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0" yWindow="0" windowWidth="28740" windowHeight="12000" tabRatio="600" firstSheet="0" activeTab="0" autoFilterDateGrouping="1"/>
  </bookViews>
  <sheets>
    <sheet xmlns:r="http://schemas.openxmlformats.org/officeDocument/2006/relationships" name="Table 1" sheetId="1" state="visible" r:id="rId1"/>
    <sheet xmlns:r="http://schemas.openxmlformats.org/officeDocument/2006/relationships" name="1-КС-2 - Акт №" sheetId="2" state="visible" r:id="rId2"/>
    <sheet xmlns:r="http://schemas.openxmlformats.org/officeDocument/2006/relationships" name="2-КС-2 - Акт №" sheetId="3" state="visible" r:id="rId3"/>
    <sheet xmlns:r="http://schemas.openxmlformats.org/officeDocument/2006/relationships" name="3-Смета по ТЕР 421+557пр (12" sheetId="4" state="visible" r:id="rId4"/>
    <sheet xmlns:r="http://schemas.openxmlformats.org/officeDocument/2006/relationships" name="3-Акт КС-2 по ТЕР 421+557пр " sheetId="5" state="visible" r:id="rId5"/>
    <sheet xmlns:r="http://schemas.openxmlformats.org/officeDocument/2006/relationships" name="3-Source" sheetId="6" state="visible" r:id="rId6"/>
    <sheet xmlns:r="http://schemas.openxmlformats.org/officeDocument/2006/relationships" name="3-SourceObSm" sheetId="7" state="visible" r:id="rId7"/>
    <sheet xmlns:r="http://schemas.openxmlformats.org/officeDocument/2006/relationships" name="3-SmtRes" sheetId="8" state="visible" r:id="rId8"/>
    <sheet xmlns:r="http://schemas.openxmlformats.org/officeDocument/2006/relationships" name="3-EtalonRes" sheetId="9" state="visible" r:id="rId9"/>
    <sheet xmlns:r="http://schemas.openxmlformats.org/officeDocument/2006/relationships" name="3-SrcPoprs" sheetId="10" state="visible" r:id="rId10"/>
    <sheet xmlns:r="http://schemas.openxmlformats.org/officeDocument/2006/relationships" name="3-SrcKA" sheetId="11" state="visible" r:id="rId11"/>
  </sheets>
  <definedNames/>
  <calcPr calcId="162913" fullCalcOnLoad="1"/>
</workbook>
</file>

<file path=xl/styles.xml><?xml version="1.0" encoding="utf-8"?>
<styleSheet xmlns="http://schemas.openxmlformats.org/spreadsheetml/2006/main">
  <numFmts count="8">
    <numFmt numFmtId="164" formatCode="0.0"/>
    <numFmt numFmtId="165" formatCode="0.000"/>
    <numFmt numFmtId="166" formatCode="0.0000"/>
    <numFmt numFmtId="167" formatCode="0.00000"/>
    <numFmt numFmtId="168" formatCode="#,##0.00;[Red]\-\ #,##0.00"/>
    <numFmt numFmtId="169" formatCode="#,##0.00#####;[Red]\-\ #,##0.00#####"/>
    <numFmt numFmtId="170" formatCode="#,##0;[Red]\-\ #,##0"/>
    <numFmt numFmtId="171" formatCode="yyyy-mm-dd h:mm:ss"/>
  </numFmts>
  <fonts count="70">
    <font>
      <name val="Times New Roman"/>
      <charset val="204"/>
      <color rgb="FF000000"/>
      <sz val="10"/>
    </font>
    <font>
      <name val="Times New Roman"/>
      <charset val="204"/>
      <family val="1"/>
      <sz val="13.5"/>
    </font>
    <font>
      <name val="Times New Roman"/>
      <charset val="204"/>
      <family val="1"/>
      <b val="1"/>
      <sz val="13.5"/>
    </font>
    <font>
      <name val="Times New Roman"/>
      <charset val="204"/>
      <family val="1"/>
      <sz val="12"/>
    </font>
    <font>
      <name val="Times New Roman"/>
      <charset val="204"/>
      <family val="1"/>
      <sz val="9"/>
    </font>
    <font>
      <name val="Times New Roman"/>
      <family val="2"/>
      <color rgb="FF000000"/>
      <sz val="12"/>
    </font>
    <font>
      <name val="Times New Roman"/>
      <family val="2"/>
      <color rgb="FF000000"/>
      <sz val="13.5"/>
    </font>
    <font>
      <name val="Times New Roman"/>
      <family val="1"/>
      <sz val="13.5"/>
    </font>
    <font>
      <name val="Times New Roman"/>
      <family val="1"/>
      <b val="1"/>
      <sz val="13.5"/>
    </font>
    <font>
      <name val="Times New Roman"/>
      <family val="1"/>
      <sz val="12"/>
      <vertAlign val="superscript"/>
    </font>
    <font>
      <name val="Times New Roman"/>
      <family val="1"/>
      <sz val="12"/>
    </font>
    <font>
      <name val="Times New Roman"/>
      <family val="1"/>
      <sz val="9"/>
    </font>
    <font>
      <name val="Times New Roman"/>
      <charset val="204"/>
      <family val="1"/>
      <color rgb="FF000000"/>
      <sz val="10"/>
    </font>
    <font>
      <name val="Times New Roman"/>
      <charset val="204"/>
      <family val="1"/>
      <sz val="8"/>
    </font>
    <font>
      <name val="Times New Roman"/>
      <charset val="204"/>
      <family val="1"/>
      <sz val="12"/>
      <u val="single"/>
    </font>
    <font>
      <name val="Times New Roman"/>
      <charset val="204"/>
      <family val="1"/>
      <sz val="10"/>
    </font>
    <font>
      <name val="Times New Roman"/>
      <charset val="204"/>
      <family val="1"/>
      <color rgb="FF000000"/>
      <sz val="12"/>
    </font>
    <font>
      <name val="Times New Roman"/>
      <family val="1"/>
      <sz val="12"/>
      <u val="single"/>
    </font>
    <font>
      <name val="Times New Roman"/>
      <family val="1"/>
      <color rgb="FF000000"/>
      <sz val="12"/>
    </font>
    <font>
      <name val="Times New Roman"/>
      <charset val="204"/>
      <family val="1"/>
      <b val="1"/>
      <sz val="13.5"/>
      <u val="single"/>
    </font>
    <font>
      <name val="Times New Roman"/>
      <charset val="204"/>
      <family val="1"/>
      <b val="1"/>
      <color rgb="FF000000"/>
      <sz val="10"/>
      <u val="single"/>
    </font>
    <font>
      <name val="Times New Roman"/>
      <charset val="204"/>
      <family val="1"/>
      <sz val="6"/>
    </font>
    <font>
      <name val="Times New Roman"/>
      <charset val="204"/>
      <family val="1"/>
      <b val="1"/>
      <sz val="12"/>
    </font>
    <font>
      <name val="Times New Roman"/>
      <charset val="204"/>
      <family val="1"/>
      <b val="1"/>
      <sz val="12"/>
      <u val="single"/>
    </font>
    <font>
      <name val="Times New Roman"/>
      <charset val="204"/>
      <family val="1"/>
      <b val="1"/>
      <color rgb="FF000000"/>
      <sz val="12"/>
    </font>
    <font>
      <name val="Times New Roman"/>
      <family val="2"/>
      <color rgb="FF000000"/>
      <sz val="8"/>
    </font>
    <font>
      <name val="Times New Roman"/>
      <charset val="204"/>
      <family val="1"/>
      <b val="1"/>
      <color rgb="FF000000"/>
      <sz val="9"/>
    </font>
    <font>
      <name val="Times New Roman"/>
      <charset val="204"/>
      <family val="1"/>
      <b val="1"/>
      <color rgb="FF000000"/>
      <sz val="8"/>
    </font>
    <font>
      <name val="Times New Roman"/>
      <charset val="204"/>
      <family val="1"/>
      <b val="1"/>
      <color rgb="FF000000"/>
      <sz val="10"/>
    </font>
    <font>
      <name val="Times New Roman"/>
      <charset val="204"/>
      <family val="1"/>
      <color rgb="FF000000"/>
      <sz val="8"/>
    </font>
    <font>
      <name val="Courier New"/>
      <charset val="204"/>
      <family val="3"/>
      <color rgb="FF000000"/>
      <sz val="8"/>
    </font>
    <font>
      <name val="Courier New"/>
      <charset val="204"/>
      <family val="3"/>
      <color rgb="FF000000"/>
      <sz val="10"/>
    </font>
    <font>
      <name val="Courier New"/>
      <charset val="204"/>
      <family val="3"/>
      <color rgb="FF000000"/>
      <sz val="6"/>
    </font>
    <font>
      <name val="Courier New"/>
      <charset val="204"/>
      <family val="3"/>
      <b val="1"/>
      <color rgb="FF000000"/>
      <sz val="12"/>
    </font>
    <font>
      <name val="Courier New"/>
      <charset val="204"/>
      <family val="3"/>
      <b val="1"/>
      <color rgb="FF000000"/>
      <sz val="8"/>
    </font>
    <font>
      <name val="Courier New"/>
      <charset val="204"/>
      <family val="3"/>
      <i val="1"/>
      <color rgb="FF000000"/>
      <sz val="8"/>
    </font>
    <font>
      <name val="Courier New"/>
      <sz val="8"/>
    </font>
    <font>
      <name val="Courier New"/>
      <charset val="204"/>
      <family val="3"/>
      <b val="1"/>
      <i val="1"/>
      <color rgb="FF000000"/>
      <sz val="8"/>
    </font>
    <font>
      <name val="Courier New"/>
      <color rgb="FF000000"/>
      <sz val="8"/>
    </font>
    <font>
      <name val="Courier New"/>
      <color rgb="FF000000"/>
      <sz val="10"/>
    </font>
    <font>
      <name val="Courier New"/>
      <color rgb="FF000000"/>
      <sz val="6"/>
    </font>
    <font>
      <name val="Courier New"/>
      <b val="1"/>
      <color rgb="FF000000"/>
      <sz val="12"/>
    </font>
    <font>
      <name val="Courier New"/>
      <b val="1"/>
      <color rgb="FF000000"/>
      <sz val="8"/>
    </font>
    <font>
      <name val="Courier New"/>
      <i val="1"/>
      <color rgb="FF000000"/>
      <sz val="8"/>
    </font>
    <font>
      <name val="Courier New"/>
      <b val="1"/>
      <i val="1"/>
      <color rgb="FF000000"/>
      <sz val="8"/>
    </font>
    <font>
      <name val="Arial"/>
      <charset val="204"/>
      <family val="2"/>
      <sz val="9"/>
    </font>
    <font>
      <name val="Arial Cyr"/>
      <charset val="204"/>
      <color rgb="FF000000"/>
      <sz val="10"/>
    </font>
    <font>
      <name val="Arial"/>
      <charset val="204"/>
      <family val="2"/>
      <b val="1"/>
      <color rgb="FF000000"/>
      <sz val="13"/>
    </font>
    <font>
      <name val="Arial"/>
      <charset val="204"/>
      <family val="2"/>
      <b val="1"/>
      <color rgb="FF000000"/>
      <sz val="12"/>
    </font>
    <font>
      <name val="Arial"/>
      <charset val="204"/>
      <family val="2"/>
      <color rgb="FF000000"/>
      <sz val="11"/>
    </font>
    <font>
      <name val="Arial"/>
      <charset val="204"/>
      <family val="2"/>
      <color rgb="FF000000"/>
      <sz val="10"/>
    </font>
    <font>
      <name val="Arial"/>
      <charset val="204"/>
      <family val="2"/>
      <i val="1"/>
      <color rgb="FF000000"/>
      <sz val="9"/>
    </font>
    <font>
      <name val="Arial"/>
      <charset val="204"/>
      <family val="2"/>
      <b val="1"/>
      <color rgb="FF000000"/>
      <sz val="11"/>
    </font>
    <font>
      <name val="Arial"/>
      <charset val="204"/>
      <family val="2"/>
      <b val="1"/>
      <color rgb="FF000000"/>
      <sz val="14"/>
    </font>
    <font>
      <name val="Arial"/>
      <charset val="204"/>
      <family val="2"/>
      <b val="1"/>
      <color rgb="FF000000"/>
      <sz val="10"/>
    </font>
    <font>
      <name val="Arial"/>
      <charset val="204"/>
      <family val="2"/>
      <i val="1"/>
      <color rgb="FF000000"/>
      <sz val="10"/>
    </font>
    <font>
      <name val="Arial"/>
      <charset val="204"/>
      <family val="2"/>
      <sz val="10"/>
    </font>
    <font>
      <name val="Arial"/>
      <charset val="204"/>
      <family val="2"/>
      <sz val="11"/>
    </font>
    <font>
      <name val="Arial"/>
      <charset val="204"/>
      <family val="2"/>
      <i val="1"/>
      <sz val="11"/>
    </font>
    <font>
      <name val="Arial"/>
      <charset val="204"/>
      <family val="2"/>
      <b val="1"/>
      <sz val="11"/>
    </font>
    <font>
      <name val="Arial"/>
      <charset val="204"/>
      <sz val="10"/>
    </font>
    <font>
      <name val="Arial"/>
      <charset val="204"/>
      <family val="2"/>
      <b val="1"/>
      <sz val="10"/>
    </font>
    <font>
      <name val="Arial"/>
      <charset val="204"/>
      <family val="2"/>
      <color rgb="FF000000"/>
      <sz val="9"/>
    </font>
    <font>
      <name val="Arial"/>
      <charset val="204"/>
      <b val="1"/>
      <color indexed="12"/>
      <sz val="10"/>
    </font>
    <font>
      <name val="Arial"/>
      <charset val="204"/>
      <b val="1"/>
      <color indexed="16"/>
      <sz val="10"/>
    </font>
    <font>
      <name val="Arial"/>
      <charset val="204"/>
      <b val="1"/>
      <color indexed="20"/>
      <sz val="10"/>
    </font>
    <font>
      <name val="Arial"/>
      <charset val="204"/>
      <b val="1"/>
      <color indexed="17"/>
      <sz val="10"/>
    </font>
    <font>
      <name val="Arial"/>
      <charset val="204"/>
      <color indexed="17"/>
      <sz val="10"/>
    </font>
    <font>
      <name val="Arial"/>
      <charset val="204"/>
      <color indexed="12"/>
      <sz val="10"/>
    </font>
    <font>
      <name val="Arial"/>
      <charset val="204"/>
      <color indexed="14"/>
      <sz val="10"/>
    </font>
  </fonts>
  <fills count="2">
    <fill>
      <patternFill/>
    </fill>
    <fill>
      <patternFill patternType="gray125"/>
    </fill>
  </fills>
  <borders count="5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thin">
        <color indexed="64"/>
      </bottom>
      <diagonal/>
    </border>
  </borders>
  <cellStyleXfs count="1">
    <xf numFmtId="0" fontId="0" fillId="0" borderId="0"/>
  </cellStyleXfs>
  <cellXfs count="441">
    <xf numFmtId="0" fontId="0" fillId="0" borderId="0" applyAlignment="1" pivotButton="0" quotePrefix="0" xfId="0">
      <alignment horizontal="left" vertical="top"/>
    </xf>
    <xf numFmtId="0" fontId="1" fillId="0" borderId="0" applyAlignment="1" pivotButton="0" quotePrefix="0" xfId="0">
      <alignment horizontal="left" vertical="top"/>
    </xf>
    <xf numFmtId="0" fontId="3" fillId="0" borderId="1" applyAlignment="1" pivotButton="0" quotePrefix="0" xfId="0">
      <alignment horizontal="center" vertical="top" wrapText="1"/>
    </xf>
    <xf numFmtId="0" fontId="0" fillId="0" borderId="9" applyAlignment="1" pivotButton="0" quotePrefix="0" xfId="0">
      <alignment horizontal="left" wrapText="1"/>
    </xf>
    <xf numFmtId="0" fontId="0" fillId="0" borderId="12" applyAlignment="1" pivotButton="0" quotePrefix="0" xfId="0">
      <alignment horizontal="left" vertical="center" wrapText="1"/>
    </xf>
    <xf numFmtId="0" fontId="0" fillId="0" borderId="0" applyAlignment="1" pivotButton="0" quotePrefix="0" xfId="0">
      <alignment horizontal="right" vertical="top"/>
    </xf>
    <xf numFmtId="0" fontId="2" fillId="0" borderId="0" applyAlignment="1" pivotButton="0" quotePrefix="0" xfId="0">
      <alignment horizontal="center" vertical="top"/>
    </xf>
    <xf numFmtId="0" fontId="1" fillId="0" borderId="0" applyAlignment="1" pivotButton="0" quotePrefix="0" xfId="0">
      <alignment vertical="top" wrapText="1"/>
    </xf>
    <xf numFmtId="0" fontId="15" fillId="0" borderId="1" applyAlignment="1" pivotButton="0" quotePrefix="0" xfId="0">
      <alignment horizontal="center" vertical="top" wrapText="1"/>
    </xf>
    <xf numFmtId="0" fontId="15" fillId="0" borderId="9" applyAlignment="1" pivotButton="0" quotePrefix="0" xfId="0">
      <alignment horizontal="center" vertical="top" wrapText="1"/>
    </xf>
    <xf numFmtId="0" fontId="12" fillId="0" borderId="9" applyAlignment="1" pivotButton="0" quotePrefix="0" xfId="0">
      <alignment horizontal="left" wrapText="1"/>
    </xf>
    <xf numFmtId="0" fontId="12" fillId="0" borderId="12" applyAlignment="1" pivotButton="0" quotePrefix="0" xfId="0">
      <alignment horizontal="left" vertical="center" wrapText="1"/>
    </xf>
    <xf numFmtId="0" fontId="1" fillId="0" borderId="0" applyAlignment="1" pivotButton="0" quotePrefix="0" xfId="0">
      <alignment horizontal="left" vertical="top"/>
    </xf>
    <xf numFmtId="0" fontId="7" fillId="0" borderId="0" applyAlignment="1" pivotButton="0" quotePrefix="0" xfId="0">
      <alignment horizontal="left" vertical="top" wrapText="1"/>
    </xf>
    <xf numFmtId="0" fontId="0" fillId="0" borderId="0" applyAlignment="1" pivotButton="0" quotePrefix="0" xfId="0">
      <alignment horizontal="left" vertical="top" wrapText="1"/>
    </xf>
    <xf numFmtId="0" fontId="1" fillId="0" borderId="0" applyAlignment="1" pivotButton="0" quotePrefix="0" xfId="0">
      <alignment horizontal="left" vertical="top" wrapText="1"/>
    </xf>
    <xf numFmtId="0" fontId="0" fillId="0" borderId="0" applyAlignment="1" pivotButton="0" quotePrefix="0" xfId="0">
      <alignment horizontal="left" vertical="center" wrapText="1"/>
    </xf>
    <xf numFmtId="0" fontId="1" fillId="0" borderId="0" applyAlignment="1" pivotButton="0" quotePrefix="0" xfId="0">
      <alignment horizontal="center" vertical="top" wrapText="1"/>
    </xf>
    <xf numFmtId="0" fontId="1" fillId="0" borderId="0" applyAlignment="1" pivotButton="0" quotePrefix="0" xfId="0">
      <alignment horizontal="left" vertical="top" wrapText="1" indent="9"/>
    </xf>
    <xf numFmtId="0" fontId="16" fillId="0" borderId="0" applyAlignment="1" pivotButton="0" quotePrefix="0" xfId="0">
      <alignment horizontal="left" vertical="top"/>
    </xf>
    <xf numFmtId="0" fontId="18" fillId="0" borderId="0" applyAlignment="1" pivotButton="0" quotePrefix="0" xfId="0">
      <alignment horizontal="left" vertical="top"/>
    </xf>
    <xf numFmtId="0" fontId="3" fillId="0" borderId="0" applyAlignment="1" pivotButton="0" quotePrefix="0" xfId="0">
      <alignment horizontal="left" vertical="top" wrapText="1"/>
    </xf>
    <xf numFmtId="0" fontId="3" fillId="0" borderId="0" applyAlignment="1" pivotButton="0" quotePrefix="0" xfId="0">
      <alignment horizontal="center" vertical="top" wrapText="1"/>
    </xf>
    <xf numFmtId="0" fontId="0" fillId="0" borderId="0" applyAlignment="1" pivotButton="0" quotePrefix="0" xfId="0">
      <alignment horizontal="left" wrapText="1"/>
    </xf>
    <xf numFmtId="0" fontId="15" fillId="0" borderId="18" applyAlignment="1" pivotButton="0" quotePrefix="0" xfId="0">
      <alignment vertical="top" wrapText="1"/>
    </xf>
    <xf numFmtId="1" fontId="6" fillId="0" borderId="18" applyAlignment="1" pivotButton="0" quotePrefix="0" xfId="0">
      <alignment horizontal="center" vertical="top" shrinkToFit="1"/>
    </xf>
    <xf numFmtId="0" fontId="0" fillId="0" borderId="18" applyAlignment="1" pivotButton="0" quotePrefix="0" xfId="0">
      <alignment horizontal="left" vertical="center" wrapText="1"/>
    </xf>
    <xf numFmtId="1" fontId="5" fillId="0" borderId="18" applyAlignment="1" pivotButton="0" quotePrefix="0" xfId="0">
      <alignment horizontal="center" vertical="top" shrinkToFit="1"/>
    </xf>
    <xf numFmtId="0" fontId="15" fillId="0" borderId="19" applyAlignment="1" pivotButton="0" quotePrefix="0" xfId="0">
      <alignment vertical="top" wrapText="1"/>
    </xf>
    <xf numFmtId="0" fontId="3" fillId="0" borderId="18" applyAlignment="1" pivotButton="0" quotePrefix="0" xfId="0">
      <alignment vertical="top" wrapText="1"/>
    </xf>
    <xf numFmtId="1" fontId="5" fillId="0" borderId="18" applyAlignment="1" pivotButton="0" quotePrefix="0" xfId="0">
      <alignment horizontal="left" vertical="top" shrinkToFit="1"/>
    </xf>
    <xf numFmtId="1" fontId="6" fillId="0" borderId="18" applyAlignment="1" pivotButton="0" quotePrefix="0" xfId="0">
      <alignment vertical="top" shrinkToFit="1"/>
    </xf>
    <xf numFmtId="0" fontId="1" fillId="0" borderId="18" applyAlignment="1" pivotButton="0" quotePrefix="0" xfId="0">
      <alignment vertical="top" wrapText="1"/>
    </xf>
    <xf numFmtId="0" fontId="19" fillId="0" borderId="0" applyAlignment="1" pivotButton="0" quotePrefix="0" xfId="0">
      <alignment horizontal="center" vertical="top"/>
    </xf>
    <xf numFmtId="0" fontId="20" fillId="0" borderId="0" applyAlignment="1" pivotButton="0" quotePrefix="0" xfId="0">
      <alignment horizontal="center" vertical="top"/>
    </xf>
    <xf numFmtId="0" fontId="18" fillId="0" borderId="0" applyAlignment="1" pivotButton="0" quotePrefix="0" xfId="0">
      <alignment horizontal="right" vertical="top"/>
    </xf>
    <xf numFmtId="0" fontId="13" fillId="0" borderId="18" applyAlignment="1" pivotButton="0" quotePrefix="0" xfId="0">
      <alignment horizontal="left" vertical="top" wrapText="1"/>
    </xf>
    <xf numFmtId="1" fontId="25" fillId="0" borderId="1" applyAlignment="1" pivotButton="0" quotePrefix="0" xfId="0">
      <alignment horizontal="center" vertical="top" shrinkToFit="1"/>
    </xf>
    <xf numFmtId="1" fontId="25" fillId="0" borderId="0" applyAlignment="1" pivotButton="0" quotePrefix="0" xfId="0">
      <alignment horizontal="center" vertical="top" shrinkToFit="1"/>
    </xf>
    <xf numFmtId="1" fontId="25" fillId="0" borderId="20" applyAlignment="1" pivotButton="0" quotePrefix="0" xfId="0">
      <alignment vertical="top" shrinkToFit="1"/>
    </xf>
    <xf numFmtId="0" fontId="25" fillId="0" borderId="20" applyAlignment="1" pivotButton="0" quotePrefix="0" xfId="0">
      <alignment wrapText="1"/>
    </xf>
    <xf numFmtId="0" fontId="25" fillId="0" borderId="2" applyAlignment="1" pivotButton="0" quotePrefix="0" xfId="0">
      <alignment horizontal="left" wrapText="1"/>
    </xf>
    <xf numFmtId="1" fontId="25" fillId="0" borderId="18" applyAlignment="1" pivotButton="0" quotePrefix="0" xfId="0">
      <alignment horizontal="center" vertical="top" shrinkToFit="1"/>
    </xf>
    <xf numFmtId="1" fontId="26" fillId="0" borderId="5" applyAlignment="1" pivotButton="0" quotePrefix="0" xfId="0">
      <alignment horizontal="center" vertical="top" shrinkToFit="1"/>
    </xf>
    <xf numFmtId="1" fontId="26" fillId="0" borderId="18" applyAlignment="1" pivotButton="0" quotePrefix="0" xfId="0">
      <alignment vertical="top" shrinkToFit="1"/>
    </xf>
    <xf numFmtId="1" fontId="26" fillId="0" borderId="18" applyAlignment="1" pivotButton="0" quotePrefix="0" xfId="0">
      <alignment horizontal="center" vertical="top" shrinkToFit="1"/>
    </xf>
    <xf numFmtId="1" fontId="25" fillId="0" borderId="20" applyAlignment="1" pivotButton="0" quotePrefix="0" xfId="0">
      <alignment horizontal="center" vertical="top" shrinkToFit="1"/>
    </xf>
    <xf numFmtId="1" fontId="25" fillId="0" borderId="2" applyAlignment="1" pivotButton="0" quotePrefix="0" xfId="0">
      <alignment horizontal="center" vertical="top" shrinkToFit="1"/>
    </xf>
    <xf numFmtId="1" fontId="27" fillId="0" borderId="1" applyAlignment="1" pivotButton="0" quotePrefix="0" xfId="0">
      <alignment horizontal="center" vertical="top" shrinkToFit="1"/>
    </xf>
    <xf numFmtId="1" fontId="27" fillId="0" borderId="20" applyAlignment="1" pivotButton="0" quotePrefix="0" xfId="0">
      <alignment horizontal="center" vertical="top" shrinkToFit="1"/>
    </xf>
    <xf numFmtId="1" fontId="26" fillId="0" borderId="1" applyAlignment="1" pivotButton="0" quotePrefix="0" xfId="0">
      <alignment horizontal="center" vertical="top" wrapText="1" shrinkToFit="1"/>
    </xf>
    <xf numFmtId="1" fontId="25" fillId="0" borderId="1" applyAlignment="1" pivotButton="0" quotePrefix="0" xfId="0">
      <alignment horizontal="center" vertical="top" wrapText="1" shrinkToFit="1"/>
    </xf>
    <xf numFmtId="0" fontId="25" fillId="0" borderId="18" applyAlignment="1" pivotButton="0" quotePrefix="0" xfId="0">
      <alignment horizontal="left" wrapText="1"/>
    </xf>
    <xf numFmtId="0" fontId="25" fillId="0" borderId="19" applyAlignment="1" pivotButton="0" quotePrefix="0" xfId="0">
      <alignment horizontal="left" wrapText="1"/>
    </xf>
    <xf numFmtId="0" fontId="25" fillId="0" borderId="21" applyAlignment="1" pivotButton="0" quotePrefix="0" xfId="0">
      <alignment wrapText="1"/>
    </xf>
    <xf numFmtId="1" fontId="25" fillId="0" borderId="18" applyAlignment="1" pivotButton="0" quotePrefix="0" xfId="0">
      <alignment horizontal="center" vertical="top" wrapText="1" shrinkToFit="1"/>
    </xf>
    <xf numFmtId="0" fontId="25" fillId="0" borderId="18" applyAlignment="1" pivotButton="0" quotePrefix="0" xfId="0">
      <alignment wrapText="1"/>
    </xf>
    <xf numFmtId="0" fontId="0" fillId="0" borderId="18" applyAlignment="1" pivotButton="0" quotePrefix="0" xfId="0">
      <alignment horizontal="center" vertical="center" wrapText="1"/>
    </xf>
    <xf numFmtId="0" fontId="0" fillId="0" borderId="18" applyAlignment="1" pivotButton="0" quotePrefix="0" xfId="0">
      <alignment horizontal="center" vertical="center" wrapText="1"/>
    </xf>
    <xf numFmtId="0" fontId="12" fillId="0" borderId="0" applyAlignment="1" pivotButton="0" quotePrefix="0" xfId="0">
      <alignment horizontal="left" vertical="top"/>
    </xf>
    <xf numFmtId="0" fontId="0" fillId="0" borderId="18" applyAlignment="1" pivotButton="0" quotePrefix="0" xfId="0">
      <alignment horizontal="center" vertical="center" wrapText="1"/>
    </xf>
    <xf numFmtId="0" fontId="0" fillId="0" borderId="18" applyAlignment="1" pivotButton="0" quotePrefix="0" xfId="0">
      <alignment horizontal="center" vertical="center" wrapText="1"/>
    </xf>
    <xf numFmtId="0" fontId="25" fillId="0" borderId="18" applyAlignment="1" pivotButton="0" quotePrefix="0" xfId="0">
      <alignment horizontal="left" wrapText="1"/>
    </xf>
    <xf numFmtId="0" fontId="29" fillId="0" borderId="18" applyAlignment="1" pivotButton="0" quotePrefix="0" xfId="0">
      <alignment horizontal="center" vertical="center" wrapText="1"/>
    </xf>
    <xf numFmtId="0" fontId="12" fillId="0" borderId="26" applyAlignment="1" pivotButton="0" quotePrefix="0" xfId="0">
      <alignment horizontal="left" vertical="center" wrapText="1"/>
    </xf>
    <xf numFmtId="0" fontId="0" fillId="0" borderId="27" applyAlignment="1" pivotButton="0" quotePrefix="0" xfId="0">
      <alignment horizontal="left" vertical="center" wrapText="1"/>
    </xf>
    <xf numFmtId="0" fontId="0" fillId="0" borderId="28" applyAlignment="1" pivotButton="0" quotePrefix="0" xfId="0">
      <alignment horizontal="left" vertical="center" wrapText="1"/>
    </xf>
    <xf numFmtId="0" fontId="12" fillId="0" borderId="18" applyAlignment="1" pivotButton="0" quotePrefix="0" xfId="0">
      <alignment horizontal="center" vertical="center" wrapText="1"/>
    </xf>
    <xf numFmtId="0" fontId="0" fillId="0" borderId="18" applyAlignment="1" pivotButton="0" quotePrefix="0" xfId="0">
      <alignment horizontal="center" vertical="center" wrapText="1"/>
    </xf>
    <xf numFmtId="2" fontId="0" fillId="0" borderId="18" applyAlignment="1" pivotButton="0" quotePrefix="0" xfId="0">
      <alignment horizontal="center" vertical="center" wrapText="1"/>
    </xf>
    <xf numFmtId="1" fontId="25" fillId="0" borderId="13" applyAlignment="1" pivotButton="0" quotePrefix="0" xfId="0">
      <alignment horizontal="center" vertical="top" shrinkToFit="1"/>
    </xf>
    <xf numFmtId="1" fontId="25" fillId="0" borderId="14" applyAlignment="1" pivotButton="0" quotePrefix="0" xfId="0">
      <alignment horizontal="center" vertical="top" shrinkToFit="1"/>
    </xf>
    <xf numFmtId="1" fontId="25" fillId="0" borderId="15" applyAlignment="1" pivotButton="0" quotePrefix="0" xfId="0">
      <alignment horizontal="center" vertical="top" shrinkToFit="1"/>
    </xf>
    <xf numFmtId="0" fontId="25" fillId="0" borderId="18" applyAlignment="1" pivotButton="0" quotePrefix="0" xfId="0">
      <alignment horizontal="center" wrapText="1"/>
    </xf>
    <xf numFmtId="0" fontId="25" fillId="0" borderId="26" applyAlignment="1" pivotButton="0" quotePrefix="0" xfId="0">
      <alignment horizontal="center" wrapText="1"/>
    </xf>
    <xf numFmtId="0" fontId="25" fillId="0" borderId="28" applyAlignment="1" pivotButton="0" quotePrefix="0" xfId="0">
      <alignment horizontal="center" wrapText="1"/>
    </xf>
    <xf numFmtId="1" fontId="25" fillId="0" borderId="30" applyAlignment="1" pivotButton="0" quotePrefix="0" xfId="0">
      <alignment horizontal="center" vertical="top" shrinkToFit="1"/>
    </xf>
    <xf numFmtId="0" fontId="29" fillId="0" borderId="26" applyAlignment="1" pivotButton="0" quotePrefix="0" xfId="0">
      <alignment horizontal="center" vertical="center" wrapText="1"/>
    </xf>
    <xf numFmtId="0" fontId="29" fillId="0" borderId="27" applyAlignment="1" pivotButton="0" quotePrefix="0" xfId="0">
      <alignment horizontal="center" vertical="center" wrapText="1"/>
    </xf>
    <xf numFmtId="0" fontId="29" fillId="0" borderId="28" applyAlignment="1" pivotButton="0" quotePrefix="0" xfId="0">
      <alignment horizontal="center" vertical="center" wrapText="1"/>
    </xf>
    <xf numFmtId="1" fontId="25" fillId="0" borderId="22" applyAlignment="1" pivotButton="0" quotePrefix="0" xfId="0">
      <alignment horizontal="center" vertical="top" shrinkToFit="1"/>
    </xf>
    <xf numFmtId="1" fontId="25" fillId="0" borderId="23" applyAlignment="1" pivotButton="0" quotePrefix="0" xfId="0">
      <alignment horizontal="center" vertical="top" shrinkToFit="1"/>
    </xf>
    <xf numFmtId="1" fontId="27" fillId="0" borderId="10" applyAlignment="1" pivotButton="0" quotePrefix="0" xfId="0">
      <alignment horizontal="left" vertical="top" wrapText="1" shrinkToFit="1"/>
    </xf>
    <xf numFmtId="1" fontId="27" fillId="0" borderId="0" applyAlignment="1" pivotButton="0" quotePrefix="0" xfId="0">
      <alignment horizontal="left" vertical="top" wrapText="1" shrinkToFit="1"/>
    </xf>
    <xf numFmtId="1" fontId="27" fillId="0" borderId="11" applyAlignment="1" pivotButton="0" quotePrefix="0" xfId="0">
      <alignment horizontal="left" vertical="top" wrapText="1" shrinkToFit="1"/>
    </xf>
    <xf numFmtId="1" fontId="25" fillId="0" borderId="29" applyAlignment="1" pivotButton="0" quotePrefix="0" xfId="0">
      <alignment horizontal="center" vertical="top" shrinkToFit="1"/>
    </xf>
    <xf numFmtId="164" fontId="25" fillId="0" borderId="26" applyAlignment="1" pivotButton="0" quotePrefix="0" xfId="0">
      <alignment horizontal="center" vertical="top" shrinkToFit="1"/>
    </xf>
    <xf numFmtId="164" fontId="25" fillId="0" borderId="28" applyAlignment="1" pivotButton="0" quotePrefix="0" xfId="0">
      <alignment horizontal="center" vertical="top" shrinkToFit="1"/>
    </xf>
    <xf numFmtId="1" fontId="25" fillId="0" borderId="2" applyAlignment="1" pivotButton="0" quotePrefix="0" xfId="0">
      <alignment horizontal="center" vertical="top" shrinkToFit="1"/>
    </xf>
    <xf numFmtId="1" fontId="25" fillId="0" borderId="3" applyAlignment="1" pivotButton="0" quotePrefix="0" xfId="0">
      <alignment horizontal="center" vertical="top" shrinkToFit="1"/>
    </xf>
    <xf numFmtId="1" fontId="25" fillId="0" borderId="31" applyAlignment="1" pivotButton="0" quotePrefix="0" xfId="0">
      <alignment horizontal="center" vertical="top" shrinkToFit="1"/>
    </xf>
    <xf numFmtId="164" fontId="25" fillId="0" borderId="18" applyAlignment="1" pivotButton="0" quotePrefix="0" xfId="0">
      <alignment horizontal="center" vertical="top" shrinkToFit="1"/>
    </xf>
    <xf numFmtId="1" fontId="27" fillId="0" borderId="13" applyAlignment="1" pivotButton="0" quotePrefix="0" xfId="0">
      <alignment horizontal="center" vertical="top" shrinkToFit="1"/>
    </xf>
    <xf numFmtId="1" fontId="27" fillId="0" borderId="15" applyAlignment="1" pivotButton="0" quotePrefix="0" xfId="0">
      <alignment horizontal="center" vertical="top" shrinkToFit="1"/>
    </xf>
    <xf numFmtId="164" fontId="27" fillId="0" borderId="26" applyAlignment="1" pivotButton="0" quotePrefix="0" xfId="0">
      <alignment horizontal="center" vertical="top" shrinkToFit="1"/>
    </xf>
    <xf numFmtId="164" fontId="27" fillId="0" borderId="28" applyAlignment="1" pivotButton="0" quotePrefix="0" xfId="0">
      <alignment horizontal="center" vertical="top" shrinkToFit="1"/>
    </xf>
    <xf numFmtId="1" fontId="27" fillId="0" borderId="30" applyAlignment="1" pivotButton="0" quotePrefix="0" xfId="0">
      <alignment horizontal="center" vertical="top" shrinkToFit="1"/>
    </xf>
    <xf numFmtId="1" fontId="27" fillId="0" borderId="14" applyAlignment="1" pivotButton="0" quotePrefix="0" xfId="0">
      <alignment horizontal="center" vertical="top" shrinkToFit="1"/>
    </xf>
    <xf numFmtId="0" fontId="0" fillId="0" borderId="18" applyAlignment="1" pivotButton="0" quotePrefix="0" xfId="0">
      <alignment horizontal="center" vertical="top" wrapText="1"/>
    </xf>
    <xf numFmtId="0" fontId="28" fillId="0" borderId="18" applyAlignment="1" pivotButton="0" quotePrefix="0" xfId="0">
      <alignment horizontal="center" vertical="top" wrapText="1"/>
    </xf>
    <xf numFmtId="0" fontId="13" fillId="0" borderId="18" applyAlignment="1" pivotButton="0" quotePrefix="0" xfId="0">
      <alignment horizontal="center" vertical="top" wrapText="1"/>
    </xf>
    <xf numFmtId="1" fontId="5" fillId="0" borderId="18" applyAlignment="1" pivotButton="0" quotePrefix="0" xfId="0">
      <alignment horizontal="center" vertical="top" shrinkToFit="1"/>
    </xf>
    <xf numFmtId="0" fontId="1" fillId="0" borderId="18" applyAlignment="1" pivotButton="0" quotePrefix="0" xfId="0">
      <alignment horizontal="center" vertical="top" wrapText="1"/>
    </xf>
    <xf numFmtId="0" fontId="15" fillId="0" borderId="18" applyAlignment="1" pivotButton="0" quotePrefix="0" xfId="0">
      <alignment horizontal="center" vertical="top" wrapText="1"/>
    </xf>
    <xf numFmtId="1" fontId="6" fillId="0" borderId="26" applyAlignment="1" pivotButton="0" quotePrefix="0" xfId="0">
      <alignment horizontal="center" vertical="top" shrinkToFit="1"/>
    </xf>
    <xf numFmtId="1" fontId="6" fillId="0" borderId="27" applyAlignment="1" pivotButton="0" quotePrefix="0" xfId="0">
      <alignment horizontal="center" vertical="top" shrinkToFit="1"/>
    </xf>
    <xf numFmtId="1" fontId="6" fillId="0" borderId="28" applyAlignment="1" pivotButton="0" quotePrefix="0" xfId="0">
      <alignment horizontal="center" vertical="top" shrinkToFit="1"/>
    </xf>
    <xf numFmtId="0" fontId="1" fillId="0" borderId="18" applyAlignment="1" pivotButton="0" quotePrefix="0" xfId="0">
      <alignment horizontal="left" vertical="top" wrapText="1"/>
    </xf>
    <xf numFmtId="0" fontId="0" fillId="0" borderId="18" applyAlignment="1" pivotButton="0" quotePrefix="0" xfId="0">
      <alignment horizontal="left" vertical="center" wrapText="1"/>
    </xf>
    <xf numFmtId="2" fontId="1" fillId="0" borderId="18" applyAlignment="1" pivotButton="0" quotePrefix="0" xfId="0">
      <alignment horizontal="center" vertical="top" wrapText="1"/>
    </xf>
    <xf numFmtId="1" fontId="6" fillId="0" borderId="18" applyAlignment="1" pivotButton="0" quotePrefix="0" xfId="0">
      <alignment horizontal="center" vertical="top" shrinkToFit="1"/>
    </xf>
    <xf numFmtId="0" fontId="12" fillId="0" borderId="27" applyAlignment="1" pivotButton="0" quotePrefix="0" xfId="0">
      <alignment horizontal="left" vertical="center" wrapText="1"/>
    </xf>
    <xf numFmtId="0" fontId="12" fillId="0" borderId="28" applyAlignment="1" pivotButton="0" quotePrefix="0" xfId="0">
      <alignment horizontal="left" vertical="center" wrapText="1"/>
    </xf>
    <xf numFmtId="2" fontId="0" fillId="0" borderId="26" applyAlignment="1" pivotButton="0" quotePrefix="0" xfId="0">
      <alignment horizontal="center" vertical="center" wrapText="1"/>
    </xf>
    <xf numFmtId="2" fontId="0" fillId="0" borderId="27" applyAlignment="1" pivotButton="0" quotePrefix="0" xfId="0">
      <alignment horizontal="center" vertical="center" wrapText="1"/>
    </xf>
    <xf numFmtId="2" fontId="0" fillId="0" borderId="28" applyAlignment="1" pivotButton="0" quotePrefix="0" xfId="0">
      <alignment horizontal="center" vertical="center" wrapText="1"/>
    </xf>
    <xf numFmtId="0" fontId="12" fillId="0" borderId="26" applyAlignment="1" pivotButton="0" quotePrefix="0" xfId="0">
      <alignment horizontal="center" vertical="center" wrapText="1"/>
    </xf>
    <xf numFmtId="0" fontId="12" fillId="0" borderId="28" applyAlignment="1" pivotButton="0" quotePrefix="0" xfId="0">
      <alignment horizontal="center" vertical="center" wrapText="1"/>
    </xf>
    <xf numFmtId="0" fontId="10" fillId="0" borderId="0" applyAlignment="1" pivotButton="0" quotePrefix="0" xfId="0">
      <alignment horizontal="left" vertical="top"/>
    </xf>
    <xf numFmtId="0" fontId="10" fillId="0" borderId="0" applyAlignment="1" pivotButton="0" quotePrefix="0" xfId="0">
      <alignment horizontal="left" vertical="top" wrapText="1"/>
    </xf>
    <xf numFmtId="0" fontId="3" fillId="0" borderId="0" applyAlignment="1" pivotButton="0" quotePrefix="0" xfId="0">
      <alignment horizontal="left" vertical="top" wrapText="1"/>
    </xf>
    <xf numFmtId="0" fontId="22" fillId="0" borderId="0" applyAlignment="1" pivotButton="0" quotePrefix="0" xfId="0">
      <alignment horizontal="left" vertical="top" wrapText="1"/>
    </xf>
    <xf numFmtId="0" fontId="24" fillId="0" borderId="0" applyAlignment="1" pivotButton="0" quotePrefix="0" xfId="0">
      <alignment horizontal="left" vertical="top" wrapText="1"/>
    </xf>
    <xf numFmtId="0" fontId="3" fillId="0" borderId="0" applyAlignment="1" pivotButton="0" quotePrefix="0" xfId="0">
      <alignment horizontal="left" vertical="top" wrapText="1"/>
    </xf>
    <xf numFmtId="0" fontId="16" fillId="0" borderId="0" applyAlignment="1" pivotButton="0" quotePrefix="0" xfId="0">
      <alignment horizontal="left" vertical="top" wrapText="1"/>
    </xf>
    <xf numFmtId="0" fontId="15" fillId="0" borderId="20" applyAlignment="1" pivotButton="0" quotePrefix="0" xfId="0">
      <alignment horizontal="center" vertical="top" wrapText="1"/>
    </xf>
    <xf numFmtId="0" fontId="15" fillId="0" borderId="21" applyAlignment="1" pivotButton="0" quotePrefix="0" xfId="0">
      <alignment horizontal="center" vertical="top" wrapText="1"/>
    </xf>
    <xf numFmtId="0" fontId="15" fillId="0" borderId="19" applyAlignment="1" pivotButton="0" quotePrefix="0" xfId="0">
      <alignment horizontal="center" vertical="top" wrapText="1"/>
    </xf>
    <xf numFmtId="0" fontId="15" fillId="0" borderId="22" applyAlignment="1" pivotButton="0" quotePrefix="0" xfId="0">
      <alignment horizontal="center" vertical="top" wrapText="1"/>
    </xf>
    <xf numFmtId="0" fontId="15" fillId="0" borderId="17" applyAlignment="1" pivotButton="0" quotePrefix="0" xfId="0">
      <alignment horizontal="center" vertical="top" wrapText="1"/>
    </xf>
    <xf numFmtId="0" fontId="15" fillId="0" borderId="23" applyAlignment="1" pivotButton="0" quotePrefix="0" xfId="0">
      <alignment horizontal="center" vertical="top" wrapText="1"/>
    </xf>
    <xf numFmtId="0" fontId="15" fillId="0" borderId="24" applyAlignment="1" pivotButton="0" quotePrefix="0" xfId="0">
      <alignment horizontal="center" vertical="top" wrapText="1"/>
    </xf>
    <xf numFmtId="0" fontId="15" fillId="0" borderId="16" applyAlignment="1" pivotButton="0" quotePrefix="0" xfId="0">
      <alignment horizontal="center" vertical="top" wrapText="1"/>
    </xf>
    <xf numFmtId="0" fontId="15" fillId="0" borderId="25" applyAlignment="1" pivotButton="0" quotePrefix="0" xfId="0">
      <alignment horizontal="center" vertical="top" wrapText="1"/>
    </xf>
    <xf numFmtId="0" fontId="10" fillId="0" borderId="0" applyAlignment="1" pivotButton="0" quotePrefix="0" xfId="0">
      <alignment horizontal="right" vertical="top"/>
    </xf>
    <xf numFmtId="0" fontId="18" fillId="0" borderId="0" applyAlignment="1" pivotButton="0" quotePrefix="0" xfId="0">
      <alignment horizontal="right" vertical="top"/>
    </xf>
    <xf numFmtId="0" fontId="18" fillId="0" borderId="0" applyAlignment="1" pivotButton="0" quotePrefix="0" xfId="0">
      <alignment horizontal="center" vertical="top"/>
    </xf>
    <xf numFmtId="1" fontId="26" fillId="0" borderId="13" applyAlignment="1" pivotButton="0" quotePrefix="0" xfId="0">
      <alignment horizontal="center" vertical="top" shrinkToFit="1"/>
    </xf>
    <xf numFmtId="1" fontId="26" fillId="0" borderId="14" applyAlignment="1" pivotButton="0" quotePrefix="0" xfId="0">
      <alignment horizontal="center" vertical="top" shrinkToFit="1"/>
    </xf>
    <xf numFmtId="1" fontId="26" fillId="0" borderId="15" applyAlignment="1" pivotButton="0" quotePrefix="0" xfId="0">
      <alignment horizontal="center" vertical="top" shrinkToFit="1"/>
    </xf>
    <xf numFmtId="1" fontId="26" fillId="0" borderId="10" applyAlignment="1" pivotButton="0" quotePrefix="0" xfId="0">
      <alignment horizontal="center" vertical="top" shrinkToFit="1"/>
    </xf>
    <xf numFmtId="1" fontId="26" fillId="0" borderId="0" applyAlignment="1" pivotButton="0" quotePrefix="0" xfId="0">
      <alignment horizontal="center" vertical="top" shrinkToFit="1"/>
    </xf>
    <xf numFmtId="1" fontId="26" fillId="0" borderId="7" applyAlignment="1" pivotButton="0" quotePrefix="0" xfId="0">
      <alignment horizontal="center" vertical="top" shrinkToFit="1"/>
    </xf>
    <xf numFmtId="0" fontId="25" fillId="0" borderId="18" applyAlignment="1" pivotButton="0" quotePrefix="0" xfId="0">
      <alignment horizontal="left" wrapText="1"/>
    </xf>
    <xf numFmtId="0" fontId="25" fillId="0" borderId="18" applyAlignment="1" pivotButton="0" quotePrefix="0" xfId="0">
      <alignment horizontal="center" vertical="center" wrapText="1"/>
    </xf>
    <xf numFmtId="0" fontId="12" fillId="0" borderId="10" applyAlignment="1" pivotButton="0" quotePrefix="0" xfId="0">
      <alignment horizontal="left" wrapText="1"/>
    </xf>
    <xf numFmtId="0" fontId="12" fillId="0" borderId="0" applyAlignment="1" pivotButton="0" quotePrefix="0" xfId="0">
      <alignment horizontal="left" wrapText="1"/>
    </xf>
    <xf numFmtId="0" fontId="12" fillId="0" borderId="11" applyAlignment="1" pivotButton="0" quotePrefix="0" xfId="0">
      <alignment horizontal="left" wrapText="1"/>
    </xf>
    <xf numFmtId="0" fontId="15" fillId="0" borderId="10" applyAlignment="1" pivotButton="0" quotePrefix="0" xfId="0">
      <alignment horizontal="center" vertical="top" wrapText="1"/>
    </xf>
    <xf numFmtId="0" fontId="15" fillId="0" borderId="11" applyAlignment="1" pivotButton="0" quotePrefix="0" xfId="0">
      <alignment horizontal="center" vertical="top" wrapText="1"/>
    </xf>
    <xf numFmtId="0" fontId="12" fillId="0" borderId="6" applyAlignment="1" pivotButton="0" quotePrefix="0" xfId="0">
      <alignment horizontal="left" vertical="center" wrapText="1"/>
    </xf>
    <xf numFmtId="0" fontId="12" fillId="0" borderId="7" applyAlignment="1" pivotButton="0" quotePrefix="0" xfId="0">
      <alignment horizontal="left" vertical="center" wrapText="1"/>
    </xf>
    <xf numFmtId="0" fontId="12" fillId="0" borderId="8" applyAlignment="1" pivotButton="0" quotePrefix="0" xfId="0">
      <alignment horizontal="left" vertical="center" wrapText="1"/>
    </xf>
    <xf numFmtId="0" fontId="15" fillId="0" borderId="6" applyAlignment="1" pivotButton="0" quotePrefix="0" xfId="0">
      <alignment horizontal="center" vertical="top" wrapText="1"/>
    </xf>
    <xf numFmtId="0" fontId="15" fillId="0" borderId="8" applyAlignment="1" pivotButton="0" quotePrefix="0" xfId="0">
      <alignment horizontal="center" vertical="top" wrapText="1"/>
    </xf>
    <xf numFmtId="0" fontId="15" fillId="0" borderId="2" applyAlignment="1" pivotButton="0" quotePrefix="0" xfId="0">
      <alignment horizontal="center" vertical="top" wrapText="1"/>
    </xf>
    <xf numFmtId="0" fontId="15" fillId="0" borderId="3" applyAlignment="1" pivotButton="0" quotePrefix="0" xfId="0">
      <alignment horizontal="center" vertical="top" wrapText="1"/>
    </xf>
    <xf numFmtId="0" fontId="15" fillId="0" borderId="4" applyAlignment="1" pivotButton="0" quotePrefix="0" xfId="0">
      <alignment horizontal="center" vertical="top" wrapText="1"/>
    </xf>
    <xf numFmtId="0" fontId="4" fillId="0" borderId="17" applyAlignment="1" pivotButton="0" quotePrefix="0" xfId="0">
      <alignment horizontal="center" vertical="top"/>
    </xf>
    <xf numFmtId="0" fontId="11" fillId="0" borderId="0" applyAlignment="1" pivotButton="0" quotePrefix="0" xfId="0">
      <alignment horizontal="center" vertical="top"/>
    </xf>
    <xf numFmtId="0" fontId="7" fillId="0" borderId="0" applyAlignment="1" pivotButton="0" quotePrefix="0" xfId="0">
      <alignment horizontal="left" vertical="top" wrapText="1"/>
    </xf>
    <xf numFmtId="0" fontId="1" fillId="0" borderId="0" applyAlignment="1" pivotButton="0" quotePrefix="0" xfId="0">
      <alignment horizontal="left" vertical="top" wrapText="1"/>
    </xf>
    <xf numFmtId="0" fontId="1" fillId="0" borderId="16" applyAlignment="1" pivotButton="0" quotePrefix="0" xfId="0">
      <alignment horizontal="center" vertical="top"/>
    </xf>
    <xf numFmtId="0" fontId="3" fillId="0" borderId="16" applyAlignment="1" pivotButton="0" quotePrefix="0" xfId="0">
      <alignment horizontal="center" vertical="top"/>
    </xf>
    <xf numFmtId="0" fontId="10" fillId="0" borderId="0" applyAlignment="1" pivotButton="0" quotePrefix="0" xfId="0">
      <alignment horizontal="left" vertical="top" wrapText="1"/>
    </xf>
    <xf numFmtId="0" fontId="18" fillId="0" borderId="0" applyAlignment="1" pivotButton="0" quotePrefix="0" xfId="0">
      <alignment horizontal="left" vertical="top" wrapText="1"/>
    </xf>
    <xf numFmtId="0" fontId="13" fillId="0" borderId="0" applyAlignment="1" pivotButton="0" quotePrefix="0" xfId="0">
      <alignment horizontal="right" vertical="top"/>
    </xf>
    <xf numFmtId="0" fontId="13" fillId="0" borderId="0" applyAlignment="1" pivotButton="0" quotePrefix="0" xfId="0">
      <alignment horizontal="right" vertical="top" indent="2"/>
    </xf>
    <xf numFmtId="0" fontId="2" fillId="0" borderId="0" applyAlignment="1" pivotButton="0" quotePrefix="0" xfId="0">
      <alignment horizontal="center" vertical="top"/>
    </xf>
    <xf numFmtId="0" fontId="3" fillId="0" borderId="0" applyAlignment="1" pivotButton="0" quotePrefix="0" xfId="0">
      <alignment horizontal="left" vertical="top"/>
    </xf>
    <xf numFmtId="0" fontId="19" fillId="0" borderId="0" applyAlignment="1" pivotButton="0" quotePrefix="0" xfId="0">
      <alignment horizontal="center" vertical="top"/>
    </xf>
    <xf numFmtId="0" fontId="20" fillId="0" borderId="0" applyAlignment="1" pivotButton="0" quotePrefix="0" xfId="0">
      <alignment horizontal="center" vertical="top"/>
    </xf>
    <xf numFmtId="0" fontId="2" fillId="0" borderId="16" applyAlignment="1" pivotButton="0" quotePrefix="0" xfId="0">
      <alignment horizontal="center" vertical="top"/>
    </xf>
    <xf numFmtId="0" fontId="14" fillId="0" borderId="0" applyAlignment="1" pivotButton="0" quotePrefix="0" xfId="0">
      <alignment horizontal="center" vertical="top"/>
    </xf>
    <xf numFmtId="0" fontId="3" fillId="0" borderId="18" applyAlignment="1" pivotButton="0" quotePrefix="0" xfId="0">
      <alignment horizontal="left" vertical="top" wrapText="1"/>
    </xf>
    <xf numFmtId="0" fontId="13" fillId="0" borderId="18" applyAlignment="1" pivotButton="0" quotePrefix="0" xfId="0">
      <alignment horizontal="left" vertical="top" wrapText="1" indent="1"/>
    </xf>
    <xf numFmtId="0" fontId="1" fillId="0" borderId="0" applyAlignment="1" pivotButton="0" quotePrefix="0" xfId="0">
      <alignment horizontal="center" vertical="top"/>
    </xf>
    <xf numFmtId="0" fontId="1" fillId="0" borderId="0" applyAlignment="1" pivotButton="0" quotePrefix="0" xfId="0">
      <alignment horizontal="left" vertical="top"/>
    </xf>
    <xf numFmtId="0" fontId="3" fillId="0" borderId="18" applyAlignment="1" pivotButton="0" quotePrefix="0" xfId="0">
      <alignment horizontal="center" vertical="top" wrapText="1"/>
    </xf>
    <xf numFmtId="0" fontId="0" fillId="0" borderId="18" applyAlignment="1" pivotButton="0" quotePrefix="0" xfId="0">
      <alignment horizontal="left" wrapText="1"/>
    </xf>
    <xf numFmtId="1" fontId="28" fillId="0" borderId="18" applyAlignment="1" pivotButton="0" quotePrefix="0" xfId="0">
      <alignment horizontal="center" vertical="center" wrapText="1"/>
    </xf>
    <xf numFmtId="0" fontId="28" fillId="0" borderId="18" applyAlignment="1" pivotButton="0" quotePrefix="0" xfId="0">
      <alignment horizontal="center" vertical="center" wrapText="1"/>
    </xf>
    <xf numFmtId="0" fontId="21" fillId="0" borderId="18" applyAlignment="1" pivotButton="0" quotePrefix="0" xfId="0">
      <alignment horizontal="center" vertical="top" wrapText="1"/>
    </xf>
    <xf numFmtId="0" fontId="22" fillId="0" borderId="0" applyAlignment="1" pivotButton="0" quotePrefix="0" xfId="0">
      <alignment horizontal="left" vertical="top"/>
    </xf>
    <xf numFmtId="0" fontId="24" fillId="0" borderId="0" applyAlignment="1" pivotButton="0" quotePrefix="0" xfId="0">
      <alignment horizontal="left" vertical="top"/>
    </xf>
    <xf numFmtId="164" fontId="25" fillId="0" borderId="20" applyAlignment="1" pivotButton="0" quotePrefix="0" xfId="0">
      <alignment horizontal="center" vertical="top" shrinkToFit="1"/>
    </xf>
    <xf numFmtId="0" fontId="15" fillId="0" borderId="18" applyAlignment="1" pivotButton="0" quotePrefix="0" xfId="0">
      <alignment horizontal="center" vertical="top"/>
    </xf>
    <xf numFmtId="0" fontId="3" fillId="0" borderId="9" applyAlignment="1" pivotButton="0" quotePrefix="0" xfId="0">
      <alignment horizontal="left" vertical="top" wrapText="1"/>
    </xf>
    <xf numFmtId="0" fontId="15" fillId="0" borderId="9" applyAlignment="1" pivotButton="0" quotePrefix="0" xfId="0">
      <alignment horizontal="left" vertical="top" wrapText="1" indent="3"/>
    </xf>
    <xf numFmtId="0" fontId="15" fillId="0" borderId="10" applyAlignment="1" pivotButton="0" quotePrefix="0" xfId="0">
      <alignment horizontal="left" vertical="top" wrapText="1"/>
    </xf>
    <xf numFmtId="0" fontId="15" fillId="0" borderId="0" applyAlignment="1" pivotButton="0" quotePrefix="0" xfId="0">
      <alignment horizontal="left" vertical="top" wrapText="1"/>
    </xf>
    <xf numFmtId="0" fontId="15" fillId="0" borderId="11" applyAlignment="1" pivotButton="0" quotePrefix="0" xfId="0">
      <alignment horizontal="left" vertical="top" wrapText="1"/>
    </xf>
    <xf numFmtId="0" fontId="15" fillId="0" borderId="0" applyAlignment="1" pivotButton="0" quotePrefix="0" xfId="0">
      <alignment horizontal="left" vertical="top" wrapText="1"/>
    </xf>
    <xf numFmtId="0" fontId="15" fillId="0" borderId="0" applyAlignment="1" pivotButton="0" quotePrefix="0" xfId="0">
      <alignment horizontal="center" vertical="top" wrapText="1"/>
    </xf>
    <xf numFmtId="0" fontId="15" fillId="0" borderId="0" applyAlignment="1" pivotButton="0" quotePrefix="0" xfId="0">
      <alignment horizontal="center" vertical="top" wrapText="1"/>
    </xf>
    <xf numFmtId="0" fontId="15" fillId="0" borderId="7" applyAlignment="1" pivotButton="0" quotePrefix="0" xfId="0">
      <alignment horizontal="center" vertical="top" wrapText="1"/>
    </xf>
    <xf numFmtId="164" fontId="27" fillId="0" borderId="18" applyAlignment="1" pivotButton="0" quotePrefix="0" xfId="0">
      <alignment horizontal="center" vertical="top" shrinkToFit="1"/>
    </xf>
    <xf numFmtId="1" fontId="29" fillId="0" borderId="13" applyAlignment="1" pivotButton="0" quotePrefix="0" xfId="0">
      <alignment horizontal="center" vertical="top" shrinkToFit="1"/>
    </xf>
    <xf numFmtId="1" fontId="29" fillId="0" borderId="15" applyAlignment="1" pivotButton="0" quotePrefix="0" xfId="0">
      <alignment horizontal="center" vertical="top" shrinkToFit="1"/>
    </xf>
    <xf numFmtId="0" fontId="12" fillId="0" borderId="27" applyAlignment="1" pivotButton="0" quotePrefix="0" xfId="0">
      <alignment horizontal="center" vertical="center" wrapText="1"/>
    </xf>
    <xf numFmtId="0" fontId="0" fillId="0" borderId="0" pivotButton="0" quotePrefix="0" xfId="0"/>
    <xf numFmtId="0" fontId="0" fillId="0" borderId="16" pivotButton="0" quotePrefix="0" xfId="0"/>
    <xf numFmtId="0" fontId="0" fillId="0" borderId="17" pivotButton="0" quotePrefix="0" xfId="0"/>
    <xf numFmtId="0" fontId="0" fillId="0" borderId="3" pivotButton="0" quotePrefix="0" xfId="0"/>
    <xf numFmtId="0" fontId="0" fillId="0" borderId="4" pivotButton="0" quotePrefix="0" xfId="0"/>
    <xf numFmtId="0" fontId="0" fillId="0" borderId="23" pivotButton="0" quotePrefix="0" xfId="0"/>
    <xf numFmtId="0" fontId="15" fillId="0" borderId="9" applyAlignment="1" pivotButton="0" quotePrefix="0" xfId="0">
      <alignment horizontal="left" vertical="top" wrapText="1"/>
    </xf>
    <xf numFmtId="0" fontId="0" fillId="0" borderId="11" pivotButton="0" quotePrefix="0" xfId="0"/>
    <xf numFmtId="0" fontId="0" fillId="0" borderId="24" pivotButton="0" quotePrefix="0" xfId="0"/>
    <xf numFmtId="0" fontId="0" fillId="0" borderId="25" pivotButton="0" quotePrefix="0" xfId="0"/>
    <xf numFmtId="0" fontId="0" fillId="0" borderId="9" pivotButton="0" quotePrefix="0" xfId="0"/>
    <xf numFmtId="0" fontId="0" fillId="0" borderId="10" pivotButton="0" quotePrefix="0" xfId="0"/>
    <xf numFmtId="0" fontId="0" fillId="0" borderId="33" pivotButton="0" quotePrefix="0" xfId="0"/>
    <xf numFmtId="0" fontId="0" fillId="0" borderId="34" pivotButton="0" quotePrefix="0" xfId="0"/>
    <xf numFmtId="0" fontId="0" fillId="0" borderId="21" pivotButton="0" quotePrefix="0" xfId="0"/>
    <xf numFmtId="0" fontId="0" fillId="0" borderId="7" pivotButton="0" quotePrefix="0" xfId="0"/>
    <xf numFmtId="0" fontId="0" fillId="0" borderId="8" pivotButton="0" quotePrefix="0" xfId="0"/>
    <xf numFmtId="0" fontId="15" fillId="0" borderId="12" applyAlignment="1" pivotButton="0" quotePrefix="0" xfId="0">
      <alignment horizontal="center" vertical="top" wrapText="1"/>
    </xf>
    <xf numFmtId="0" fontId="0" fillId="0" borderId="6" pivotButton="0" quotePrefix="0" xfId="0"/>
    <xf numFmtId="0" fontId="0" fillId="0" borderId="19" pivotButton="0" quotePrefix="0" xfId="0"/>
    <xf numFmtId="0" fontId="0" fillId="0" borderId="14" pivotButton="0" quotePrefix="0" xfId="0"/>
    <xf numFmtId="0" fontId="0" fillId="0" borderId="15" pivotButton="0" quotePrefix="0" xfId="0"/>
    <xf numFmtId="1" fontId="26" fillId="0" borderId="6" applyAlignment="1" pivotButton="0" quotePrefix="0" xfId="0">
      <alignment horizontal="center" vertical="top" shrinkToFit="1"/>
    </xf>
    <xf numFmtId="1" fontId="25" fillId="0" borderId="5" applyAlignment="1" pivotButton="0" quotePrefix="0" xfId="0">
      <alignment horizontal="center" vertical="top" shrinkToFit="1"/>
    </xf>
    <xf numFmtId="1" fontId="27" fillId="0" borderId="5" applyAlignment="1" pivotButton="0" quotePrefix="0" xfId="0">
      <alignment horizontal="center" vertical="top" shrinkToFit="1"/>
    </xf>
    <xf numFmtId="1" fontId="25" fillId="0" borderId="35" applyAlignment="1" pivotButton="0" quotePrefix="0" xfId="0">
      <alignment horizontal="center" vertical="top" shrinkToFit="1"/>
    </xf>
    <xf numFmtId="0" fontId="0" fillId="0" borderId="29" pivotButton="0" quotePrefix="0" xfId="0"/>
    <xf numFmtId="0" fontId="0" fillId="0" borderId="28" pivotButton="0" quotePrefix="0" xfId="0"/>
    <xf numFmtId="1" fontId="27" fillId="0" borderId="32" applyAlignment="1" pivotButton="0" quotePrefix="0" xfId="0">
      <alignment horizontal="center" vertical="top" shrinkToFit="1"/>
    </xf>
    <xf numFmtId="1" fontId="29" fillId="0" borderId="5" applyAlignment="1" pivotButton="0" quotePrefix="0" xfId="0">
      <alignment horizontal="center" vertical="top" shrinkToFit="1"/>
    </xf>
    <xf numFmtId="1" fontId="25" fillId="0" borderId="32" applyAlignment="1" pivotButton="0" quotePrefix="0" xfId="0">
      <alignment horizontal="center" vertical="top" shrinkToFit="1"/>
    </xf>
    <xf numFmtId="1" fontId="27" fillId="0" borderId="9" applyAlignment="1" pivotButton="0" quotePrefix="0" xfId="0">
      <alignment horizontal="left" vertical="top" wrapText="1" shrinkToFit="1"/>
    </xf>
    <xf numFmtId="1" fontId="25" fillId="0" borderId="36" applyAlignment="1" pivotButton="0" quotePrefix="0" xfId="0">
      <alignment horizontal="center" vertical="top" shrinkToFit="1"/>
    </xf>
    <xf numFmtId="0" fontId="0" fillId="0" borderId="31" pivotButton="0" quotePrefix="0" xfId="0"/>
    <xf numFmtId="0" fontId="0" fillId="0" borderId="27" pivotButton="0" quotePrefix="0" xfId="0"/>
    <xf numFmtId="0" fontId="12" fillId="0" borderId="18" applyAlignment="1" pivotButton="0" quotePrefix="0" xfId="0">
      <alignment horizontal="left" vertical="center" wrapText="1"/>
    </xf>
    <xf numFmtId="0" fontId="30" fillId="0" borderId="0" applyAlignment="1" pivotButton="0" quotePrefix="0" xfId="0">
      <alignment horizontal="right" vertical="top" wrapText="1"/>
    </xf>
    <xf numFmtId="0" fontId="31" fillId="0" borderId="0" applyAlignment="1" pivotButton="0" quotePrefix="0" xfId="0">
      <alignment horizontal="left" vertical="top" wrapText="1"/>
    </xf>
    <xf numFmtId="0" fontId="31" fillId="0" borderId="37" applyAlignment="1" pivotButton="0" quotePrefix="0" xfId="0">
      <alignment horizontal="center" vertical="top" wrapText="1"/>
    </xf>
    <xf numFmtId="0" fontId="0" fillId="0" borderId="44" pivotButton="0" quotePrefix="0" xfId="0"/>
    <xf numFmtId="0" fontId="0" fillId="0" borderId="45" pivotButton="0" quotePrefix="0" xfId="0"/>
    <xf numFmtId="0" fontId="31" fillId="0" borderId="0" applyAlignment="1" pivotButton="0" quotePrefix="0" xfId="0">
      <alignment horizontal="right" vertical="top" wrapText="1"/>
    </xf>
    <xf numFmtId="0" fontId="31" fillId="0" borderId="38" applyAlignment="1" pivotButton="0" quotePrefix="0" xfId="0">
      <alignment horizontal="left" vertical="top" wrapText="1"/>
    </xf>
    <xf numFmtId="0" fontId="0" fillId="0" borderId="38" pivotButton="0" quotePrefix="0" xfId="0"/>
    <xf numFmtId="0" fontId="31" fillId="0" borderId="39" applyAlignment="1" pivotButton="0" quotePrefix="0" xfId="0">
      <alignment horizontal="center" vertical="top" wrapText="1"/>
    </xf>
    <xf numFmtId="0" fontId="0" fillId="0" borderId="41" pivotButton="0" quotePrefix="0" xfId="0"/>
    <xf numFmtId="0" fontId="0" fillId="0" borderId="43" pivotButton="0" quotePrefix="0" xfId="0"/>
    <xf numFmtId="0" fontId="32" fillId="0" borderId="0" applyAlignment="1" pivotButton="0" quotePrefix="0" xfId="0">
      <alignment horizontal="center" vertical="top" wrapText="1"/>
    </xf>
    <xf numFmtId="0" fontId="31" fillId="0" borderId="40" applyAlignment="1" pivotButton="0" quotePrefix="0" xfId="0">
      <alignment horizontal="left" vertical="top" wrapText="1"/>
    </xf>
    <xf numFmtId="0" fontId="0" fillId="0" borderId="50" pivotButton="0" quotePrefix="0" xfId="0"/>
    <xf numFmtId="0" fontId="31" fillId="0" borderId="37" applyAlignment="1" pivotButton="0" quotePrefix="0" xfId="0">
      <alignment horizontal="center" vertical="center" wrapText="1"/>
    </xf>
    <xf numFmtId="0" fontId="30" fillId="0" borderId="37" applyAlignment="1" pivotButton="0" quotePrefix="0" xfId="0">
      <alignment horizontal="center" vertical="center" wrapText="1"/>
    </xf>
    <xf numFmtId="0" fontId="30" fillId="0" borderId="0" applyAlignment="1" pivotButton="0" quotePrefix="0" xfId="0">
      <alignment horizontal="left" vertical="top" wrapText="1"/>
    </xf>
    <xf numFmtId="0" fontId="33" fillId="0" borderId="0" applyAlignment="1" pivotButton="0" quotePrefix="0" xfId="0">
      <alignment horizontal="center" vertical="center" wrapText="1"/>
    </xf>
    <xf numFmtId="0" fontId="30" fillId="0" borderId="0" applyAlignment="1" pivotButton="0" quotePrefix="0" xfId="0">
      <alignment horizontal="left" vertical="center" wrapText="1"/>
    </xf>
    <xf numFmtId="2" fontId="34" fillId="0" borderId="0" applyAlignment="1" pivotButton="0" quotePrefix="0" xfId="0">
      <alignment horizontal="center" vertical="center" wrapText="1"/>
    </xf>
    <xf numFmtId="0" fontId="0" fillId="0" borderId="49" pivotButton="0" quotePrefix="0" xfId="0"/>
    <xf numFmtId="0" fontId="0" fillId="0" borderId="46" pivotButton="0" quotePrefix="0" xfId="0"/>
    <xf numFmtId="0" fontId="0" fillId="0" borderId="48" pivotButton="0" quotePrefix="0" xfId="0"/>
    <xf numFmtId="0" fontId="0" fillId="0" borderId="40" pivotButton="0" quotePrefix="0" xfId="0"/>
    <xf numFmtId="0" fontId="34" fillId="0" borderId="38" applyAlignment="1" pivotButton="0" quotePrefix="0" xfId="0">
      <alignment horizontal="left" vertical="center" wrapText="1"/>
    </xf>
    <xf numFmtId="0" fontId="34" fillId="0" borderId="0" applyAlignment="1" pivotButton="0" quotePrefix="0" xfId="0">
      <alignment horizontal="left" vertical="top" wrapText="1"/>
    </xf>
    <xf numFmtId="2" fontId="30" fillId="0" borderId="0" applyAlignment="1" pivotButton="0" quotePrefix="0" xfId="0">
      <alignment horizontal="right" vertical="top" wrapText="1"/>
    </xf>
    <xf numFmtId="2" fontId="34" fillId="0" borderId="0" applyAlignment="1" pivotButton="0" quotePrefix="0" xfId="0">
      <alignment horizontal="right" vertical="top" wrapText="1"/>
    </xf>
    <xf numFmtId="165" fontId="30" fillId="0" borderId="0" applyAlignment="1" pivotButton="0" quotePrefix="0" xfId="0">
      <alignment horizontal="right" vertical="top" wrapText="1"/>
    </xf>
    <xf numFmtId="0" fontId="35" fillId="0" borderId="0" applyAlignment="1" pivotButton="0" quotePrefix="0" xfId="0">
      <alignment horizontal="left" vertical="top" wrapText="1"/>
    </xf>
    <xf numFmtId="0" fontId="35" fillId="0" borderId="0" applyAlignment="1" pivotButton="0" quotePrefix="0" xfId="0">
      <alignment horizontal="right" vertical="top" wrapText="1"/>
    </xf>
    <xf numFmtId="166" fontId="35" fillId="0" borderId="0" applyAlignment="1" pivotButton="0" quotePrefix="0" xfId="0">
      <alignment horizontal="right" vertical="top" wrapText="1"/>
    </xf>
    <xf numFmtId="166" fontId="30" fillId="0" borderId="0" applyAlignment="1" pivotButton="0" quotePrefix="0" xfId="0">
      <alignment horizontal="right" vertical="top" wrapText="1"/>
    </xf>
    <xf numFmtId="164" fontId="30" fillId="0" borderId="0" applyAlignment="1" pivotButton="0" quotePrefix="0" xfId="0">
      <alignment horizontal="right" vertical="top" wrapText="1"/>
    </xf>
    <xf numFmtId="167" fontId="30" fillId="0" borderId="0" applyAlignment="1" pivotButton="0" quotePrefix="0" xfId="0">
      <alignment horizontal="right" vertical="top" wrapText="1"/>
    </xf>
    <xf numFmtId="1" fontId="30" fillId="0" borderId="0" applyAlignment="1" pivotButton="0" quotePrefix="0" xfId="0">
      <alignment horizontal="right" vertical="top" wrapText="1"/>
    </xf>
    <xf numFmtId="0" fontId="34" fillId="0" borderId="41" applyAlignment="1" pivotButton="0" quotePrefix="0" xfId="0">
      <alignment horizontal="left" vertical="top" wrapText="1"/>
    </xf>
    <xf numFmtId="0" fontId="30" fillId="0" borderId="41" applyAlignment="1" pivotButton="0" quotePrefix="0" xfId="0">
      <alignment horizontal="left" vertical="top" wrapText="1"/>
    </xf>
    <xf numFmtId="2" fontId="34" fillId="0" borderId="41" applyAlignment="1" pivotButton="0" quotePrefix="0" xfId="0">
      <alignment horizontal="right" vertical="top" wrapText="1"/>
    </xf>
    <xf numFmtId="0" fontId="36" fillId="0" borderId="38" pivotButton="0" quotePrefix="0" xfId="0"/>
    <xf numFmtId="0" fontId="37" fillId="0" borderId="0" applyAlignment="1" pivotButton="0" quotePrefix="0" xfId="0">
      <alignment horizontal="left" vertical="top" wrapText="1"/>
    </xf>
    <xf numFmtId="2" fontId="37" fillId="0" borderId="0" applyAlignment="1" pivotButton="0" quotePrefix="0" xfId="0">
      <alignment horizontal="right" vertical="top" wrapText="1"/>
    </xf>
    <xf numFmtId="0" fontId="36" fillId="0" borderId="42" pivotButton="0" quotePrefix="0" xfId="0"/>
    <xf numFmtId="0" fontId="37" fillId="0" borderId="0" applyAlignment="1" pivotButton="0" quotePrefix="0" xfId="0">
      <alignment horizontal="right" vertical="top" wrapText="1"/>
    </xf>
    <xf numFmtId="0" fontId="30" fillId="0" borderId="0" applyAlignment="1" pivotButton="0" quotePrefix="0" xfId="0">
      <alignment horizontal="left" wrapText="1"/>
    </xf>
    <xf numFmtId="0" fontId="30" fillId="0" borderId="38" applyAlignment="1" pivotButton="0" quotePrefix="0" xfId="0">
      <alignment horizontal="left" wrapText="1"/>
    </xf>
    <xf numFmtId="0" fontId="31" fillId="0" borderId="0" applyAlignment="1" pivotButton="0" quotePrefix="0" xfId="0">
      <alignment horizontal="left" vertical="center" wrapText="1"/>
    </xf>
    <xf numFmtId="0" fontId="38" fillId="0" borderId="0" applyAlignment="1" pivotButton="0" quotePrefix="0" xfId="0">
      <alignment horizontal="right" vertical="top" wrapText="1"/>
    </xf>
    <xf numFmtId="0" fontId="39" fillId="0" borderId="0" applyAlignment="1" pivotButton="0" quotePrefix="0" xfId="0">
      <alignment horizontal="left" vertical="top" wrapText="1"/>
    </xf>
    <xf numFmtId="0" fontId="39" fillId="0" borderId="37" applyAlignment="1" pivotButton="0" quotePrefix="0" xfId="0">
      <alignment horizontal="center" vertical="top" wrapText="1"/>
    </xf>
    <xf numFmtId="0" fontId="39" fillId="0" borderId="0" applyAlignment="1" pivotButton="0" quotePrefix="0" xfId="0">
      <alignment horizontal="right" vertical="top" wrapText="1"/>
    </xf>
    <xf numFmtId="0" fontId="39" fillId="0" borderId="38" applyAlignment="1" pivotButton="0" quotePrefix="0" xfId="0">
      <alignment horizontal="left" vertical="top" wrapText="1"/>
    </xf>
    <xf numFmtId="0" fontId="39" fillId="0" borderId="39" applyAlignment="1" pivotButton="0" quotePrefix="0" xfId="0">
      <alignment horizontal="center" vertical="top" wrapText="1"/>
    </xf>
    <xf numFmtId="0" fontId="40" fillId="0" borderId="0" applyAlignment="1" pivotButton="0" quotePrefix="0" xfId="0">
      <alignment horizontal="center" vertical="top" wrapText="1"/>
    </xf>
    <xf numFmtId="0" fontId="39" fillId="0" borderId="40" applyAlignment="1" pivotButton="0" quotePrefix="0" xfId="0">
      <alignment horizontal="left" vertical="top" wrapText="1"/>
    </xf>
    <xf numFmtId="0" fontId="39" fillId="0" borderId="37" applyAlignment="1" pivotButton="0" quotePrefix="0" xfId="0">
      <alignment horizontal="center" vertical="center" wrapText="1"/>
    </xf>
    <xf numFmtId="0" fontId="38" fillId="0" borderId="37" applyAlignment="1" pivotButton="0" quotePrefix="0" xfId="0">
      <alignment horizontal="center" vertical="center" wrapText="1"/>
    </xf>
    <xf numFmtId="0" fontId="38" fillId="0" borderId="0" applyAlignment="1" pivotButton="0" quotePrefix="0" xfId="0">
      <alignment horizontal="left" vertical="top" wrapText="1"/>
    </xf>
    <xf numFmtId="0" fontId="41" fillId="0" borderId="0" applyAlignment="1" pivotButton="0" quotePrefix="0" xfId="0">
      <alignment horizontal="center" vertical="center" wrapText="1"/>
    </xf>
    <xf numFmtId="0" fontId="38" fillId="0" borderId="0" applyAlignment="1" pivotButton="0" quotePrefix="0" xfId="0">
      <alignment horizontal="left" vertical="center" wrapText="1"/>
    </xf>
    <xf numFmtId="2" fontId="42" fillId="0" borderId="0" applyAlignment="1" pivotButton="0" quotePrefix="0" xfId="0">
      <alignment horizontal="center" vertical="center" wrapText="1"/>
    </xf>
    <xf numFmtId="0" fontId="42" fillId="0" borderId="38" applyAlignment="1" pivotButton="0" quotePrefix="0" xfId="0">
      <alignment horizontal="left" vertical="center" wrapText="1"/>
    </xf>
    <xf numFmtId="0" fontId="42" fillId="0" borderId="0" applyAlignment="1" pivotButton="0" quotePrefix="0" xfId="0">
      <alignment horizontal="left" vertical="top" wrapText="1"/>
    </xf>
    <xf numFmtId="2" fontId="38" fillId="0" borderId="0" applyAlignment="1" pivotButton="0" quotePrefix="0" xfId="0">
      <alignment horizontal="right" vertical="top" wrapText="1"/>
    </xf>
    <xf numFmtId="2" fontId="42" fillId="0" borderId="0" applyAlignment="1" pivotButton="0" quotePrefix="0" xfId="0">
      <alignment horizontal="right" vertical="top" wrapText="1"/>
    </xf>
    <xf numFmtId="166" fontId="38" fillId="0" borderId="0" applyAlignment="1" pivotButton="0" quotePrefix="0" xfId="0">
      <alignment horizontal="right" vertical="top" wrapText="1"/>
    </xf>
    <xf numFmtId="0" fontId="43" fillId="0" borderId="0" applyAlignment="1" pivotButton="0" quotePrefix="0" xfId="0">
      <alignment horizontal="left" vertical="top" wrapText="1"/>
    </xf>
    <xf numFmtId="0" fontId="43" fillId="0" borderId="0" applyAlignment="1" pivotButton="0" quotePrefix="0" xfId="0">
      <alignment horizontal="right" vertical="top" wrapText="1"/>
    </xf>
    <xf numFmtId="166" fontId="43" fillId="0" borderId="0" applyAlignment="1" pivotButton="0" quotePrefix="0" xfId="0">
      <alignment horizontal="right" vertical="top" wrapText="1"/>
    </xf>
    <xf numFmtId="164" fontId="38" fillId="0" borderId="0" applyAlignment="1" pivotButton="0" quotePrefix="0" xfId="0">
      <alignment horizontal="right" vertical="top" wrapText="1"/>
    </xf>
    <xf numFmtId="165" fontId="38" fillId="0" borderId="0" applyAlignment="1" pivotButton="0" quotePrefix="0" xfId="0">
      <alignment horizontal="right" vertical="top" wrapText="1"/>
    </xf>
    <xf numFmtId="167" fontId="38" fillId="0" borderId="0" applyAlignment="1" pivotButton="0" quotePrefix="0" xfId="0">
      <alignment horizontal="right" vertical="top" wrapText="1"/>
    </xf>
    <xf numFmtId="0" fontId="42" fillId="0" borderId="41" applyAlignment="1" pivotButton="0" quotePrefix="0" xfId="0">
      <alignment horizontal="left" vertical="top" wrapText="1"/>
    </xf>
    <xf numFmtId="0" fontId="38" fillId="0" borderId="41" applyAlignment="1" pivotButton="0" quotePrefix="0" xfId="0">
      <alignment horizontal="left" vertical="top" wrapText="1"/>
    </xf>
    <xf numFmtId="2" fontId="42" fillId="0" borderId="41" applyAlignment="1" pivotButton="0" quotePrefix="0" xfId="0">
      <alignment horizontal="right" vertical="top" wrapText="1"/>
    </xf>
    <xf numFmtId="1" fontId="38" fillId="0" borderId="0" applyAlignment="1" pivotButton="0" quotePrefix="0" xfId="0">
      <alignment horizontal="right" vertical="top" wrapText="1"/>
    </xf>
    <xf numFmtId="0" fontId="44" fillId="0" borderId="0" applyAlignment="1" pivotButton="0" quotePrefix="0" xfId="0">
      <alignment horizontal="left" vertical="top" wrapText="1"/>
    </xf>
    <xf numFmtId="2" fontId="44" fillId="0" borderId="0" applyAlignment="1" pivotButton="0" quotePrefix="0" xfId="0">
      <alignment horizontal="right" vertical="top" wrapText="1"/>
    </xf>
    <xf numFmtId="0" fontId="44" fillId="0" borderId="0" applyAlignment="1" pivotButton="0" quotePrefix="0" xfId="0">
      <alignment horizontal="right" vertical="top" wrapText="1"/>
    </xf>
    <xf numFmtId="0" fontId="38" fillId="0" borderId="0" applyAlignment="1" pivotButton="0" quotePrefix="0" xfId="0">
      <alignment horizontal="left" wrapText="1"/>
    </xf>
    <xf numFmtId="0" fontId="38" fillId="0" borderId="38" applyAlignment="1" pivotButton="0" quotePrefix="0" xfId="0">
      <alignment horizontal="left" wrapText="1"/>
    </xf>
    <xf numFmtId="0" fontId="39" fillId="0" borderId="0" applyAlignment="1" pivotButton="0" quotePrefix="0" xfId="0">
      <alignment horizontal="left" vertical="center" wrapText="1"/>
    </xf>
    <xf numFmtId="0" fontId="45" fillId="0" borderId="0" pivotButton="0" quotePrefix="0" xfId="0"/>
    <xf numFmtId="0" fontId="46" fillId="0" borderId="0" pivotButton="0" quotePrefix="0" xfId="0"/>
    <xf numFmtId="0" fontId="47" fillId="0" borderId="0" pivotButton="0" quotePrefix="0" xfId="0"/>
    <xf numFmtId="0" fontId="48" fillId="0" borderId="0" applyAlignment="1" pivotButton="0" quotePrefix="0" xfId="0">
      <alignment horizontal="left"/>
    </xf>
    <xf numFmtId="0" fontId="49" fillId="0" borderId="0" pivotButton="0" quotePrefix="0" xfId="0"/>
    <xf numFmtId="0" fontId="49" fillId="0" borderId="0" applyAlignment="1" pivotButton="0" quotePrefix="0" xfId="0">
      <alignment horizontal="left"/>
    </xf>
    <xf numFmtId="0" fontId="49" fillId="0" borderId="0" applyAlignment="1" pivotButton="0" quotePrefix="0" xfId="0">
      <alignment wrapText="1"/>
    </xf>
    <xf numFmtId="0" fontId="49" fillId="0" borderId="0" applyAlignment="1" pivotButton="0" quotePrefix="0" xfId="0">
      <alignment horizontal="left" wrapText="1"/>
    </xf>
    <xf numFmtId="0" fontId="50" fillId="0" borderId="0" applyAlignment="1" pivotButton="0" quotePrefix="0" xfId="0">
      <alignment vertical="top" wrapText="1"/>
    </xf>
    <xf numFmtId="0" fontId="50" fillId="0" borderId="16" applyAlignment="1" pivotButton="0" quotePrefix="0" xfId="0">
      <alignment horizontal="left" vertical="top" wrapText="1"/>
    </xf>
    <xf numFmtId="0" fontId="50" fillId="0" borderId="17" applyAlignment="1" pivotButton="0" quotePrefix="0" xfId="0">
      <alignment vertical="top"/>
    </xf>
    <xf numFmtId="0" fontId="50" fillId="0" borderId="0" applyAlignment="1" pivotButton="0" quotePrefix="0" xfId="0">
      <alignment horizontal="left" vertical="top" wrapText="1"/>
    </xf>
    <xf numFmtId="0" fontId="50" fillId="0" borderId="17" applyAlignment="1" pivotButton="0" quotePrefix="0" xfId="0">
      <alignment horizontal="left" vertical="top" wrapText="1"/>
    </xf>
    <xf numFmtId="0" fontId="46" fillId="0" borderId="17" pivotButton="0" quotePrefix="0" xfId="0"/>
    <xf numFmtId="0" fontId="48" fillId="0" borderId="16" applyAlignment="1" pivotButton="0" quotePrefix="0" xfId="0">
      <alignment horizontal="center" wrapText="1"/>
    </xf>
    <xf numFmtId="0" fontId="51" fillId="0" borderId="17" applyAlignment="1" pivotButton="0" quotePrefix="0" xfId="0">
      <alignment horizontal="center" vertical="top" wrapText="1"/>
    </xf>
    <xf numFmtId="0" fontId="48" fillId="0" borderId="0" applyAlignment="1" pivotButton="0" quotePrefix="0" xfId="0">
      <alignment horizontal="center" wrapText="1"/>
    </xf>
    <xf numFmtId="0" fontId="52" fillId="0" borderId="0" applyAlignment="1" pivotButton="0" quotePrefix="0" xfId="0">
      <alignment vertical="center" wrapText="1"/>
    </xf>
    <xf numFmtId="0" fontId="52" fillId="0" borderId="0" applyAlignment="1" pivotButton="0" quotePrefix="0" xfId="0">
      <alignment horizontal="center" wrapText="1"/>
    </xf>
    <xf numFmtId="0" fontId="53" fillId="0" borderId="16" applyAlignment="1" pivotButton="0" quotePrefix="0" xfId="0">
      <alignment horizontal="center" wrapText="1"/>
    </xf>
    <xf numFmtId="0" fontId="50" fillId="0" borderId="0" pivotButton="0" quotePrefix="0" xfId="0"/>
    <xf numFmtId="0" fontId="50" fillId="0" borderId="16" applyAlignment="1" pivotButton="0" quotePrefix="0" xfId="0">
      <alignment horizontal="center"/>
    </xf>
    <xf numFmtId="0" fontId="50" fillId="0" borderId="17" pivotButton="0" quotePrefix="0" xfId="0"/>
    <xf numFmtId="0" fontId="50" fillId="0" borderId="16" applyAlignment="1" pivotButton="0" quotePrefix="0" xfId="0">
      <alignment horizontal="left" wrapText="1"/>
    </xf>
    <xf numFmtId="0" fontId="50" fillId="0" borderId="0" applyAlignment="1" pivotButton="0" quotePrefix="0" xfId="0">
      <alignment horizontal="left" wrapText="1"/>
    </xf>
    <xf numFmtId="0" fontId="50" fillId="0" borderId="0" applyAlignment="1" pivotButton="0" quotePrefix="0" xfId="0">
      <alignment wrapText="1"/>
    </xf>
    <xf numFmtId="14" fontId="49" fillId="0" borderId="0" pivotButton="0" quotePrefix="0" xfId="0"/>
    <xf numFmtId="0" fontId="54" fillId="0" borderId="0" pivotButton="0" quotePrefix="0" xfId="0"/>
    <xf numFmtId="168" fontId="50" fillId="0" borderId="0" applyAlignment="1" pivotButton="0" quotePrefix="0" xfId="0">
      <alignment horizontal="right"/>
    </xf>
    <xf numFmtId="0" fontId="50" fillId="0" borderId="0" applyAlignment="1" pivotButton="0" quotePrefix="0" xfId="0">
      <alignment horizontal="right"/>
    </xf>
    <xf numFmtId="0" fontId="55" fillId="0" borderId="0" pivotButton="0" quotePrefix="0" xfId="0"/>
    <xf numFmtId="168" fontId="50" fillId="0" borderId="0" pivotButton="0" quotePrefix="0" xfId="0"/>
    <xf numFmtId="168" fontId="49" fillId="0" borderId="0" pivotButton="0" quotePrefix="0" xfId="0"/>
    <xf numFmtId="165" fontId="49" fillId="0" borderId="0" pivotButton="0" quotePrefix="0" xfId="0"/>
    <xf numFmtId="169" fontId="50" fillId="0" borderId="0" applyAlignment="1" pivotButton="0" quotePrefix="0" xfId="0">
      <alignment horizontal="right"/>
    </xf>
    <xf numFmtId="0" fontId="49" fillId="0" borderId="16" pivotButton="0" quotePrefix="0" xfId="0"/>
    <xf numFmtId="0" fontId="50" fillId="0" borderId="18" applyAlignment="1" pivotButton="0" quotePrefix="0" xfId="0">
      <alignment horizontal="center" vertical="center" wrapText="1"/>
    </xf>
    <xf numFmtId="0" fontId="50" fillId="0" borderId="51" applyAlignment="1" pivotButton="0" quotePrefix="0" xfId="0">
      <alignment horizontal="center" vertical="center" wrapText="1"/>
    </xf>
    <xf numFmtId="0" fontId="0" fillId="0" borderId="53" pivotButton="0" quotePrefix="0" xfId="0"/>
    <xf numFmtId="0" fontId="50" fillId="0" borderId="52" applyAlignment="1" pivotButton="0" quotePrefix="0" xfId="0">
      <alignment horizontal="center" vertical="center" wrapText="1"/>
    </xf>
    <xf numFmtId="0" fontId="0" fillId="0" borderId="55" pivotButton="0" quotePrefix="0" xfId="0"/>
    <xf numFmtId="0" fontId="0" fillId="0" borderId="54" pivotButton="0" quotePrefix="0" xfId="0"/>
    <xf numFmtId="0" fontId="56" fillId="0" borderId="18" applyAlignment="1" pivotButton="0" quotePrefix="0" xfId="0">
      <alignment horizontal="center" vertical="center" wrapText="1"/>
    </xf>
    <xf numFmtId="0" fontId="0" fillId="0" borderId="56" pivotButton="0" quotePrefix="0" xfId="0"/>
    <xf numFmtId="0" fontId="50" fillId="0" borderId="18" applyAlignment="1" pivotButton="0" quotePrefix="0" xfId="0">
      <alignment horizontal="center"/>
    </xf>
    <xf numFmtId="0" fontId="49" fillId="0" borderId="18" applyAlignment="1" pivotButton="0" quotePrefix="0" xfId="0">
      <alignment horizontal="center"/>
    </xf>
    <xf numFmtId="0" fontId="57" fillId="0" borderId="0" applyAlignment="1" pivotButton="0" quotePrefix="0" xfId="0">
      <alignment horizontal="left" vertical="top" wrapText="1"/>
    </xf>
    <xf numFmtId="0" fontId="58" fillId="0" borderId="0" applyAlignment="1" pivotButton="0" quotePrefix="0" xfId="0">
      <alignment horizontal="right" vertical="top" wrapText="1"/>
    </xf>
    <xf numFmtId="0" fontId="57" fillId="0" borderId="0" applyAlignment="1" pivotButton="0" quotePrefix="0" xfId="0">
      <alignment horizontal="right" vertical="top"/>
    </xf>
    <xf numFmtId="168" fontId="57" fillId="0" borderId="0" applyAlignment="1" pivotButton="0" quotePrefix="0" xfId="0">
      <alignment horizontal="right" vertical="top"/>
    </xf>
    <xf numFmtId="0" fontId="57" fillId="0" borderId="0" applyAlignment="1" pivotButton="0" quotePrefix="0" xfId="0">
      <alignment horizontal="right" vertical="top" wrapText="1"/>
    </xf>
    <xf numFmtId="170" fontId="57" fillId="0" borderId="0" applyAlignment="1" pivotButton="0" quotePrefix="0" xfId="0">
      <alignment horizontal="right" vertical="top"/>
    </xf>
    <xf numFmtId="0" fontId="56" fillId="0" borderId="0" applyAlignment="1" pivotButton="0" quotePrefix="0" xfId="0">
      <alignment vertical="top" wrapText="1"/>
    </xf>
    <xf numFmtId="0" fontId="57" fillId="0" borderId="16" applyAlignment="1" pivotButton="0" quotePrefix="0" xfId="0">
      <alignment horizontal="left" vertical="top" wrapText="1"/>
    </xf>
    <xf numFmtId="0" fontId="58" fillId="0" borderId="16" applyAlignment="1" pivotButton="0" quotePrefix="0" xfId="0">
      <alignment horizontal="right" vertical="top" wrapText="1"/>
    </xf>
    <xf numFmtId="0" fontId="57" fillId="0" borderId="16" applyAlignment="1" pivotButton="0" quotePrefix="0" xfId="0">
      <alignment horizontal="right" vertical="top"/>
    </xf>
    <xf numFmtId="168" fontId="57" fillId="0" borderId="16" applyAlignment="1" pivotButton="0" quotePrefix="0" xfId="0">
      <alignment horizontal="right" vertical="top"/>
    </xf>
    <xf numFmtId="0" fontId="57" fillId="0" borderId="16" applyAlignment="1" pivotButton="0" quotePrefix="0" xfId="0">
      <alignment horizontal="right" vertical="top" wrapText="1"/>
    </xf>
    <xf numFmtId="170" fontId="57" fillId="0" borderId="16" applyAlignment="1" pivotButton="0" quotePrefix="0" xfId="0">
      <alignment horizontal="right" vertical="top"/>
    </xf>
    <xf numFmtId="168" fontId="59" fillId="0" borderId="0" applyAlignment="1" pivotButton="0" quotePrefix="0" xfId="0">
      <alignment horizontal="left" vertical="top"/>
    </xf>
    <xf numFmtId="168" fontId="59" fillId="0" borderId="17" applyAlignment="1" pivotButton="0" quotePrefix="0" xfId="0">
      <alignment horizontal="right" vertical="top"/>
    </xf>
    <xf numFmtId="170" fontId="59" fillId="0" borderId="17" applyAlignment="1" pivotButton="0" quotePrefix="0" xfId="0">
      <alignment horizontal="right" vertical="top"/>
    </xf>
    <xf numFmtId="168" fontId="60" fillId="0" borderId="0" pivotButton="0" quotePrefix="0" xfId="0"/>
    <xf numFmtId="170" fontId="60" fillId="0" borderId="0" pivotButton="0" quotePrefix="0" xfId="0"/>
    <xf numFmtId="0" fontId="59" fillId="0" borderId="17" applyAlignment="1" pivotButton="0" quotePrefix="0" xfId="0">
      <alignment vertical="top"/>
    </xf>
    <xf numFmtId="0" fontId="61" fillId="0" borderId="17" applyAlignment="1" pivotButton="0" quotePrefix="0" xfId="0">
      <alignment horizontal="left" vertical="top" wrapText="1"/>
    </xf>
    <xf numFmtId="0" fontId="59" fillId="0" borderId="17" applyAlignment="1" pivotButton="0" quotePrefix="0" xfId="0">
      <alignment horizontal="left" vertical="top" wrapText="1"/>
    </xf>
    <xf numFmtId="0" fontId="59" fillId="0" borderId="17" applyAlignment="1" pivotButton="0" quotePrefix="0" xfId="0">
      <alignment horizontal="right" vertical="top"/>
    </xf>
    <xf numFmtId="0" fontId="59" fillId="0" borderId="0" applyAlignment="1" pivotButton="0" quotePrefix="0" xfId="0">
      <alignment vertical="top"/>
    </xf>
    <xf numFmtId="0" fontId="61" fillId="0" borderId="0" applyAlignment="1" pivotButton="0" quotePrefix="0" xfId="0">
      <alignment horizontal="left" vertical="top" wrapText="1"/>
    </xf>
    <xf numFmtId="0" fontId="59" fillId="0" borderId="0" applyAlignment="1" pivotButton="0" quotePrefix="0" xfId="0">
      <alignment horizontal="left" vertical="top" wrapText="1"/>
    </xf>
    <xf numFmtId="0" fontId="59" fillId="0" borderId="0" applyAlignment="1" pivotButton="0" quotePrefix="0" xfId="0">
      <alignment horizontal="right" vertical="top"/>
    </xf>
    <xf numFmtId="168" fontId="59" fillId="0" borderId="0" applyAlignment="1" pivotButton="0" quotePrefix="0" xfId="0">
      <alignment horizontal="right" vertical="top"/>
    </xf>
    <xf numFmtId="170" fontId="59" fillId="0" borderId="0" applyAlignment="1" pivotButton="0" quotePrefix="0" xfId="0">
      <alignment horizontal="right" vertical="top"/>
    </xf>
    <xf numFmtId="0" fontId="57" fillId="0" borderId="0" applyAlignment="1" pivotButton="0" quotePrefix="0" xfId="0">
      <alignment vertical="top"/>
    </xf>
    <xf numFmtId="0" fontId="56" fillId="0" borderId="0" applyAlignment="1" pivotButton="0" quotePrefix="0" xfId="0">
      <alignment horizontal="left" vertical="top" wrapText="1"/>
    </xf>
    <xf numFmtId="0" fontId="58" fillId="0" borderId="0" applyAlignment="1" pivotButton="0" quotePrefix="0" xfId="0">
      <alignment horizontal="left" vertical="top" wrapText="1"/>
    </xf>
    <xf numFmtId="169" fontId="57" fillId="0" borderId="0" applyAlignment="1" pivotButton="0" quotePrefix="0" xfId="0">
      <alignment horizontal="right" vertical="top"/>
    </xf>
    <xf numFmtId="0" fontId="57" fillId="0" borderId="0" applyAlignment="1" pivotButton="0" quotePrefix="0" xfId="0">
      <alignment horizontal="left" wrapText="1"/>
    </xf>
    <xf numFmtId="170" fontId="57" fillId="0" borderId="0" applyAlignment="1" pivotButton="0" quotePrefix="0" xfId="0">
      <alignment horizontal="right"/>
    </xf>
    <xf numFmtId="0" fontId="46" fillId="0" borderId="0" applyAlignment="1" pivotButton="0" quotePrefix="0" xfId="0">
      <alignment horizontal="right"/>
    </xf>
    <xf numFmtId="0" fontId="50" fillId="0" borderId="0" applyAlignment="1" pivotButton="0" quotePrefix="0" xfId="0">
      <alignment horizontal="right" vertical="center"/>
    </xf>
    <xf numFmtId="0" fontId="49" fillId="0" borderId="16" applyAlignment="1" pivotButton="0" quotePrefix="0" xfId="0">
      <alignment horizontal="left"/>
    </xf>
    <xf numFmtId="0" fontId="49" fillId="0" borderId="0" applyAlignment="1" pivotButton="0" quotePrefix="0" xfId="0">
      <alignment horizontal="right"/>
    </xf>
    <xf numFmtId="0" fontId="62" fillId="0" borderId="17" applyAlignment="1" pivotButton="0" quotePrefix="0" xfId="0">
      <alignment horizontal="center"/>
    </xf>
    <xf numFmtId="0" fontId="62" fillId="0" borderId="0" applyAlignment="1" pivotButton="0" quotePrefix="0" xfId="0">
      <alignment wrapText="1"/>
    </xf>
    <xf numFmtId="0" fontId="62" fillId="0" borderId="0" applyAlignment="1" pivotButton="0" quotePrefix="0" xfId="0">
      <alignment horizontal="right" vertical="center" wrapText="1"/>
    </xf>
    <xf numFmtId="0" fontId="62" fillId="0" borderId="16" applyAlignment="1" pivotButton="0" quotePrefix="0" xfId="0">
      <alignment horizontal="center" wrapText="1"/>
    </xf>
    <xf numFmtId="0" fontId="62" fillId="0" borderId="34" applyAlignment="1" pivotButton="0" quotePrefix="0" xfId="0">
      <alignment horizontal="right" wrapText="1"/>
    </xf>
    <xf numFmtId="0" fontId="62" fillId="0" borderId="18" applyAlignment="1" pivotButton="0" quotePrefix="0" xfId="0">
      <alignment horizontal="center" wrapText="1"/>
    </xf>
    <xf numFmtId="0" fontId="62" fillId="0" borderId="16" applyAlignment="1" pivotButton="0" quotePrefix="0" xfId="0">
      <alignment horizontal="left" wrapText="1"/>
    </xf>
    <xf numFmtId="0" fontId="62" fillId="0" borderId="17" applyAlignment="1" pivotButton="0" quotePrefix="0" xfId="0">
      <alignment horizontal="center" vertical="top" wrapText="1"/>
    </xf>
    <xf numFmtId="0" fontId="62" fillId="0" borderId="34" applyAlignment="1" pivotButton="0" quotePrefix="0" xfId="0">
      <alignment wrapText="1"/>
    </xf>
    <xf numFmtId="0" fontId="62" fillId="0" borderId="27" applyAlignment="1" pivotButton="0" quotePrefix="0" xfId="0">
      <alignment wrapText="1"/>
    </xf>
    <xf numFmtId="0" fontId="62" fillId="0" borderId="25" applyAlignment="1" pivotButton="0" quotePrefix="0" xfId="0">
      <alignment horizontal="right" wrapText="1"/>
    </xf>
    <xf numFmtId="0" fontId="62" fillId="0" borderId="23" applyAlignment="1" pivotButton="0" quotePrefix="0" xfId="0">
      <alignment horizontal="right" wrapText="1"/>
    </xf>
    <xf numFmtId="14" fontId="62" fillId="0" borderId="18" applyAlignment="1" pivotButton="0" quotePrefix="0" xfId="0">
      <alignment horizontal="center" wrapText="1"/>
    </xf>
    <xf numFmtId="0" fontId="62" fillId="0" borderId="16" applyAlignment="1" pivotButton="0" quotePrefix="0" xfId="0">
      <alignment wrapText="1"/>
    </xf>
    <xf numFmtId="0" fontId="62" fillId="0" borderId="17" applyAlignment="1" pivotButton="0" quotePrefix="0" xfId="0">
      <alignment wrapText="1"/>
    </xf>
    <xf numFmtId="0" fontId="62" fillId="0" borderId="18" applyAlignment="1" pivotButton="0" quotePrefix="0" xfId="0">
      <alignment horizontal="center" vertical="center" wrapText="1"/>
    </xf>
    <xf numFmtId="0" fontId="62" fillId="0" borderId="33" applyAlignment="1" pivotButton="0" quotePrefix="0" xfId="0">
      <alignment wrapText="1"/>
    </xf>
    <xf numFmtId="0" fontId="62" fillId="0" borderId="18" applyAlignment="1" pivotButton="0" quotePrefix="0" xfId="0">
      <alignment horizontal="center" vertical="center"/>
    </xf>
    <xf numFmtId="0" fontId="50" fillId="0" borderId="17" applyAlignment="1" pivotButton="0" quotePrefix="0" xfId="0">
      <alignment wrapText="1"/>
    </xf>
    <xf numFmtId="0" fontId="53" fillId="0" borderId="0" applyAlignment="1" pivotButton="0" quotePrefix="0" xfId="0">
      <alignment horizontal="center" wrapText="1"/>
    </xf>
    <xf numFmtId="0" fontId="49" fillId="0" borderId="16" applyAlignment="1" pivotButton="0" quotePrefix="0" xfId="0">
      <alignment wrapText="1"/>
    </xf>
    <xf numFmtId="0" fontId="50" fillId="0" borderId="26" applyAlignment="1" pivotButton="0" quotePrefix="0" xfId="0">
      <alignment horizontal="center" vertical="center" wrapText="1"/>
    </xf>
    <xf numFmtId="0" fontId="0" fillId="0" borderId="57" pivotButton="0" quotePrefix="0" xfId="0"/>
    <xf numFmtId="0" fontId="0" fillId="0" borderId="58" pivotButton="0" quotePrefix="0" xfId="0"/>
    <xf numFmtId="0" fontId="50" fillId="0" borderId="18" applyAlignment="1" pivotButton="0" quotePrefix="0" xfId="0">
      <alignment horizontal="center" wrapText="1"/>
    </xf>
    <xf numFmtId="0" fontId="49" fillId="0" borderId="0" applyAlignment="1" pivotButton="0" quotePrefix="0" xfId="0">
      <alignment vertical="center" wrapText="1"/>
    </xf>
    <xf numFmtId="0" fontId="49" fillId="0" borderId="0" applyAlignment="1" pivotButton="0" quotePrefix="0" xfId="0">
      <alignment horizontal="right" vertical="center"/>
    </xf>
    <xf numFmtId="0" fontId="49" fillId="0" borderId="16" applyAlignment="1" pivotButton="0" quotePrefix="0" xfId="0">
      <alignment horizontal="left" wrapText="1"/>
    </xf>
    <xf numFmtId="0" fontId="56" fillId="0" borderId="0" pivotButton="0" quotePrefix="0" xfId="0"/>
    <xf numFmtId="0" fontId="49" fillId="0" borderId="0" applyAlignment="1" pivotButton="0" quotePrefix="0" xfId="0">
      <alignment horizontal="right" wrapText="1"/>
    </xf>
    <xf numFmtId="0" fontId="50" fillId="0" borderId="0" applyAlignment="1" pivotButton="0" quotePrefix="0" xfId="0">
      <alignment horizontal="right" wrapText="1"/>
    </xf>
    <xf numFmtId="0" fontId="49" fillId="0" borderId="0" applyAlignment="1" pivotButton="0" quotePrefix="0" xfId="0">
      <alignment horizontal="left" vertical="center"/>
    </xf>
    <xf numFmtId="0" fontId="63" fillId="0" borderId="0" pivotButton="0" quotePrefix="0" xfId="0"/>
    <xf numFmtId="0" fontId="64" fillId="0" borderId="0" pivotButton="0" quotePrefix="0" xfId="0"/>
    <xf numFmtId="0" fontId="65" fillId="0" borderId="0" pivotButton="0" quotePrefix="0" xfId="0"/>
    <xf numFmtId="0" fontId="66" fillId="0" borderId="0" pivotButton="0" quotePrefix="0" xfId="0"/>
    <xf numFmtId="0" fontId="67" fillId="0" borderId="0" pivotButton="0" quotePrefix="0" xfId="0"/>
    <xf numFmtId="0" fontId="68" fillId="0" borderId="0" pivotButton="0" quotePrefix="0" xfId="0"/>
    <xf numFmtId="0" fontId="69" fillId="0" borderId="0" pivotButton="0" quotePrefix="0" xfId="0"/>
  </cellXfs>
  <cellStyles count="1">
    <cellStyle name="Обычный" xfId="0" builtinId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worksheet" Target="/xl/worksheets/sheet4.xml" Id="rId4"/><Relationship Type="http://schemas.openxmlformats.org/officeDocument/2006/relationships/worksheet" Target="/xl/worksheets/sheet5.xml" Id="rId5"/><Relationship Type="http://schemas.openxmlformats.org/officeDocument/2006/relationships/worksheet" Target="/xl/worksheets/sheet6.xml" Id="rId6"/><Relationship Type="http://schemas.openxmlformats.org/officeDocument/2006/relationships/worksheet" Target="/xl/worksheets/sheet7.xml" Id="rId7"/><Relationship Type="http://schemas.openxmlformats.org/officeDocument/2006/relationships/worksheet" Target="/xl/worksheets/sheet8.xml" Id="rId8"/><Relationship Type="http://schemas.openxmlformats.org/officeDocument/2006/relationships/worksheet" Target="/xl/worksheets/sheet9.xml" Id="rId9"/><Relationship Type="http://schemas.openxmlformats.org/officeDocument/2006/relationships/worksheet" Target="/xl/worksheets/sheet10.xml" Id="rId10"/><Relationship Type="http://schemas.openxmlformats.org/officeDocument/2006/relationships/worksheet" Target="/xl/worksheets/sheet11.xml" Id="rId11"/><Relationship Type="http://schemas.openxmlformats.org/officeDocument/2006/relationships/styles" Target="styles.xml" Id="rId12"/><Relationship Type="http://schemas.openxmlformats.org/officeDocument/2006/relationships/theme" Target="theme/theme1.xml" Id="rId13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V90"/>
  <sheetViews>
    <sheetView tabSelected="1" view="pageBreakPreview" topLeftCell="A83" zoomScale="110" zoomScaleNormal="100" zoomScaleSheetLayoutView="110" workbookViewId="0">
      <selection activeCell="I90" sqref="I90:S90"/>
    </sheetView>
  </sheetViews>
  <sheetFormatPr baseColWidth="8" defaultColWidth="9.33203125" defaultRowHeight="12.75"/>
  <cols>
    <col width="5.83203125" customWidth="1" style="200" min="1" max="1"/>
    <col width="18.6640625" customWidth="1" style="200" min="2" max="2"/>
    <col width="2.1640625" customWidth="1" style="200" min="3" max="3"/>
    <col width="5.83203125" customWidth="1" style="200" min="4" max="5"/>
    <col width="4.6640625" customWidth="1" style="200" min="6" max="6"/>
    <col width="10.5" customWidth="1" style="200" min="7" max="7"/>
    <col width="1.1640625" customWidth="1" style="200" min="8" max="8"/>
    <col width="5.83203125" customWidth="1" style="200" min="9" max="9"/>
    <col width="8" customWidth="1" style="200" min="10" max="10"/>
    <col width="5.83203125" customWidth="1" style="200" min="11" max="11"/>
    <col width="3.6640625" customWidth="1" style="200" min="12" max="12"/>
    <col hidden="1" width="6.83203125" customWidth="1" style="200" min="13" max="14"/>
    <col width="11.5" customWidth="1" style="200" min="15" max="15"/>
    <col width="10.1640625" customWidth="1" style="200" min="16" max="16"/>
    <col width="2.6640625" customWidth="1" style="200" min="17" max="17"/>
    <col width="4.6640625" customWidth="1" style="200" min="18" max="18"/>
    <col width="2.1640625" customWidth="1" style="200" min="19" max="19"/>
  </cols>
  <sheetData>
    <row r="1">
      <c r="A1" s="166" t="inlineStr">
        <is>
          <t>Приложение № 2</t>
        </is>
      </c>
    </row>
    <row r="2">
      <c r="A2" s="166" t="inlineStr">
        <is>
          <t>к приказу Министерства строительства</t>
        </is>
      </c>
    </row>
    <row r="3" ht="12" customHeight="1" s="200">
      <c r="A3" s="166" t="inlineStr">
        <is>
          <t>и жилищно-коммунального хозяйства Российской Федерации</t>
        </is>
      </c>
    </row>
    <row r="4">
      <c r="A4" s="167" t="inlineStr">
        <is>
          <t>от 20 ноября 2025 г. № 728/пр</t>
        </is>
      </c>
    </row>
    <row r="5" ht="17.25" customHeight="1" s="200">
      <c r="A5" s="177" t="n"/>
      <c r="V5" s="5" t="n"/>
    </row>
    <row r="6" ht="17.25" customHeight="1" s="200">
      <c r="A6" s="168" t="inlineStr">
        <is>
          <t>ОТЧЕТ О ДЕЯТЕЛЬНОСТИ ПО УПРАВЛЕНИЮ</t>
        </is>
      </c>
    </row>
    <row r="7" ht="17.25" customHeight="1" s="200">
      <c r="A7" s="168" t="inlineStr">
        <is>
          <t>МНОГОКВАРТИРНЫМ ДОМОМ</t>
        </is>
      </c>
    </row>
    <row r="8" ht="17.25" customHeight="1" s="200">
      <c r="A8" s="168" t="n"/>
      <c r="B8" s="168" t="n"/>
      <c r="C8" s="168" t="n"/>
      <c r="D8" s="168" t="n"/>
      <c r="E8" s="168" t="n"/>
      <c r="F8" s="168" t="n"/>
      <c r="G8" s="168" t="n"/>
      <c r="H8" s="168" t="n"/>
      <c r="I8" s="168" t="n"/>
      <c r="J8" s="168" t="n"/>
      <c r="K8" s="168" t="n"/>
      <c r="L8" s="168" t="n"/>
      <c r="M8" s="168" t="n"/>
      <c r="N8" s="168" t="n"/>
      <c r="O8" s="168" t="n"/>
      <c r="P8" s="168" t="n"/>
      <c r="Q8" s="168" t="n"/>
      <c r="R8" s="168" t="n"/>
      <c r="S8" s="168" t="n"/>
    </row>
    <row r="9" ht="15.75" customHeight="1" s="200">
      <c r="A9" s="169" t="inlineStr">
        <is>
          <t>Отчет    о    деятельности     по    управлению    многоквартирным     домом    по    адресу:</t>
        </is>
      </c>
    </row>
    <row r="10" ht="17.25" customHeight="1" s="200">
      <c r="A10" s="170" t="inlineStr">
        <is>
          <t>за 2025год (01.10.202г. -31.12.2025г.)</t>
        </is>
      </c>
    </row>
    <row r="11" ht="17.25" customHeight="1" s="200">
      <c r="A11" s="170" t="n"/>
      <c r="B11" s="171" t="n"/>
      <c r="C11" s="171" t="n"/>
      <c r="D11" s="171" t="n"/>
      <c r="E11" s="171" t="n"/>
      <c r="F11" s="171" t="n"/>
      <c r="G11" s="171" t="n"/>
      <c r="H11" s="171" t="n"/>
      <c r="I11" s="171" t="n"/>
      <c r="J11" s="171" t="n"/>
      <c r="K11" s="171" t="n"/>
      <c r="L11" s="171" t="n"/>
      <c r="M11" s="171" t="n"/>
      <c r="N11" s="171" t="n"/>
      <c r="O11" s="171" t="n"/>
      <c r="P11" s="171" t="n"/>
      <c r="Q11" s="171" t="n"/>
      <c r="R11" s="171" t="n"/>
      <c r="S11" s="171" t="n"/>
    </row>
    <row r="12" ht="17.25" customHeight="1" s="200">
      <c r="A12" s="172" t="inlineStr">
        <is>
          <t>Московская обл, Фряново рп, Победы ул., д.4</t>
        </is>
      </c>
      <c r="B12" s="201" t="n"/>
      <c r="C12" s="201" t="n"/>
      <c r="D12" s="201" t="n"/>
      <c r="E12" s="201" t="n"/>
      <c r="F12" s="201" t="n"/>
      <c r="G12" s="201" t="n"/>
      <c r="H12" s="201" t="n"/>
      <c r="I12" s="201" t="n"/>
      <c r="J12" s="201" t="n"/>
      <c r="K12" s="201" t="n"/>
      <c r="L12" s="201" t="n"/>
      <c r="M12" s="201" t="n"/>
      <c r="N12" s="201" t="n"/>
      <c r="O12" s="201" t="n"/>
      <c r="P12" s="201" t="n"/>
      <c r="Q12" s="201" t="n"/>
      <c r="R12" s="201" t="n"/>
      <c r="S12" s="201" t="n"/>
    </row>
    <row r="13">
      <c r="A13" s="158" t="inlineStr">
        <is>
          <t>(полное наименование лица, осуществляющего управление многоквартирным домом)</t>
        </is>
      </c>
      <c r="B13" s="202" t="n"/>
      <c r="C13" s="202" t="n"/>
      <c r="D13" s="202" t="n"/>
      <c r="E13" s="202" t="n"/>
      <c r="F13" s="202" t="n"/>
      <c r="G13" s="202" t="n"/>
      <c r="H13" s="202" t="n"/>
      <c r="I13" s="202" t="n"/>
      <c r="J13" s="202" t="n"/>
      <c r="K13" s="202" t="n"/>
      <c r="L13" s="202" t="n"/>
      <c r="M13" s="202" t="n"/>
      <c r="N13" s="202" t="n"/>
      <c r="O13" s="202" t="n"/>
      <c r="P13" s="202" t="n"/>
      <c r="Q13" s="202" t="n"/>
      <c r="R13" s="202" t="n"/>
      <c r="S13" s="202" t="n"/>
    </row>
    <row r="14" ht="15.75" customHeight="1" s="200">
      <c r="A14" s="173" t="inlineStr">
        <is>
          <t>Московская обл, г Щёлково, ул. Пустовская, д.20</t>
        </is>
      </c>
    </row>
    <row r="15">
      <c r="A15" s="159" t="inlineStr">
        <is>
          <t>(адрес места приема населения лицом, осуществляющим управление многоквартирного домом, по вопросам отчета)</t>
        </is>
      </c>
    </row>
    <row r="16" ht="15.75" customHeight="1" s="200">
      <c r="A16" s="163" t="inlineStr">
        <is>
          <t>1255000012981/5027335469</t>
        </is>
      </c>
      <c r="B16" s="201" t="n"/>
      <c r="C16" s="201" t="n"/>
      <c r="D16" s="201" t="n"/>
      <c r="E16" s="201" t="n"/>
      <c r="F16" s="201" t="n"/>
      <c r="G16" s="201" t="n"/>
      <c r="H16" s="201" t="n"/>
      <c r="I16" s="201" t="n"/>
      <c r="J16" s="201" t="n"/>
      <c r="K16" s="201" t="n"/>
      <c r="L16" s="201" t="n"/>
      <c r="M16" s="201" t="n"/>
      <c r="N16" s="201" t="n"/>
      <c r="O16" s="201" t="n"/>
      <c r="P16" s="201" t="n"/>
      <c r="Q16" s="201" t="n"/>
      <c r="R16" s="201" t="n"/>
      <c r="S16" s="201" t="n"/>
    </row>
    <row r="17">
      <c r="A17" s="158" t="inlineStr">
        <is>
          <t>(основной государственный регистрационный номер/идентификационный номер налогоплательщика)</t>
        </is>
      </c>
      <c r="B17" s="202" t="n"/>
      <c r="C17" s="202" t="n"/>
      <c r="D17" s="202" t="n"/>
      <c r="E17" s="202" t="n"/>
      <c r="F17" s="202" t="n"/>
      <c r="G17" s="202" t="n"/>
      <c r="H17" s="202" t="n"/>
      <c r="I17" s="202" t="n"/>
      <c r="J17" s="202" t="n"/>
      <c r="K17" s="202" t="n"/>
      <c r="L17" s="202" t="n"/>
      <c r="M17" s="202" t="n"/>
      <c r="N17" s="202" t="n"/>
      <c r="O17" s="202" t="n"/>
      <c r="P17" s="202" t="n"/>
      <c r="Q17" s="202" t="n"/>
      <c r="R17" s="202" t="n"/>
      <c r="S17" s="202" t="n"/>
    </row>
    <row r="18" ht="17.25" customHeight="1" s="200">
      <c r="A18" s="160" t="inlineStr">
        <is>
          <t>Лицо, уполномоченное давать разъяснения по отчету:</t>
        </is>
      </c>
    </row>
    <row r="19" ht="17.25" customHeight="1" s="200">
      <c r="A19" s="162" t="inlineStr">
        <is>
          <t>генаральный директор - Логунов Сергей Викторович</t>
        </is>
      </c>
      <c r="B19" s="201" t="n"/>
      <c r="C19" s="201" t="n"/>
      <c r="D19" s="201" t="n"/>
      <c r="E19" s="201" t="n"/>
      <c r="F19" s="201" t="n"/>
      <c r="G19" s="201" t="n"/>
      <c r="H19" s="201" t="n"/>
      <c r="I19" s="201" t="n"/>
      <c r="J19" s="201" t="n"/>
      <c r="K19" s="201" t="n"/>
      <c r="L19" s="201" t="n"/>
      <c r="M19" s="201" t="n"/>
      <c r="N19" s="201" t="n"/>
      <c r="O19" s="201" t="n"/>
      <c r="P19" s="201" t="n"/>
      <c r="Q19" s="201" t="n"/>
      <c r="R19" s="201" t="n"/>
      <c r="S19" s="201" t="n"/>
    </row>
    <row r="20">
      <c r="A20" s="158" t="inlineStr">
        <is>
          <t>(фамилия, имя, отчество (при наличии), должность)</t>
        </is>
      </c>
      <c r="B20" s="202" t="n"/>
      <c r="C20" s="202" t="n"/>
      <c r="D20" s="202" t="n"/>
      <c r="E20" s="202" t="n"/>
      <c r="F20" s="202" t="n"/>
      <c r="G20" s="202" t="n"/>
      <c r="H20" s="202" t="n"/>
      <c r="I20" s="202" t="n"/>
      <c r="J20" s="202" t="n"/>
      <c r="K20" s="202" t="n"/>
      <c r="L20" s="202" t="n"/>
      <c r="M20" s="202" t="n"/>
      <c r="N20" s="202" t="n"/>
      <c r="O20" s="202" t="n"/>
      <c r="P20" s="202" t="n"/>
      <c r="Q20" s="202" t="n"/>
      <c r="R20" s="202" t="n"/>
      <c r="S20" s="202" t="n"/>
    </row>
    <row r="21" ht="15.75" customHeight="1" s="200">
      <c r="A21" s="163" t="inlineStr">
        <is>
          <t>8(496)56-3-60-04, эл. почта: uk-gilreshy@mail.ru</t>
        </is>
      </c>
      <c r="B21" s="201" t="n"/>
      <c r="C21" s="201" t="n"/>
      <c r="D21" s="201" t="n"/>
      <c r="E21" s="201" t="n"/>
      <c r="F21" s="201" t="n"/>
      <c r="G21" s="201" t="n"/>
      <c r="H21" s="201" t="n"/>
      <c r="I21" s="201" t="n"/>
      <c r="J21" s="201" t="n"/>
      <c r="K21" s="201" t="n"/>
      <c r="L21" s="201" t="n"/>
      <c r="M21" s="201" t="n"/>
      <c r="N21" s="201" t="n"/>
      <c r="O21" s="201" t="n"/>
      <c r="P21" s="201" t="n"/>
      <c r="Q21" s="201" t="n"/>
      <c r="R21" s="201" t="n"/>
      <c r="S21" s="201" t="n"/>
    </row>
    <row r="22">
      <c r="A22" s="158" t="inlineStr">
        <is>
          <t>(номер телефона, адрес электронной почты (при наличии) лица, уполномоченного давать разъяснения по отчету)</t>
        </is>
      </c>
      <c r="B22" s="202" t="n"/>
      <c r="C22" s="202" t="n"/>
      <c r="D22" s="202" t="n"/>
      <c r="E22" s="202" t="n"/>
      <c r="F22" s="202" t="n"/>
      <c r="G22" s="202" t="n"/>
      <c r="H22" s="202" t="n"/>
      <c r="I22" s="202" t="n"/>
      <c r="J22" s="202" t="n"/>
      <c r="K22" s="202" t="n"/>
      <c r="L22" s="202" t="n"/>
      <c r="M22" s="202" t="n"/>
      <c r="N22" s="202" t="n"/>
      <c r="O22" s="202" t="n"/>
      <c r="P22" s="202" t="n"/>
      <c r="Q22" s="202" t="n"/>
      <c r="R22" s="202" t="n"/>
      <c r="S22" s="202" t="n"/>
    </row>
    <row r="23" ht="60.75" customFormat="1" customHeight="1" s="20">
      <c r="A23" s="164" t="inlineStr">
        <is>
          <t xml:space="preserve">   Общая площадь жилых и нежилых помещений в многоквартирном доме, принадлежащих собственникам жилых и нежилых помещений (без учета помещений, входящих в состав общего имущества многоквартирного дома)        1544,30      м2</t>
        </is>
      </c>
    </row>
    <row r="24" ht="15.75" customFormat="1" customHeight="1" s="20">
      <c r="A24" s="134" t="inlineStr">
        <is>
          <t>Дата размещения отчета: " 31   "    марта 2026  г.</t>
        </is>
      </c>
    </row>
    <row r="25" ht="15.75" customFormat="1" customHeight="1" s="20">
      <c r="A25" s="135" t="n"/>
      <c r="B25" s="135" t="n"/>
      <c r="C25" s="135" t="n"/>
      <c r="D25" s="135" t="n"/>
      <c r="E25" s="135" t="n"/>
      <c r="F25" s="135" t="n"/>
      <c r="G25" s="135" t="n"/>
      <c r="H25" s="135" t="n"/>
      <c r="I25" s="135" t="n"/>
      <c r="J25" s="135" t="n"/>
      <c r="K25" s="135" t="n"/>
      <c r="L25" s="135" t="n"/>
      <c r="M25" s="135" t="n"/>
      <c r="N25" s="135" t="n"/>
      <c r="O25" s="135" t="n"/>
      <c r="P25" s="135" t="n"/>
      <c r="Q25" s="135" t="n"/>
      <c r="R25" s="135" t="n"/>
      <c r="S25" s="135" t="n"/>
    </row>
    <row r="26" ht="15.75" customFormat="1" customHeight="1" s="20">
      <c r="A26" s="136" t="n"/>
    </row>
    <row r="27" ht="15.75" customFormat="1" customHeight="1" s="20">
      <c r="A27" s="118" t="inlineStr">
        <is>
          <t>1. За отчетный период выполнены следующие работы (оказаны следующие услуги)</t>
        </is>
      </c>
    </row>
    <row r="28" ht="15.75" customFormat="1" customHeight="1" s="20">
      <c r="A28" s="164" t="inlineStr">
        <is>
          <t>по содержанию общего имущества собственников помещений в многоквартирном доме:</t>
        </is>
      </c>
    </row>
    <row r="29" ht="15.75" customHeight="1" s="200">
      <c r="A29" s="177" t="n"/>
      <c r="B29" s="177" t="n"/>
      <c r="C29" s="177" t="n"/>
      <c r="D29" s="177" t="n"/>
      <c r="E29" s="177" t="n"/>
      <c r="F29" s="177" t="n"/>
      <c r="G29" s="177" t="n"/>
      <c r="H29" s="177" t="n"/>
      <c r="I29" s="177" t="n"/>
      <c r="J29" s="177" t="n"/>
      <c r="K29" s="177" t="n"/>
      <c r="L29" s="177" t="n"/>
      <c r="M29" s="177" t="n"/>
      <c r="N29" s="177" t="n"/>
      <c r="O29" s="177" t="n"/>
      <c r="P29" s="177" t="n"/>
      <c r="Q29" s="177" t="n"/>
      <c r="R29" s="177" t="n"/>
      <c r="S29" s="177" t="n"/>
    </row>
    <row r="30" ht="15.75" customHeight="1" s="200">
      <c r="A30" s="2" t="inlineStr">
        <is>
          <t>№</t>
        </is>
      </c>
      <c r="B30" s="8" t="inlineStr">
        <is>
          <t>Наименование</t>
        </is>
      </c>
      <c r="C30" s="8" t="inlineStr">
        <is>
          <t>Единица</t>
        </is>
      </c>
      <c r="D30" s="203" t="n"/>
      <c r="E30" s="204" t="n"/>
      <c r="F30" s="155" t="inlineStr">
        <is>
          <t>Цена</t>
        </is>
      </c>
      <c r="G30" s="203" t="n"/>
      <c r="H30" s="103" t="inlineStr">
        <is>
          <t>По перечню работ (услуг)</t>
        </is>
      </c>
      <c r="I30" s="202" t="n"/>
      <c r="J30" s="202" t="n"/>
      <c r="K30" s="202" t="n"/>
      <c r="L30" s="205" t="n"/>
      <c r="M30" s="24" t="n"/>
      <c r="N30" s="186" t="inlineStr">
        <is>
          <t>Выполнено</t>
        </is>
      </c>
      <c r="O30" s="202" t="n"/>
      <c r="P30" s="202" t="n"/>
      <c r="Q30" s="202" t="n"/>
      <c r="R30" s="202" t="n"/>
      <c r="S30" s="205" t="n"/>
    </row>
    <row r="31">
      <c r="A31" s="187" t="inlineStr">
        <is>
          <t>п/п</t>
        </is>
      </c>
      <c r="B31" s="188" t="inlineStr">
        <is>
          <t>работы</t>
        </is>
      </c>
      <c r="C31" s="206" t="inlineStr">
        <is>
          <t>измерения</t>
        </is>
      </c>
      <c r="E31" s="207" t="n"/>
      <c r="F31" s="206" t="inlineStr">
        <is>
          <t>(стоимость)</t>
        </is>
      </c>
      <c r="G31" s="207" t="n"/>
      <c r="H31" s="208" t="n"/>
      <c r="I31" s="201" t="n"/>
      <c r="J31" s="201" t="n"/>
      <c r="K31" s="201" t="n"/>
      <c r="L31" s="209" t="n"/>
      <c r="M31" s="24" t="n"/>
      <c r="N31" s="208" t="n"/>
      <c r="O31" s="201" t="n"/>
      <c r="P31" s="201" t="n"/>
      <c r="Q31" s="201" t="n"/>
      <c r="R31" s="201" t="n"/>
      <c r="S31" s="209" t="n"/>
    </row>
    <row r="32" ht="12.75" customHeight="1" s="200">
      <c r="A32" s="210" t="n"/>
      <c r="B32" s="210" t="n"/>
      <c r="C32" s="211" t="n"/>
      <c r="E32" s="207" t="n"/>
      <c r="F32" s="211" t="n"/>
      <c r="G32" s="207" t="n"/>
      <c r="H32" s="153" t="inlineStr">
        <is>
          <t>Количество единиц работы (оказанной услуги)</t>
        </is>
      </c>
      <c r="K32" s="103" t="inlineStr">
        <is>
          <t>Стоимость работы (оказанной услуги), руб. (произведение граф 4 и 5)</t>
        </is>
      </c>
      <c r="L32" s="202" t="n"/>
      <c r="M32" s="205" t="n"/>
      <c r="N32" s="28" t="inlineStr">
        <is>
          <t>Количество единиц работы (оказанной услуги)</t>
        </is>
      </c>
      <c r="O32" s="103" t="inlineStr">
        <is>
          <t>Количество единиц работы (оказанной услуги)</t>
        </is>
      </c>
      <c r="P32" s="154" t="inlineStr">
        <is>
          <t>Стоимость работы (оказанной услуги), руб. (произведение граф 4 и 7)</t>
        </is>
      </c>
      <c r="S32" s="207" t="n"/>
    </row>
    <row r="33">
      <c r="A33" s="3" t="n"/>
      <c r="B33" s="9" t="inlineStr">
        <is>
          <t>(услуги)</t>
        </is>
      </c>
      <c r="C33" s="9" t="inlineStr">
        <is>
          <t>работы</t>
        </is>
      </c>
      <c r="E33" s="207" t="n"/>
      <c r="F33" s="9" t="inlineStr">
        <is>
          <t>единицы</t>
        </is>
      </c>
      <c r="G33" s="207" t="n"/>
      <c r="H33" s="211" t="n"/>
      <c r="K33" s="212" t="n"/>
      <c r="M33" s="213" t="n"/>
      <c r="N33" s="24" t="n"/>
      <c r="O33" s="214" t="n"/>
      <c r="S33" s="207" t="n"/>
    </row>
    <row r="34">
      <c r="A34" s="3" t="n"/>
      <c r="B34" s="10" t="n"/>
      <c r="C34" s="9" t="inlineStr">
        <is>
          <t>(услуги)</t>
        </is>
      </c>
      <c r="E34" s="207" t="n"/>
      <c r="F34" s="9" t="inlineStr">
        <is>
          <t>работы</t>
        </is>
      </c>
      <c r="G34" s="207" t="n"/>
      <c r="H34" s="211" t="n"/>
      <c r="K34" s="212" t="n"/>
      <c r="M34" s="213" t="n"/>
      <c r="N34" s="24" t="n"/>
      <c r="O34" s="214" t="n"/>
      <c r="S34" s="207" t="n"/>
    </row>
    <row r="35">
      <c r="A35" s="3" t="n"/>
      <c r="B35" s="10" t="n"/>
      <c r="C35" s="10" t="n"/>
      <c r="E35" s="207" t="n"/>
      <c r="F35" s="9" t="inlineStr">
        <is>
          <t>(услуги),</t>
        </is>
      </c>
      <c r="G35" s="207" t="n"/>
      <c r="H35" s="211" t="n"/>
      <c r="K35" s="212" t="n"/>
      <c r="M35" s="213" t="n"/>
      <c r="N35" s="24" t="n"/>
      <c r="O35" s="214" t="n"/>
      <c r="S35" s="207" t="n"/>
    </row>
    <row r="36">
      <c r="A36" s="4" t="n"/>
      <c r="B36" s="11" t="n"/>
      <c r="C36" s="11" t="n"/>
      <c r="D36" s="215" t="n"/>
      <c r="E36" s="216" t="n"/>
      <c r="F36" s="217" t="inlineStr">
        <is>
          <t>руб.</t>
        </is>
      </c>
      <c r="G36" s="216" t="n"/>
      <c r="H36" s="218" t="n"/>
      <c r="I36" s="215" t="n"/>
      <c r="J36" s="215" t="n"/>
      <c r="K36" s="208" t="n"/>
      <c r="L36" s="201" t="n"/>
      <c r="M36" s="209" t="n"/>
      <c r="N36" s="24" t="n"/>
      <c r="O36" s="219" t="n"/>
      <c r="P36" s="215" t="n"/>
      <c r="Q36" s="215" t="n"/>
      <c r="R36" s="215" t="n"/>
      <c r="S36" s="216" t="n"/>
    </row>
    <row r="37">
      <c r="A37" s="43" t="n">
        <v>1</v>
      </c>
      <c r="B37" s="43" t="n">
        <v>2</v>
      </c>
      <c r="C37" s="43" t="n">
        <v>3</v>
      </c>
      <c r="D37" s="220" t="n"/>
      <c r="E37" s="221" t="n"/>
      <c r="F37" s="43" t="n">
        <v>4</v>
      </c>
      <c r="G37" s="221" t="n"/>
      <c r="H37" s="43" t="n">
        <v>5</v>
      </c>
      <c r="I37" s="220" t="n"/>
      <c r="J37" s="221" t="n"/>
      <c r="K37" s="222" t="n">
        <v>6</v>
      </c>
      <c r="L37" s="215" t="n"/>
      <c r="M37" s="215" t="n"/>
      <c r="N37" s="44" t="n">
        <v>7</v>
      </c>
      <c r="O37" s="45" t="n">
        <v>7</v>
      </c>
      <c r="P37" s="139" t="n">
        <v>8</v>
      </c>
      <c r="Q37" s="220" t="n"/>
      <c r="R37" s="220" t="n"/>
      <c r="S37" s="221" t="n"/>
    </row>
    <row r="38">
      <c r="A38" s="37" t="n">
        <v>1</v>
      </c>
      <c r="B38" s="48" t="inlineStr">
        <is>
          <t>Управление домом</t>
        </is>
      </c>
      <c r="C38" s="223" t="inlineStr">
        <is>
          <t>руб.</t>
        </is>
      </c>
      <c r="D38" s="220" t="n"/>
      <c r="E38" s="221" t="n"/>
      <c r="F38" s="224">
        <f>1544.3*K38</f>
        <v/>
      </c>
      <c r="G38" s="221" t="n"/>
      <c r="H38" s="225" t="n"/>
      <c r="I38" s="220" t="n"/>
      <c r="J38" s="226" t="n"/>
      <c r="K38" s="196" t="n">
        <v>7.13</v>
      </c>
      <c r="L38" s="227" t="n"/>
      <c r="M38" s="38" t="n"/>
      <c r="N38" s="39" t="n"/>
      <c r="O38" s="49" t="n">
        <v>3</v>
      </c>
      <c r="P38" s="228">
        <f>O38*F38</f>
        <v/>
      </c>
      <c r="Q38" s="220" t="n"/>
      <c r="R38" s="220" t="n"/>
      <c r="S38" s="221" t="n"/>
    </row>
    <row r="39">
      <c r="A39" s="37" t="n"/>
      <c r="B39" s="37" t="inlineStr">
        <is>
          <t>в т.ч. услуги РКЦ</t>
        </is>
      </c>
      <c r="C39" s="223" t="inlineStr">
        <is>
          <t>руб.</t>
        </is>
      </c>
      <c r="D39" s="220" t="n"/>
      <c r="E39" s="221" t="n"/>
      <c r="F39" s="229">
        <f>1544.3*K39</f>
        <v/>
      </c>
      <c r="G39" s="221" t="n"/>
      <c r="H39" s="225" t="n"/>
      <c r="I39" s="220" t="n"/>
      <c r="J39" s="226" t="n"/>
      <c r="K39" s="91" t="n">
        <v>1.51</v>
      </c>
      <c r="L39" s="227" t="n"/>
      <c r="M39" s="38" t="n"/>
      <c r="N39" s="39" t="n"/>
      <c r="O39" s="46" t="n">
        <v>3</v>
      </c>
      <c r="P39" s="230">
        <f>O39*F39</f>
        <v/>
      </c>
      <c r="Q39" s="220" t="n"/>
      <c r="R39" s="220" t="n"/>
      <c r="S39" s="221" t="n"/>
    </row>
    <row r="40">
      <c r="A40" s="37" t="n"/>
      <c r="B40" s="37" t="inlineStr">
        <is>
          <t>в т.ч. услуги МФЦ</t>
        </is>
      </c>
      <c r="C40" s="223" t="inlineStr">
        <is>
          <t>руб.</t>
        </is>
      </c>
      <c r="D40" s="220" t="n"/>
      <c r="E40" s="221" t="n"/>
      <c r="F40" s="229">
        <f>1544.3*K40</f>
        <v/>
      </c>
      <c r="G40" s="221" t="n"/>
      <c r="H40" s="225" t="n"/>
      <c r="I40" s="220" t="n"/>
      <c r="J40" s="226" t="n"/>
      <c r="K40" s="91" t="n">
        <v>0.43</v>
      </c>
      <c r="L40" s="227" t="n"/>
      <c r="M40" s="38" t="n"/>
      <c r="N40" s="39" t="n"/>
      <c r="O40" s="46" t="n">
        <v>3</v>
      </c>
      <c r="P40" s="230">
        <f>O40*F40</f>
        <v/>
      </c>
      <c r="Q40" s="220" t="n"/>
      <c r="R40" s="220" t="n"/>
      <c r="S40" s="221" t="n"/>
    </row>
    <row r="41" ht="24" customHeight="1" s="200">
      <c r="A41" s="37" t="n">
        <v>2</v>
      </c>
      <c r="B41" s="50" t="inlineStr">
        <is>
          <t>Содержание общего имущества</t>
        </is>
      </c>
      <c r="C41" s="223" t="inlineStr">
        <is>
          <t>руб.</t>
        </is>
      </c>
      <c r="D41" s="220" t="n"/>
      <c r="E41" s="221" t="n"/>
      <c r="F41" s="224">
        <f>1544.3*K41</f>
        <v/>
      </c>
      <c r="G41" s="221" t="n"/>
      <c r="H41" s="225" t="n"/>
      <c r="I41" s="220" t="n"/>
      <c r="J41" s="226" t="n"/>
      <c r="K41" s="196" t="n">
        <v>25.98</v>
      </c>
      <c r="L41" s="227" t="n"/>
      <c r="M41" s="38" t="n"/>
      <c r="N41" s="39" t="n"/>
      <c r="O41" s="46" t="n">
        <v>3</v>
      </c>
      <c r="P41" s="228">
        <f>O41*F41</f>
        <v/>
      </c>
      <c r="Q41" s="220" t="n"/>
      <c r="R41" s="220" t="n"/>
      <c r="S41" s="221" t="n"/>
    </row>
    <row r="42" ht="12.75" customHeight="1" s="200">
      <c r="A42" s="37" t="n"/>
      <c r="B42" s="51" t="inlineStr">
        <is>
          <t>в т.ч. Текущий ремонт</t>
        </is>
      </c>
      <c r="C42" s="223" t="inlineStr">
        <is>
          <t>руб.</t>
        </is>
      </c>
      <c r="D42" s="220" t="n"/>
      <c r="E42" s="221" t="n"/>
      <c r="F42" s="229">
        <f>1544.3*K42</f>
        <v/>
      </c>
      <c r="G42" s="221" t="n"/>
      <c r="H42" s="225" t="n"/>
      <c r="I42" s="220" t="n"/>
      <c r="J42" s="226" t="n"/>
      <c r="K42" s="91" t="n">
        <v>6.36</v>
      </c>
      <c r="L42" s="227" t="n"/>
      <c r="M42" s="38" t="n"/>
      <c r="N42" s="39" t="n"/>
      <c r="O42" s="46" t="n">
        <v>3</v>
      </c>
      <c r="P42" s="230">
        <f>O42*F42</f>
        <v/>
      </c>
      <c r="Q42" s="220" t="n"/>
      <c r="R42" s="220" t="n"/>
      <c r="S42" s="221" t="n"/>
    </row>
    <row r="43">
      <c r="A43" s="37" t="n"/>
      <c r="B43" s="51" t="inlineStr">
        <is>
          <t>в т.ч. Подъездов</t>
        </is>
      </c>
      <c r="C43" s="223" t="inlineStr">
        <is>
          <t>руб.</t>
        </is>
      </c>
      <c r="D43" s="220" t="n"/>
      <c r="E43" s="221" t="n"/>
      <c r="F43" s="229">
        <f>1544.3*K43</f>
        <v/>
      </c>
      <c r="G43" s="221" t="n"/>
      <c r="H43" s="225" t="n"/>
      <c r="I43" s="220" t="n"/>
      <c r="J43" s="226" t="n"/>
      <c r="K43" s="91" t="n">
        <v>3.17</v>
      </c>
      <c r="L43" s="227" t="n"/>
      <c r="M43" s="38" t="n"/>
      <c r="N43" s="39" t="n"/>
      <c r="O43" s="46" t="n">
        <v>3</v>
      </c>
      <c r="P43" s="230">
        <f>O43*F43</f>
        <v/>
      </c>
      <c r="Q43" s="220" t="n"/>
      <c r="R43" s="220" t="n"/>
      <c r="S43" s="221" t="n"/>
    </row>
    <row r="44" ht="22.5" customHeight="1" s="200">
      <c r="A44" s="37" t="n"/>
      <c r="B44" s="51" t="inlineStr">
        <is>
          <t>в т.ч. Содержание лифтов</t>
        </is>
      </c>
      <c r="C44" s="223" t="inlineStr">
        <is>
          <t>руб.</t>
        </is>
      </c>
      <c r="D44" s="220" t="n"/>
      <c r="E44" s="221" t="n"/>
      <c r="F44" s="229">
        <f>1544.3*K44</f>
        <v/>
      </c>
      <c r="G44" s="221" t="n"/>
      <c r="H44" s="225" t="n"/>
      <c r="I44" s="220" t="n"/>
      <c r="J44" s="226" t="n"/>
      <c r="K44" s="91" t="n">
        <v>0</v>
      </c>
      <c r="L44" s="227" t="n"/>
      <c r="M44" s="38" t="n"/>
      <c r="N44" s="39" t="n"/>
      <c r="O44" s="46" t="n">
        <v>3</v>
      </c>
      <c r="P44" s="230">
        <f>O44*F44</f>
        <v/>
      </c>
      <c r="Q44" s="220" t="n"/>
      <c r="R44" s="220" t="n"/>
      <c r="S44" s="221" t="n"/>
    </row>
    <row r="45" ht="22.5" customHeight="1" s="200">
      <c r="A45" s="37" t="n"/>
      <c r="B45" s="51" t="inlineStr">
        <is>
          <t>в т.ч. Содержание мусоропроводов</t>
        </is>
      </c>
      <c r="C45" s="223" t="inlineStr">
        <is>
          <t>руб.</t>
        </is>
      </c>
      <c r="D45" s="220" t="n"/>
      <c r="E45" s="221" t="n"/>
      <c r="F45" s="229">
        <f>1544.3*K45</f>
        <v/>
      </c>
      <c r="G45" s="221" t="n"/>
      <c r="H45" s="225" t="n"/>
      <c r="I45" s="220" t="n"/>
      <c r="J45" s="226" t="n"/>
      <c r="K45" s="91" t="n">
        <v>0</v>
      </c>
      <c r="L45" s="227" t="n"/>
      <c r="M45" s="38" t="n"/>
      <c r="N45" s="39" t="n"/>
      <c r="O45" s="46" t="n">
        <v>3</v>
      </c>
      <c r="P45" s="230">
        <f>O45*F45</f>
        <v/>
      </c>
      <c r="Q45" s="220" t="n"/>
      <c r="R45" s="220" t="n"/>
      <c r="S45" s="221" t="n"/>
    </row>
    <row r="46" ht="33.75" customHeight="1" s="200">
      <c r="A46" s="37" t="n"/>
      <c r="B46" s="51" t="inlineStr">
        <is>
          <t>в т.ч. Уборка придомовой территории</t>
        </is>
      </c>
      <c r="C46" s="223" t="inlineStr">
        <is>
          <t>руб.</t>
        </is>
      </c>
      <c r="D46" s="220" t="n"/>
      <c r="E46" s="221" t="n"/>
      <c r="F46" s="229">
        <f>1544.3*K46</f>
        <v/>
      </c>
      <c r="G46" s="221" t="n"/>
      <c r="H46" s="225" t="n"/>
      <c r="I46" s="220" t="n"/>
      <c r="J46" s="226" t="n"/>
      <c r="K46" s="91" t="n">
        <v>4.55</v>
      </c>
      <c r="L46" s="227" t="n"/>
      <c r="M46" s="38" t="n"/>
      <c r="N46" s="39" t="n"/>
      <c r="O46" s="46" t="n">
        <v>3</v>
      </c>
      <c r="P46" s="230">
        <f>O46*F46</f>
        <v/>
      </c>
      <c r="Q46" s="220" t="n"/>
      <c r="R46" s="220" t="n"/>
      <c r="S46" s="221" t="n"/>
    </row>
    <row r="47" ht="22.5" customHeight="1" s="200">
      <c r="A47" s="37" t="n"/>
      <c r="B47" s="51" t="inlineStr">
        <is>
          <t>в т.ч. Содержание мест общего пользования</t>
        </is>
      </c>
      <c r="C47" s="223" t="inlineStr">
        <is>
          <t>руб.</t>
        </is>
      </c>
      <c r="D47" s="220" t="n"/>
      <c r="E47" s="221" t="n"/>
      <c r="F47" s="229">
        <f>1544.3*K47</f>
        <v/>
      </c>
      <c r="G47" s="221" t="n"/>
      <c r="H47" s="225" t="n"/>
      <c r="I47" s="220" t="n"/>
      <c r="J47" s="226" t="n"/>
      <c r="K47" s="91" t="n">
        <v>3.53</v>
      </c>
      <c r="L47" s="227" t="n"/>
      <c r="M47" s="38" t="n"/>
      <c r="N47" s="39" t="n"/>
      <c r="O47" s="46" t="n">
        <v>3</v>
      </c>
      <c r="P47" s="230">
        <f>O47*F47</f>
        <v/>
      </c>
      <c r="Q47" s="220" t="n"/>
      <c r="R47" s="220" t="n"/>
      <c r="S47" s="221" t="n"/>
    </row>
    <row r="48" ht="75.75" customHeight="1" s="200">
      <c r="A48" s="37" t="n"/>
      <c r="B48" s="51" t="inlineStr">
        <is>
          <t xml:space="preserve">в т.ч. Техническое обслуживание инженерного оборудования и конструктивных элементов зданий </t>
        </is>
      </c>
      <c r="C48" s="223" t="inlineStr">
        <is>
          <t>руб.</t>
        </is>
      </c>
      <c r="D48" s="220" t="n"/>
      <c r="E48" s="221" t="n"/>
      <c r="F48" s="229">
        <f>1544.3*K48</f>
        <v/>
      </c>
      <c r="G48" s="221" t="n"/>
      <c r="H48" s="225" t="n"/>
      <c r="I48" s="220" t="n"/>
      <c r="J48" s="226" t="n"/>
      <c r="K48" s="185" t="n">
        <v>7.64</v>
      </c>
      <c r="L48" s="205" t="n"/>
      <c r="M48" s="38" t="n"/>
      <c r="N48" s="39" t="n"/>
      <c r="O48" s="46" t="n">
        <v>3</v>
      </c>
      <c r="P48" s="230">
        <f>O48*F48</f>
        <v/>
      </c>
      <c r="Q48" s="220" t="n"/>
      <c r="R48" s="220" t="n"/>
      <c r="S48" s="221" t="n"/>
    </row>
    <row r="49">
      <c r="A49" s="37" t="n"/>
      <c r="B49" s="51" t="inlineStr">
        <is>
          <t>в т.ч. Дератизация</t>
        </is>
      </c>
      <c r="C49" s="223" t="inlineStr">
        <is>
          <t>руб.</t>
        </is>
      </c>
      <c r="D49" s="220" t="n"/>
      <c r="E49" s="221" t="n"/>
      <c r="F49" s="229">
        <f>1544.3*K49</f>
        <v/>
      </c>
      <c r="G49" s="221" t="n"/>
      <c r="H49" s="70" t="n"/>
      <c r="I49" s="220" t="n"/>
      <c r="J49" s="220" t="n"/>
      <c r="K49" s="91" t="n">
        <v>0.23</v>
      </c>
      <c r="L49" s="227" t="n"/>
      <c r="M49" s="42" t="n"/>
      <c r="N49" s="39" t="n"/>
      <c r="O49" s="46" t="n">
        <v>3</v>
      </c>
      <c r="P49" s="230">
        <f>O49*F49</f>
        <v/>
      </c>
      <c r="Q49" s="220" t="n"/>
      <c r="R49" s="220" t="n"/>
      <c r="S49" s="221" t="n"/>
    </row>
    <row r="50" ht="33.75" customHeight="1" s="200">
      <c r="A50" s="37" t="n"/>
      <c r="B50" s="51" t="inlineStr">
        <is>
          <t>в т.ч. Очистка вентканалов и дымоходов</t>
        </is>
      </c>
      <c r="C50" s="223" t="inlineStr">
        <is>
          <t>руб.</t>
        </is>
      </c>
      <c r="D50" s="220" t="n"/>
      <c r="E50" s="221" t="n"/>
      <c r="F50" s="229">
        <f>1544.3*K50</f>
        <v/>
      </c>
      <c r="G50" s="221" t="n"/>
      <c r="H50" s="225" t="n"/>
      <c r="I50" s="220" t="n"/>
      <c r="J50" s="226" t="n"/>
      <c r="K50" s="91" t="n">
        <v>0.32</v>
      </c>
      <c r="L50" s="227" t="n"/>
      <c r="M50" s="42" t="n"/>
      <c r="N50" s="39" t="n"/>
      <c r="O50" s="46" t="n">
        <v>3</v>
      </c>
      <c r="P50" s="230">
        <f>O50*F50</f>
        <v/>
      </c>
      <c r="Q50" s="220" t="n"/>
      <c r="R50" s="220" t="n"/>
      <c r="S50" s="221" t="n"/>
    </row>
    <row r="51" ht="33.75" customHeight="1" s="200">
      <c r="A51" s="88" t="n"/>
      <c r="B51" s="55" t="inlineStr">
        <is>
          <t>в т.ч. Противопожарные мероприятия</t>
        </is>
      </c>
      <c r="C51" s="223" t="inlineStr">
        <is>
          <t>руб.</t>
        </is>
      </c>
      <c r="D51" s="220" t="n"/>
      <c r="E51" s="221" t="n"/>
      <c r="F51" s="229">
        <f>1544.3*K51</f>
        <v/>
      </c>
      <c r="G51" s="221" t="n"/>
      <c r="H51" s="225" t="n"/>
      <c r="I51" s="220" t="n"/>
      <c r="J51" s="226" t="n"/>
      <c r="K51" s="91" t="n">
        <v>0.17</v>
      </c>
      <c r="L51" s="227" t="n"/>
      <c r="M51" s="42" t="n"/>
      <c r="N51" s="39" t="n"/>
      <c r="O51" s="42" t="n">
        <v>3</v>
      </c>
      <c r="P51" s="230">
        <f>O51*F51</f>
        <v/>
      </c>
      <c r="Q51" s="220" t="n"/>
      <c r="R51" s="220" t="n"/>
      <c r="S51" s="221" t="n"/>
    </row>
    <row r="52" ht="16.5" customHeight="1" s="200">
      <c r="A52" s="37" t="n"/>
      <c r="B52" s="231" t="inlineStr">
        <is>
          <t xml:space="preserve">Дополнительные услуги: </t>
        </is>
      </c>
      <c r="S52" s="207" t="n"/>
    </row>
    <row r="53" ht="22.5" customHeight="1" s="200">
      <c r="A53" s="37" t="n"/>
      <c r="B53" s="51" t="inlineStr">
        <is>
          <t>в т.ч. Ремонт межпанельных швов</t>
        </is>
      </c>
      <c r="C53" s="223" t="inlineStr">
        <is>
          <t>руб.</t>
        </is>
      </c>
      <c r="D53" s="220" t="n"/>
      <c r="E53" s="221" t="n"/>
      <c r="F53" s="223">
        <f>K53*1544.3</f>
        <v/>
      </c>
      <c r="G53" s="221" t="n"/>
      <c r="H53" s="232" t="n"/>
      <c r="I53" s="203" t="n"/>
      <c r="J53" s="233" t="n"/>
      <c r="K53" s="46" t="n">
        <v>0</v>
      </c>
      <c r="L53" s="205" t="n"/>
      <c r="M53" s="46" t="n"/>
      <c r="N53" s="39" t="n"/>
      <c r="O53" s="46" t="n">
        <v>3</v>
      </c>
      <c r="P53" s="230">
        <f>O53*F53</f>
        <v/>
      </c>
      <c r="Q53" s="220" t="n"/>
      <c r="R53" s="220" t="n"/>
      <c r="S53" s="221" t="n"/>
    </row>
    <row r="54" ht="22.5" customHeight="1" s="200">
      <c r="A54" s="41" t="n"/>
      <c r="B54" s="55" t="inlineStr">
        <is>
          <t>в т.ч. Техническое обслуживание ВДГО</t>
        </is>
      </c>
      <c r="C54" s="223" t="inlineStr">
        <is>
          <t>руб.</t>
        </is>
      </c>
      <c r="D54" s="220" t="n"/>
      <c r="E54" s="221" t="n"/>
      <c r="F54" s="223">
        <f>K54*1544.3</f>
        <v/>
      </c>
      <c r="G54" s="221" t="n"/>
      <c r="H54" s="143" t="n"/>
      <c r="I54" s="234" t="n"/>
      <c r="J54" s="227" t="n"/>
      <c r="K54" s="144" t="n">
        <v>0.9399999999999999</v>
      </c>
      <c r="L54" s="234" t="n"/>
      <c r="M54" s="227" t="n"/>
      <c r="N54" s="56" t="n"/>
      <c r="O54" s="42" t="n">
        <v>3</v>
      </c>
      <c r="P54" s="230">
        <f>O54*F54</f>
        <v/>
      </c>
      <c r="Q54" s="220" t="n"/>
      <c r="R54" s="220" t="n"/>
      <c r="S54" s="221" t="n"/>
    </row>
    <row r="55" ht="22.5" customHeight="1" s="200">
      <c r="A55" s="143" t="n"/>
      <c r="B55" s="55" t="inlineStr">
        <is>
          <t>в т.ч. диагностика ВДГО</t>
        </is>
      </c>
      <c r="C55" s="223" t="inlineStr">
        <is>
          <t>руб.</t>
        </is>
      </c>
      <c r="D55" s="220" t="n"/>
      <c r="E55" s="221" t="n"/>
      <c r="F55" s="223">
        <f>K55*1544.3</f>
        <v/>
      </c>
      <c r="G55" s="221" t="n"/>
      <c r="H55" s="73" t="n"/>
      <c r="I55" s="234" t="n"/>
      <c r="J55" s="227" t="n"/>
      <c r="K55" s="73" t="n">
        <v>0.11</v>
      </c>
      <c r="L55" s="227" t="n"/>
      <c r="M55" s="53" t="n"/>
      <c r="N55" s="54" t="n"/>
      <c r="O55" s="42" t="n">
        <v>3</v>
      </c>
      <c r="P55" s="230">
        <f>O55*F55</f>
        <v/>
      </c>
      <c r="Q55" s="220" t="n"/>
      <c r="R55" s="220" t="n"/>
      <c r="S55" s="221" t="n"/>
    </row>
    <row r="56" ht="22.5" customHeight="1" s="200">
      <c r="A56" s="143" t="n"/>
      <c r="B56" s="55" t="inlineStr">
        <is>
          <t>в т.ч. обслуживание ИТП</t>
        </is>
      </c>
      <c r="C56" s="223" t="inlineStr">
        <is>
          <t>руб.</t>
        </is>
      </c>
      <c r="D56" s="220" t="n"/>
      <c r="E56" s="221" t="n"/>
      <c r="F56" s="223">
        <f>K56*1544.3</f>
        <v/>
      </c>
      <c r="G56" s="221" t="n"/>
      <c r="H56" s="73" t="n"/>
      <c r="I56" s="234" t="n"/>
      <c r="J56" s="227" t="n"/>
      <c r="K56" s="73" t="n">
        <v>0</v>
      </c>
      <c r="L56" s="227" t="n"/>
      <c r="M56" s="143" t="n"/>
      <c r="N56" s="40" t="n"/>
      <c r="O56" s="42" t="n">
        <v>3</v>
      </c>
      <c r="P56" s="230">
        <f>O56*F56</f>
        <v/>
      </c>
      <c r="Q56" s="220" t="n"/>
      <c r="R56" s="220" t="n"/>
      <c r="S56" s="221" t="n"/>
    </row>
    <row r="57" ht="22.5" customHeight="1" s="200">
      <c r="A57" s="143" t="n"/>
      <c r="B57" s="55" t="inlineStr">
        <is>
          <t>в т.ч. Обслуживание домофона</t>
        </is>
      </c>
      <c r="C57" s="223" t="inlineStr">
        <is>
          <t>руб.</t>
        </is>
      </c>
      <c r="D57" s="220" t="n"/>
      <c r="E57" s="221" t="n"/>
      <c r="F57" s="223">
        <f>K57*1544.3</f>
        <v/>
      </c>
      <c r="G57" s="221" t="n"/>
      <c r="H57" s="73" t="n"/>
      <c r="I57" s="234" t="n"/>
      <c r="J57" s="227" t="n"/>
      <c r="K57" s="73" t="n">
        <v>0</v>
      </c>
      <c r="L57" s="227" t="n"/>
      <c r="M57" s="143" t="n"/>
      <c r="N57" s="40" t="n"/>
      <c r="O57" s="42" t="n">
        <v>3</v>
      </c>
      <c r="P57" s="230">
        <f>O57*F57</f>
        <v/>
      </c>
      <c r="Q57" s="220" t="n"/>
      <c r="R57" s="220" t="n"/>
      <c r="S57" s="221" t="n"/>
    </row>
    <row r="58" ht="15.75" customHeight="1" s="200">
      <c r="A58" s="174" t="inlineStr">
        <is>
          <t>ИТОГО</t>
        </is>
      </c>
      <c r="B58" s="234" t="n"/>
      <c r="C58" s="234" t="n"/>
      <c r="D58" s="234" t="n"/>
      <c r="E58" s="234" t="n"/>
      <c r="F58" s="234" t="n"/>
      <c r="G58" s="227" t="n"/>
      <c r="H58" s="178" t="inlineStr">
        <is>
          <t>-</t>
        </is>
      </c>
      <c r="I58" s="234" t="n"/>
      <c r="J58" s="227" t="n"/>
      <c r="K58" s="179" t="n"/>
      <c r="L58" s="234" t="n"/>
      <c r="M58" s="227" t="n"/>
      <c r="N58" s="29" t="inlineStr">
        <is>
          <t>-</t>
        </is>
      </c>
      <c r="O58" s="29" t="n"/>
      <c r="P58" s="180">
        <f>SUM(P53:S57)+P41+P38</f>
        <v/>
      </c>
      <c r="Q58" s="234" t="n"/>
      <c r="R58" s="234" t="n"/>
      <c r="S58" s="227" t="n"/>
    </row>
    <row r="59" ht="15.75" customHeight="1" s="200">
      <c r="A59" s="123" t="n"/>
      <c r="B59" s="123" t="n"/>
      <c r="C59" s="123" t="n"/>
      <c r="D59" s="123" t="n"/>
      <c r="E59" s="123" t="n"/>
      <c r="F59" s="123" t="n"/>
      <c r="G59" s="123" t="n"/>
      <c r="H59" s="22" t="n"/>
      <c r="I59" s="22" t="n"/>
      <c r="J59" s="22" t="n"/>
      <c r="K59" s="23" t="n"/>
      <c r="L59" s="23" t="n"/>
      <c r="M59" s="23" t="n"/>
      <c r="N59" s="22" t="n"/>
      <c r="O59" s="22" t="n"/>
      <c r="P59" s="23" t="n"/>
      <c r="Q59" s="23" t="n"/>
      <c r="R59" s="23" t="n"/>
      <c r="S59" s="23" t="n"/>
    </row>
    <row r="60" ht="37.5" customFormat="1" customHeight="1" s="19">
      <c r="A60" s="123" t="inlineStr">
        <is>
          <t>2. За отчетный период выполнены следующие работы по текущему ремонту общего имущества собственников помещений в многоквартирном доме:</t>
        </is>
      </c>
    </row>
    <row r="61" ht="37.5" customFormat="1" customHeight="1" s="19">
      <c r="A61" s="121" t="inlineStr">
        <is>
          <t xml:space="preserve">   Остаток  (перерасход  (сальдо)  денежных  средств  на  финансирование  текущего ремонта на 1 января отчетного периода: 0,00 руб.</t>
        </is>
      </c>
    </row>
    <row r="62" ht="67.5" customFormat="1" customHeight="1" s="19">
      <c r="A62" s="123" t="inlineStr">
        <is>
          <t xml:space="preserve">   Общий    объем    денежных    средств,    подлежащий    внесению    собственниками помещений  в  многоквартирном  доме  в  качестве  платы  за  текущий  ремонт  общего имущества многоквартирного дома в составе платы за содержание жилого помещения, за отчетный период:   79547,00   руб.</t>
        </is>
      </c>
    </row>
    <row r="63" ht="15.75" customFormat="1" customHeight="1" s="19">
      <c r="A63" s="121" t="inlineStr">
        <is>
          <t xml:space="preserve">   Стоимость   работ   по   текущему   ремонту,   выполненных   за   отчетный </t>
        </is>
      </c>
    </row>
    <row r="64" ht="15.75" customFormat="1" customHeight="1" s="19">
      <c r="A64" s="183" t="inlineStr">
        <is>
          <t>период:  79547,00 руб.</t>
        </is>
      </c>
    </row>
    <row r="65" ht="37.5" customFormat="1" customHeight="1" s="19">
      <c r="A65" s="121" t="inlineStr">
        <is>
          <t xml:space="preserve">   Остаток  (перерасход  (сальдо)  денежных  средств  на  финансирование  текущего ремонта на 31 декабря отчетного периода:            0          руб.</t>
        </is>
      </c>
    </row>
    <row r="66" ht="17.25" customHeight="1" s="200">
      <c r="A66" s="160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</row>
    <row r="67" ht="34.5" customHeight="1" s="200">
      <c r="A67" s="103" t="inlineStr">
        <is>
          <t>№ п/п</t>
        </is>
      </c>
      <c r="B67" s="103" t="inlineStr">
        <is>
          <t>Наименование работы</t>
        </is>
      </c>
      <c r="C67" s="202" t="n"/>
      <c r="D67" s="202" t="n"/>
      <c r="E67" s="202" t="n"/>
      <c r="F67" s="205" t="n"/>
      <c r="G67" s="103" t="inlineStr">
        <is>
          <t>Основание проведения работы</t>
        </is>
      </c>
      <c r="H67" s="202" t="n"/>
      <c r="I67" s="205" t="n"/>
      <c r="J67" s="103" t="inlineStr">
        <is>
          <t>Стоимость работы по текущему ремонту общего имущества, руб.</t>
        </is>
      </c>
      <c r="K67" s="202" t="n"/>
      <c r="L67" s="205" t="n"/>
      <c r="M67" s="103" t="inlineStr">
        <is>
          <t>Объем выполненных работ с единицами измерения</t>
        </is>
      </c>
      <c r="N67" s="202" t="n"/>
      <c r="O67" s="202" t="n"/>
      <c r="P67" s="205" t="n"/>
      <c r="Q67" s="182" t="inlineStr">
        <is>
          <t>Реквизиты акта выполненных работ или адрес сайт в информационно-коммуникационной сети "Интернет", где размещен такой акт, при наличии подписанного акта</t>
        </is>
      </c>
      <c r="R67" s="202" t="n"/>
      <c r="S67" s="205" t="n"/>
      <c r="T67" s="59" t="n"/>
    </row>
    <row r="68" ht="72" customHeight="1" s="200">
      <c r="A68" s="219" t="n"/>
      <c r="B68" s="208" t="n"/>
      <c r="C68" s="201" t="n"/>
      <c r="D68" s="201" t="n"/>
      <c r="E68" s="201" t="n"/>
      <c r="F68" s="209" t="n"/>
      <c r="G68" s="208" t="n"/>
      <c r="H68" s="201" t="n"/>
      <c r="I68" s="209" t="n"/>
      <c r="J68" s="208" t="n"/>
      <c r="K68" s="201" t="n"/>
      <c r="L68" s="209" t="n"/>
      <c r="M68" s="208" t="n"/>
      <c r="N68" s="201" t="n"/>
      <c r="O68" s="201" t="n"/>
      <c r="P68" s="209" t="n"/>
      <c r="Q68" s="208" t="n"/>
      <c r="R68" s="201" t="n"/>
      <c r="S68" s="209" t="n"/>
      <c r="T68" s="59" t="inlineStr">
        <is>
          <t>все</t>
        </is>
      </c>
    </row>
    <row r="69" ht="17.25" customHeight="1" s="200">
      <c r="A69" s="110" t="n">
        <v>1</v>
      </c>
      <c r="B69" s="110" t="n">
        <v>2</v>
      </c>
      <c r="C69" s="234" t="n"/>
      <c r="D69" s="234" t="n"/>
      <c r="E69" s="234" t="n"/>
      <c r="F69" s="227" t="n"/>
      <c r="G69" s="110" t="n">
        <v>3</v>
      </c>
      <c r="H69" s="234" t="n"/>
      <c r="I69" s="227" t="n"/>
      <c r="J69" s="110" t="n">
        <v>4</v>
      </c>
      <c r="K69" s="234" t="n"/>
      <c r="L69" s="227" t="n"/>
      <c r="M69" s="31" t="n">
        <v>6</v>
      </c>
      <c r="N69" s="31" t="n"/>
      <c r="O69" s="110" t="n">
        <v>5</v>
      </c>
      <c r="P69" s="227" t="n"/>
      <c r="Q69" s="110" t="n">
        <v>6</v>
      </c>
      <c r="R69" s="234" t="n"/>
      <c r="S69" s="227" t="n"/>
    </row>
    <row r="70" ht="24" customHeight="1" s="200">
      <c r="A70" s="68" t="n">
        <v>1</v>
      </c>
      <c r="B70" s="235" t="inlineStr">
        <is>
          <t>Очистка канализационной сети внутренней</t>
        </is>
      </c>
      <c r="C70" s="234" t="n"/>
      <c r="D70" s="234" t="n"/>
      <c r="E70" s="234" t="n"/>
      <c r="F70" s="227" t="n"/>
      <c r="G70" s="67" t="inlineStr">
        <is>
          <t>аварийные работы</t>
        </is>
      </c>
      <c r="H70" s="234" t="n"/>
      <c r="I70" s="227" t="n"/>
      <c r="J70" s="69" t="n">
        <v>14968.51</v>
      </c>
      <c r="K70" s="234" t="n"/>
      <c r="L70" s="227" t="n"/>
      <c r="M70" s="68" t="n"/>
      <c r="N70" s="68" t="n"/>
      <c r="O70" s="67" t="inlineStr">
        <is>
          <t>35 пог м</t>
        </is>
      </c>
      <c r="P70" s="227" t="n"/>
      <c r="Q70" s="63" t="inlineStr">
        <is>
          <t>КС-2</t>
        </is>
      </c>
      <c r="R70" s="234" t="n"/>
      <c r="S70" s="227" t="n"/>
    </row>
    <row r="71" ht="24" customHeight="1" s="200">
      <c r="A71" s="68" t="n">
        <v>2</v>
      </c>
      <c r="B71" s="235" t="inlineStr">
        <is>
          <t>Слив и наполнение водой системы отопления: с осмотром системы</t>
        </is>
      </c>
      <c r="C71" s="234" t="n"/>
      <c r="D71" s="234" t="n"/>
      <c r="E71" s="234" t="n"/>
      <c r="F71" s="227" t="n"/>
      <c r="G71" s="63" t="inlineStr">
        <is>
          <t>пуско- наладочные работы</t>
        </is>
      </c>
      <c r="H71" s="234" t="n"/>
      <c r="I71" s="227" t="n"/>
      <c r="J71" s="69" t="n">
        <v>919.77</v>
      </c>
      <c r="K71" s="234" t="n"/>
      <c r="L71" s="227" t="n"/>
      <c r="M71" s="68" t="n"/>
      <c r="N71" s="68" t="n"/>
      <c r="O71" s="67" t="n"/>
      <c r="P71" s="227" t="n"/>
      <c r="Q71" s="63" t="inlineStr">
        <is>
          <t>КС-2</t>
        </is>
      </c>
      <c r="R71" s="234" t="n"/>
      <c r="S71" s="227" t="n"/>
    </row>
    <row r="72" ht="24" customHeight="1" s="200">
      <c r="A72" s="68" t="n">
        <v>3</v>
      </c>
      <c r="B72" s="235" t="inlineStr">
        <is>
          <t>Гидравлическое испытание трубопровода</t>
        </is>
      </c>
      <c r="C72" s="234" t="n"/>
      <c r="D72" s="234" t="n"/>
      <c r="E72" s="234" t="n"/>
      <c r="F72" s="227" t="n"/>
      <c r="G72" s="63" t="inlineStr">
        <is>
          <t>пуско- наладочные работы</t>
        </is>
      </c>
      <c r="H72" s="234" t="n"/>
      <c r="I72" s="227" t="n"/>
      <c r="J72" s="69" t="n">
        <v>6086.36</v>
      </c>
      <c r="K72" s="234" t="n"/>
      <c r="L72" s="227" t="n"/>
      <c r="M72" s="68" t="n"/>
      <c r="N72" s="68" t="n"/>
      <c r="O72" s="67" t="inlineStr">
        <is>
          <t>27 пог м</t>
        </is>
      </c>
      <c r="P72" s="227" t="n"/>
      <c r="Q72" s="63" t="inlineStr">
        <is>
          <t>КС-2</t>
        </is>
      </c>
      <c r="R72" s="234" t="n"/>
      <c r="S72" s="227" t="n"/>
    </row>
    <row r="73" ht="24" customHeight="1" s="200">
      <c r="A73" s="68" t="n">
        <v>3</v>
      </c>
      <c r="B73" s="235" t="inlineStr">
        <is>
          <t>Смена  ламп</t>
        </is>
      </c>
      <c r="C73" s="234" t="n"/>
      <c r="D73" s="234" t="n"/>
      <c r="E73" s="234" t="n"/>
      <c r="F73" s="227" t="n"/>
      <c r="G73" s="67" t="n"/>
      <c r="H73" s="234" t="n"/>
      <c r="I73" s="227" t="n"/>
      <c r="J73" s="69" t="n">
        <v>0</v>
      </c>
      <c r="K73" s="234" t="n"/>
      <c r="L73" s="227" t="n"/>
      <c r="M73" s="68" t="n"/>
      <c r="N73" s="68" t="n"/>
      <c r="O73" s="67" t="n"/>
      <c r="P73" s="227" t="n"/>
      <c r="Q73" s="63" t="inlineStr">
        <is>
          <t>КС-2</t>
        </is>
      </c>
      <c r="R73" s="234" t="n"/>
      <c r="S73" s="227" t="n"/>
    </row>
    <row r="74" ht="24" customHeight="1" s="200">
      <c r="A74" s="68" t="n">
        <v>4</v>
      </c>
      <c r="B74" s="67" t="inlineStr">
        <is>
          <t>пуско-наладочные работы к ОЗП 2025-2026</t>
        </is>
      </c>
      <c r="C74" s="234" t="n"/>
      <c r="D74" s="234" t="n"/>
      <c r="E74" s="234" t="n"/>
      <c r="F74" s="227" t="n"/>
      <c r="G74" s="67" t="n"/>
      <c r="H74" s="234" t="n"/>
      <c r="I74" s="227" t="n"/>
      <c r="J74" s="69" t="n">
        <v>57572.36</v>
      </c>
      <c r="K74" s="234" t="n"/>
      <c r="L74" s="227" t="n"/>
      <c r="M74" s="68" t="n"/>
      <c r="N74" s="68" t="n"/>
      <c r="O74" s="67" t="n"/>
      <c r="P74" s="227" t="n"/>
      <c r="Q74" s="63" t="n"/>
      <c r="R74" s="234" t="n"/>
      <c r="S74" s="227" t="n"/>
    </row>
    <row r="75" ht="17.25" customHeight="1" s="200">
      <c r="A75" s="107" t="inlineStr">
        <is>
          <t>ИТОГО</t>
        </is>
      </c>
      <c r="B75" s="234" t="n"/>
      <c r="C75" s="234" t="n"/>
      <c r="D75" s="234" t="n"/>
      <c r="E75" s="234" t="n"/>
      <c r="F75" s="227" t="n"/>
      <c r="G75" s="108" t="n"/>
      <c r="H75" s="234" t="n"/>
      <c r="I75" s="227" t="n"/>
      <c r="J75" s="109">
        <f>SUM(J70:L74)</f>
        <v/>
      </c>
      <c r="K75" s="234" t="n"/>
      <c r="L75" s="227" t="n"/>
      <c r="M75" s="32" t="inlineStr">
        <is>
          <t>-</t>
        </is>
      </c>
      <c r="N75" s="32" t="n"/>
      <c r="O75" s="102" t="n"/>
      <c r="P75" s="227" t="n"/>
      <c r="Q75" s="102" t="n"/>
      <c r="R75" s="234" t="n"/>
      <c r="S75" s="227" t="n"/>
    </row>
    <row r="76" ht="17.25" customHeight="1" s="200">
      <c r="A76" s="161" t="n"/>
      <c r="B76" s="161" t="n"/>
      <c r="C76" s="161" t="n"/>
      <c r="D76" s="161" t="n"/>
      <c r="E76" s="161" t="n"/>
      <c r="F76" s="161" t="n"/>
      <c r="G76" s="16" t="n"/>
      <c r="H76" s="16" t="n"/>
      <c r="I76" s="16" t="n"/>
      <c r="J76" s="17" t="n"/>
      <c r="K76" s="17" t="n"/>
      <c r="L76" s="17" t="n"/>
      <c r="M76" s="18" t="n"/>
      <c r="N76" s="18" t="n"/>
      <c r="O76" s="18" t="n"/>
      <c r="P76" s="18" t="n"/>
      <c r="Q76" s="18" t="n"/>
    </row>
    <row r="77" ht="36" customHeight="1" s="200">
      <c r="A77" s="121" t="inlineStr">
        <is>
          <t>3. Стоимость   услуг   по   управлению   многоквартирным   домом,   оказанных   за отчетный период:    33032,58  руб.</t>
        </is>
      </c>
    </row>
    <row r="78" ht="52.5" customHeight="1" s="200">
      <c r="A78" s="123" t="inlineStr">
        <is>
          <t>4. Сведения   о   претензионно-исковой   работе   в   отношении   собственников   и нанимателей помещений в многоквартирном доме, имеющих задолженность по оплате за жилое помещение и (или) коммунальные услуги:</t>
        </is>
      </c>
    </row>
    <row r="79" ht="17.25" customHeight="1" s="200">
      <c r="A79" s="177" t="n"/>
    </row>
    <row r="80" ht="52.5" customHeight="1" s="200">
      <c r="A80" s="36" t="inlineStr">
        <is>
          <t>№ п/п</t>
        </is>
      </c>
      <c r="B80" s="100" t="inlineStr">
        <is>
          <t>Количество направленных претензий потребителям- должникам</t>
        </is>
      </c>
      <c r="C80" s="234" t="n"/>
      <c r="D80" s="227" t="n"/>
      <c r="E80" s="100" t="inlineStr">
        <is>
          <t>Количество направленных исковых заявлений, заявлений на выдачу судебного приказа</t>
        </is>
      </c>
      <c r="F80" s="234" t="n"/>
      <c r="G80" s="234" t="n"/>
      <c r="H80" s="234" t="n"/>
      <c r="I80" s="227" t="n"/>
      <c r="J80" s="100" t="inlineStr">
        <is>
          <t>Общая сумма поступивших денежных средств по исковым заявлениям и судебным приказам, поданным в отчетном периоде и исполненных в принудительном порядке, в том числе исполненных после отчетного периода</t>
        </is>
      </c>
      <c r="K80" s="234" t="n"/>
      <c r="L80" s="234" t="n"/>
      <c r="M80" s="234" t="n"/>
      <c r="N80" s="234" t="n"/>
      <c r="O80" s="234" t="n"/>
      <c r="P80" s="234" t="n"/>
      <c r="Q80" s="234" t="n"/>
      <c r="R80" s="234" t="n"/>
      <c r="S80" s="227" t="n"/>
    </row>
    <row r="81" ht="17.25" customHeight="1" s="200">
      <c r="A81" s="110" t="n">
        <v>1</v>
      </c>
      <c r="B81" s="110" t="n">
        <v>2</v>
      </c>
      <c r="C81" s="234" t="n"/>
      <c r="D81" s="227" t="n"/>
      <c r="E81" s="110" t="n">
        <v>3</v>
      </c>
      <c r="F81" s="234" t="n"/>
      <c r="G81" s="234" t="n"/>
      <c r="H81" s="234" t="n"/>
      <c r="I81" s="227" t="n"/>
      <c r="J81" s="110" t="n">
        <v>4</v>
      </c>
      <c r="K81" s="234" t="n"/>
      <c r="L81" s="234" t="n"/>
      <c r="M81" s="234" t="n"/>
      <c r="N81" s="234" t="n"/>
      <c r="O81" s="234" t="n"/>
      <c r="P81" s="234" t="n"/>
      <c r="Q81" s="234" t="n"/>
      <c r="R81" s="234" t="n"/>
      <c r="S81" s="227" t="n"/>
    </row>
    <row r="82">
      <c r="A82" s="108" t="n"/>
      <c r="B82" s="68" t="n">
        <v>0</v>
      </c>
      <c r="C82" s="234" t="n"/>
      <c r="D82" s="227" t="n"/>
      <c r="E82" s="68" t="n">
        <v>0</v>
      </c>
      <c r="F82" s="234" t="n"/>
      <c r="G82" s="234" t="n"/>
      <c r="H82" s="234" t="n"/>
      <c r="I82" s="227" t="n"/>
      <c r="J82" s="68" t="n">
        <v>0</v>
      </c>
      <c r="K82" s="234" t="n"/>
      <c r="L82" s="234" t="n"/>
      <c r="M82" s="234" t="n"/>
      <c r="N82" s="234" t="n"/>
      <c r="O82" s="234" t="n"/>
      <c r="P82" s="234" t="n"/>
      <c r="Q82" s="234" t="n"/>
      <c r="R82" s="234" t="n"/>
      <c r="S82" s="227" t="n"/>
    </row>
    <row r="83">
      <c r="A83" s="16" t="n"/>
      <c r="B83" s="16" t="n"/>
      <c r="C83" s="16" t="n"/>
      <c r="D83" s="16" t="n"/>
      <c r="E83" s="16" t="n"/>
      <c r="F83" s="16" t="n"/>
      <c r="G83" s="16" t="n"/>
      <c r="H83" s="16" t="n"/>
      <c r="I83" s="16" t="n"/>
      <c r="J83" s="16" t="n"/>
      <c r="K83" s="16" t="n"/>
      <c r="L83" s="16" t="n"/>
      <c r="M83" s="16" t="n"/>
      <c r="N83" s="16" t="n"/>
      <c r="O83" s="16" t="n"/>
      <c r="P83" s="16" t="n"/>
    </row>
    <row r="84" ht="125.25" customHeight="1" s="200">
      <c r="A84" s="164" t="inlineStr">
        <is>
          <t>5. Сведения о начислениях лица, осуществляющего управление многоквартирным домом,   собственникам   и   нанимателям   помещений   в   многоквартирном   доме   за выполненные  работы  (оказанные  услуги)  по  содержанию,  управлению  и  текущему ремонту   общего   имущества   многоквартирного   дома,   в   том   числе   за   оказанные дополнительные   услуги   (оказываемые   на   основании   решений   общего   собрания собственников   помещений   в   многоквартирном   доме),   о   поступлении   средств   от собственников и нанимателей помещений в многоквартирном доме за указанные работы (услуги) за отчетный период:</t>
        </is>
      </c>
      <c r="T84" s="7" t="n"/>
    </row>
    <row r="85" ht="17.25" customHeight="1" s="200">
      <c r="A85" s="176" t="n"/>
    </row>
    <row r="86" ht="48.75" customHeight="1" s="200">
      <c r="A86" s="36" t="inlineStr">
        <is>
          <t>№ п/п</t>
        </is>
      </c>
      <c r="B86" s="100" t="inlineStr">
        <is>
          <t>Вид платежа</t>
        </is>
      </c>
      <c r="C86" s="234" t="n"/>
      <c r="D86" s="227" t="n"/>
      <c r="E86" s="100" t="inlineStr">
        <is>
          <t>Задолженность на начало отчетного периода, руб.</t>
        </is>
      </c>
      <c r="F86" s="234" t="n"/>
      <c r="G86" s="234" t="n"/>
      <c r="H86" s="227" t="n"/>
      <c r="I86" s="175" t="inlineStr">
        <is>
          <t>Размер начисленных средств, руб.</t>
        </is>
      </c>
      <c r="J86" s="234" t="n"/>
      <c r="K86" s="227" t="n"/>
      <c r="L86" s="100" t="inlineStr">
        <is>
          <t>Размер поступивших средств, руб.</t>
        </is>
      </c>
      <c r="M86" s="234" t="n"/>
      <c r="N86" s="234" t="n"/>
      <c r="O86" s="227" t="n"/>
      <c r="P86" s="100" t="inlineStr">
        <is>
          <t>Задолженность на 1 января периода, следующего за отчетным, руб.</t>
        </is>
      </c>
      <c r="Q86" s="234" t="n"/>
      <c r="R86" s="234" t="n"/>
      <c r="S86" s="227" t="n"/>
    </row>
    <row r="87" ht="15.75" customHeight="1" s="200">
      <c r="A87" s="101" t="n">
        <v>1</v>
      </c>
      <c r="B87" s="101" t="n">
        <v>2</v>
      </c>
      <c r="C87" s="234" t="n"/>
      <c r="D87" s="227" t="n"/>
      <c r="E87" s="101" t="n">
        <v>3</v>
      </c>
      <c r="F87" s="234" t="n"/>
      <c r="G87" s="234" t="n"/>
      <c r="H87" s="227" t="n"/>
      <c r="I87" s="101" t="n">
        <v>4</v>
      </c>
      <c r="J87" s="234" t="n"/>
      <c r="K87" s="227" t="n"/>
      <c r="L87" s="101" t="n">
        <v>5</v>
      </c>
      <c r="M87" s="234" t="n"/>
      <c r="N87" s="234" t="n"/>
      <c r="O87" s="227" t="n"/>
      <c r="P87" s="101" t="n">
        <v>6</v>
      </c>
      <c r="Q87" s="234" t="n"/>
      <c r="R87" s="234" t="n"/>
      <c r="S87" s="227" t="n"/>
    </row>
    <row r="88" ht="15.75" customHeight="1" s="200">
      <c r="A88" s="30" t="n">
        <v>1</v>
      </c>
      <c r="B88" s="174" t="inlineStr">
        <is>
          <t>Платежи собственников помещений               в многоквартирном доме</t>
        </is>
      </c>
      <c r="C88" s="234" t="n"/>
      <c r="D88" s="227" t="n"/>
      <c r="E88" s="98" t="n">
        <v>0</v>
      </c>
      <c r="F88" s="234" t="n"/>
      <c r="G88" s="234" t="n"/>
      <c r="H88" s="227" t="n"/>
      <c r="I88" s="98" t="n">
        <v>158259.87</v>
      </c>
      <c r="J88" s="234" t="n"/>
      <c r="K88" s="227" t="n"/>
      <c r="L88" s="98" t="n">
        <v>100721.43</v>
      </c>
      <c r="M88" s="234" t="n"/>
      <c r="N88" s="234" t="n"/>
      <c r="O88" s="227" t="n"/>
      <c r="P88" s="98">
        <f>I88-L88</f>
        <v/>
      </c>
      <c r="Q88" s="234" t="n"/>
      <c r="R88" s="234" t="n"/>
      <c r="S88" s="227" t="n"/>
    </row>
    <row r="89" hidden="1" ht="15.75" customHeight="1" s="200">
      <c r="A89" s="30" t="n">
        <v>2</v>
      </c>
      <c r="B89" s="174" t="inlineStr">
        <is>
          <t>Платежи нанимателей помещений               в многоквартирном доме</t>
        </is>
      </c>
      <c r="C89" s="234" t="n"/>
      <c r="D89" s="227" t="n"/>
      <c r="E89" s="98" t="n">
        <v>0</v>
      </c>
      <c r="F89" s="234" t="n"/>
      <c r="G89" s="234" t="n"/>
      <c r="H89" s="227" t="n"/>
      <c r="I89" s="98" t="n">
        <v>0</v>
      </c>
      <c r="J89" s="234" t="n"/>
      <c r="K89" s="227" t="n"/>
      <c r="L89" s="98" t="n">
        <v>0</v>
      </c>
      <c r="M89" s="234" t="n"/>
      <c r="N89" s="234" t="n"/>
      <c r="O89" s="227" t="n"/>
      <c r="P89" s="98" t="n">
        <v>0</v>
      </c>
      <c r="Q89" s="234" t="n"/>
      <c r="R89" s="234" t="n"/>
      <c r="S89" s="227" t="n"/>
    </row>
    <row r="90" ht="15.75" customHeight="1" s="200">
      <c r="A90" s="174" t="inlineStr">
        <is>
          <t>ИТОГО</t>
        </is>
      </c>
      <c r="B90" s="234" t="n"/>
      <c r="C90" s="234" t="n"/>
      <c r="D90" s="227" t="n"/>
      <c r="E90" s="108" t="n"/>
      <c r="F90" s="234" t="n"/>
      <c r="G90" s="234" t="n"/>
      <c r="H90" s="227" t="n"/>
      <c r="I90" s="99" t="n">
        <v>158259.87</v>
      </c>
      <c r="J90" s="234" t="n"/>
      <c r="K90" s="227" t="n"/>
      <c r="L90" s="99" t="n">
        <v>100721.43</v>
      </c>
      <c r="M90" s="234" t="n"/>
      <c r="N90" s="234" t="n"/>
      <c r="O90" s="227" t="n"/>
      <c r="P90" s="99">
        <f>I90-L90</f>
        <v/>
      </c>
      <c r="Q90" s="234" t="n"/>
      <c r="R90" s="234" t="n"/>
      <c r="S90" s="227" t="n"/>
    </row>
  </sheetData>
  <mergeCells count="235">
    <mergeCell ref="K49:L49"/>
    <mergeCell ref="P57:S57"/>
    <mergeCell ref="Q72:S72"/>
    <mergeCell ref="C44:E44"/>
    <mergeCell ref="A23:S23"/>
    <mergeCell ref="J74:L74"/>
    <mergeCell ref="A75:F75"/>
    <mergeCell ref="C40:E40"/>
    <mergeCell ref="L90:O90"/>
    <mergeCell ref="P32:S36"/>
    <mergeCell ref="I87:K87"/>
    <mergeCell ref="B71:F71"/>
    <mergeCell ref="P42:S42"/>
    <mergeCell ref="C51:E51"/>
    <mergeCell ref="A63:S63"/>
    <mergeCell ref="A85:R85"/>
    <mergeCell ref="K50:L50"/>
    <mergeCell ref="J75:L75"/>
    <mergeCell ref="G73:I73"/>
    <mergeCell ref="A77:S77"/>
    <mergeCell ref="Q70:S70"/>
    <mergeCell ref="I88:K88"/>
    <mergeCell ref="J81:S81"/>
    <mergeCell ref="O74:P74"/>
    <mergeCell ref="B80:D80"/>
    <mergeCell ref="P44:S44"/>
    <mergeCell ref="C57:E57"/>
    <mergeCell ref="E88:H88"/>
    <mergeCell ref="A1:S1"/>
    <mergeCell ref="A6:S6"/>
    <mergeCell ref="C49:E49"/>
    <mergeCell ref="K42:L42"/>
    <mergeCell ref="P46:S46"/>
    <mergeCell ref="C34:E34"/>
    <mergeCell ref="A78:S78"/>
    <mergeCell ref="F56:G56"/>
    <mergeCell ref="J72:L72"/>
    <mergeCell ref="H38:J38"/>
    <mergeCell ref="C42:E42"/>
    <mergeCell ref="A65:S65"/>
    <mergeCell ref="F43:G43"/>
    <mergeCell ref="K53:L53"/>
    <mergeCell ref="P39:S39"/>
    <mergeCell ref="H44:J44"/>
    <mergeCell ref="E81:I81"/>
    <mergeCell ref="P48:S48"/>
    <mergeCell ref="H58:J58"/>
    <mergeCell ref="A3:S3"/>
    <mergeCell ref="H40:J40"/>
    <mergeCell ref="A12:S12"/>
    <mergeCell ref="F57:G57"/>
    <mergeCell ref="M67:P68"/>
    <mergeCell ref="H51:J51"/>
    <mergeCell ref="P47:S47"/>
    <mergeCell ref="F54:G54"/>
    <mergeCell ref="A14:S14"/>
    <mergeCell ref="B72:F72"/>
    <mergeCell ref="F34:G34"/>
    <mergeCell ref="J70:L70"/>
    <mergeCell ref="G69:I69"/>
    <mergeCell ref="B88:D88"/>
    <mergeCell ref="P43:S43"/>
    <mergeCell ref="B82:D82"/>
    <mergeCell ref="N30:S31"/>
    <mergeCell ref="Q69:S69"/>
    <mergeCell ref="A4:S4"/>
    <mergeCell ref="K55:L55"/>
    <mergeCell ref="C46:E46"/>
    <mergeCell ref="B70:F70"/>
    <mergeCell ref="P89:S89"/>
    <mergeCell ref="K51:L51"/>
    <mergeCell ref="F30:G30"/>
    <mergeCell ref="P88:S88"/>
    <mergeCell ref="H57:J57"/>
    <mergeCell ref="C39:E39"/>
    <mergeCell ref="F33:G33"/>
    <mergeCell ref="K41:L41"/>
    <mergeCell ref="C48:E48"/>
    <mergeCell ref="F45:G45"/>
    <mergeCell ref="F42:G42"/>
    <mergeCell ref="A24:S24"/>
    <mergeCell ref="P50:S50"/>
    <mergeCell ref="H32:J36"/>
    <mergeCell ref="C38:E38"/>
    <mergeCell ref="A60:S60"/>
    <mergeCell ref="K56:L56"/>
    <mergeCell ref="F47:G47"/>
    <mergeCell ref="K43:L43"/>
    <mergeCell ref="H42:J42"/>
    <mergeCell ref="E80:I80"/>
    <mergeCell ref="F46:G46"/>
    <mergeCell ref="E87:H87"/>
    <mergeCell ref="O71:P71"/>
    <mergeCell ref="A90:D90"/>
    <mergeCell ref="I90:K90"/>
    <mergeCell ref="A16:S16"/>
    <mergeCell ref="C31:E32"/>
    <mergeCell ref="B74:F74"/>
    <mergeCell ref="F39:G39"/>
    <mergeCell ref="C33:E33"/>
    <mergeCell ref="G71:I71"/>
    <mergeCell ref="J80:S80"/>
    <mergeCell ref="F48:G48"/>
    <mergeCell ref="Q71:S71"/>
    <mergeCell ref="A84:S84"/>
    <mergeCell ref="O73:P73"/>
    <mergeCell ref="P86:S86"/>
    <mergeCell ref="A18:S18"/>
    <mergeCell ref="J69:L69"/>
    <mergeCell ref="E90:H90"/>
    <mergeCell ref="B67:F68"/>
    <mergeCell ref="F44:G44"/>
    <mergeCell ref="C35:E35"/>
    <mergeCell ref="A2:S2"/>
    <mergeCell ref="O32:O36"/>
    <mergeCell ref="Q73:S73"/>
    <mergeCell ref="B31:B32"/>
    <mergeCell ref="B52:S52"/>
    <mergeCell ref="H46:J46"/>
    <mergeCell ref="P37:S37"/>
    <mergeCell ref="C50:E50"/>
    <mergeCell ref="C55:E55"/>
    <mergeCell ref="A22:S22"/>
    <mergeCell ref="P87:S87"/>
    <mergeCell ref="F31:G32"/>
    <mergeCell ref="K45:L45"/>
    <mergeCell ref="G74:I74"/>
    <mergeCell ref="A20:S20"/>
    <mergeCell ref="B87:D87"/>
    <mergeCell ref="H45:J45"/>
    <mergeCell ref="E82:I82"/>
    <mergeCell ref="C36:E36"/>
    <mergeCell ref="A58:G58"/>
    <mergeCell ref="P58:S58"/>
    <mergeCell ref="A13:S13"/>
    <mergeCell ref="K47:L47"/>
    <mergeCell ref="P55:S55"/>
    <mergeCell ref="G67:I68"/>
    <mergeCell ref="K44:L44"/>
    <mergeCell ref="H47:J47"/>
    <mergeCell ref="F36:G36"/>
    <mergeCell ref="P51:S51"/>
    <mergeCell ref="J82:S82"/>
    <mergeCell ref="K46:L46"/>
    <mergeCell ref="F50:G50"/>
    <mergeCell ref="K40:L40"/>
    <mergeCell ref="O75:P75"/>
    <mergeCell ref="A64:S64"/>
    <mergeCell ref="A15:S15"/>
    <mergeCell ref="P41:S41"/>
    <mergeCell ref="H30:L31"/>
    <mergeCell ref="J71:L71"/>
    <mergeCell ref="B73:F73"/>
    <mergeCell ref="C37:E37"/>
    <mergeCell ref="A61:S61"/>
    <mergeCell ref="Q75:S75"/>
    <mergeCell ref="P56:S56"/>
    <mergeCell ref="P90:S90"/>
    <mergeCell ref="C30:E30"/>
    <mergeCell ref="G72:I72"/>
    <mergeCell ref="H53:J53"/>
    <mergeCell ref="J73:L73"/>
    <mergeCell ref="I86:K86"/>
    <mergeCell ref="A7:S7"/>
    <mergeCell ref="O70:P70"/>
    <mergeCell ref="P49:S49"/>
    <mergeCell ref="I89:K89"/>
    <mergeCell ref="H50:J50"/>
    <mergeCell ref="L88:O88"/>
    <mergeCell ref="G70:I70"/>
    <mergeCell ref="H55:J55"/>
    <mergeCell ref="A27:S27"/>
    <mergeCell ref="F49:G49"/>
    <mergeCell ref="K57:L57"/>
    <mergeCell ref="A31:A32"/>
    <mergeCell ref="E86:H86"/>
    <mergeCell ref="H39:J39"/>
    <mergeCell ref="A67:A68"/>
    <mergeCell ref="E89:H89"/>
    <mergeCell ref="B86:D86"/>
    <mergeCell ref="C54:E54"/>
    <mergeCell ref="H49:J49"/>
    <mergeCell ref="P53:S53"/>
    <mergeCell ref="C41:E41"/>
    <mergeCell ref="A17:S17"/>
    <mergeCell ref="J67:L68"/>
    <mergeCell ref="C56:E56"/>
    <mergeCell ref="K58:M58"/>
    <mergeCell ref="F40:G40"/>
    <mergeCell ref="C43:E43"/>
    <mergeCell ref="A62:S62"/>
    <mergeCell ref="A10:S10"/>
    <mergeCell ref="K32:M36"/>
    <mergeCell ref="A19:S19"/>
    <mergeCell ref="F55:G55"/>
    <mergeCell ref="P45:S45"/>
    <mergeCell ref="A28:S28"/>
    <mergeCell ref="P54:S54"/>
    <mergeCell ref="L86:O86"/>
    <mergeCell ref="H37:J37"/>
    <mergeCell ref="F51:G51"/>
    <mergeCell ref="Q74:S74"/>
    <mergeCell ref="A9:S9"/>
    <mergeCell ref="P38:S38"/>
    <mergeCell ref="F41:G41"/>
    <mergeCell ref="H48:J48"/>
    <mergeCell ref="O69:P69"/>
    <mergeCell ref="F35:G35"/>
    <mergeCell ref="B89:D89"/>
    <mergeCell ref="B69:F69"/>
    <mergeCell ref="Q67:S68"/>
    <mergeCell ref="F38:G38"/>
    <mergeCell ref="P40:S40"/>
    <mergeCell ref="C53:E53"/>
    <mergeCell ref="K37:M37"/>
    <mergeCell ref="G75:I75"/>
    <mergeCell ref="L87:O87"/>
    <mergeCell ref="A79:S79"/>
    <mergeCell ref="K39:L39"/>
    <mergeCell ref="K48:L48"/>
    <mergeCell ref="B81:D81"/>
    <mergeCell ref="H43:J43"/>
    <mergeCell ref="F37:G37"/>
    <mergeCell ref="L89:O89"/>
    <mergeCell ref="H54:J54"/>
    <mergeCell ref="K38:L38"/>
    <mergeCell ref="C45:E45"/>
    <mergeCell ref="K54:M54"/>
    <mergeCell ref="H41:J41"/>
    <mergeCell ref="O72:P72"/>
    <mergeCell ref="A21:S21"/>
    <mergeCell ref="H56:J56"/>
    <mergeCell ref="A26:S26"/>
    <mergeCell ref="F53:G53"/>
    <mergeCell ref="C47:E47"/>
  </mergeCells>
  <pageMargins left="0.3937007874015748" right="0" top="0.3543307086614174" bottom="0.3543307086614174" header="0.1181102362204725" footer="0.1181102362204725"/>
  <pageSetup orientation="portrait" paperSize="9"/>
  <rowBreaks count="1" manualBreakCount="1">
    <brk id="62" min="0" max="16383" man="1"/>
  </rowBreaks>
</worksheet>
</file>

<file path=xl/worksheets/sheet10.xml><?xml version="1.0" encoding="utf-8"?>
<worksheet xmlns="http://schemas.openxmlformats.org/spreadsheetml/2006/main">
  <sheetPr>
    <outlinePr summaryBelow="1" summaryRight="1"/>
    <pageSetUpPr/>
  </sheetPr>
  <dimension ref="A1:A1"/>
  <sheetViews>
    <sheetView workbookViewId="0">
      <selection activeCell="A1" sqref="A1"/>
    </sheetView>
  </sheetViews>
  <sheetFormatPr baseColWidth="8" defaultRowHeight="15"/>
  <cols>
    <col width="9.140625" customWidth="1" style="200" min="1" max="1"/>
  </cols>
  <sheetData/>
  <pageMargins left="0.75" right="0.75" top="1" bottom="1" header="0.5" footer="0.5"/>
</worksheet>
</file>

<file path=xl/worksheets/sheet11.xml><?xml version="1.0" encoding="utf-8"?>
<worksheet xmlns="http://schemas.openxmlformats.org/spreadsheetml/2006/main">
  <sheetPr>
    <outlinePr summaryBelow="1" summaryRight="1"/>
    <pageSetUpPr/>
  </sheetPr>
  <dimension ref="A1:CY12"/>
  <sheetViews>
    <sheetView workbookViewId="0">
      <selection activeCell="A1" sqref="A1"/>
    </sheetView>
  </sheetViews>
  <sheetFormatPr baseColWidth="8" defaultRowHeight="15"/>
  <cols>
    <col width="9.140625" customWidth="1" style="200" min="1" max="1"/>
    <col width="13" customWidth="1" style="200" min="2" max="2"/>
    <col width="13" customWidth="1" style="200" min="3" max="3"/>
    <col width="13" customWidth="1" style="200" min="4" max="4"/>
    <col width="13" customWidth="1" style="200" min="5" max="5"/>
    <col width="13" customWidth="1" style="200" min="6" max="6"/>
    <col width="13" customWidth="1" style="200" min="7" max="7"/>
    <col width="13" customWidth="1" style="200" min="8" max="8"/>
    <col width="13" customWidth="1" style="200" min="9" max="9"/>
    <col width="13" customWidth="1" style="200" min="10" max="10"/>
    <col width="13" customWidth="1" style="200" min="11" max="11"/>
    <col width="13" customWidth="1" style="200" min="12" max="12"/>
    <col width="13" customWidth="1" style="200" min="13" max="13"/>
    <col width="13" customWidth="1" style="200" min="14" max="14"/>
    <col width="13" customWidth="1" style="200" min="15" max="15"/>
    <col width="13" customWidth="1" style="200" min="16" max="16"/>
    <col width="13" customWidth="1" style="200" min="17" max="17"/>
    <col width="13" customWidth="1" style="200" min="18" max="18"/>
    <col width="13" customWidth="1" style="200" min="19" max="19"/>
    <col width="13" customWidth="1" style="200" min="20" max="20"/>
    <col width="13" customWidth="1" style="200" min="21" max="21"/>
    <col width="13" customWidth="1" style="200" min="22" max="22"/>
    <col width="13" customWidth="1" style="200" min="23" max="23"/>
    <col width="13" customWidth="1" style="200" min="24" max="24"/>
    <col width="13" customWidth="1" style="200" min="25" max="25"/>
    <col width="13" customWidth="1" style="200" min="26" max="26"/>
    <col width="13" customWidth="1" style="200" min="27" max="27"/>
    <col width="13" customWidth="1" style="200" min="28" max="28"/>
    <col width="13" customWidth="1" style="200" min="29" max="29"/>
    <col width="13" customWidth="1" style="200" min="30" max="30"/>
    <col width="13" customWidth="1" style="200" min="31" max="31"/>
    <col width="13" customWidth="1" style="200" min="32" max="32"/>
    <col width="13" customWidth="1" style="200" min="33" max="33"/>
    <col width="13" customWidth="1" style="200" min="34" max="34"/>
    <col width="13" customWidth="1" style="200" min="35" max="35"/>
    <col width="13" customWidth="1" style="200" min="36" max="36"/>
    <col width="13" customWidth="1" style="200" min="37" max="37"/>
    <col width="13" customWidth="1" style="200" min="38" max="38"/>
    <col width="13" customWidth="1" style="200" min="39" max="39"/>
    <col width="13" customWidth="1" style="200" min="40" max="40"/>
    <col width="13" customWidth="1" style="200" min="41" max="41"/>
    <col width="13" customWidth="1" style="200" min="42" max="42"/>
    <col width="13" customWidth="1" style="200" min="43" max="43"/>
    <col width="13" customWidth="1" style="200" min="44" max="44"/>
    <col width="13" customWidth="1" style="200" min="45" max="45"/>
    <col width="13" customWidth="1" style="200" min="46" max="46"/>
    <col width="13" customWidth="1" style="200" min="47" max="47"/>
    <col width="13" customWidth="1" style="200" min="48" max="48"/>
    <col width="13" customWidth="1" style="200" min="49" max="49"/>
    <col width="13" customWidth="1" style="200" min="50" max="50"/>
    <col width="13" customWidth="1" style="200" min="51" max="51"/>
    <col width="13" customWidth="1" style="200" min="52" max="52"/>
    <col width="13" customWidth="1" style="200" min="53" max="53"/>
    <col width="13" customWidth="1" style="200" min="54" max="54"/>
    <col width="13" customWidth="1" style="200" min="55" max="55"/>
    <col width="13" customWidth="1" style="200" min="56" max="56"/>
    <col width="13" customWidth="1" style="200" min="57" max="57"/>
    <col width="13" customWidth="1" style="200" min="58" max="58"/>
    <col width="13" customWidth="1" style="200" min="59" max="59"/>
    <col width="13" customWidth="1" style="200" min="60" max="60"/>
    <col width="13" customWidth="1" style="200" min="61" max="61"/>
    <col width="13" customWidth="1" style="200" min="62" max="62"/>
    <col width="13" customWidth="1" style="200" min="63" max="63"/>
    <col width="13" customWidth="1" style="200" min="64" max="64"/>
    <col width="13" customWidth="1" style="200" min="65" max="65"/>
    <col width="13" customWidth="1" style="200" min="66" max="66"/>
    <col width="13" customWidth="1" style="200" min="67" max="67"/>
    <col width="13" customWidth="1" style="200" min="68" max="68"/>
    <col width="13" customWidth="1" style="200" min="69" max="69"/>
    <col width="13" customWidth="1" style="200" min="70" max="70"/>
    <col width="13" customWidth="1" style="200" min="71" max="71"/>
    <col width="13" customWidth="1" style="200" min="72" max="72"/>
    <col width="13" customWidth="1" style="200" min="73" max="73"/>
    <col width="13" customWidth="1" style="200" min="74" max="74"/>
    <col width="13" customWidth="1" style="200" min="75" max="75"/>
    <col width="13" customWidth="1" style="200" min="76" max="76"/>
    <col width="13" customWidth="1" style="200" min="77" max="77"/>
    <col width="13" customWidth="1" style="200" min="78" max="78"/>
    <col width="13" customWidth="1" style="200" min="79" max="79"/>
    <col width="13" customWidth="1" style="200" min="80" max="80"/>
    <col width="13" customWidth="1" style="200" min="81" max="81"/>
    <col width="13" customWidth="1" style="200" min="82" max="82"/>
    <col width="13" customWidth="1" style="200" min="83" max="83"/>
    <col width="13" customWidth="1" style="200" min="84" max="84"/>
    <col width="13" customWidth="1" style="200" min="85" max="85"/>
    <col width="13" customWidth="1" style="200" min="86" max="86"/>
    <col width="13" customWidth="1" style="200" min="87" max="87"/>
    <col width="13" customWidth="1" style="200" min="88" max="88"/>
    <col width="13" customWidth="1" style="200" min="89" max="89"/>
    <col width="13" customWidth="1" style="200" min="90" max="90"/>
    <col width="13" customWidth="1" style="200" min="91" max="91"/>
    <col width="13" customWidth="1" style="200" min="92" max="92"/>
    <col width="13" customWidth="1" style="200" min="93" max="93"/>
    <col width="13" customWidth="1" style="200" min="94" max="94"/>
    <col width="13" customWidth="1" style="200" min="95" max="95"/>
    <col width="13" customWidth="1" style="200" min="96" max="96"/>
    <col width="13" customWidth="1" style="200" min="97" max="97"/>
    <col width="13" customWidth="1" style="200" min="98" max="98"/>
    <col width="13" customWidth="1" style="200" min="99" max="99"/>
    <col width="13" customWidth="1" style="200" min="100" max="100"/>
    <col width="13" customWidth="1" style="200" min="101" max="101"/>
    <col width="13" customWidth="1" style="200" min="102" max="102"/>
    <col width="13" customWidth="1" style="200" min="103" max="103"/>
  </cols>
  <sheetData>
    <row r="1">
      <c r="A1" t="n">
        <v>0</v>
      </c>
      <c r="B1" t="inlineStr">
        <is>
          <t>Smeta.RU Flash  (495) 974-1589</t>
        </is>
      </c>
      <c r="D1" t="inlineStr">
        <is>
          <t>_PS_</t>
        </is>
      </c>
      <c r="F1" t="n">
        <v>0</v>
      </c>
      <c r="G1" t="n">
        <v>0</v>
      </c>
      <c r="H1" t="n">
        <v>0</v>
      </c>
      <c r="I1" t="inlineStr">
        <is>
          <t>Smeta.RU Flash</t>
        </is>
      </c>
      <c r="J1" t="inlineStr"/>
      <c r="K1" t="n">
        <v>1</v>
      </c>
      <c r="L1" t="n">
        <v>75664</v>
      </c>
      <c r="M1" t="n">
        <v>12</v>
      </c>
      <c r="N1" t="n">
        <v>11</v>
      </c>
      <c r="O1" t="n">
        <v>15</v>
      </c>
      <c r="P1" t="n">
        <v>0</v>
      </c>
      <c r="Q1" t="n">
        <v>0</v>
      </c>
    </row>
    <row r="2"/>
    <row r="3"/>
    <row r="4"/>
    <row r="5"/>
    <row r="6"/>
    <row r="7"/>
    <row r="8"/>
    <row r="9"/>
    <row r="10"/>
    <row r="11"/>
    <row r="12">
      <c r="F12">
        <f>Source!F12</f>
        <v/>
      </c>
      <c r="G12">
        <f>Source!G12</f>
        <v/>
      </c>
      <c r="AB12" t="inlineStr"/>
      <c r="AC12" t="inlineStr"/>
      <c r="AD12" t="inlineStr"/>
      <c r="AE12" t="inlineStr"/>
      <c r="AF12" t="inlineStr"/>
      <c r="AG12" t="inlineStr"/>
      <c r="AH12" t="inlineStr"/>
      <c r="AI12" t="inlineStr"/>
      <c r="AJ12" t="n">
        <v>0</v>
      </c>
      <c r="AK12" t="inlineStr">
        <is>
          <t>0</t>
        </is>
      </c>
      <c r="AL12" t="inlineStr"/>
      <c r="AM12" t="inlineStr"/>
      <c r="CY12" t="n">
        <v>0</v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AC139"/>
  <sheetViews>
    <sheetView workbookViewId="0">
      <selection activeCell="A1" sqref="A1"/>
    </sheetView>
  </sheetViews>
  <sheetFormatPr baseColWidth="8" defaultRowHeight="15"/>
  <cols>
    <col width="5.42578125" customWidth="1" style="200" min="1" max="1"/>
    <col width="13" customWidth="1" style="200" min="2" max="2"/>
    <col width="2.42578125" customWidth="1" style="200" min="3" max="3"/>
    <col width="3.42578125" customWidth="1" style="200" min="4" max="4"/>
    <col width="2.42578125" customWidth="1" style="200" min="5" max="5"/>
    <col width="10.42578125" customWidth="1" style="200" min="6" max="6"/>
    <col width="4.42578125" customWidth="1" style="200" min="7" max="7"/>
    <col width="9.42578125" customWidth="1" style="200" min="8" max="8"/>
    <col width="23.42578125" customWidth="1" style="200" min="9" max="9"/>
    <col width="12.42578125" customWidth="1" style="200" min="10" max="10"/>
    <col width="4.42578125" customWidth="1" style="200" min="11" max="11"/>
    <col width="6.42578125" customWidth="1" style="200" min="12" max="12"/>
    <col width="13" customWidth="1" style="200" min="13" max="13"/>
    <col width="2.42578125" customWidth="1" style="200" min="14" max="14"/>
    <col width="1.42578125" customWidth="1" style="200" min="15" max="15"/>
    <col width="8.42578125" customWidth="1" style="200" min="16" max="16"/>
    <col width="9.42578125" customWidth="1" style="200" min="17" max="17"/>
    <col width="10.42578125" customWidth="1" style="200" min="18" max="18"/>
    <col width="6.42578125" customWidth="1" style="200" min="19" max="19"/>
    <col width="4.42578125" customWidth="1" style="200" min="20" max="20"/>
    <col width="13" customWidth="1" style="200" min="21" max="21"/>
    <col width="1.42578125" customWidth="1" style="200" min="22" max="22"/>
    <col width="13" customWidth="1" style="200" min="23" max="23"/>
    <col width="13" customWidth="1" style="200" min="24" max="24"/>
    <col width="7.42578125" customWidth="1" style="200" min="25" max="25"/>
    <col width="1.42578125" customWidth="1" style="200" min="26" max="26"/>
    <col width="3.42578125" customWidth="1" style="200" min="27" max="27"/>
    <col width="13" customWidth="1" style="200" min="28" max="28"/>
    <col width="5.42578125" customWidth="1" style="200" min="29" max="29"/>
  </cols>
  <sheetData>
    <row r="1" ht="12.2" customHeight="1" s="200">
      <c r="A1" s="236" t="inlineStr">
        <is>
          <t>Унифицированная Форма № КС-2</t>
        </is>
      </c>
    </row>
    <row r="2" ht="12.2" customHeight="1" s="200">
      <c r="A2" s="236" t="inlineStr">
        <is>
          <t>Утверждена постановлением Госкомстата России</t>
        </is>
      </c>
    </row>
    <row r="3" ht="24.6" customHeight="1" s="200">
      <c r="A3" s="236" t="inlineStr">
        <is>
          <t>от 11.11.99 № 100</t>
        </is>
      </c>
    </row>
    <row r="4" ht="14.85" customHeight="1" s="200">
      <c r="A4" s="237" t="inlineStr"/>
      <c r="AA4" s="238" t="inlineStr">
        <is>
          <t>Код</t>
        </is>
      </c>
      <c r="AB4" s="239" t="n"/>
      <c r="AC4" s="240" t="n"/>
    </row>
    <row r="5" ht="14.85" customHeight="1" s="200">
      <c r="A5" s="241" t="inlineStr">
        <is>
          <t xml:space="preserve">Форма по ОКУД </t>
        </is>
      </c>
      <c r="AA5" s="238" t="inlineStr">
        <is>
          <t>0322005</t>
        </is>
      </c>
      <c r="AB5" s="239" t="n"/>
      <c r="AC5" s="240" t="n"/>
    </row>
    <row r="6" ht="14.85" customHeight="1" s="200">
      <c r="A6" s="237" t="inlineStr">
        <is>
          <t xml:space="preserve">Инвестор: </t>
        </is>
      </c>
      <c r="E6" s="242" t="inlineStr"/>
      <c r="F6" s="243" t="n"/>
      <c r="G6" s="243" t="n"/>
      <c r="H6" s="243" t="n"/>
      <c r="I6" s="243" t="n"/>
      <c r="J6" s="243" t="n"/>
      <c r="K6" s="243" t="n"/>
      <c r="L6" s="243" t="n"/>
      <c r="M6" s="243" t="n"/>
      <c r="N6" s="243" t="n"/>
      <c r="O6" s="243" t="n"/>
      <c r="P6" s="243" t="n"/>
      <c r="Q6" s="243" t="n"/>
      <c r="R6" s="243" t="n"/>
      <c r="S6" s="243" t="n"/>
      <c r="T6" s="243" t="n"/>
      <c r="U6" s="243" t="n"/>
      <c r="V6" s="243" t="n"/>
      <c r="W6" s="241" t="inlineStr">
        <is>
          <t xml:space="preserve">по ОКПО </t>
        </is>
      </c>
      <c r="AA6" s="244" t="inlineStr"/>
      <c r="AB6" s="245" t="n"/>
      <c r="AC6" s="246" t="n"/>
    </row>
    <row r="7" ht="14.85" customHeight="1" s="200">
      <c r="A7" s="237" t="inlineStr"/>
      <c r="E7" s="247" t="inlineStr">
        <is>
          <t>(организация, адрес, телефон, факс)</t>
        </is>
      </c>
      <c r="W7" s="237" t="inlineStr"/>
      <c r="AA7" s="248" t="inlineStr"/>
      <c r="AB7" s="243" t="n"/>
      <c r="AC7" s="249" t="n"/>
    </row>
    <row r="8" ht="14.85" customHeight="1" s="200">
      <c r="A8" s="237" t="inlineStr">
        <is>
          <t xml:space="preserve">Заказчик (Генподрядчик): </t>
        </is>
      </c>
      <c r="G8" s="242" t="inlineStr">
        <is>
          <t>Представитель МКД</t>
        </is>
      </c>
      <c r="H8" s="243" t="n"/>
      <c r="I8" s="243" t="n"/>
      <c r="J8" s="243" t="n"/>
      <c r="K8" s="243" t="n"/>
      <c r="L8" s="243" t="n"/>
      <c r="M8" s="243" t="n"/>
      <c r="N8" s="243" t="n"/>
      <c r="O8" s="243" t="n"/>
      <c r="P8" s="243" t="n"/>
      <c r="Q8" s="243" t="n"/>
      <c r="R8" s="243" t="n"/>
      <c r="S8" s="243" t="n"/>
      <c r="T8" s="243" t="n"/>
      <c r="U8" s="243" t="n"/>
      <c r="V8" s="243" t="n"/>
      <c r="W8" s="241" t="inlineStr">
        <is>
          <t xml:space="preserve">по ОКПО </t>
        </is>
      </c>
      <c r="AA8" s="244" t="inlineStr"/>
      <c r="AB8" s="245" t="n"/>
      <c r="AC8" s="246" t="n"/>
    </row>
    <row r="9" ht="14.85" customHeight="1" s="200">
      <c r="A9" s="237" t="inlineStr"/>
      <c r="G9" s="247" t="inlineStr">
        <is>
          <t>(организация, адрес, телефон, факс)</t>
        </is>
      </c>
      <c r="W9" s="237" t="inlineStr"/>
      <c r="AA9" s="248" t="inlineStr"/>
      <c r="AB9" s="243" t="n"/>
      <c r="AC9" s="249" t="n"/>
    </row>
    <row r="10" ht="14.85" customHeight="1" s="200">
      <c r="A10" s="237" t="inlineStr">
        <is>
          <t xml:space="preserve">Подрядчик (Субподрядчик): </t>
        </is>
      </c>
      <c r="G10" s="242" t="inlineStr">
        <is>
          <t>ООО УК "ЖИЛИЩНЫЕ РЕШЕНИЯ"</t>
        </is>
      </c>
      <c r="H10" s="243" t="n"/>
      <c r="I10" s="243" t="n"/>
      <c r="J10" s="243" t="n"/>
      <c r="K10" s="243" t="n"/>
      <c r="L10" s="243" t="n"/>
      <c r="M10" s="243" t="n"/>
      <c r="N10" s="243" t="n"/>
      <c r="O10" s="243" t="n"/>
      <c r="P10" s="243" t="n"/>
      <c r="Q10" s="243" t="n"/>
      <c r="R10" s="243" t="n"/>
      <c r="S10" s="243" t="n"/>
      <c r="T10" s="243" t="n"/>
      <c r="U10" s="243" t="n"/>
      <c r="V10" s="243" t="n"/>
      <c r="W10" s="241" t="inlineStr">
        <is>
          <t xml:space="preserve">по ОКПО </t>
        </is>
      </c>
      <c r="AA10" s="244" t="inlineStr"/>
      <c r="AB10" s="245" t="n"/>
      <c r="AC10" s="246" t="n"/>
    </row>
    <row r="11" ht="14.85" customHeight="1" s="200">
      <c r="A11" s="237" t="inlineStr"/>
      <c r="G11" s="247" t="inlineStr">
        <is>
          <t>(организация, адрес, телефон, факс)</t>
        </is>
      </c>
      <c r="W11" s="237" t="inlineStr"/>
      <c r="AA11" s="248" t="inlineStr"/>
      <c r="AB11" s="243" t="n"/>
      <c r="AC11" s="249" t="n"/>
    </row>
    <row r="12" ht="14.85" customHeight="1" s="200">
      <c r="A12" s="237" t="inlineStr">
        <is>
          <t xml:space="preserve">Стройка: </t>
        </is>
      </c>
      <c r="D12" s="242" t="inlineStr">
        <is>
          <t>Содержание и текущий ремонт МКД Московская область го Щелково, Фряново</t>
        </is>
      </c>
      <c r="E12" s="243" t="n"/>
      <c r="F12" s="243" t="n"/>
      <c r="G12" s="243" t="n"/>
      <c r="H12" s="243" t="n"/>
      <c r="I12" s="243" t="n"/>
      <c r="J12" s="243" t="n"/>
      <c r="K12" s="243" t="n"/>
      <c r="L12" s="243" t="n"/>
      <c r="M12" s="243" t="n"/>
      <c r="N12" s="243" t="n"/>
      <c r="O12" s="243" t="n"/>
      <c r="P12" s="243" t="n"/>
      <c r="Q12" s="243" t="n"/>
      <c r="R12" s="243" t="n"/>
      <c r="S12" s="243" t="n"/>
      <c r="T12" s="243" t="n"/>
      <c r="U12" s="243" t="n"/>
      <c r="V12" s="243" t="n"/>
      <c r="W12" s="241" t="inlineStr"/>
      <c r="AA12" s="238" t="inlineStr"/>
      <c r="AB12" s="239" t="n"/>
      <c r="AC12" s="240" t="n"/>
    </row>
    <row r="13" ht="14.85" customHeight="1" s="200">
      <c r="A13" s="237" t="inlineStr">
        <is>
          <t xml:space="preserve">Объект: </t>
        </is>
      </c>
      <c r="D13" s="242" t="inlineStr">
        <is>
          <t>Содержание и текущий ремонт МКД Московская область го Щелково, Фряново</t>
        </is>
      </c>
      <c r="E13" s="243" t="n"/>
      <c r="F13" s="243" t="n"/>
      <c r="G13" s="243" t="n"/>
      <c r="H13" s="243" t="n"/>
      <c r="I13" s="243" t="n"/>
      <c r="J13" s="243" t="n"/>
      <c r="K13" s="243" t="n"/>
      <c r="L13" s="243" t="n"/>
      <c r="M13" s="243" t="n"/>
      <c r="N13" s="243" t="n"/>
      <c r="O13" s="243" t="n"/>
      <c r="P13" s="243" t="n"/>
      <c r="Q13" s="243" t="n"/>
      <c r="R13" s="243" t="n"/>
      <c r="S13" s="243" t="n"/>
      <c r="T13" s="243" t="n"/>
      <c r="U13" s="243" t="n"/>
      <c r="V13" s="243" t="n"/>
      <c r="W13" s="241" t="inlineStr"/>
      <c r="AA13" s="238" t="inlineStr"/>
      <c r="AB13" s="239" t="n"/>
      <c r="AC13" s="240" t="n"/>
    </row>
    <row r="14" ht="14.85" customHeight="1" s="200">
      <c r="A14" s="241" t="inlineStr">
        <is>
          <t xml:space="preserve">Вид деятельности по ОКДП </t>
        </is>
      </c>
      <c r="AA14" s="238" t="inlineStr"/>
      <c r="AB14" s="239" t="n"/>
      <c r="AC14" s="240" t="n"/>
    </row>
    <row r="15" ht="14.85" customHeight="1" s="200">
      <c r="A15" s="241" t="inlineStr">
        <is>
          <t xml:space="preserve">Договор подряда (контракт) </t>
        </is>
      </c>
      <c r="Y15" s="250" t="inlineStr">
        <is>
          <t>номер</t>
        </is>
      </c>
      <c r="Z15" s="240" t="n"/>
      <c r="AA15" s="251" t="inlineStr"/>
      <c r="AB15" s="239" t="n"/>
      <c r="AC15" s="240" t="n"/>
    </row>
    <row r="16" ht="14.85" customHeight="1" s="200">
      <c r="A16" s="237" t="inlineStr"/>
      <c r="Y16" s="238" t="inlineStr">
        <is>
          <t>дата</t>
        </is>
      </c>
      <c r="Z16" s="240" t="n"/>
      <c r="AA16" s="251" t="inlineStr"/>
      <c r="AB16" s="251" t="inlineStr"/>
      <c r="AC16" s="251" t="inlineStr"/>
    </row>
    <row r="17" ht="14.85" customHeight="1" s="200">
      <c r="A17" s="241" t="inlineStr">
        <is>
          <t>Вид операции</t>
        </is>
      </c>
      <c r="AA17" s="238" t="inlineStr"/>
      <c r="AB17" s="239" t="n"/>
      <c r="AC17" s="240" t="n"/>
    </row>
    <row r="18" ht="12.2" customHeight="1" s="200">
      <c r="A18" s="252" t="inlineStr"/>
    </row>
    <row r="19" ht="14.85" customHeight="1" s="200">
      <c r="A19" s="241" t="inlineStr"/>
      <c r="V19" s="238" t="inlineStr">
        <is>
          <t>Отчетный период</t>
        </is>
      </c>
      <c r="W19" s="239" t="n"/>
      <c r="X19" s="239" t="n"/>
      <c r="Y19" s="239" t="n"/>
      <c r="Z19" s="239" t="n"/>
      <c r="AA19" s="239" t="n"/>
      <c r="AB19" s="239" t="n"/>
      <c r="AC19" s="240" t="n"/>
    </row>
    <row r="20" ht="14.85" customHeight="1" s="200">
      <c r="A20" s="241" t="inlineStr"/>
      <c r="N20" s="238" t="inlineStr">
        <is>
          <t>Номер документа</t>
        </is>
      </c>
      <c r="O20" s="239" t="n"/>
      <c r="P20" s="239" t="n"/>
      <c r="Q20" s="240" t="n"/>
      <c r="R20" s="238" t="inlineStr">
        <is>
          <t>Дата составления</t>
        </is>
      </c>
      <c r="S20" s="239" t="n"/>
      <c r="T20" s="240" t="n"/>
      <c r="U20" s="237" t="inlineStr"/>
      <c r="V20" s="238" t="inlineStr">
        <is>
          <t>с</t>
        </is>
      </c>
      <c r="W20" s="239" t="n"/>
      <c r="X20" s="239" t="n"/>
      <c r="Y20" s="239" t="n"/>
      <c r="Z20" s="240" t="n"/>
      <c r="AA20" s="238" t="inlineStr">
        <is>
          <t>по</t>
        </is>
      </c>
      <c r="AB20" s="239" t="n"/>
      <c r="AC20" s="240" t="n"/>
    </row>
    <row r="21" ht="14.85" customHeight="1" s="200">
      <c r="A21" s="241" t="inlineStr"/>
      <c r="N21" s="238" t="inlineStr"/>
      <c r="O21" s="239" t="n"/>
      <c r="P21" s="239" t="n"/>
      <c r="Q21" s="240" t="n"/>
      <c r="R21" s="238" t="inlineStr">
        <is>
          <t>31.12.2025</t>
        </is>
      </c>
      <c r="S21" s="239" t="n"/>
      <c r="T21" s="240" t="n"/>
      <c r="U21" s="237" t="inlineStr"/>
      <c r="V21" s="251" t="inlineStr">
        <is>
          <t>01.12.2025</t>
        </is>
      </c>
      <c r="W21" s="239" t="n"/>
      <c r="X21" s="239" t="n"/>
      <c r="Y21" s="239" t="n"/>
      <c r="Z21" s="240" t="n"/>
      <c r="AA21" s="251" t="inlineStr">
        <is>
          <t>31.12.2025</t>
        </is>
      </c>
      <c r="AB21" s="239" t="n"/>
      <c r="AC21" s="240" t="n"/>
    </row>
    <row r="22" ht="51.75" customHeight="1" s="200">
      <c r="A22" s="253" t="inlineStr">
        <is>
          <t>АКТ о приемке выполненных работ</t>
        </is>
      </c>
    </row>
    <row r="23" ht="12.2" customHeight="1" s="200">
      <c r="A23" s="252" t="inlineStr"/>
    </row>
    <row r="24" ht="12.2" customHeight="1" s="200">
      <c r="A24" s="254" t="n"/>
      <c r="L24" s="255" t="n"/>
      <c r="O24" s="254" t="n"/>
    </row>
    <row r="25" ht="12.2" customHeight="1" s="200">
      <c r="A25" s="252" t="inlineStr"/>
    </row>
    <row r="26" ht="24.6" customHeight="1" s="200">
      <c r="A26" s="251" t="inlineStr">
        <is>
          <t>Номер</t>
        </is>
      </c>
      <c r="B26" s="246" t="n"/>
      <c r="C26" s="251" t="inlineStr">
        <is>
          <t>Обоснование</t>
        </is>
      </c>
      <c r="D26" s="245" t="n"/>
      <c r="E26" s="245" t="n"/>
      <c r="F26" s="245" t="n"/>
      <c r="G26" s="246" t="n"/>
      <c r="H26" s="251" t="inlineStr">
        <is>
          <t>Наименование работ и затрат</t>
        </is>
      </c>
      <c r="I26" s="245" t="n"/>
      <c r="J26" s="246" t="n"/>
      <c r="K26" s="251" t="inlineStr">
        <is>
          <t>Единица измерения</t>
        </is>
      </c>
      <c r="L26" s="246" t="n"/>
      <c r="M26" s="251" t="inlineStr">
        <is>
          <t>Количество</t>
        </is>
      </c>
      <c r="N26" s="239" t="n"/>
      <c r="O26" s="239" t="n"/>
      <c r="P26" s="239" t="n"/>
      <c r="Q26" s="240" t="n"/>
      <c r="R26" s="251" t="inlineStr">
        <is>
          <t>Сметная стоимость, руб</t>
        </is>
      </c>
      <c r="S26" s="239" t="n"/>
      <c r="T26" s="239" t="n"/>
      <c r="U26" s="239" t="n"/>
      <c r="V26" s="239" t="n"/>
      <c r="W26" s="239" t="n"/>
      <c r="X26" s="239" t="n"/>
      <c r="Y26" s="239" t="n"/>
      <c r="Z26" s="239" t="n"/>
      <c r="AA26" s="239" t="n"/>
      <c r="AB26" s="239" t="n"/>
      <c r="AC26" s="240" t="n"/>
    </row>
    <row r="27" ht="12.2" customHeight="1" s="200">
      <c r="A27" s="256" t="n"/>
      <c r="B27" s="249" t="n"/>
      <c r="C27" s="257" t="n"/>
      <c r="G27" s="258" t="n"/>
      <c r="H27" s="257" t="n"/>
      <c r="J27" s="258" t="n"/>
      <c r="K27" s="257" t="n"/>
      <c r="L27" s="258" t="n"/>
      <c r="M27" s="251" t="inlineStr">
        <is>
          <t>на единицу измерения</t>
        </is>
      </c>
      <c r="N27" s="245" t="n"/>
      <c r="O27" s="246" t="n"/>
      <c r="P27" s="251" t="inlineStr">
        <is>
          <t>коэффициенты</t>
        </is>
      </c>
      <c r="Q27" s="251" t="inlineStr">
        <is>
          <t>всего с учетом коэффициентов</t>
        </is>
      </c>
      <c r="R27" s="251" t="inlineStr">
        <is>
          <t>на единицу измерения в базисном уровне цен</t>
        </is>
      </c>
      <c r="S27" s="251" t="inlineStr">
        <is>
          <t>индекс</t>
        </is>
      </c>
      <c r="T27" s="251" t="inlineStr">
        <is>
          <t>на единицу измерения в текущем уровне цен</t>
        </is>
      </c>
      <c r="U27" s="245" t="n"/>
      <c r="V27" s="245" t="n"/>
      <c r="W27" s="246" t="n"/>
      <c r="X27" s="251" t="inlineStr">
        <is>
          <t>коэффициенты</t>
        </is>
      </c>
      <c r="Y27" s="246" t="n"/>
      <c r="Z27" s="251" t="inlineStr">
        <is>
          <t>всего в текущем уровне цен</t>
        </is>
      </c>
      <c r="AA27" s="245" t="n"/>
      <c r="AB27" s="245" t="n"/>
      <c r="AC27" s="246" t="n"/>
    </row>
    <row r="28" ht="61.35" customHeight="1" s="200">
      <c r="A28" s="251" t="inlineStr">
        <is>
          <t>по пор.</t>
        </is>
      </c>
      <c r="B28" s="251" t="inlineStr">
        <is>
          <t>поз. по см.</t>
        </is>
      </c>
      <c r="C28" s="256" t="n"/>
      <c r="D28" s="243" t="n"/>
      <c r="E28" s="243" t="n"/>
      <c r="F28" s="243" t="n"/>
      <c r="G28" s="249" t="n"/>
      <c r="H28" s="256" t="n"/>
      <c r="I28" s="243" t="n"/>
      <c r="J28" s="249" t="n"/>
      <c r="K28" s="256" t="n"/>
      <c r="L28" s="249" t="n"/>
      <c r="M28" s="256" t="n"/>
      <c r="N28" s="243" t="n"/>
      <c r="O28" s="249" t="n"/>
      <c r="P28" s="259" t="n"/>
      <c r="Q28" s="259" t="n"/>
      <c r="R28" s="259" t="n"/>
      <c r="S28" s="259" t="n"/>
      <c r="T28" s="256" t="n"/>
      <c r="U28" s="243" t="n"/>
      <c r="V28" s="243" t="n"/>
      <c r="W28" s="249" t="n"/>
      <c r="X28" s="256" t="n"/>
      <c r="Y28" s="249" t="n"/>
      <c r="Z28" s="256" t="n"/>
      <c r="AA28" s="243" t="n"/>
      <c r="AB28" s="243" t="n"/>
      <c r="AC28" s="249" t="n"/>
    </row>
    <row r="29" ht="18.4" customHeight="1" s="200">
      <c r="A29" s="251" t="inlineStr">
        <is>
          <t>1</t>
        </is>
      </c>
      <c r="B29" s="251" t="inlineStr">
        <is>
          <t>2</t>
        </is>
      </c>
      <c r="C29" s="251" t="inlineStr">
        <is>
          <t>3</t>
        </is>
      </c>
      <c r="D29" s="239" t="n"/>
      <c r="E29" s="239" t="n"/>
      <c r="F29" s="239" t="n"/>
      <c r="G29" s="240" t="n"/>
      <c r="H29" s="251" t="inlineStr">
        <is>
          <t>4</t>
        </is>
      </c>
      <c r="I29" s="239" t="n"/>
      <c r="J29" s="240" t="n"/>
      <c r="K29" s="251" t="inlineStr">
        <is>
          <t>5</t>
        </is>
      </c>
      <c r="L29" s="240" t="n"/>
      <c r="M29" s="251" t="inlineStr">
        <is>
          <t>6</t>
        </is>
      </c>
      <c r="N29" s="239" t="n"/>
      <c r="O29" s="240" t="n"/>
      <c r="P29" s="251" t="inlineStr">
        <is>
          <t>7</t>
        </is>
      </c>
      <c r="Q29" s="251" t="inlineStr">
        <is>
          <t>8</t>
        </is>
      </c>
      <c r="R29" s="251" t="inlineStr">
        <is>
          <t>9</t>
        </is>
      </c>
      <c r="S29" s="251" t="inlineStr">
        <is>
          <t>10</t>
        </is>
      </c>
      <c r="T29" s="251" t="inlineStr">
        <is>
          <t>11</t>
        </is>
      </c>
      <c r="U29" s="239" t="n"/>
      <c r="V29" s="239" t="n"/>
      <c r="W29" s="240" t="n"/>
      <c r="X29" s="251" t="inlineStr">
        <is>
          <t>12</t>
        </is>
      </c>
      <c r="Y29" s="240" t="n"/>
      <c r="Z29" s="251" t="inlineStr">
        <is>
          <t>13</t>
        </is>
      </c>
      <c r="AA29" s="239" t="n"/>
      <c r="AB29" s="239" t="n"/>
      <c r="AC29" s="240" t="n"/>
    </row>
    <row r="31" ht="12.2" customHeight="1" s="200">
      <c r="A31" s="260" t="inlineStr">
        <is>
          <t>ул Победы, д.4</t>
        </is>
      </c>
      <c r="B31" s="243" t="n"/>
      <c r="C31" s="243" t="n"/>
      <c r="D31" s="243" t="n"/>
      <c r="E31" s="243" t="n"/>
      <c r="F31" s="243" t="n"/>
      <c r="G31" s="243" t="n"/>
      <c r="H31" s="243" t="n"/>
      <c r="I31" s="243" t="n"/>
      <c r="J31" s="243" t="n"/>
      <c r="K31" s="243" t="n"/>
      <c r="L31" s="243" t="n"/>
      <c r="M31" s="243" t="n"/>
      <c r="N31" s="243" t="n"/>
      <c r="O31" s="243" t="n"/>
      <c r="P31" s="243" t="n"/>
      <c r="Q31" s="243" t="n"/>
      <c r="R31" s="243" t="n"/>
      <c r="S31" s="243" t="n"/>
      <c r="T31" s="243" t="n"/>
      <c r="U31" s="243" t="n"/>
      <c r="V31" s="243" t="n"/>
      <c r="W31" s="243" t="n"/>
      <c r="X31" s="243" t="n"/>
      <c r="Y31" s="243" t="n"/>
      <c r="Z31" s="243" t="n"/>
      <c r="AA31" s="243" t="n"/>
      <c r="AB31" s="243" t="n"/>
      <c r="AC31" s="243" t="n"/>
    </row>
    <row r="33" ht="12.2" customHeight="1" s="200">
      <c r="A33" s="260" t="inlineStr">
        <is>
          <t>сантехнические работы</t>
        </is>
      </c>
      <c r="B33" s="243" t="n"/>
      <c r="C33" s="243" t="n"/>
      <c r="D33" s="243" t="n"/>
      <c r="E33" s="243" t="n"/>
      <c r="F33" s="243" t="n"/>
      <c r="G33" s="243" t="n"/>
      <c r="H33" s="243" t="n"/>
      <c r="I33" s="243" t="n"/>
      <c r="J33" s="243" t="n"/>
      <c r="K33" s="243" t="n"/>
      <c r="L33" s="243" t="n"/>
      <c r="M33" s="243" t="n"/>
      <c r="N33" s="243" t="n"/>
      <c r="O33" s="243" t="n"/>
      <c r="P33" s="243" t="n"/>
      <c r="Q33" s="243" t="n"/>
      <c r="R33" s="243" t="n"/>
      <c r="S33" s="243" t="n"/>
      <c r="T33" s="243" t="n"/>
      <c r="U33" s="243" t="n"/>
      <c r="V33" s="243" t="n"/>
      <c r="W33" s="243" t="n"/>
      <c r="X33" s="243" t="n"/>
      <c r="Y33" s="243" t="n"/>
      <c r="Z33" s="243" t="n"/>
      <c r="AA33" s="243" t="n"/>
      <c r="AB33" s="243" t="n"/>
      <c r="AC33" s="243" t="n"/>
    </row>
    <row r="34" ht="12.2" customHeight="1" s="200">
      <c r="A34" s="252" t="inlineStr">
        <is>
          <t>1</t>
        </is>
      </c>
      <c r="B34" s="261" t="inlineStr">
        <is>
          <t>1</t>
        </is>
      </c>
      <c r="C34" s="261" t="inlineStr">
        <is>
          <t>ГЭСНр 65-01-010-01</t>
        </is>
      </c>
      <c r="H34" s="261" t="inlineStr">
        <is>
          <t>Очистка канализационной сети: внутренней</t>
        </is>
      </c>
      <c r="K34" s="261" t="inlineStr">
        <is>
          <t>100 м</t>
        </is>
      </c>
      <c r="M34" s="262" t="n">
        <v>0.35</v>
      </c>
      <c r="P34" s="236" t="inlineStr"/>
      <c r="Q34" s="263" t="n">
        <v>0.35</v>
      </c>
      <c r="R34" s="236" t="inlineStr"/>
      <c r="S34" s="236" t="inlineStr"/>
      <c r="T34" s="236" t="inlineStr"/>
      <c r="X34" s="236" t="inlineStr"/>
      <c r="Z34" s="236" t="inlineStr"/>
    </row>
    <row r="35" ht="12.2" customHeight="1" s="200">
      <c r="A35" s="252" t="inlineStr"/>
      <c r="B35" s="252" t="inlineStr"/>
      <c r="C35" s="252" t="inlineStr">
        <is>
          <t xml:space="preserve">             1</t>
        </is>
      </c>
      <c r="H35" s="252" t="inlineStr">
        <is>
          <t>ОТ(ЗТ)</t>
        </is>
      </c>
      <c r="K35" s="252" t="inlineStr">
        <is>
          <t>чел.-ч</t>
        </is>
      </c>
      <c r="M35" s="236" t="inlineStr"/>
      <c r="P35" s="236" t="inlineStr"/>
      <c r="Q35" s="264" t="n">
        <v>10.339</v>
      </c>
      <c r="R35" s="236" t="inlineStr"/>
      <c r="S35" s="236" t="inlineStr"/>
      <c r="T35" s="236" t="inlineStr"/>
      <c r="X35" s="236" t="inlineStr"/>
      <c r="Z35" s="263" t="n">
        <v>4688.32</v>
      </c>
    </row>
    <row r="36" ht="12.2" customHeight="1" s="200">
      <c r="A36" s="252" t="inlineStr"/>
      <c r="B36" s="252" t="inlineStr"/>
      <c r="C36" s="252" t="inlineStr">
        <is>
          <t>1-100-25</t>
        </is>
      </c>
      <c r="H36" s="252" t="inlineStr">
        <is>
          <t>Средний разряд работы 2,5</t>
        </is>
      </c>
      <c r="K36" s="252" t="inlineStr">
        <is>
          <t>чел.-ч</t>
        </is>
      </c>
      <c r="M36" s="262" t="n">
        <v>29.54</v>
      </c>
      <c r="P36" s="236" t="inlineStr"/>
      <c r="Q36" s="264" t="n">
        <v>10.339</v>
      </c>
      <c r="R36" s="236" t="inlineStr"/>
      <c r="S36" s="236" t="inlineStr"/>
      <c r="T36" s="262" t="n">
        <v>453.46</v>
      </c>
      <c r="X36" s="236" t="inlineStr"/>
      <c r="Z36" s="262" t="n">
        <v>4688.32</v>
      </c>
    </row>
    <row r="37" ht="12.2" customHeight="1" s="200">
      <c r="A37" s="252" t="inlineStr"/>
      <c r="B37" s="252" t="inlineStr"/>
      <c r="C37" s="252" t="inlineStr">
        <is>
          <t xml:space="preserve">             2</t>
        </is>
      </c>
      <c r="H37" s="252" t="inlineStr">
        <is>
          <t>ЭМ</t>
        </is>
      </c>
      <c r="K37" s="252" t="inlineStr"/>
      <c r="M37" s="236" t="inlineStr"/>
      <c r="P37" s="236" t="inlineStr"/>
      <c r="Q37" s="236" t="inlineStr"/>
      <c r="R37" s="236" t="inlineStr"/>
      <c r="S37" s="236" t="inlineStr"/>
      <c r="T37" s="236" t="inlineStr"/>
      <c r="X37" s="236" t="inlineStr"/>
      <c r="Z37" s="263" t="n">
        <v>2.24</v>
      </c>
    </row>
    <row r="38" ht="12.2" customHeight="1" s="200">
      <c r="A38" s="265" t="inlineStr"/>
      <c r="B38" s="265" t="inlineStr"/>
      <c r="C38" s="265" t="inlineStr"/>
      <c r="H38" s="265" t="inlineStr">
        <is>
          <t>ОТм(ЗТм)</t>
        </is>
      </c>
      <c r="K38" s="265" t="inlineStr">
        <is>
          <t>чел.-ч</t>
        </is>
      </c>
      <c r="M38" s="266" t="inlineStr"/>
      <c r="P38" s="266" t="inlineStr"/>
      <c r="Q38" s="267" t="n">
        <v>0.0035</v>
      </c>
      <c r="R38" s="266" t="inlineStr"/>
      <c r="S38" s="266" t="inlineStr"/>
      <c r="T38" s="266" t="inlineStr"/>
      <c r="X38" s="266" t="inlineStr"/>
      <c r="Z38" s="263" t="n">
        <v>1.87</v>
      </c>
    </row>
    <row r="39" ht="12.2" customHeight="1" s="200">
      <c r="A39" s="252" t="inlineStr"/>
      <c r="B39" s="252" t="inlineStr"/>
      <c r="C39" s="252" t="inlineStr">
        <is>
          <t>91.14.02-001</t>
        </is>
      </c>
      <c r="H39" s="252" t="inlineStr">
        <is>
          <t>Автомобили бортовые, грузоподъемность до 5 т</t>
        </is>
      </c>
      <c r="K39" s="252" t="inlineStr">
        <is>
          <t>маш.-ч</t>
        </is>
      </c>
      <c r="M39" s="262" t="n">
        <v>0.01</v>
      </c>
      <c r="P39" s="236" t="inlineStr"/>
      <c r="Q39" s="268" t="n">
        <v>0.0035</v>
      </c>
      <c r="R39" s="236" t="inlineStr"/>
      <c r="S39" s="236" t="inlineStr"/>
      <c r="T39" s="262" t="n">
        <v>640.84</v>
      </c>
      <c r="X39" s="236" t="inlineStr"/>
      <c r="Z39" s="262" t="n">
        <v>2.24</v>
      </c>
    </row>
    <row r="40" ht="12.2" customHeight="1" s="200">
      <c r="A40" s="252" t="inlineStr"/>
      <c r="B40" s="252" t="inlineStr"/>
      <c r="C40" s="252" t="inlineStr">
        <is>
          <t>4-100-040</t>
        </is>
      </c>
      <c r="H40" s="252" t="inlineStr">
        <is>
          <t>ОТм(ЗТм) Средний разряд машинистов 4,0</t>
        </is>
      </c>
      <c r="K40" s="252" t="inlineStr">
        <is>
          <t>чел.-ч</t>
        </is>
      </c>
      <c r="M40" s="262" t="n">
        <v>0.01</v>
      </c>
      <c r="P40" s="236" t="inlineStr"/>
      <c r="Q40" s="268" t="n">
        <v>0.0035</v>
      </c>
      <c r="R40" s="236" t="inlineStr"/>
      <c r="S40" s="236" t="inlineStr"/>
      <c r="T40" s="262" t="n">
        <v>533.01</v>
      </c>
      <c r="X40" s="236" t="inlineStr"/>
      <c r="Z40" s="262" t="n">
        <v>1.87</v>
      </c>
    </row>
    <row r="41" ht="12.2" customHeight="1" s="200">
      <c r="A41" s="252" t="inlineStr"/>
      <c r="B41" s="252" t="inlineStr"/>
      <c r="C41" s="252" t="inlineStr">
        <is>
          <t xml:space="preserve">             4</t>
        </is>
      </c>
      <c r="H41" s="252" t="inlineStr">
        <is>
          <t>М</t>
        </is>
      </c>
      <c r="K41" s="252" t="inlineStr"/>
      <c r="M41" s="236" t="inlineStr"/>
      <c r="P41" s="236" t="inlineStr"/>
      <c r="Q41" s="236" t="inlineStr"/>
      <c r="R41" s="236" t="inlineStr"/>
      <c r="S41" s="236" t="inlineStr"/>
      <c r="T41" s="236" t="inlineStr"/>
      <c r="X41" s="236" t="inlineStr"/>
      <c r="Z41" s="263" t="n">
        <v>511.53</v>
      </c>
    </row>
    <row r="42" ht="12.2" customHeight="1" s="200">
      <c r="A42" s="252" t="inlineStr"/>
      <c r="B42" s="252" t="inlineStr"/>
      <c r="C42" s="252" t="inlineStr">
        <is>
          <t>01.7.03.01-0001</t>
        </is>
      </c>
      <c r="H42" s="252" t="inlineStr">
        <is>
          <t>Вода</t>
        </is>
      </c>
      <c r="K42" s="252" t="inlineStr">
        <is>
          <t>м3</t>
        </is>
      </c>
      <c r="M42" s="269" t="n">
        <v>7.8</v>
      </c>
      <c r="P42" s="236" t="inlineStr"/>
      <c r="Q42" s="262" t="n">
        <v>2.73</v>
      </c>
      <c r="R42" s="262" t="n">
        <v>35.71</v>
      </c>
      <c r="S42" s="262" t="n">
        <v>0.89</v>
      </c>
      <c r="T42" s="262" t="n">
        <v>31.78</v>
      </c>
      <c r="X42" s="236" t="inlineStr"/>
      <c r="Z42" s="262" t="n">
        <v>86.76000000000001</v>
      </c>
    </row>
    <row r="43" ht="48.95" customHeight="1" s="200">
      <c r="A43" s="252" t="inlineStr"/>
      <c r="B43" s="252" t="inlineStr"/>
      <c r="C43" s="252" t="inlineStr">
        <is>
          <t>01.7.15.03-0014</t>
        </is>
      </c>
      <c r="H43" s="252" t="inlineStr">
        <is>
          <t>Болты стальные с шестигранной головкой, в комплекте с шестигранной гайкой и плоской круглой шайбой, диаметр резьбы М16, длина болта 25-200 мм</t>
        </is>
      </c>
      <c r="K43" s="252" t="inlineStr">
        <is>
          <t>т</t>
        </is>
      </c>
      <c r="M43" s="264" t="n">
        <v>0.005</v>
      </c>
      <c r="P43" s="236" t="inlineStr"/>
      <c r="Q43" s="270" t="n">
        <v>0.00175</v>
      </c>
      <c r="R43" s="262" t="n">
        <v>145801.49</v>
      </c>
      <c r="S43" s="262" t="n">
        <v>1.11</v>
      </c>
      <c r="T43" s="262" t="n">
        <v>161839.65</v>
      </c>
      <c r="X43" s="236" t="inlineStr"/>
      <c r="Z43" s="262" t="n">
        <v>283.22</v>
      </c>
    </row>
    <row r="44" ht="24.6" customHeight="1" s="200">
      <c r="A44" s="252" t="inlineStr"/>
      <c r="B44" s="252" t="inlineStr"/>
      <c r="C44" s="252" t="inlineStr">
        <is>
          <t>01.7.19.04-0031</t>
        </is>
      </c>
      <c r="H44" s="252" t="inlineStr">
        <is>
          <t>Прокладки резиновые (пластина техническая прессованная)</t>
        </is>
      </c>
      <c r="K44" s="252" t="inlineStr">
        <is>
          <t>кг</t>
        </is>
      </c>
      <c r="M44" s="271" t="n">
        <v>2</v>
      </c>
      <c r="P44" s="236" t="inlineStr"/>
      <c r="Q44" s="262" t="n">
        <v>0.7</v>
      </c>
      <c r="R44" s="262" t="n">
        <v>138.5</v>
      </c>
      <c r="S44" s="262" t="n">
        <v>1.46</v>
      </c>
      <c r="T44" s="262" t="n">
        <v>202.21</v>
      </c>
      <c r="X44" s="236" t="inlineStr"/>
      <c r="Z44" s="262" t="n">
        <v>141.55</v>
      </c>
    </row>
    <row r="45" ht="12.2" customHeight="1" s="200">
      <c r="A45" s="252" t="inlineStr"/>
      <c r="B45" s="252" t="inlineStr"/>
      <c r="C45" s="252" t="inlineStr"/>
      <c r="H45" s="272" t="inlineStr">
        <is>
          <t>Итого прямые затраты</t>
        </is>
      </c>
      <c r="I45" s="245" t="n"/>
      <c r="J45" s="245" t="n"/>
      <c r="K45" s="273" t="inlineStr"/>
      <c r="L45" s="245" t="n"/>
      <c r="M45" s="273" t="inlineStr"/>
      <c r="N45" s="245" t="n"/>
      <c r="O45" s="245" t="n"/>
      <c r="P45" s="273" t="inlineStr"/>
      <c r="Q45" s="273" t="inlineStr"/>
      <c r="R45" s="273" t="inlineStr"/>
      <c r="S45" s="273" t="inlineStr"/>
      <c r="T45" s="273" t="inlineStr"/>
      <c r="U45" s="245" t="n"/>
      <c r="V45" s="245" t="n"/>
      <c r="W45" s="245" t="n"/>
      <c r="X45" s="273" t="inlineStr"/>
      <c r="Y45" s="245" t="n"/>
      <c r="Z45" s="274" t="n">
        <v>5203.96</v>
      </c>
      <c r="AA45" s="245" t="n"/>
      <c r="AB45" s="245" t="n"/>
      <c r="AC45" s="245" t="n"/>
    </row>
    <row r="46" ht="12.2" customHeight="1" s="200">
      <c r="C46" s="252" t="inlineStr"/>
      <c r="H46" s="252" t="inlineStr">
        <is>
          <t>ФОТ</t>
        </is>
      </c>
      <c r="K46" s="252" t="inlineStr"/>
      <c r="M46" s="236" t="inlineStr"/>
      <c r="P46" s="236" t="inlineStr"/>
      <c r="Q46" s="236" t="inlineStr"/>
      <c r="R46" s="252" t="inlineStr"/>
      <c r="S46" s="252" t="inlineStr"/>
      <c r="T46" s="252" t="inlineStr"/>
      <c r="X46" s="252" t="inlineStr"/>
      <c r="Z46" s="262" t="n">
        <v>4690.19</v>
      </c>
    </row>
    <row r="47" ht="36.75" customHeight="1" s="200">
      <c r="C47" s="252" t="inlineStr">
        <is>
          <t>812/пр_2020_прил._т._п.99.2_гр.3</t>
        </is>
      </c>
      <c r="H47" s="252" t="inlineStr">
        <is>
          <t>НР (Внутренние санитарно-технические работы: смена труб, санприборов, запорной арматуры и другое)</t>
        </is>
      </c>
      <c r="K47" s="252" t="inlineStr">
        <is>
          <t>%</t>
        </is>
      </c>
      <c r="M47" s="271" t="n">
        <v>103</v>
      </c>
      <c r="P47" s="236" t="inlineStr"/>
      <c r="Q47" s="262" t="n">
        <v>103</v>
      </c>
      <c r="R47" s="252" t="inlineStr"/>
      <c r="S47" s="252" t="inlineStr"/>
      <c r="T47" s="252" t="inlineStr"/>
      <c r="X47" s="252" t="inlineStr"/>
      <c r="Z47" s="262" t="n">
        <v>4830.9</v>
      </c>
    </row>
    <row r="48" ht="36.75" customHeight="1" s="200">
      <c r="C48" s="252" t="inlineStr">
        <is>
          <t>774/пр_2020_прил._т._п.99.2_гр.3</t>
        </is>
      </c>
      <c r="H48" s="252" t="inlineStr">
        <is>
          <t>СП (Внутренние санитарно-технические работы: смена труб, санприборов, запорной арматуры и другое)</t>
        </is>
      </c>
      <c r="K48" s="252" t="inlineStr">
        <is>
          <t>%</t>
        </is>
      </c>
      <c r="M48" s="271" t="n">
        <v>52</v>
      </c>
      <c r="P48" s="236" t="inlineStr"/>
      <c r="Q48" s="262" t="n">
        <v>52</v>
      </c>
      <c r="R48" s="252" t="inlineStr"/>
      <c r="S48" s="252" t="inlineStr"/>
      <c r="T48" s="252" t="inlineStr"/>
      <c r="X48" s="252" t="inlineStr"/>
      <c r="Z48" s="262" t="n">
        <v>2438.9</v>
      </c>
    </row>
    <row r="49">
      <c r="A49" s="275" t="n"/>
      <c r="B49" s="275" t="n"/>
      <c r="C49" s="275" t="n"/>
      <c r="D49" s="275" t="n"/>
      <c r="E49" s="275" t="n"/>
      <c r="F49" s="275" t="n"/>
      <c r="G49" s="275" t="n"/>
      <c r="H49" s="275" t="n"/>
      <c r="I49" s="275" t="n"/>
      <c r="J49" s="275" t="n"/>
      <c r="K49" s="275" t="n"/>
      <c r="L49" s="275" t="n"/>
      <c r="M49" s="275" t="n"/>
      <c r="N49" s="275" t="n"/>
      <c r="O49" s="275" t="n"/>
      <c r="P49" s="275" t="n"/>
      <c r="Q49" s="275" t="n"/>
      <c r="R49" s="275" t="n"/>
      <c r="S49" s="275" t="n"/>
      <c r="T49" s="275" t="n"/>
      <c r="U49" s="275" t="n"/>
      <c r="V49" s="275" t="n"/>
      <c r="W49" s="275" t="n"/>
      <c r="X49" s="275" t="n"/>
      <c r="Y49" s="275" t="n"/>
      <c r="Z49" s="275" t="n"/>
      <c r="AA49" s="275" t="n"/>
      <c r="AB49" s="275" t="n"/>
      <c r="AC49" s="275" t="n"/>
    </row>
    <row r="50" ht="12.2" customHeight="1" s="200">
      <c r="H50" s="261" t="inlineStr">
        <is>
          <t>Всего по позиции</t>
        </is>
      </c>
      <c r="S50" s="252" t="inlineStr"/>
      <c r="T50" s="263" t="n">
        <v>35639.31</v>
      </c>
      <c r="X50" s="252" t="inlineStr"/>
      <c r="Z50" s="263" t="n">
        <v>12473.76</v>
      </c>
    </row>
    <row r="51" ht="12.2" customHeight="1" s="200">
      <c r="C51" s="276" t="inlineStr"/>
      <c r="H51" s="276" t="inlineStr">
        <is>
          <t>Итого по подразделу</t>
        </is>
      </c>
      <c r="Q51" s="276" t="inlineStr"/>
      <c r="R51" s="276" t="inlineStr"/>
      <c r="Z51" s="277" t="n">
        <v>12473.76</v>
      </c>
    </row>
    <row r="52">
      <c r="A52" s="275" t="n"/>
      <c r="B52" s="275" t="n"/>
      <c r="C52" s="275" t="n"/>
      <c r="D52" s="275" t="n"/>
      <c r="E52" s="275" t="n"/>
      <c r="F52" s="275" t="n"/>
      <c r="G52" s="275" t="n"/>
      <c r="H52" s="275" t="n"/>
      <c r="I52" s="275" t="n"/>
      <c r="J52" s="275" t="n"/>
      <c r="K52" s="275" t="n"/>
      <c r="L52" s="275" t="n"/>
      <c r="M52" s="275" t="n"/>
      <c r="N52" s="275" t="n"/>
      <c r="O52" s="275" t="n"/>
      <c r="P52" s="275" t="n"/>
      <c r="Q52" s="275" t="n"/>
      <c r="R52" s="275" t="n"/>
      <c r="S52" s="275" t="n"/>
      <c r="T52" s="275" t="n"/>
      <c r="U52" s="275" t="n"/>
      <c r="V52" s="275" t="n"/>
      <c r="W52" s="275" t="n"/>
      <c r="X52" s="275" t="n"/>
      <c r="Y52" s="275" t="n"/>
      <c r="Z52" s="275" t="n"/>
      <c r="AA52" s="275" t="n"/>
      <c r="AB52" s="275" t="n"/>
      <c r="AC52" s="275" t="n"/>
    </row>
    <row r="53" ht="12.2" customHeight="1" s="200">
      <c r="C53" s="252" t="inlineStr"/>
      <c r="H53" s="252" t="inlineStr">
        <is>
          <t>Итого прямые затраты по разделу "ул Победы, д.4"</t>
        </is>
      </c>
      <c r="Q53" s="252" t="inlineStr"/>
      <c r="R53" s="252" t="inlineStr"/>
      <c r="Z53" s="262" t="n">
        <v>5203.96</v>
      </c>
    </row>
    <row r="54" ht="12.2" customHeight="1" s="200">
      <c r="C54" s="265" t="inlineStr"/>
      <c r="H54" s="265" t="inlineStr">
        <is>
          <t xml:space="preserve">   в том числе:</t>
        </is>
      </c>
      <c r="Q54" s="265" t="inlineStr"/>
      <c r="R54" s="265" t="inlineStr"/>
      <c r="Z54" s="266" t="inlineStr"/>
    </row>
    <row r="55" ht="12.2" customHeight="1" s="200">
      <c r="C55" s="252" t="inlineStr"/>
      <c r="H55" s="252" t="inlineStr">
        <is>
          <t xml:space="preserve">   оплата труда (ОТ)</t>
        </is>
      </c>
      <c r="Q55" s="252" t="inlineStr"/>
      <c r="R55" s="252" t="inlineStr"/>
      <c r="Z55" s="262" t="n">
        <v>4688.32</v>
      </c>
    </row>
    <row r="56" ht="12.2" customHeight="1" s="200">
      <c r="C56" s="252" t="inlineStr"/>
      <c r="H56" s="252" t="inlineStr">
        <is>
          <t xml:space="preserve">   эксплуатация машин и механизмов</t>
        </is>
      </c>
      <c r="Q56" s="252" t="inlineStr"/>
      <c r="R56" s="252" t="inlineStr"/>
      <c r="Z56" s="262" t="n">
        <v>2.24</v>
      </c>
    </row>
    <row r="57" ht="12.2" customHeight="1" s="200">
      <c r="C57" s="252" t="inlineStr"/>
      <c r="H57" s="252" t="inlineStr">
        <is>
          <t xml:space="preserve">   оплата труда машинистов (ОТм)            </t>
        </is>
      </c>
      <c r="Q57" s="252" t="inlineStr"/>
      <c r="R57" s="252" t="inlineStr"/>
      <c r="Z57" s="262" t="n">
        <v>1.87</v>
      </c>
    </row>
    <row r="58" ht="12.2" customHeight="1" s="200">
      <c r="C58" s="252" t="inlineStr"/>
      <c r="H58" s="252" t="inlineStr">
        <is>
          <t xml:space="preserve">   материальные ресурсы</t>
        </is>
      </c>
      <c r="Q58" s="252" t="inlineStr"/>
      <c r="R58" s="252" t="inlineStr"/>
      <c r="Z58" s="262" t="n">
        <v>511.53</v>
      </c>
    </row>
    <row r="59" ht="12.2" customHeight="1" s="200">
      <c r="C59" s="252" t="inlineStr"/>
      <c r="H59" s="252" t="inlineStr">
        <is>
          <t xml:space="preserve">   перевозка</t>
        </is>
      </c>
      <c r="Q59" s="252" t="inlineStr"/>
      <c r="R59" s="252" t="inlineStr"/>
      <c r="Z59" s="262" t="n">
        <v>0</v>
      </c>
    </row>
    <row r="60" ht="12.2" customHeight="1" s="200">
      <c r="C60" s="252" t="inlineStr"/>
      <c r="H60" s="252" t="inlineStr">
        <is>
          <t>Итого ФОТ (справочно)</t>
        </is>
      </c>
      <c r="Q60" s="252" t="inlineStr"/>
      <c r="R60" s="252" t="inlineStr"/>
      <c r="Z60" s="262" t="n">
        <v>4690.19</v>
      </c>
    </row>
    <row r="61" ht="12.2" customHeight="1" s="200">
      <c r="C61" s="252" t="inlineStr"/>
      <c r="H61" s="252" t="inlineStr">
        <is>
          <t>Итого накладные расходы</t>
        </is>
      </c>
      <c r="Q61" s="252" t="inlineStr"/>
      <c r="R61" s="252" t="inlineStr"/>
      <c r="Z61" s="262" t="n">
        <v>4830.9</v>
      </c>
    </row>
    <row r="62" ht="12.2" customHeight="1" s="200">
      <c r="C62" s="252" t="inlineStr"/>
      <c r="H62" s="252" t="inlineStr">
        <is>
          <t>Итого сметная прибыль</t>
        </is>
      </c>
      <c r="Q62" s="252" t="inlineStr"/>
      <c r="R62" s="252" t="inlineStr"/>
      <c r="Z62" s="262" t="n">
        <v>2438.9</v>
      </c>
    </row>
    <row r="63" ht="12.2" customHeight="1" s="200">
      <c r="C63" s="252" t="inlineStr"/>
      <c r="H63" s="252" t="inlineStr">
        <is>
          <t>Итого оборудование</t>
        </is>
      </c>
      <c r="Q63" s="252" t="inlineStr"/>
      <c r="R63" s="252" t="inlineStr"/>
      <c r="Z63" s="262" t="n">
        <v>0</v>
      </c>
    </row>
    <row r="64" ht="12.2" customHeight="1" s="200">
      <c r="C64" s="252" t="inlineStr"/>
      <c r="H64" s="252" t="inlineStr">
        <is>
          <t>Итого прочие затраты</t>
        </is>
      </c>
      <c r="Q64" s="252" t="inlineStr"/>
      <c r="R64" s="252" t="inlineStr"/>
      <c r="Z64" s="262" t="n">
        <v>0</v>
      </c>
    </row>
    <row r="65" ht="12.2" customHeight="1" s="200">
      <c r="C65" s="261" t="inlineStr"/>
      <c r="H65" s="261" t="inlineStr">
        <is>
          <t>Итого по разделу "ул Победы, д.4"</t>
        </is>
      </c>
      <c r="Q65" s="261" t="inlineStr"/>
      <c r="R65" s="261" t="inlineStr"/>
      <c r="Z65" s="263" t="n">
        <v>12473.76</v>
      </c>
    </row>
    <row r="66" ht="12.2" customHeight="1" s="200">
      <c r="C66" s="265" t="inlineStr"/>
      <c r="H66" s="265" t="inlineStr">
        <is>
          <t xml:space="preserve">   в том числе:</t>
        </is>
      </c>
      <c r="Q66" s="265" t="inlineStr"/>
      <c r="R66" s="265" t="inlineStr"/>
      <c r="Z66" s="266" t="inlineStr"/>
    </row>
    <row r="67" ht="12.2" customHeight="1" s="200">
      <c r="C67" s="252" t="inlineStr"/>
      <c r="H67" s="252" t="inlineStr">
        <is>
          <t xml:space="preserve">   материальные ресурсы, отсутствующие в ФРСН </t>
        </is>
      </c>
      <c r="Q67" s="252" t="inlineStr"/>
      <c r="R67" s="252" t="inlineStr"/>
      <c r="Z67" s="262" t="n">
        <v>0</v>
      </c>
    </row>
    <row r="68" ht="12.2" customHeight="1" s="200">
      <c r="C68" s="252" t="inlineStr"/>
      <c r="H68" s="252" t="inlineStr">
        <is>
          <t xml:space="preserve">   оборудование, отсутствующее в ФРСН </t>
        </is>
      </c>
      <c r="Q68" s="252" t="inlineStr"/>
      <c r="R68" s="252" t="inlineStr"/>
      <c r="Z68" s="262" t="n">
        <v>0</v>
      </c>
    </row>
    <row r="69" ht="12.2" customHeight="1" s="200">
      <c r="C69" s="252" t="inlineStr"/>
      <c r="H69" s="252" t="inlineStr">
        <is>
          <t xml:space="preserve">   затраты труда рабочих</t>
        </is>
      </c>
      <c r="Q69" s="236" t="inlineStr">
        <is>
          <t>10,339</t>
        </is>
      </c>
      <c r="R69" s="252" t="inlineStr"/>
      <c r="Z69" s="236" t="inlineStr"/>
    </row>
    <row r="70" ht="12.2" customHeight="1" s="200">
      <c r="C70" s="252" t="inlineStr"/>
      <c r="H70" s="252" t="inlineStr">
        <is>
          <t xml:space="preserve">   затраты труда машинистов</t>
        </is>
      </c>
      <c r="Q70" s="236" t="inlineStr">
        <is>
          <t>0,0035</t>
        </is>
      </c>
      <c r="R70" s="252" t="inlineStr"/>
      <c r="Z70" s="236" t="inlineStr"/>
    </row>
    <row r="71">
      <c r="A71" s="278" t="n"/>
      <c r="B71" s="278" t="n"/>
      <c r="C71" s="278" t="n"/>
      <c r="D71" s="278" t="n"/>
      <c r="E71" s="278" t="n"/>
      <c r="F71" s="278" t="n"/>
      <c r="G71" s="278" t="n"/>
      <c r="H71" s="278" t="n"/>
      <c r="I71" s="278" t="n"/>
      <c r="J71" s="278" t="n"/>
      <c r="K71" s="278" t="n"/>
      <c r="L71" s="278" t="n"/>
      <c r="M71" s="278" t="n"/>
      <c r="N71" s="278" t="n"/>
      <c r="O71" s="278" t="n"/>
      <c r="P71" s="278" t="n"/>
      <c r="Q71" s="278" t="n"/>
      <c r="R71" s="278" t="n"/>
      <c r="S71" s="278" t="n"/>
      <c r="T71" s="278" t="n"/>
      <c r="U71" s="278" t="n"/>
      <c r="V71" s="278" t="n"/>
      <c r="W71" s="278" t="n"/>
      <c r="X71" s="278" t="n"/>
      <c r="Y71" s="278" t="n"/>
      <c r="Z71" s="278" t="n"/>
      <c r="AA71" s="278" t="n"/>
      <c r="AB71" s="278" t="n"/>
      <c r="AC71" s="278" t="n"/>
    </row>
    <row r="72" ht="12.2" customHeight="1" s="200">
      <c r="C72" s="261" t="inlineStr"/>
      <c r="H72" s="261" t="inlineStr">
        <is>
          <t>ВСЕГО строительные работы</t>
        </is>
      </c>
      <c r="Q72" s="261" t="inlineStr"/>
      <c r="R72" s="261" t="inlineStr"/>
      <c r="Z72" s="263" t="n">
        <v>12473.76</v>
      </c>
    </row>
    <row r="73" ht="12.2" customHeight="1" s="200">
      <c r="C73" s="265" t="inlineStr"/>
      <c r="H73" s="265" t="inlineStr">
        <is>
          <t xml:space="preserve">   в том числе:</t>
        </is>
      </c>
      <c r="Q73" s="265" t="inlineStr"/>
      <c r="R73" s="265" t="inlineStr"/>
      <c r="Z73" s="266" t="inlineStr"/>
    </row>
    <row r="74" ht="12.2" customHeight="1" s="200">
      <c r="C74" s="252" t="inlineStr"/>
      <c r="H74" s="252" t="inlineStr">
        <is>
          <t xml:space="preserve">   всего прямые затраты</t>
        </is>
      </c>
      <c r="Q74" s="252" t="inlineStr"/>
      <c r="R74" s="252" t="inlineStr"/>
      <c r="Z74" s="262" t="n">
        <v>5203.96</v>
      </c>
    </row>
    <row r="75" ht="12.2" customHeight="1" s="200">
      <c r="C75" s="265" t="inlineStr"/>
      <c r="H75" s="265" t="inlineStr">
        <is>
          <t xml:space="preserve">      в том числе:</t>
        </is>
      </c>
      <c r="Q75" s="265" t="inlineStr"/>
      <c r="R75" s="265" t="inlineStr"/>
      <c r="Z75" s="266" t="inlineStr"/>
    </row>
    <row r="76" ht="12.2" customHeight="1" s="200">
      <c r="C76" s="252" t="inlineStr"/>
      <c r="H76" s="252" t="inlineStr">
        <is>
          <t xml:space="preserve">      оплата труда (ОТ)</t>
        </is>
      </c>
      <c r="Q76" s="252" t="inlineStr"/>
      <c r="R76" s="252" t="inlineStr"/>
      <c r="Z76" s="262" t="n">
        <v>4688.32</v>
      </c>
    </row>
    <row r="77" ht="12.2" customHeight="1" s="200">
      <c r="C77" s="252" t="inlineStr"/>
      <c r="H77" s="252" t="inlineStr">
        <is>
          <t xml:space="preserve">      эксплуатация машин и механизмов</t>
        </is>
      </c>
      <c r="Q77" s="252" t="inlineStr"/>
      <c r="R77" s="252" t="inlineStr"/>
      <c r="Z77" s="262" t="n">
        <v>2.24</v>
      </c>
    </row>
    <row r="78" ht="12.2" customHeight="1" s="200">
      <c r="C78" s="252" t="inlineStr"/>
      <c r="H78" s="252" t="inlineStr">
        <is>
          <t xml:space="preserve">      оплата труда машинистов (ОТм)            </t>
        </is>
      </c>
      <c r="Q78" s="252" t="inlineStr"/>
      <c r="R78" s="252" t="inlineStr"/>
      <c r="Z78" s="262" t="n">
        <v>1.87</v>
      </c>
    </row>
    <row r="79" ht="12.2" customHeight="1" s="200">
      <c r="C79" s="252" t="inlineStr"/>
      <c r="H79" s="252" t="inlineStr">
        <is>
          <t xml:space="preserve">      материальные ресурсы</t>
        </is>
      </c>
      <c r="Q79" s="252" t="inlineStr"/>
      <c r="R79" s="252" t="inlineStr"/>
      <c r="Z79" s="262" t="n">
        <v>511.53</v>
      </c>
    </row>
    <row r="80" ht="12.2" customHeight="1" s="200">
      <c r="C80" s="252" t="inlineStr"/>
      <c r="H80" s="252" t="inlineStr">
        <is>
          <t xml:space="preserve">      перевозка</t>
        </is>
      </c>
      <c r="Q80" s="252" t="inlineStr"/>
      <c r="R80" s="252" t="inlineStr"/>
      <c r="Z80" s="262" t="n">
        <v>0</v>
      </c>
    </row>
    <row r="81" ht="12.2" customHeight="1" s="200">
      <c r="C81" s="252" t="inlineStr"/>
      <c r="H81" s="252" t="inlineStr">
        <is>
          <t xml:space="preserve">   всего ФОТ</t>
        </is>
      </c>
      <c r="Q81" s="252" t="inlineStr"/>
      <c r="R81" s="252" t="inlineStr"/>
      <c r="Z81" s="262" t="n">
        <v>4690.19</v>
      </c>
    </row>
    <row r="82" ht="12.2" customHeight="1" s="200">
      <c r="C82" s="252" t="inlineStr"/>
      <c r="H82" s="252" t="inlineStr">
        <is>
          <t xml:space="preserve">   всего накладные расходы</t>
        </is>
      </c>
      <c r="Q82" s="252" t="inlineStr"/>
      <c r="R82" s="252" t="inlineStr"/>
      <c r="Z82" s="262" t="n">
        <v>4830.9</v>
      </c>
    </row>
    <row r="83" ht="12.2" customHeight="1" s="200">
      <c r="C83" s="252" t="inlineStr"/>
      <c r="H83" s="252" t="inlineStr">
        <is>
          <t xml:space="preserve">   всего сметная прибыль</t>
        </is>
      </c>
      <c r="Q83" s="252" t="inlineStr"/>
      <c r="R83" s="252" t="inlineStr"/>
      <c r="Z83" s="262" t="n">
        <v>2438.9</v>
      </c>
    </row>
    <row r="84" ht="12.2" customHeight="1" s="200">
      <c r="C84" s="261" t="inlineStr"/>
      <c r="H84" s="261" t="inlineStr">
        <is>
          <t>ВСЕГО монтажные работы</t>
        </is>
      </c>
      <c r="Q84" s="261" t="inlineStr"/>
      <c r="R84" s="261" t="inlineStr"/>
      <c r="Z84" s="263" t="n">
        <v>0</v>
      </c>
    </row>
    <row r="85" ht="12.2" customHeight="1" s="200">
      <c r="C85" s="265" t="inlineStr"/>
      <c r="H85" s="265" t="inlineStr">
        <is>
          <t xml:space="preserve">   в том числе:</t>
        </is>
      </c>
      <c r="Q85" s="265" t="inlineStr"/>
      <c r="R85" s="265" t="inlineStr"/>
      <c r="Z85" s="266" t="inlineStr"/>
    </row>
    <row r="86" ht="12.2" customHeight="1" s="200">
      <c r="C86" s="252" t="inlineStr"/>
      <c r="H86" s="252" t="inlineStr">
        <is>
          <t xml:space="preserve">   всего прямые затраты</t>
        </is>
      </c>
      <c r="Q86" s="252" t="inlineStr"/>
      <c r="R86" s="252" t="inlineStr"/>
      <c r="Z86" s="262" t="n">
        <v>0</v>
      </c>
    </row>
    <row r="87" ht="12.2" customHeight="1" s="200">
      <c r="C87" s="265" t="inlineStr"/>
      <c r="H87" s="265" t="inlineStr">
        <is>
          <t xml:space="preserve">      в том числе:</t>
        </is>
      </c>
      <c r="Q87" s="265" t="inlineStr"/>
      <c r="R87" s="265" t="inlineStr"/>
      <c r="Z87" s="266" t="inlineStr"/>
    </row>
    <row r="88" ht="12.2" customHeight="1" s="200">
      <c r="C88" s="252" t="inlineStr"/>
      <c r="H88" s="252" t="inlineStr">
        <is>
          <t xml:space="preserve">      оплата труда (ОТ)</t>
        </is>
      </c>
      <c r="Q88" s="252" t="inlineStr"/>
      <c r="R88" s="252" t="inlineStr"/>
      <c r="Z88" s="262" t="n">
        <v>0</v>
      </c>
    </row>
    <row r="89" ht="12.2" customHeight="1" s="200">
      <c r="C89" s="252" t="inlineStr"/>
      <c r="H89" s="252" t="inlineStr">
        <is>
          <t xml:space="preserve">      эксплуатация машин и механизмов</t>
        </is>
      </c>
      <c r="Q89" s="252" t="inlineStr"/>
      <c r="R89" s="252" t="inlineStr"/>
      <c r="Z89" s="262" t="n">
        <v>0</v>
      </c>
    </row>
    <row r="90" ht="12.2" customHeight="1" s="200">
      <c r="C90" s="252" t="inlineStr"/>
      <c r="H90" s="252" t="inlineStr">
        <is>
          <t xml:space="preserve">      оплата труда машинистов (ОТм)            </t>
        </is>
      </c>
      <c r="Q90" s="252" t="inlineStr"/>
      <c r="R90" s="252" t="inlineStr"/>
      <c r="Z90" s="262" t="n">
        <v>0</v>
      </c>
    </row>
    <row r="91" ht="12.2" customHeight="1" s="200">
      <c r="C91" s="252" t="inlineStr"/>
      <c r="H91" s="252" t="inlineStr">
        <is>
          <t xml:space="preserve">      материальные ресурсы</t>
        </is>
      </c>
      <c r="Q91" s="252" t="inlineStr"/>
      <c r="R91" s="252" t="inlineStr"/>
      <c r="Z91" s="262" t="n">
        <v>0</v>
      </c>
    </row>
    <row r="92" ht="12.2" customHeight="1" s="200">
      <c r="C92" s="252" t="inlineStr"/>
      <c r="H92" s="252" t="inlineStr">
        <is>
          <t xml:space="preserve">      перевозка</t>
        </is>
      </c>
      <c r="Q92" s="252" t="inlineStr"/>
      <c r="R92" s="252" t="inlineStr"/>
      <c r="Z92" s="262" t="n">
        <v>0</v>
      </c>
    </row>
    <row r="93" ht="12.2" customHeight="1" s="200">
      <c r="C93" s="252" t="inlineStr"/>
      <c r="H93" s="252" t="inlineStr">
        <is>
          <t xml:space="preserve">   всего ФОТ</t>
        </is>
      </c>
      <c r="Q93" s="252" t="inlineStr"/>
      <c r="R93" s="252" t="inlineStr"/>
      <c r="Z93" s="262" t="n">
        <v>0</v>
      </c>
    </row>
    <row r="94" ht="12.2" customHeight="1" s="200">
      <c r="C94" s="252" t="inlineStr"/>
      <c r="H94" s="252" t="inlineStr">
        <is>
          <t xml:space="preserve">   всего накладные расходы</t>
        </is>
      </c>
      <c r="Q94" s="252" t="inlineStr"/>
      <c r="R94" s="252" t="inlineStr"/>
      <c r="Z94" s="262" t="n">
        <v>0</v>
      </c>
    </row>
    <row r="95" ht="12.2" customHeight="1" s="200">
      <c r="C95" s="252" t="inlineStr"/>
      <c r="H95" s="252" t="inlineStr">
        <is>
          <t xml:space="preserve">   всего сметная прибыль</t>
        </is>
      </c>
      <c r="Q95" s="252" t="inlineStr"/>
      <c r="R95" s="252" t="inlineStr"/>
      <c r="Z95" s="262" t="n">
        <v>0</v>
      </c>
    </row>
    <row r="96" ht="12.2" customHeight="1" s="200">
      <c r="C96" s="261" t="inlineStr"/>
      <c r="H96" s="261" t="inlineStr">
        <is>
          <t>ВСЕГО оборудование</t>
        </is>
      </c>
      <c r="Q96" s="261" t="inlineStr"/>
      <c r="R96" s="261" t="inlineStr"/>
      <c r="Z96" s="263" t="n">
        <v>0</v>
      </c>
    </row>
    <row r="97" ht="12.2" customHeight="1" s="200">
      <c r="C97" s="261" t="inlineStr"/>
      <c r="H97" s="261" t="inlineStr">
        <is>
          <t>ВСЕГО прочие затраты</t>
        </is>
      </c>
      <c r="Q97" s="261" t="inlineStr"/>
      <c r="R97" s="261" t="inlineStr"/>
      <c r="Z97" s="263" t="n">
        <v>0</v>
      </c>
    </row>
    <row r="98" ht="12.2" customHeight="1" s="200">
      <c r="C98" s="265" t="inlineStr"/>
      <c r="H98" s="265" t="inlineStr">
        <is>
          <t xml:space="preserve">   в том числе:</t>
        </is>
      </c>
      <c r="Q98" s="265" t="inlineStr"/>
      <c r="R98" s="265" t="inlineStr"/>
      <c r="Z98" s="266" t="inlineStr"/>
    </row>
    <row r="99" ht="12.2" customHeight="1" s="200">
      <c r="C99" s="252" t="inlineStr"/>
      <c r="H99" s="252" t="inlineStr">
        <is>
          <t xml:space="preserve">   прочие затраты</t>
        </is>
      </c>
      <c r="Q99" s="252" t="inlineStr"/>
      <c r="R99" s="252" t="inlineStr"/>
      <c r="Z99" s="262" t="n">
        <v>0</v>
      </c>
    </row>
    <row r="100" ht="12.2" customHeight="1" s="200">
      <c r="C100" s="252" t="inlineStr"/>
      <c r="H100" s="252" t="inlineStr">
        <is>
          <t xml:space="preserve">   прочие работы</t>
        </is>
      </c>
      <c r="Q100" s="252" t="inlineStr"/>
      <c r="R100" s="252" t="inlineStr"/>
      <c r="Z100" s="262" t="n">
        <v>0</v>
      </c>
    </row>
    <row r="101" ht="12.2" customHeight="1" s="200">
      <c r="C101" s="265" t="inlineStr"/>
      <c r="H101" s="265" t="inlineStr">
        <is>
          <t xml:space="preserve">   в том числе:</t>
        </is>
      </c>
      <c r="Q101" s="265" t="inlineStr"/>
      <c r="R101" s="265" t="inlineStr"/>
      <c r="Z101" s="266" t="inlineStr"/>
    </row>
    <row r="102" ht="12.2" customHeight="1" s="200">
      <c r="C102" s="252" t="inlineStr"/>
      <c r="H102" s="252" t="inlineStr">
        <is>
          <t xml:space="preserve">   всего прямые затраты</t>
        </is>
      </c>
      <c r="Q102" s="252" t="inlineStr"/>
      <c r="R102" s="252" t="inlineStr"/>
      <c r="Z102" s="262" t="n">
        <v>0</v>
      </c>
    </row>
    <row r="103" ht="12.2" customHeight="1" s="200">
      <c r="C103" s="265" t="inlineStr"/>
      <c r="H103" s="265" t="inlineStr">
        <is>
          <t xml:space="preserve">      в том числе:</t>
        </is>
      </c>
      <c r="Q103" s="265" t="inlineStr"/>
      <c r="R103" s="265" t="inlineStr"/>
      <c r="Z103" s="266" t="inlineStr"/>
    </row>
    <row r="104" ht="12.2" customHeight="1" s="200">
      <c r="C104" s="252" t="inlineStr"/>
      <c r="H104" s="252" t="inlineStr">
        <is>
          <t xml:space="preserve">      оплата труда (ОТ)</t>
        </is>
      </c>
      <c r="Q104" s="252" t="inlineStr"/>
      <c r="R104" s="252" t="inlineStr"/>
      <c r="Z104" s="262" t="n">
        <v>0</v>
      </c>
    </row>
    <row r="105" ht="12.2" customHeight="1" s="200">
      <c r="C105" s="252" t="inlineStr"/>
      <c r="H105" s="252" t="inlineStr">
        <is>
          <t xml:space="preserve">      эксплуатация машин и механизмов</t>
        </is>
      </c>
      <c r="Q105" s="252" t="inlineStr"/>
      <c r="R105" s="252" t="inlineStr"/>
      <c r="Z105" s="262" t="n">
        <v>0</v>
      </c>
    </row>
    <row r="106" ht="12.2" customHeight="1" s="200">
      <c r="C106" s="252" t="inlineStr"/>
      <c r="H106" s="252" t="inlineStr">
        <is>
          <t xml:space="preserve">      оплата труда машинистов (ОТм)            </t>
        </is>
      </c>
      <c r="Q106" s="252" t="inlineStr"/>
      <c r="R106" s="252" t="inlineStr"/>
      <c r="Z106" s="262" t="n">
        <v>0</v>
      </c>
    </row>
    <row r="107" ht="12.2" customHeight="1" s="200">
      <c r="C107" s="252" t="inlineStr"/>
      <c r="H107" s="252" t="inlineStr">
        <is>
          <t xml:space="preserve">      материальные ресурсы</t>
        </is>
      </c>
      <c r="Q107" s="252" t="inlineStr"/>
      <c r="R107" s="252" t="inlineStr"/>
      <c r="Z107" s="262" t="n">
        <v>0</v>
      </c>
    </row>
    <row r="108" ht="12.2" customHeight="1" s="200">
      <c r="C108" s="252" t="inlineStr"/>
      <c r="H108" s="252" t="inlineStr">
        <is>
          <t xml:space="preserve">      перевозка</t>
        </is>
      </c>
      <c r="Q108" s="252" t="inlineStr"/>
      <c r="R108" s="252" t="inlineStr"/>
      <c r="Z108" s="262" t="n">
        <v>0</v>
      </c>
    </row>
    <row r="109" ht="12.2" customHeight="1" s="200">
      <c r="C109" s="252" t="inlineStr"/>
      <c r="H109" s="252" t="inlineStr">
        <is>
          <t xml:space="preserve">   всего ФОТ</t>
        </is>
      </c>
      <c r="Q109" s="252" t="inlineStr"/>
      <c r="R109" s="252" t="inlineStr"/>
      <c r="Z109" s="262" t="n">
        <v>0</v>
      </c>
    </row>
    <row r="110" ht="12.2" customHeight="1" s="200">
      <c r="C110" s="252" t="inlineStr"/>
      <c r="H110" s="252" t="inlineStr">
        <is>
          <t xml:space="preserve">   всего накладные расходы</t>
        </is>
      </c>
      <c r="Q110" s="252" t="inlineStr"/>
      <c r="R110" s="252" t="inlineStr"/>
      <c r="Z110" s="262" t="n">
        <v>0</v>
      </c>
    </row>
    <row r="111" ht="12.2" customHeight="1" s="200">
      <c r="C111" s="252" t="inlineStr"/>
      <c r="H111" s="252" t="inlineStr">
        <is>
          <t xml:space="preserve">   всего сметная прибыль</t>
        </is>
      </c>
      <c r="Q111" s="252" t="inlineStr"/>
      <c r="R111" s="252" t="inlineStr"/>
      <c r="Z111" s="262" t="n">
        <v>0</v>
      </c>
    </row>
    <row r="112" ht="12.2" customHeight="1" s="200">
      <c r="C112" s="261" t="inlineStr"/>
      <c r="H112" s="261" t="inlineStr">
        <is>
          <t>ВСЕГО по акту</t>
        </is>
      </c>
      <c r="Q112" s="261" t="inlineStr"/>
      <c r="R112" s="261" t="inlineStr"/>
      <c r="Z112" s="263" t="n">
        <v>12473.76</v>
      </c>
    </row>
    <row r="113" ht="12.2" customHeight="1" s="200">
      <c r="C113" s="265" t="inlineStr"/>
      <c r="H113" s="265" t="inlineStr">
        <is>
          <t xml:space="preserve">   в том числе:</t>
        </is>
      </c>
      <c r="Q113" s="265" t="inlineStr"/>
      <c r="R113" s="265" t="inlineStr"/>
      <c r="Z113" s="266" t="inlineStr"/>
    </row>
    <row r="114" ht="12.2" customHeight="1" s="200">
      <c r="C114" s="252" t="inlineStr"/>
      <c r="H114" s="252" t="inlineStr">
        <is>
          <t xml:space="preserve">   Всего прямые затраты по акту</t>
        </is>
      </c>
      <c r="Q114" s="252" t="inlineStr"/>
      <c r="R114" s="252" t="inlineStr"/>
      <c r="Z114" s="262" t="n">
        <v>5203.96</v>
      </c>
    </row>
    <row r="115" ht="12.2" customHeight="1" s="200">
      <c r="C115" s="265" t="inlineStr"/>
      <c r="H115" s="265" t="inlineStr">
        <is>
          <t xml:space="preserve">      в том числе:</t>
        </is>
      </c>
      <c r="Q115" s="265" t="inlineStr"/>
      <c r="R115" s="265" t="inlineStr"/>
      <c r="Z115" s="266" t="inlineStr"/>
    </row>
    <row r="116" ht="12.2" customHeight="1" s="200">
      <c r="C116" s="252" t="inlineStr"/>
      <c r="H116" s="252" t="inlineStr">
        <is>
          <t xml:space="preserve">      оплата труда (ОТ)</t>
        </is>
      </c>
      <c r="Q116" s="252" t="inlineStr"/>
      <c r="R116" s="252" t="inlineStr"/>
      <c r="Z116" s="262" t="n">
        <v>4688.32</v>
      </c>
    </row>
    <row r="117" ht="12.2" customHeight="1" s="200">
      <c r="C117" s="252" t="inlineStr"/>
      <c r="H117" s="252" t="inlineStr">
        <is>
          <t xml:space="preserve">      эксплуатация машин и механизмов</t>
        </is>
      </c>
      <c r="Q117" s="252" t="inlineStr"/>
      <c r="R117" s="252" t="inlineStr"/>
      <c r="Z117" s="262" t="n">
        <v>2.24</v>
      </c>
    </row>
    <row r="118" ht="12.2" customHeight="1" s="200">
      <c r="C118" s="252" t="inlineStr"/>
      <c r="H118" s="252" t="inlineStr">
        <is>
          <t xml:space="preserve">      оплата труда машинистов (ОТм)            </t>
        </is>
      </c>
      <c r="Q118" s="252" t="inlineStr"/>
      <c r="R118" s="252" t="inlineStr"/>
      <c r="Z118" s="262" t="n">
        <v>1.87</v>
      </c>
    </row>
    <row r="119" ht="12.2" customHeight="1" s="200">
      <c r="C119" s="252" t="inlineStr"/>
      <c r="H119" s="252" t="inlineStr">
        <is>
          <t xml:space="preserve">      материальные ресурсы</t>
        </is>
      </c>
      <c r="Q119" s="252" t="inlineStr"/>
      <c r="R119" s="252" t="inlineStr"/>
      <c r="Z119" s="262" t="n">
        <v>511.53</v>
      </c>
    </row>
    <row r="120" ht="12.2" customHeight="1" s="200">
      <c r="C120" s="252" t="inlineStr"/>
      <c r="H120" s="252" t="inlineStr">
        <is>
          <t xml:space="preserve">      перевозка</t>
        </is>
      </c>
      <c r="Q120" s="252" t="inlineStr"/>
      <c r="R120" s="252" t="inlineStr"/>
      <c r="Z120" s="262" t="n">
        <v>0</v>
      </c>
    </row>
    <row r="121" ht="12.2" customHeight="1" s="200">
      <c r="C121" s="252" t="inlineStr"/>
      <c r="H121" s="252" t="inlineStr">
        <is>
          <t xml:space="preserve">   Всего ФОТ</t>
        </is>
      </c>
      <c r="Q121" s="252" t="inlineStr"/>
      <c r="R121" s="252" t="inlineStr"/>
      <c r="Z121" s="262" t="n">
        <v>4690.19</v>
      </c>
    </row>
    <row r="122" ht="12.2" customHeight="1" s="200">
      <c r="C122" s="252" t="inlineStr"/>
      <c r="H122" s="252" t="inlineStr">
        <is>
          <t xml:space="preserve">   Всего накладные расходы</t>
        </is>
      </c>
      <c r="Q122" s="252" t="inlineStr"/>
      <c r="R122" s="252" t="inlineStr"/>
      <c r="Z122" s="262" t="n">
        <v>4830.9</v>
      </c>
    </row>
    <row r="123" ht="12.2" customHeight="1" s="200">
      <c r="C123" s="252" t="inlineStr"/>
      <c r="H123" s="252" t="inlineStr">
        <is>
          <t xml:space="preserve">   Всего сметная прибыль</t>
        </is>
      </c>
      <c r="Q123" s="252" t="inlineStr"/>
      <c r="R123" s="252" t="inlineStr"/>
      <c r="Z123" s="262" t="n">
        <v>2438.9</v>
      </c>
    </row>
    <row r="124" ht="12.2" customHeight="1" s="200">
      <c r="C124" s="252" t="inlineStr"/>
      <c r="H124" s="252" t="inlineStr">
        <is>
          <t xml:space="preserve">   Всего оборудование</t>
        </is>
      </c>
      <c r="Q124" s="252" t="inlineStr"/>
      <c r="R124" s="252" t="inlineStr"/>
      <c r="Z124" s="262" t="n">
        <v>0</v>
      </c>
    </row>
    <row r="125" ht="12.2" customHeight="1" s="200">
      <c r="C125" s="252" t="inlineStr"/>
      <c r="H125" s="252" t="inlineStr">
        <is>
          <t xml:space="preserve">   Всего прочие затраты</t>
        </is>
      </c>
      <c r="Q125" s="252" t="inlineStr"/>
      <c r="R125" s="252" t="inlineStr"/>
      <c r="Z125" s="262" t="n">
        <v>0</v>
      </c>
    </row>
    <row r="126" ht="12.2" customHeight="1" s="200">
      <c r="C126" s="276" t="inlineStr"/>
      <c r="H126" s="276" t="inlineStr">
        <is>
          <t>Справочно</t>
        </is>
      </c>
      <c r="Q126" s="276" t="inlineStr"/>
      <c r="R126" s="276" t="inlineStr"/>
      <c r="Z126" s="279" t="inlineStr"/>
    </row>
    <row r="127" ht="12.2" customHeight="1" s="200">
      <c r="C127" s="252" t="inlineStr"/>
      <c r="H127" s="252" t="inlineStr">
        <is>
          <t xml:space="preserve">   материальные ресурсы, отсутствующие в ФРСН </t>
        </is>
      </c>
      <c r="Q127" s="252" t="inlineStr"/>
      <c r="R127" s="252" t="inlineStr"/>
      <c r="Z127" s="262" t="n">
        <v>0</v>
      </c>
    </row>
    <row r="128" ht="12.2" customHeight="1" s="200">
      <c r="C128" s="252" t="inlineStr"/>
      <c r="H128" s="252" t="inlineStr">
        <is>
          <t xml:space="preserve">   оборудование, отсутствующее в ФРСН </t>
        </is>
      </c>
      <c r="Q128" s="252" t="inlineStr"/>
      <c r="R128" s="252" t="inlineStr"/>
      <c r="Z128" s="262" t="n">
        <v>0</v>
      </c>
    </row>
    <row r="129" ht="12.2" customHeight="1" s="200">
      <c r="C129" s="252" t="inlineStr"/>
      <c r="H129" s="252" t="inlineStr">
        <is>
          <t xml:space="preserve">   затраты труда рабочих</t>
        </is>
      </c>
      <c r="Q129" s="236" t="inlineStr">
        <is>
          <t>10,339</t>
        </is>
      </c>
      <c r="R129" s="252" t="inlineStr"/>
      <c r="Z129" s="236" t="inlineStr"/>
    </row>
    <row r="130" ht="12.2" customHeight="1" s="200">
      <c r="C130" s="252" t="inlineStr"/>
      <c r="H130" s="252" t="inlineStr">
        <is>
          <t xml:space="preserve">   затраты труда машинистов</t>
        </is>
      </c>
      <c r="Q130" s="236" t="inlineStr">
        <is>
          <t>0,0035</t>
        </is>
      </c>
      <c r="R130" s="252" t="inlineStr"/>
      <c r="Z130" s="236" t="inlineStr"/>
    </row>
    <row r="131" ht="12.2" customHeight="1" s="200">
      <c r="C131" s="252" t="inlineStr"/>
      <c r="H131" s="252" t="inlineStr">
        <is>
          <t>НДС, %</t>
        </is>
      </c>
      <c r="Q131" s="236" t="inlineStr">
        <is>
          <t>20,00</t>
        </is>
      </c>
      <c r="R131" s="252" t="inlineStr"/>
      <c r="Z131" s="262" t="n">
        <v>2494.75</v>
      </c>
    </row>
    <row r="132" ht="12.2" customHeight="1" s="200">
      <c r="C132" s="261" t="inlineStr"/>
      <c r="H132" s="261" t="inlineStr">
        <is>
          <t>Всего</t>
        </is>
      </c>
      <c r="Q132" s="261" t="inlineStr"/>
      <c r="R132" s="261" t="inlineStr"/>
      <c r="Z132" s="263" t="n">
        <v>14968.51</v>
      </c>
    </row>
    <row r="133" ht="24.6" customHeight="1" s="200">
      <c r="A133" s="252" t="inlineStr"/>
    </row>
    <row r="134" ht="36.75" customHeight="1" s="200">
      <c r="A134" s="280" t="inlineStr">
        <is>
          <t xml:space="preserve">Сдал: </t>
        </is>
      </c>
      <c r="F134" s="281" t="inlineStr">
        <is>
          <t xml:space="preserve"> Генеральный директор </t>
        </is>
      </c>
      <c r="G134" s="243" t="n"/>
      <c r="H134" s="243" t="n"/>
      <c r="I134" s="280" t="inlineStr">
        <is>
          <t xml:space="preserve"> _____________________ </t>
        </is>
      </c>
      <c r="J134" s="281" t="inlineStr">
        <is>
          <t xml:space="preserve"> </t>
        </is>
      </c>
      <c r="K134" s="243" t="n"/>
      <c r="L134" s="243" t="n"/>
      <c r="M134" s="243" t="n"/>
      <c r="N134" s="243" t="n"/>
      <c r="O134" s="243" t="n"/>
      <c r="P134" s="243" t="n"/>
      <c r="Q134" s="243" t="n"/>
      <c r="R134" s="243" t="n"/>
      <c r="S134" s="243" t="n"/>
      <c r="T134" s="243" t="n"/>
      <c r="U134" s="243" t="n"/>
      <c r="V134" s="243" t="n"/>
      <c r="W134" s="243" t="n"/>
      <c r="X134" s="243" t="n"/>
      <c r="Y134" s="243" t="n"/>
      <c r="Z134" s="243" t="n"/>
      <c r="AA134" s="243" t="n"/>
      <c r="AB134" s="243" t="n"/>
      <c r="AC134" s="243" t="n"/>
    </row>
    <row r="135" ht="12.2" customHeight="1" s="200">
      <c r="A135" s="252" t="inlineStr"/>
      <c r="F135" s="252" t="inlineStr">
        <is>
          <t xml:space="preserve">      (должность)</t>
        </is>
      </c>
      <c r="I135" s="252" t="inlineStr">
        <is>
          <t xml:space="preserve">       (подпись)</t>
        </is>
      </c>
      <c r="J135" s="252" t="inlineStr">
        <is>
          <t xml:space="preserve"> (расшифровка подписи)</t>
        </is>
      </c>
    </row>
    <row r="136" ht="14.85" customHeight="1" s="200">
      <c r="A136" s="282" t="inlineStr">
        <is>
          <t xml:space="preserve">    М.П.</t>
        </is>
      </c>
    </row>
    <row r="137" ht="36.75" customHeight="1" s="200">
      <c r="A137" s="280" t="inlineStr">
        <is>
          <t xml:space="preserve">Принял: </t>
        </is>
      </c>
      <c r="F137" s="281" t="inlineStr">
        <is>
          <t xml:space="preserve">  </t>
        </is>
      </c>
      <c r="G137" s="243" t="n"/>
      <c r="H137" s="243" t="n"/>
      <c r="I137" s="280" t="inlineStr">
        <is>
          <t xml:space="preserve"> _____________________ </t>
        </is>
      </c>
      <c r="J137" s="281" t="inlineStr">
        <is>
          <t xml:space="preserve"> </t>
        </is>
      </c>
      <c r="K137" s="243" t="n"/>
      <c r="L137" s="243" t="n"/>
      <c r="M137" s="243" t="n"/>
      <c r="N137" s="243" t="n"/>
      <c r="O137" s="243" t="n"/>
      <c r="P137" s="243" t="n"/>
      <c r="Q137" s="243" t="n"/>
      <c r="R137" s="243" t="n"/>
      <c r="S137" s="243" t="n"/>
      <c r="T137" s="243" t="n"/>
      <c r="U137" s="243" t="n"/>
      <c r="V137" s="243" t="n"/>
      <c r="W137" s="243" t="n"/>
      <c r="X137" s="243" t="n"/>
      <c r="Y137" s="243" t="n"/>
      <c r="Z137" s="243" t="n"/>
      <c r="AA137" s="243" t="n"/>
      <c r="AB137" s="243" t="n"/>
      <c r="AC137" s="243" t="n"/>
    </row>
    <row r="138" ht="12.2" customHeight="1" s="200">
      <c r="A138" s="252" t="inlineStr"/>
      <c r="F138" s="252" t="inlineStr">
        <is>
          <t xml:space="preserve">      (должность)</t>
        </is>
      </c>
      <c r="I138" s="252" t="inlineStr">
        <is>
          <t xml:space="preserve">       (подпись)</t>
        </is>
      </c>
      <c r="J138" s="252" t="inlineStr">
        <is>
          <t xml:space="preserve"> (расшифровка подписи)</t>
        </is>
      </c>
    </row>
    <row r="139" ht="14.85" customHeight="1" s="200">
      <c r="A139" s="282" t="inlineStr">
        <is>
          <t xml:space="preserve">    М.П.</t>
        </is>
      </c>
    </row>
  </sheetData>
  <mergeCells count="716">
    <mergeCell ref="Q89"/>
    <mergeCell ref="C83:G83"/>
    <mergeCell ref="C58:G58"/>
    <mergeCell ref="A43"/>
    <mergeCell ref="R46"/>
    <mergeCell ref="AA4:AC4"/>
    <mergeCell ref="Q120"/>
    <mergeCell ref="R88:Y88"/>
    <mergeCell ref="K35:L35"/>
    <mergeCell ref="R48"/>
    <mergeCell ref="N20:Q20"/>
    <mergeCell ref="R90:Y90"/>
    <mergeCell ref="A137:E137"/>
    <mergeCell ref="Q124"/>
    <mergeCell ref="R65:Y65"/>
    <mergeCell ref="H105:P105"/>
    <mergeCell ref="Q42"/>
    <mergeCell ref="S42"/>
    <mergeCell ref="Y16:Z16"/>
    <mergeCell ref="H120:P120"/>
    <mergeCell ref="T42:W42"/>
    <mergeCell ref="Q126"/>
    <mergeCell ref="R129:Y129"/>
    <mergeCell ref="Z75:AC75"/>
    <mergeCell ref="H107:P107"/>
    <mergeCell ref="Z50:AC50"/>
    <mergeCell ref="T50:W50"/>
    <mergeCell ref="T44:W44"/>
    <mergeCell ref="R131:Y131"/>
    <mergeCell ref="Q113"/>
    <mergeCell ref="Z39:AC39"/>
    <mergeCell ref="A4:Z4"/>
    <mergeCell ref="H102:P102"/>
    <mergeCell ref="Q44"/>
    <mergeCell ref="C101:G101"/>
    <mergeCell ref="Q129"/>
    <mergeCell ref="Q108"/>
    <mergeCell ref="C108:G108"/>
    <mergeCell ref="Q95"/>
    <mergeCell ref="A38"/>
    <mergeCell ref="A138:E138"/>
    <mergeCell ref="D12:V12"/>
    <mergeCell ref="Q45"/>
    <mergeCell ref="Z128:AC128"/>
    <mergeCell ref="R84:Y84"/>
    <mergeCell ref="R78:Y78"/>
    <mergeCell ref="A40"/>
    <mergeCell ref="C85:G85"/>
    <mergeCell ref="Z65:AC65"/>
    <mergeCell ref="C112:G112"/>
    <mergeCell ref="G9:V9"/>
    <mergeCell ref="Q47"/>
    <mergeCell ref="K41:L41"/>
    <mergeCell ref="Q96"/>
    <mergeCell ref="P29"/>
    <mergeCell ref="R80:Y80"/>
    <mergeCell ref="AA12:AC12"/>
    <mergeCell ref="R29"/>
    <mergeCell ref="C84:G84"/>
    <mergeCell ref="C127:G127"/>
    <mergeCell ref="W6:Z6"/>
    <mergeCell ref="Z129:AC129"/>
    <mergeCell ref="H95:P95"/>
    <mergeCell ref="G11:V11"/>
    <mergeCell ref="C114:G114"/>
    <mergeCell ref="P44"/>
    <mergeCell ref="K43:L43"/>
    <mergeCell ref="AA14:AC14"/>
    <mergeCell ref="C51:G51"/>
    <mergeCell ref="H97:P97"/>
    <mergeCell ref="Q63"/>
    <mergeCell ref="C38:G38"/>
    <mergeCell ref="Z83:AC83"/>
    <mergeCell ref="AA16"/>
    <mergeCell ref="H121:P121"/>
    <mergeCell ref="A35"/>
    <mergeCell ref="Q119"/>
    <mergeCell ref="C104:G104"/>
    <mergeCell ref="H123:P123"/>
    <mergeCell ref="S27:S28"/>
    <mergeCell ref="Z78:AC78"/>
    <mergeCell ref="W11:Z11"/>
    <mergeCell ref="U20"/>
    <mergeCell ref="A28"/>
    <mergeCell ref="Z103:AC103"/>
    <mergeCell ref="H110:P110"/>
    <mergeCell ref="T37:W37"/>
    <mergeCell ref="P42"/>
    <mergeCell ref="K29:L29"/>
    <mergeCell ref="C35:G35"/>
    <mergeCell ref="A1:AC1"/>
    <mergeCell ref="Z80:AC80"/>
    <mergeCell ref="C121:G121"/>
    <mergeCell ref="Q116"/>
    <mergeCell ref="V19:AC19"/>
    <mergeCell ref="K44:L44"/>
    <mergeCell ref="Z55:AC55"/>
    <mergeCell ref="C99:G99"/>
    <mergeCell ref="R44"/>
    <mergeCell ref="T38:W38"/>
    <mergeCell ref="R86:Y86"/>
    <mergeCell ref="Q117"/>
    <mergeCell ref="Q55"/>
    <mergeCell ref="Q111"/>
    <mergeCell ref="Q38"/>
    <mergeCell ref="H92:P92"/>
    <mergeCell ref="S38"/>
    <mergeCell ref="A41"/>
    <mergeCell ref="R125:Y125"/>
    <mergeCell ref="A135:E135"/>
    <mergeCell ref="H67:P67"/>
    <mergeCell ref="D13:V13"/>
    <mergeCell ref="H78:P78"/>
    <mergeCell ref="C122:G122"/>
    <mergeCell ref="Z131:AC131"/>
    <mergeCell ref="Z58:AC58"/>
    <mergeCell ref="Q40"/>
    <mergeCell ref="R81:Y81"/>
    <mergeCell ref="AA13:AC13"/>
    <mergeCell ref="S40"/>
    <mergeCell ref="P39"/>
    <mergeCell ref="Z27:AC28"/>
    <mergeCell ref="C72:G72"/>
    <mergeCell ref="B38"/>
    <mergeCell ref="T40:W40"/>
    <mergeCell ref="Z73:AC73"/>
    <mergeCell ref="H39:J39"/>
    <mergeCell ref="AA15:AC15"/>
    <mergeCell ref="P37"/>
    <mergeCell ref="C92:G92"/>
    <mergeCell ref="B40"/>
    <mergeCell ref="H98:P98"/>
    <mergeCell ref="P47"/>
    <mergeCell ref="S35"/>
    <mergeCell ref="I138"/>
    <mergeCell ref="F135:H135"/>
    <mergeCell ref="Z84:AC84"/>
    <mergeCell ref="A34"/>
    <mergeCell ref="Q66"/>
    <mergeCell ref="Q53"/>
    <mergeCell ref="C54:G54"/>
    <mergeCell ref="M45:O45"/>
    <mergeCell ref="R99:Y99"/>
    <mergeCell ref="C41:G41"/>
    <mergeCell ref="S47"/>
    <mergeCell ref="Q77"/>
    <mergeCell ref="H131:P131"/>
    <mergeCell ref="Z86:AC86"/>
    <mergeCell ref="A36"/>
    <mergeCell ref="Q68"/>
    <mergeCell ref="T45:W45"/>
    <mergeCell ref="C56:G56"/>
    <mergeCell ref="M47:O47"/>
    <mergeCell ref="R101:Y101"/>
    <mergeCell ref="C105:G105"/>
    <mergeCell ref="C43:G43"/>
    <mergeCell ref="H124:P124"/>
    <mergeCell ref="A6:D6"/>
    <mergeCell ref="R113:Y113"/>
    <mergeCell ref="I135"/>
    <mergeCell ref="H116:P116"/>
    <mergeCell ref="R100:Y100"/>
    <mergeCell ref="C120:G120"/>
    <mergeCell ref="AB16"/>
    <mergeCell ref="C36:G36"/>
    <mergeCell ref="Q72"/>
    <mergeCell ref="H126:P126"/>
    <mergeCell ref="K39:L39"/>
    <mergeCell ref="H82:P82"/>
    <mergeCell ref="H53:P53"/>
    <mergeCell ref="H41:J41"/>
    <mergeCell ref="R77:Y77"/>
    <mergeCell ref="H55:P55"/>
    <mergeCell ref="U21"/>
    <mergeCell ref="H113:P113"/>
    <mergeCell ref="B34"/>
    <mergeCell ref="B28"/>
    <mergeCell ref="Q46"/>
    <mergeCell ref="R127:Y127"/>
    <mergeCell ref="AA5:AC5"/>
    <mergeCell ref="W9:Z9"/>
    <mergeCell ref="Q48"/>
    <mergeCell ref="Z35:AC35"/>
    <mergeCell ref="M40:O40"/>
    <mergeCell ref="H129:P129"/>
    <mergeCell ref="J135:AC135"/>
    <mergeCell ref="H108:P108"/>
    <mergeCell ref="H79:P79"/>
    <mergeCell ref="Q41"/>
    <mergeCell ref="S41"/>
    <mergeCell ref="Z99:AC99"/>
    <mergeCell ref="C29:G29"/>
    <mergeCell ref="W13:Z13"/>
    <mergeCell ref="C65:G65"/>
    <mergeCell ref="Z74:AC74"/>
    <mergeCell ref="Q56"/>
    <mergeCell ref="H81:P81"/>
    <mergeCell ref="M41:O41"/>
    <mergeCell ref="X37:Y37"/>
    <mergeCell ref="P38"/>
    <mergeCell ref="S43"/>
    <mergeCell ref="C44:G44"/>
    <mergeCell ref="K26:L28"/>
    <mergeCell ref="R38"/>
    <mergeCell ref="Z101:AC101"/>
    <mergeCell ref="Q43"/>
    <mergeCell ref="C129:G129"/>
    <mergeCell ref="Z76:AC76"/>
    <mergeCell ref="A25:AC25"/>
    <mergeCell ref="P40"/>
    <mergeCell ref="C95:G95"/>
    <mergeCell ref="R40"/>
    <mergeCell ref="Q130"/>
    <mergeCell ref="C60:G60"/>
    <mergeCell ref="X38:Y38"/>
    <mergeCell ref="Q67"/>
    <mergeCell ref="A2:AC2"/>
    <mergeCell ref="H29:J29"/>
    <mergeCell ref="Q132"/>
    <mergeCell ref="Q103"/>
    <mergeCell ref="A5:Z5"/>
    <mergeCell ref="C91:G91"/>
    <mergeCell ref="H44:J44"/>
    <mergeCell ref="H63:P63"/>
    <mergeCell ref="Q69"/>
    <mergeCell ref="R35"/>
    <mergeCell ref="R115:Y115"/>
    <mergeCell ref="O24:AC24"/>
    <mergeCell ref="C57:G57"/>
    <mergeCell ref="R102:Y102"/>
    <mergeCell ref="H74:P74"/>
    <mergeCell ref="H68:P68"/>
    <mergeCell ref="Z29:AC29"/>
    <mergeCell ref="H117:P117"/>
    <mergeCell ref="L24:N24"/>
    <mergeCell ref="C86:G86"/>
    <mergeCell ref="X40:Y40"/>
    <mergeCell ref="C42:G42"/>
    <mergeCell ref="H132:P132"/>
    <mergeCell ref="Z87:AC87"/>
    <mergeCell ref="H119:P119"/>
    <mergeCell ref="H94:P94"/>
    <mergeCell ref="R103:Y103"/>
    <mergeCell ref="B36"/>
    <mergeCell ref="H69:P69"/>
    <mergeCell ref="M37:O37"/>
    <mergeCell ref="Z89:AC89"/>
    <mergeCell ref="Z105:AC105"/>
    <mergeCell ref="Q87"/>
    <mergeCell ref="C75:G75"/>
    <mergeCell ref="Q62"/>
    <mergeCell ref="Z120:AC120"/>
    <mergeCell ref="R70:Y70"/>
    <mergeCell ref="M38:O38"/>
    <mergeCell ref="H42:J42"/>
    <mergeCell ref="Z57:AC57"/>
    <mergeCell ref="Q64"/>
    <mergeCell ref="B39"/>
    <mergeCell ref="Z113:AC113"/>
    <mergeCell ref="Q51"/>
    <mergeCell ref="X45:Y45"/>
    <mergeCell ref="P46"/>
    <mergeCell ref="M43:O43"/>
    <mergeCell ref="Q82"/>
    <mergeCell ref="Z100:AC100"/>
    <mergeCell ref="C39:G39"/>
    <mergeCell ref="C70:G70"/>
    <mergeCell ref="Q118"/>
    <mergeCell ref="R121:Y121"/>
    <mergeCell ref="R37"/>
    <mergeCell ref="A33:AC33"/>
    <mergeCell ref="C106:G106"/>
    <mergeCell ref="Q93"/>
    <mergeCell ref="R96:Y96"/>
    <mergeCell ref="Z115:AC115"/>
    <mergeCell ref="Z102:AC102"/>
    <mergeCell ref="P48"/>
    <mergeCell ref="C81:G81"/>
    <mergeCell ref="H122:P122"/>
    <mergeCell ref="A15:X15"/>
    <mergeCell ref="X46:Y46"/>
    <mergeCell ref="R98:Y98"/>
    <mergeCell ref="R41"/>
    <mergeCell ref="X48:Y48"/>
    <mergeCell ref="P43"/>
    <mergeCell ref="R43"/>
    <mergeCell ref="R123:Y123"/>
    <mergeCell ref="R21:T21"/>
    <mergeCell ref="H45:J45"/>
    <mergeCell ref="Q75"/>
    <mergeCell ref="H100:P100"/>
    <mergeCell ref="A8:F8"/>
    <mergeCell ref="H47:J47"/>
    <mergeCell ref="H66:P66"/>
    <mergeCell ref="Z95:AC95"/>
    <mergeCell ref="C26:G28"/>
    <mergeCell ref="R124:Y124"/>
    <mergeCell ref="R118:Y118"/>
    <mergeCell ref="H77:P77"/>
    <mergeCell ref="A10:F10"/>
    <mergeCell ref="R55:Y55"/>
    <mergeCell ref="E7:V7"/>
    <mergeCell ref="Z97:AC97"/>
    <mergeCell ref="R126:Y126"/>
    <mergeCell ref="R109:Y109"/>
    <mergeCell ref="A136:AC136"/>
    <mergeCell ref="Q88"/>
    <mergeCell ref="A23:AC23"/>
    <mergeCell ref="A17:Z17"/>
    <mergeCell ref="H26:J28"/>
    <mergeCell ref="Z121:AC121"/>
    <mergeCell ref="Z42:AC42"/>
    <mergeCell ref="Q90"/>
    <mergeCell ref="X36:Y36"/>
    <mergeCell ref="R58:Y58"/>
    <mergeCell ref="H59:P59"/>
    <mergeCell ref="C78:G78"/>
    <mergeCell ref="Q65"/>
    <mergeCell ref="Z123:AC123"/>
    <mergeCell ref="K34:L34"/>
    <mergeCell ref="Z110:AC110"/>
    <mergeCell ref="Z44:AC44"/>
    <mergeCell ref="R73:Y73"/>
    <mergeCell ref="R60:Y60"/>
    <mergeCell ref="H61:P61"/>
    <mergeCell ref="Z60:AC60"/>
    <mergeCell ref="H88:P88"/>
    <mergeCell ref="C107:G107"/>
    <mergeCell ref="K36:L36"/>
    <mergeCell ref="T46:W46"/>
    <mergeCell ref="C79:G79"/>
    <mergeCell ref="AA7:AC7"/>
    <mergeCell ref="H115:P115"/>
    <mergeCell ref="C73:G73"/>
    <mergeCell ref="V20:Z20"/>
    <mergeCell ref="H90:P90"/>
    <mergeCell ref="Z118:AC118"/>
    <mergeCell ref="A39"/>
    <mergeCell ref="Z45:AC45"/>
    <mergeCell ref="T48:W48"/>
    <mergeCell ref="R114:Y114"/>
    <mergeCell ref="Q37"/>
    <mergeCell ref="Q83"/>
    <mergeCell ref="Z70:AC70"/>
    <mergeCell ref="A19:U19"/>
    <mergeCell ref="N21:Q21"/>
    <mergeCell ref="M34:O34"/>
    <mergeCell ref="Q85"/>
    <mergeCell ref="Z109:AC109"/>
    <mergeCell ref="Z47:AC47"/>
    <mergeCell ref="Q122"/>
    <mergeCell ref="Z96:AC96"/>
    <mergeCell ref="Q78"/>
    <mergeCell ref="H103:P103"/>
    <mergeCell ref="C66:G66"/>
    <mergeCell ref="Q114"/>
    <mergeCell ref="C53:G53"/>
    <mergeCell ref="C102:G102"/>
    <mergeCell ref="Z111:AC111"/>
    <mergeCell ref="H118:P118"/>
    <mergeCell ref="W12:Z12"/>
    <mergeCell ref="Z98:AC98"/>
    <mergeCell ref="R61:Y61"/>
    <mergeCell ref="Q80"/>
    <mergeCell ref="C68:G68"/>
    <mergeCell ref="Z48:AC48"/>
    <mergeCell ref="A31:AC31"/>
    <mergeCell ref="A24:K24"/>
    <mergeCell ref="C97:G97"/>
    <mergeCell ref="R79:Y79"/>
    <mergeCell ref="T36:W36"/>
    <mergeCell ref="Q104"/>
    <mergeCell ref="Q91"/>
    <mergeCell ref="H96:P96"/>
    <mergeCell ref="Z124:AC124"/>
    <mergeCell ref="Q106"/>
    <mergeCell ref="H87:P87"/>
    <mergeCell ref="R74:Y74"/>
    <mergeCell ref="Q27:Q28"/>
    <mergeCell ref="H62:P62"/>
    <mergeCell ref="Z66:AC66"/>
    <mergeCell ref="Z126:AC126"/>
    <mergeCell ref="K42:L42"/>
    <mergeCell ref="Z53:AC53"/>
    <mergeCell ref="R76:Y76"/>
    <mergeCell ref="AA8:AC8"/>
    <mergeCell ref="C123:G123"/>
    <mergeCell ref="H91:P91"/>
    <mergeCell ref="C110:G110"/>
    <mergeCell ref="AA10:AC10"/>
    <mergeCell ref="H93:P93"/>
    <mergeCell ref="Q109"/>
    <mergeCell ref="K37:L37"/>
    <mergeCell ref="Q84"/>
    <mergeCell ref="Q59"/>
    <mergeCell ref="V21:Z21"/>
    <mergeCell ref="R92:Y92"/>
    <mergeCell ref="C34:G34"/>
    <mergeCell ref="Z79:AC79"/>
    <mergeCell ref="Q86"/>
    <mergeCell ref="A29"/>
    <mergeCell ref="Q61"/>
    <mergeCell ref="R94:Y94"/>
    <mergeCell ref="Q101"/>
    <mergeCell ref="A44"/>
    <mergeCell ref="Q128"/>
    <mergeCell ref="H109:P109"/>
    <mergeCell ref="C128:G128"/>
    <mergeCell ref="C113:G113"/>
    <mergeCell ref="R87:Y87"/>
    <mergeCell ref="C103:G103"/>
    <mergeCell ref="P45"/>
    <mergeCell ref="C100:G100"/>
    <mergeCell ref="H75:P75"/>
    <mergeCell ref="C94:G94"/>
    <mergeCell ref="H111:P111"/>
    <mergeCell ref="C118:G118"/>
    <mergeCell ref="R89:Y89"/>
    <mergeCell ref="AA21:AC21"/>
    <mergeCell ref="C80:G80"/>
    <mergeCell ref="A13:C13"/>
    <mergeCell ref="H104:P104"/>
    <mergeCell ref="T35:W35"/>
    <mergeCell ref="R51:Y51"/>
    <mergeCell ref="X27:Y28"/>
    <mergeCell ref="A139:AC139"/>
    <mergeCell ref="H106:P106"/>
    <mergeCell ref="M26:Q26"/>
    <mergeCell ref="Q35"/>
    <mergeCell ref="M27:O28"/>
    <mergeCell ref="Z130:AC130"/>
    <mergeCell ref="Z68:AC68"/>
    <mergeCell ref="Q34"/>
    <mergeCell ref="S34"/>
    <mergeCell ref="Z92:AC92"/>
    <mergeCell ref="Q99"/>
    <mergeCell ref="A42"/>
    <mergeCell ref="M35:O35"/>
    <mergeCell ref="Z117:AC117"/>
    <mergeCell ref="C131:G131"/>
    <mergeCell ref="C87:G87"/>
    <mergeCell ref="Z67:AC67"/>
    <mergeCell ref="H130:P130"/>
    <mergeCell ref="Z132:AC132"/>
    <mergeCell ref="Q36"/>
    <mergeCell ref="S36"/>
    <mergeCell ref="Z94:AC94"/>
    <mergeCell ref="W8:Z8"/>
    <mergeCell ref="C89:G89"/>
    <mergeCell ref="Z69:AC69"/>
    <mergeCell ref="C116:G116"/>
    <mergeCell ref="K45:L45"/>
    <mergeCell ref="S29"/>
    <mergeCell ref="C88:G88"/>
    <mergeCell ref="C126:G126"/>
    <mergeCell ref="P27:P28"/>
    <mergeCell ref="R26:AC26"/>
    <mergeCell ref="E6:V6"/>
    <mergeCell ref="R27:R28"/>
    <mergeCell ref="S44"/>
    <mergeCell ref="M46:O46"/>
    <mergeCell ref="K47:L47"/>
    <mergeCell ref="P35"/>
    <mergeCell ref="Q125"/>
    <mergeCell ref="C117:G117"/>
    <mergeCell ref="C55:G55"/>
    <mergeCell ref="T29:W29"/>
    <mergeCell ref="K46:L46"/>
    <mergeCell ref="Q112"/>
    <mergeCell ref="K40:L40"/>
    <mergeCell ref="AA11:AC11"/>
    <mergeCell ref="Q127"/>
    <mergeCell ref="Q54"/>
    <mergeCell ref="R95:Y95"/>
    <mergeCell ref="C115:G115"/>
    <mergeCell ref="Q102"/>
    <mergeCell ref="I134"/>
    <mergeCell ref="R97:Y97"/>
    <mergeCell ref="H125:P125"/>
    <mergeCell ref="Q131"/>
    <mergeCell ref="R72:Y72"/>
    <mergeCell ref="H112:P112"/>
    <mergeCell ref="B29"/>
    <mergeCell ref="C37:G37"/>
    <mergeCell ref="H127:P127"/>
    <mergeCell ref="Z82:AC82"/>
    <mergeCell ref="AA6:AC6"/>
    <mergeCell ref="H114:P114"/>
    <mergeCell ref="H64:P64"/>
    <mergeCell ref="Q105"/>
    <mergeCell ref="H51:P51"/>
    <mergeCell ref="R63:Y63"/>
    <mergeCell ref="Q107"/>
    <mergeCell ref="Q57"/>
    <mergeCell ref="Q100"/>
    <mergeCell ref="M36:O36"/>
    <mergeCell ref="H37:J37"/>
    <mergeCell ref="C63:G63"/>
    <mergeCell ref="Z77:AC77"/>
    <mergeCell ref="W10:Z10"/>
    <mergeCell ref="R108:Y108"/>
    <mergeCell ref="Z108:AC108"/>
    <mergeCell ref="Q115"/>
    <mergeCell ref="C124:G124"/>
    <mergeCell ref="H48:J48"/>
    <mergeCell ref="R83:Y83"/>
    <mergeCell ref="P41"/>
    <mergeCell ref="A45"/>
    <mergeCell ref="C90:G90"/>
    <mergeCell ref="Q39"/>
    <mergeCell ref="R91:Y91"/>
    <mergeCell ref="P34"/>
    <mergeCell ref="S39"/>
    <mergeCell ref="R85:Y85"/>
    <mergeCell ref="AA17:AC17"/>
    <mergeCell ref="A3:AC3"/>
    <mergeCell ref="R34"/>
    <mergeCell ref="C76:G76"/>
    <mergeCell ref="C132:G132"/>
    <mergeCell ref="B42"/>
    <mergeCell ref="Z72:AC72"/>
    <mergeCell ref="C119:G119"/>
    <mergeCell ref="X41:Y41"/>
    <mergeCell ref="K48:L48"/>
    <mergeCell ref="H43:J43"/>
    <mergeCell ref="X35:Y35"/>
    <mergeCell ref="P36"/>
    <mergeCell ref="S37"/>
    <mergeCell ref="R36"/>
    <mergeCell ref="F137:H137"/>
    <mergeCell ref="T27:W28"/>
    <mergeCell ref="B44"/>
    <mergeCell ref="B37"/>
    <mergeCell ref="A26:B27"/>
    <mergeCell ref="F138:H138"/>
    <mergeCell ref="Z88:AC88"/>
    <mergeCell ref="Q70"/>
    <mergeCell ref="R111:Y111"/>
    <mergeCell ref="H89:P89"/>
    <mergeCell ref="Y15:Z15"/>
    <mergeCell ref="C45:G45"/>
    <mergeCell ref="R20:T20"/>
    <mergeCell ref="Z90:AC90"/>
    <mergeCell ref="I137"/>
    <mergeCell ref="S50"/>
    <mergeCell ref="H72:P72"/>
    <mergeCell ref="C109:G109"/>
    <mergeCell ref="H128:P128"/>
    <mergeCell ref="X34:Y34"/>
    <mergeCell ref="C47:G47"/>
    <mergeCell ref="AC16"/>
    <mergeCell ref="R104:Y104"/>
    <mergeCell ref="H65:P65"/>
    <mergeCell ref="C40:G40"/>
    <mergeCell ref="Z85:AC85"/>
    <mergeCell ref="Q121"/>
    <mergeCell ref="X42:Y42"/>
    <mergeCell ref="A18:AC18"/>
    <mergeCell ref="X29:Y29"/>
    <mergeCell ref="A7:D7"/>
    <mergeCell ref="Q58"/>
    <mergeCell ref="R116:Y116"/>
    <mergeCell ref="Z116:AC116"/>
    <mergeCell ref="Z37:AC37"/>
    <mergeCell ref="H38:J38"/>
    <mergeCell ref="R66:Y66"/>
    <mergeCell ref="J137:AC137"/>
    <mergeCell ref="A14:Z14"/>
    <mergeCell ref="R53:Y53"/>
    <mergeCell ref="H54:P54"/>
    <mergeCell ref="Q60"/>
    <mergeCell ref="A22:AC22"/>
    <mergeCell ref="M39:O39"/>
    <mergeCell ref="R93:Y93"/>
    <mergeCell ref="R68:Y68"/>
    <mergeCell ref="H40:J40"/>
    <mergeCell ref="R130:Y130"/>
    <mergeCell ref="R117:Y117"/>
    <mergeCell ref="H56:P56"/>
    <mergeCell ref="H83:P83"/>
    <mergeCell ref="Z38:AC38"/>
    <mergeCell ref="J138:AC138"/>
    <mergeCell ref="T41:W41"/>
    <mergeCell ref="X43:Y43"/>
    <mergeCell ref="S45"/>
    <mergeCell ref="C77:G77"/>
    <mergeCell ref="R132:Y132"/>
    <mergeCell ref="A16:X16"/>
    <mergeCell ref="R119:Y119"/>
    <mergeCell ref="H85:P85"/>
    <mergeCell ref="AA20:AC20"/>
    <mergeCell ref="A12:C12"/>
    <mergeCell ref="A20:M20"/>
    <mergeCell ref="T43:W43"/>
    <mergeCell ref="H50:R50"/>
    <mergeCell ref="Z63:AC63"/>
    <mergeCell ref="B45"/>
    <mergeCell ref="R39"/>
    <mergeCell ref="H80:P80"/>
    <mergeCell ref="M29:O29"/>
    <mergeCell ref="C59:G59"/>
    <mergeCell ref="C130:G130"/>
    <mergeCell ref="C46:G46"/>
    <mergeCell ref="A9:F9"/>
    <mergeCell ref="Z91:AC91"/>
    <mergeCell ref="R54:Y54"/>
    <mergeCell ref="Q73"/>
    <mergeCell ref="H35:J35"/>
    <mergeCell ref="C61:G61"/>
    <mergeCell ref="R112:Y112"/>
    <mergeCell ref="R106:Y106"/>
    <mergeCell ref="C48:G48"/>
    <mergeCell ref="Z106:AC106"/>
    <mergeCell ref="A11:F11"/>
    <mergeCell ref="Z93:AC93"/>
    <mergeCell ref="R56:Y56"/>
    <mergeCell ref="R122:Y122"/>
    <mergeCell ref="R105:Y105"/>
    <mergeCell ref="C125:G125"/>
    <mergeCell ref="X44:Y44"/>
    <mergeCell ref="H58:P58"/>
    <mergeCell ref="J134:AC134"/>
    <mergeCell ref="R120:Y120"/>
    <mergeCell ref="Z122:AC122"/>
    <mergeCell ref="R107:Y107"/>
    <mergeCell ref="H73:P73"/>
    <mergeCell ref="H46:J46"/>
    <mergeCell ref="X39:Y39"/>
    <mergeCell ref="H60:P60"/>
    <mergeCell ref="R67:Y67"/>
    <mergeCell ref="C74:G74"/>
    <mergeCell ref="R59:Y59"/>
    <mergeCell ref="Z59:AC59"/>
    <mergeCell ref="B41"/>
    <mergeCell ref="Z119:AC119"/>
    <mergeCell ref="B35"/>
    <mergeCell ref="Z46:AC46"/>
    <mergeCell ref="Z40:AC40"/>
    <mergeCell ref="R69:Y69"/>
    <mergeCell ref="M42:O42"/>
    <mergeCell ref="H57:P57"/>
    <mergeCell ref="H84:P84"/>
    <mergeCell ref="S46"/>
    <mergeCell ref="Z104:AC104"/>
    <mergeCell ref="Z54:AC54"/>
    <mergeCell ref="H86:P86"/>
    <mergeCell ref="Z41:AC41"/>
    <mergeCell ref="Q97"/>
    <mergeCell ref="S48"/>
    <mergeCell ref="Z81:AC81"/>
    <mergeCell ref="X50:Y50"/>
    <mergeCell ref="Z43:AC43"/>
    <mergeCell ref="Q79"/>
    <mergeCell ref="M44:O44"/>
    <mergeCell ref="R45"/>
    <mergeCell ref="C67:G67"/>
    <mergeCell ref="A134:E134"/>
    <mergeCell ref="A21:M21"/>
    <mergeCell ref="W7:Z7"/>
    <mergeCell ref="H34:J34"/>
    <mergeCell ref="R47"/>
    <mergeCell ref="Q81"/>
    <mergeCell ref="C69:G69"/>
    <mergeCell ref="C96:G96"/>
    <mergeCell ref="Z114:AC114"/>
    <mergeCell ref="Q74"/>
    <mergeCell ref="Q123"/>
    <mergeCell ref="R64:Y64"/>
    <mergeCell ref="H36:J36"/>
    <mergeCell ref="C62:G62"/>
    <mergeCell ref="Q110"/>
    <mergeCell ref="R82:Y82"/>
    <mergeCell ref="C98:G98"/>
    <mergeCell ref="Z107:AC107"/>
    <mergeCell ref="Z34:AC34"/>
    <mergeCell ref="H70:P70"/>
    <mergeCell ref="R57:Y57"/>
    <mergeCell ref="Q76"/>
    <mergeCell ref="R128:Y128"/>
    <mergeCell ref="T34:W34"/>
    <mergeCell ref="C64:G64"/>
    <mergeCell ref="F134:H134"/>
    <mergeCell ref="Z36:AC36"/>
    <mergeCell ref="T39:W39"/>
    <mergeCell ref="H99:P99"/>
    <mergeCell ref="C93:G93"/>
    <mergeCell ref="X47:Y47"/>
    <mergeCell ref="H101:P101"/>
    <mergeCell ref="Z61:AC61"/>
    <mergeCell ref="R110:Y110"/>
    <mergeCell ref="B43"/>
    <mergeCell ref="A133:AC133"/>
    <mergeCell ref="H76:P76"/>
    <mergeCell ref="T47:W47"/>
    <mergeCell ref="Q92"/>
    <mergeCell ref="G8:V8"/>
    <mergeCell ref="Z125:AC125"/>
    <mergeCell ref="Q29"/>
    <mergeCell ref="Z112:AC112"/>
    <mergeCell ref="R75:Y75"/>
    <mergeCell ref="Q94"/>
    <mergeCell ref="A37"/>
    <mergeCell ref="R62:Y62"/>
    <mergeCell ref="C82:G82"/>
    <mergeCell ref="Z62:AC62"/>
    <mergeCell ref="G10:V10"/>
    <mergeCell ref="Z56:AC56"/>
    <mergeCell ref="Z127:AC127"/>
    <mergeCell ref="K38:L38"/>
    <mergeCell ref="M48:O48"/>
    <mergeCell ref="AA9:AC9"/>
    <mergeCell ref="R42"/>
    <mergeCell ref="Z64:AC64"/>
    <mergeCell ref="C111:G111"/>
    <mergeCell ref="Q98"/>
    <mergeCell ref="Z51:AC51"/>
  </mergeCells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AC164"/>
  <sheetViews>
    <sheetView workbookViewId="0">
      <selection activeCell="A1" sqref="A1"/>
    </sheetView>
  </sheetViews>
  <sheetFormatPr baseColWidth="8" defaultRowHeight="15"/>
  <cols>
    <col width="5.42578125" customWidth="1" style="200" min="1" max="1"/>
    <col width="13" customWidth="1" style="200" min="2" max="2"/>
    <col width="2.42578125" customWidth="1" style="200" min="3" max="3"/>
    <col width="3.42578125" customWidth="1" style="200" min="4" max="4"/>
    <col width="2.42578125" customWidth="1" style="200" min="5" max="5"/>
    <col width="10.42578125" customWidth="1" style="200" min="6" max="6"/>
    <col width="4.42578125" customWidth="1" style="200" min="7" max="7"/>
    <col width="9.42578125" customWidth="1" style="200" min="8" max="8"/>
    <col width="23.42578125" customWidth="1" style="200" min="9" max="9"/>
    <col width="12.42578125" customWidth="1" style="200" min="10" max="10"/>
    <col width="4.42578125" customWidth="1" style="200" min="11" max="11"/>
    <col width="6.42578125" customWidth="1" style="200" min="12" max="12"/>
    <col width="13" customWidth="1" style="200" min="13" max="13"/>
    <col width="2.42578125" customWidth="1" style="200" min="14" max="14"/>
    <col width="1.42578125" customWidth="1" style="200" min="15" max="15"/>
    <col width="8.42578125" customWidth="1" style="200" min="16" max="16"/>
    <col width="9.42578125" customWidth="1" style="200" min="17" max="17"/>
    <col width="10.42578125" customWidth="1" style="200" min="18" max="18"/>
    <col width="6.42578125" customWidth="1" style="200" min="19" max="19"/>
    <col width="4.42578125" customWidth="1" style="200" min="20" max="20"/>
    <col width="13" customWidth="1" style="200" min="21" max="21"/>
    <col width="1.42578125" customWidth="1" style="200" min="22" max="22"/>
    <col width="13" customWidth="1" style="200" min="23" max="23"/>
    <col width="13" customWidth="1" style="200" min="24" max="24"/>
    <col width="7.42578125" customWidth="1" style="200" min="25" max="25"/>
    <col width="1.42578125" customWidth="1" style="200" min="26" max="26"/>
    <col width="3.42578125" customWidth="1" style="200" min="27" max="27"/>
    <col width="13" customWidth="1" style="200" min="28" max="28"/>
    <col width="5.42578125" customWidth="1" style="200" min="29" max="29"/>
  </cols>
  <sheetData>
    <row r="1" ht="12.2" customHeight="1" s="200">
      <c r="A1" s="283" t="inlineStr">
        <is>
          <t>Унифицированная Форма № КС-2</t>
        </is>
      </c>
    </row>
    <row r="2" ht="12.2" customHeight="1" s="200">
      <c r="A2" s="283" t="inlineStr">
        <is>
          <t>Утверждена постановлением Госкомстата России</t>
        </is>
      </c>
    </row>
    <row r="3" ht="24.6" customHeight="1" s="200">
      <c r="A3" s="283" t="inlineStr">
        <is>
          <t>от 11.11.99 № 100</t>
        </is>
      </c>
    </row>
    <row r="4" ht="14.85" customHeight="1" s="200">
      <c r="A4" s="284" t="inlineStr"/>
      <c r="AA4" s="285" t="inlineStr">
        <is>
          <t>Код</t>
        </is>
      </c>
      <c r="AB4" s="239" t="n"/>
      <c r="AC4" s="240" t="n"/>
    </row>
    <row r="5" ht="14.85" customHeight="1" s="200">
      <c r="A5" s="286" t="inlineStr">
        <is>
          <t xml:space="preserve">Форма по ОКУД </t>
        </is>
      </c>
      <c r="AA5" s="285" t="inlineStr">
        <is>
          <t>0322005</t>
        </is>
      </c>
      <c r="AB5" s="239" t="n"/>
      <c r="AC5" s="240" t="n"/>
    </row>
    <row r="6" ht="14.85" customHeight="1" s="200">
      <c r="A6" s="284" t="inlineStr">
        <is>
          <t xml:space="preserve">Инвестор: </t>
        </is>
      </c>
      <c r="E6" s="287" t="inlineStr"/>
      <c r="F6" s="243" t="n"/>
      <c r="G6" s="243" t="n"/>
      <c r="H6" s="243" t="n"/>
      <c r="I6" s="243" t="n"/>
      <c r="J6" s="243" t="n"/>
      <c r="K6" s="243" t="n"/>
      <c r="L6" s="243" t="n"/>
      <c r="M6" s="243" t="n"/>
      <c r="N6" s="243" t="n"/>
      <c r="O6" s="243" t="n"/>
      <c r="P6" s="243" t="n"/>
      <c r="Q6" s="243" t="n"/>
      <c r="R6" s="243" t="n"/>
      <c r="S6" s="243" t="n"/>
      <c r="T6" s="243" t="n"/>
      <c r="U6" s="243" t="n"/>
      <c r="V6" s="243" t="n"/>
      <c r="W6" s="286" t="inlineStr">
        <is>
          <t xml:space="preserve">по ОКПО </t>
        </is>
      </c>
      <c r="AA6" s="288" t="inlineStr"/>
      <c r="AB6" s="245" t="n"/>
      <c r="AC6" s="246" t="n"/>
    </row>
    <row r="7" ht="14.85" customHeight="1" s="200">
      <c r="A7" s="284" t="inlineStr"/>
      <c r="E7" s="289" t="inlineStr">
        <is>
          <t>(организация, адрес, телефон, факс)</t>
        </is>
      </c>
      <c r="W7" s="284" t="inlineStr"/>
      <c r="AA7" s="290" t="inlineStr"/>
      <c r="AB7" s="243" t="n"/>
      <c r="AC7" s="249" t="n"/>
    </row>
    <row r="8" ht="14.85" customHeight="1" s="200">
      <c r="A8" s="284" t="inlineStr">
        <is>
          <t xml:space="preserve">Заказчик (Генподрядчик): </t>
        </is>
      </c>
      <c r="G8" s="287" t="inlineStr">
        <is>
          <t>Представитель МКД</t>
        </is>
      </c>
      <c r="H8" s="243" t="n"/>
      <c r="I8" s="243" t="n"/>
      <c r="J8" s="243" t="n"/>
      <c r="K8" s="243" t="n"/>
      <c r="L8" s="243" t="n"/>
      <c r="M8" s="243" t="n"/>
      <c r="N8" s="243" t="n"/>
      <c r="O8" s="243" t="n"/>
      <c r="P8" s="243" t="n"/>
      <c r="Q8" s="243" t="n"/>
      <c r="R8" s="243" t="n"/>
      <c r="S8" s="243" t="n"/>
      <c r="T8" s="243" t="n"/>
      <c r="U8" s="243" t="n"/>
      <c r="V8" s="243" t="n"/>
      <c r="W8" s="286" t="inlineStr">
        <is>
          <t xml:space="preserve">по ОКПО </t>
        </is>
      </c>
      <c r="AA8" s="288" t="inlineStr"/>
      <c r="AB8" s="245" t="n"/>
      <c r="AC8" s="246" t="n"/>
    </row>
    <row r="9" ht="14.85" customHeight="1" s="200">
      <c r="A9" s="284" t="inlineStr"/>
      <c r="G9" s="289" t="inlineStr">
        <is>
          <t>(организация, адрес, телефон, факс)</t>
        </is>
      </c>
      <c r="W9" s="284" t="inlineStr"/>
      <c r="AA9" s="290" t="inlineStr"/>
      <c r="AB9" s="243" t="n"/>
      <c r="AC9" s="249" t="n"/>
    </row>
    <row r="10" ht="14.85" customHeight="1" s="200">
      <c r="A10" s="284" t="inlineStr">
        <is>
          <t xml:space="preserve">Подрядчик (Субподрядчик): </t>
        </is>
      </c>
      <c r="G10" s="287" t="inlineStr">
        <is>
          <t>ООО УК "ЖИЛИЩНЫЕ РЕШЕНИЯ"</t>
        </is>
      </c>
      <c r="H10" s="243" t="n"/>
      <c r="I10" s="243" t="n"/>
      <c r="J10" s="243" t="n"/>
      <c r="K10" s="243" t="n"/>
      <c r="L10" s="243" t="n"/>
      <c r="M10" s="243" t="n"/>
      <c r="N10" s="243" t="n"/>
      <c r="O10" s="243" t="n"/>
      <c r="P10" s="243" t="n"/>
      <c r="Q10" s="243" t="n"/>
      <c r="R10" s="243" t="n"/>
      <c r="S10" s="243" t="n"/>
      <c r="T10" s="243" t="n"/>
      <c r="U10" s="243" t="n"/>
      <c r="V10" s="243" t="n"/>
      <c r="W10" s="286" t="inlineStr">
        <is>
          <t xml:space="preserve">по ОКПО </t>
        </is>
      </c>
      <c r="AA10" s="288" t="inlineStr"/>
      <c r="AB10" s="245" t="n"/>
      <c r="AC10" s="246" t="n"/>
    </row>
    <row r="11" ht="14.85" customHeight="1" s="200">
      <c r="A11" s="284" t="inlineStr"/>
      <c r="G11" s="289" t="inlineStr">
        <is>
          <t>(организация, адрес, телефон, факс)</t>
        </is>
      </c>
      <c r="W11" s="284" t="inlineStr"/>
      <c r="AA11" s="290" t="inlineStr"/>
      <c r="AB11" s="243" t="n"/>
      <c r="AC11" s="249" t="n"/>
    </row>
    <row r="12" ht="14.85" customHeight="1" s="200">
      <c r="A12" s="284" t="inlineStr">
        <is>
          <t xml:space="preserve">Стройка: </t>
        </is>
      </c>
      <c r="D12" s="287" t="inlineStr">
        <is>
          <t>Содержание и текущий ремонт МКД г Щелково</t>
        </is>
      </c>
      <c r="E12" s="243" t="n"/>
      <c r="F12" s="243" t="n"/>
      <c r="G12" s="243" t="n"/>
      <c r="H12" s="243" t="n"/>
      <c r="I12" s="243" t="n"/>
      <c r="J12" s="243" t="n"/>
      <c r="K12" s="243" t="n"/>
      <c r="L12" s="243" t="n"/>
      <c r="M12" s="243" t="n"/>
      <c r="N12" s="243" t="n"/>
      <c r="O12" s="243" t="n"/>
      <c r="P12" s="243" t="n"/>
      <c r="Q12" s="243" t="n"/>
      <c r="R12" s="243" t="n"/>
      <c r="S12" s="243" t="n"/>
      <c r="T12" s="243" t="n"/>
      <c r="U12" s="243" t="n"/>
      <c r="V12" s="243" t="n"/>
      <c r="W12" s="286" t="inlineStr"/>
      <c r="AA12" s="285" t="inlineStr"/>
      <c r="AB12" s="239" t="n"/>
      <c r="AC12" s="240" t="n"/>
    </row>
    <row r="13" ht="14.85" customHeight="1" s="200">
      <c r="A13" s="284" t="inlineStr">
        <is>
          <t xml:space="preserve">Объект: </t>
        </is>
      </c>
      <c r="D13" s="287" t="inlineStr">
        <is>
          <t>Содержание и текущий ремонт МКД г Щелково</t>
        </is>
      </c>
      <c r="E13" s="243" t="n"/>
      <c r="F13" s="243" t="n"/>
      <c r="G13" s="243" t="n"/>
      <c r="H13" s="243" t="n"/>
      <c r="I13" s="243" t="n"/>
      <c r="J13" s="243" t="n"/>
      <c r="K13" s="243" t="n"/>
      <c r="L13" s="243" t="n"/>
      <c r="M13" s="243" t="n"/>
      <c r="N13" s="243" t="n"/>
      <c r="O13" s="243" t="n"/>
      <c r="P13" s="243" t="n"/>
      <c r="Q13" s="243" t="n"/>
      <c r="R13" s="243" t="n"/>
      <c r="S13" s="243" t="n"/>
      <c r="T13" s="243" t="n"/>
      <c r="U13" s="243" t="n"/>
      <c r="V13" s="243" t="n"/>
      <c r="W13" s="286" t="inlineStr"/>
      <c r="AA13" s="285" t="inlineStr"/>
      <c r="AB13" s="239" t="n"/>
      <c r="AC13" s="240" t="n"/>
    </row>
    <row r="14" ht="14.85" customHeight="1" s="200">
      <c r="A14" s="286" t="inlineStr">
        <is>
          <t xml:space="preserve">Вид деятельности по ОКДП </t>
        </is>
      </c>
      <c r="AA14" s="285" t="inlineStr"/>
      <c r="AB14" s="239" t="n"/>
      <c r="AC14" s="240" t="n"/>
    </row>
    <row r="15" ht="14.85" customHeight="1" s="200">
      <c r="A15" s="286" t="inlineStr">
        <is>
          <t xml:space="preserve">Договор подряда (контракт) </t>
        </is>
      </c>
      <c r="Y15" s="291" t="inlineStr">
        <is>
          <t>номер</t>
        </is>
      </c>
      <c r="Z15" s="240" t="n"/>
      <c r="AA15" s="292" t="inlineStr"/>
      <c r="AB15" s="239" t="n"/>
      <c r="AC15" s="240" t="n"/>
    </row>
    <row r="16" ht="14.85" customHeight="1" s="200">
      <c r="A16" s="284" t="inlineStr"/>
      <c r="Y16" s="285" t="inlineStr">
        <is>
          <t>дата</t>
        </is>
      </c>
      <c r="Z16" s="240" t="n"/>
      <c r="AA16" s="292" t="inlineStr"/>
      <c r="AB16" s="292" t="inlineStr"/>
      <c r="AC16" s="292" t="inlineStr"/>
    </row>
    <row r="17" ht="14.85" customHeight="1" s="200">
      <c r="A17" s="286" t="inlineStr">
        <is>
          <t>Вид операции</t>
        </is>
      </c>
      <c r="AA17" s="285" t="inlineStr"/>
      <c r="AB17" s="239" t="n"/>
      <c r="AC17" s="240" t="n"/>
    </row>
    <row r="18" ht="12.2" customHeight="1" s="200">
      <c r="A18" s="293" t="inlineStr"/>
    </row>
    <row r="19" ht="14.85" customHeight="1" s="200">
      <c r="A19" s="286" t="inlineStr"/>
      <c r="V19" s="285" t="inlineStr">
        <is>
          <t>Отчетный период</t>
        </is>
      </c>
      <c r="W19" s="239" t="n"/>
      <c r="X19" s="239" t="n"/>
      <c r="Y19" s="239" t="n"/>
      <c r="Z19" s="239" t="n"/>
      <c r="AA19" s="239" t="n"/>
      <c r="AB19" s="239" t="n"/>
      <c r="AC19" s="240" t="n"/>
    </row>
    <row r="20" ht="14.85" customHeight="1" s="200">
      <c r="A20" s="286" t="inlineStr"/>
      <c r="N20" s="285" t="inlineStr">
        <is>
          <t>Номер документа</t>
        </is>
      </c>
      <c r="O20" s="239" t="n"/>
      <c r="P20" s="239" t="n"/>
      <c r="Q20" s="240" t="n"/>
      <c r="R20" s="285" t="inlineStr">
        <is>
          <t>Дата составления</t>
        </is>
      </c>
      <c r="S20" s="239" t="n"/>
      <c r="T20" s="240" t="n"/>
      <c r="U20" s="284" t="inlineStr"/>
      <c r="V20" s="285" t="inlineStr">
        <is>
          <t>с</t>
        </is>
      </c>
      <c r="W20" s="239" t="n"/>
      <c r="X20" s="239" t="n"/>
      <c r="Y20" s="239" t="n"/>
      <c r="Z20" s="240" t="n"/>
      <c r="AA20" s="285" t="inlineStr">
        <is>
          <t>по</t>
        </is>
      </c>
      <c r="AB20" s="239" t="n"/>
      <c r="AC20" s="240" t="n"/>
    </row>
    <row r="21" ht="14.85" customHeight="1" s="200">
      <c r="A21" s="286" t="inlineStr"/>
      <c r="N21" s="285" t="inlineStr"/>
      <c r="O21" s="239" t="n"/>
      <c r="P21" s="239" t="n"/>
      <c r="Q21" s="240" t="n"/>
      <c r="R21" s="285" t="inlineStr">
        <is>
          <t>30.11.2025</t>
        </is>
      </c>
      <c r="S21" s="239" t="n"/>
      <c r="T21" s="240" t="n"/>
      <c r="U21" s="284" t="inlineStr"/>
      <c r="V21" s="292" t="inlineStr">
        <is>
          <t>01.11.2025</t>
        </is>
      </c>
      <c r="W21" s="239" t="n"/>
      <c r="X21" s="239" t="n"/>
      <c r="Y21" s="239" t="n"/>
      <c r="Z21" s="240" t="n"/>
      <c r="AA21" s="292" t="inlineStr">
        <is>
          <t>30.11.2025</t>
        </is>
      </c>
      <c r="AB21" s="239" t="n"/>
      <c r="AC21" s="240" t="n"/>
    </row>
    <row r="22" ht="51.75" customHeight="1" s="200">
      <c r="A22" s="294" t="inlineStr">
        <is>
          <t>АКТ о приемке выполненных работ</t>
        </is>
      </c>
    </row>
    <row r="23" ht="12.2" customHeight="1" s="200">
      <c r="A23" s="293" t="inlineStr"/>
    </row>
    <row r="24" ht="12.2" customHeight="1" s="200">
      <c r="A24" s="295" t="n"/>
      <c r="L24" s="296" t="n"/>
      <c r="O24" s="295" t="n"/>
    </row>
    <row r="25" ht="12.2" customHeight="1" s="200">
      <c r="A25" s="293" t="inlineStr"/>
    </row>
    <row r="26" ht="24.6" customHeight="1" s="200">
      <c r="A26" s="292" t="inlineStr">
        <is>
          <t>Номер</t>
        </is>
      </c>
      <c r="B26" s="246" t="n"/>
      <c r="C26" s="292" t="inlineStr">
        <is>
          <t>Обоснование</t>
        </is>
      </c>
      <c r="D26" s="245" t="n"/>
      <c r="E26" s="245" t="n"/>
      <c r="F26" s="245" t="n"/>
      <c r="G26" s="246" t="n"/>
      <c r="H26" s="292" t="inlineStr">
        <is>
          <t>Наименование работ и затрат</t>
        </is>
      </c>
      <c r="I26" s="245" t="n"/>
      <c r="J26" s="246" t="n"/>
      <c r="K26" s="292" t="inlineStr">
        <is>
          <t>Единица измерения</t>
        </is>
      </c>
      <c r="L26" s="246" t="n"/>
      <c r="M26" s="292" t="inlineStr">
        <is>
          <t>Количество</t>
        </is>
      </c>
      <c r="N26" s="239" t="n"/>
      <c r="O26" s="239" t="n"/>
      <c r="P26" s="239" t="n"/>
      <c r="Q26" s="240" t="n"/>
      <c r="R26" s="292" t="inlineStr">
        <is>
          <t>Сметная стоимость, руб</t>
        </is>
      </c>
      <c r="S26" s="239" t="n"/>
      <c r="T26" s="239" t="n"/>
      <c r="U26" s="239" t="n"/>
      <c r="V26" s="239" t="n"/>
      <c r="W26" s="239" t="n"/>
      <c r="X26" s="239" t="n"/>
      <c r="Y26" s="239" t="n"/>
      <c r="Z26" s="239" t="n"/>
      <c r="AA26" s="239" t="n"/>
      <c r="AB26" s="239" t="n"/>
      <c r="AC26" s="240" t="n"/>
    </row>
    <row r="27" ht="12.2" customHeight="1" s="200">
      <c r="A27" s="256" t="n"/>
      <c r="B27" s="249" t="n"/>
      <c r="C27" s="257" t="n"/>
      <c r="G27" s="258" t="n"/>
      <c r="H27" s="257" t="n"/>
      <c r="J27" s="258" t="n"/>
      <c r="K27" s="257" t="n"/>
      <c r="L27" s="258" t="n"/>
      <c r="M27" s="292" t="inlineStr">
        <is>
          <t>на единицу измерения</t>
        </is>
      </c>
      <c r="N27" s="245" t="n"/>
      <c r="O27" s="246" t="n"/>
      <c r="P27" s="292" t="inlineStr">
        <is>
          <t>коэффициенты</t>
        </is>
      </c>
      <c r="Q27" s="292" t="inlineStr">
        <is>
          <t>всего с учетом коэффициентов</t>
        </is>
      </c>
      <c r="R27" s="292" t="inlineStr">
        <is>
          <t>на единицу измерения в базисном уровне цен</t>
        </is>
      </c>
      <c r="S27" s="292" t="inlineStr">
        <is>
          <t>индекс</t>
        </is>
      </c>
      <c r="T27" s="292" t="inlineStr">
        <is>
          <t>на единицу измерения в текущем уровне цен</t>
        </is>
      </c>
      <c r="U27" s="245" t="n"/>
      <c r="V27" s="245" t="n"/>
      <c r="W27" s="246" t="n"/>
      <c r="X27" s="292" t="inlineStr">
        <is>
          <t>коэффициенты</t>
        </is>
      </c>
      <c r="Y27" s="246" t="n"/>
      <c r="Z27" s="292" t="inlineStr">
        <is>
          <t>всего в текущем уровне цен</t>
        </is>
      </c>
      <c r="AA27" s="245" t="n"/>
      <c r="AB27" s="245" t="n"/>
      <c r="AC27" s="246" t="n"/>
    </row>
    <row r="28" ht="61.35" customHeight="1" s="200">
      <c r="A28" s="292" t="inlineStr">
        <is>
          <t>по пор.</t>
        </is>
      </c>
      <c r="B28" s="292" t="inlineStr">
        <is>
          <t>поз. по см.</t>
        </is>
      </c>
      <c r="C28" s="256" t="n"/>
      <c r="D28" s="243" t="n"/>
      <c r="E28" s="243" t="n"/>
      <c r="F28" s="243" t="n"/>
      <c r="G28" s="249" t="n"/>
      <c r="H28" s="256" t="n"/>
      <c r="I28" s="243" t="n"/>
      <c r="J28" s="249" t="n"/>
      <c r="K28" s="256" t="n"/>
      <c r="L28" s="249" t="n"/>
      <c r="M28" s="256" t="n"/>
      <c r="N28" s="243" t="n"/>
      <c r="O28" s="249" t="n"/>
      <c r="P28" s="259" t="n"/>
      <c r="Q28" s="259" t="n"/>
      <c r="R28" s="259" t="n"/>
      <c r="S28" s="259" t="n"/>
      <c r="T28" s="256" t="n"/>
      <c r="U28" s="243" t="n"/>
      <c r="V28" s="243" t="n"/>
      <c r="W28" s="249" t="n"/>
      <c r="X28" s="256" t="n"/>
      <c r="Y28" s="249" t="n"/>
      <c r="Z28" s="256" t="n"/>
      <c r="AA28" s="243" t="n"/>
      <c r="AB28" s="243" t="n"/>
      <c r="AC28" s="249" t="n"/>
    </row>
    <row r="29" ht="18.4" customHeight="1" s="200">
      <c r="A29" s="292" t="inlineStr">
        <is>
          <t>1</t>
        </is>
      </c>
      <c r="B29" s="292" t="inlineStr">
        <is>
          <t>2</t>
        </is>
      </c>
      <c r="C29" s="292" t="inlineStr">
        <is>
          <t>3</t>
        </is>
      </c>
      <c r="D29" s="239" t="n"/>
      <c r="E29" s="239" t="n"/>
      <c r="F29" s="239" t="n"/>
      <c r="G29" s="240" t="n"/>
      <c r="H29" s="292" t="inlineStr">
        <is>
          <t>4</t>
        </is>
      </c>
      <c r="I29" s="239" t="n"/>
      <c r="J29" s="240" t="n"/>
      <c r="K29" s="292" t="inlineStr">
        <is>
          <t>5</t>
        </is>
      </c>
      <c r="L29" s="240" t="n"/>
      <c r="M29" s="292" t="inlineStr">
        <is>
          <t>6</t>
        </is>
      </c>
      <c r="N29" s="239" t="n"/>
      <c r="O29" s="240" t="n"/>
      <c r="P29" s="292" t="inlineStr">
        <is>
          <t>7</t>
        </is>
      </c>
      <c r="Q29" s="292" t="inlineStr">
        <is>
          <t>8</t>
        </is>
      </c>
      <c r="R29" s="292" t="inlineStr">
        <is>
          <t>9</t>
        </is>
      </c>
      <c r="S29" s="292" t="inlineStr">
        <is>
          <t>10</t>
        </is>
      </c>
      <c r="T29" s="292" t="inlineStr">
        <is>
          <t>11</t>
        </is>
      </c>
      <c r="U29" s="239" t="n"/>
      <c r="V29" s="239" t="n"/>
      <c r="W29" s="240" t="n"/>
      <c r="X29" s="292" t="inlineStr">
        <is>
          <t>12</t>
        </is>
      </c>
      <c r="Y29" s="240" t="n"/>
      <c r="Z29" s="292" t="inlineStr">
        <is>
          <t>13</t>
        </is>
      </c>
      <c r="AA29" s="239" t="n"/>
      <c r="AB29" s="239" t="n"/>
      <c r="AC29" s="240" t="n"/>
    </row>
    <row r="31" ht="12.2" customHeight="1" s="200">
      <c r="A31" s="297" t="inlineStr">
        <is>
          <t>ул Победы, д 4</t>
        </is>
      </c>
      <c r="B31" s="243" t="n"/>
      <c r="C31" s="243" t="n"/>
      <c r="D31" s="243" t="n"/>
      <c r="E31" s="243" t="n"/>
      <c r="F31" s="243" t="n"/>
      <c r="G31" s="243" t="n"/>
      <c r="H31" s="243" t="n"/>
      <c r="I31" s="243" t="n"/>
      <c r="J31" s="243" t="n"/>
      <c r="K31" s="243" t="n"/>
      <c r="L31" s="243" t="n"/>
      <c r="M31" s="243" t="n"/>
      <c r="N31" s="243" t="n"/>
      <c r="O31" s="243" t="n"/>
      <c r="P31" s="243" t="n"/>
      <c r="Q31" s="243" t="n"/>
      <c r="R31" s="243" t="n"/>
      <c r="S31" s="243" t="n"/>
      <c r="T31" s="243" t="n"/>
      <c r="U31" s="243" t="n"/>
      <c r="V31" s="243" t="n"/>
      <c r="W31" s="243" t="n"/>
      <c r="X31" s="243" t="n"/>
      <c r="Y31" s="243" t="n"/>
      <c r="Z31" s="243" t="n"/>
      <c r="AA31" s="243" t="n"/>
      <c r="AB31" s="243" t="n"/>
      <c r="AC31" s="243" t="n"/>
    </row>
    <row r="33" ht="12.2" customHeight="1" s="200">
      <c r="A33" s="297" t="inlineStr">
        <is>
          <t>общестроительные работы</t>
        </is>
      </c>
      <c r="B33" s="243" t="n"/>
      <c r="C33" s="243" t="n"/>
      <c r="D33" s="243" t="n"/>
      <c r="E33" s="243" t="n"/>
      <c r="F33" s="243" t="n"/>
      <c r="G33" s="243" t="n"/>
      <c r="H33" s="243" t="n"/>
      <c r="I33" s="243" t="n"/>
      <c r="J33" s="243" t="n"/>
      <c r="K33" s="243" t="n"/>
      <c r="L33" s="243" t="n"/>
      <c r="M33" s="243" t="n"/>
      <c r="N33" s="243" t="n"/>
      <c r="O33" s="243" t="n"/>
      <c r="P33" s="243" t="n"/>
      <c r="Q33" s="243" t="n"/>
      <c r="R33" s="243" t="n"/>
      <c r="S33" s="243" t="n"/>
      <c r="T33" s="243" t="n"/>
      <c r="U33" s="243" t="n"/>
      <c r="V33" s="243" t="n"/>
      <c r="W33" s="243" t="n"/>
      <c r="X33" s="243" t="n"/>
      <c r="Y33" s="243" t="n"/>
      <c r="Z33" s="243" t="n"/>
      <c r="AA33" s="243" t="n"/>
      <c r="AB33" s="243" t="n"/>
      <c r="AC33" s="243" t="n"/>
    </row>
    <row r="34" ht="12.2" customHeight="1" s="200">
      <c r="A34" s="293" t="inlineStr">
        <is>
          <t>1</t>
        </is>
      </c>
      <c r="B34" s="298" t="inlineStr">
        <is>
          <t>1</t>
        </is>
      </c>
      <c r="C34" s="298" t="inlineStr">
        <is>
          <t>ГЭСНр 69-01-041-03</t>
        </is>
      </c>
      <c r="H34" s="298" t="inlineStr">
        <is>
          <t>Ремонт железобетонных балконных плит</t>
        </is>
      </c>
      <c r="K34" s="298" t="inlineStr">
        <is>
          <t>м3</t>
        </is>
      </c>
      <c r="M34" s="299" t="n">
        <v>0.73</v>
      </c>
      <c r="P34" s="283" t="inlineStr"/>
      <c r="Q34" s="300" t="n">
        <v>0.73</v>
      </c>
      <c r="R34" s="283" t="inlineStr"/>
      <c r="S34" s="283" t="inlineStr"/>
      <c r="T34" s="283" t="inlineStr"/>
      <c r="X34" s="283" t="inlineStr"/>
      <c r="Z34" s="283" t="inlineStr"/>
    </row>
    <row r="35" ht="12.2" customHeight="1" s="200">
      <c r="A35" s="293" t="inlineStr"/>
      <c r="B35" s="293" t="inlineStr"/>
      <c r="C35" s="293" t="inlineStr">
        <is>
          <t xml:space="preserve">             1</t>
        </is>
      </c>
      <c r="H35" s="293" t="inlineStr">
        <is>
          <t>ОТ(ЗТ)</t>
        </is>
      </c>
      <c r="K35" s="293" t="inlineStr">
        <is>
          <t>чел.-ч</t>
        </is>
      </c>
      <c r="M35" s="283" t="inlineStr"/>
      <c r="P35" s="283" t="inlineStr"/>
      <c r="Q35" s="301" t="n">
        <v>25.0609</v>
      </c>
      <c r="R35" s="283" t="inlineStr"/>
      <c r="S35" s="283" t="inlineStr"/>
      <c r="T35" s="283" t="inlineStr"/>
      <c r="X35" s="283" t="inlineStr"/>
      <c r="Z35" s="300" t="n">
        <v>11845.3</v>
      </c>
    </row>
    <row r="36" ht="12.2" customHeight="1" s="200">
      <c r="A36" s="293" t="inlineStr"/>
      <c r="B36" s="293" t="inlineStr"/>
      <c r="C36" s="293" t="inlineStr">
        <is>
          <t>2-100-02</t>
        </is>
      </c>
      <c r="H36" s="293" t="inlineStr">
        <is>
          <t>Рабочий 2 разряда</t>
        </is>
      </c>
      <c r="K36" s="293" t="inlineStr">
        <is>
          <t>чел.-ч</t>
        </is>
      </c>
      <c r="M36" s="299" t="n">
        <v>1.06</v>
      </c>
      <c r="P36" s="283" t="inlineStr"/>
      <c r="Q36" s="301" t="n">
        <v>0.7738</v>
      </c>
      <c r="R36" s="283" t="inlineStr"/>
      <c r="S36" s="283" t="inlineStr"/>
      <c r="T36" s="299" t="n">
        <v>433.57</v>
      </c>
      <c r="X36" s="283" t="inlineStr"/>
      <c r="Z36" s="299" t="n">
        <v>335.5</v>
      </c>
    </row>
    <row r="37" ht="12.2" customHeight="1" s="200">
      <c r="A37" s="293" t="inlineStr"/>
      <c r="B37" s="293" t="inlineStr"/>
      <c r="C37" s="293" t="inlineStr">
        <is>
          <t>2-100-03</t>
        </is>
      </c>
      <c r="H37" s="293" t="inlineStr">
        <is>
          <t>Рабочий 3 разряда</t>
        </is>
      </c>
      <c r="K37" s="293" t="inlineStr">
        <is>
          <t>чел.-ч</t>
        </is>
      </c>
      <c r="M37" s="299" t="n">
        <v>32.96</v>
      </c>
      <c r="P37" s="283" t="inlineStr"/>
      <c r="Q37" s="301" t="n">
        <v>24.0608</v>
      </c>
      <c r="R37" s="283" t="inlineStr"/>
      <c r="S37" s="283" t="inlineStr"/>
      <c r="T37" s="299" t="n">
        <v>473.35</v>
      </c>
      <c r="X37" s="283" t="inlineStr"/>
      <c r="Z37" s="299" t="n">
        <v>11389.18</v>
      </c>
    </row>
    <row r="38" ht="12.2" customHeight="1" s="200">
      <c r="A38" s="293" t="inlineStr"/>
      <c r="B38" s="293" t="inlineStr"/>
      <c r="C38" s="293" t="inlineStr">
        <is>
          <t>2-100-04</t>
        </is>
      </c>
      <c r="H38" s="293" t="inlineStr">
        <is>
          <t>Рабочий 4 разряда</t>
        </is>
      </c>
      <c r="K38" s="293" t="inlineStr">
        <is>
          <t>чел.-ч</t>
        </is>
      </c>
      <c r="M38" s="299" t="n">
        <v>0.31</v>
      </c>
      <c r="P38" s="283" t="inlineStr"/>
      <c r="Q38" s="301" t="n">
        <v>0.2263</v>
      </c>
      <c r="R38" s="283" t="inlineStr"/>
      <c r="S38" s="283" t="inlineStr"/>
      <c r="T38" s="299" t="n">
        <v>533.01</v>
      </c>
      <c r="X38" s="283" t="inlineStr"/>
      <c r="Z38" s="299" t="n">
        <v>120.62</v>
      </c>
    </row>
    <row r="39" ht="12.2" customHeight="1" s="200">
      <c r="A39" s="293" t="inlineStr"/>
      <c r="B39" s="293" t="inlineStr"/>
      <c r="C39" s="293" t="inlineStr">
        <is>
          <t xml:space="preserve">             2</t>
        </is>
      </c>
      <c r="H39" s="293" t="inlineStr">
        <is>
          <t>ЭМ</t>
        </is>
      </c>
      <c r="K39" s="293" t="inlineStr"/>
      <c r="M39" s="283" t="inlineStr"/>
      <c r="P39" s="283" t="inlineStr"/>
      <c r="Q39" s="283" t="inlineStr"/>
      <c r="R39" s="283" t="inlineStr"/>
      <c r="S39" s="283" t="inlineStr"/>
      <c r="T39" s="283" t="inlineStr"/>
      <c r="X39" s="283" t="inlineStr"/>
      <c r="Z39" s="300" t="n">
        <v>357.79</v>
      </c>
    </row>
    <row r="40" ht="12.2" customHeight="1" s="200">
      <c r="A40" s="302" t="inlineStr"/>
      <c r="B40" s="302" t="inlineStr"/>
      <c r="C40" s="302" t="inlineStr"/>
      <c r="H40" s="302" t="inlineStr">
        <is>
          <t>ОТм(ЗТм)</t>
        </is>
      </c>
      <c r="K40" s="302" t="inlineStr">
        <is>
          <t>чел.-ч</t>
        </is>
      </c>
      <c r="M40" s="303" t="inlineStr"/>
      <c r="P40" s="303" t="inlineStr"/>
      <c r="Q40" s="304" t="n">
        <v>0.1825</v>
      </c>
      <c r="R40" s="303" t="inlineStr"/>
      <c r="S40" s="303" t="inlineStr"/>
      <c r="T40" s="303" t="inlineStr"/>
      <c r="X40" s="303" t="inlineStr"/>
      <c r="Z40" s="300" t="n">
        <v>97.27</v>
      </c>
    </row>
    <row r="41" ht="24.6" customHeight="1" s="200">
      <c r="A41" s="293" t="inlineStr"/>
      <c r="B41" s="293" t="inlineStr"/>
      <c r="C41" s="293" t="inlineStr">
        <is>
          <t>91.06.09-022</t>
        </is>
      </c>
      <c r="H41" s="293" t="inlineStr">
        <is>
          <t>Люльки самоподъемные, грузоподъемность до 300 кг</t>
        </is>
      </c>
      <c r="K41" s="293" t="inlineStr">
        <is>
          <t>маш.-ч</t>
        </is>
      </c>
      <c r="M41" s="305" t="n">
        <v>16.3</v>
      </c>
      <c r="P41" s="283" t="inlineStr"/>
      <c r="Q41" s="306" t="n">
        <v>11.899</v>
      </c>
      <c r="R41" s="299" t="n">
        <v>17.3</v>
      </c>
      <c r="S41" s="299" t="n">
        <v>1.17</v>
      </c>
      <c r="T41" s="299" t="n">
        <v>20.24</v>
      </c>
      <c r="X41" s="283" t="inlineStr"/>
      <c r="Z41" s="299" t="n">
        <v>240.84</v>
      </c>
    </row>
    <row r="42" ht="12.2" customHeight="1" s="200">
      <c r="A42" s="293" t="inlineStr"/>
      <c r="B42" s="293" t="inlineStr"/>
      <c r="C42" s="293" t="inlineStr">
        <is>
          <t>91.14.02-001</t>
        </is>
      </c>
      <c r="H42" s="293" t="inlineStr">
        <is>
          <t>Автомобили бортовые, грузоподъемность до 5 т</t>
        </is>
      </c>
      <c r="K42" s="293" t="inlineStr">
        <is>
          <t>маш.-ч</t>
        </is>
      </c>
      <c r="M42" s="299" t="n">
        <v>0.25</v>
      </c>
      <c r="P42" s="283" t="inlineStr"/>
      <c r="Q42" s="301" t="n">
        <v>0.1825</v>
      </c>
      <c r="R42" s="283" t="inlineStr"/>
      <c r="S42" s="283" t="inlineStr"/>
      <c r="T42" s="299" t="n">
        <v>640.84</v>
      </c>
      <c r="X42" s="283" t="inlineStr"/>
      <c r="Z42" s="299" t="n">
        <v>116.95</v>
      </c>
    </row>
    <row r="43" ht="12.2" customHeight="1" s="200">
      <c r="A43" s="293" t="inlineStr"/>
      <c r="B43" s="293" t="inlineStr"/>
      <c r="C43" s="293" t="inlineStr">
        <is>
          <t>4-100-040</t>
        </is>
      </c>
      <c r="H43" s="293" t="inlineStr">
        <is>
          <t>ОТм(ЗТм) Средний разряд машинистов 4,0</t>
        </is>
      </c>
      <c r="K43" s="293" t="inlineStr">
        <is>
          <t>чел.-ч</t>
        </is>
      </c>
      <c r="M43" s="299" t="n">
        <v>0.25</v>
      </c>
      <c r="P43" s="283" t="inlineStr"/>
      <c r="Q43" s="301" t="n">
        <v>0.1825</v>
      </c>
      <c r="R43" s="283" t="inlineStr"/>
      <c r="S43" s="283" t="inlineStr"/>
      <c r="T43" s="299" t="n">
        <v>533.01</v>
      </c>
      <c r="X43" s="283" t="inlineStr"/>
      <c r="Z43" s="299" t="n">
        <v>97.27</v>
      </c>
    </row>
    <row r="44" ht="12.2" customHeight="1" s="200">
      <c r="A44" s="293" t="inlineStr"/>
      <c r="B44" s="293" t="inlineStr"/>
      <c r="C44" s="293" t="inlineStr">
        <is>
          <t xml:space="preserve">             4</t>
        </is>
      </c>
      <c r="H44" s="293" t="inlineStr">
        <is>
          <t>М</t>
        </is>
      </c>
      <c r="K44" s="293" t="inlineStr"/>
      <c r="M44" s="283" t="inlineStr"/>
      <c r="P44" s="283" t="inlineStr"/>
      <c r="Q44" s="283" t="inlineStr"/>
      <c r="R44" s="283" t="inlineStr"/>
      <c r="S44" s="283" t="inlineStr"/>
      <c r="T44" s="283" t="inlineStr"/>
      <c r="X44" s="283" t="inlineStr"/>
      <c r="Z44" s="300" t="n">
        <v>1790.84</v>
      </c>
    </row>
    <row r="45" ht="12.2" customHeight="1" s="200">
      <c r="A45" s="293" t="inlineStr"/>
      <c r="B45" s="293" t="inlineStr"/>
      <c r="C45" s="293" t="inlineStr">
        <is>
          <t>01.7.03.01-0001</t>
        </is>
      </c>
      <c r="H45" s="293" t="inlineStr">
        <is>
          <t>Вода</t>
        </is>
      </c>
      <c r="K45" s="293" t="inlineStr">
        <is>
          <t>м3</t>
        </is>
      </c>
      <c r="M45" s="306" t="n">
        <v>0.058</v>
      </c>
      <c r="P45" s="283" t="inlineStr"/>
      <c r="Q45" s="307" t="n">
        <v>0.04234</v>
      </c>
      <c r="R45" s="299" t="n">
        <v>35.71</v>
      </c>
      <c r="S45" s="299" t="n">
        <v>0.89</v>
      </c>
      <c r="T45" s="299" t="n">
        <v>31.78</v>
      </c>
      <c r="X45" s="283" t="inlineStr"/>
      <c r="Z45" s="299" t="n">
        <v>1.35</v>
      </c>
    </row>
    <row r="46" ht="12.2" customHeight="1" s="200">
      <c r="A46" s="293" t="inlineStr"/>
      <c r="B46" s="293" t="inlineStr"/>
      <c r="C46" s="293" t="inlineStr">
        <is>
          <t>01.7.15.06-0111</t>
        </is>
      </c>
      <c r="H46" s="293" t="inlineStr">
        <is>
          <t>Гвозди строительные</t>
        </is>
      </c>
      <c r="K46" s="293" t="inlineStr">
        <is>
          <t>т</t>
        </is>
      </c>
      <c r="M46" s="306" t="n">
        <v>0.001</v>
      </c>
      <c r="P46" s="283" t="inlineStr"/>
      <c r="Q46" s="307" t="n">
        <v>0.00073</v>
      </c>
      <c r="R46" s="283" t="inlineStr"/>
      <c r="S46" s="283" t="inlineStr"/>
      <c r="T46" s="299" t="n">
        <v>91135.28</v>
      </c>
      <c r="X46" s="283" t="inlineStr"/>
      <c r="Z46" s="299" t="n">
        <v>66.53</v>
      </c>
    </row>
    <row r="47" ht="12.2" customHeight="1" s="200">
      <c r="A47" s="293" t="inlineStr"/>
      <c r="B47" s="293" t="inlineStr"/>
      <c r="C47" s="293" t="inlineStr">
        <is>
          <t>01.7.20.03-0012</t>
        </is>
      </c>
      <c r="H47" s="293" t="inlineStr">
        <is>
          <t>Мешковина джутовая</t>
        </is>
      </c>
      <c r="K47" s="293" t="inlineStr">
        <is>
          <t>м2</t>
        </is>
      </c>
      <c r="M47" s="305" t="n">
        <v>1.5</v>
      </c>
      <c r="P47" s="283" t="inlineStr"/>
      <c r="Q47" s="306" t="n">
        <v>1.095</v>
      </c>
      <c r="R47" s="299" t="n">
        <v>71.62</v>
      </c>
      <c r="S47" s="299" t="n">
        <v>1.54</v>
      </c>
      <c r="T47" s="299" t="n">
        <v>110.29</v>
      </c>
      <c r="X47" s="283" t="inlineStr"/>
      <c r="Z47" s="299" t="n">
        <v>120.77</v>
      </c>
    </row>
    <row r="48" ht="24.6" customHeight="1" s="200">
      <c r="A48" s="293" t="inlineStr"/>
      <c r="B48" s="293" t="inlineStr"/>
      <c r="C48" s="293" t="inlineStr">
        <is>
          <t>03.2.01.01-0001</t>
        </is>
      </c>
      <c r="H48" s="293" t="inlineStr">
        <is>
          <t>Портландцемент бездобавочный общестроительный ЦЕМ 0 32,5Н</t>
        </is>
      </c>
      <c r="K48" s="293" t="inlineStr">
        <is>
          <t>т</t>
        </is>
      </c>
      <c r="M48" s="306" t="n">
        <v>0.006</v>
      </c>
      <c r="P48" s="283" t="inlineStr"/>
      <c r="Q48" s="307" t="n">
        <v>0.00438</v>
      </c>
      <c r="R48" s="299" t="n">
        <v>4800.85</v>
      </c>
      <c r="S48" s="299" t="n">
        <v>1.53</v>
      </c>
      <c r="T48" s="299" t="n">
        <v>7345.3</v>
      </c>
      <c r="X48" s="283" t="inlineStr"/>
      <c r="Z48" s="299" t="n">
        <v>32.17</v>
      </c>
    </row>
    <row r="49" ht="12.2" customHeight="1" s="200">
      <c r="A49" s="293" t="inlineStr"/>
      <c r="B49" s="293" t="inlineStr"/>
      <c r="C49" s="293" t="inlineStr">
        <is>
          <t>04.1.02.05</t>
        </is>
      </c>
      <c r="H49" s="293" t="inlineStr">
        <is>
          <t>Смеси бетонные тяжелого бетона</t>
        </is>
      </c>
      <c r="K49" s="293" t="inlineStr">
        <is>
          <t>м3</t>
        </is>
      </c>
      <c r="M49" s="299" t="n">
        <v>1.02</v>
      </c>
      <c r="P49" s="283" t="inlineStr"/>
      <c r="Q49" s="301" t="n">
        <v>0.7446</v>
      </c>
      <c r="R49" s="283" t="inlineStr"/>
      <c r="S49" s="283" t="inlineStr"/>
      <c r="T49" s="283" t="inlineStr"/>
      <c r="X49" s="283" t="inlineStr"/>
      <c r="Z49" s="283" t="inlineStr"/>
    </row>
    <row r="50" ht="12.2" customHeight="1" s="200">
      <c r="A50" s="293" t="inlineStr"/>
      <c r="B50" s="293" t="inlineStr"/>
      <c r="C50" s="293" t="inlineStr">
        <is>
          <t>04.3.01.09</t>
        </is>
      </c>
      <c r="H50" s="293" t="inlineStr">
        <is>
          <t>Раствор готовый кладочный тяжелый цементный</t>
        </is>
      </c>
      <c r="K50" s="293" t="inlineStr">
        <is>
          <t>м3</t>
        </is>
      </c>
      <c r="M50" s="306" t="n">
        <v>0.121</v>
      </c>
      <c r="P50" s="283" t="inlineStr"/>
      <c r="Q50" s="307" t="n">
        <v>0.08833000000000001</v>
      </c>
      <c r="R50" s="283" t="inlineStr"/>
      <c r="S50" s="283" t="inlineStr"/>
      <c r="T50" s="283" t="inlineStr"/>
      <c r="X50" s="283" t="inlineStr"/>
      <c r="Z50" s="283" t="inlineStr"/>
    </row>
    <row r="51" ht="12.2" customHeight="1" s="200">
      <c r="A51" s="293" t="inlineStr"/>
      <c r="B51" s="293" t="inlineStr"/>
      <c r="C51" s="293" t="inlineStr">
        <is>
          <t>08.3.03.06-0001</t>
        </is>
      </c>
      <c r="H51" s="293" t="inlineStr">
        <is>
          <t>Проволока вязальная</t>
        </is>
      </c>
      <c r="K51" s="293" t="inlineStr">
        <is>
          <t>кг</t>
        </is>
      </c>
      <c r="M51" s="299" t="n">
        <v>0.21</v>
      </c>
      <c r="P51" s="283" t="inlineStr"/>
      <c r="Q51" s="301" t="n">
        <v>0.1533</v>
      </c>
      <c r="R51" s="299" t="n">
        <v>83.06</v>
      </c>
      <c r="S51" s="299" t="n">
        <v>0.95</v>
      </c>
      <c r="T51" s="299" t="n">
        <v>78.91</v>
      </c>
      <c r="X51" s="283" t="inlineStr"/>
      <c r="Z51" s="299" t="n">
        <v>12.1</v>
      </c>
    </row>
    <row r="52" ht="24.6" customHeight="1" s="200">
      <c r="A52" s="293" t="inlineStr"/>
      <c r="B52" s="293" t="inlineStr"/>
      <c r="C52" s="293" t="inlineStr">
        <is>
          <t>08.4.03.01-0012</t>
        </is>
      </c>
      <c r="H52" s="293" t="inlineStr">
        <is>
          <t>Проволока арматурная из низкоуглеродистой стали, класс ВР-1, диаметр 4-5 мм</t>
        </is>
      </c>
      <c r="K52" s="293" t="inlineStr">
        <is>
          <t>т</t>
        </is>
      </c>
      <c r="M52" s="306" t="n">
        <v>0.023</v>
      </c>
      <c r="P52" s="283" t="inlineStr"/>
      <c r="Q52" s="307" t="n">
        <v>0.01679</v>
      </c>
      <c r="R52" s="283" t="inlineStr"/>
      <c r="S52" s="283" t="inlineStr"/>
      <c r="T52" s="299" t="n">
        <v>45559.77</v>
      </c>
      <c r="X52" s="283" t="inlineStr"/>
      <c r="Z52" s="299" t="n">
        <v>764.95</v>
      </c>
    </row>
    <row r="53" ht="36.75" customHeight="1" s="200">
      <c r="A53" s="293" t="inlineStr"/>
      <c r="B53" s="293" t="inlineStr"/>
      <c r="C53" s="293" t="inlineStr">
        <is>
          <t>11.1.03.05-0073</t>
        </is>
      </c>
      <c r="H53" s="293" t="inlineStr">
        <is>
          <t>Доска необрезная хвойных пород, естественной влажности, длина 2-6,5 м, ширина 100-250, толщина 20 мм, сорт III</t>
        </is>
      </c>
      <c r="K53" s="293" t="inlineStr">
        <is>
          <t>м3</t>
        </is>
      </c>
      <c r="M53" s="306" t="n">
        <v>0.091</v>
      </c>
      <c r="P53" s="283" t="inlineStr"/>
      <c r="Q53" s="307" t="n">
        <v>0.06643</v>
      </c>
      <c r="R53" s="299" t="n">
        <v>7555</v>
      </c>
      <c r="S53" s="299" t="n">
        <v>1.58</v>
      </c>
      <c r="T53" s="299" t="n">
        <v>11936.9</v>
      </c>
      <c r="X53" s="283" t="inlineStr"/>
      <c r="Z53" s="299" t="n">
        <v>792.97</v>
      </c>
    </row>
    <row r="54" ht="12.2" customHeight="1" s="200">
      <c r="A54" s="293" t="inlineStr"/>
      <c r="B54" s="293" t="inlineStr"/>
      <c r="C54" s="293" t="inlineStr">
        <is>
          <t>999-9900</t>
        </is>
      </c>
      <c r="H54" s="293" t="inlineStr">
        <is>
          <t>Строительный мусор</t>
        </is>
      </c>
      <c r="K54" s="293" t="inlineStr">
        <is>
          <t>т</t>
        </is>
      </c>
      <c r="M54" s="299" t="n">
        <v>2.32</v>
      </c>
      <c r="P54" s="283" t="inlineStr"/>
      <c r="Q54" s="301" t="n">
        <v>1.6936</v>
      </c>
      <c r="R54" s="283" t="inlineStr"/>
      <c r="S54" s="283" t="inlineStr"/>
      <c r="T54" s="283" t="inlineStr"/>
      <c r="X54" s="283" t="inlineStr"/>
      <c r="Z54" s="283" t="inlineStr"/>
    </row>
    <row r="55" ht="12.2" customHeight="1" s="200">
      <c r="A55" s="293" t="inlineStr"/>
      <c r="B55" s="293" t="inlineStr"/>
      <c r="C55" s="293" t="inlineStr"/>
      <c r="H55" s="308" t="inlineStr">
        <is>
          <t>Итого прямые затраты</t>
        </is>
      </c>
      <c r="I55" s="245" t="n"/>
      <c r="J55" s="245" t="n"/>
      <c r="K55" s="309" t="inlineStr"/>
      <c r="L55" s="245" t="n"/>
      <c r="M55" s="309" t="inlineStr"/>
      <c r="N55" s="245" t="n"/>
      <c r="O55" s="245" t="n"/>
      <c r="P55" s="309" t="inlineStr"/>
      <c r="Q55" s="309" t="inlineStr"/>
      <c r="R55" s="309" t="inlineStr"/>
      <c r="S55" s="309" t="inlineStr"/>
      <c r="T55" s="309" t="inlineStr"/>
      <c r="U55" s="245" t="n"/>
      <c r="V55" s="245" t="n"/>
      <c r="W55" s="245" t="n"/>
      <c r="X55" s="309" t="inlineStr"/>
      <c r="Y55" s="245" t="n"/>
      <c r="Z55" s="310" t="n">
        <v>14091.2</v>
      </c>
      <c r="AA55" s="245" t="n"/>
      <c r="AB55" s="245" t="n"/>
      <c r="AC55" s="245" t="n"/>
    </row>
    <row r="56" ht="24.6" customHeight="1" s="200">
      <c r="B56" s="293" t="inlineStr">
        <is>
          <t>1.1</t>
        </is>
      </c>
      <c r="C56" s="293" t="inlineStr">
        <is>
          <t>04.1.02.05-0134</t>
        </is>
      </c>
      <c r="H56" s="293" t="inlineStr">
        <is>
          <t>Смеси бетонные тяжелого бетона (БСТ) на щебне из гравия, класс В15, F(1)150, W6</t>
        </is>
      </c>
      <c r="K56" s="293" t="inlineStr">
        <is>
          <t>м3</t>
        </is>
      </c>
      <c r="M56" s="299" t="n">
        <v>1.02</v>
      </c>
      <c r="P56" s="283" t="inlineStr"/>
      <c r="Q56" s="301" t="n">
        <v>0.7446</v>
      </c>
      <c r="R56" s="283" t="inlineStr"/>
      <c r="S56" s="283" t="inlineStr"/>
      <c r="T56" s="299" t="n">
        <v>6570.38</v>
      </c>
      <c r="X56" s="283" t="inlineStr"/>
      <c r="Z56" s="299" t="n">
        <v>4892.3</v>
      </c>
    </row>
    <row r="57" ht="12.2" customHeight="1" s="200">
      <c r="B57" s="293" t="inlineStr">
        <is>
          <t>1.2</t>
        </is>
      </c>
      <c r="C57" s="293" t="inlineStr">
        <is>
          <t>04.3.01.09-0015</t>
        </is>
      </c>
      <c r="H57" s="293" t="inlineStr">
        <is>
          <t>Раствор готовый кладочный, цементный, М150</t>
        </is>
      </c>
      <c r="K57" s="293" t="inlineStr">
        <is>
          <t>м3</t>
        </is>
      </c>
      <c r="M57" s="306" t="n">
        <v>0.121</v>
      </c>
      <c r="P57" s="283" t="inlineStr"/>
      <c r="Q57" s="307" t="n">
        <v>0.08833000000000001</v>
      </c>
      <c r="R57" s="283" t="inlineStr"/>
      <c r="S57" s="283" t="inlineStr"/>
      <c r="T57" s="299" t="n">
        <v>6127.96</v>
      </c>
      <c r="X57" s="283" t="inlineStr"/>
      <c r="Z57" s="299" t="n">
        <v>541.28</v>
      </c>
    </row>
    <row r="58" ht="12.2" customHeight="1" s="200">
      <c r="C58" s="293" t="inlineStr"/>
      <c r="H58" s="293" t="inlineStr">
        <is>
          <t>ФОТ</t>
        </is>
      </c>
      <c r="K58" s="293" t="inlineStr"/>
      <c r="M58" s="283" t="inlineStr"/>
      <c r="P58" s="283" t="inlineStr"/>
      <c r="Q58" s="283" t="inlineStr"/>
      <c r="R58" s="293" t="inlineStr"/>
      <c r="S58" s="293" t="inlineStr"/>
      <c r="T58" s="293" t="inlineStr"/>
      <c r="X58" s="293" t="inlineStr"/>
      <c r="Z58" s="299" t="n">
        <v>11942.57</v>
      </c>
    </row>
    <row r="59" ht="24.6" customHeight="1" s="200">
      <c r="C59" s="293" t="inlineStr">
        <is>
          <t>812/пр_2020_прил._т._п.103_гр.3</t>
        </is>
      </c>
      <c r="H59" s="293" t="inlineStr">
        <is>
          <t>НР (Прочие ремонтно-строительные работы)</t>
        </is>
      </c>
      <c r="K59" s="293" t="inlineStr">
        <is>
          <t>%</t>
        </is>
      </c>
      <c r="M59" s="311" t="n">
        <v>92</v>
      </c>
      <c r="P59" s="283" t="inlineStr"/>
      <c r="Q59" s="299" t="n">
        <v>92</v>
      </c>
      <c r="R59" s="293" t="inlineStr"/>
      <c r="S59" s="293" t="inlineStr"/>
      <c r="T59" s="293" t="inlineStr"/>
      <c r="X59" s="293" t="inlineStr"/>
      <c r="Z59" s="299" t="n">
        <v>10987.16</v>
      </c>
    </row>
    <row r="60" ht="24.6" customHeight="1" s="200">
      <c r="C60" s="293" t="inlineStr">
        <is>
          <t>774/пр_2020_прил._т._п.103_гр.3</t>
        </is>
      </c>
      <c r="H60" s="293" t="inlineStr">
        <is>
          <t>СП (Прочие ремонтно-строительные работы)</t>
        </is>
      </c>
      <c r="K60" s="293" t="inlineStr">
        <is>
          <t>%</t>
        </is>
      </c>
      <c r="M60" s="311" t="n">
        <v>44</v>
      </c>
      <c r="P60" s="283" t="inlineStr"/>
      <c r="Q60" s="299" t="n">
        <v>44</v>
      </c>
      <c r="R60" s="293" t="inlineStr"/>
      <c r="S60" s="293" t="inlineStr"/>
      <c r="T60" s="293" t="inlineStr"/>
      <c r="X60" s="293" t="inlineStr"/>
      <c r="Z60" s="299" t="n">
        <v>5254.73</v>
      </c>
    </row>
    <row r="61">
      <c r="A61" s="275" t="n"/>
      <c r="B61" s="275" t="n"/>
      <c r="C61" s="275" t="n"/>
      <c r="D61" s="275" t="n"/>
      <c r="E61" s="275" t="n"/>
      <c r="F61" s="275" t="n"/>
      <c r="G61" s="275" t="n"/>
      <c r="H61" s="275" t="n"/>
      <c r="I61" s="275" t="n"/>
      <c r="J61" s="275" t="n"/>
      <c r="K61" s="275" t="n"/>
      <c r="L61" s="275" t="n"/>
      <c r="M61" s="275" t="n"/>
      <c r="N61" s="275" t="n"/>
      <c r="O61" s="275" t="n"/>
      <c r="P61" s="275" t="n"/>
      <c r="Q61" s="275" t="n"/>
      <c r="R61" s="275" t="n"/>
      <c r="S61" s="275" t="n"/>
      <c r="T61" s="275" t="n"/>
      <c r="U61" s="275" t="n"/>
      <c r="V61" s="275" t="n"/>
      <c r="W61" s="275" t="n"/>
      <c r="X61" s="275" t="n"/>
      <c r="Y61" s="275" t="n"/>
      <c r="Z61" s="275" t="n"/>
      <c r="AA61" s="275" t="n"/>
      <c r="AB61" s="275" t="n"/>
      <c r="AC61" s="275" t="n"/>
    </row>
    <row r="62" ht="12.2" customHeight="1" s="200">
      <c r="H62" s="298" t="inlineStr">
        <is>
          <t>Всего по позиции</t>
        </is>
      </c>
      <c r="S62" s="293" t="inlineStr"/>
      <c r="T62" s="300" t="n">
        <v>48995.44</v>
      </c>
      <c r="X62" s="293" t="inlineStr"/>
      <c r="Z62" s="300" t="n">
        <v>35766.67</v>
      </c>
    </row>
    <row r="63" ht="12.2" customHeight="1" s="200">
      <c r="C63" s="312" t="inlineStr"/>
      <c r="H63" s="312" t="inlineStr">
        <is>
          <t>Итого по подразделу</t>
        </is>
      </c>
      <c r="Q63" s="312" t="inlineStr"/>
      <c r="R63" s="312" t="inlineStr"/>
      <c r="Z63" s="313" t="n">
        <v>35766.67</v>
      </c>
    </row>
    <row r="65" ht="12.2" customHeight="1" s="200">
      <c r="A65" s="297" t="inlineStr">
        <is>
          <t>сантехнические работы</t>
        </is>
      </c>
      <c r="B65" s="243" t="n"/>
      <c r="C65" s="243" t="n"/>
      <c r="D65" s="243" t="n"/>
      <c r="E65" s="243" t="n"/>
      <c r="F65" s="243" t="n"/>
      <c r="G65" s="243" t="n"/>
      <c r="H65" s="243" t="n"/>
      <c r="I65" s="243" t="n"/>
      <c r="J65" s="243" t="n"/>
      <c r="K65" s="243" t="n"/>
      <c r="L65" s="243" t="n"/>
      <c r="M65" s="243" t="n"/>
      <c r="N65" s="243" t="n"/>
      <c r="O65" s="243" t="n"/>
      <c r="P65" s="243" t="n"/>
      <c r="Q65" s="243" t="n"/>
      <c r="R65" s="243" t="n"/>
      <c r="S65" s="243" t="n"/>
      <c r="T65" s="243" t="n"/>
      <c r="U65" s="243" t="n"/>
      <c r="V65" s="243" t="n"/>
      <c r="W65" s="243" t="n"/>
      <c r="X65" s="243" t="n"/>
      <c r="Y65" s="243" t="n"/>
      <c r="Z65" s="243" t="n"/>
      <c r="AA65" s="243" t="n"/>
      <c r="AB65" s="243" t="n"/>
      <c r="AC65" s="243" t="n"/>
    </row>
    <row r="66" ht="24.6" customHeight="1" s="200">
      <c r="A66" s="293" t="inlineStr">
        <is>
          <t>2</t>
        </is>
      </c>
      <c r="B66" s="298" t="inlineStr">
        <is>
          <t>2</t>
        </is>
      </c>
      <c r="C66" s="298" t="inlineStr">
        <is>
          <t>ГЭСНр 65-02-012-02</t>
        </is>
      </c>
      <c r="H66" s="298" t="inlineStr">
        <is>
          <t>Слив и наполнение водой системы отопления: с осмотром системы</t>
        </is>
      </c>
      <c r="K66" s="298" t="inlineStr">
        <is>
          <t>1000 м3</t>
        </is>
      </c>
      <c r="M66" s="305" t="n">
        <v>0.5</v>
      </c>
      <c r="P66" s="283" t="inlineStr"/>
      <c r="Q66" s="300" t="n">
        <v>0.5</v>
      </c>
      <c r="R66" s="283" t="inlineStr"/>
      <c r="S66" s="283" t="inlineStr"/>
      <c r="T66" s="283" t="inlineStr"/>
      <c r="X66" s="283" t="inlineStr"/>
      <c r="Z66" s="283" t="inlineStr"/>
    </row>
    <row r="67" ht="12.2" customHeight="1" s="200">
      <c r="A67" s="293" t="inlineStr"/>
      <c r="B67" s="293" t="inlineStr"/>
      <c r="C67" s="293" t="inlineStr">
        <is>
          <t xml:space="preserve">             1</t>
        </is>
      </c>
      <c r="H67" s="293" t="inlineStr">
        <is>
          <t>ОТ(ЗТ)</t>
        </is>
      </c>
      <c r="K67" s="293" t="inlineStr">
        <is>
          <t>чел.-ч</t>
        </is>
      </c>
      <c r="M67" s="283" t="inlineStr"/>
      <c r="P67" s="283" t="inlineStr"/>
      <c r="Q67" s="306" t="n">
        <v>0.635</v>
      </c>
      <c r="R67" s="283" t="inlineStr"/>
      <c r="S67" s="283" t="inlineStr"/>
      <c r="T67" s="283" t="inlineStr"/>
      <c r="X67" s="283" t="inlineStr"/>
      <c r="Z67" s="300" t="n">
        <v>300.58</v>
      </c>
    </row>
    <row r="68" ht="12.2" customHeight="1" s="200">
      <c r="A68" s="293" t="inlineStr"/>
      <c r="B68" s="293" t="inlineStr"/>
      <c r="C68" s="293" t="inlineStr">
        <is>
          <t>1-100-30</t>
        </is>
      </c>
      <c r="H68" s="293" t="inlineStr">
        <is>
          <t>Средний разряд работы 3,0</t>
        </is>
      </c>
      <c r="K68" s="293" t="inlineStr">
        <is>
          <t>чел.-ч</t>
        </is>
      </c>
      <c r="M68" s="299" t="n">
        <v>1.27</v>
      </c>
      <c r="P68" s="283" t="inlineStr"/>
      <c r="Q68" s="306" t="n">
        <v>0.635</v>
      </c>
      <c r="R68" s="283" t="inlineStr"/>
      <c r="S68" s="283" t="inlineStr"/>
      <c r="T68" s="299" t="n">
        <v>473.35</v>
      </c>
      <c r="X68" s="283" t="inlineStr"/>
      <c r="Z68" s="299" t="n">
        <v>300.58</v>
      </c>
    </row>
    <row r="69" ht="12.2" customHeight="1" s="200">
      <c r="A69" s="293" t="inlineStr"/>
      <c r="B69" s="293" t="inlineStr"/>
      <c r="C69" s="293" t="inlineStr"/>
      <c r="H69" s="308" t="inlineStr">
        <is>
          <t>Итого прямые затраты</t>
        </is>
      </c>
      <c r="I69" s="245" t="n"/>
      <c r="J69" s="245" t="n"/>
      <c r="K69" s="309" t="inlineStr"/>
      <c r="L69" s="245" t="n"/>
      <c r="M69" s="309" t="inlineStr"/>
      <c r="N69" s="245" t="n"/>
      <c r="O69" s="245" t="n"/>
      <c r="P69" s="309" t="inlineStr"/>
      <c r="Q69" s="309" t="inlineStr"/>
      <c r="R69" s="309" t="inlineStr"/>
      <c r="S69" s="309" t="inlineStr"/>
      <c r="T69" s="309" t="inlineStr"/>
      <c r="U69" s="245" t="n"/>
      <c r="V69" s="245" t="n"/>
      <c r="W69" s="245" t="n"/>
      <c r="X69" s="309" t="inlineStr"/>
      <c r="Y69" s="245" t="n"/>
      <c r="Z69" s="310" t="n">
        <v>300.58</v>
      </c>
      <c r="AA69" s="245" t="n"/>
      <c r="AB69" s="245" t="n"/>
      <c r="AC69" s="245" t="n"/>
    </row>
    <row r="70" ht="12.2" customHeight="1" s="200">
      <c r="C70" s="293" t="inlineStr"/>
      <c r="H70" s="293" t="inlineStr">
        <is>
          <t>ФОТ</t>
        </is>
      </c>
      <c r="K70" s="293" t="inlineStr"/>
      <c r="M70" s="283" t="inlineStr"/>
      <c r="P70" s="283" t="inlineStr"/>
      <c r="Q70" s="283" t="inlineStr"/>
      <c r="R70" s="293" t="inlineStr"/>
      <c r="S70" s="293" t="inlineStr"/>
      <c r="T70" s="293" t="inlineStr"/>
      <c r="X70" s="293" t="inlineStr"/>
      <c r="Z70" s="299" t="n">
        <v>300.58</v>
      </c>
    </row>
    <row r="71" ht="36.75" customHeight="1" s="200">
      <c r="C71" s="293" t="inlineStr">
        <is>
          <t>812/пр_2020_прил._т._п.99.2_гр.3</t>
        </is>
      </c>
      <c r="H71" s="293" t="inlineStr">
        <is>
          <t>НР (Внутренние санитарно-технические работы: смена труб, санприборов, запорной арматуры и другое)</t>
        </is>
      </c>
      <c r="K71" s="293" t="inlineStr">
        <is>
          <t>%</t>
        </is>
      </c>
      <c r="M71" s="311" t="n">
        <v>103</v>
      </c>
      <c r="P71" s="283" t="inlineStr"/>
      <c r="Q71" s="299" t="n">
        <v>103</v>
      </c>
      <c r="R71" s="293" t="inlineStr"/>
      <c r="S71" s="293" t="inlineStr"/>
      <c r="T71" s="293" t="inlineStr"/>
      <c r="X71" s="293" t="inlineStr"/>
      <c r="Z71" s="299" t="n">
        <v>309.6</v>
      </c>
    </row>
    <row r="72" ht="36.75" customHeight="1" s="200">
      <c r="C72" s="293" t="inlineStr">
        <is>
          <t>774/пр_2020_прил._т._п.99.2_гр.3</t>
        </is>
      </c>
      <c r="H72" s="293" t="inlineStr">
        <is>
          <t>СП (Внутренние санитарно-технические работы: смена труб, санприборов, запорной арматуры и другое)</t>
        </is>
      </c>
      <c r="K72" s="293" t="inlineStr">
        <is>
          <t>%</t>
        </is>
      </c>
      <c r="M72" s="311" t="n">
        <v>52</v>
      </c>
      <c r="P72" s="283" t="inlineStr"/>
      <c r="Q72" s="299" t="n">
        <v>52</v>
      </c>
      <c r="R72" s="293" t="inlineStr"/>
      <c r="S72" s="293" t="inlineStr"/>
      <c r="T72" s="293" t="inlineStr"/>
      <c r="X72" s="293" t="inlineStr"/>
      <c r="Z72" s="299" t="n">
        <v>156.3</v>
      </c>
    </row>
    <row r="73">
      <c r="A73" s="275" t="n"/>
      <c r="B73" s="275" t="n"/>
      <c r="C73" s="275" t="n"/>
      <c r="D73" s="275" t="n"/>
      <c r="E73" s="275" t="n"/>
      <c r="F73" s="275" t="n"/>
      <c r="G73" s="275" t="n"/>
      <c r="H73" s="275" t="n"/>
      <c r="I73" s="275" t="n"/>
      <c r="J73" s="275" t="n"/>
      <c r="K73" s="275" t="n"/>
      <c r="L73" s="275" t="n"/>
      <c r="M73" s="275" t="n"/>
      <c r="N73" s="275" t="n"/>
      <c r="O73" s="275" t="n"/>
      <c r="P73" s="275" t="n"/>
      <c r="Q73" s="275" t="n"/>
      <c r="R73" s="275" t="n"/>
      <c r="S73" s="275" t="n"/>
      <c r="T73" s="275" t="n"/>
      <c r="U73" s="275" t="n"/>
      <c r="V73" s="275" t="n"/>
      <c r="W73" s="275" t="n"/>
      <c r="X73" s="275" t="n"/>
      <c r="Y73" s="275" t="n"/>
      <c r="Z73" s="275" t="n"/>
      <c r="AA73" s="275" t="n"/>
      <c r="AB73" s="275" t="n"/>
      <c r="AC73" s="275" t="n"/>
    </row>
    <row r="74" ht="12.2" customHeight="1" s="200">
      <c r="H74" s="298" t="inlineStr">
        <is>
          <t>Всего по позиции</t>
        </is>
      </c>
      <c r="S74" s="293" t="inlineStr"/>
      <c r="T74" s="300" t="n">
        <v>1532.96</v>
      </c>
      <c r="X74" s="293" t="inlineStr"/>
      <c r="Z74" s="300" t="n">
        <v>766.48</v>
      </c>
    </row>
    <row r="75" ht="12.2" customHeight="1" s="200">
      <c r="C75" s="312" t="inlineStr"/>
      <c r="H75" s="312" t="inlineStr">
        <is>
          <t>Итого по подразделу</t>
        </is>
      </c>
      <c r="Q75" s="312" t="inlineStr"/>
      <c r="R75" s="312" t="inlineStr"/>
      <c r="Z75" s="313" t="n">
        <v>766.48</v>
      </c>
    </row>
    <row r="76">
      <c r="A76" s="275" t="n"/>
      <c r="B76" s="275" t="n"/>
      <c r="C76" s="275" t="n"/>
      <c r="D76" s="275" t="n"/>
      <c r="E76" s="275" t="n"/>
      <c r="F76" s="275" t="n"/>
      <c r="G76" s="275" t="n"/>
      <c r="H76" s="275" t="n"/>
      <c r="I76" s="275" t="n"/>
      <c r="J76" s="275" t="n"/>
      <c r="K76" s="275" t="n"/>
      <c r="L76" s="275" t="n"/>
      <c r="M76" s="275" t="n"/>
      <c r="N76" s="275" t="n"/>
      <c r="O76" s="275" t="n"/>
      <c r="P76" s="275" t="n"/>
      <c r="Q76" s="275" t="n"/>
      <c r="R76" s="275" t="n"/>
      <c r="S76" s="275" t="n"/>
      <c r="T76" s="275" t="n"/>
      <c r="U76" s="275" t="n"/>
      <c r="V76" s="275" t="n"/>
      <c r="W76" s="275" t="n"/>
      <c r="X76" s="275" t="n"/>
      <c r="Y76" s="275" t="n"/>
      <c r="Z76" s="275" t="n"/>
      <c r="AA76" s="275" t="n"/>
      <c r="AB76" s="275" t="n"/>
      <c r="AC76" s="275" t="n"/>
    </row>
    <row r="77" ht="12.2" customHeight="1" s="200">
      <c r="C77" s="293" t="inlineStr"/>
      <c r="H77" s="293" t="inlineStr">
        <is>
          <t>Итого прямые затраты по разделу "ул Победы, д 4"</t>
        </is>
      </c>
      <c r="Q77" s="293" t="inlineStr"/>
      <c r="R77" s="293" t="inlineStr"/>
      <c r="Z77" s="299" t="n">
        <v>19825.36</v>
      </c>
    </row>
    <row r="78" ht="12.2" customHeight="1" s="200">
      <c r="C78" s="302" t="inlineStr"/>
      <c r="H78" s="302" t="inlineStr">
        <is>
          <t xml:space="preserve">   в том числе:</t>
        </is>
      </c>
      <c r="Q78" s="302" t="inlineStr"/>
      <c r="R78" s="302" t="inlineStr"/>
      <c r="Z78" s="303" t="inlineStr"/>
    </row>
    <row r="79" ht="12.2" customHeight="1" s="200">
      <c r="C79" s="293" t="inlineStr"/>
      <c r="H79" s="293" t="inlineStr">
        <is>
          <t xml:space="preserve">   оплата труда (ОТ)</t>
        </is>
      </c>
      <c r="Q79" s="293" t="inlineStr"/>
      <c r="R79" s="293" t="inlineStr"/>
      <c r="Z79" s="299" t="n">
        <v>12145.88</v>
      </c>
    </row>
    <row r="80" ht="12.2" customHeight="1" s="200">
      <c r="C80" s="293" t="inlineStr"/>
      <c r="H80" s="293" t="inlineStr">
        <is>
          <t xml:space="preserve">   эксплуатация машин и механизмов</t>
        </is>
      </c>
      <c r="Q80" s="293" t="inlineStr"/>
      <c r="R80" s="293" t="inlineStr"/>
      <c r="Z80" s="299" t="n">
        <v>357.79</v>
      </c>
    </row>
    <row r="81" ht="12.2" customHeight="1" s="200">
      <c r="C81" s="293" t="inlineStr"/>
      <c r="H81" s="293" t="inlineStr">
        <is>
          <t xml:space="preserve">   оплата труда машинистов (ОТм)            </t>
        </is>
      </c>
      <c r="Q81" s="293" t="inlineStr"/>
      <c r="R81" s="293" t="inlineStr"/>
      <c r="Z81" s="299" t="n">
        <v>97.27</v>
      </c>
    </row>
    <row r="82" ht="12.2" customHeight="1" s="200">
      <c r="C82" s="293" t="inlineStr"/>
      <c r="H82" s="293" t="inlineStr">
        <is>
          <t xml:space="preserve">   материальные ресурсы</t>
        </is>
      </c>
      <c r="Q82" s="293" t="inlineStr"/>
      <c r="R82" s="293" t="inlineStr"/>
      <c r="Z82" s="299" t="n">
        <v>7224.42</v>
      </c>
    </row>
    <row r="83" ht="12.2" customHeight="1" s="200">
      <c r="C83" s="293" t="inlineStr"/>
      <c r="H83" s="293" t="inlineStr">
        <is>
          <t xml:space="preserve">   перевозка</t>
        </is>
      </c>
      <c r="Q83" s="293" t="inlineStr"/>
      <c r="R83" s="293" t="inlineStr"/>
      <c r="Z83" s="299" t="n">
        <v>0</v>
      </c>
    </row>
    <row r="84" ht="12.2" customHeight="1" s="200">
      <c r="C84" s="293" t="inlineStr"/>
      <c r="H84" s="293" t="inlineStr">
        <is>
          <t>Итого ФОТ (справочно)</t>
        </is>
      </c>
      <c r="Q84" s="293" t="inlineStr"/>
      <c r="R84" s="293" t="inlineStr"/>
      <c r="Z84" s="299" t="n">
        <v>12243.15</v>
      </c>
    </row>
    <row r="85" ht="12.2" customHeight="1" s="200">
      <c r="C85" s="293" t="inlineStr"/>
      <c r="H85" s="293" t="inlineStr">
        <is>
          <t>Итого накладные расходы</t>
        </is>
      </c>
      <c r="Q85" s="293" t="inlineStr"/>
      <c r="R85" s="293" t="inlineStr"/>
      <c r="Z85" s="299" t="n">
        <v>11296.76</v>
      </c>
    </row>
    <row r="86" ht="12.2" customHeight="1" s="200">
      <c r="C86" s="293" t="inlineStr"/>
      <c r="H86" s="293" t="inlineStr">
        <is>
          <t>Итого сметная прибыль</t>
        </is>
      </c>
      <c r="Q86" s="293" t="inlineStr"/>
      <c r="R86" s="293" t="inlineStr"/>
      <c r="Z86" s="299" t="n">
        <v>5411.03</v>
      </c>
    </row>
    <row r="87" ht="12.2" customHeight="1" s="200">
      <c r="C87" s="293" t="inlineStr"/>
      <c r="H87" s="293" t="inlineStr">
        <is>
          <t>Итого оборудование</t>
        </is>
      </c>
      <c r="Q87" s="293" t="inlineStr"/>
      <c r="R87" s="293" t="inlineStr"/>
      <c r="Z87" s="299" t="n">
        <v>0</v>
      </c>
    </row>
    <row r="88" ht="12.2" customHeight="1" s="200">
      <c r="C88" s="293" t="inlineStr"/>
      <c r="H88" s="293" t="inlineStr">
        <is>
          <t>Итого прочие затраты</t>
        </is>
      </c>
      <c r="Q88" s="293" t="inlineStr"/>
      <c r="R88" s="293" t="inlineStr"/>
      <c r="Z88" s="299" t="n">
        <v>0</v>
      </c>
    </row>
    <row r="89" ht="12.2" customHeight="1" s="200">
      <c r="C89" s="298" t="inlineStr"/>
      <c r="H89" s="298" t="inlineStr">
        <is>
          <t>Итого по разделу "ул Победы, д 4"</t>
        </is>
      </c>
      <c r="Q89" s="298" t="inlineStr"/>
      <c r="R89" s="298" t="inlineStr"/>
      <c r="Z89" s="300" t="n">
        <v>36533.15</v>
      </c>
    </row>
    <row r="90" ht="12.2" customHeight="1" s="200">
      <c r="C90" s="302" t="inlineStr"/>
      <c r="H90" s="302" t="inlineStr">
        <is>
          <t xml:space="preserve">   в том числе:</t>
        </is>
      </c>
      <c r="Q90" s="302" t="inlineStr"/>
      <c r="R90" s="302" t="inlineStr"/>
      <c r="Z90" s="303" t="inlineStr"/>
    </row>
    <row r="91" ht="12.2" customHeight="1" s="200">
      <c r="C91" s="293" t="inlineStr"/>
      <c r="H91" s="293" t="inlineStr">
        <is>
          <t xml:space="preserve">   материальные ресурсы, отсутствующие в ФРСН </t>
        </is>
      </c>
      <c r="Q91" s="293" t="inlineStr"/>
      <c r="R91" s="293" t="inlineStr"/>
      <c r="Z91" s="299" t="n">
        <v>0</v>
      </c>
    </row>
    <row r="92" ht="12.2" customHeight="1" s="200">
      <c r="C92" s="293" t="inlineStr"/>
      <c r="H92" s="293" t="inlineStr">
        <is>
          <t xml:space="preserve">   оборудование, отсутствующее в ФРСН </t>
        </is>
      </c>
      <c r="Q92" s="293" t="inlineStr"/>
      <c r="R92" s="293" t="inlineStr"/>
      <c r="Z92" s="299" t="n">
        <v>0</v>
      </c>
    </row>
    <row r="93" ht="12.2" customHeight="1" s="200">
      <c r="C93" s="293" t="inlineStr"/>
      <c r="H93" s="293" t="inlineStr">
        <is>
          <t xml:space="preserve">   затраты труда рабочих</t>
        </is>
      </c>
      <c r="Q93" s="283" t="inlineStr">
        <is>
          <t>25,6959</t>
        </is>
      </c>
      <c r="R93" s="293" t="inlineStr"/>
      <c r="Z93" s="283" t="inlineStr"/>
    </row>
    <row r="94" ht="12.2" customHeight="1" s="200">
      <c r="C94" s="293" t="inlineStr"/>
      <c r="H94" s="293" t="inlineStr">
        <is>
          <t xml:space="preserve">   затраты труда машинистов</t>
        </is>
      </c>
      <c r="Q94" s="283" t="inlineStr">
        <is>
          <t>0,1825</t>
        </is>
      </c>
      <c r="R94" s="293" t="inlineStr"/>
      <c r="Z94" s="283" t="inlineStr"/>
    </row>
    <row r="95">
      <c r="A95" s="278" t="n"/>
      <c r="B95" s="278" t="n"/>
      <c r="C95" s="278" t="n"/>
      <c r="D95" s="278" t="n"/>
      <c r="E95" s="278" t="n"/>
      <c r="F95" s="278" t="n"/>
      <c r="G95" s="278" t="n"/>
      <c r="H95" s="278" t="n"/>
      <c r="I95" s="278" t="n"/>
      <c r="J95" s="278" t="n"/>
      <c r="K95" s="278" t="n"/>
      <c r="L95" s="278" t="n"/>
      <c r="M95" s="278" t="n"/>
      <c r="N95" s="278" t="n"/>
      <c r="O95" s="278" t="n"/>
      <c r="P95" s="278" t="n"/>
      <c r="Q95" s="278" t="n"/>
      <c r="R95" s="278" t="n"/>
      <c r="S95" s="278" t="n"/>
      <c r="T95" s="278" t="n"/>
      <c r="U95" s="278" t="n"/>
      <c r="V95" s="278" t="n"/>
      <c r="W95" s="278" t="n"/>
      <c r="X95" s="278" t="n"/>
      <c r="Y95" s="278" t="n"/>
      <c r="Z95" s="278" t="n"/>
      <c r="AA95" s="278" t="n"/>
      <c r="AB95" s="278" t="n"/>
      <c r="AC95" s="278" t="n"/>
    </row>
    <row r="96" ht="12.2" customHeight="1" s="200">
      <c r="C96" s="298" t="inlineStr"/>
      <c r="H96" s="298" t="inlineStr">
        <is>
          <t>ВСЕГО строительные работы</t>
        </is>
      </c>
      <c r="Q96" s="298" t="inlineStr"/>
      <c r="R96" s="298" t="inlineStr"/>
      <c r="Z96" s="300" t="n">
        <v>36533.15</v>
      </c>
    </row>
    <row r="97" ht="12.2" customHeight="1" s="200">
      <c r="C97" s="302" t="inlineStr"/>
      <c r="H97" s="302" t="inlineStr">
        <is>
          <t xml:space="preserve">   в том числе:</t>
        </is>
      </c>
      <c r="Q97" s="302" t="inlineStr"/>
      <c r="R97" s="302" t="inlineStr"/>
      <c r="Z97" s="303" t="inlineStr"/>
    </row>
    <row r="98" ht="12.2" customHeight="1" s="200">
      <c r="C98" s="293" t="inlineStr"/>
      <c r="H98" s="293" t="inlineStr">
        <is>
          <t xml:space="preserve">   всего прямые затраты</t>
        </is>
      </c>
      <c r="Q98" s="293" t="inlineStr"/>
      <c r="R98" s="293" t="inlineStr"/>
      <c r="Z98" s="299" t="n">
        <v>19825.36</v>
      </c>
    </row>
    <row r="99" ht="12.2" customHeight="1" s="200">
      <c r="C99" s="302" t="inlineStr"/>
      <c r="H99" s="302" t="inlineStr">
        <is>
          <t xml:space="preserve">      в том числе:</t>
        </is>
      </c>
      <c r="Q99" s="302" t="inlineStr"/>
      <c r="R99" s="302" t="inlineStr"/>
      <c r="Z99" s="303" t="inlineStr"/>
    </row>
    <row r="100" ht="12.2" customHeight="1" s="200">
      <c r="C100" s="293" t="inlineStr"/>
      <c r="H100" s="293" t="inlineStr">
        <is>
          <t xml:space="preserve">      оплата труда (ОТ)</t>
        </is>
      </c>
      <c r="Q100" s="293" t="inlineStr"/>
      <c r="R100" s="293" t="inlineStr"/>
      <c r="Z100" s="299" t="n">
        <v>12145.88</v>
      </c>
    </row>
    <row r="101" ht="12.2" customHeight="1" s="200">
      <c r="C101" s="293" t="inlineStr"/>
      <c r="H101" s="293" t="inlineStr">
        <is>
          <t xml:space="preserve">      эксплуатация машин и механизмов</t>
        </is>
      </c>
      <c r="Q101" s="293" t="inlineStr"/>
      <c r="R101" s="293" t="inlineStr"/>
      <c r="Z101" s="299" t="n">
        <v>357.79</v>
      </c>
    </row>
    <row r="102" ht="12.2" customHeight="1" s="200">
      <c r="C102" s="293" t="inlineStr"/>
      <c r="H102" s="293" t="inlineStr">
        <is>
          <t xml:space="preserve">      оплата труда машинистов (ОТм)            </t>
        </is>
      </c>
      <c r="Q102" s="293" t="inlineStr"/>
      <c r="R102" s="293" t="inlineStr"/>
      <c r="Z102" s="299" t="n">
        <v>97.27</v>
      </c>
    </row>
    <row r="103" ht="12.2" customHeight="1" s="200">
      <c r="C103" s="293" t="inlineStr"/>
      <c r="H103" s="293" t="inlineStr">
        <is>
          <t xml:space="preserve">      материальные ресурсы</t>
        </is>
      </c>
      <c r="Q103" s="293" t="inlineStr"/>
      <c r="R103" s="293" t="inlineStr"/>
      <c r="Z103" s="299" t="n">
        <v>7224.42</v>
      </c>
    </row>
    <row r="104" ht="12.2" customHeight="1" s="200">
      <c r="C104" s="293" t="inlineStr"/>
      <c r="H104" s="293" t="inlineStr">
        <is>
          <t xml:space="preserve">      перевозка</t>
        </is>
      </c>
      <c r="Q104" s="293" t="inlineStr"/>
      <c r="R104" s="293" t="inlineStr"/>
      <c r="Z104" s="299" t="n">
        <v>0</v>
      </c>
    </row>
    <row r="105" ht="12.2" customHeight="1" s="200">
      <c r="C105" s="293" t="inlineStr"/>
      <c r="H105" s="293" t="inlineStr">
        <is>
          <t xml:space="preserve">   всего ФОТ</t>
        </is>
      </c>
      <c r="Q105" s="293" t="inlineStr"/>
      <c r="R105" s="293" t="inlineStr"/>
      <c r="Z105" s="299" t="n">
        <v>12243.15</v>
      </c>
    </row>
    <row r="106" ht="12.2" customHeight="1" s="200">
      <c r="C106" s="293" t="inlineStr"/>
      <c r="H106" s="293" t="inlineStr">
        <is>
          <t xml:space="preserve">   всего накладные расходы</t>
        </is>
      </c>
      <c r="Q106" s="293" t="inlineStr"/>
      <c r="R106" s="293" t="inlineStr"/>
      <c r="Z106" s="299" t="n">
        <v>11296.76</v>
      </c>
    </row>
    <row r="107" ht="12.2" customHeight="1" s="200">
      <c r="C107" s="293" t="inlineStr"/>
      <c r="H107" s="293" t="inlineStr">
        <is>
          <t xml:space="preserve">   всего сметная прибыль</t>
        </is>
      </c>
      <c r="Q107" s="293" t="inlineStr"/>
      <c r="R107" s="293" t="inlineStr"/>
      <c r="Z107" s="299" t="n">
        <v>5411.03</v>
      </c>
    </row>
    <row r="108" ht="12.2" customHeight="1" s="200">
      <c r="C108" s="298" t="inlineStr"/>
      <c r="H108" s="298" t="inlineStr">
        <is>
          <t>ВСЕГО монтажные работы</t>
        </is>
      </c>
      <c r="Q108" s="298" t="inlineStr"/>
      <c r="R108" s="298" t="inlineStr"/>
      <c r="Z108" s="300" t="n">
        <v>0</v>
      </c>
    </row>
    <row r="109" ht="12.2" customHeight="1" s="200">
      <c r="C109" s="302" t="inlineStr"/>
      <c r="H109" s="302" t="inlineStr">
        <is>
          <t xml:space="preserve">   в том числе:</t>
        </is>
      </c>
      <c r="Q109" s="302" t="inlineStr"/>
      <c r="R109" s="302" t="inlineStr"/>
      <c r="Z109" s="303" t="inlineStr"/>
    </row>
    <row r="110" ht="12.2" customHeight="1" s="200">
      <c r="C110" s="293" t="inlineStr"/>
      <c r="H110" s="293" t="inlineStr">
        <is>
          <t xml:space="preserve">   всего прямые затраты</t>
        </is>
      </c>
      <c r="Q110" s="293" t="inlineStr"/>
      <c r="R110" s="293" t="inlineStr"/>
      <c r="Z110" s="299" t="n">
        <v>0</v>
      </c>
    </row>
    <row r="111" ht="12.2" customHeight="1" s="200">
      <c r="C111" s="302" t="inlineStr"/>
      <c r="H111" s="302" t="inlineStr">
        <is>
          <t xml:space="preserve">      в том числе:</t>
        </is>
      </c>
      <c r="Q111" s="302" t="inlineStr"/>
      <c r="R111" s="302" t="inlineStr"/>
      <c r="Z111" s="303" t="inlineStr"/>
    </row>
    <row r="112" ht="12.2" customHeight="1" s="200">
      <c r="C112" s="293" t="inlineStr"/>
      <c r="H112" s="293" t="inlineStr">
        <is>
          <t xml:space="preserve">      оплата труда (ОТ)</t>
        </is>
      </c>
      <c r="Q112" s="293" t="inlineStr"/>
      <c r="R112" s="293" t="inlineStr"/>
      <c r="Z112" s="299" t="n">
        <v>0</v>
      </c>
    </row>
    <row r="113" ht="12.2" customHeight="1" s="200">
      <c r="C113" s="293" t="inlineStr"/>
      <c r="H113" s="293" t="inlineStr">
        <is>
          <t xml:space="preserve">      эксплуатация машин и механизмов</t>
        </is>
      </c>
      <c r="Q113" s="293" t="inlineStr"/>
      <c r="R113" s="293" t="inlineStr"/>
      <c r="Z113" s="299" t="n">
        <v>0</v>
      </c>
    </row>
    <row r="114" ht="12.2" customHeight="1" s="200">
      <c r="C114" s="293" t="inlineStr"/>
      <c r="H114" s="293" t="inlineStr">
        <is>
          <t xml:space="preserve">      оплата труда машинистов (ОТм)            </t>
        </is>
      </c>
      <c r="Q114" s="293" t="inlineStr"/>
      <c r="R114" s="293" t="inlineStr"/>
      <c r="Z114" s="299" t="n">
        <v>0</v>
      </c>
    </row>
    <row r="115" ht="12.2" customHeight="1" s="200">
      <c r="C115" s="293" t="inlineStr"/>
      <c r="H115" s="293" t="inlineStr">
        <is>
          <t xml:space="preserve">      материальные ресурсы</t>
        </is>
      </c>
      <c r="Q115" s="293" t="inlineStr"/>
      <c r="R115" s="293" t="inlineStr"/>
      <c r="Z115" s="299" t="n">
        <v>0</v>
      </c>
    </row>
    <row r="116" ht="12.2" customHeight="1" s="200">
      <c r="C116" s="293" t="inlineStr"/>
      <c r="H116" s="293" t="inlineStr">
        <is>
          <t xml:space="preserve">      перевозка</t>
        </is>
      </c>
      <c r="Q116" s="293" t="inlineStr"/>
      <c r="R116" s="293" t="inlineStr"/>
      <c r="Z116" s="299" t="n">
        <v>0</v>
      </c>
    </row>
    <row r="117" ht="12.2" customHeight="1" s="200">
      <c r="C117" s="293" t="inlineStr"/>
      <c r="H117" s="293" t="inlineStr">
        <is>
          <t xml:space="preserve">   всего ФОТ</t>
        </is>
      </c>
      <c r="Q117" s="293" t="inlineStr"/>
      <c r="R117" s="293" t="inlineStr"/>
      <c r="Z117" s="299" t="n">
        <v>0</v>
      </c>
    </row>
    <row r="118" ht="12.2" customHeight="1" s="200">
      <c r="C118" s="293" t="inlineStr"/>
      <c r="H118" s="293" t="inlineStr">
        <is>
          <t xml:space="preserve">   всего накладные расходы</t>
        </is>
      </c>
      <c r="Q118" s="293" t="inlineStr"/>
      <c r="R118" s="293" t="inlineStr"/>
      <c r="Z118" s="299" t="n">
        <v>0</v>
      </c>
    </row>
    <row r="119" ht="12.2" customHeight="1" s="200">
      <c r="C119" s="293" t="inlineStr"/>
      <c r="H119" s="293" t="inlineStr">
        <is>
          <t xml:space="preserve">   всего сметная прибыль</t>
        </is>
      </c>
      <c r="Q119" s="293" t="inlineStr"/>
      <c r="R119" s="293" t="inlineStr"/>
      <c r="Z119" s="299" t="n">
        <v>0</v>
      </c>
    </row>
    <row r="120" ht="12.2" customHeight="1" s="200">
      <c r="C120" s="298" t="inlineStr"/>
      <c r="H120" s="298" t="inlineStr">
        <is>
          <t>ВСЕГО оборудование</t>
        </is>
      </c>
      <c r="Q120" s="298" t="inlineStr"/>
      <c r="R120" s="298" t="inlineStr"/>
      <c r="Z120" s="300" t="n">
        <v>0</v>
      </c>
    </row>
    <row r="121" ht="12.2" customHeight="1" s="200">
      <c r="C121" s="298" t="inlineStr"/>
      <c r="H121" s="298" t="inlineStr">
        <is>
          <t>ВСЕГО прочие затраты</t>
        </is>
      </c>
      <c r="Q121" s="298" t="inlineStr"/>
      <c r="R121" s="298" t="inlineStr"/>
      <c r="Z121" s="300" t="n">
        <v>0</v>
      </c>
    </row>
    <row r="122" ht="12.2" customHeight="1" s="200">
      <c r="C122" s="302" t="inlineStr"/>
      <c r="H122" s="302" t="inlineStr">
        <is>
          <t xml:space="preserve">   в том числе:</t>
        </is>
      </c>
      <c r="Q122" s="302" t="inlineStr"/>
      <c r="R122" s="302" t="inlineStr"/>
      <c r="Z122" s="303" t="inlineStr"/>
    </row>
    <row r="123" ht="12.2" customHeight="1" s="200">
      <c r="C123" s="293" t="inlineStr"/>
      <c r="H123" s="293" t="inlineStr">
        <is>
          <t xml:space="preserve">   прочие затраты</t>
        </is>
      </c>
      <c r="Q123" s="293" t="inlineStr"/>
      <c r="R123" s="293" t="inlineStr"/>
      <c r="Z123" s="299" t="n">
        <v>0</v>
      </c>
    </row>
    <row r="124" ht="12.2" customHeight="1" s="200">
      <c r="C124" s="293" t="inlineStr"/>
      <c r="H124" s="293" t="inlineStr">
        <is>
          <t xml:space="preserve">   прочие работы</t>
        </is>
      </c>
      <c r="Q124" s="293" t="inlineStr"/>
      <c r="R124" s="293" t="inlineStr"/>
      <c r="Z124" s="299" t="n">
        <v>0</v>
      </c>
    </row>
    <row r="125" ht="12.2" customHeight="1" s="200">
      <c r="C125" s="302" t="inlineStr"/>
      <c r="H125" s="302" t="inlineStr">
        <is>
          <t xml:space="preserve">   в том числе:</t>
        </is>
      </c>
      <c r="Q125" s="302" t="inlineStr"/>
      <c r="R125" s="302" t="inlineStr"/>
      <c r="Z125" s="303" t="inlineStr"/>
    </row>
    <row r="126" ht="12.2" customHeight="1" s="200">
      <c r="C126" s="293" t="inlineStr"/>
      <c r="H126" s="293" t="inlineStr">
        <is>
          <t xml:space="preserve">   всего прямые затраты</t>
        </is>
      </c>
      <c r="Q126" s="293" t="inlineStr"/>
      <c r="R126" s="293" t="inlineStr"/>
      <c r="Z126" s="299" t="n">
        <v>0</v>
      </c>
    </row>
    <row r="127" ht="12.2" customHeight="1" s="200">
      <c r="C127" s="302" t="inlineStr"/>
      <c r="H127" s="302" t="inlineStr">
        <is>
          <t xml:space="preserve">      в том числе:</t>
        </is>
      </c>
      <c r="Q127" s="302" t="inlineStr"/>
      <c r="R127" s="302" t="inlineStr"/>
      <c r="Z127" s="303" t="inlineStr"/>
    </row>
    <row r="128" ht="12.2" customHeight="1" s="200">
      <c r="C128" s="293" t="inlineStr"/>
      <c r="H128" s="293" t="inlineStr">
        <is>
          <t xml:space="preserve">      оплата труда (ОТ)</t>
        </is>
      </c>
      <c r="Q128" s="293" t="inlineStr"/>
      <c r="R128" s="293" t="inlineStr"/>
      <c r="Z128" s="299" t="n">
        <v>0</v>
      </c>
    </row>
    <row r="129" ht="12.2" customHeight="1" s="200">
      <c r="C129" s="293" t="inlineStr"/>
      <c r="H129" s="293" t="inlineStr">
        <is>
          <t xml:space="preserve">      эксплуатация машин и механизмов</t>
        </is>
      </c>
      <c r="Q129" s="293" t="inlineStr"/>
      <c r="R129" s="293" t="inlineStr"/>
      <c r="Z129" s="299" t="n">
        <v>0</v>
      </c>
    </row>
    <row r="130" ht="12.2" customHeight="1" s="200">
      <c r="C130" s="293" t="inlineStr"/>
      <c r="H130" s="293" t="inlineStr">
        <is>
          <t xml:space="preserve">      оплата труда машинистов (ОТм)            </t>
        </is>
      </c>
      <c r="Q130" s="293" t="inlineStr"/>
      <c r="R130" s="293" t="inlineStr"/>
      <c r="Z130" s="299" t="n">
        <v>0</v>
      </c>
    </row>
    <row r="131" ht="12.2" customHeight="1" s="200">
      <c r="C131" s="293" t="inlineStr"/>
      <c r="H131" s="293" t="inlineStr">
        <is>
          <t xml:space="preserve">      материальные ресурсы</t>
        </is>
      </c>
      <c r="Q131" s="293" t="inlineStr"/>
      <c r="R131" s="293" t="inlineStr"/>
      <c r="Z131" s="299" t="n">
        <v>0</v>
      </c>
    </row>
    <row r="132" ht="12.2" customHeight="1" s="200">
      <c r="C132" s="293" t="inlineStr"/>
      <c r="H132" s="293" t="inlineStr">
        <is>
          <t xml:space="preserve">      перевозка</t>
        </is>
      </c>
      <c r="Q132" s="293" t="inlineStr"/>
      <c r="R132" s="293" t="inlineStr"/>
      <c r="Z132" s="299" t="n">
        <v>0</v>
      </c>
    </row>
    <row r="133" ht="12.2" customHeight="1" s="200">
      <c r="C133" s="293" t="inlineStr"/>
      <c r="H133" s="293" t="inlineStr">
        <is>
          <t xml:space="preserve">   всего ФОТ</t>
        </is>
      </c>
      <c r="Q133" s="293" t="inlineStr"/>
      <c r="R133" s="293" t="inlineStr"/>
      <c r="Z133" s="299" t="n">
        <v>0</v>
      </c>
    </row>
    <row r="134" ht="12.2" customHeight="1" s="200">
      <c r="C134" s="293" t="inlineStr"/>
      <c r="H134" s="293" t="inlineStr">
        <is>
          <t xml:space="preserve">   всего накладные расходы</t>
        </is>
      </c>
      <c r="Q134" s="293" t="inlineStr"/>
      <c r="R134" s="293" t="inlineStr"/>
      <c r="Z134" s="299" t="n">
        <v>0</v>
      </c>
    </row>
    <row r="135" ht="12.2" customHeight="1" s="200">
      <c r="C135" s="293" t="inlineStr"/>
      <c r="H135" s="293" t="inlineStr">
        <is>
          <t xml:space="preserve">   всего сметная прибыль</t>
        </is>
      </c>
      <c r="Q135" s="293" t="inlineStr"/>
      <c r="R135" s="293" t="inlineStr"/>
      <c r="Z135" s="299" t="n">
        <v>0</v>
      </c>
    </row>
    <row r="136" ht="12.2" customHeight="1" s="200">
      <c r="C136" s="298" t="inlineStr"/>
      <c r="H136" s="298" t="inlineStr">
        <is>
          <t>ВСЕГО по акту</t>
        </is>
      </c>
      <c r="Q136" s="298" t="inlineStr"/>
      <c r="R136" s="298" t="inlineStr"/>
      <c r="Z136" s="300" t="n">
        <v>36533.15</v>
      </c>
    </row>
    <row r="137" ht="12.2" customHeight="1" s="200">
      <c r="C137" s="302" t="inlineStr"/>
      <c r="H137" s="302" t="inlineStr">
        <is>
          <t xml:space="preserve">   в том числе:</t>
        </is>
      </c>
      <c r="Q137" s="302" t="inlineStr"/>
      <c r="R137" s="302" t="inlineStr"/>
      <c r="Z137" s="303" t="inlineStr"/>
    </row>
    <row r="138" ht="12.2" customHeight="1" s="200">
      <c r="C138" s="293" t="inlineStr"/>
      <c r="H138" s="293" t="inlineStr">
        <is>
          <t xml:space="preserve">   Всего прямые затраты по акту</t>
        </is>
      </c>
      <c r="Q138" s="293" t="inlineStr"/>
      <c r="R138" s="293" t="inlineStr"/>
      <c r="Z138" s="299" t="n">
        <v>19825.36</v>
      </c>
    </row>
    <row r="139" ht="12.2" customHeight="1" s="200">
      <c r="C139" s="302" t="inlineStr"/>
      <c r="H139" s="302" t="inlineStr">
        <is>
          <t xml:space="preserve">      в том числе:</t>
        </is>
      </c>
      <c r="Q139" s="302" t="inlineStr"/>
      <c r="R139" s="302" t="inlineStr"/>
      <c r="Z139" s="303" t="inlineStr"/>
    </row>
    <row r="140" ht="12.2" customHeight="1" s="200">
      <c r="C140" s="293" t="inlineStr"/>
      <c r="H140" s="293" t="inlineStr">
        <is>
          <t xml:space="preserve">      оплата труда (ОТ)</t>
        </is>
      </c>
      <c r="Q140" s="293" t="inlineStr"/>
      <c r="R140" s="293" t="inlineStr"/>
      <c r="Z140" s="299" t="n">
        <v>12145.88</v>
      </c>
    </row>
    <row r="141" ht="12.2" customHeight="1" s="200">
      <c r="C141" s="293" t="inlineStr"/>
      <c r="H141" s="293" t="inlineStr">
        <is>
          <t xml:space="preserve">      эксплуатация машин и механизмов</t>
        </is>
      </c>
      <c r="Q141" s="293" t="inlineStr"/>
      <c r="R141" s="293" t="inlineStr"/>
      <c r="Z141" s="299" t="n">
        <v>357.79</v>
      </c>
    </row>
    <row r="142" ht="12.2" customHeight="1" s="200">
      <c r="C142" s="293" t="inlineStr"/>
      <c r="H142" s="293" t="inlineStr">
        <is>
          <t xml:space="preserve">      оплата труда машинистов (ОТм)            </t>
        </is>
      </c>
      <c r="Q142" s="293" t="inlineStr"/>
      <c r="R142" s="293" t="inlineStr"/>
      <c r="Z142" s="299" t="n">
        <v>97.27</v>
      </c>
    </row>
    <row r="143" ht="12.2" customHeight="1" s="200">
      <c r="C143" s="293" t="inlineStr"/>
      <c r="H143" s="293" t="inlineStr">
        <is>
          <t xml:space="preserve">      материальные ресурсы</t>
        </is>
      </c>
      <c r="Q143" s="293" t="inlineStr"/>
      <c r="R143" s="293" t="inlineStr"/>
      <c r="Z143" s="299" t="n">
        <v>7224.42</v>
      </c>
    </row>
    <row r="144" ht="12.2" customHeight="1" s="200">
      <c r="C144" s="293" t="inlineStr"/>
      <c r="H144" s="293" t="inlineStr">
        <is>
          <t xml:space="preserve">      перевозка</t>
        </is>
      </c>
      <c r="Q144" s="293" t="inlineStr"/>
      <c r="R144" s="293" t="inlineStr"/>
      <c r="Z144" s="299" t="n">
        <v>0</v>
      </c>
    </row>
    <row r="145" ht="12.2" customHeight="1" s="200">
      <c r="C145" s="293" t="inlineStr"/>
      <c r="H145" s="293" t="inlineStr">
        <is>
          <t xml:space="preserve">   Всего ФОТ</t>
        </is>
      </c>
      <c r="Q145" s="293" t="inlineStr"/>
      <c r="R145" s="293" t="inlineStr"/>
      <c r="Z145" s="299" t="n">
        <v>12243.15</v>
      </c>
    </row>
    <row r="146" ht="12.2" customHeight="1" s="200">
      <c r="C146" s="293" t="inlineStr"/>
      <c r="H146" s="293" t="inlineStr">
        <is>
          <t xml:space="preserve">   Всего накладные расходы</t>
        </is>
      </c>
      <c r="Q146" s="293" t="inlineStr"/>
      <c r="R146" s="293" t="inlineStr"/>
      <c r="Z146" s="299" t="n">
        <v>11296.76</v>
      </c>
    </row>
    <row r="147" ht="12.2" customHeight="1" s="200">
      <c r="C147" s="293" t="inlineStr"/>
      <c r="H147" s="293" t="inlineStr">
        <is>
          <t xml:space="preserve">   Всего сметная прибыль</t>
        </is>
      </c>
      <c r="Q147" s="293" t="inlineStr"/>
      <c r="R147" s="293" t="inlineStr"/>
      <c r="Z147" s="299" t="n">
        <v>5411.03</v>
      </c>
    </row>
    <row r="148" ht="12.2" customHeight="1" s="200">
      <c r="C148" s="293" t="inlineStr"/>
      <c r="H148" s="293" t="inlineStr">
        <is>
          <t xml:space="preserve">   Всего оборудование</t>
        </is>
      </c>
      <c r="Q148" s="293" t="inlineStr"/>
      <c r="R148" s="293" t="inlineStr"/>
      <c r="Z148" s="299" t="n">
        <v>0</v>
      </c>
    </row>
    <row r="149" ht="12.2" customHeight="1" s="200">
      <c r="C149" s="293" t="inlineStr"/>
      <c r="H149" s="293" t="inlineStr">
        <is>
          <t xml:space="preserve">   Всего прочие затраты</t>
        </is>
      </c>
      <c r="Q149" s="293" t="inlineStr"/>
      <c r="R149" s="293" t="inlineStr"/>
      <c r="Z149" s="299" t="n">
        <v>0</v>
      </c>
    </row>
    <row r="150" ht="12.2" customHeight="1" s="200">
      <c r="C150" s="312" t="inlineStr"/>
      <c r="H150" s="312" t="inlineStr">
        <is>
          <t>Справочно</t>
        </is>
      </c>
      <c r="Q150" s="312" t="inlineStr"/>
      <c r="R150" s="312" t="inlineStr"/>
      <c r="Z150" s="314" t="inlineStr"/>
    </row>
    <row r="151" ht="12.2" customHeight="1" s="200">
      <c r="C151" s="293" t="inlineStr"/>
      <c r="H151" s="293" t="inlineStr">
        <is>
          <t xml:space="preserve">   материальные ресурсы, отсутствующие в ФРСН </t>
        </is>
      </c>
      <c r="Q151" s="293" t="inlineStr"/>
      <c r="R151" s="293" t="inlineStr"/>
      <c r="Z151" s="299" t="n">
        <v>0</v>
      </c>
    </row>
    <row r="152" ht="12.2" customHeight="1" s="200">
      <c r="C152" s="293" t="inlineStr"/>
      <c r="H152" s="293" t="inlineStr">
        <is>
          <t xml:space="preserve">   оборудование, отсутствующее в ФРСН </t>
        </is>
      </c>
      <c r="Q152" s="293" t="inlineStr"/>
      <c r="R152" s="293" t="inlineStr"/>
      <c r="Z152" s="299" t="n">
        <v>0</v>
      </c>
    </row>
    <row r="153" ht="12.2" customHeight="1" s="200">
      <c r="C153" s="293" t="inlineStr"/>
      <c r="H153" s="293" t="inlineStr">
        <is>
          <t xml:space="preserve">   затраты труда рабочих</t>
        </is>
      </c>
      <c r="Q153" s="283" t="inlineStr">
        <is>
          <t>25,6959</t>
        </is>
      </c>
      <c r="R153" s="293" t="inlineStr"/>
      <c r="Z153" s="283" t="inlineStr"/>
    </row>
    <row r="154" ht="12.2" customHeight="1" s="200">
      <c r="C154" s="293" t="inlineStr"/>
      <c r="H154" s="293" t="inlineStr">
        <is>
          <t xml:space="preserve">   затраты труда машинистов</t>
        </is>
      </c>
      <c r="Q154" s="283" t="inlineStr">
        <is>
          <t>0,1825</t>
        </is>
      </c>
      <c r="R154" s="293" t="inlineStr"/>
      <c r="Z154" s="283" t="inlineStr"/>
    </row>
    <row r="155" ht="12.2" customHeight="1" s="200">
      <c r="C155" s="293" t="inlineStr"/>
      <c r="H155" s="293" t="inlineStr">
        <is>
          <t xml:space="preserve">   Масса мусора</t>
        </is>
      </c>
      <c r="Q155" s="283" t="inlineStr">
        <is>
          <t>1,694</t>
        </is>
      </c>
      <c r="R155" s="293" t="inlineStr"/>
      <c r="Z155" s="283" t="inlineStr"/>
    </row>
    <row r="156" ht="12.2" customHeight="1" s="200">
      <c r="C156" s="293" t="inlineStr"/>
      <c r="H156" s="293" t="inlineStr">
        <is>
          <t>НДС, %</t>
        </is>
      </c>
      <c r="Q156" s="283" t="inlineStr">
        <is>
          <t>20,00</t>
        </is>
      </c>
      <c r="R156" s="293" t="inlineStr"/>
      <c r="Z156" s="299" t="n">
        <v>7306.63</v>
      </c>
    </row>
    <row r="157" ht="12.2" customHeight="1" s="200">
      <c r="C157" s="298" t="inlineStr"/>
      <c r="H157" s="298" t="inlineStr">
        <is>
          <t>Всего</t>
        </is>
      </c>
      <c r="Q157" s="298" t="inlineStr"/>
      <c r="R157" s="298" t="inlineStr"/>
      <c r="Z157" s="300" t="n">
        <v>43839.78</v>
      </c>
    </row>
    <row r="158" ht="24.6" customHeight="1" s="200">
      <c r="A158" s="293" t="inlineStr"/>
    </row>
    <row r="159" ht="36.75" customHeight="1" s="200">
      <c r="A159" s="315" t="inlineStr">
        <is>
          <t xml:space="preserve">Сдал: </t>
        </is>
      </c>
      <c r="F159" s="316" t="inlineStr">
        <is>
          <t xml:space="preserve"> Генеральный директор </t>
        </is>
      </c>
      <c r="G159" s="243" t="n"/>
      <c r="H159" s="243" t="n"/>
      <c r="I159" s="315" t="inlineStr">
        <is>
          <t xml:space="preserve"> _____________________ </t>
        </is>
      </c>
      <c r="J159" s="316" t="inlineStr">
        <is>
          <t xml:space="preserve"> </t>
        </is>
      </c>
      <c r="K159" s="243" t="n"/>
      <c r="L159" s="243" t="n"/>
      <c r="M159" s="243" t="n"/>
      <c r="N159" s="243" t="n"/>
      <c r="O159" s="243" t="n"/>
      <c r="P159" s="243" t="n"/>
      <c r="Q159" s="243" t="n"/>
      <c r="R159" s="243" t="n"/>
      <c r="S159" s="243" t="n"/>
      <c r="T159" s="243" t="n"/>
      <c r="U159" s="243" t="n"/>
      <c r="V159" s="243" t="n"/>
      <c r="W159" s="243" t="n"/>
      <c r="X159" s="243" t="n"/>
      <c r="Y159" s="243" t="n"/>
      <c r="Z159" s="243" t="n"/>
      <c r="AA159" s="243" t="n"/>
      <c r="AB159" s="243" t="n"/>
      <c r="AC159" s="243" t="n"/>
    </row>
    <row r="160" ht="12.2" customHeight="1" s="200">
      <c r="A160" s="293" t="inlineStr"/>
      <c r="F160" s="293" t="inlineStr">
        <is>
          <t xml:space="preserve">      (должность)</t>
        </is>
      </c>
      <c r="I160" s="293" t="inlineStr">
        <is>
          <t xml:space="preserve">       (подпись)</t>
        </is>
      </c>
      <c r="J160" s="293" t="inlineStr">
        <is>
          <t xml:space="preserve"> (расшифровка подписи)</t>
        </is>
      </c>
    </row>
    <row r="161" ht="14.85" customHeight="1" s="200">
      <c r="A161" s="317" t="inlineStr">
        <is>
          <t xml:space="preserve">    М.П.</t>
        </is>
      </c>
    </row>
    <row r="162" ht="36.75" customHeight="1" s="200">
      <c r="A162" s="315" t="inlineStr">
        <is>
          <t xml:space="preserve">Принял: </t>
        </is>
      </c>
      <c r="F162" s="316" t="inlineStr">
        <is>
          <t xml:space="preserve">  </t>
        </is>
      </c>
      <c r="G162" s="243" t="n"/>
      <c r="H162" s="243" t="n"/>
      <c r="I162" s="315" t="inlineStr">
        <is>
          <t xml:space="preserve"> _____________________ </t>
        </is>
      </c>
      <c r="J162" s="316" t="inlineStr">
        <is>
          <t xml:space="preserve"> </t>
        </is>
      </c>
      <c r="K162" s="243" t="n"/>
      <c r="L162" s="243" t="n"/>
      <c r="M162" s="243" t="n"/>
      <c r="N162" s="243" t="n"/>
      <c r="O162" s="243" t="n"/>
      <c r="P162" s="243" t="n"/>
      <c r="Q162" s="243" t="n"/>
      <c r="R162" s="243" t="n"/>
      <c r="S162" s="243" t="n"/>
      <c r="T162" s="243" t="n"/>
      <c r="U162" s="243" t="n"/>
      <c r="V162" s="243" t="n"/>
      <c r="W162" s="243" t="n"/>
      <c r="X162" s="243" t="n"/>
      <c r="Y162" s="243" t="n"/>
      <c r="Z162" s="243" t="n"/>
      <c r="AA162" s="243" t="n"/>
      <c r="AB162" s="243" t="n"/>
      <c r="AC162" s="243" t="n"/>
    </row>
    <row r="163" ht="12.2" customHeight="1" s="200">
      <c r="A163" s="293" t="inlineStr"/>
      <c r="F163" s="293" t="inlineStr">
        <is>
          <t xml:space="preserve">      (должность)</t>
        </is>
      </c>
      <c r="I163" s="293" t="inlineStr">
        <is>
          <t xml:space="preserve">       (подпись)</t>
        </is>
      </c>
      <c r="J163" s="293" t="inlineStr">
        <is>
          <t xml:space="preserve"> (расшифровка подписи)</t>
        </is>
      </c>
    </row>
    <row r="164" ht="14.85" customHeight="1" s="200">
      <c r="A164" s="317" t="inlineStr">
        <is>
          <t xml:space="preserve">    М.П.</t>
        </is>
      </c>
    </row>
  </sheetData>
  <mergeCells count="971">
    <mergeCell ref="Q89"/>
    <mergeCell ref="C83:G83"/>
    <mergeCell ref="T60:W60"/>
    <mergeCell ref="C58:G58"/>
    <mergeCell ref="A43"/>
    <mergeCell ref="R46"/>
    <mergeCell ref="AA4:AC4"/>
    <mergeCell ref="T52:W52"/>
    <mergeCell ref="Z138:AC138"/>
    <mergeCell ref="Q120"/>
    <mergeCell ref="X66:Y66"/>
    <mergeCell ref="R88:Y88"/>
    <mergeCell ref="K35:L35"/>
    <mergeCell ref="R48"/>
    <mergeCell ref="N20:Q20"/>
    <mergeCell ref="R90:Y90"/>
    <mergeCell ref="C137:G137"/>
    <mergeCell ref="Q124"/>
    <mergeCell ref="T49:W49"/>
    <mergeCell ref="H105:P105"/>
    <mergeCell ref="Q42"/>
    <mergeCell ref="S42"/>
    <mergeCell ref="R154:Y154"/>
    <mergeCell ref="Y16:Z16"/>
    <mergeCell ref="H120:P120"/>
    <mergeCell ref="T42:W42"/>
    <mergeCell ref="Q126"/>
    <mergeCell ref="A69"/>
    <mergeCell ref="Z75:AC75"/>
    <mergeCell ref="R129:Y129"/>
    <mergeCell ref="H107:P107"/>
    <mergeCell ref="C139:G139"/>
    <mergeCell ref="A158:AC158"/>
    <mergeCell ref="J162:AC162"/>
    <mergeCell ref="Z50:AC50"/>
    <mergeCell ref="R156:Y156"/>
    <mergeCell ref="T50:W50"/>
    <mergeCell ref="T44:W44"/>
    <mergeCell ref="R131:Y131"/>
    <mergeCell ref="Q113"/>
    <mergeCell ref="Z52:AC52"/>
    <mergeCell ref="Z39:AC39"/>
    <mergeCell ref="H62:R62"/>
    <mergeCell ref="A4:Z4"/>
    <mergeCell ref="H102:P102"/>
    <mergeCell ref="Q44"/>
    <mergeCell ref="H148:P148"/>
    <mergeCell ref="C101:G101"/>
    <mergeCell ref="Q129"/>
    <mergeCell ref="Q108"/>
    <mergeCell ref="C108:G108"/>
    <mergeCell ref="Q144"/>
    <mergeCell ref="A38"/>
    <mergeCell ref="Z153:AC153"/>
    <mergeCell ref="D12:V12"/>
    <mergeCell ref="Q45"/>
    <mergeCell ref="Z128:AC128"/>
    <mergeCell ref="R84:Y84"/>
    <mergeCell ref="R78:Y78"/>
    <mergeCell ref="A40"/>
    <mergeCell ref="R149:Y149"/>
    <mergeCell ref="C85:G85"/>
    <mergeCell ref="C112:G112"/>
    <mergeCell ref="G9:V9"/>
    <mergeCell ref="Q47"/>
    <mergeCell ref="S72"/>
    <mergeCell ref="K41:L41"/>
    <mergeCell ref="Q96"/>
    <mergeCell ref="A51"/>
    <mergeCell ref="Q139"/>
    <mergeCell ref="P29"/>
    <mergeCell ref="R142:Y142"/>
    <mergeCell ref="R80:Y80"/>
    <mergeCell ref="AA12:AC12"/>
    <mergeCell ref="R29"/>
    <mergeCell ref="C84:G84"/>
    <mergeCell ref="C127:G127"/>
    <mergeCell ref="C133:G133"/>
    <mergeCell ref="W6:Z6"/>
    <mergeCell ref="X74:Y74"/>
    <mergeCell ref="K56:L56"/>
    <mergeCell ref="M72:O72"/>
    <mergeCell ref="G11:V11"/>
    <mergeCell ref="X68:Y68"/>
    <mergeCell ref="P44"/>
    <mergeCell ref="C114:G114"/>
    <mergeCell ref="K43:L43"/>
    <mergeCell ref="Z129:AC129"/>
    <mergeCell ref="T53:W53"/>
    <mergeCell ref="R144:Y144"/>
    <mergeCell ref="AA14:AC14"/>
    <mergeCell ref="C51:G51"/>
    <mergeCell ref="H97:P97"/>
    <mergeCell ref="T68:W68"/>
    <mergeCell ref="T55:W55"/>
    <mergeCell ref="Q63"/>
    <mergeCell ref="X69:Y69"/>
    <mergeCell ref="Q50"/>
    <mergeCell ref="C38:G38"/>
    <mergeCell ref="R51"/>
    <mergeCell ref="Z83:AC83"/>
    <mergeCell ref="AA16"/>
    <mergeCell ref="R155:Y155"/>
    <mergeCell ref="H121:P121"/>
    <mergeCell ref="A35"/>
    <mergeCell ref="Q119"/>
    <mergeCell ref="C104:G104"/>
    <mergeCell ref="H123:P123"/>
    <mergeCell ref="S27:S28"/>
    <mergeCell ref="Z78:AC78"/>
    <mergeCell ref="W11:Z11"/>
    <mergeCell ref="U20"/>
    <mergeCell ref="A28"/>
    <mergeCell ref="Z103:AC103"/>
    <mergeCell ref="H110:P110"/>
    <mergeCell ref="T37:W37"/>
    <mergeCell ref="K54:L54"/>
    <mergeCell ref="P42"/>
    <mergeCell ref="K29:L29"/>
    <mergeCell ref="C35:G35"/>
    <mergeCell ref="A1:AC1"/>
    <mergeCell ref="Z80:AC80"/>
    <mergeCell ref="C121:G121"/>
    <mergeCell ref="H74:R74"/>
    <mergeCell ref="Q116"/>
    <mergeCell ref="V19:AC19"/>
    <mergeCell ref="K44:L44"/>
    <mergeCell ref="Z55:AC55"/>
    <mergeCell ref="C99:G99"/>
    <mergeCell ref="R44"/>
    <mergeCell ref="A65:AC65"/>
    <mergeCell ref="T38:W38"/>
    <mergeCell ref="Z136:AC136"/>
    <mergeCell ref="H71:J71"/>
    <mergeCell ref="Q145"/>
    <mergeCell ref="R86:Y86"/>
    <mergeCell ref="Q117"/>
    <mergeCell ref="Q55"/>
    <mergeCell ref="Q111"/>
    <mergeCell ref="A54"/>
    <mergeCell ref="A160:E160"/>
    <mergeCell ref="Q38"/>
    <mergeCell ref="H92:P92"/>
    <mergeCell ref="Q147"/>
    <mergeCell ref="S38"/>
    <mergeCell ref="A41"/>
    <mergeCell ref="R125:Y125"/>
    <mergeCell ref="R150:Y150"/>
    <mergeCell ref="C135:G135"/>
    <mergeCell ref="Z71:AC71"/>
    <mergeCell ref="Z131:AC131"/>
    <mergeCell ref="D13:V13"/>
    <mergeCell ref="T74:W74"/>
    <mergeCell ref="H78:P78"/>
    <mergeCell ref="C122:G122"/>
    <mergeCell ref="Z58:AC58"/>
    <mergeCell ref="T71:W71"/>
    <mergeCell ref="Q40"/>
    <mergeCell ref="R81:Y81"/>
    <mergeCell ref="AA13:AC13"/>
    <mergeCell ref="S40"/>
    <mergeCell ref="P39"/>
    <mergeCell ref="Z27:AC28"/>
    <mergeCell ref="C72:G72"/>
    <mergeCell ref="R152:Y152"/>
    <mergeCell ref="B38"/>
    <mergeCell ref="T40:W40"/>
    <mergeCell ref="K57:L57"/>
    <mergeCell ref="H39:J39"/>
    <mergeCell ref="C136:G136"/>
    <mergeCell ref="AA15:AC15"/>
    <mergeCell ref="P37"/>
    <mergeCell ref="C92:G92"/>
    <mergeCell ref="B40"/>
    <mergeCell ref="H98:P98"/>
    <mergeCell ref="T69:W69"/>
    <mergeCell ref="P47"/>
    <mergeCell ref="R72"/>
    <mergeCell ref="S35"/>
    <mergeCell ref="Z84:AC84"/>
    <mergeCell ref="A34"/>
    <mergeCell ref="Q66"/>
    <mergeCell ref="H72:J72"/>
    <mergeCell ref="Z149:AC149"/>
    <mergeCell ref="Q53"/>
    <mergeCell ref="C54:G54"/>
    <mergeCell ref="M45:O45"/>
    <mergeCell ref="R99:Y99"/>
    <mergeCell ref="C41:G41"/>
    <mergeCell ref="S47"/>
    <mergeCell ref="A49"/>
    <mergeCell ref="Q77"/>
    <mergeCell ref="H131:P131"/>
    <mergeCell ref="Q133"/>
    <mergeCell ref="Z86:AC86"/>
    <mergeCell ref="C146:G146"/>
    <mergeCell ref="A36"/>
    <mergeCell ref="Q68"/>
    <mergeCell ref="Z151:AC151"/>
    <mergeCell ref="T45:W45"/>
    <mergeCell ref="C56:G56"/>
    <mergeCell ref="X49:Y49"/>
    <mergeCell ref="P50"/>
    <mergeCell ref="M47:O47"/>
    <mergeCell ref="R101:Y101"/>
    <mergeCell ref="C105:G105"/>
    <mergeCell ref="C43:G43"/>
    <mergeCell ref="H124:P124"/>
    <mergeCell ref="A6:D6"/>
    <mergeCell ref="Q135"/>
    <mergeCell ref="Z150:AC150"/>
    <mergeCell ref="R113:Y113"/>
    <mergeCell ref="H116:P116"/>
    <mergeCell ref="Z144:AC144"/>
    <mergeCell ref="R100:Y100"/>
    <mergeCell ref="C120:G120"/>
    <mergeCell ref="AB16"/>
    <mergeCell ref="C36:G36"/>
    <mergeCell ref="P52"/>
    <mergeCell ref="Q72"/>
    <mergeCell ref="T59:W59"/>
    <mergeCell ref="K39:L39"/>
    <mergeCell ref="H82:P82"/>
    <mergeCell ref="K70:L70"/>
    <mergeCell ref="H126:P126"/>
    <mergeCell ref="H54:J54"/>
    <mergeCell ref="C149:G149"/>
    <mergeCell ref="H41:J41"/>
    <mergeCell ref="R77:Y77"/>
    <mergeCell ref="U21"/>
    <mergeCell ref="H113:P113"/>
    <mergeCell ref="B34"/>
    <mergeCell ref="B28"/>
    <mergeCell ref="Q46"/>
    <mergeCell ref="H56:J56"/>
    <mergeCell ref="R127:Y127"/>
    <mergeCell ref="AA5:AC5"/>
    <mergeCell ref="W9:Z9"/>
    <mergeCell ref="H142:P142"/>
    <mergeCell ref="Q148"/>
    <mergeCell ref="Q48"/>
    <mergeCell ref="Z35:AC35"/>
    <mergeCell ref="M40:O40"/>
    <mergeCell ref="H129:P129"/>
    <mergeCell ref="H108:P108"/>
    <mergeCell ref="H79:P79"/>
    <mergeCell ref="X52:Y52"/>
    <mergeCell ref="S54"/>
    <mergeCell ref="Q41"/>
    <mergeCell ref="H144:P144"/>
    <mergeCell ref="S41"/>
    <mergeCell ref="Z99:AC99"/>
    <mergeCell ref="C29:G29"/>
    <mergeCell ref="W13:Z13"/>
    <mergeCell ref="Z74:AC74"/>
    <mergeCell ref="Q56"/>
    <mergeCell ref="H81:P81"/>
    <mergeCell ref="S56"/>
    <mergeCell ref="K50:L50"/>
    <mergeCell ref="P55"/>
    <mergeCell ref="M41:O41"/>
    <mergeCell ref="X37:Y37"/>
    <mergeCell ref="P38"/>
    <mergeCell ref="Q43"/>
    <mergeCell ref="S43"/>
    <mergeCell ref="K26:L28"/>
    <mergeCell ref="R38"/>
    <mergeCell ref="Z101:AC101"/>
    <mergeCell ref="B54"/>
    <mergeCell ref="C44:G44"/>
    <mergeCell ref="C129:G129"/>
    <mergeCell ref="A25:AC25"/>
    <mergeCell ref="K58:L58"/>
    <mergeCell ref="H139:P139"/>
    <mergeCell ref="K52:L52"/>
    <mergeCell ref="P40"/>
    <mergeCell ref="B56"/>
    <mergeCell ref="R40"/>
    <mergeCell ref="Q130"/>
    <mergeCell ref="M66:O66"/>
    <mergeCell ref="C60:G60"/>
    <mergeCell ref="M53:O53"/>
    <mergeCell ref="X38:Y38"/>
    <mergeCell ref="Q67"/>
    <mergeCell ref="A2:AC2"/>
    <mergeCell ref="S67"/>
    <mergeCell ref="H29:J29"/>
    <mergeCell ref="Q132"/>
    <mergeCell ref="Q103"/>
    <mergeCell ref="M68:O68"/>
    <mergeCell ref="A5:Z5"/>
    <mergeCell ref="K53:L53"/>
    <mergeCell ref="C91:G91"/>
    <mergeCell ref="M55:O55"/>
    <mergeCell ref="A50"/>
    <mergeCell ref="H44:J44"/>
    <mergeCell ref="H63:P63"/>
    <mergeCell ref="M67:O67"/>
    <mergeCell ref="R35"/>
    <mergeCell ref="Q69"/>
    <mergeCell ref="S69"/>
    <mergeCell ref="R115:Y115"/>
    <mergeCell ref="O24:AC24"/>
    <mergeCell ref="C57:G57"/>
    <mergeCell ref="H58:J58"/>
    <mergeCell ref="R102:Y102"/>
    <mergeCell ref="C155:G155"/>
    <mergeCell ref="Z29:AC29"/>
    <mergeCell ref="H117:P117"/>
    <mergeCell ref="M69:O69"/>
    <mergeCell ref="P66"/>
    <mergeCell ref="R66"/>
    <mergeCell ref="L24:N24"/>
    <mergeCell ref="H60:J60"/>
    <mergeCell ref="P53"/>
    <mergeCell ref="X40:Y40"/>
    <mergeCell ref="C86:G86"/>
    <mergeCell ref="C42:G42"/>
    <mergeCell ref="R53"/>
    <mergeCell ref="H132:P132"/>
    <mergeCell ref="C151:G151"/>
    <mergeCell ref="C157:G157"/>
    <mergeCell ref="Z87:AC87"/>
    <mergeCell ref="H119:P119"/>
    <mergeCell ref="H94:P94"/>
    <mergeCell ref="P68"/>
    <mergeCell ref="R103:Y103"/>
    <mergeCell ref="B36"/>
    <mergeCell ref="K55:L55"/>
    <mergeCell ref="R68"/>
    <mergeCell ref="M37:O37"/>
    <mergeCell ref="Z89:AC89"/>
    <mergeCell ref="H57:J57"/>
    <mergeCell ref="C152:G152"/>
    <mergeCell ref="Z105:AC105"/>
    <mergeCell ref="Q87"/>
    <mergeCell ref="C75:G75"/>
    <mergeCell ref="Z49:AC49"/>
    <mergeCell ref="S62"/>
    <mergeCell ref="Z120:AC120"/>
    <mergeCell ref="M38:O38"/>
    <mergeCell ref="H42:J42"/>
    <mergeCell ref="Z57:AC57"/>
    <mergeCell ref="Z113:AC113"/>
    <mergeCell ref="B39"/>
    <mergeCell ref="H145:P145"/>
    <mergeCell ref="M56:O56"/>
    <mergeCell ref="Q51"/>
    <mergeCell ref="X45:Y45"/>
    <mergeCell ref="P46"/>
    <mergeCell ref="M43:O43"/>
    <mergeCell ref="Q82"/>
    <mergeCell ref="Z100:AC100"/>
    <mergeCell ref="C39:G39"/>
    <mergeCell ref="R134:Y134"/>
    <mergeCell ref="C70:G70"/>
    <mergeCell ref="Q118"/>
    <mergeCell ref="R121:Y121"/>
    <mergeCell ref="R37"/>
    <mergeCell ref="S57"/>
    <mergeCell ref="A33:AC33"/>
    <mergeCell ref="C106:G106"/>
    <mergeCell ref="Q93"/>
    <mergeCell ref="R96:Y96"/>
    <mergeCell ref="Z115:AC115"/>
    <mergeCell ref="H147:P147"/>
    <mergeCell ref="Z102:AC102"/>
    <mergeCell ref="Q155"/>
    <mergeCell ref="P48"/>
    <mergeCell ref="C81:G81"/>
    <mergeCell ref="H122:P122"/>
    <mergeCell ref="A15:X15"/>
    <mergeCell ref="X59:Y59"/>
    <mergeCell ref="K66:L66"/>
    <mergeCell ref="X46:Y46"/>
    <mergeCell ref="R54"/>
    <mergeCell ref="R98:Y98"/>
    <mergeCell ref="C145:G145"/>
    <mergeCell ref="R41"/>
    <mergeCell ref="B49"/>
    <mergeCell ref="K68:L68"/>
    <mergeCell ref="H134:P134"/>
    <mergeCell ref="X48:Y48"/>
    <mergeCell ref="R56"/>
    <mergeCell ref="P43"/>
    <mergeCell ref="H52:J52"/>
    <mergeCell ref="R43"/>
    <mergeCell ref="R123:Y123"/>
    <mergeCell ref="R21:T21"/>
    <mergeCell ref="H70:J70"/>
    <mergeCell ref="H45:J45"/>
    <mergeCell ref="Q75"/>
    <mergeCell ref="B50"/>
    <mergeCell ref="H100:P100"/>
    <mergeCell ref="C50:G50"/>
    <mergeCell ref="A8:F8"/>
    <mergeCell ref="H47:J47"/>
    <mergeCell ref="R124:Y124"/>
    <mergeCell ref="C26:G28"/>
    <mergeCell ref="R118:Y118"/>
    <mergeCell ref="R67"/>
    <mergeCell ref="H77:P77"/>
    <mergeCell ref="R59"/>
    <mergeCell ref="A10:F10"/>
    <mergeCell ref="E7:V7"/>
    <mergeCell ref="S70"/>
    <mergeCell ref="P69"/>
    <mergeCell ref="Z97:AC97"/>
    <mergeCell ref="R69"/>
    <mergeCell ref="R109:Y109"/>
    <mergeCell ref="R126:Y126"/>
    <mergeCell ref="H141:P141"/>
    <mergeCell ref="H135:P135"/>
    <mergeCell ref="X51:Y51"/>
    <mergeCell ref="M59:O59"/>
    <mergeCell ref="Q88"/>
    <mergeCell ref="A23:AC23"/>
    <mergeCell ref="I162"/>
    <mergeCell ref="H50:J50"/>
    <mergeCell ref="A17:Z17"/>
    <mergeCell ref="H26:J28"/>
    <mergeCell ref="Z121:AC121"/>
    <mergeCell ref="Z42:AC42"/>
    <mergeCell ref="Q90"/>
    <mergeCell ref="M51:O51"/>
    <mergeCell ref="X36:Y36"/>
    <mergeCell ref="C78:G78"/>
    <mergeCell ref="Z123:AC123"/>
    <mergeCell ref="K34:L34"/>
    <mergeCell ref="M54:O54"/>
    <mergeCell ref="Q157"/>
    <mergeCell ref="Z110:AC110"/>
    <mergeCell ref="Z44:AC44"/>
    <mergeCell ref="B55"/>
    <mergeCell ref="X67:Y67"/>
    <mergeCell ref="Z60:AC60"/>
    <mergeCell ref="H88:P88"/>
    <mergeCell ref="C107:G107"/>
    <mergeCell ref="K36:L36"/>
    <mergeCell ref="Z152:AC152"/>
    <mergeCell ref="T46:W46"/>
    <mergeCell ref="R137:Y137"/>
    <mergeCell ref="C79:G79"/>
    <mergeCell ref="AA7:AC7"/>
    <mergeCell ref="H115:P115"/>
    <mergeCell ref="S60"/>
    <mergeCell ref="V20:Z20"/>
    <mergeCell ref="H90:P90"/>
    <mergeCell ref="Z118:AC118"/>
    <mergeCell ref="A39"/>
    <mergeCell ref="Z45:AC45"/>
    <mergeCell ref="T48:W48"/>
    <mergeCell ref="P51"/>
    <mergeCell ref="X62:Y62"/>
    <mergeCell ref="R114:Y114"/>
    <mergeCell ref="Q37"/>
    <mergeCell ref="R57"/>
    <mergeCell ref="C148:G148"/>
    <mergeCell ref="Q83"/>
    <mergeCell ref="Z70:AC70"/>
    <mergeCell ref="B52"/>
    <mergeCell ref="A19:U19"/>
    <mergeCell ref="N21:Q21"/>
    <mergeCell ref="M34:O34"/>
    <mergeCell ref="Q85"/>
    <mergeCell ref="Z134:AC134"/>
    <mergeCell ref="P67"/>
    <mergeCell ref="Z109:AC109"/>
    <mergeCell ref="Z47:AC47"/>
    <mergeCell ref="Q122"/>
    <mergeCell ref="M49:O49"/>
    <mergeCell ref="Z96:AC96"/>
    <mergeCell ref="Q78"/>
    <mergeCell ref="B53"/>
    <mergeCell ref="H103:P103"/>
    <mergeCell ref="C66:G66"/>
    <mergeCell ref="Q114"/>
    <mergeCell ref="C53:G53"/>
    <mergeCell ref="C102:G102"/>
    <mergeCell ref="Z111:AC111"/>
    <mergeCell ref="H118:P118"/>
    <mergeCell ref="H143:P143"/>
    <mergeCell ref="W12:Z12"/>
    <mergeCell ref="Z98:AC98"/>
    <mergeCell ref="Z147:AC147"/>
    <mergeCell ref="Q80"/>
    <mergeCell ref="K49:L49"/>
    <mergeCell ref="C68:G68"/>
    <mergeCell ref="Z48:AC48"/>
    <mergeCell ref="A31:AC31"/>
    <mergeCell ref="A24:K24"/>
    <mergeCell ref="A52"/>
    <mergeCell ref="Q138"/>
    <mergeCell ref="C97:G97"/>
    <mergeCell ref="R79:Y79"/>
    <mergeCell ref="T36:W36"/>
    <mergeCell ref="Q104"/>
    <mergeCell ref="H66:J66"/>
    <mergeCell ref="Q91"/>
    <mergeCell ref="Q140"/>
    <mergeCell ref="B46"/>
    <mergeCell ref="H96:P96"/>
    <mergeCell ref="Q106"/>
    <mergeCell ref="Z124:AC124"/>
    <mergeCell ref="H87:P87"/>
    <mergeCell ref="R145:Y145"/>
    <mergeCell ref="I163"/>
    <mergeCell ref="Q27:Q28"/>
    <mergeCell ref="R139:Y139"/>
    <mergeCell ref="Z66:AC66"/>
    <mergeCell ref="B48"/>
    <mergeCell ref="Z126:AC126"/>
    <mergeCell ref="P72"/>
    <mergeCell ref="H154:P154"/>
    <mergeCell ref="K42:L42"/>
    <mergeCell ref="Z53:AC53"/>
    <mergeCell ref="AA8:AC8"/>
    <mergeCell ref="R147:Y147"/>
    <mergeCell ref="C123:G123"/>
    <mergeCell ref="H91:P91"/>
    <mergeCell ref="T62:W62"/>
    <mergeCell ref="C110:G110"/>
    <mergeCell ref="H156:P156"/>
    <mergeCell ref="R140:Y140"/>
    <mergeCell ref="AA10:AC10"/>
    <mergeCell ref="A55"/>
    <mergeCell ref="X72:Y72"/>
    <mergeCell ref="H93:P93"/>
    <mergeCell ref="Q109"/>
    <mergeCell ref="K37:L37"/>
    <mergeCell ref="T51:W51"/>
    <mergeCell ref="Q84"/>
    <mergeCell ref="Q59"/>
    <mergeCell ref="Z142:AC142"/>
    <mergeCell ref="X70:Y70"/>
    <mergeCell ref="H157:P157"/>
    <mergeCell ref="V21:Z21"/>
    <mergeCell ref="R92:Y92"/>
    <mergeCell ref="J163:AC163"/>
    <mergeCell ref="C34:G34"/>
    <mergeCell ref="B68"/>
    <mergeCell ref="Z79:AC79"/>
    <mergeCell ref="Q86"/>
    <mergeCell ref="A29"/>
    <mergeCell ref="Q153"/>
    <mergeCell ref="R94:Y94"/>
    <mergeCell ref="Q101"/>
    <mergeCell ref="A44"/>
    <mergeCell ref="Q128"/>
    <mergeCell ref="H109:P109"/>
    <mergeCell ref="C128:G128"/>
    <mergeCell ref="Z137:AC137"/>
    <mergeCell ref="C113:G113"/>
    <mergeCell ref="T67:W67"/>
    <mergeCell ref="R87:Y87"/>
    <mergeCell ref="P45"/>
    <mergeCell ref="C103:G103"/>
    <mergeCell ref="C100:G100"/>
    <mergeCell ref="H75:P75"/>
    <mergeCell ref="C94:G94"/>
    <mergeCell ref="Z148:AC148"/>
    <mergeCell ref="H111:P111"/>
    <mergeCell ref="Z139:AC139"/>
    <mergeCell ref="C118:G118"/>
    <mergeCell ref="R89:Y89"/>
    <mergeCell ref="AA21:AC21"/>
    <mergeCell ref="C80:G80"/>
    <mergeCell ref="C142:G142"/>
    <mergeCell ref="A13:C13"/>
    <mergeCell ref="H104:P104"/>
    <mergeCell ref="T35:W35"/>
    <mergeCell ref="X58:Y58"/>
    <mergeCell ref="X27:Y28"/>
    <mergeCell ref="H106:P106"/>
    <mergeCell ref="H67:J67"/>
    <mergeCell ref="X60:Y60"/>
    <mergeCell ref="Q141"/>
    <mergeCell ref="M26:Q26"/>
    <mergeCell ref="Q35"/>
    <mergeCell ref="M27:O28"/>
    <mergeCell ref="Z130:AC130"/>
    <mergeCell ref="Z68:AC68"/>
    <mergeCell ref="Q34"/>
    <mergeCell ref="H137:P137"/>
    <mergeCell ref="Q143"/>
    <mergeCell ref="S34"/>
    <mergeCell ref="M70:O70"/>
    <mergeCell ref="Z92:AC92"/>
    <mergeCell ref="A42"/>
    <mergeCell ref="M35:O35"/>
    <mergeCell ref="Q99"/>
    <mergeCell ref="Z117:AC117"/>
    <mergeCell ref="C131:G131"/>
    <mergeCell ref="C87:G87"/>
    <mergeCell ref="Z67:AC67"/>
    <mergeCell ref="Q49"/>
    <mergeCell ref="H130:P130"/>
    <mergeCell ref="Z132:AC132"/>
    <mergeCell ref="C49:G49"/>
    <mergeCell ref="Q36"/>
    <mergeCell ref="S36"/>
    <mergeCell ref="Z94:AC94"/>
    <mergeCell ref="R148:Y148"/>
    <mergeCell ref="W8:Z8"/>
    <mergeCell ref="C89:G89"/>
    <mergeCell ref="Z69:AC69"/>
    <mergeCell ref="C116:G116"/>
    <mergeCell ref="B51"/>
    <mergeCell ref="T72:W72"/>
    <mergeCell ref="K45:L45"/>
    <mergeCell ref="S29"/>
    <mergeCell ref="R146:Y146"/>
    <mergeCell ref="C88:G88"/>
    <mergeCell ref="C126:G126"/>
    <mergeCell ref="P27:P28"/>
    <mergeCell ref="R26:AC26"/>
    <mergeCell ref="E6:V6"/>
    <mergeCell ref="R27:R28"/>
    <mergeCell ref="S44"/>
    <mergeCell ref="M46:O46"/>
    <mergeCell ref="A48"/>
    <mergeCell ref="K47:L47"/>
    <mergeCell ref="P35"/>
    <mergeCell ref="Q125"/>
    <mergeCell ref="C117:G117"/>
    <mergeCell ref="C55:G55"/>
    <mergeCell ref="T29:W29"/>
    <mergeCell ref="K46:L46"/>
    <mergeCell ref="Q112"/>
    <mergeCell ref="K40:L40"/>
    <mergeCell ref="Q136"/>
    <mergeCell ref="AA11:AC11"/>
    <mergeCell ref="Z145:AC145"/>
    <mergeCell ref="Q127"/>
    <mergeCell ref="Q154"/>
    <mergeCell ref="Q54"/>
    <mergeCell ref="C115:G115"/>
    <mergeCell ref="T58:W58"/>
    <mergeCell ref="Q102"/>
    <mergeCell ref="T54:W54"/>
    <mergeCell ref="K71:L71"/>
    <mergeCell ref="P59"/>
    <mergeCell ref="C52:G52"/>
    <mergeCell ref="H53:J53"/>
    <mergeCell ref="Q156"/>
    <mergeCell ref="R97:Y97"/>
    <mergeCell ref="C150:G150"/>
    <mergeCell ref="H125:P125"/>
    <mergeCell ref="C144:G144"/>
    <mergeCell ref="Q131"/>
    <mergeCell ref="H112:P112"/>
    <mergeCell ref="Z140:AC140"/>
    <mergeCell ref="B29"/>
    <mergeCell ref="H55:J55"/>
    <mergeCell ref="S49"/>
    <mergeCell ref="C37:G37"/>
    <mergeCell ref="H127:P127"/>
    <mergeCell ref="R136:Y136"/>
    <mergeCell ref="Z82:AC82"/>
    <mergeCell ref="AA6:AC6"/>
    <mergeCell ref="H114:P114"/>
    <mergeCell ref="Q105"/>
    <mergeCell ref="R63:Y63"/>
    <mergeCell ref="Q107"/>
    <mergeCell ref="Q57"/>
    <mergeCell ref="H138:P138"/>
    <mergeCell ref="Q100"/>
    <mergeCell ref="Q149"/>
    <mergeCell ref="M36:O36"/>
    <mergeCell ref="H37:J37"/>
    <mergeCell ref="C63:G63"/>
    <mergeCell ref="C134:G134"/>
    <mergeCell ref="Z77:AC77"/>
    <mergeCell ref="W10:Z10"/>
    <mergeCell ref="R108:Y108"/>
    <mergeCell ref="Z108:AC108"/>
    <mergeCell ref="Q115"/>
    <mergeCell ref="C124:G124"/>
    <mergeCell ref="Z133:AC133"/>
    <mergeCell ref="H140:P140"/>
    <mergeCell ref="H48:J48"/>
    <mergeCell ref="R83:Y83"/>
    <mergeCell ref="P41"/>
    <mergeCell ref="A45"/>
    <mergeCell ref="Q151"/>
    <mergeCell ref="C90:G90"/>
    <mergeCell ref="K59:L59"/>
    <mergeCell ref="A163:E163"/>
    <mergeCell ref="Q52"/>
    <mergeCell ref="Z141:AC141"/>
    <mergeCell ref="S52"/>
    <mergeCell ref="Z135:AC135"/>
    <mergeCell ref="Q39"/>
    <mergeCell ref="P56"/>
    <mergeCell ref="P34"/>
    <mergeCell ref="S39"/>
    <mergeCell ref="R85:Y85"/>
    <mergeCell ref="AA17:AC17"/>
    <mergeCell ref="A3:AC3"/>
    <mergeCell ref="R34"/>
    <mergeCell ref="R91:Y91"/>
    <mergeCell ref="C132:G132"/>
    <mergeCell ref="C138:G138"/>
    <mergeCell ref="B42"/>
    <mergeCell ref="Z72:AC72"/>
    <mergeCell ref="C119:G119"/>
    <mergeCell ref="P49"/>
    <mergeCell ref="K48:L48"/>
    <mergeCell ref="X41:Y41"/>
    <mergeCell ref="H43:J43"/>
    <mergeCell ref="X35:Y35"/>
    <mergeCell ref="P36"/>
    <mergeCell ref="S37"/>
    <mergeCell ref="A46"/>
    <mergeCell ref="R36"/>
    <mergeCell ref="T27:W28"/>
    <mergeCell ref="H152:P152"/>
    <mergeCell ref="B44"/>
    <mergeCell ref="R151:Y151"/>
    <mergeCell ref="B37"/>
    <mergeCell ref="H68:J68"/>
    <mergeCell ref="A161:AC161"/>
    <mergeCell ref="H133:P133"/>
    <mergeCell ref="A26:B27"/>
    <mergeCell ref="Z88:AC88"/>
    <mergeCell ref="Q70"/>
    <mergeCell ref="R111:Y111"/>
    <mergeCell ref="H89:P89"/>
    <mergeCell ref="Y15:Z15"/>
    <mergeCell ref="C45:G45"/>
    <mergeCell ref="R20:T20"/>
    <mergeCell ref="H69:J69"/>
    <mergeCell ref="Z90:AC90"/>
    <mergeCell ref="Z146:AC146"/>
    <mergeCell ref="A67"/>
    <mergeCell ref="H153:P153"/>
    <mergeCell ref="S50"/>
    <mergeCell ref="P54"/>
    <mergeCell ref="C109:G109"/>
    <mergeCell ref="H128:P128"/>
    <mergeCell ref="X34:Y34"/>
    <mergeCell ref="C47:G47"/>
    <mergeCell ref="C147:G147"/>
    <mergeCell ref="AC16"/>
    <mergeCell ref="R104:Y104"/>
    <mergeCell ref="C40:G40"/>
    <mergeCell ref="Q146"/>
    <mergeCell ref="Z85:AC85"/>
    <mergeCell ref="K67:L67"/>
    <mergeCell ref="Q121"/>
    <mergeCell ref="X42:Y42"/>
    <mergeCell ref="R49"/>
    <mergeCell ref="A18:AC18"/>
    <mergeCell ref="X29:Y29"/>
    <mergeCell ref="A7:D7"/>
    <mergeCell ref="C71:G71"/>
    <mergeCell ref="Q58"/>
    <mergeCell ref="R116:Y116"/>
    <mergeCell ref="Z116:AC116"/>
    <mergeCell ref="A66"/>
    <mergeCell ref="Q150"/>
    <mergeCell ref="Z37:AC37"/>
    <mergeCell ref="H38:J38"/>
    <mergeCell ref="A14:Z14"/>
    <mergeCell ref="Q60"/>
    <mergeCell ref="X54:Y54"/>
    <mergeCell ref="M52:O52"/>
    <mergeCell ref="A22:AC22"/>
    <mergeCell ref="H146:P146"/>
    <mergeCell ref="Q152"/>
    <mergeCell ref="M39:O39"/>
    <mergeCell ref="R93:Y93"/>
    <mergeCell ref="R130:Y130"/>
    <mergeCell ref="H40:J40"/>
    <mergeCell ref="C140:G140"/>
    <mergeCell ref="R117:Y117"/>
    <mergeCell ref="K69:L69"/>
    <mergeCell ref="S53"/>
    <mergeCell ref="H83:P83"/>
    <mergeCell ref="X56:Y56"/>
    <mergeCell ref="P57"/>
    <mergeCell ref="Z38:AC38"/>
    <mergeCell ref="H51:J51"/>
    <mergeCell ref="T41:W41"/>
    <mergeCell ref="S45"/>
    <mergeCell ref="X43:Y43"/>
    <mergeCell ref="T70:W70"/>
    <mergeCell ref="C77:G77"/>
    <mergeCell ref="R132:Y132"/>
    <mergeCell ref="R157:Y157"/>
    <mergeCell ref="A16:X16"/>
    <mergeCell ref="R119:Y119"/>
    <mergeCell ref="S55"/>
    <mergeCell ref="H85:P85"/>
    <mergeCell ref="T56:W56"/>
    <mergeCell ref="F163:H163"/>
    <mergeCell ref="C141:G141"/>
    <mergeCell ref="AA20:AC20"/>
    <mergeCell ref="A12:C12"/>
    <mergeCell ref="A20:M20"/>
    <mergeCell ref="T43:W43"/>
    <mergeCell ref="Z63:AC63"/>
    <mergeCell ref="B45"/>
    <mergeCell ref="X57:Y57"/>
    <mergeCell ref="K51:L51"/>
    <mergeCell ref="R52"/>
    <mergeCell ref="C143:G143"/>
    <mergeCell ref="R39"/>
    <mergeCell ref="Q134"/>
    <mergeCell ref="K72:L72"/>
    <mergeCell ref="B47"/>
    <mergeCell ref="H80:P80"/>
    <mergeCell ref="M57:O57"/>
    <mergeCell ref="Q71"/>
    <mergeCell ref="S71"/>
    <mergeCell ref="M29:O29"/>
    <mergeCell ref="Z154:AC154"/>
    <mergeCell ref="C59:G59"/>
    <mergeCell ref="C130:G130"/>
    <mergeCell ref="S58"/>
    <mergeCell ref="A164:AC164"/>
    <mergeCell ref="C46:G46"/>
    <mergeCell ref="H136:P136"/>
    <mergeCell ref="A9:F9"/>
    <mergeCell ref="Z91:AC91"/>
    <mergeCell ref="M71:O71"/>
    <mergeCell ref="Z156:AC156"/>
    <mergeCell ref="H35:J35"/>
    <mergeCell ref="M58:O58"/>
    <mergeCell ref="R112:Y112"/>
    <mergeCell ref="A159:E159"/>
    <mergeCell ref="R106:Y106"/>
    <mergeCell ref="C48:G48"/>
    <mergeCell ref="Z106:AC106"/>
    <mergeCell ref="C153:G153"/>
    <mergeCell ref="Z155:AC155"/>
    <mergeCell ref="A11:F11"/>
    <mergeCell ref="Z93:AC93"/>
    <mergeCell ref="S66"/>
    <mergeCell ref="R122:Y122"/>
    <mergeCell ref="P70"/>
    <mergeCell ref="R105:Y105"/>
    <mergeCell ref="C125:G125"/>
    <mergeCell ref="R70"/>
    <mergeCell ref="X44:Y44"/>
    <mergeCell ref="Z157:AC157"/>
    <mergeCell ref="R120:Y120"/>
    <mergeCell ref="S68"/>
    <mergeCell ref="Z122:AC122"/>
    <mergeCell ref="A47"/>
    <mergeCell ref="H59:J59"/>
    <mergeCell ref="R107:Y107"/>
    <mergeCell ref="C154:G154"/>
    <mergeCell ref="R50"/>
    <mergeCell ref="H46:J46"/>
    <mergeCell ref="T66:W66"/>
    <mergeCell ref="X39:Y39"/>
    <mergeCell ref="F160:H160"/>
    <mergeCell ref="F159:H159"/>
    <mergeCell ref="C156:G156"/>
    <mergeCell ref="R138:Y138"/>
    <mergeCell ref="Z59:AC59"/>
    <mergeCell ref="B41"/>
    <mergeCell ref="K60:L60"/>
    <mergeCell ref="Z119:AC119"/>
    <mergeCell ref="B35"/>
    <mergeCell ref="Z46:AC46"/>
    <mergeCell ref="Z40:AC40"/>
    <mergeCell ref="M42:O42"/>
    <mergeCell ref="H84:P84"/>
    <mergeCell ref="S59"/>
    <mergeCell ref="H155:P155"/>
    <mergeCell ref="H149:P149"/>
    <mergeCell ref="S46"/>
    <mergeCell ref="Z104:AC104"/>
    <mergeCell ref="R133:Y133"/>
    <mergeCell ref="B66"/>
    <mergeCell ref="I160"/>
    <mergeCell ref="Z54:AC54"/>
    <mergeCell ref="H86:P86"/>
    <mergeCell ref="P60"/>
    <mergeCell ref="Z41:AC41"/>
    <mergeCell ref="Q97"/>
    <mergeCell ref="H151:P151"/>
    <mergeCell ref="S48"/>
    <mergeCell ref="R135:Y135"/>
    <mergeCell ref="Q142"/>
    <mergeCell ref="Z81:AC81"/>
    <mergeCell ref="H150:P150"/>
    <mergeCell ref="X50:Y50"/>
    <mergeCell ref="Z43:AC43"/>
    <mergeCell ref="B67"/>
    <mergeCell ref="Q79"/>
    <mergeCell ref="M44:O44"/>
    <mergeCell ref="R45"/>
    <mergeCell ref="C67:G67"/>
    <mergeCell ref="R55"/>
    <mergeCell ref="B69"/>
    <mergeCell ref="A21:M21"/>
    <mergeCell ref="W7:Z7"/>
    <mergeCell ref="H34:J34"/>
    <mergeCell ref="R47"/>
    <mergeCell ref="Q81"/>
    <mergeCell ref="Q137"/>
    <mergeCell ref="C69:G69"/>
    <mergeCell ref="C96:G96"/>
    <mergeCell ref="M60:O60"/>
    <mergeCell ref="J160:AC160"/>
    <mergeCell ref="Z114:AC114"/>
    <mergeCell ref="H49:J49"/>
    <mergeCell ref="Q123"/>
    <mergeCell ref="S74"/>
    <mergeCell ref="H36:J36"/>
    <mergeCell ref="Q110"/>
    <mergeCell ref="A53"/>
    <mergeCell ref="J159:AC159"/>
    <mergeCell ref="R82:Y82"/>
    <mergeCell ref="C98:G98"/>
    <mergeCell ref="Z107:AC107"/>
    <mergeCell ref="R153:Y153"/>
    <mergeCell ref="Z34:AC34"/>
    <mergeCell ref="Z143:AC143"/>
    <mergeCell ref="A68"/>
    <mergeCell ref="T34:W34"/>
    <mergeCell ref="P71"/>
    <mergeCell ref="R128:Y128"/>
    <mergeCell ref="R71"/>
    <mergeCell ref="A162:E162"/>
    <mergeCell ref="P58"/>
    <mergeCell ref="S51"/>
    <mergeCell ref="R58"/>
    <mergeCell ref="Z36:AC36"/>
    <mergeCell ref="T39:W39"/>
    <mergeCell ref="H99:P99"/>
    <mergeCell ref="X53:Y53"/>
    <mergeCell ref="T57:W57"/>
    <mergeCell ref="C93:G93"/>
    <mergeCell ref="X47:Y47"/>
    <mergeCell ref="R60"/>
    <mergeCell ref="H101:P101"/>
    <mergeCell ref="R110:Y110"/>
    <mergeCell ref="B43"/>
    <mergeCell ref="X55:Y55"/>
    <mergeCell ref="T47:W47"/>
    <mergeCell ref="Q92"/>
    <mergeCell ref="M50:O50"/>
    <mergeCell ref="G8:V8"/>
    <mergeCell ref="Z125:AC125"/>
    <mergeCell ref="Q29"/>
    <mergeCell ref="F162:H162"/>
    <mergeCell ref="Z112:AC112"/>
    <mergeCell ref="R75:Y75"/>
    <mergeCell ref="Q94"/>
    <mergeCell ref="A37"/>
    <mergeCell ref="R141:Y141"/>
    <mergeCell ref="B57"/>
    <mergeCell ref="I159"/>
    <mergeCell ref="C82:G82"/>
    <mergeCell ref="Z62:AC62"/>
    <mergeCell ref="G10:V10"/>
    <mergeCell ref="Z56:AC56"/>
    <mergeCell ref="Z127:AC127"/>
    <mergeCell ref="K38:L38"/>
    <mergeCell ref="M48:O48"/>
    <mergeCell ref="R143:Y143"/>
    <mergeCell ref="AA9:AC9"/>
    <mergeCell ref="R42"/>
    <mergeCell ref="X71:Y71"/>
    <mergeCell ref="C111:G111"/>
    <mergeCell ref="Q98"/>
    <mergeCell ref="Z51:AC51"/>
  </mergeCells>
  <pageMargins left="0.75" right="0.75" top="1" bottom="1" header="0.5" footer="0.5"/>
</worksheet>
</file>

<file path=xl/worksheets/sheet4.xml><?xml version="1.0" encoding="utf-8"?>
<worksheet xmlns="http://schemas.openxmlformats.org/spreadsheetml/2006/main">
  <sheetPr>
    <outlinePr summaryBelow="1" summaryRight="1"/>
    <pageSetUpPr/>
  </sheetPr>
  <dimension ref="A1:CO180"/>
  <sheetViews>
    <sheetView workbookViewId="0">
      <selection activeCell="A1" sqref="A1"/>
    </sheetView>
  </sheetViews>
  <sheetFormatPr baseColWidth="8" defaultRowHeight="15"/>
  <cols>
    <col width="5.7109375" customWidth="1" style="200" min="1" max="1"/>
    <col width="20.7109375" customWidth="1" style="200" min="2" max="2"/>
    <col width="40.7109375" customWidth="1" style="200" min="3" max="3"/>
    <col width="10.7109375" customWidth="1" style="200" min="4" max="4"/>
    <col width="15.7109375" customWidth="1" style="200" min="5" max="5"/>
    <col width="13" customWidth="1" style="200" min="6" max="6"/>
    <col width="13" customWidth="1" style="200" min="7" max="7"/>
    <col width="13" customWidth="1" style="200" min="8" max="8"/>
    <col width="13" customWidth="1" style="200" min="9" max="9"/>
    <col width="13" customWidth="1" style="200" min="10" max="10"/>
    <col width="13" customWidth="1" style="200" min="11" max="11"/>
    <col width="13" customWidth="1" style="200" min="12" max="12"/>
    <col width="13" customWidth="1" style="200" min="13" max="13"/>
    <col width="13" customWidth="1" style="200" min="14" max="14"/>
    <col width="13" customWidth="1" style="200" min="16" max="16"/>
    <col width="13" customWidth="1" style="200" min="17" max="17"/>
    <col width="13" customWidth="1" style="200" min="18" max="18"/>
    <col width="13" customWidth="1" style="200" min="19" max="19"/>
    <col width="13" customWidth="1" style="200" min="20" max="20"/>
    <col width="13" customWidth="1" style="200" min="21" max="21"/>
    <col width="13" customWidth="1" style="200" min="22" max="22"/>
    <col width="13" customWidth="1" style="200" min="23" max="23"/>
    <col width="13" customWidth="1" style="200" min="24" max="24"/>
    <col width="13" customWidth="1" style="200" min="25" max="25"/>
    <col width="13" customWidth="1" style="200" min="26" max="26"/>
    <col width="13" customWidth="1" style="200" min="27" max="27"/>
    <col width="13" customWidth="1" style="200" min="28" max="28"/>
    <col width="13" customWidth="1" style="200" min="29" max="29"/>
    <col width="13" customWidth="1" style="200" min="30" max="30"/>
    <col width="13" customWidth="1" style="200" min="31" max="31"/>
    <col width="13" customWidth="1" style="200" min="32" max="32"/>
    <col width="13" customWidth="1" style="200" min="33" max="33"/>
    <col width="13" customWidth="1" style="200" min="34" max="34"/>
    <col width="13" customWidth="1" style="200" min="35" max="35"/>
    <col width="13" customWidth="1" style="200" min="36" max="36"/>
    <col width="13" customWidth="1" style="200" min="37" max="37"/>
    <col width="13" customWidth="1" style="200" min="38" max="38"/>
    <col width="13" customWidth="1" style="200" min="39" max="39"/>
    <col width="13" customWidth="1" style="200" min="40" max="40"/>
    <col width="13" customWidth="1" style="200" min="41" max="41"/>
    <col width="13" customWidth="1" style="200" min="42" max="42"/>
    <col width="13" customWidth="1" style="200" min="43" max="43"/>
    <col width="13" customWidth="1" style="200" min="44" max="44"/>
    <col width="13" customWidth="1" style="200" min="45" max="45"/>
    <col width="13" customWidth="1" style="200" min="46" max="46"/>
    <col width="13" customWidth="1" style="200" min="47" max="47"/>
    <col width="13" customWidth="1" style="200" min="48" max="48"/>
    <col width="13" customWidth="1" style="200" min="49" max="49"/>
    <col width="13" customWidth="1" style="200" min="50" max="50"/>
    <col width="13" customWidth="1" style="200" min="51" max="51"/>
    <col width="13" customWidth="1" style="200" min="52" max="52"/>
    <col width="13" customWidth="1" style="200" min="53" max="53"/>
    <col width="13" customWidth="1" style="200" min="54" max="54"/>
    <col width="13" customWidth="1" style="200" min="55" max="55"/>
    <col width="13" customWidth="1" style="200" min="56" max="56"/>
    <col width="13" customWidth="1" style="200" min="57" max="57"/>
    <col width="13" customWidth="1" style="200" min="58" max="58"/>
    <col width="13" customWidth="1" style="200" min="59" max="59"/>
    <col width="13" customWidth="1" style="200" min="60" max="60"/>
    <col width="13" customWidth="1" style="200" min="61" max="61"/>
    <col width="13" customWidth="1" style="200" min="62" max="62"/>
    <col width="13" customWidth="1" style="200" min="63" max="63"/>
    <col width="13" customWidth="1" style="200" min="64" max="64"/>
    <col width="13" customWidth="1" style="200" min="65" max="65"/>
    <col width="13" customWidth="1" style="200" min="66" max="66"/>
    <col width="13" customWidth="1" style="200" min="67" max="67"/>
    <col width="13" customWidth="1" style="200" min="68" max="68"/>
    <col width="13" customWidth="1" style="200" min="69" max="69"/>
    <col width="13" customWidth="1" style="200" min="70" max="70"/>
    <col width="13" customWidth="1" style="200" min="71" max="71"/>
    <col width="13" customWidth="1" style="200" min="72" max="72"/>
    <col width="13" customWidth="1" style="200" min="73" max="73"/>
    <col width="13" customWidth="1" style="200" min="74" max="74"/>
    <col width="13" customWidth="1" style="200" min="75" max="75"/>
    <col width="13" customWidth="1" style="200" min="76" max="76"/>
    <col width="13" customWidth="1" style="200" min="77" max="77"/>
    <col width="13" customWidth="1" style="200" min="78" max="78"/>
    <col width="13" customWidth="1" style="200" min="79" max="79"/>
    <col width="13" customWidth="1" style="200" min="80" max="80"/>
    <col width="13" customWidth="1" style="200" min="81" max="81"/>
    <col width="13" customWidth="1" style="200" min="82" max="82"/>
    <col width="13" customWidth="1" style="200" min="83" max="83"/>
    <col width="13" customWidth="1" style="200" min="84" max="84"/>
    <col width="13" customWidth="1" style="200" min="85" max="85"/>
    <col width="13" customWidth="1" style="200" min="86" max="86"/>
    <col width="13" customWidth="1" style="200" min="87" max="87"/>
    <col width="13" customWidth="1" style="200" min="88" max="88"/>
    <col width="13" customWidth="1" style="200" min="89" max="89"/>
    <col width="13" customWidth="1" style="200" min="90" max="90"/>
    <col width="13" customWidth="1" style="200" min="91" max="91"/>
    <col width="13" customWidth="1" style="200" min="92" max="92"/>
    <col width="108.7109375" customWidth="1" style="200" min="93" max="93"/>
  </cols>
  <sheetData>
    <row r="1">
      <c r="A1" s="318" t="inlineStr">
        <is>
          <t>Smeta.RU Flash  (495) 974-1589</t>
        </is>
      </c>
    </row>
    <row r="2" ht="12.75" customHeight="1" s="200">
      <c r="A2" s="319" t="n"/>
      <c r="B2" s="319" t="n"/>
      <c r="C2" s="319" t="n"/>
      <c r="D2" s="319" t="n"/>
      <c r="E2" s="319" t="n"/>
      <c r="F2" s="319" t="n"/>
      <c r="G2" s="319" t="n"/>
      <c r="H2" s="319" t="n"/>
      <c r="I2" s="319" t="n"/>
      <c r="J2" s="319" t="n"/>
      <c r="K2" s="319" t="n"/>
      <c r="L2" s="319" t="n"/>
    </row>
    <row r="3" ht="16.5" customHeight="1" s="200">
      <c r="A3" s="320" t="n"/>
      <c r="B3" s="321" t="inlineStr">
        <is>
          <t>"СОГЛАСОВАНО"</t>
        </is>
      </c>
      <c r="F3" s="322" t="n"/>
      <c r="G3" s="322" t="n"/>
      <c r="H3" s="321" t="inlineStr">
        <is>
          <t>"УТВЕРЖДАЮ"</t>
        </is>
      </c>
    </row>
    <row r="4" ht="14.25" customHeight="1" s="200">
      <c r="A4" s="322" t="n"/>
      <c r="B4" s="323" t="inlineStr">
        <is>
          <t>ООО "ГОРИЗОНТ+"</t>
        </is>
      </c>
      <c r="F4" s="322" t="n"/>
      <c r="G4" s="322" t="n"/>
      <c r="H4" s="323" t="inlineStr">
        <is>
          <t>МУП "МЩВ" Филиал Жилищник"</t>
        </is>
      </c>
    </row>
    <row r="5" ht="14.25" customHeight="1" s="200">
      <c r="A5" s="322" t="n"/>
      <c r="B5" s="322" t="n"/>
      <c r="C5" s="323" t="inlineStr">
        <is>
          <t>/Стародубцев.И.И  /</t>
        </is>
      </c>
      <c r="D5" s="323" t="n"/>
      <c r="E5" s="323" t="n"/>
      <c r="F5" s="322" t="n"/>
      <c r="G5" s="322" t="n"/>
      <c r="H5" s="323" t="n"/>
      <c r="I5" s="323" t="inlineStr">
        <is>
          <t>Петросян А.В.</t>
        </is>
      </c>
      <c r="J5" s="323" t="n"/>
      <c r="K5" s="323" t="n"/>
      <c r="L5" s="323" t="n"/>
    </row>
    <row r="6" ht="14.25" customHeight="1" s="200">
      <c r="A6" s="323" t="n"/>
      <c r="B6" s="323" t="inlineStr">
        <is>
          <t xml:space="preserve">______________________ </t>
        </is>
      </c>
      <c r="F6" s="322" t="n"/>
      <c r="G6" s="322" t="n"/>
      <c r="H6" s="323" t="inlineStr">
        <is>
          <t xml:space="preserve">______________________ </t>
        </is>
      </c>
    </row>
    <row r="7" ht="14.25" customHeight="1" s="200">
      <c r="A7" s="324" t="n"/>
      <c r="B7" s="325" t="inlineStr">
        <is>
          <t>"_____"________________ 2025 г.</t>
        </is>
      </c>
      <c r="F7" s="322" t="n"/>
      <c r="G7" s="322" t="n"/>
      <c r="H7" s="325" t="inlineStr">
        <is>
          <t>"_____"________________ 2025 г.</t>
        </is>
      </c>
    </row>
    <row r="8"/>
    <row r="9"/>
    <row r="10" ht="12.75" customHeight="1" s="200">
      <c r="A10" s="326" t="inlineStr">
        <is>
          <t>Наименование программного продукта</t>
        </is>
      </c>
      <c r="F10" s="327" t="inlineStr">
        <is>
          <t>Программа для ЭВМ «Программа: «Smeta.RU Flash» версия 11»</t>
        </is>
      </c>
      <c r="G10" s="201" t="n"/>
      <c r="H10" s="201" t="n"/>
      <c r="I10" s="201" t="n"/>
      <c r="J10" s="201" t="n"/>
      <c r="K10" s="201" t="n"/>
      <c r="L10" s="201" t="n"/>
    </row>
    <row r="11" ht="12.75" customHeight="1" s="200">
      <c r="A11" s="326" t="n"/>
      <c r="B11" s="326" t="n"/>
      <c r="C11" s="326" t="n"/>
      <c r="D11" s="326" t="n"/>
      <c r="E11" s="326" t="n"/>
      <c r="F11" s="328" t="n"/>
      <c r="G11" s="328" t="n"/>
      <c r="H11" s="328" t="n"/>
      <c r="I11" s="328" t="n"/>
      <c r="J11" s="328" t="n"/>
      <c r="K11" s="328" t="n"/>
      <c r="L11" s="328" t="n"/>
    </row>
    <row r="12" ht="38.25" customHeight="1" s="200">
      <c r="A12" s="326" t="inlineStr">
        <is>
          <t>Наименование редакции сметных нормативов</t>
        </is>
      </c>
      <c r="F12" s="327">
        <f>IF(Source!CQ12 &lt;&gt; "", Source!CQ12, "")</f>
        <v/>
      </c>
      <c r="G12" s="201" t="n"/>
      <c r="H12" s="201" t="n"/>
      <c r="I12" s="201" t="n"/>
      <c r="J12" s="201" t="n"/>
      <c r="K12" s="201" t="n"/>
      <c r="L12" s="201" t="n"/>
      <c r="CO12" s="327">
        <f>IF(Source!CQ12 &lt;&gt; "", Source!CQ12, "")</f>
        <v/>
      </c>
    </row>
    <row r="13" ht="12.75" customHeight="1" s="200">
      <c r="A13" s="326" t="n"/>
      <c r="B13" s="326" t="n"/>
      <c r="C13" s="326" t="n"/>
      <c r="D13" s="326" t="n"/>
      <c r="E13" s="326" t="n"/>
      <c r="F13" s="328" t="n"/>
      <c r="G13" s="328" t="n"/>
      <c r="H13" s="328" t="n"/>
      <c r="I13" s="328" t="n"/>
      <c r="J13" s="328" t="n"/>
      <c r="K13" s="328" t="n"/>
      <c r="L13" s="328" t="n"/>
    </row>
    <row r="14" ht="12.75" customHeight="1" s="200">
      <c r="A14" s="329" t="inlineStr">
        <is>
          <t>Реквизиты приказов об утверждении дополнений и изменений к сметным нормативам</t>
        </is>
      </c>
      <c r="F14" s="327">
        <f>IF(Source!CV12 &lt;&gt; "", Source!CV12, "")</f>
        <v/>
      </c>
      <c r="G14" s="201" t="n"/>
      <c r="H14" s="201" t="n"/>
      <c r="I14" s="201" t="n"/>
      <c r="J14" s="201" t="n"/>
      <c r="K14" s="201" t="n"/>
      <c r="L14" s="201" t="n"/>
    </row>
    <row r="15" ht="12.75" customHeight="1" s="200">
      <c r="A15" s="326" t="n"/>
      <c r="B15" s="326" t="n"/>
      <c r="C15" s="326" t="n"/>
      <c r="D15" s="326" t="n"/>
      <c r="E15" s="326" t="n"/>
      <c r="F15" s="328" t="n"/>
      <c r="G15" s="328" t="n"/>
      <c r="H15" s="328" t="n"/>
      <c r="I15" s="328" t="n"/>
      <c r="J15" s="328" t="n"/>
      <c r="K15" s="328" t="n"/>
      <c r="L15" s="328" t="n"/>
    </row>
    <row r="16" ht="76.5" customHeight="1" s="200">
      <c r="A16" s="326" t="inlineStr">
        <is>
          <t xml:space="preserve">Реквизиты письма Минстроя России об индексах изменения сметной стоимости строительства, включаемые в федеральный реестр сметных нормативов и размещаемые в федеральной государственной информационной системе ценообразования в строительстве, подготовленного в соответствии с пунктом 85 Методики расчета индексов изменения сметной стоимости строительства, утвержденной приказом Министерства строительства и жилищно-коммунального хозяйства Российской Федерации от 5 июня 2019 г. N 326/пр </t>
        </is>
      </c>
      <c r="F16" s="327" t="n"/>
      <c r="G16" s="201" t="n"/>
      <c r="H16" s="201" t="n"/>
      <c r="I16" s="201" t="n"/>
      <c r="J16" s="201" t="n"/>
      <c r="K16" s="201" t="n"/>
      <c r="L16" s="201" t="n"/>
    </row>
    <row r="17" ht="12.75" customHeight="1" s="200">
      <c r="A17" s="326" t="n"/>
      <c r="B17" s="326" t="n"/>
      <c r="C17" s="326" t="n"/>
      <c r="D17" s="326" t="n"/>
      <c r="E17" s="326" t="n"/>
      <c r="F17" s="328" t="n"/>
      <c r="G17" s="328" t="n"/>
      <c r="H17" s="328" t="n"/>
      <c r="I17" s="328" t="n"/>
      <c r="J17" s="328" t="n"/>
      <c r="K17" s="328" t="n"/>
      <c r="L17" s="328" t="n"/>
    </row>
    <row r="18" ht="38.25" customHeight="1" s="200">
      <c r="A18" s="326" t="inlineStr">
        <is>
          <t>Нормативный правовой акт об утверждении оплаты труда, утверждаемый в соответствии с пунктом 22(1) Правилами мониторинга цен, утвержденными постановлением Правительства Российской Федерации от 23 декабря 2016 г. N 1452</t>
        </is>
      </c>
      <c r="F18" s="327" t="n"/>
      <c r="G18" s="201" t="n"/>
      <c r="H18" s="201" t="n"/>
      <c r="I18" s="201" t="n"/>
      <c r="J18" s="201" t="n"/>
      <c r="K18" s="201" t="n"/>
      <c r="L18" s="201" t="n"/>
    </row>
    <row r="19" ht="12.75" customHeight="1" s="200">
      <c r="A19" s="329" t="n"/>
      <c r="B19" s="329" t="n"/>
      <c r="C19" s="329" t="n"/>
      <c r="D19" s="329" t="n"/>
      <c r="E19" s="329" t="n"/>
      <c r="F19" s="330" t="n"/>
      <c r="G19" s="330" t="n"/>
      <c r="H19" s="330" t="n"/>
      <c r="I19" s="330" t="n"/>
      <c r="J19" s="330" t="n"/>
      <c r="K19" s="330" t="n"/>
      <c r="L19" s="330" t="n"/>
    </row>
    <row r="20" ht="12.75" customHeight="1" s="200">
      <c r="A20" s="326" t="inlineStr">
        <is>
          <t>Наименование субъекта Российской Федерации</t>
        </is>
      </c>
      <c r="F20" s="327">
        <f>IF(Source!CZ12 &lt;&gt; "", Source!CZ12, "")</f>
        <v/>
      </c>
      <c r="G20" s="201" t="n"/>
      <c r="H20" s="201" t="n"/>
      <c r="I20" s="201" t="n"/>
      <c r="J20" s="201" t="n"/>
      <c r="K20" s="201" t="n"/>
      <c r="L20" s="201" t="n"/>
    </row>
    <row r="21" ht="12.75" customHeight="1" s="200">
      <c r="A21" s="329" t="n"/>
      <c r="B21" s="329" t="n"/>
      <c r="C21" s="329" t="n"/>
      <c r="D21" s="329" t="n"/>
      <c r="E21" s="329" t="n"/>
      <c r="F21" s="330" t="n"/>
      <c r="G21" s="330" t="n"/>
      <c r="H21" s="330" t="n"/>
      <c r="I21" s="330" t="n"/>
      <c r="J21" s="330" t="n"/>
      <c r="K21" s="330" t="n"/>
      <c r="L21" s="328" t="n"/>
    </row>
    <row r="22" ht="12.75" customHeight="1" s="200">
      <c r="A22" s="326" t="inlineStr">
        <is>
          <t>Наименование зоны субъекта Российской Федерации</t>
        </is>
      </c>
      <c r="F22" s="327">
        <f>IF(Source!DA12 &lt;&gt; "", Source!DA12, "")</f>
        <v/>
      </c>
      <c r="G22" s="201" t="n"/>
      <c r="H22" s="201" t="n"/>
      <c r="I22" s="201" t="n"/>
      <c r="J22" s="201" t="n"/>
      <c r="K22" s="201" t="n"/>
      <c r="L22" s="201" t="n"/>
    </row>
    <row r="23" ht="12.75" customHeight="1" s="200">
      <c r="A23" s="319" t="n"/>
      <c r="B23" s="319" t="n"/>
      <c r="C23" s="319" t="n"/>
      <c r="D23" s="319" t="n"/>
      <c r="E23" s="319" t="n"/>
      <c r="F23" s="331" t="n"/>
      <c r="G23" s="331" t="n"/>
      <c r="H23" s="331" t="n"/>
      <c r="I23" s="331" t="n"/>
      <c r="J23" s="331" t="n"/>
      <c r="K23" s="331" t="n"/>
      <c r="L23" s="331" t="n"/>
    </row>
    <row r="24" ht="12.75" customHeight="1" s="200">
      <c r="A24" s="319" t="n"/>
      <c r="B24" s="319" t="n"/>
      <c r="C24" s="319" t="n"/>
      <c r="D24" s="319" t="n"/>
      <c r="E24" s="319" t="n"/>
      <c r="F24" s="319" t="n"/>
      <c r="G24" s="319" t="n"/>
      <c r="H24" s="319" t="n"/>
      <c r="I24" s="319" t="n"/>
      <c r="J24" s="319" t="n"/>
      <c r="K24" s="319" t="n"/>
      <c r="L24" s="319" t="n"/>
    </row>
    <row r="25" ht="15.75" customHeight="1" s="200">
      <c r="A25" s="332" t="n"/>
      <c r="B25" s="201" t="n"/>
      <c r="C25" s="201" t="n"/>
      <c r="D25" s="201" t="n"/>
      <c r="E25" s="201" t="n"/>
      <c r="F25" s="201" t="n"/>
      <c r="G25" s="201" t="n"/>
      <c r="H25" s="201" t="n"/>
      <c r="I25" s="201" t="n"/>
      <c r="J25" s="201" t="n"/>
      <c r="K25" s="201" t="n"/>
      <c r="L25" s="201" t="n"/>
    </row>
    <row r="26" ht="14.25" customHeight="1" s="200">
      <c r="A26" s="333" t="inlineStr">
        <is>
          <t>(наименование стройки)</t>
        </is>
      </c>
      <c r="B26" s="202" t="n"/>
      <c r="C26" s="202" t="n"/>
      <c r="D26" s="202" t="n"/>
      <c r="E26" s="202" t="n"/>
      <c r="F26" s="202" t="n"/>
      <c r="G26" s="202" t="n"/>
      <c r="H26" s="202" t="n"/>
      <c r="I26" s="202" t="n"/>
      <c r="J26" s="202" t="n"/>
      <c r="K26" s="202" t="n"/>
      <c r="L26" s="202" t="n"/>
    </row>
    <row r="27" ht="14.25" customHeight="1" s="200">
      <c r="A27" s="322" t="n"/>
      <c r="B27" s="322" t="n"/>
      <c r="C27" s="322" t="n"/>
      <c r="D27" s="322" t="n"/>
      <c r="E27" s="322" t="n"/>
      <c r="F27" s="322" t="n"/>
      <c r="G27" s="322" t="n"/>
      <c r="H27" s="322" t="n"/>
      <c r="I27" s="322" t="n"/>
      <c r="J27" s="322" t="n"/>
      <c r="K27" s="322" t="n"/>
      <c r="L27" s="322" t="n"/>
    </row>
    <row r="28" ht="15.75" customHeight="1" s="200">
      <c r="A28" s="332">
        <f>IF(Source!G12&lt;&gt;"Новый объект", Source!G12, "")</f>
        <v/>
      </c>
      <c r="B28" s="201" t="n"/>
      <c r="C28" s="201" t="n"/>
      <c r="D28" s="201" t="n"/>
      <c r="E28" s="201" t="n"/>
      <c r="F28" s="201" t="n"/>
      <c r="G28" s="201" t="n"/>
      <c r="H28" s="201" t="n"/>
      <c r="I28" s="201" t="n"/>
      <c r="J28" s="201" t="n"/>
      <c r="K28" s="201" t="n"/>
      <c r="L28" s="201" t="n"/>
    </row>
    <row r="29" ht="14.25" customHeight="1" s="200">
      <c r="A29" s="333" t="inlineStr">
        <is>
          <t>(наименование объекта капитального строительства)</t>
        </is>
      </c>
      <c r="B29" s="202" t="n"/>
      <c r="C29" s="202" t="n"/>
      <c r="D29" s="202" t="n"/>
      <c r="E29" s="202" t="n"/>
      <c r="F29" s="202" t="n"/>
      <c r="G29" s="202" t="n"/>
      <c r="H29" s="202" t="n"/>
      <c r="I29" s="202" t="n"/>
      <c r="J29" s="202" t="n"/>
      <c r="K29" s="202" t="n"/>
      <c r="L29" s="202" t="n"/>
    </row>
    <row r="30" ht="14.25" customHeight="1" s="200">
      <c r="A30" s="322" t="n"/>
      <c r="B30" s="322" t="n"/>
      <c r="C30" s="322" t="n"/>
      <c r="D30" s="322" t="n"/>
      <c r="E30" s="322" t="n"/>
      <c r="F30" s="324" t="n"/>
      <c r="G30" s="324" t="n"/>
      <c r="H30" s="324" t="n"/>
      <c r="I30" s="324" t="n"/>
      <c r="J30" s="324" t="n"/>
      <c r="K30" s="324" t="n"/>
      <c r="L30" s="324" t="n"/>
    </row>
    <row r="31" ht="15.75" customHeight="1" s="200">
      <c r="A31" s="334">
        <f>CONCATENATE( "ЛОКАЛЬНАЯ СМЕТА № ", Source!L1731, " ",Source!CM1731)</f>
        <v/>
      </c>
    </row>
    <row r="32" ht="15" customHeight="1" s="200">
      <c r="A32" s="335" t="n"/>
      <c r="B32" s="336" t="n"/>
      <c r="C32" s="336" t="n"/>
      <c r="D32" s="336" t="n"/>
      <c r="E32" s="336" t="n"/>
      <c r="F32" s="336" t="n"/>
      <c r="G32" s="336" t="n"/>
      <c r="H32" s="336" t="n"/>
      <c r="I32" s="336" t="n"/>
      <c r="J32" s="336" t="n"/>
      <c r="K32" s="336" t="n"/>
      <c r="L32" s="335" t="n"/>
    </row>
    <row r="33" ht="18" customHeight="1" s="200">
      <c r="A33" s="337">
        <f>IF(Source!G1731&lt;&gt;"Новая локальная смета", Source!G1731, "")</f>
        <v/>
      </c>
      <c r="B33" s="201" t="n"/>
      <c r="C33" s="201" t="n"/>
      <c r="D33" s="201" t="n"/>
      <c r="E33" s="201" t="n"/>
      <c r="F33" s="201" t="n"/>
      <c r="G33" s="201" t="n"/>
      <c r="H33" s="201" t="n"/>
      <c r="I33" s="201" t="n"/>
      <c r="J33" s="201" t="n"/>
      <c r="K33" s="201" t="n"/>
      <c r="L33" s="201" t="n"/>
    </row>
    <row r="34" ht="14.25" customHeight="1" s="200">
      <c r="A34" s="333" t="inlineStr">
        <is>
          <t>(наименование работ и затрат)</t>
        </is>
      </c>
      <c r="B34" s="202" t="n"/>
      <c r="C34" s="202" t="n"/>
      <c r="D34" s="202" t="n"/>
      <c r="E34" s="202" t="n"/>
      <c r="F34" s="202" t="n"/>
      <c r="G34" s="202" t="n"/>
      <c r="H34" s="202" t="n"/>
      <c r="I34" s="202" t="n"/>
      <c r="J34" s="202" t="n"/>
      <c r="K34" s="202" t="n"/>
      <c r="L34" s="202" t="n"/>
    </row>
    <row r="35" ht="14.25" customHeight="1" s="200">
      <c r="A35" s="322" t="n"/>
      <c r="B35" s="322" t="n"/>
      <c r="C35" s="322" t="n"/>
      <c r="D35" s="322" t="n"/>
      <c r="E35" s="322" t="n"/>
      <c r="F35" s="322" t="n"/>
      <c r="G35" s="322" t="n"/>
      <c r="H35" s="322" t="n"/>
      <c r="I35" s="322" t="n"/>
      <c r="J35" s="322" t="n"/>
      <c r="K35" s="322" t="n"/>
      <c r="L35" s="322" t="n"/>
    </row>
    <row r="36" ht="14.25" customHeight="1" s="200">
      <c r="A36" s="322" t="n"/>
      <c r="B36" s="322" t="n"/>
      <c r="C36" s="322" t="n"/>
      <c r="D36" s="322" t="n"/>
      <c r="E36" s="322" t="n"/>
      <c r="F36" s="322" t="n"/>
      <c r="G36" s="322" t="n"/>
      <c r="H36" s="322" t="n"/>
      <c r="I36" s="322" t="n"/>
      <c r="J36" s="322" t="n"/>
      <c r="K36" s="322" t="n"/>
      <c r="L36" s="322" t="n"/>
    </row>
    <row r="37" ht="12.75" customHeight="1" s="200">
      <c r="A37" s="338" t="inlineStr">
        <is>
          <t>Составлен</t>
        </is>
      </c>
      <c r="B37" s="338" t="n"/>
      <c r="C37" s="339" t="inlineStr">
        <is>
          <t>Базисно-индексным</t>
        </is>
      </c>
      <c r="D37" s="338" t="inlineStr">
        <is>
          <t>методом</t>
        </is>
      </c>
      <c r="E37" s="338" t="n"/>
      <c r="F37" s="338" t="n"/>
      <c r="G37" s="338" t="n"/>
      <c r="H37" s="338" t="n"/>
      <c r="I37" s="338" t="n"/>
      <c r="J37" s="338" t="n"/>
      <c r="K37" s="338" t="n"/>
      <c r="L37" s="338" t="n"/>
    </row>
    <row r="38" ht="12.75" customHeight="1" s="200">
      <c r="A38" s="338" t="n"/>
      <c r="B38" s="338" t="n"/>
      <c r="C38" s="340" t="n"/>
      <c r="D38" s="338" t="n"/>
      <c r="E38" s="338" t="n"/>
      <c r="F38" s="338" t="n"/>
      <c r="G38" s="338" t="n"/>
      <c r="H38" s="338" t="n"/>
      <c r="I38" s="338" t="n"/>
      <c r="J38" s="338" t="n"/>
      <c r="K38" s="338" t="n"/>
      <c r="L38" s="338" t="n"/>
    </row>
    <row r="39" ht="12.75" customHeight="1" s="200">
      <c r="A39" s="338" t="inlineStr">
        <is>
          <t>Основание</t>
        </is>
      </c>
      <c r="B39" s="338" t="n"/>
      <c r="C39" s="341" t="inlineStr">
        <is>
          <t>Дефектный акт</t>
        </is>
      </c>
      <c r="D39" s="201" t="n"/>
      <c r="E39" s="201" t="n"/>
      <c r="F39" s="201" t="n"/>
      <c r="G39" s="201" t="n"/>
      <c r="H39" s="201" t="n"/>
      <c r="I39" s="201" t="n"/>
      <c r="J39" s="201" t="n"/>
      <c r="K39" s="201" t="n"/>
      <c r="L39" s="201" t="n"/>
    </row>
    <row r="40" ht="14.25" customHeight="1" s="200">
      <c r="A40" s="342" t="n"/>
      <c r="B40" s="343" t="n"/>
      <c r="C40" s="333" t="inlineStr">
        <is>
          <t>(проектная и (или) иная техническая документация)</t>
        </is>
      </c>
      <c r="D40" s="202" t="n"/>
      <c r="E40" s="202" t="n"/>
      <c r="F40" s="202" t="n"/>
      <c r="G40" s="202" t="n"/>
      <c r="H40" s="202" t="n"/>
      <c r="I40" s="202" t="n"/>
      <c r="J40" s="202" t="n"/>
      <c r="K40" s="202" t="n"/>
      <c r="L40" s="202" t="n"/>
    </row>
    <row r="41" ht="14.25" customHeight="1" s="200">
      <c r="A41" s="322" t="n"/>
      <c r="B41" s="322" t="n"/>
      <c r="C41" s="322" t="n"/>
      <c r="D41" s="322" t="n"/>
      <c r="E41" s="322" t="n"/>
      <c r="F41" s="322" t="n"/>
      <c r="G41" s="322" t="n"/>
      <c r="H41" s="322" t="n"/>
      <c r="I41" s="322" t="n"/>
      <c r="J41" s="322" t="n"/>
      <c r="K41" s="322" t="n"/>
      <c r="L41" s="322" t="n"/>
    </row>
    <row r="42" ht="14.25" customHeight="1" s="200">
      <c r="A42" s="338" t="inlineStr">
        <is>
          <t>Составлена в ценах июнь 2025 года (1.01.2000)</t>
        </is>
      </c>
      <c r="B42" s="322" t="n"/>
      <c r="C42" s="322" t="n"/>
      <c r="D42" s="344" t="n"/>
      <c r="E42" s="322" t="n"/>
      <c r="F42" s="322" t="n"/>
      <c r="G42" s="322" t="n"/>
      <c r="H42" s="322" t="n"/>
      <c r="I42" s="322" t="n"/>
      <c r="J42" s="322" t="n"/>
      <c r="K42" s="322" t="n"/>
      <c r="L42" s="322" t="n"/>
    </row>
    <row r="43" ht="14.25" customHeight="1" s="200">
      <c r="A43" s="322" t="n"/>
      <c r="B43" s="322" t="n"/>
      <c r="C43" s="322" t="n"/>
      <c r="D43" s="322" t="n"/>
      <c r="E43" s="322" t="n"/>
      <c r="F43" s="322" t="n"/>
      <c r="G43" s="322" t="n"/>
      <c r="H43" s="322" t="n"/>
      <c r="I43" s="322" t="n"/>
      <c r="J43" s="322" t="n"/>
      <c r="K43" s="322" t="n"/>
      <c r="L43" s="322" t="n"/>
    </row>
    <row r="44" ht="14.25" customHeight="1" s="200">
      <c r="A44" s="345" t="inlineStr">
        <is>
          <t>Сметная стоимость</t>
        </is>
      </c>
      <c r="B44" s="322" t="n"/>
      <c r="C44" s="346">
        <f>C47+C48+C49+C50</f>
        <v/>
      </c>
      <c r="D44" s="346">
        <f>D47+D48+D49+D50</f>
        <v/>
      </c>
      <c r="F44" s="338" t="inlineStr">
        <is>
          <t>тыс. руб.</t>
        </is>
      </c>
      <c r="G44" s="319" t="n"/>
      <c r="H44" s="319" t="n"/>
      <c r="I44" s="319" t="n"/>
      <c r="J44" s="319" t="n"/>
      <c r="K44" s="319" t="n"/>
      <c r="L44" s="322" t="n"/>
    </row>
    <row r="45" ht="14.25" customHeight="1" s="200">
      <c r="A45" s="345" t="n"/>
      <c r="B45" s="322" t="n"/>
      <c r="C45" s="346" t="n"/>
      <c r="D45" s="346" t="n"/>
      <c r="E45" s="347" t="n"/>
      <c r="F45" s="338" t="n"/>
      <c r="G45" s="319" t="n"/>
      <c r="H45" s="319" t="n"/>
      <c r="I45" s="319" t="n"/>
      <c r="J45" s="319" t="n"/>
      <c r="K45" s="319" t="n"/>
      <c r="L45" s="322" t="n"/>
    </row>
    <row r="46" ht="14.25" customHeight="1" s="200">
      <c r="A46" s="322" t="n"/>
      <c r="B46" s="348" t="inlineStr">
        <is>
          <t>в том числе:</t>
        </is>
      </c>
      <c r="C46" s="349" t="n"/>
      <c r="D46" s="350" t="n"/>
      <c r="E46" s="351" t="n"/>
      <c r="F46" s="338" t="n"/>
      <c r="G46" s="338" t="inlineStr">
        <is>
          <t>Средства на оплату труда рабочих</t>
        </is>
      </c>
      <c r="H46" s="322" t="n"/>
      <c r="I46" s="349">
        <f>ROUND(SUM(AR58:AR173)/1000, 2)</f>
        <v/>
      </c>
      <c r="J46" s="349">
        <f>ROUND((SUM(S58:S173))/1000, 2)</f>
        <v/>
      </c>
      <c r="K46" s="338" t="inlineStr">
        <is>
          <t>тыс. руб.</t>
        </is>
      </c>
      <c r="L46" s="322" t="n"/>
    </row>
    <row r="47" ht="14.25" customHeight="1" s="200">
      <c r="A47" s="322" t="n"/>
      <c r="B47" s="345" t="inlineStr">
        <is>
          <t>строительных работ</t>
        </is>
      </c>
      <c r="C47" s="346">
        <f>ROUND((Source!F1754)/1000, 2)</f>
        <v/>
      </c>
      <c r="D47" s="346">
        <f>ROUND((SUM(BH58:BH173)+SUMIF(CD58:CD173, 1, AG58:AG173)+SUMIF(CD58:CD173, 1, AF58:AF173))/1000, 2)</f>
        <v/>
      </c>
      <c r="F47" s="338" t="inlineStr">
        <is>
          <t>тыс. руб.</t>
        </is>
      </c>
      <c r="G47" s="338" t="inlineStr">
        <is>
          <t xml:space="preserve">Нормативные затраты труда рабочих </t>
        </is>
      </c>
      <c r="H47" s="322" t="n"/>
      <c r="I47" s="338" t="n"/>
      <c r="J47" s="352">
        <f>Source!F1759</f>
        <v/>
      </c>
      <c r="K47" s="338" t="inlineStr">
        <is>
          <t>чел.-ч.</t>
        </is>
      </c>
      <c r="L47" s="322" t="n"/>
    </row>
    <row r="48" ht="14.25" customHeight="1" s="200">
      <c r="A48" s="322" t="n"/>
      <c r="B48" s="345" t="inlineStr">
        <is>
          <t xml:space="preserve">монтажных работ    </t>
        </is>
      </c>
      <c r="C48" s="346">
        <f>ROUND((Source!F1755)/1000, 2)</f>
        <v/>
      </c>
      <c r="D48" s="346">
        <f>ROUND((SUM(BI58:BI173)+SUMIF(CD58:CD173, 2, AG58:AG173)+SUMIF(CD58:CD173, 2, AF58:AF173))/1000, 2)</f>
        <v/>
      </c>
      <c r="F48" s="338" t="inlineStr">
        <is>
          <t>тыс. руб.</t>
        </is>
      </c>
      <c r="G48" s="338" t="inlineStr">
        <is>
          <t xml:space="preserve">Нормативные затраты труда машинистов </t>
        </is>
      </c>
      <c r="H48" s="322" t="n"/>
      <c r="I48" s="338" t="n"/>
      <c r="J48" s="352">
        <f>Source!F1760</f>
        <v/>
      </c>
      <c r="K48" s="338" t="inlineStr">
        <is>
          <t>чел.-ч.</t>
        </is>
      </c>
      <c r="L48" s="322" t="n"/>
    </row>
    <row r="49" ht="14.25" customHeight="1" s="200">
      <c r="A49" s="322" t="n"/>
      <c r="B49" s="345" t="inlineStr">
        <is>
          <t xml:space="preserve">оборудования         </t>
        </is>
      </c>
      <c r="C49" s="346">
        <f>ROUND((Source!F1746)/1000, 2)</f>
        <v/>
      </c>
      <c r="D49" s="346">
        <f>ROUND((SUM(BJ58:BJ173)+SUM(AH58:AH173))/1000, 2)</f>
        <v/>
      </c>
      <c r="F49" s="338" t="inlineStr">
        <is>
          <t>тыс. руб.</t>
        </is>
      </c>
      <c r="G49" s="338" t="n"/>
      <c r="H49" s="338" t="n"/>
      <c r="I49" s="338" t="n"/>
      <c r="J49" s="338" t="n"/>
      <c r="K49" s="338" t="n"/>
      <c r="L49" s="322" t="n"/>
    </row>
    <row r="50" ht="14.25" customHeight="1" s="200">
      <c r="A50" s="322" t="n"/>
      <c r="B50" s="345" t="inlineStr">
        <is>
          <t xml:space="preserve">прочих затрат       </t>
        </is>
      </c>
      <c r="C50" s="346">
        <f>ROUND((Source!F1756)/1000, 2)</f>
        <v/>
      </c>
      <c r="D50" s="346">
        <f>ROUND((SUM(BL58:BL173)+SUMIF(CD58:CD173, 4, AG58:AG173)+SUM(BM58:BM173)+SUM(BN58:BN173)+SUMIF(CD58:CD173, 4, AF58:AF173))/1000, 2)</f>
        <v/>
      </c>
      <c r="F50" s="338" t="inlineStr">
        <is>
          <t>тыс. руб.</t>
        </is>
      </c>
      <c r="G50" s="338" t="n"/>
      <c r="H50" s="338" t="n"/>
      <c r="I50" s="338" t="n"/>
      <c r="J50" s="338" t="n"/>
      <c r="K50" s="338" t="n"/>
      <c r="L50" s="322" t="n"/>
    </row>
    <row r="51" ht="14.25" customHeight="1" s="200">
      <c r="A51" s="353" t="n"/>
      <c r="B51" s="353" t="n"/>
      <c r="C51" s="353" t="n"/>
      <c r="D51" s="353" t="n"/>
      <c r="E51" s="353" t="n"/>
      <c r="F51" s="353" t="n"/>
      <c r="G51" s="353" t="n"/>
      <c r="H51" s="353" t="n"/>
      <c r="I51" s="353" t="n"/>
      <c r="J51" s="353" t="n"/>
      <c r="K51" s="353" t="n"/>
      <c r="L51" s="353" t="n"/>
    </row>
    <row r="52" ht="12.75" customHeight="1" s="200">
      <c r="A52" s="354" t="inlineStr">
        <is>
          <t>№ п/п</t>
        </is>
      </c>
      <c r="B52" s="354" t="inlineStr">
        <is>
          <t>Обоснование</t>
        </is>
      </c>
      <c r="C52" s="354" t="inlineStr">
        <is>
          <t>Наименование работ и затрат</t>
        </is>
      </c>
      <c r="D52" s="354" t="inlineStr">
        <is>
          <t>Единица измерения</t>
        </is>
      </c>
      <c r="E52" s="354" t="inlineStr">
        <is>
          <t>Количество</t>
        </is>
      </c>
      <c r="F52" s="202" t="n"/>
      <c r="G52" s="205" t="n"/>
      <c r="H52" s="355" t="inlineStr">
        <is>
          <t>Сметная стоимость в базисном уровне цен (в текущем уровне цен (гр.8) для ресурсов, отсутствующих в ФРСН), руб.</t>
        </is>
      </c>
      <c r="I52" s="202" t="n"/>
      <c r="J52" s="356" t="n"/>
      <c r="K52" s="357" t="inlineStr">
        <is>
          <t>Индексы</t>
        </is>
      </c>
      <c r="L52" s="354" t="inlineStr">
        <is>
          <t>Сметная стоимость в текущем уровне цен, руб.</t>
        </is>
      </c>
    </row>
    <row r="53" ht="12.75" customHeight="1" s="200">
      <c r="A53" s="214" t="n"/>
      <c r="B53" s="214" t="n"/>
      <c r="C53" s="214" t="n"/>
      <c r="D53" s="214" t="n"/>
      <c r="E53" s="212" t="n"/>
      <c r="G53" s="213" t="n"/>
      <c r="H53" s="212" t="n"/>
      <c r="J53" s="258" t="n"/>
      <c r="K53" s="358" t="n"/>
      <c r="L53" s="214" t="n"/>
    </row>
    <row r="54" ht="12.75" customHeight="1" s="200">
      <c r="A54" s="214" t="n"/>
      <c r="B54" s="214" t="n"/>
      <c r="C54" s="214" t="n"/>
      <c r="D54" s="214" t="n"/>
      <c r="E54" s="212" t="n"/>
      <c r="G54" s="213" t="n"/>
      <c r="H54" s="212" t="n"/>
      <c r="J54" s="258" t="n"/>
      <c r="K54" s="358" t="n"/>
      <c r="L54" s="214" t="n"/>
    </row>
    <row r="55" ht="12.75" customHeight="1" s="200">
      <c r="A55" s="214" t="n"/>
      <c r="B55" s="214" t="n"/>
      <c r="C55" s="214" t="n"/>
      <c r="D55" s="214" t="n"/>
      <c r="E55" s="208" t="n"/>
      <c r="F55" s="201" t="n"/>
      <c r="G55" s="209" t="n"/>
      <c r="H55" s="208" t="n"/>
      <c r="I55" s="201" t="n"/>
      <c r="J55" s="359" t="n"/>
      <c r="K55" s="358" t="n"/>
      <c r="L55" s="214" t="n"/>
    </row>
    <row r="56" ht="25.5" customHeight="1" s="200">
      <c r="A56" s="219" t="n"/>
      <c r="B56" s="219" t="n"/>
      <c r="C56" s="219" t="n"/>
      <c r="D56" s="219" t="n"/>
      <c r="E56" s="354" t="inlineStr">
        <is>
          <t>на единицу измерения</t>
        </is>
      </c>
      <c r="F56" s="354" t="inlineStr">
        <is>
          <t>коэффициенты</t>
        </is>
      </c>
      <c r="G56" s="360" t="inlineStr">
        <is>
          <t>всего с учетом коэффициентов</t>
        </is>
      </c>
      <c r="H56" s="354" t="inlineStr">
        <is>
          <t>на единицу измерения</t>
        </is>
      </c>
      <c r="I56" s="354" t="inlineStr">
        <is>
          <t>коэффициенты</t>
        </is>
      </c>
      <c r="J56" s="355" t="inlineStr">
        <is>
          <t>всего</t>
        </is>
      </c>
      <c r="K56" s="361" t="n"/>
      <c r="L56" s="219" t="n"/>
    </row>
    <row r="57" ht="14.25" customHeight="1" s="200">
      <c r="A57" s="362" t="n">
        <v>1</v>
      </c>
      <c r="B57" s="362" t="n">
        <v>2</v>
      </c>
      <c r="C57" s="362" t="n">
        <v>3</v>
      </c>
      <c r="D57" s="362" t="n">
        <v>4</v>
      </c>
      <c r="E57" s="362" t="n">
        <v>5</v>
      </c>
      <c r="F57" s="362" t="n">
        <v>6</v>
      </c>
      <c r="G57" s="362" t="n">
        <v>7</v>
      </c>
      <c r="H57" s="362" t="n">
        <v>8</v>
      </c>
      <c r="I57" s="362" t="n">
        <v>9</v>
      </c>
      <c r="J57" s="362" t="n">
        <v>10</v>
      </c>
      <c r="K57" s="363" t="n">
        <v>11</v>
      </c>
      <c r="L57" s="363" t="n">
        <v>12</v>
      </c>
    </row>
    <row r="58" ht="146.25" customHeight="1" s="200">
      <c r="A58" s="364" t="inlineStr">
        <is>
          <t>1</t>
        </is>
      </c>
      <c r="B58" s="364">
        <f>Source!F1735</f>
        <v/>
      </c>
      <c r="C58" s="364" t="inlineStr">
        <is>
          <t>Гидравлическое испытание трубопроводов систем отопления, водопровода и горячего водоснабжения диаметром до 50 мм
Поправки к: 
М )*2;   
ЭМ )*2;   
ОТм )*2;   
ОТ )*2;   
ЗТ )*2;   
ЗТм )*2</t>
        </is>
      </c>
      <c r="D58" s="365">
        <f>Source!H1735</f>
        <v/>
      </c>
      <c r="E58" s="366">
        <f>Source!K1735</f>
        <v/>
      </c>
      <c r="F58" s="366" t="n"/>
      <c r="G58" s="366">
        <f>Source!I1735</f>
        <v/>
      </c>
      <c r="H58" s="367" t="n"/>
      <c r="I58" s="368" t="n"/>
      <c r="J58" s="367" t="n"/>
      <c r="K58" s="368" t="n"/>
      <c r="L58" s="369" t="n"/>
    </row>
    <row r="59">
      <c r="C59" s="370">
        <f>"Объем: "&amp;Source!I1735&amp;"=27/"&amp;"100"</f>
        <v/>
      </c>
    </row>
    <row r="60" ht="14.25" customHeight="1" s="200">
      <c r="A60" s="364" t="n"/>
      <c r="B60" s="368" t="n">
        <v>1</v>
      </c>
      <c r="C60" s="364" t="inlineStr">
        <is>
          <t>ОТ</t>
        </is>
      </c>
      <c r="D60" s="365" t="n"/>
      <c r="E60" s="366" t="n"/>
      <c r="F60" s="366" t="n"/>
      <c r="G60" s="366" t="n"/>
      <c r="H60" s="367">
        <f>Source!AO1735</f>
        <v/>
      </c>
      <c r="I60" s="368">
        <f>ROUND(2,7)</f>
        <v/>
      </c>
      <c r="J60" s="367">
        <f>ROUND(Source!AF1735*Source!I1735, 2)</f>
        <v/>
      </c>
      <c r="K60" s="368">
        <f>IF(Source!BA1735&lt;&gt; 0, Source!BA1735, 1)</f>
        <v/>
      </c>
      <c r="L60" s="369">
        <f>Source!S1735</f>
        <v/>
      </c>
    </row>
    <row r="61" ht="14.25" customHeight="1" s="200">
      <c r="A61" s="364" t="n"/>
      <c r="B61" s="368" t="n">
        <v>2</v>
      </c>
      <c r="C61" s="364" t="inlineStr">
        <is>
          <t>ЭМ</t>
        </is>
      </c>
      <c r="D61" s="365" t="n"/>
      <c r="E61" s="366" t="n"/>
      <c r="F61" s="366" t="n"/>
      <c r="G61" s="366" t="n"/>
      <c r="H61" s="367">
        <f>Source!AM1735</f>
        <v/>
      </c>
      <c r="I61" s="368">
        <f>ROUND(2,7)</f>
        <v/>
      </c>
      <c r="J61" s="367">
        <f>(ROUND((ROUND((((Source!ET1735*ROUND(2,7)))*Source!I1735),0)),0)+ROUND((ROUND(((Source!AE1735-((Source!EU1735*ROUND(2,7))))*Source!I1735),0)),0))</f>
        <v/>
      </c>
      <c r="K61" s="368">
        <f>IF(Source!BB1735&lt;&gt; 0, Source!BB1735, 1)</f>
        <v/>
      </c>
      <c r="L61" s="369">
        <f>Source!Q1735</f>
        <v/>
      </c>
    </row>
    <row r="62" ht="14.25" customHeight="1" s="200">
      <c r="A62" s="364" t="n"/>
      <c r="B62" s="368" t="n">
        <v>4</v>
      </c>
      <c r="C62" s="364" t="inlineStr">
        <is>
          <t>М</t>
        </is>
      </c>
      <c r="D62" s="365" t="n"/>
      <c r="E62" s="366" t="n"/>
      <c r="F62" s="366" t="n"/>
      <c r="G62" s="366" t="n"/>
      <c r="H62" s="367">
        <f>Source!AL1735</f>
        <v/>
      </c>
      <c r="I62" s="368">
        <f>ROUND(2,7)</f>
        <v/>
      </c>
      <c r="J62" s="367">
        <f>ROUND(Source!AC1735*Source!I1735, 2)</f>
        <v/>
      </c>
      <c r="K62" s="368">
        <f>IF(Source!BC1735&lt;&gt; 0, Source!BC1735, 1)</f>
        <v/>
      </c>
      <c r="L62" s="369">
        <f>Source!P1735</f>
        <v/>
      </c>
    </row>
    <row r="63" ht="14.25" customHeight="1" s="200">
      <c r="A63" s="364" t="n"/>
      <c r="B63" s="364" t="n"/>
      <c r="C63" s="371" t="inlineStr">
        <is>
          <t>ЗТ</t>
        </is>
      </c>
      <c r="D63" s="372" t="inlineStr">
        <is>
          <t>чел.-ч.</t>
        </is>
      </c>
      <c r="E63" s="373">
        <f>Source!AQ1735</f>
        <v/>
      </c>
      <c r="F63" s="373">
        <f>ROUND(2,7)</f>
        <v/>
      </c>
      <c r="G63" s="373">
        <f>ROUND(Source!U1735, 7)</f>
        <v/>
      </c>
      <c r="H63" s="374" t="n"/>
      <c r="I63" s="375" t="n"/>
      <c r="J63" s="374" t="n"/>
      <c r="K63" s="375" t="n"/>
      <c r="L63" s="376" t="n"/>
    </row>
    <row r="64" ht="14.25" customHeight="1" s="200">
      <c r="A64" s="364" t="n"/>
      <c r="B64" s="364" t="n"/>
      <c r="C64" s="364" t="inlineStr">
        <is>
          <t>Итого по расценке</t>
        </is>
      </c>
      <c r="D64" s="365" t="n"/>
      <c r="E64" s="366" t="n"/>
      <c r="F64" s="366" t="n"/>
      <c r="G64" s="366" t="n"/>
      <c r="H64" s="367">
        <f>H60+H61+H62</f>
        <v/>
      </c>
      <c r="I64" s="368" t="n"/>
      <c r="J64" s="367">
        <f>J60+J61+J62</f>
        <v/>
      </c>
      <c r="K64" s="368" t="n"/>
      <c r="L64" s="369">
        <f>L60+L61+L62</f>
        <v/>
      </c>
    </row>
    <row r="65" ht="14.25" customHeight="1" s="200">
      <c r="A65" s="364" t="n"/>
      <c r="B65" s="364" t="n"/>
      <c r="C65" s="364" t="inlineStr">
        <is>
          <t>ФОТ</t>
        </is>
      </c>
      <c r="D65" s="365" t="n"/>
      <c r="E65" s="366" t="n"/>
      <c r="F65" s="366" t="n"/>
      <c r="G65" s="366" t="n"/>
      <c r="H65" s="367" t="n"/>
      <c r="I65" s="368" t="n"/>
      <c r="J65" s="367">
        <f>SUM(S58:S68)+SUM(T58:T68)+SUM(X58:X68)+SUM(Y58:Y68)+SUM(Z58:Z68)</f>
        <v/>
      </c>
      <c r="K65" s="368" t="n"/>
      <c r="L65" s="369">
        <f>SUM(AR58:AR68)+SUM(AS58:AS68)+SUM(AT58:AT68)+SUM(AU58:AU68)+SUM(AV58:AV68)</f>
        <v/>
      </c>
    </row>
    <row r="66" ht="71.25" customHeight="1" s="200">
      <c r="A66" s="364" t="n"/>
      <c r="B66" s="364" t="inlineStr">
        <is>
          <t>Пр/812-016.0-1</t>
        </is>
      </c>
      <c r="C66" s="364" t="inlineStr">
        <is>
          <t>НР 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D66" s="365" t="inlineStr">
        <is>
          <t>%</t>
        </is>
      </c>
      <c r="E66" s="366">
        <f>Source!BZ1735</f>
        <v/>
      </c>
      <c r="F66" s="366" t="n"/>
      <c r="G66" s="366">
        <f>Source!AT1735</f>
        <v/>
      </c>
      <c r="H66" s="367" t="n"/>
      <c r="I66" s="368" t="n"/>
      <c r="J66" s="367">
        <f>SUM(AD58:AD68)</f>
        <v/>
      </c>
      <c r="K66" s="368" t="n"/>
      <c r="L66" s="369">
        <f>SUM(AZ58:AZ68)</f>
        <v/>
      </c>
    </row>
    <row r="67" ht="71.25" customHeight="1" s="200">
      <c r="A67" s="371" t="n"/>
      <c r="B67" s="371" t="inlineStr">
        <is>
          <t>Пр/774-016.0</t>
        </is>
      </c>
      <c r="C67" s="371" t="inlineStr">
        <is>
          <t>СП 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D67" s="372" t="inlineStr">
        <is>
          <t>%</t>
        </is>
      </c>
      <c r="E67" s="373">
        <f>Source!CA1735</f>
        <v/>
      </c>
      <c r="F67" s="373" t="n"/>
      <c r="G67" s="373">
        <f>Source!AU1735</f>
        <v/>
      </c>
      <c r="H67" s="374" t="n"/>
      <c r="I67" s="375" t="n"/>
      <c r="J67" s="374">
        <f>SUM(AE58:AE68)</f>
        <v/>
      </c>
      <c r="K67" s="375" t="n"/>
      <c r="L67" s="376">
        <f>SUM(BA58:BA68)</f>
        <v/>
      </c>
    </row>
    <row r="68" ht="15" customHeight="1" s="200">
      <c r="C68" s="377" t="inlineStr">
        <is>
          <t>Всего по позиции</t>
        </is>
      </c>
      <c r="I68" s="378">
        <f>J60+J61+J62+J66+J67</f>
        <v/>
      </c>
      <c r="J68" s="202" t="n"/>
      <c r="K68" s="379">
        <f>L60+L61+L62+L66+L67</f>
        <v/>
      </c>
      <c r="L68" s="202" t="n"/>
      <c r="O68" s="380">
        <f>J60+J61+J62+J66+J67</f>
        <v/>
      </c>
      <c r="P68" s="380">
        <f>J61</f>
        <v/>
      </c>
      <c r="R68" t="inlineStr">
        <is>
          <t>=</t>
        </is>
      </c>
      <c r="S68" s="380">
        <f>J60</f>
        <v/>
      </c>
      <c r="U68" s="380">
        <f>J60</f>
        <v/>
      </c>
      <c r="X68">
        <f>0</f>
        <v/>
      </c>
      <c r="Z68" t="inlineStr">
        <is>
          <t>=</t>
        </is>
      </c>
      <c r="AA68" s="380">
        <f>J62</f>
        <v/>
      </c>
      <c r="AD68">
        <f>ROUND((Source!AT1735/100)*((ROUND(Source!AF1735*Source!I1735, 2)+(ROUND((ROUND((((Source!EU1735*ROUND(2,7)))*Source!I1735),0)),0)+ROUND((ROUND(((Source!AE1735-((Source!EU1735*ROUND(2,7))))*Source!I1735),0)),0)))), 2)</f>
        <v/>
      </c>
      <c r="AE68">
        <f>ROUND((Source!AU1735/100)*((ROUND(Source!AF1735*Source!I1735, 2)+(ROUND((ROUND((((Source!EU1735*ROUND(2,7)))*Source!I1735),0)),0)+ROUND((ROUND(((Source!AE1735-((Source!EU1735*ROUND(2,7))))*Source!I1735),0)),0)))), 2)</f>
        <v/>
      </c>
      <c r="AN68" s="381">
        <f>L60+L61+L62+L66+L67</f>
        <v/>
      </c>
      <c r="AO68" s="381">
        <f>L61</f>
        <v/>
      </c>
      <c r="AQ68" t="inlineStr">
        <is>
          <t>=</t>
        </is>
      </c>
      <c r="AR68" s="381">
        <f>L60</f>
        <v/>
      </c>
      <c r="AT68">
        <f>0</f>
        <v/>
      </c>
      <c r="AV68" t="inlineStr">
        <is>
          <t>=</t>
        </is>
      </c>
      <c r="AW68" s="381">
        <f>L62</f>
        <v/>
      </c>
      <c r="AZ68">
        <f>Source!X1735</f>
        <v/>
      </c>
      <c r="BA68">
        <f>Source!Y1735</f>
        <v/>
      </c>
      <c r="BH68" s="380">
        <f>J60+J61+J62+J66+J67</f>
        <v/>
      </c>
      <c r="CD68" t="n">
        <v>1</v>
      </c>
    </row>
    <row r="69"/>
    <row r="70" ht="15" customHeight="1" s="200">
      <c r="A70" s="382" t="n"/>
      <c r="B70" s="383" t="n"/>
      <c r="C70" s="384" t="inlineStr">
        <is>
          <t>ИТОГИ ПО СМЕТЕ</t>
        </is>
      </c>
      <c r="D70" s="202" t="n"/>
      <c r="E70" s="202" t="n"/>
      <c r="F70" s="202" t="n"/>
      <c r="G70" s="202" t="n"/>
      <c r="H70" s="202" t="n"/>
      <c r="I70" s="385" t="n"/>
      <c r="J70" s="378" t="n"/>
      <c r="K70" s="378" t="n"/>
      <c r="L70" s="379" t="n"/>
    </row>
    <row r="71"/>
    <row r="72" ht="15" customHeight="1" s="200">
      <c r="A72" s="386" t="n"/>
      <c r="B72" s="387" t="n"/>
      <c r="C72" s="388" t="inlineStr">
        <is>
          <t>ВСЕГО строительные работы</t>
        </is>
      </c>
      <c r="I72" s="389" t="n"/>
      <c r="J72" s="390">
        <f>J74+J89+J90</f>
        <v/>
      </c>
      <c r="K72" s="390" t="n"/>
      <c r="L72" s="391">
        <f>L74+L89+L90</f>
        <v/>
      </c>
    </row>
    <row r="73" ht="14.25" customHeight="1" s="200">
      <c r="A73" s="392" t="n"/>
      <c r="B73" s="393" t="n"/>
      <c r="C73" s="394" t="inlineStr">
        <is>
          <t>в том числе</t>
        </is>
      </c>
      <c r="I73" s="366" t="n"/>
      <c r="J73" s="367" t="n"/>
      <c r="K73" s="367" t="n"/>
      <c r="L73" s="369" t="n"/>
    </row>
    <row r="74" ht="14.25" customHeight="1" s="200">
      <c r="A74" s="392" t="n"/>
      <c r="B74" s="393" t="n"/>
      <c r="C74" s="364" t="inlineStr">
        <is>
          <t>Всего прямые затраты</t>
        </is>
      </c>
      <c r="I74" s="366" t="n"/>
      <c r="J74" s="367">
        <f>J76+J77+J83+J87</f>
        <v/>
      </c>
      <c r="K74" s="367" t="n"/>
      <c r="L74" s="369">
        <f>L76+L77+L83+L87</f>
        <v/>
      </c>
    </row>
    <row r="75" ht="14.25" customHeight="1" s="200">
      <c r="A75" s="392" t="n"/>
      <c r="B75" s="393" t="n"/>
      <c r="C75" s="394" t="inlineStr">
        <is>
          <t>в том числе</t>
        </is>
      </c>
      <c r="I75" s="366" t="n"/>
      <c r="J75" s="367" t="n"/>
      <c r="K75" s="367" t="n"/>
      <c r="L75" s="369" t="n"/>
    </row>
    <row r="76" ht="14.25" customHeight="1" s="200">
      <c r="A76" s="392" t="n"/>
      <c r="B76" s="393" t="n"/>
      <c r="C76" s="364" t="inlineStr">
        <is>
          <t xml:space="preserve">  оплата труда (ОТ)</t>
        </is>
      </c>
      <c r="I76" s="366" t="n"/>
      <c r="J76" s="367">
        <f>SUMIF(CD58:CD68, 1, S58:S68)</f>
        <v/>
      </c>
      <c r="K76" s="367" t="n"/>
      <c r="L76" s="369">
        <f>SUMIF(CD58:CD68, 1, AR58:AR68)</f>
        <v/>
      </c>
    </row>
    <row r="77" ht="14.25" customHeight="1" s="200">
      <c r="A77" s="392" t="n"/>
      <c r="B77" s="393" t="n"/>
      <c r="C77" s="364" t="inlineStr">
        <is>
          <t xml:space="preserve">  эксплуатация машин и механизмов</t>
        </is>
      </c>
      <c r="I77" s="366" t="n"/>
      <c r="J77" s="367">
        <f>J79+J82</f>
        <v/>
      </c>
      <c r="K77" s="367" t="n"/>
      <c r="L77" s="369">
        <f>L79+L82</f>
        <v/>
      </c>
    </row>
    <row r="78" ht="14.25" customHeight="1" s="200">
      <c r="A78" s="392" t="n"/>
      <c r="B78" s="393" t="n"/>
      <c r="C78" s="394" t="inlineStr">
        <is>
          <t xml:space="preserve">  в том числе</t>
        </is>
      </c>
      <c r="I78" s="366" t="n"/>
      <c r="J78" s="367" t="n"/>
      <c r="K78" s="367" t="n"/>
      <c r="L78" s="369" t="n"/>
    </row>
    <row r="79" ht="14.25" customHeight="1" s="200">
      <c r="A79" s="392" t="n"/>
      <c r="B79" s="393" t="n"/>
      <c r="C79" s="364" t="inlineStr">
        <is>
          <t xml:space="preserve">    эксплуатация машин и механизмов без учета доплат к оплате труда машинистов</t>
        </is>
      </c>
      <c r="I79" s="366" t="n"/>
      <c r="J79" s="367">
        <f>SUMIF(CD58:CD68, 1, P58:P68)</f>
        <v/>
      </c>
      <c r="K79" s="367" t="n"/>
      <c r="L79" s="369">
        <f>SUMIF(CD58:CD68, 1, AO58:AO68)</f>
        <v/>
      </c>
    </row>
    <row r="80" ht="14.25" customHeight="1" s="200">
      <c r="A80" s="392" t="n"/>
      <c r="B80" s="393" t="n"/>
      <c r="C80" s="394" t="inlineStr">
        <is>
          <t xml:space="preserve">    в том числе</t>
        </is>
      </c>
      <c r="I80" s="366" t="n"/>
      <c r="J80" s="367" t="n"/>
      <c r="K80" s="367" t="n"/>
      <c r="L80" s="369" t="n"/>
    </row>
    <row r="81" ht="14.25" customHeight="1" s="200">
      <c r="A81" s="392" t="n"/>
      <c r="B81" s="393" t="n"/>
      <c r="C81" s="364" t="inlineStr">
        <is>
          <t xml:space="preserve">      оплата труда машинистов (ОТм)</t>
        </is>
      </c>
      <c r="I81" s="366" t="n"/>
      <c r="J81" s="367">
        <f>SUMIF(CD58:CD68, 1, X58:X68)</f>
        <v/>
      </c>
      <c r="K81" s="367" t="n"/>
      <c r="L81" s="369">
        <f>SUMIF(CD58:CD68, 1, AT58:AT68)</f>
        <v/>
      </c>
    </row>
    <row r="82" ht="14.25" customHeight="1" s="200">
      <c r="A82" s="392" t="n"/>
      <c r="B82" s="393" t="n"/>
      <c r="C82" s="364" t="inlineStr">
        <is>
          <t xml:space="preserve">    доплаты к оплате труда машинистов</t>
        </is>
      </c>
      <c r="I82" s="366" t="n"/>
      <c r="J82" s="367">
        <f>SUMIF(CD58:CD68, 1, Z58:Z68)</f>
        <v/>
      </c>
      <c r="K82" s="367" t="n"/>
      <c r="L82" s="369">
        <f>SUMIF(CD58:CD68, 1, AV58:AV68)</f>
        <v/>
      </c>
    </row>
    <row r="83" ht="14.25" customHeight="1" s="200">
      <c r="A83" s="392" t="n"/>
      <c r="B83" s="393" t="n"/>
      <c r="C83" s="364" t="inlineStr">
        <is>
          <t xml:space="preserve">  материальные ресурсы</t>
        </is>
      </c>
      <c r="I83" s="366" t="n"/>
      <c r="J83" s="367">
        <f>J85+J86</f>
        <v/>
      </c>
      <c r="K83" s="367" t="n"/>
      <c r="L83" s="369">
        <f>L85+L86</f>
        <v/>
      </c>
    </row>
    <row r="84" ht="14.25" customHeight="1" s="200">
      <c r="A84" s="392" t="n"/>
      <c r="B84" s="393" t="n"/>
      <c r="C84" s="394" t="inlineStr">
        <is>
          <t xml:space="preserve">  в том числе</t>
        </is>
      </c>
      <c r="I84" s="366" t="n"/>
      <c r="J84" s="367" t="n"/>
      <c r="K84" s="367" t="n"/>
      <c r="L84" s="369" t="n"/>
    </row>
    <row r="85" ht="14.25" customHeight="1" s="200">
      <c r="A85" s="392" t="n"/>
      <c r="B85" s="393" t="n"/>
      <c r="C85" s="364" t="inlineStr">
        <is>
          <t xml:space="preserve">    материальные ресурсы без учета дополнительной перевозки</t>
        </is>
      </c>
      <c r="I85" s="366" t="n"/>
      <c r="J85" s="367">
        <f>SUMIF(CD58:CD68, 1, AA58:AA68)-SUMIF(CD58:CD68, 1, BJ58:BJ68)</f>
        <v/>
      </c>
      <c r="K85" s="367" t="n"/>
      <c r="L85" s="369">
        <f>SUMIF(CD58:CD68, 1, AW58:AW68)-SUMIF(CD58:CD68, 1, BK58:BK68)</f>
        <v/>
      </c>
    </row>
    <row r="86" ht="14.25" customHeight="1" s="200">
      <c r="A86" s="392" t="n"/>
      <c r="B86" s="393" t="n"/>
      <c r="C86" s="364" t="inlineStr">
        <is>
          <t xml:space="preserve">    дополнительная перевозка материальных ресурсов</t>
        </is>
      </c>
      <c r="I86" s="366" t="n"/>
      <c r="J86" s="367">
        <f>SUMIF(CD58:CD68, 1, AG58:AG68)</f>
        <v/>
      </c>
      <c r="K86" s="367" t="n"/>
      <c r="L86" s="369">
        <f>SUMIF(CD58:CD68, 1, BC58:BC68)</f>
        <v/>
      </c>
    </row>
    <row r="87" ht="14.25" customHeight="1" s="200">
      <c r="A87" s="392" t="n"/>
      <c r="B87" s="393" t="n"/>
      <c r="C87" s="364" t="inlineStr">
        <is>
          <t xml:space="preserve">  перевозка</t>
        </is>
      </c>
      <c r="I87" s="366" t="n"/>
      <c r="J87" s="367">
        <f>SUMIF(CD58:CD68, 1, AF58:AF68)</f>
        <v/>
      </c>
      <c r="K87" s="367" t="n"/>
      <c r="L87" s="369">
        <f>SUMIF(CD58:CD68, 1, BB58:BB68)</f>
        <v/>
      </c>
    </row>
    <row r="88" ht="14.25" customHeight="1" s="200">
      <c r="A88" s="392" t="n"/>
      <c r="B88" s="393" t="n"/>
      <c r="C88" s="364" t="inlineStr">
        <is>
          <t>ФОТ (справочно)</t>
        </is>
      </c>
      <c r="I88" s="366" t="n"/>
      <c r="J88" s="367">
        <f>SUMIF(CD58:CD68, 1, S58:S68)+SUMIF(CD58:CD68, 1, X58:X68)+SUMIF(CD58:CD68, 1, Z58:Z68)</f>
        <v/>
      </c>
      <c r="K88" s="367" t="n"/>
      <c r="L88" s="369">
        <f>SUMIF(CD58:CD68, 1, AR58:AR68)+SUMIF(CD58:CD68, 1, AT58:AT68)+SUMIF(CD58:CD68, 1, AV58:AV68)</f>
        <v/>
      </c>
    </row>
    <row r="89" ht="14.25" customHeight="1" s="200">
      <c r="A89" s="392" t="n"/>
      <c r="B89" s="393" t="n"/>
      <c r="C89" s="364" t="inlineStr">
        <is>
          <t>накладные расходы</t>
        </is>
      </c>
      <c r="I89" s="366" t="n"/>
      <c r="J89" s="367">
        <f>SUMIF(CD58:CD68, 1, AD58:AD68)</f>
        <v/>
      </c>
      <c r="K89" s="367" t="n"/>
      <c r="L89" s="369">
        <f>SUMIF(CD58:CD68, 1, AZ58:AZ68)</f>
        <v/>
      </c>
    </row>
    <row r="90" ht="14.25" customHeight="1" s="200">
      <c r="A90" s="392" t="n"/>
      <c r="B90" s="393" t="n"/>
      <c r="C90" s="364" t="inlineStr">
        <is>
          <t>сметная прибыль</t>
        </is>
      </c>
      <c r="I90" s="366" t="n"/>
      <c r="J90" s="367">
        <f>SUMIF(CD58:CD68, 1, AE58:AE68)</f>
        <v/>
      </c>
      <c r="K90" s="367" t="n"/>
      <c r="L90" s="369">
        <f>SUMIF(CD58:CD68, 1, BA58:BA68)</f>
        <v/>
      </c>
    </row>
    <row r="91"/>
    <row r="92" ht="15" customHeight="1" s="200">
      <c r="A92" s="386" t="n"/>
      <c r="B92" s="387" t="n"/>
      <c r="C92" s="388" t="inlineStr">
        <is>
          <t>ВСЕГО монтажные работы</t>
        </is>
      </c>
      <c r="I92" s="389" t="n"/>
      <c r="J92" s="390">
        <f>J94+J109+J110</f>
        <v/>
      </c>
      <c r="K92" s="390" t="n"/>
      <c r="L92" s="391">
        <f>L94+L109+L110</f>
        <v/>
      </c>
    </row>
    <row r="93" ht="14.25" customHeight="1" s="200">
      <c r="A93" s="392" t="n"/>
      <c r="B93" s="393" t="n"/>
      <c r="C93" s="394" t="inlineStr">
        <is>
          <t>в том числе</t>
        </is>
      </c>
      <c r="I93" s="366" t="n"/>
      <c r="J93" s="367" t="n"/>
      <c r="K93" s="367" t="n"/>
      <c r="L93" s="369" t="n"/>
    </row>
    <row r="94" ht="14.25" customHeight="1" s="200">
      <c r="A94" s="392" t="n"/>
      <c r="B94" s="393" t="n"/>
      <c r="C94" s="364" t="inlineStr">
        <is>
          <t>Всего прямые затраты</t>
        </is>
      </c>
      <c r="I94" s="366" t="n"/>
      <c r="J94" s="367">
        <f>J96+J97+J103+J107</f>
        <v/>
      </c>
      <c r="K94" s="367" t="n"/>
      <c r="L94" s="369">
        <f>L96+L97+L103+L107</f>
        <v/>
      </c>
    </row>
    <row r="95" ht="14.25" customHeight="1" s="200">
      <c r="A95" s="392" t="n"/>
      <c r="B95" s="393" t="n"/>
      <c r="C95" s="394" t="inlineStr">
        <is>
          <t>в том числе</t>
        </is>
      </c>
      <c r="I95" s="366" t="n"/>
      <c r="J95" s="367" t="n"/>
      <c r="K95" s="367" t="n"/>
      <c r="L95" s="369" t="n"/>
    </row>
    <row r="96" ht="14.25" customHeight="1" s="200">
      <c r="A96" s="392" t="n"/>
      <c r="B96" s="393" t="n"/>
      <c r="C96" s="364" t="inlineStr">
        <is>
          <t xml:space="preserve">  оплата труда (ОТ)</t>
        </is>
      </c>
      <c r="I96" s="366" t="n"/>
      <c r="J96" s="367">
        <f>SUMIF(CD58:CD90, 2, S58:S90)</f>
        <v/>
      </c>
      <c r="K96" s="367" t="n"/>
      <c r="L96" s="369">
        <f>SUMIF(CD58:CD90, 2, AR58:AR90)</f>
        <v/>
      </c>
    </row>
    <row r="97" ht="14.25" customHeight="1" s="200">
      <c r="A97" s="392" t="n"/>
      <c r="B97" s="393" t="n"/>
      <c r="C97" s="364" t="inlineStr">
        <is>
          <t xml:space="preserve">  эксплуатация машин и механизмов</t>
        </is>
      </c>
      <c r="I97" s="366" t="n"/>
      <c r="J97" s="367">
        <f>J99+J102</f>
        <v/>
      </c>
      <c r="K97" s="367" t="n"/>
      <c r="L97" s="369">
        <f>L99+L102</f>
        <v/>
      </c>
    </row>
    <row r="98" ht="14.25" customHeight="1" s="200">
      <c r="A98" s="392" t="n"/>
      <c r="B98" s="393" t="n"/>
      <c r="C98" s="394" t="inlineStr">
        <is>
          <t xml:space="preserve">  в том числе</t>
        </is>
      </c>
      <c r="I98" s="366" t="n"/>
      <c r="J98" s="367" t="n"/>
      <c r="K98" s="367" t="n"/>
      <c r="L98" s="369" t="n"/>
    </row>
    <row r="99" ht="14.25" customHeight="1" s="200">
      <c r="A99" s="392" t="n"/>
      <c r="B99" s="393" t="n"/>
      <c r="C99" s="364" t="inlineStr">
        <is>
          <t xml:space="preserve">    эксплуатация машин и механизмов без учета доплат к оплате труда машинистов</t>
        </is>
      </c>
      <c r="I99" s="366" t="n"/>
      <c r="J99" s="367">
        <f>SUMIF(CD58:CD90, 2, P58:P90)</f>
        <v/>
      </c>
      <c r="K99" s="367" t="n"/>
      <c r="L99" s="369">
        <f>SUMIF(CD58:CD90, 2, AO58:AO90)</f>
        <v/>
      </c>
    </row>
    <row r="100" ht="14.25" customHeight="1" s="200">
      <c r="A100" s="392" t="n"/>
      <c r="B100" s="393" t="n"/>
      <c r="C100" s="394" t="inlineStr">
        <is>
          <t xml:space="preserve">    в том числе</t>
        </is>
      </c>
      <c r="I100" s="366" t="n"/>
      <c r="J100" s="367" t="n"/>
      <c r="K100" s="367" t="n"/>
      <c r="L100" s="369" t="n"/>
    </row>
    <row r="101" ht="14.25" customHeight="1" s="200">
      <c r="A101" s="392" t="n"/>
      <c r="B101" s="393" t="n"/>
      <c r="C101" s="364" t="inlineStr">
        <is>
          <t xml:space="preserve">      оплата труда машинистов (ОТм)</t>
        </is>
      </c>
      <c r="I101" s="366" t="n"/>
      <c r="J101" s="367">
        <f>SUMIF(CD58:CD90, 2, X58:X90)</f>
        <v/>
      </c>
      <c r="K101" s="367" t="n"/>
      <c r="L101" s="369">
        <f>SUMIF(CD58:CD90, 2, AT58:AT90)</f>
        <v/>
      </c>
    </row>
    <row r="102" ht="14.25" customHeight="1" s="200">
      <c r="A102" s="392" t="n"/>
      <c r="B102" s="393" t="n"/>
      <c r="C102" s="364" t="inlineStr">
        <is>
          <t xml:space="preserve">    доплаты к оплате труда машинистов</t>
        </is>
      </c>
      <c r="I102" s="366" t="n"/>
      <c r="J102" s="367">
        <f>SUMIF(CD58:CD90, 2, Z58:Z90)</f>
        <v/>
      </c>
      <c r="K102" s="367" t="n"/>
      <c r="L102" s="369">
        <f>SUMIF(CD58:CD90, 2, AV58:AV90)</f>
        <v/>
      </c>
    </row>
    <row r="103" ht="14.25" customHeight="1" s="200">
      <c r="A103" s="392" t="n"/>
      <c r="B103" s="393" t="n"/>
      <c r="C103" s="364" t="inlineStr">
        <is>
          <t xml:space="preserve">  материальные ресурсы</t>
        </is>
      </c>
      <c r="I103" s="366" t="n"/>
      <c r="J103" s="367">
        <f>J105+J106</f>
        <v/>
      </c>
      <c r="K103" s="367" t="n"/>
      <c r="L103" s="369">
        <f>L105+L106</f>
        <v/>
      </c>
    </row>
    <row r="104" ht="14.25" customHeight="1" s="200">
      <c r="A104" s="392" t="n"/>
      <c r="B104" s="393" t="n"/>
      <c r="C104" s="394" t="inlineStr">
        <is>
          <t xml:space="preserve">  в том числе</t>
        </is>
      </c>
      <c r="I104" s="366" t="n"/>
      <c r="J104" s="367" t="n"/>
      <c r="K104" s="367" t="n"/>
      <c r="L104" s="369" t="n"/>
    </row>
    <row r="105" ht="14.25" customHeight="1" s="200">
      <c r="A105" s="392" t="n"/>
      <c r="B105" s="393" t="n"/>
      <c r="C105" s="364" t="inlineStr">
        <is>
          <t xml:space="preserve">    материальные ресурсы без учета дополнительной перевозки</t>
        </is>
      </c>
      <c r="I105" s="366" t="n"/>
      <c r="J105" s="367">
        <f>SUMIF(CD58:CD90, 2, AA58:AA90)-SUMIF(CD58:CD90, 2, BJ58:BJ90)</f>
        <v/>
      </c>
      <c r="K105" s="367" t="n"/>
      <c r="L105" s="369">
        <f>SUMIF(CD58:CD90, 2, AW58:AW90)-SUMIF(CD58:CD90, 2, BK58:BK90)</f>
        <v/>
      </c>
    </row>
    <row r="106" ht="14.25" customHeight="1" s="200">
      <c r="A106" s="392" t="n"/>
      <c r="B106" s="393" t="n"/>
      <c r="C106" s="364" t="inlineStr">
        <is>
          <t xml:space="preserve">    дополнительная перевозка материальных ресурсов</t>
        </is>
      </c>
      <c r="I106" s="366" t="n"/>
      <c r="J106" s="367">
        <f>SUMIF(CD58:CD90, 2, AG58:AG90)</f>
        <v/>
      </c>
      <c r="K106" s="367" t="n"/>
      <c r="L106" s="369">
        <f>SUMIF(CD58:CD90, 2, BC58:BC90)</f>
        <v/>
      </c>
    </row>
    <row r="107" ht="14.25" customHeight="1" s="200">
      <c r="A107" s="392" t="n"/>
      <c r="B107" s="393" t="n"/>
      <c r="C107" s="364" t="inlineStr">
        <is>
          <t xml:space="preserve">  перевозка</t>
        </is>
      </c>
      <c r="I107" s="366" t="n"/>
      <c r="J107" s="367">
        <f>SUMIF(CD58:CD90, 2, AF58:AF90)</f>
        <v/>
      </c>
      <c r="K107" s="367" t="n"/>
      <c r="L107" s="369">
        <f>SUMIF(CD58:CD90, 2, BB58:BB90)</f>
        <v/>
      </c>
    </row>
    <row r="108" ht="14.25" customHeight="1" s="200">
      <c r="A108" s="392" t="n"/>
      <c r="B108" s="393" t="n"/>
      <c r="C108" s="364" t="inlineStr">
        <is>
          <t>ФОТ (справочно)</t>
        </is>
      </c>
      <c r="I108" s="366" t="n"/>
      <c r="J108" s="367">
        <f>SUMIF(CD58:CD90, 2, S58:S90)+SUMIF(CD58:CD90, 2, X58:X90)+SUMIF(CD58:CD90, 2, Z58:Z90)</f>
        <v/>
      </c>
      <c r="K108" s="367" t="n"/>
      <c r="L108" s="369">
        <f>SUMIF(CD58:CD90, 2, AR58:AR90)+SUMIF(CD58:CD90, 2, AT58:AT90)+SUMIF(CD58:CD90, 2, AV58:AV90)</f>
        <v/>
      </c>
    </row>
    <row r="109" ht="14.25" customHeight="1" s="200">
      <c r="A109" s="392" t="n"/>
      <c r="B109" s="393" t="n"/>
      <c r="C109" s="364" t="inlineStr">
        <is>
          <t>накладные расходы</t>
        </is>
      </c>
      <c r="I109" s="366" t="n"/>
      <c r="J109" s="367">
        <f>SUMIF(CD58:CD90, 2, AD58:AD90)</f>
        <v/>
      </c>
      <c r="K109" s="367" t="n"/>
      <c r="L109" s="369">
        <f>SUMIF(CD58:CD90, 2, AZ58:AZ90)</f>
        <v/>
      </c>
    </row>
    <row r="110" ht="14.25" customHeight="1" s="200">
      <c r="A110" s="392" t="n"/>
      <c r="B110" s="393" t="n"/>
      <c r="C110" s="364" t="inlineStr">
        <is>
          <t>сметная прибыль</t>
        </is>
      </c>
      <c r="I110" s="366" t="n"/>
      <c r="J110" s="367">
        <f>SUMIF(CD58:CD90, 2, AE58:AE90)</f>
        <v/>
      </c>
      <c r="K110" s="367" t="n"/>
      <c r="L110" s="369">
        <f>SUMIF(CD58:CD90, 2, BA58:BA90)</f>
        <v/>
      </c>
    </row>
    <row r="111"/>
    <row r="112" ht="15" customHeight="1" s="200">
      <c r="A112" s="386" t="n"/>
      <c r="B112" s="387" t="n"/>
      <c r="C112" s="388" t="inlineStr">
        <is>
          <t>ВСЕГО оборудование</t>
        </is>
      </c>
      <c r="I112" s="389" t="n"/>
      <c r="J112" s="390">
        <f>J114+J115</f>
        <v/>
      </c>
      <c r="K112" s="390" t="n"/>
      <c r="L112" s="391">
        <f>L114+L115</f>
        <v/>
      </c>
    </row>
    <row r="113" ht="14.25" customHeight="1" s="200">
      <c r="A113" s="392" t="n"/>
      <c r="B113" s="393" t="n"/>
      <c r="C113" s="394" t="inlineStr">
        <is>
          <t>в том числе</t>
        </is>
      </c>
      <c r="I113" s="366" t="n"/>
      <c r="J113" s="367" t="n"/>
      <c r="K113" s="367" t="n"/>
      <c r="L113" s="369" t="n"/>
    </row>
    <row r="114" ht="14.25" customHeight="1" s="200">
      <c r="A114" s="392" t="n"/>
      <c r="B114" s="393" t="n"/>
      <c r="C114" s="364" t="inlineStr">
        <is>
          <t xml:space="preserve">  оборудование без учета дополнительной перевозки</t>
        </is>
      </c>
      <c r="I114" s="366" t="n"/>
      <c r="J114" s="367">
        <f>SUMIF(CD58:CD110, 3, BJ58:BJ110)</f>
        <v/>
      </c>
      <c r="K114" s="367" t="n"/>
      <c r="L114" s="369">
        <f>SUMIF(CD58:CD110, 3, BK58:BK110)</f>
        <v/>
      </c>
    </row>
    <row r="115" ht="14.25" customHeight="1" s="200">
      <c r="A115" s="392" t="n"/>
      <c r="B115" s="393" t="n"/>
      <c r="C115" s="364" t="inlineStr">
        <is>
          <t xml:space="preserve">  дополнительная перевозка оборудования</t>
        </is>
      </c>
      <c r="I115" s="366" t="n"/>
      <c r="J115" s="367">
        <f>SUMIF(CD58:CD110, 3, AH58:AH110)</f>
        <v/>
      </c>
      <c r="K115" s="367" t="n"/>
      <c r="L115" s="369">
        <f>SUMIF(CD58:CD110, 3, BD58:BD110)</f>
        <v/>
      </c>
    </row>
    <row r="116"/>
    <row r="117" ht="15" customHeight="1" s="200">
      <c r="A117" s="386" t="n"/>
      <c r="B117" s="387" t="n"/>
      <c r="C117" s="388" t="inlineStr">
        <is>
          <t>ВСЕГО прочие затраты</t>
        </is>
      </c>
      <c r="I117" s="389" t="n"/>
      <c r="J117" s="390">
        <f>J123+J138+J139+J119+J120</f>
        <v/>
      </c>
      <c r="K117" s="390" t="n"/>
      <c r="L117" s="391">
        <f>L123+L138+L139+L119+L120</f>
        <v/>
      </c>
    </row>
    <row r="118" ht="14.25" customHeight="1" s="200">
      <c r="A118" s="392" t="n"/>
      <c r="B118" s="393" t="n"/>
      <c r="C118" s="394" t="inlineStr">
        <is>
          <t>в том числе</t>
        </is>
      </c>
      <c r="I118" s="366" t="n"/>
      <c r="J118" s="367" t="n"/>
      <c r="K118" s="367" t="n"/>
      <c r="L118" s="369" t="n"/>
    </row>
    <row r="119" ht="14.25" customHeight="1" s="200">
      <c r="A119" s="392" t="n"/>
      <c r="B119" s="393" t="n"/>
      <c r="C119" s="364" t="inlineStr">
        <is>
          <t xml:space="preserve">   прочие затраты</t>
        </is>
      </c>
      <c r="I119" s="366" t="n"/>
      <c r="J119" s="367">
        <f>SUM(BL58:BL115)</f>
        <v/>
      </c>
      <c r="K119" s="367" t="n"/>
      <c r="L119" s="369" t="n"/>
    </row>
    <row r="120" ht="14.25" customHeight="1" s="200">
      <c r="A120" s="392" t="n"/>
      <c r="B120" s="393" t="n"/>
      <c r="C120" s="364" t="inlineStr">
        <is>
          <t xml:space="preserve">   Хозяйственный инвентарь</t>
        </is>
      </c>
      <c r="I120" s="366" t="n"/>
      <c r="J120" s="367">
        <f>SUM(BN58:BN115)</f>
        <v/>
      </c>
      <c r="K120" s="367" t="n"/>
      <c r="L120" s="369">
        <f>SUM(BO58:BO115)</f>
        <v/>
      </c>
    </row>
    <row r="121" ht="14.25" customHeight="1" s="200">
      <c r="A121" s="392" t="n"/>
      <c r="B121" s="393" t="n"/>
      <c r="C121" s="364" t="inlineStr">
        <is>
          <t>Пусконаладочные работы</t>
        </is>
      </c>
      <c r="I121" s="366" t="n"/>
      <c r="J121" s="367">
        <f>J123+J138+J139</f>
        <v/>
      </c>
      <c r="K121" s="367" t="n"/>
      <c r="L121" s="369">
        <f>L123+L138+L139</f>
        <v/>
      </c>
    </row>
    <row r="122" ht="14.25" customHeight="1" s="200">
      <c r="A122" s="392" t="n"/>
      <c r="B122" s="393" t="n"/>
      <c r="C122" s="394" t="inlineStr">
        <is>
          <t>в том числе</t>
        </is>
      </c>
      <c r="I122" s="366" t="n"/>
      <c r="J122" s="367" t="n"/>
      <c r="K122" s="367" t="n"/>
      <c r="L122" s="369" t="n"/>
    </row>
    <row r="123" ht="14.25" customHeight="1" s="200">
      <c r="A123" s="392" t="n"/>
      <c r="B123" s="393" t="n"/>
      <c r="C123" s="364" t="inlineStr">
        <is>
          <t>Всего прямые затраты</t>
        </is>
      </c>
      <c r="I123" s="366" t="n"/>
      <c r="J123" s="367">
        <f>J125+J126+J132+J136</f>
        <v/>
      </c>
      <c r="K123" s="367" t="n"/>
      <c r="L123" s="369">
        <f>L125+L126+L132+L136</f>
        <v/>
      </c>
    </row>
    <row r="124" ht="14.25" customHeight="1" s="200">
      <c r="A124" s="392" t="n"/>
      <c r="B124" s="393" t="n"/>
      <c r="C124" s="394" t="inlineStr">
        <is>
          <t>в том числе</t>
        </is>
      </c>
      <c r="I124" s="366" t="n"/>
      <c r="J124" s="367" t="n"/>
      <c r="K124" s="367" t="n"/>
      <c r="L124" s="369" t="n"/>
    </row>
    <row r="125" ht="14.25" customHeight="1" s="200">
      <c r="A125" s="392" t="n"/>
      <c r="B125" s="393" t="n"/>
      <c r="C125" s="364" t="inlineStr">
        <is>
          <t xml:space="preserve">  оплата труда (ОТ)</t>
        </is>
      </c>
      <c r="I125" s="366" t="n"/>
      <c r="J125" s="367">
        <f>SUMIF(CD58:CD115, 4, S58:S115)</f>
        <v/>
      </c>
      <c r="K125" s="367" t="n"/>
      <c r="L125" s="369">
        <f>SUMIF(CD58:CD115, 4, AR58:AR115)</f>
        <v/>
      </c>
    </row>
    <row r="126" ht="14.25" customHeight="1" s="200">
      <c r="A126" s="392" t="n"/>
      <c r="B126" s="393" t="n"/>
      <c r="C126" s="364" t="inlineStr">
        <is>
          <t xml:space="preserve">  эксплуатация машин и механизмов</t>
        </is>
      </c>
      <c r="I126" s="366" t="n"/>
      <c r="J126" s="367">
        <f>J128+J131</f>
        <v/>
      </c>
      <c r="K126" s="367" t="n"/>
      <c r="L126" s="369">
        <f>L128+L131</f>
        <v/>
      </c>
    </row>
    <row r="127" ht="14.25" customHeight="1" s="200">
      <c r="A127" s="392" t="n"/>
      <c r="B127" s="393" t="n"/>
      <c r="C127" s="394" t="inlineStr">
        <is>
          <t xml:space="preserve">  в том числе</t>
        </is>
      </c>
      <c r="I127" s="366" t="n"/>
      <c r="J127" s="367" t="n"/>
      <c r="K127" s="367" t="n"/>
      <c r="L127" s="369" t="n"/>
    </row>
    <row r="128" ht="14.25" customHeight="1" s="200">
      <c r="A128" s="392" t="n"/>
      <c r="B128" s="393" t="n"/>
      <c r="C128" s="364" t="inlineStr">
        <is>
          <t xml:space="preserve">    эксплуатация машин и механизмов без учета доплат к оплате труда машинистов</t>
        </is>
      </c>
      <c r="I128" s="366" t="n"/>
      <c r="J128" s="367">
        <f>SUMIF(CD58:CD115, 4, P58:P115)</f>
        <v/>
      </c>
      <c r="K128" s="367" t="n"/>
      <c r="L128" s="369">
        <f>SUMIF(CD58:CD115, 4, AO58:AO115)</f>
        <v/>
      </c>
    </row>
    <row r="129" ht="14.25" customHeight="1" s="200">
      <c r="A129" s="392" t="n"/>
      <c r="B129" s="393" t="n"/>
      <c r="C129" s="394" t="inlineStr">
        <is>
          <t xml:space="preserve">    в том числе</t>
        </is>
      </c>
      <c r="I129" s="366" t="n"/>
      <c r="J129" s="367" t="n"/>
      <c r="K129" s="367" t="n"/>
      <c r="L129" s="369" t="n"/>
    </row>
    <row r="130" ht="14.25" customHeight="1" s="200">
      <c r="A130" s="392" t="n"/>
      <c r="B130" s="393" t="n"/>
      <c r="C130" s="364" t="inlineStr">
        <is>
          <t xml:space="preserve">      оплата труда машинистов (ОТм)</t>
        </is>
      </c>
      <c r="I130" s="366" t="n"/>
      <c r="J130" s="367">
        <f>SUMIF(CD58:CD115, 4, X58:X115)</f>
        <v/>
      </c>
      <c r="K130" s="367" t="n"/>
      <c r="L130" s="369">
        <f>SUMIF(CD58:CD115, 4, AT58:AT115)</f>
        <v/>
      </c>
    </row>
    <row r="131" ht="14.25" customHeight="1" s="200">
      <c r="A131" s="392" t="n"/>
      <c r="B131" s="393" t="n"/>
      <c r="C131" s="364" t="inlineStr">
        <is>
          <t xml:space="preserve">    доплаты к оплате труда машинистов</t>
        </is>
      </c>
      <c r="I131" s="366" t="n"/>
      <c r="J131" s="367">
        <f>SUMIF(CD58:CD115, 4, Z58:Z115)</f>
        <v/>
      </c>
      <c r="K131" s="367" t="n"/>
      <c r="L131" s="369">
        <f>SUMIF(CD58:CD115, 4, AV58:AV115)</f>
        <v/>
      </c>
    </row>
    <row r="132" ht="14.25" customHeight="1" s="200">
      <c r="A132" s="392" t="n"/>
      <c r="B132" s="393" t="n"/>
      <c r="C132" s="364" t="inlineStr">
        <is>
          <t xml:space="preserve">  материальные ресурсы</t>
        </is>
      </c>
      <c r="I132" s="366" t="n"/>
      <c r="J132" s="367">
        <f>J134+J135</f>
        <v/>
      </c>
      <c r="K132" s="367" t="n"/>
      <c r="L132" s="369">
        <f>L134+L135</f>
        <v/>
      </c>
    </row>
    <row r="133" ht="14.25" customHeight="1" s="200">
      <c r="A133" s="392" t="n"/>
      <c r="B133" s="393" t="n"/>
      <c r="C133" s="394" t="inlineStr">
        <is>
          <t xml:space="preserve">  в том числе</t>
        </is>
      </c>
      <c r="I133" s="366" t="n"/>
      <c r="J133" s="367" t="n"/>
      <c r="K133" s="367" t="n"/>
      <c r="L133" s="369" t="n"/>
    </row>
    <row r="134" ht="14.25" customHeight="1" s="200">
      <c r="A134" s="392" t="n"/>
      <c r="B134" s="393" t="n"/>
      <c r="C134" s="364" t="inlineStr">
        <is>
          <t xml:space="preserve">    материальные ресурсы без учета дополнительной перевозки</t>
        </is>
      </c>
      <c r="I134" s="366" t="n"/>
      <c r="J134" s="367">
        <f>SUMIF(CD58:CD115, 4, AA58:AA115)-SUMIF(CD58:CD115, 4, BJ58:BJ115)</f>
        <v/>
      </c>
      <c r="K134" s="367" t="n"/>
      <c r="L134" s="369">
        <f>SUMIF(CD58:CD115, 4, AW58:AW115)-SUMIF(CD58:CD115, 4, BK58:BK115)</f>
        <v/>
      </c>
    </row>
    <row r="135" ht="14.25" customHeight="1" s="200">
      <c r="A135" s="392" t="n"/>
      <c r="B135" s="393" t="n"/>
      <c r="C135" s="364" t="inlineStr">
        <is>
          <t xml:space="preserve">    дополнительная перевозка материальных ресурсов</t>
        </is>
      </c>
      <c r="I135" s="366" t="n"/>
      <c r="J135" s="367">
        <f>SUMIF(CD58:CD115, 4, AG58:AG115)</f>
        <v/>
      </c>
      <c r="K135" s="367" t="n"/>
      <c r="L135" s="369">
        <f>SUMIF(CD58:CD115, 4, BC58:BC115)</f>
        <v/>
      </c>
    </row>
    <row r="136" ht="14.25" customHeight="1" s="200">
      <c r="A136" s="392" t="n"/>
      <c r="B136" s="393" t="n"/>
      <c r="C136" s="364" t="inlineStr">
        <is>
          <t xml:space="preserve">  перевозка</t>
        </is>
      </c>
      <c r="I136" s="366" t="n"/>
      <c r="J136" s="367">
        <f>SUMIF(CD58:CD115, 4, AF58:AF115)</f>
        <v/>
      </c>
      <c r="K136" s="367" t="n"/>
      <c r="L136" s="369">
        <f>SUMIF(CD58:CD115, 4, BB58:BB115)</f>
        <v/>
      </c>
    </row>
    <row r="137" ht="14.25" customHeight="1" s="200">
      <c r="A137" s="392" t="n"/>
      <c r="B137" s="393" t="n"/>
      <c r="C137" s="364" t="inlineStr">
        <is>
          <t>ФОТ (справочно)</t>
        </is>
      </c>
      <c r="I137" s="366" t="n"/>
      <c r="J137" s="367">
        <f>SUMIF(CD58:CD115, 4, S58:S115)+SUMIF(CD58:CD115, 4, X58:X115)+SUMIF(CD58:CD115, 4, Z58:Z115)</f>
        <v/>
      </c>
      <c r="K137" s="367" t="n"/>
      <c r="L137" s="369">
        <f>SUMIF(CD58:CD115, 4, AR58:AR115)+SUMIF(CD58:CD115, 4, AT58:AT115)+SUMIF(CD58:CD115, 4, AV58:AV115)</f>
        <v/>
      </c>
    </row>
    <row r="138" ht="14.25" customHeight="1" s="200">
      <c r="A138" s="392" t="n"/>
      <c r="B138" s="393" t="n"/>
      <c r="C138" s="364" t="inlineStr">
        <is>
          <t>накладные расходы</t>
        </is>
      </c>
      <c r="I138" s="366" t="n"/>
      <c r="J138" s="367">
        <f>SUMIF(CD58:CD115, 4, AD58:AD115)</f>
        <v/>
      </c>
      <c r="K138" s="367" t="n"/>
      <c r="L138" s="369">
        <f>SUMIF(CD58:CD115, 4, AZ58:AZ115)</f>
        <v/>
      </c>
    </row>
    <row r="139" ht="14.25" customHeight="1" s="200">
      <c r="A139" s="392" t="n"/>
      <c r="B139" s="393" t="n"/>
      <c r="C139" s="364" t="inlineStr">
        <is>
          <t>сметная прибыль</t>
        </is>
      </c>
      <c r="I139" s="366" t="n"/>
      <c r="J139" s="367">
        <f>SUMIF(CD58:CD115, 4, AE58:AE115)</f>
        <v/>
      </c>
      <c r="K139" s="367" t="n"/>
      <c r="L139" s="369">
        <f>SUMIF(CD58:CD115, 4, BA58:BA115)</f>
        <v/>
      </c>
    </row>
    <row r="140"/>
    <row r="141" ht="15" customHeight="1" s="200">
      <c r="A141" s="386" t="n"/>
      <c r="B141" s="387" t="n"/>
      <c r="C141" s="388" t="inlineStr">
        <is>
          <t>ВСЕГО по смете</t>
        </is>
      </c>
      <c r="I141" s="389" t="n"/>
      <c r="J141" s="390">
        <f>J72+J92+J112+J117</f>
        <v/>
      </c>
      <c r="K141" s="390" t="n"/>
      <c r="L141" s="391">
        <f>L72+L92+L112+L117</f>
        <v/>
      </c>
    </row>
    <row r="142" ht="14.25" customHeight="1" s="200">
      <c r="A142" s="392" t="n"/>
      <c r="B142" s="393" t="n"/>
      <c r="C142" s="394" t="inlineStr">
        <is>
          <t>в том числе</t>
        </is>
      </c>
      <c r="I142" s="366" t="n"/>
      <c r="J142" s="367" t="n"/>
      <c r="K142" s="367" t="n"/>
      <c r="L142" s="369" t="n"/>
    </row>
    <row r="143" ht="14.25" customHeight="1" s="200">
      <c r="A143" s="392" t="n"/>
      <c r="B143" s="393" t="n"/>
      <c r="C143" s="364" t="inlineStr">
        <is>
          <t>Всего прямые затраты</t>
        </is>
      </c>
      <c r="I143" s="366" t="n"/>
      <c r="J143" s="367">
        <f>J145+J146+J152+J156</f>
        <v/>
      </c>
      <c r="K143" s="367" t="n"/>
      <c r="L143" s="369">
        <f>L145+L146+L152+L156</f>
        <v/>
      </c>
    </row>
    <row r="144" ht="14.25" customHeight="1" s="200">
      <c r="A144" s="392" t="n"/>
      <c r="B144" s="393" t="n"/>
      <c r="C144" s="394" t="inlineStr">
        <is>
          <t>в том числе</t>
        </is>
      </c>
      <c r="I144" s="366" t="n"/>
      <c r="J144" s="367" t="n"/>
      <c r="K144" s="367" t="n"/>
      <c r="L144" s="369" t="n"/>
    </row>
    <row r="145" ht="14.25" customHeight="1" s="200">
      <c r="A145" s="392" t="n"/>
      <c r="B145" s="393" t="n"/>
      <c r="C145" s="364" t="inlineStr">
        <is>
          <t xml:space="preserve">  оплата труда (ОТ)</t>
        </is>
      </c>
      <c r="I145" s="366" t="n"/>
      <c r="J145" s="367">
        <f>SUM(S58:S139)</f>
        <v/>
      </c>
      <c r="K145" s="367" t="n"/>
      <c r="L145" s="369">
        <f>SUM(AR58:AR139)</f>
        <v/>
      </c>
    </row>
    <row r="146" ht="14.25" customHeight="1" s="200">
      <c r="A146" s="392" t="n"/>
      <c r="B146" s="393" t="n"/>
      <c r="C146" s="364" t="inlineStr">
        <is>
          <t xml:space="preserve">  эксплуатация машин и механизмов</t>
        </is>
      </c>
      <c r="I146" s="366" t="n"/>
      <c r="J146" s="367">
        <f>J148+J151</f>
        <v/>
      </c>
      <c r="K146" s="367" t="n"/>
      <c r="L146" s="369">
        <f>L148+L151</f>
        <v/>
      </c>
    </row>
    <row r="147" ht="14.25" customHeight="1" s="200">
      <c r="A147" s="392" t="n"/>
      <c r="B147" s="393" t="n"/>
      <c r="C147" s="394" t="inlineStr">
        <is>
          <t xml:space="preserve">  в том числе</t>
        </is>
      </c>
      <c r="I147" s="366" t="n"/>
      <c r="J147" s="367" t="n"/>
      <c r="K147" s="367" t="n"/>
      <c r="L147" s="369" t="n"/>
    </row>
    <row r="148" ht="14.25" customHeight="1" s="200">
      <c r="A148" s="392" t="n"/>
      <c r="B148" s="393" t="n"/>
      <c r="C148" s="364" t="inlineStr">
        <is>
          <t xml:space="preserve">    эксплуатация машин и механизмов без учета доплат к оплате труда машинистов</t>
        </is>
      </c>
      <c r="I148" s="366" t="n"/>
      <c r="J148" s="367">
        <f>SUM(P58:P139)</f>
        <v/>
      </c>
      <c r="K148" s="367" t="n"/>
      <c r="L148" s="369">
        <f>SUM(AO58:AO139)</f>
        <v/>
      </c>
    </row>
    <row r="149" ht="14.25" customHeight="1" s="200">
      <c r="A149" s="392" t="n"/>
      <c r="B149" s="393" t="n"/>
      <c r="C149" s="394" t="inlineStr">
        <is>
          <t xml:space="preserve">    в том числе</t>
        </is>
      </c>
      <c r="I149" s="366" t="n"/>
      <c r="J149" s="367" t="n"/>
      <c r="K149" s="367" t="n"/>
      <c r="L149" s="369" t="n"/>
    </row>
    <row r="150" ht="14.25" customHeight="1" s="200">
      <c r="A150" s="392" t="n"/>
      <c r="B150" s="393" t="n"/>
      <c r="C150" s="364" t="inlineStr">
        <is>
          <t xml:space="preserve">      оплата труда машинистов (ОТм)</t>
        </is>
      </c>
      <c r="I150" s="366" t="n"/>
      <c r="J150" s="367">
        <f>SUM(X58:X139)</f>
        <v/>
      </c>
      <c r="K150" s="367" t="n"/>
      <c r="L150" s="369">
        <f>SUM(AT58:AT139)</f>
        <v/>
      </c>
    </row>
    <row r="151" ht="14.25" customHeight="1" s="200">
      <c r="A151" s="392" t="n"/>
      <c r="B151" s="393" t="n"/>
      <c r="C151" s="364" t="inlineStr">
        <is>
          <t xml:space="preserve">    доплаты к оплате труда машинистов</t>
        </is>
      </c>
      <c r="I151" s="366" t="n"/>
      <c r="J151" s="367">
        <f>SUM(Z58:Z139)</f>
        <v/>
      </c>
      <c r="K151" s="367" t="n"/>
      <c r="L151" s="369">
        <f>SUM(AV58:AV139)</f>
        <v/>
      </c>
    </row>
    <row r="152" ht="14.25" customHeight="1" s="200">
      <c r="A152" s="392" t="n"/>
      <c r="B152" s="393" t="n"/>
      <c r="C152" s="364" t="inlineStr">
        <is>
          <t xml:space="preserve">  материальные ресурсы</t>
        </is>
      </c>
      <c r="I152" s="366" t="n"/>
      <c r="J152" s="367">
        <f>J154+J155</f>
        <v/>
      </c>
      <c r="K152" s="367" t="n"/>
      <c r="L152" s="369">
        <f>L154+L155</f>
        <v/>
      </c>
    </row>
    <row r="153" ht="14.25" customHeight="1" s="200">
      <c r="A153" s="392" t="n"/>
      <c r="B153" s="393" t="n"/>
      <c r="C153" s="394" t="inlineStr">
        <is>
          <t xml:space="preserve">  в том числе</t>
        </is>
      </c>
      <c r="I153" s="366" t="n"/>
      <c r="J153" s="367" t="n"/>
      <c r="K153" s="367" t="n"/>
      <c r="L153" s="369" t="n"/>
    </row>
    <row r="154" ht="14.25" customHeight="1" s="200">
      <c r="A154" s="392" t="n"/>
      <c r="B154" s="393" t="n"/>
      <c r="C154" s="364" t="inlineStr">
        <is>
          <t xml:space="preserve">    материальные ресурсы без учета дополнительной перевозки</t>
        </is>
      </c>
      <c r="I154" s="366" t="n"/>
      <c r="J154" s="367">
        <f>SUM(AA58:AA139)-SUM(BJ58:BJ139)</f>
        <v/>
      </c>
      <c r="K154" s="367" t="n"/>
      <c r="L154" s="369">
        <f>SUM(AW58:AW139)-SUM(BK58:BK139)</f>
        <v/>
      </c>
    </row>
    <row r="155" ht="14.25" customHeight="1" s="200">
      <c r="A155" s="392" t="n"/>
      <c r="B155" s="393" t="n"/>
      <c r="C155" s="364" t="inlineStr">
        <is>
          <t xml:space="preserve">    дополнительная перевозка материальных ресурсов</t>
        </is>
      </c>
      <c r="I155" s="366" t="n"/>
      <c r="J155" s="367">
        <f>SUM(AG58:AG139)</f>
        <v/>
      </c>
      <c r="K155" s="367" t="n"/>
      <c r="L155" s="369">
        <f>SUM(BC58:BC139)</f>
        <v/>
      </c>
    </row>
    <row r="156" ht="14.25" customHeight="1" s="200">
      <c r="A156" s="392" t="n"/>
      <c r="B156" s="393" t="n"/>
      <c r="C156" s="364" t="inlineStr">
        <is>
          <t xml:space="preserve">  перевозка</t>
        </is>
      </c>
      <c r="I156" s="366" t="n"/>
      <c r="J156" s="367">
        <f>SUM(AF58:AF139)</f>
        <v/>
      </c>
      <c r="K156" s="367" t="n"/>
      <c r="L156" s="369">
        <f>SUM(BB58:BB139)</f>
        <v/>
      </c>
    </row>
    <row r="157" ht="14.25" customHeight="1" s="200">
      <c r="A157" s="392" t="n"/>
      <c r="B157" s="393" t="n"/>
      <c r="C157" s="364" t="inlineStr">
        <is>
          <t>Всего ФОТ (справочно)</t>
        </is>
      </c>
      <c r="I157" s="366" t="n"/>
      <c r="J157" s="367">
        <f>SUM(S58:S139)+SUM(X58:X139)+SUM(Z58:Z139)</f>
        <v/>
      </c>
      <c r="K157" s="367" t="n"/>
      <c r="L157" s="369">
        <f>SUM(AR58:AR139)+SUM(AT58:AT139)+SUM(AV58:AV139)</f>
        <v/>
      </c>
    </row>
    <row r="158" ht="14.25" customHeight="1" s="200">
      <c r="A158" s="392" t="n"/>
      <c r="B158" s="393" t="n"/>
      <c r="C158" s="364" t="inlineStr">
        <is>
          <t>Всего накладные расходы</t>
        </is>
      </c>
      <c r="I158" s="366" t="n"/>
      <c r="J158" s="367">
        <f>SUM(AD58:AD139)</f>
        <v/>
      </c>
      <c r="K158" s="367" t="n"/>
      <c r="L158" s="369">
        <f>SUM(AZ58:AZ139)</f>
        <v/>
      </c>
    </row>
    <row r="159" ht="14.25" customHeight="1" s="200">
      <c r="A159" s="392" t="n"/>
      <c r="B159" s="393" t="n"/>
      <c r="C159" s="364" t="inlineStr">
        <is>
          <t>Всего сметная прибыль</t>
        </is>
      </c>
      <c r="I159" s="366" t="n"/>
      <c r="J159" s="367">
        <f>SUM(AE58:AE139)</f>
        <v/>
      </c>
      <c r="K159" s="367" t="n"/>
      <c r="L159" s="369">
        <f>SUM(BA58:BA139)</f>
        <v/>
      </c>
    </row>
    <row r="160" ht="14.25" customHeight="1" s="200">
      <c r="A160" s="392" t="n"/>
      <c r="B160" s="393" t="n"/>
      <c r="C160" s="364" t="inlineStr">
        <is>
          <t>Всего оборудование</t>
        </is>
      </c>
      <c r="I160" s="366" t="n"/>
      <c r="J160" s="367">
        <f>J162+J163</f>
        <v/>
      </c>
      <c r="K160" s="367" t="n"/>
      <c r="L160" s="369">
        <f>L162+L163</f>
        <v/>
      </c>
    </row>
    <row r="161" ht="14.25" customHeight="1" s="200">
      <c r="A161" s="392" t="n"/>
      <c r="B161" s="393" t="n"/>
      <c r="C161" s="394" t="inlineStr">
        <is>
          <t>в том числе</t>
        </is>
      </c>
      <c r="I161" s="366" t="n"/>
      <c r="J161" s="367" t="n"/>
      <c r="K161" s="367" t="n"/>
      <c r="L161" s="369" t="n"/>
    </row>
    <row r="162" ht="14.25" customHeight="1" s="200">
      <c r="A162" s="392" t="n"/>
      <c r="B162" s="393" t="n"/>
      <c r="C162" s="364" t="inlineStr">
        <is>
          <t xml:space="preserve">  оборудование без учета дополнительной перевозки</t>
        </is>
      </c>
      <c r="I162" s="366" t="n"/>
      <c r="J162" s="367">
        <f>SUM(BJ58:BJ139)</f>
        <v/>
      </c>
      <c r="K162" s="367" t="n"/>
      <c r="L162" s="369">
        <f>SUM(BK58:BK139)</f>
        <v/>
      </c>
    </row>
    <row r="163" ht="14.25" customHeight="1" s="200">
      <c r="A163" s="392" t="n"/>
      <c r="B163" s="393" t="n"/>
      <c r="C163" s="364" t="inlineStr">
        <is>
          <t xml:space="preserve">  дополнительная перевозка оборудования</t>
        </is>
      </c>
      <c r="I163" s="366" t="n"/>
      <c r="J163" s="367">
        <f>SUM(AH58:AH139)</f>
        <v/>
      </c>
      <c r="K163" s="367" t="n"/>
      <c r="L163" s="369">
        <f>SUM(BD58:BD139)</f>
        <v/>
      </c>
    </row>
    <row r="164" ht="14.25" customHeight="1" s="200">
      <c r="A164" s="392" t="n"/>
      <c r="B164" s="393" t="n"/>
      <c r="C164" s="364" t="inlineStr">
        <is>
          <t>Всего прочие затраты</t>
        </is>
      </c>
      <c r="I164" s="366" t="n"/>
      <c r="J164" s="367">
        <f>J117</f>
        <v/>
      </c>
      <c r="K164" s="367" t="n"/>
      <c r="L164" s="369">
        <f>L117</f>
        <v/>
      </c>
    </row>
    <row r="165" ht="14.25" customHeight="1" s="200">
      <c r="A165" s="392" t="n"/>
      <c r="B165" s="393" t="n"/>
      <c r="C165" s="388" t="inlineStr">
        <is>
          <t>Справочно</t>
        </is>
      </c>
      <c r="I165" s="366" t="n"/>
      <c r="J165" s="367" t="n"/>
      <c r="K165" s="367" t="n"/>
      <c r="L165" s="369" t="n"/>
    </row>
    <row r="166" ht="14.25" customHeight="1" s="200">
      <c r="A166" s="392" t="n"/>
      <c r="B166" s="393" t="n"/>
      <c r="C166" s="364" t="inlineStr">
        <is>
          <t xml:space="preserve">  материальные ресурсы, отсутствующие в ФРСН</t>
        </is>
      </c>
      <c r="I166" s="366" t="n"/>
      <c r="J166" s="367">
        <f>SUM(AB58:AB139)</f>
        <v/>
      </c>
      <c r="K166" s="367" t="n"/>
      <c r="L166" s="369">
        <f>SUM(AX58:AX139)</f>
        <v/>
      </c>
    </row>
    <row r="167" ht="14.25" customHeight="1" s="200">
      <c r="A167" s="392" t="n"/>
      <c r="B167" s="393" t="n"/>
      <c r="C167" s="364" t="inlineStr">
        <is>
          <t xml:space="preserve">  оборудование, отсутствующие в ФРСН</t>
        </is>
      </c>
      <c r="I167" s="366" t="n"/>
      <c r="J167" s="367">
        <f>SUM(AC58:AC139)</f>
        <v/>
      </c>
      <c r="K167" s="367" t="n"/>
      <c r="L167" s="369">
        <f>SUM(AY58:AY139)</f>
        <v/>
      </c>
    </row>
    <row r="168" ht="14.25" customHeight="1" s="200">
      <c r="A168" s="392" t="n"/>
      <c r="B168" s="393" t="n"/>
      <c r="C168" s="364" t="inlineStr">
        <is>
          <t xml:space="preserve">  затраты труда рабочих</t>
        </is>
      </c>
      <c r="G168" s="395">
        <f>Source!F1759</f>
        <v/>
      </c>
      <c r="H168" s="392" t="n"/>
      <c r="I168" s="392" t="n"/>
      <c r="J168" s="392" t="n"/>
      <c r="K168" s="392" t="n"/>
      <c r="L168" s="392" t="n"/>
    </row>
    <row r="169" ht="14.25" customHeight="1" s="200">
      <c r="A169" s="392" t="n"/>
      <c r="B169" s="393" t="n"/>
      <c r="C169" s="364" t="inlineStr">
        <is>
          <t xml:space="preserve">  затраты труда машинистов</t>
        </is>
      </c>
      <c r="G169" s="395">
        <f>Source!F1760</f>
        <v/>
      </c>
      <c r="H169" s="392" t="n"/>
      <c r="I169" s="392" t="n"/>
      <c r="J169" s="392" t="n"/>
      <c r="K169" s="392" t="n"/>
      <c r="L169" s="392" t="n"/>
    </row>
    <row r="170"/>
    <row r="171" ht="14.25" customHeight="1" s="200">
      <c r="C171" s="396">
        <f>Source!H1766</f>
        <v/>
      </c>
      <c r="L171" s="397">
        <f>IF(Source!Y1766=0, "", Source!Y1766)</f>
        <v/>
      </c>
    </row>
    <row r="172" ht="14.25" customHeight="1" s="200">
      <c r="C172" s="396">
        <f>Source!H1767</f>
        <v/>
      </c>
      <c r="L172" s="397">
        <f>IF(Source!Y1767=0, "", Source!Y1767)</f>
        <v/>
      </c>
    </row>
    <row r="173" ht="14.25" customHeight="1" s="200">
      <c r="C173" s="396">
        <f>Source!H1768</f>
        <v/>
      </c>
      <c r="L173" s="397">
        <f>IF(Source!Y1768=0, "", Source!Y1768)</f>
        <v/>
      </c>
    </row>
    <row r="174"/>
    <row r="175"/>
    <row r="176" ht="14.25" customHeight="1" s="200">
      <c r="A176" s="398" t="n"/>
      <c r="B176" s="399" t="inlineStr">
        <is>
          <t xml:space="preserve">Составил   </t>
        </is>
      </c>
      <c r="C176" s="400">
        <f>IF(Source!AC12&lt;&gt;"", Source!AC12," ")</f>
        <v/>
      </c>
      <c r="D176" s="353" t="n"/>
      <c r="E176" s="353" t="n"/>
      <c r="F176" s="353" t="n"/>
      <c r="G176" s="353" t="n"/>
      <c r="H176" s="323">
        <f>IF(Source!AB12&lt;&gt;"", Source!AB12," ")</f>
        <v/>
      </c>
      <c r="I176" s="322" t="n"/>
      <c r="J176" s="322" t="n"/>
      <c r="K176" s="322" t="n"/>
      <c r="L176" s="319" t="n"/>
    </row>
    <row r="177" ht="14.25" customHeight="1" s="200">
      <c r="A177" s="398" t="n"/>
      <c r="B177" s="401" t="n"/>
      <c r="C177" s="402" t="inlineStr">
        <is>
          <t>[должность,подпись(инициалы,фамилия)]</t>
        </is>
      </c>
      <c r="D177" s="202" t="n"/>
      <c r="E177" s="202" t="n"/>
      <c r="F177" s="202" t="n"/>
      <c r="G177" s="202" t="n"/>
      <c r="H177" s="322" t="n"/>
      <c r="I177" s="322" t="n"/>
      <c r="J177" s="322" t="n"/>
      <c r="K177" s="322" t="n"/>
      <c r="L177" s="319" t="n"/>
    </row>
    <row r="178" ht="14.25" customHeight="1" s="200">
      <c r="A178" s="398" t="n"/>
      <c r="B178" s="401" t="n"/>
      <c r="C178" s="322" t="n"/>
      <c r="D178" s="322" t="n"/>
      <c r="E178" s="322" t="n"/>
      <c r="F178" s="322" t="n"/>
      <c r="G178" s="322" t="n"/>
      <c r="H178" s="322" t="n"/>
      <c r="I178" s="322" t="n"/>
      <c r="J178" s="322" t="n"/>
      <c r="K178" s="322" t="n"/>
      <c r="L178" s="319" t="n"/>
    </row>
    <row r="179" ht="14.25" customHeight="1" s="200">
      <c r="A179" s="398" t="n"/>
      <c r="B179" s="399" t="inlineStr">
        <is>
          <t xml:space="preserve">Проверил   </t>
        </is>
      </c>
      <c r="C179" s="400">
        <f>IF(Source!AE12&lt;&gt;"", Source!AE12," ")</f>
        <v/>
      </c>
      <c r="D179" s="353" t="n"/>
      <c r="E179" s="353" t="n"/>
      <c r="F179" s="353" t="n"/>
      <c r="G179" s="353" t="n"/>
      <c r="H179" s="323">
        <f>IF(Source!AD12&lt;&gt;"", Source!AD12," ")</f>
        <v/>
      </c>
      <c r="I179" s="322" t="n"/>
      <c r="J179" s="322" t="n"/>
      <c r="K179" s="322" t="n"/>
      <c r="L179" s="319" t="n"/>
    </row>
    <row r="180" ht="14.25" customHeight="1" s="200">
      <c r="A180" s="322" t="n"/>
      <c r="B180" s="322" t="n"/>
      <c r="C180" s="402" t="inlineStr">
        <is>
          <t>[должность,подпись(инициалы,фамилия)]</t>
        </is>
      </c>
      <c r="D180" s="202" t="n"/>
      <c r="E180" s="202" t="n"/>
      <c r="F180" s="202" t="n"/>
      <c r="G180" s="202" t="n"/>
      <c r="H180" s="322" t="n"/>
      <c r="I180" s="322" t="n"/>
      <c r="J180" s="322" t="n"/>
      <c r="K180" s="322" t="n"/>
      <c r="L180" s="319" t="n"/>
    </row>
  </sheetData>
  <mergeCells count="147">
    <mergeCell ref="C103:H103"/>
    <mergeCell ref="C143:H143"/>
    <mergeCell ref="C85:H85"/>
    <mergeCell ref="C117:H117"/>
    <mergeCell ref="C99:H99"/>
    <mergeCell ref="C171:K171"/>
    <mergeCell ref="C118:H118"/>
    <mergeCell ref="C173:K173"/>
    <mergeCell ref="C133:H133"/>
    <mergeCell ref="C75:H75"/>
    <mergeCell ref="C167:H167"/>
    <mergeCell ref="C127:H127"/>
    <mergeCell ref="C130:H130"/>
    <mergeCell ref="A26:L26"/>
    <mergeCell ref="L52:L56"/>
    <mergeCell ref="C150:H150"/>
    <mergeCell ref="C144:H144"/>
    <mergeCell ref="C159:H159"/>
    <mergeCell ref="C153:H153"/>
    <mergeCell ref="F10:L10"/>
    <mergeCell ref="D48:E48"/>
    <mergeCell ref="C72:H72"/>
    <mergeCell ref="C125:H125"/>
    <mergeCell ref="C81:H81"/>
    <mergeCell ref="C161:H161"/>
    <mergeCell ref="C136:H136"/>
    <mergeCell ref="C78:H78"/>
    <mergeCell ref="C145:H145"/>
    <mergeCell ref="C87:H87"/>
    <mergeCell ref="C154:H154"/>
    <mergeCell ref="A34:L34"/>
    <mergeCell ref="F18:L18"/>
    <mergeCell ref="H3:L3"/>
    <mergeCell ref="C107:H107"/>
    <mergeCell ref="H52:J55"/>
    <mergeCell ref="C89:H89"/>
    <mergeCell ref="C104:H104"/>
    <mergeCell ref="C79:H79"/>
    <mergeCell ref="C73:H73"/>
    <mergeCell ref="C88:H88"/>
    <mergeCell ref="C121:H121"/>
    <mergeCell ref="C134:H134"/>
    <mergeCell ref="C93:H93"/>
    <mergeCell ref="C52:C56"/>
    <mergeCell ref="C39:L39"/>
    <mergeCell ref="C105:H105"/>
    <mergeCell ref="C163:H163"/>
    <mergeCell ref="C115:H115"/>
    <mergeCell ref="E52:G55"/>
    <mergeCell ref="C180:G180"/>
    <mergeCell ref="B3:E3"/>
    <mergeCell ref="C135:H135"/>
    <mergeCell ref="C149:H149"/>
    <mergeCell ref="C122:H122"/>
    <mergeCell ref="C158:H158"/>
    <mergeCell ref="D47:E47"/>
    <mergeCell ref="A12:E12"/>
    <mergeCell ref="H7:L7"/>
    <mergeCell ref="A31:L31"/>
    <mergeCell ref="C96:H96"/>
    <mergeCell ref="C83:H83"/>
    <mergeCell ref="A14:E14"/>
    <mergeCell ref="C92:H92"/>
    <mergeCell ref="C98:H98"/>
    <mergeCell ref="C147:H147"/>
    <mergeCell ref="C162:H162"/>
    <mergeCell ref="K68:L68"/>
    <mergeCell ref="F22:L22"/>
    <mergeCell ref="A25:L25"/>
    <mergeCell ref="C137:H137"/>
    <mergeCell ref="C146:H146"/>
    <mergeCell ref="K52:K56"/>
    <mergeCell ref="B6:E6"/>
    <mergeCell ref="C124:H124"/>
    <mergeCell ref="C164:H164"/>
    <mergeCell ref="H4:L4"/>
    <mergeCell ref="C148:H148"/>
    <mergeCell ref="C139:H139"/>
    <mergeCell ref="C90:H90"/>
    <mergeCell ref="F14:L14"/>
    <mergeCell ref="C123:H123"/>
    <mergeCell ref="C138:H138"/>
    <mergeCell ref="A16:E16"/>
    <mergeCell ref="H6:L6"/>
    <mergeCell ref="C132:H132"/>
    <mergeCell ref="C120:H120"/>
    <mergeCell ref="C110:H110"/>
    <mergeCell ref="C76:H76"/>
    <mergeCell ref="D49:E49"/>
    <mergeCell ref="C119:H119"/>
    <mergeCell ref="B7:E7"/>
    <mergeCell ref="C82:H82"/>
    <mergeCell ref="A18:E18"/>
    <mergeCell ref="C165:H165"/>
    <mergeCell ref="A29:L29"/>
    <mergeCell ref="C155:H155"/>
    <mergeCell ref="C102:H102"/>
    <mergeCell ref="F12:L12"/>
    <mergeCell ref="C86:H86"/>
    <mergeCell ref="A22:E22"/>
    <mergeCell ref="C157:H157"/>
    <mergeCell ref="C68:H68"/>
    <mergeCell ref="C166:H166"/>
    <mergeCell ref="C108:H108"/>
    <mergeCell ref="C160:H160"/>
    <mergeCell ref="B52:B56"/>
    <mergeCell ref="A20:E20"/>
    <mergeCell ref="D52:D56"/>
    <mergeCell ref="C128:H128"/>
    <mergeCell ref="C97:H97"/>
    <mergeCell ref="C113:H113"/>
    <mergeCell ref="C100:H100"/>
    <mergeCell ref="C112:H112"/>
    <mergeCell ref="C152:H152"/>
    <mergeCell ref="C109:H109"/>
    <mergeCell ref="C94:H94"/>
    <mergeCell ref="C84:H84"/>
    <mergeCell ref="C142:H142"/>
    <mergeCell ref="C80:H80"/>
    <mergeCell ref="C114:H114"/>
    <mergeCell ref="C129:H129"/>
    <mergeCell ref="C95:H95"/>
    <mergeCell ref="B4:E4"/>
    <mergeCell ref="A33:L33"/>
    <mergeCell ref="C70:H70"/>
    <mergeCell ref="C177:G177"/>
    <mergeCell ref="A52:A56"/>
    <mergeCell ref="C106:H106"/>
    <mergeCell ref="F16:L16"/>
    <mergeCell ref="I68:J68"/>
    <mergeCell ref="C131:H131"/>
    <mergeCell ref="A28:L28"/>
    <mergeCell ref="F20:L20"/>
    <mergeCell ref="C101:H101"/>
    <mergeCell ref="C168:F168"/>
    <mergeCell ref="C77:H77"/>
    <mergeCell ref="C156:H156"/>
    <mergeCell ref="C151:H151"/>
    <mergeCell ref="C40:L40"/>
    <mergeCell ref="C74:H74"/>
    <mergeCell ref="A10:E10"/>
    <mergeCell ref="C126:H126"/>
    <mergeCell ref="C172:K172"/>
    <mergeCell ref="C141:H141"/>
    <mergeCell ref="D50:E50"/>
    <mergeCell ref="D44:E44"/>
    <mergeCell ref="C169:F169"/>
  </mergeCells>
  <pageMargins left="0.75" right="0.75" top="1" bottom="1" header="0.5" footer="0.5"/>
</worksheet>
</file>

<file path=xl/worksheets/sheet5.xml><?xml version="1.0" encoding="utf-8"?>
<worksheet xmlns="http://schemas.openxmlformats.org/spreadsheetml/2006/main">
  <sheetPr>
    <outlinePr summaryBelow="1" summaryRight="1"/>
    <pageSetUpPr/>
  </sheetPr>
  <dimension ref="A1:CD160"/>
  <sheetViews>
    <sheetView workbookViewId="0">
      <selection activeCell="A1" sqref="A1"/>
    </sheetView>
  </sheetViews>
  <sheetFormatPr baseColWidth="8" defaultRowHeight="15"/>
  <cols>
    <col width="5.7109375" customWidth="1" style="200" min="1" max="1"/>
    <col width="13" customWidth="1" style="200" min="2" max="2"/>
    <col width="20.7109375" customWidth="1" style="200" min="3" max="3"/>
    <col width="40.7109375" customWidth="1" style="200" min="4" max="4"/>
    <col width="10.7109375" customWidth="1" style="200" min="5" max="5"/>
    <col width="15.7109375" customWidth="1" style="200" min="6" max="6"/>
    <col width="17" customWidth="1" style="200" min="7" max="7"/>
    <col width="15.7109375" customWidth="1" style="200" min="8" max="8"/>
    <col width="13" customWidth="1" style="200" min="9" max="9"/>
    <col width="13" customWidth="1" style="200" min="10" max="10"/>
    <col width="13" customWidth="1" style="200" min="11" max="11"/>
    <col width="13" customWidth="1" style="200" min="12" max="12"/>
    <col width="13" customWidth="1" style="200" min="13" max="13"/>
    <col width="13" customWidth="1" style="200" min="14" max="14"/>
    <col width="13" customWidth="1" style="200" min="16" max="16"/>
    <col width="13" customWidth="1" style="200" min="17" max="17"/>
    <col width="13" customWidth="1" style="200" min="18" max="18"/>
    <col width="13" customWidth="1" style="200" min="19" max="19"/>
    <col width="13" customWidth="1" style="200" min="20" max="20"/>
    <col width="13" customWidth="1" style="200" min="21" max="21"/>
    <col width="13" customWidth="1" style="200" min="22" max="22"/>
    <col width="13" customWidth="1" style="200" min="23" max="23"/>
    <col width="13" customWidth="1" style="200" min="24" max="24"/>
    <col width="13" customWidth="1" style="200" min="25" max="25"/>
    <col width="13" customWidth="1" style="200" min="26" max="26"/>
    <col width="13" customWidth="1" style="200" min="27" max="27"/>
    <col width="13" customWidth="1" style="200" min="28" max="28"/>
    <col width="13" customWidth="1" style="200" min="29" max="29"/>
    <col width="13" customWidth="1" style="200" min="30" max="30"/>
    <col width="13" customWidth="1" style="200" min="31" max="31"/>
    <col width="13" customWidth="1" style="200" min="32" max="32"/>
    <col width="13" customWidth="1" style="200" min="33" max="33"/>
    <col width="13" customWidth="1" style="200" min="34" max="34"/>
    <col width="13" customWidth="1" style="200" min="35" max="35"/>
    <col width="13" customWidth="1" style="200" min="36" max="36"/>
    <col width="13" customWidth="1" style="200" min="37" max="37"/>
    <col width="13" customWidth="1" style="200" min="38" max="38"/>
    <col width="13" customWidth="1" style="200" min="39" max="39"/>
    <col width="13" customWidth="1" style="200" min="40" max="40"/>
    <col width="13" customWidth="1" style="200" min="41" max="41"/>
    <col width="13" customWidth="1" style="200" min="42" max="42"/>
    <col width="13" customWidth="1" style="200" min="43" max="43"/>
    <col width="13" customWidth="1" style="200" min="44" max="44"/>
    <col width="13" customWidth="1" style="200" min="45" max="45"/>
    <col width="13" customWidth="1" style="200" min="46" max="46"/>
    <col width="13" customWidth="1" style="200" min="47" max="47"/>
    <col width="13" customWidth="1" style="200" min="48" max="48"/>
    <col width="13" customWidth="1" style="200" min="49" max="49"/>
    <col width="13" customWidth="1" style="200" min="50" max="50"/>
    <col width="13" customWidth="1" style="200" min="51" max="51"/>
    <col width="13" customWidth="1" style="200" min="52" max="52"/>
    <col width="13" customWidth="1" style="200" min="53" max="53"/>
    <col width="13" customWidth="1" style="200" min="54" max="54"/>
    <col width="13" customWidth="1" style="200" min="55" max="55"/>
    <col width="13" customWidth="1" style="200" min="56" max="56"/>
    <col width="13" customWidth="1" style="200" min="57" max="57"/>
    <col width="13" customWidth="1" style="200" min="58" max="58"/>
    <col width="13" customWidth="1" style="200" min="59" max="59"/>
    <col width="13" customWidth="1" style="200" min="60" max="60"/>
    <col width="13" customWidth="1" style="200" min="61" max="61"/>
    <col width="13" customWidth="1" style="200" min="62" max="62"/>
    <col width="13" customWidth="1" style="200" min="63" max="63"/>
    <col width="13" customWidth="1" style="200" min="64" max="64"/>
    <col width="13" customWidth="1" style="200" min="65" max="65"/>
    <col width="13" customWidth="1" style="200" min="66" max="66"/>
    <col width="13" customWidth="1" style="200" min="67" max="67"/>
    <col width="13" customWidth="1" style="200" min="68" max="68"/>
    <col width="13" customWidth="1" style="200" min="69" max="69"/>
    <col width="13" customWidth="1" style="200" min="70" max="70"/>
    <col width="13" customWidth="1" style="200" min="71" max="71"/>
    <col width="13" customWidth="1" style="200" min="72" max="72"/>
    <col width="13" customWidth="1" style="200" min="73" max="73"/>
    <col width="13" customWidth="1" style="200" min="74" max="74"/>
    <col width="13" customWidth="1" style="200" min="75" max="75"/>
    <col width="13" customWidth="1" style="200" min="76" max="76"/>
    <col width="13" customWidth="1" style="200" min="77" max="77"/>
    <col width="13" customWidth="1" style="200" min="78" max="78"/>
    <col width="13" customWidth="1" style="200" min="79" max="79"/>
    <col width="13" customWidth="1" style="200" min="80" max="80"/>
    <col width="13" customWidth="1" style="200" min="81" max="81"/>
    <col width="13" customWidth="1" style="200" min="82" max="82"/>
  </cols>
  <sheetData>
    <row r="1">
      <c r="A1" s="318" t="inlineStr">
        <is>
          <t>Smeta.RU Flash  (495) 974-1589</t>
        </is>
      </c>
      <c r="B1" s="318" t="n"/>
      <c r="C1" s="318" t="n"/>
      <c r="D1" s="318" t="n"/>
      <c r="E1" s="318" t="n"/>
      <c r="F1" s="318" t="n"/>
      <c r="G1" s="318" t="n"/>
      <c r="H1" s="318" t="n"/>
      <c r="I1" s="318" t="n"/>
      <c r="J1" s="318" t="n"/>
      <c r="K1" s="318" t="n"/>
      <c r="L1" s="318" t="n"/>
      <c r="M1" s="318" t="n"/>
    </row>
    <row r="2" ht="12.75" customHeight="1" s="200">
      <c r="A2" s="403" t="n"/>
      <c r="B2" s="403" t="n"/>
      <c r="C2" s="403" t="n"/>
      <c r="D2" s="403" t="n"/>
      <c r="E2" s="403" t="n"/>
      <c r="F2" s="403" t="n"/>
      <c r="G2" s="403" t="n"/>
      <c r="H2" s="403" t="n"/>
      <c r="I2" s="403" t="n"/>
      <c r="J2" s="404" t="inlineStr">
        <is>
          <t>Унифицированная форма № КС-2</t>
        </is>
      </c>
    </row>
    <row r="3" ht="12.75" customHeight="1" s="200">
      <c r="A3" s="403" t="n"/>
      <c r="B3" s="403" t="n"/>
      <c r="C3" s="403" t="n"/>
      <c r="D3" s="403" t="n"/>
      <c r="E3" s="403" t="n"/>
      <c r="F3" s="403" t="n"/>
      <c r="G3" s="403" t="n"/>
      <c r="H3" s="403" t="n"/>
      <c r="I3" s="404" t="inlineStr">
        <is>
          <t>Утверждена постановлением Госкомстата России</t>
        </is>
      </c>
    </row>
    <row r="4" ht="12.75" customHeight="1" s="200">
      <c r="A4" s="403" t="n"/>
      <c r="B4" s="403" t="n"/>
      <c r="C4" s="403" t="n"/>
      <c r="D4" s="403" t="n"/>
      <c r="E4" s="403" t="n"/>
      <c r="F4" s="403" t="n"/>
      <c r="G4" s="403" t="n"/>
      <c r="H4" s="403" t="n"/>
      <c r="I4" s="403" t="n"/>
      <c r="J4" s="404" t="inlineStr">
        <is>
          <t>от 11.11.99. № 100</t>
        </is>
      </c>
    </row>
    <row r="5" ht="12.75" customHeight="1" s="200">
      <c r="A5" s="403" t="n"/>
      <c r="B5" s="403" t="n"/>
      <c r="C5" s="403" t="n"/>
      <c r="D5" s="403" t="n"/>
      <c r="E5" s="403" t="n"/>
      <c r="F5" s="403" t="n"/>
      <c r="G5" s="403" t="n"/>
      <c r="H5" s="403" t="n"/>
      <c r="I5" s="403" t="n"/>
      <c r="J5" s="403" t="n"/>
      <c r="K5" s="403" t="n"/>
      <c r="L5" s="403" t="n"/>
      <c r="M5" s="403" t="n"/>
    </row>
    <row r="6" ht="14.25" customHeight="1" s="200">
      <c r="A6" s="403" t="n"/>
      <c r="B6" s="403" t="n"/>
      <c r="C6" s="403" t="n"/>
      <c r="D6" s="403" t="n"/>
      <c r="E6" s="403" t="n"/>
      <c r="F6" s="403" t="n"/>
      <c r="G6" s="403" t="n"/>
      <c r="H6" s="403" t="n"/>
      <c r="I6" s="403" t="n"/>
      <c r="J6" s="403" t="n"/>
      <c r="K6" s="405" t="inlineStr">
        <is>
          <t>Код</t>
        </is>
      </c>
      <c r="L6" s="201" t="n"/>
      <c r="M6" s="201" t="n"/>
    </row>
    <row r="7" ht="28.5" customHeight="1" s="200">
      <c r="A7" s="403" t="n"/>
      <c r="B7" s="403" t="n"/>
      <c r="C7" s="403" t="n"/>
      <c r="D7" s="403" t="n"/>
      <c r="E7" s="403" t="n"/>
      <c r="F7" s="403" t="n"/>
      <c r="G7" s="403" t="n"/>
      <c r="H7" s="403" t="n"/>
      <c r="I7" s="403" t="n"/>
      <c r="J7" s="406" t="inlineStr">
        <is>
          <t>Форма по ОКУД</t>
        </is>
      </c>
      <c r="K7" s="407" t="n">
        <v>322005</v>
      </c>
      <c r="L7" s="234" t="n"/>
      <c r="M7" s="227" t="n"/>
    </row>
    <row r="8" ht="12.75" customHeight="1" s="200">
      <c r="A8" s="403" t="n"/>
      <c r="B8" s="403" t="n"/>
      <c r="C8" s="403" t="n"/>
      <c r="D8" s="403" t="n"/>
      <c r="E8" s="403" t="n"/>
      <c r="F8" s="403" t="n"/>
      <c r="G8" s="403" t="n"/>
      <c r="H8" s="403" t="n"/>
      <c r="I8" s="403" t="n"/>
      <c r="J8" s="403" t="n"/>
      <c r="K8" s="407" t="inlineStr"/>
      <c r="L8" s="202" t="n"/>
      <c r="M8" s="205" t="n"/>
    </row>
    <row r="9" ht="14.25" customHeight="1" s="200">
      <c r="A9" s="403" t="inlineStr">
        <is>
          <t>Инвестор</t>
        </is>
      </c>
      <c r="C9" s="408" t="inlineStr"/>
      <c r="D9" s="201" t="n"/>
      <c r="E9" s="201" t="n"/>
      <c r="F9" s="201" t="n"/>
      <c r="G9" s="201" t="n"/>
      <c r="H9" s="201" t="n"/>
      <c r="I9" s="201" t="n"/>
      <c r="J9" s="406" t="inlineStr">
        <is>
          <t>по ОКПО</t>
        </is>
      </c>
      <c r="K9" s="208" t="n"/>
      <c r="L9" s="201" t="n"/>
      <c r="M9" s="209" t="n"/>
    </row>
    <row r="10" ht="12.75" customHeight="1" s="200">
      <c r="A10" s="403" t="n"/>
      <c r="B10" s="403" t="n"/>
      <c r="C10" s="409" t="inlineStr">
        <is>
          <t>организация, адрес, телефон, факс</t>
        </is>
      </c>
      <c r="D10" s="202" t="n"/>
      <c r="E10" s="202" t="n"/>
      <c r="F10" s="202" t="n"/>
      <c r="G10" s="202" t="n"/>
      <c r="H10" s="202" t="n"/>
      <c r="I10" s="202" t="n"/>
      <c r="J10" s="403" t="n"/>
      <c r="K10" s="407" t="inlineStr"/>
      <c r="L10" s="202" t="n"/>
      <c r="M10" s="205" t="n"/>
    </row>
    <row r="11" ht="14.25" customHeight="1" s="200">
      <c r="A11" s="403" t="inlineStr">
        <is>
          <t>Заказчик</t>
        </is>
      </c>
      <c r="C11" s="408" t="inlineStr">
        <is>
          <t>МУП "МЩВ" Филиал Жилищник"</t>
        </is>
      </c>
      <c r="D11" s="201" t="n"/>
      <c r="E11" s="201" t="n"/>
      <c r="F11" s="201" t="n"/>
      <c r="G11" s="201" t="n"/>
      <c r="H11" s="201" t="n"/>
      <c r="I11" s="201" t="n"/>
      <c r="J11" s="406" t="inlineStr">
        <is>
          <t>по ОКПО</t>
        </is>
      </c>
      <c r="K11" s="208" t="n"/>
      <c r="L11" s="201" t="n"/>
      <c r="M11" s="209" t="n"/>
    </row>
    <row r="12" ht="12.75" customHeight="1" s="200">
      <c r="A12" s="403" t="n"/>
      <c r="B12" s="403" t="n"/>
      <c r="C12" s="409" t="inlineStr">
        <is>
          <t>организация, адрес, телефон, факс</t>
        </is>
      </c>
      <c r="D12" s="202" t="n"/>
      <c r="E12" s="202" t="n"/>
      <c r="F12" s="202" t="n"/>
      <c r="G12" s="202" t="n"/>
      <c r="H12" s="202" t="n"/>
      <c r="I12" s="202" t="n"/>
      <c r="J12" s="403" t="n"/>
      <c r="K12" s="407" t="inlineStr"/>
      <c r="L12" s="202" t="n"/>
      <c r="M12" s="205" t="n"/>
    </row>
    <row r="13" ht="14.25" customHeight="1" s="200">
      <c r="A13" s="403" t="inlineStr">
        <is>
          <t>Подрядчик</t>
        </is>
      </c>
      <c r="C13" s="408" t="inlineStr">
        <is>
          <t>ООО "ГОРИЗОНТ+"</t>
        </is>
      </c>
      <c r="D13" s="201" t="n"/>
      <c r="E13" s="201" t="n"/>
      <c r="F13" s="201" t="n"/>
      <c r="G13" s="201" t="n"/>
      <c r="H13" s="201" t="n"/>
      <c r="I13" s="201" t="n"/>
      <c r="J13" s="406" t="inlineStr">
        <is>
          <t>по ОКПО</t>
        </is>
      </c>
      <c r="K13" s="208" t="n"/>
      <c r="L13" s="201" t="n"/>
      <c r="M13" s="209" t="n"/>
    </row>
    <row r="14" ht="12.75" customHeight="1" s="200">
      <c r="A14" s="403" t="n"/>
      <c r="B14" s="403" t="n"/>
      <c r="C14" s="409" t="inlineStr">
        <is>
          <t>организация, адрес, телефон, факс</t>
        </is>
      </c>
      <c r="D14" s="202" t="n"/>
      <c r="E14" s="202" t="n"/>
      <c r="F14" s="202" t="n"/>
      <c r="G14" s="202" t="n"/>
      <c r="H14" s="202" t="n"/>
      <c r="I14" s="202" t="n"/>
      <c r="J14" s="403" t="n"/>
      <c r="K14" s="407" t="inlineStr"/>
      <c r="L14" s="202" t="n"/>
      <c r="M14" s="205" t="n"/>
    </row>
    <row r="15" ht="14.25" customHeight="1" s="200">
      <c r="A15" s="403" t="inlineStr">
        <is>
          <t>Стройка</t>
        </is>
      </c>
      <c r="C15" s="408" t="inlineStr">
        <is>
          <t>Текущий ремонт МКД по адресу: М.О., Щелково,Победы 4</t>
        </is>
      </c>
      <c r="D15" s="201" t="n"/>
      <c r="E15" s="201" t="n"/>
      <c r="F15" s="201" t="n"/>
      <c r="G15" s="201" t="n"/>
      <c r="H15" s="201" t="n"/>
      <c r="I15" s="201" t="n"/>
      <c r="J15" s="410" t="n"/>
      <c r="K15" s="208" t="n"/>
      <c r="L15" s="201" t="n"/>
      <c r="M15" s="209" t="n"/>
    </row>
    <row r="16" ht="12.75" customHeight="1" s="200">
      <c r="A16" s="403" t="n"/>
      <c r="B16" s="403" t="n"/>
      <c r="C16" s="409" t="inlineStr">
        <is>
          <t>наименование, адрес</t>
        </is>
      </c>
      <c r="D16" s="202" t="n"/>
      <c r="E16" s="202" t="n"/>
      <c r="F16" s="202" t="n"/>
      <c r="G16" s="202" t="n"/>
      <c r="H16" s="202" t="n"/>
      <c r="I16" s="202" t="n"/>
      <c r="J16" s="403" t="n"/>
      <c r="K16" s="407" t="inlineStr"/>
      <c r="L16" s="202" t="n"/>
      <c r="M16" s="205" t="n"/>
    </row>
    <row r="17" ht="14.25" customHeight="1" s="200">
      <c r="A17" s="403" t="inlineStr">
        <is>
          <t>Объект</t>
        </is>
      </c>
      <c r="C17" s="408" t="inlineStr">
        <is>
          <t>Текущий ремонт МКД по адресу: М.О., Щелково,Победы 4</t>
        </is>
      </c>
      <c r="D17" s="201" t="n"/>
      <c r="E17" s="201" t="n"/>
      <c r="F17" s="201" t="n"/>
      <c r="G17" s="201" t="n"/>
      <c r="H17" s="201" t="n"/>
      <c r="I17" s="201" t="n"/>
      <c r="J17" s="410" t="n"/>
      <c r="K17" s="208" t="n"/>
      <c r="L17" s="201" t="n"/>
      <c r="M17" s="209" t="n"/>
    </row>
    <row r="18" ht="12.75" customHeight="1" s="200">
      <c r="A18" s="403" t="n"/>
      <c r="B18" s="403" t="n"/>
      <c r="C18" s="409" t="inlineStr">
        <is>
          <t>наименование</t>
        </is>
      </c>
      <c r="D18" s="202" t="n"/>
      <c r="E18" s="202" t="n"/>
      <c r="F18" s="202" t="n"/>
      <c r="G18" s="202" t="n"/>
      <c r="H18" s="202" t="n"/>
      <c r="I18" s="202" t="n"/>
      <c r="J18" s="403" t="n"/>
      <c r="K18" s="411" t="n"/>
      <c r="L18" s="411" t="n"/>
      <c r="M18" s="411" t="n"/>
    </row>
    <row r="19" ht="14.25" customHeight="1" s="200">
      <c r="A19" s="403" t="n"/>
      <c r="B19" s="403" t="n"/>
      <c r="C19" s="403" t="n"/>
      <c r="D19" s="403" t="n"/>
      <c r="E19" s="403" t="n"/>
      <c r="F19" s="403" t="n"/>
      <c r="G19" s="403" t="n"/>
      <c r="H19" s="412" t="inlineStr">
        <is>
          <t>Вид деятельности по ОКДП</t>
        </is>
      </c>
      <c r="I19" s="201" t="n"/>
      <c r="J19" s="209" t="n"/>
      <c r="K19" s="407" t="inlineStr"/>
      <c r="L19" s="234" t="n"/>
      <c r="M19" s="227" t="n"/>
    </row>
    <row r="20" ht="14.25" customHeight="1" s="200">
      <c r="A20" s="403" t="n"/>
      <c r="B20" s="403" t="n"/>
      <c r="C20" s="403" t="n"/>
      <c r="D20" s="403" t="n"/>
      <c r="E20" s="403" t="n"/>
      <c r="F20" s="403" t="n"/>
      <c r="G20" s="403" t="n"/>
      <c r="H20" s="413" t="inlineStr">
        <is>
          <t>Договор подряда</t>
        </is>
      </c>
      <c r="I20" s="205" t="n"/>
      <c r="J20" s="407" t="inlineStr">
        <is>
          <t>номер</t>
        </is>
      </c>
      <c r="K20" s="407" t="inlineStr"/>
      <c r="L20" s="234" t="n"/>
      <c r="M20" s="227" t="n"/>
    </row>
    <row r="21" ht="14.25" customHeight="1" s="200">
      <c r="A21" s="403" t="n"/>
      <c r="B21" s="403" t="n"/>
      <c r="C21" s="403" t="n"/>
      <c r="D21" s="403" t="n"/>
      <c r="E21" s="403" t="n"/>
      <c r="F21" s="403" t="n"/>
      <c r="G21" s="403" t="n"/>
      <c r="H21" s="403" t="n"/>
      <c r="I21" s="410" t="n"/>
      <c r="J21" s="407" t="inlineStr">
        <is>
          <t>дата</t>
        </is>
      </c>
      <c r="K21" s="414" t="inlineStr"/>
      <c r="L21" s="234" t="n"/>
      <c r="M21" s="227" t="n"/>
    </row>
    <row r="22" ht="14.25" customHeight="1" s="200">
      <c r="A22" s="403" t="n"/>
      <c r="B22" s="403" t="n"/>
      <c r="C22" s="403" t="n"/>
      <c r="D22" s="403" t="n"/>
      <c r="E22" s="403" t="n"/>
      <c r="F22" s="403" t="n"/>
      <c r="G22" s="403" t="n"/>
      <c r="H22" s="403" t="n"/>
      <c r="I22" s="403" t="n"/>
      <c r="J22" s="413" t="inlineStr">
        <is>
          <t>Вид операции</t>
        </is>
      </c>
      <c r="K22" s="407" t="inlineStr"/>
      <c r="L22" s="234" t="n"/>
      <c r="M22" s="227" t="n"/>
    </row>
    <row r="23" ht="12.75" customHeight="1" s="200">
      <c r="A23" s="403" t="n"/>
      <c r="B23" s="403" t="n"/>
      <c r="C23" s="403" t="n"/>
      <c r="D23" s="403" t="n"/>
      <c r="E23" s="403" t="n"/>
      <c r="F23" s="403" t="n"/>
      <c r="G23" s="415" t="n"/>
      <c r="H23" s="415" t="n"/>
      <c r="I23" s="415" t="n"/>
      <c r="J23" s="415" t="n"/>
      <c r="K23" s="416" t="n"/>
      <c r="L23" s="416" t="n"/>
      <c r="M23" s="416" t="n"/>
    </row>
    <row r="24" ht="12.75" customHeight="1" s="200">
      <c r="A24" s="403" t="n"/>
      <c r="B24" s="403" t="n"/>
      <c r="C24" s="403" t="n"/>
      <c r="D24" s="403" t="n"/>
      <c r="E24" s="403" t="n"/>
      <c r="F24" s="403" t="n"/>
      <c r="G24" s="417" t="inlineStr">
        <is>
          <t>Номер документа</t>
        </is>
      </c>
      <c r="H24" s="417" t="inlineStr">
        <is>
          <t>Дата составления</t>
        </is>
      </c>
      <c r="I24" s="417" t="inlineStr">
        <is>
          <t>Отчетный период</t>
        </is>
      </c>
      <c r="J24" s="227" t="n"/>
      <c r="K24" s="418" t="n"/>
      <c r="L24" s="403" t="n"/>
      <c r="M24" s="403" t="n"/>
    </row>
    <row r="25" ht="12.75" customHeight="1" s="200">
      <c r="A25" s="403" t="n"/>
      <c r="B25" s="403" t="n"/>
      <c r="C25" s="403" t="n"/>
      <c r="D25" s="403" t="n"/>
      <c r="E25" s="403" t="n"/>
      <c r="F25" s="410" t="n"/>
      <c r="G25" s="219" t="n"/>
      <c r="H25" s="219" t="n"/>
      <c r="I25" s="417" t="inlineStr">
        <is>
          <t>с</t>
        </is>
      </c>
      <c r="J25" s="417" t="inlineStr">
        <is>
          <t>по</t>
        </is>
      </c>
      <c r="K25" s="418" t="n"/>
      <c r="L25" s="403" t="n"/>
      <c r="M25" s="403" t="n"/>
    </row>
    <row r="26" ht="12.75" customHeight="1" s="200">
      <c r="A26" s="403" t="n"/>
      <c r="B26" s="403" t="n"/>
      <c r="C26" s="403" t="n"/>
      <c r="D26" s="403" t="n"/>
      <c r="E26" s="403" t="n"/>
      <c r="F26" s="410" t="n"/>
      <c r="G26" s="419" t="n">
        <v>40</v>
      </c>
      <c r="H26" s="414" t="n">
        <v>45961</v>
      </c>
      <c r="I26" s="414" t="n">
        <v>45931</v>
      </c>
      <c r="J26" s="414" t="n">
        <v>45961</v>
      </c>
      <c r="K26" s="418" t="n"/>
      <c r="L26" s="403" t="n"/>
      <c r="M26" s="403" t="n"/>
    </row>
    <row r="27" ht="12.75" customHeight="1" s="200">
      <c r="A27" s="343" t="n"/>
      <c r="B27" s="343" t="n"/>
      <c r="C27" s="343" t="n"/>
      <c r="D27" s="343" t="n"/>
      <c r="E27" s="343" t="n"/>
      <c r="F27" s="343" t="n"/>
      <c r="G27" s="420" t="n"/>
      <c r="H27" s="420" t="n"/>
      <c r="I27" s="420" t="n"/>
      <c r="J27" s="420" t="n"/>
      <c r="K27" s="343" t="n"/>
      <c r="L27" s="343" t="n"/>
      <c r="M27" s="343" t="n"/>
    </row>
    <row r="28" ht="18" customHeight="1" s="200">
      <c r="A28" s="421" t="inlineStr">
        <is>
          <t>AKT</t>
        </is>
      </c>
    </row>
    <row r="29" ht="18" customHeight="1" s="200">
      <c r="A29" s="421" t="inlineStr">
        <is>
          <t>О ПРИЕМКЕ ВЫПОЛНЕННЫХ РАБОТ</t>
        </is>
      </c>
    </row>
    <row r="30" ht="12.75" customHeight="1" s="200">
      <c r="A30" s="343" t="n"/>
      <c r="B30" s="343" t="n"/>
      <c r="C30" s="343" t="n"/>
      <c r="D30" s="343" t="n"/>
      <c r="E30" s="343" t="n"/>
      <c r="F30" s="343" t="n"/>
      <c r="G30" s="343" t="n"/>
      <c r="H30" s="343" t="n"/>
      <c r="I30" s="343" t="n"/>
      <c r="J30" s="343" t="n"/>
      <c r="K30" s="343" t="n"/>
      <c r="L30" s="343" t="n"/>
      <c r="M30" s="343" t="n"/>
    </row>
    <row r="31" ht="14.25" customHeight="1" s="200">
      <c r="A31" s="422" t="inlineStr">
        <is>
          <t>Составлен(а) в ценах 2001 г. с учетом коэффициентов пересчета к базисной стоимости СМР в текущий уровень цен базисно-индексным методом за ТСНБ-2001 Московской области (редакция 2014 г) июнь 2025 года и МО эксплуатация дорог сентябрь 2025 года</t>
        </is>
      </c>
      <c r="B31" s="201" t="n"/>
      <c r="C31" s="201" t="n"/>
      <c r="D31" s="201" t="n"/>
      <c r="E31" s="201" t="n"/>
      <c r="F31" s="201" t="n"/>
      <c r="G31" s="201" t="n"/>
      <c r="H31" s="201" t="n"/>
      <c r="I31" s="201" t="n"/>
      <c r="J31" s="201" t="n"/>
      <c r="K31" s="201" t="n"/>
      <c r="L31" s="201" t="n"/>
      <c r="M31" s="201" t="n"/>
    </row>
    <row r="32" ht="12.75" customHeight="1" s="200">
      <c r="A32" s="423" t="inlineStr">
        <is>
          <t>№ п/п</t>
        </is>
      </c>
      <c r="B32" s="234" t="n"/>
      <c r="C32" s="357" t="inlineStr">
        <is>
          <t>Обоснование</t>
        </is>
      </c>
      <c r="D32" s="354" t="inlineStr">
        <is>
          <t>Наименование работ и затрат</t>
        </is>
      </c>
      <c r="E32" s="354" t="inlineStr">
        <is>
          <t>Единица измерения</t>
        </is>
      </c>
      <c r="F32" s="354" t="inlineStr">
        <is>
          <t>Количество</t>
        </is>
      </c>
      <c r="G32" s="202" t="n"/>
      <c r="H32" s="205" t="n"/>
      <c r="I32" s="355" t="inlineStr">
        <is>
          <t>Сметная стоимость в базисном уровне цен (в текущем уровне цен (гр.9) для ресурсов, отсутствующих в СНБ), руб.</t>
        </is>
      </c>
      <c r="J32" s="202" t="n"/>
      <c r="K32" s="356" t="n"/>
      <c r="L32" s="357" t="inlineStr">
        <is>
          <t>Индексы</t>
        </is>
      </c>
      <c r="M32" s="354" t="inlineStr">
        <is>
          <t>Сметная стоимость в текущем уровне цен, руб.</t>
        </is>
      </c>
    </row>
    <row r="33" ht="12.75" customHeight="1" s="200">
      <c r="A33" s="354" t="inlineStr">
        <is>
          <t>№ п/п</t>
        </is>
      </c>
      <c r="B33" s="355" t="inlineStr">
        <is>
          <t>поз. по сме-те</t>
        </is>
      </c>
      <c r="C33" s="358" t="n"/>
      <c r="D33" s="214" t="n"/>
      <c r="E33" s="214" t="n"/>
      <c r="F33" s="212" t="n"/>
      <c r="H33" s="213" t="n"/>
      <c r="I33" s="212" t="n"/>
      <c r="K33" s="258" t="n"/>
      <c r="L33" s="358" t="n"/>
      <c r="M33" s="214" t="n"/>
    </row>
    <row r="34" ht="12.75" customHeight="1" s="200">
      <c r="A34" s="214" t="n"/>
      <c r="B34" s="424" t="n"/>
      <c r="C34" s="358" t="n"/>
      <c r="D34" s="214" t="n"/>
      <c r="E34" s="214" t="n"/>
      <c r="F34" s="208" t="n"/>
      <c r="G34" s="201" t="n"/>
      <c r="H34" s="209" t="n"/>
      <c r="I34" s="208" t="n"/>
      <c r="J34" s="201" t="n"/>
      <c r="K34" s="359" t="n"/>
      <c r="L34" s="358" t="n"/>
      <c r="M34" s="214" t="n"/>
    </row>
    <row r="35" ht="25.5" customHeight="1" s="200">
      <c r="A35" s="219" t="n"/>
      <c r="B35" s="425" t="n"/>
      <c r="C35" s="361" t="n"/>
      <c r="D35" s="219" t="n"/>
      <c r="E35" s="219" t="n"/>
      <c r="F35" s="354" t="inlineStr">
        <is>
          <t>на единицу</t>
        </is>
      </c>
      <c r="G35" s="354" t="inlineStr">
        <is>
          <t>коэффициенты</t>
        </is>
      </c>
      <c r="H35" s="360" t="inlineStr">
        <is>
          <t>всего с учетом коэффициентов</t>
        </is>
      </c>
      <c r="I35" s="354" t="inlineStr">
        <is>
          <t>на единицу</t>
        </is>
      </c>
      <c r="J35" s="354" t="inlineStr">
        <is>
          <t>коэффициенты</t>
        </is>
      </c>
      <c r="K35" s="355" t="inlineStr">
        <is>
          <t>всего</t>
        </is>
      </c>
      <c r="L35" s="361" t="n"/>
      <c r="M35" s="219" t="n"/>
    </row>
    <row r="36" ht="12.75" customHeight="1" s="200">
      <c r="A36" s="426" t="n">
        <v>1</v>
      </c>
      <c r="B36" s="426" t="n">
        <v>2</v>
      </c>
      <c r="C36" s="426" t="n">
        <v>3</v>
      </c>
      <c r="D36" s="426" t="n">
        <v>4</v>
      </c>
      <c r="E36" s="426" t="n">
        <v>5</v>
      </c>
      <c r="F36" s="426" t="n">
        <v>6</v>
      </c>
      <c r="G36" s="426" t="n">
        <v>7</v>
      </c>
      <c r="H36" s="426" t="n">
        <v>8</v>
      </c>
      <c r="I36" s="426" t="n">
        <v>9</v>
      </c>
      <c r="J36" s="426" t="n">
        <v>10</v>
      </c>
      <c r="K36" s="426" t="n">
        <v>11</v>
      </c>
      <c r="L36" s="426" t="n">
        <v>12</v>
      </c>
      <c r="M36" s="426" t="n">
        <v>13</v>
      </c>
    </row>
    <row r="37"/>
    <row r="38" ht="146.25" customHeight="1" s="200">
      <c r="A38" s="364" t="inlineStr">
        <is>
          <t>1</t>
        </is>
      </c>
      <c r="B38" s="364" t="inlineStr">
        <is>
          <t>1</t>
        </is>
      </c>
      <c r="C38" s="364">
        <f>Source!F1735</f>
        <v/>
      </c>
      <c r="D38" s="364" t="inlineStr">
        <is>
          <t>Гидравлическое испытание трубопроводов систем отопления, водопровода и горячего водоснабжения диаметром до 50 мм
Поправки к: 
М )*2;   
ЭМ )*2;   
ОТм )*2;   
ОТ )*2;   
ЗТ )*2;   
ЗТм )*2</t>
        </is>
      </c>
      <c r="E38" s="365">
        <f>Source!H1735</f>
        <v/>
      </c>
      <c r="F38" s="366">
        <f>Source!K1735</f>
        <v/>
      </c>
      <c r="G38" s="366" t="n"/>
      <c r="H38" s="366">
        <f>Source!I1735</f>
        <v/>
      </c>
      <c r="I38" s="367" t="n"/>
      <c r="J38" s="368" t="n"/>
      <c r="K38" s="367" t="n"/>
      <c r="L38" s="368" t="n"/>
      <c r="M38" s="369" t="n"/>
    </row>
    <row r="39">
      <c r="D39" s="370">
        <f>"Объем: "&amp;Source!I1735&amp;"=27/"&amp;"100"</f>
        <v/>
      </c>
    </row>
    <row r="40" ht="14.25" customHeight="1" s="200">
      <c r="A40" s="364" t="n"/>
      <c r="B40" s="364" t="n"/>
      <c r="C40" s="368" t="n">
        <v>1</v>
      </c>
      <c r="D40" s="364" t="inlineStr">
        <is>
          <t>ОТ</t>
        </is>
      </c>
      <c r="E40" s="365" t="n"/>
      <c r="F40" s="366" t="n"/>
      <c r="G40" s="366" t="n"/>
      <c r="H40" s="366" t="n"/>
      <c r="I40" s="367">
        <f>Source!AO1735</f>
        <v/>
      </c>
      <c r="J40" s="368">
        <f>ROUND(2,7)</f>
        <v/>
      </c>
      <c r="K40" s="367">
        <f>ROUND(Source!AF1735*Source!I1735, 2)</f>
        <v/>
      </c>
      <c r="L40" s="368">
        <f>IF(Source!BA1735&lt;&gt; 0, Source!BA1735, 1)</f>
        <v/>
      </c>
      <c r="M40" s="369">
        <f>Source!S1735</f>
        <v/>
      </c>
    </row>
    <row r="41" ht="14.25" customHeight="1" s="200">
      <c r="A41" s="364" t="n"/>
      <c r="B41" s="364" t="n"/>
      <c r="C41" s="368" t="n">
        <v>2</v>
      </c>
      <c r="D41" s="364" t="inlineStr">
        <is>
          <t>ЭМ</t>
        </is>
      </c>
      <c r="E41" s="365" t="n"/>
      <c r="F41" s="366" t="n"/>
      <c r="G41" s="366" t="n"/>
      <c r="H41" s="366" t="n"/>
      <c r="I41" s="367">
        <f>Source!AM1735</f>
        <v/>
      </c>
      <c r="J41" s="368">
        <f>ROUND(2,7)</f>
        <v/>
      </c>
      <c r="K41" s="367">
        <f>(ROUND((ROUND((((Source!ET1735*ROUND(2,7)))*Source!I1735),0)),0)+ROUND((ROUND(((Source!AE1735-((Source!EU1735*ROUND(2,7))))*Source!I1735),0)),0))</f>
        <v/>
      </c>
      <c r="L41" s="368">
        <f>IF(Source!BB1735&lt;&gt; 0, Source!BB1735, 1)</f>
        <v/>
      </c>
      <c r="M41" s="369">
        <f>Source!Q1735</f>
        <v/>
      </c>
    </row>
    <row r="42" ht="14.25" customHeight="1" s="200">
      <c r="A42" s="364" t="n"/>
      <c r="B42" s="364" t="n"/>
      <c r="C42" s="368" t="n">
        <v>4</v>
      </c>
      <c r="D42" s="364" t="inlineStr">
        <is>
          <t>М</t>
        </is>
      </c>
      <c r="E42" s="365" t="n"/>
      <c r="F42" s="366" t="n"/>
      <c r="G42" s="366" t="n"/>
      <c r="H42" s="366" t="n"/>
      <c r="I42" s="367">
        <f>Source!AL1735</f>
        <v/>
      </c>
      <c r="J42" s="368">
        <f>ROUND(2,7)</f>
        <v/>
      </c>
      <c r="K42" s="367">
        <f>ROUND(Source!AC1735*Source!I1735, 2)</f>
        <v/>
      </c>
      <c r="L42" s="368">
        <f>IF(Source!BC1735&lt;&gt; 0, Source!BC1735, 1)</f>
        <v/>
      </c>
      <c r="M42" s="369">
        <f>Source!P1735</f>
        <v/>
      </c>
    </row>
    <row r="43" ht="14.25" customHeight="1" s="200">
      <c r="A43" s="364" t="n"/>
      <c r="B43" s="364" t="n"/>
      <c r="C43" s="364" t="n"/>
      <c r="D43" s="371" t="inlineStr">
        <is>
          <t>ЗТ</t>
        </is>
      </c>
      <c r="E43" s="372" t="inlineStr">
        <is>
          <t>чел.-ч.</t>
        </is>
      </c>
      <c r="F43" s="373">
        <f>Source!AQ1735</f>
        <v/>
      </c>
      <c r="G43" s="373">
        <f>ROUND(2,7)</f>
        <v/>
      </c>
      <c r="H43" s="373">
        <f>ROUND(Source!U1735, 7)</f>
        <v/>
      </c>
      <c r="I43" s="374" t="n"/>
      <c r="J43" s="375" t="n"/>
      <c r="K43" s="374" t="n"/>
      <c r="L43" s="375" t="n"/>
      <c r="M43" s="376" t="n"/>
    </row>
    <row r="44" ht="14.25" customHeight="1" s="200">
      <c r="A44" s="364" t="n"/>
      <c r="B44" s="364" t="n"/>
      <c r="C44" s="364" t="n"/>
      <c r="D44" s="364" t="inlineStr">
        <is>
          <t>Итого по расценке</t>
        </is>
      </c>
      <c r="E44" s="365" t="n"/>
      <c r="F44" s="366" t="n"/>
      <c r="G44" s="366" t="n"/>
      <c r="H44" s="366" t="n"/>
      <c r="I44" s="367">
        <f>I40+I41+I42</f>
        <v/>
      </c>
      <c r="J44" s="368" t="n"/>
      <c r="K44" s="367">
        <f>K40+K41+K42</f>
        <v/>
      </c>
      <c r="L44" s="368" t="n"/>
      <c r="M44" s="369">
        <f>M40+M41+M42</f>
        <v/>
      </c>
    </row>
    <row r="45" ht="14.25" customHeight="1" s="200">
      <c r="A45" s="364" t="n"/>
      <c r="B45" s="364" t="n"/>
      <c r="C45" s="364" t="n"/>
      <c r="D45" s="364" t="inlineStr">
        <is>
          <t>ФОТ</t>
        </is>
      </c>
      <c r="E45" s="365" t="n"/>
      <c r="F45" s="366" t="n"/>
      <c r="G45" s="366" t="n"/>
      <c r="H45" s="366" t="n"/>
      <c r="I45" s="367" t="n"/>
      <c r="J45" s="368" t="n"/>
      <c r="K45" s="367">
        <f>SUM(S38:S48)+SUM(T38:T48)+SUM(X38:X48)+SUM(Y38:Y48)+SUM(Z38:Z48)</f>
        <v/>
      </c>
      <c r="L45" s="368" t="n"/>
      <c r="M45" s="369">
        <f>SUM(AR38:AR48)+SUM(AS38:AS48)+SUM(AT38:AT48)+SUM(AU38:AU48)+SUM(AV38:AV48)</f>
        <v/>
      </c>
    </row>
    <row r="46" ht="71.25" customHeight="1" s="200">
      <c r="A46" s="364" t="n"/>
      <c r="B46" s="364" t="n"/>
      <c r="C46" s="364" t="inlineStr">
        <is>
          <t>Пр/812-016.0-1</t>
        </is>
      </c>
      <c r="D46" s="364" t="inlineStr">
        <is>
          <t>НР 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46" s="365" t="inlineStr">
        <is>
          <t>%</t>
        </is>
      </c>
      <c r="F46" s="366">
        <f>Source!BZ1735</f>
        <v/>
      </c>
      <c r="G46" s="366" t="n"/>
      <c r="H46" s="366">
        <f>Source!AT1735</f>
        <v/>
      </c>
      <c r="I46" s="367" t="n"/>
      <c r="J46" s="368" t="n"/>
      <c r="K46" s="367">
        <f>SUM(AD38:AD48)</f>
        <v/>
      </c>
      <c r="L46" s="368" t="n"/>
      <c r="M46" s="369">
        <f>SUM(AZ38:AZ48)</f>
        <v/>
      </c>
    </row>
    <row r="47" ht="71.25" customHeight="1" s="200">
      <c r="A47" s="371" t="n"/>
      <c r="B47" s="371" t="n"/>
      <c r="C47" s="371" t="inlineStr">
        <is>
          <t>Пр/774-016.0</t>
        </is>
      </c>
      <c r="D47" s="371" t="inlineStr">
        <is>
          <t>СП 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47" s="372" t="inlineStr">
        <is>
          <t>%</t>
        </is>
      </c>
      <c r="F47" s="373">
        <f>Source!CA1735</f>
        <v/>
      </c>
      <c r="G47" s="373" t="n"/>
      <c r="H47" s="373">
        <f>Source!AU1735</f>
        <v/>
      </c>
      <c r="I47" s="374" t="n"/>
      <c r="J47" s="375" t="n"/>
      <c r="K47" s="374">
        <f>SUM(AE38:AE48)</f>
        <v/>
      </c>
      <c r="L47" s="375" t="n"/>
      <c r="M47" s="376">
        <f>SUM(BA38:BA48)</f>
        <v/>
      </c>
    </row>
    <row r="48" ht="15" customHeight="1" s="200">
      <c r="D48" s="377" t="inlineStr">
        <is>
          <t>Всего по позиции</t>
        </is>
      </c>
      <c r="J48" s="378">
        <f>K40+K41+K42+K46+K47</f>
        <v/>
      </c>
      <c r="K48" s="202" t="n"/>
      <c r="L48" s="379">
        <f>M40+M41+M42+M46+M47</f>
        <v/>
      </c>
      <c r="M48" s="202" t="n"/>
      <c r="O48" s="380">
        <f>K40+K41+K42+K46+K47</f>
        <v/>
      </c>
      <c r="P48" s="380">
        <f>K41</f>
        <v/>
      </c>
      <c r="R48" t="inlineStr">
        <is>
          <t>=</t>
        </is>
      </c>
      <c r="S48" s="380">
        <f>K40</f>
        <v/>
      </c>
      <c r="U48" s="380">
        <f>K40</f>
        <v/>
      </c>
      <c r="X48">
        <f>0</f>
        <v/>
      </c>
      <c r="Z48" t="inlineStr">
        <is>
          <t>=</t>
        </is>
      </c>
      <c r="AA48" s="380">
        <f>K42</f>
        <v/>
      </c>
      <c r="AD48">
        <f>ROUND((Source!AT1735/100)*((ROUND(Source!AF1735*Source!I1735, 2)+(ROUND((ROUND((((Source!EU1735*ROUND(2,7)))*Source!I1735),0)),0)+ROUND((ROUND(((Source!AE1735-((Source!EU1735*ROUND(2,7))))*Source!I1735),0)),0)))), 2)</f>
        <v/>
      </c>
      <c r="AE48">
        <f>ROUND((Source!AU1735/100)*((ROUND(Source!AF1735*Source!I1735, 2)+(ROUND((ROUND((((Source!EU1735*ROUND(2,7)))*Source!I1735),0)),0)+ROUND((ROUND(((Source!AE1735-((Source!EU1735*ROUND(2,7))))*Source!I1735),0)),0)))), 2)</f>
        <v/>
      </c>
      <c r="AN48" s="381">
        <f>M40+M41+M42+M46+M47</f>
        <v/>
      </c>
      <c r="AO48" s="381">
        <f>M41</f>
        <v/>
      </c>
      <c r="AQ48" t="inlineStr">
        <is>
          <t>=</t>
        </is>
      </c>
      <c r="AR48" s="381">
        <f>M40</f>
        <v/>
      </c>
      <c r="AT48">
        <f>0</f>
        <v/>
      </c>
      <c r="AV48" t="inlineStr">
        <is>
          <t>=</t>
        </is>
      </c>
      <c r="AW48" s="381">
        <f>M42</f>
        <v/>
      </c>
      <c r="AZ48">
        <f>Source!X1735</f>
        <v/>
      </c>
      <c r="BA48">
        <f>Source!Y1735</f>
        <v/>
      </c>
      <c r="BH48" s="380">
        <f>K40+K41+K42+K46+K47</f>
        <v/>
      </c>
      <c r="CD48" t="n">
        <v>1</v>
      </c>
    </row>
    <row r="49"/>
    <row r="50" ht="15" customHeight="1" s="200">
      <c r="A50" s="382" t="n"/>
      <c r="B50" s="382" t="n"/>
      <c r="C50" s="383" t="n"/>
      <c r="D50" s="384" t="inlineStr">
        <is>
          <t>ИТОГИ ПО АКТУ</t>
        </is>
      </c>
      <c r="E50" s="202" t="n"/>
      <c r="F50" s="202" t="n"/>
      <c r="G50" s="202" t="n"/>
      <c r="H50" s="202" t="n"/>
      <c r="I50" s="202" t="n"/>
      <c r="J50" s="385" t="n"/>
      <c r="K50" s="378" t="n"/>
      <c r="L50" s="378" t="n"/>
      <c r="M50" s="379" t="n"/>
    </row>
    <row r="51"/>
    <row r="52" ht="15" customHeight="1" s="200">
      <c r="A52" s="386" t="n"/>
      <c r="B52" s="386" t="n"/>
      <c r="C52" s="387" t="n"/>
      <c r="D52" s="388" t="inlineStr">
        <is>
          <t>ВСЕГО строительные работы</t>
        </is>
      </c>
      <c r="J52" s="389" t="n"/>
      <c r="K52" s="390">
        <f>K54+K69+K70</f>
        <v/>
      </c>
      <c r="L52" s="390" t="n"/>
      <c r="M52" s="391">
        <f>M54+M69+M70</f>
        <v/>
      </c>
    </row>
    <row r="53" ht="14.25" customHeight="1" s="200">
      <c r="A53" s="392" t="n"/>
      <c r="B53" s="392" t="n"/>
      <c r="C53" s="393" t="n"/>
      <c r="D53" s="394" t="inlineStr">
        <is>
          <t>в том числе</t>
        </is>
      </c>
      <c r="J53" s="366" t="n"/>
      <c r="K53" s="367" t="n"/>
      <c r="L53" s="367" t="n"/>
      <c r="M53" s="369" t="n"/>
    </row>
    <row r="54" ht="14.25" customHeight="1" s="200">
      <c r="A54" s="392" t="n"/>
      <c r="B54" s="392" t="n"/>
      <c r="C54" s="393" t="n"/>
      <c r="D54" s="364" t="inlineStr">
        <is>
          <t>Всего прямые затраты</t>
        </is>
      </c>
      <c r="J54" s="366" t="n"/>
      <c r="K54" s="367">
        <f>K56+K57+K63+K67</f>
        <v/>
      </c>
      <c r="L54" s="367" t="n"/>
      <c r="M54" s="369">
        <f>M56+M57+M63+M67</f>
        <v/>
      </c>
    </row>
    <row r="55" ht="14.25" customHeight="1" s="200">
      <c r="A55" s="392" t="n"/>
      <c r="B55" s="392" t="n"/>
      <c r="C55" s="393" t="n"/>
      <c r="D55" s="394" t="inlineStr">
        <is>
          <t>в том числе</t>
        </is>
      </c>
      <c r="J55" s="366" t="n"/>
      <c r="K55" s="367" t="n"/>
      <c r="L55" s="367" t="n"/>
      <c r="M55" s="369" t="n"/>
    </row>
    <row r="56" ht="14.25" customHeight="1" s="200">
      <c r="A56" s="392" t="n"/>
      <c r="B56" s="392" t="n"/>
      <c r="C56" s="393" t="n"/>
      <c r="D56" s="364" t="inlineStr">
        <is>
          <t xml:space="preserve">  оплата труда (ОТ)</t>
        </is>
      </c>
      <c r="J56" s="366" t="n"/>
      <c r="K56" s="367">
        <f>SUMIF(CD38:CD48, 1, S38:S48)</f>
        <v/>
      </c>
      <c r="L56" s="367" t="n"/>
      <c r="M56" s="369">
        <f>SUMIF(CD38:CD48, 1, AR38:AR48)</f>
        <v/>
      </c>
    </row>
    <row r="57" ht="14.25" customHeight="1" s="200">
      <c r="A57" s="392" t="n"/>
      <c r="B57" s="392" t="n"/>
      <c r="C57" s="393" t="n"/>
      <c r="D57" s="364" t="inlineStr">
        <is>
          <t xml:space="preserve">  эксплуатация машин и механизмов</t>
        </is>
      </c>
      <c r="J57" s="366" t="n"/>
      <c r="K57" s="367">
        <f>K59+K62</f>
        <v/>
      </c>
      <c r="L57" s="367" t="n"/>
      <c r="M57" s="369">
        <f>M59+M62</f>
        <v/>
      </c>
    </row>
    <row r="58" ht="14.25" customHeight="1" s="200">
      <c r="A58" s="392" t="n"/>
      <c r="B58" s="392" t="n"/>
      <c r="C58" s="393" t="n"/>
      <c r="D58" s="394" t="inlineStr">
        <is>
          <t xml:space="preserve">  в том числе</t>
        </is>
      </c>
      <c r="J58" s="366" t="n"/>
      <c r="K58" s="367" t="n"/>
      <c r="L58" s="367" t="n"/>
      <c r="M58" s="369" t="n"/>
    </row>
    <row r="59" ht="14.25" customHeight="1" s="200">
      <c r="A59" s="392" t="n"/>
      <c r="B59" s="392" t="n"/>
      <c r="C59" s="393" t="n"/>
      <c r="D59" s="364" t="inlineStr">
        <is>
          <t xml:space="preserve">    эксплуатация машин и механизмов без учета доплат к оплате труда машинистов</t>
        </is>
      </c>
      <c r="J59" s="366" t="n"/>
      <c r="K59" s="367">
        <f>SUMIF(CD38:CD48, 1, P38:P48)</f>
        <v/>
      </c>
      <c r="L59" s="367" t="n"/>
      <c r="M59" s="369">
        <f>SUMIF(CD38:CD48, 1, AO38:AO48)</f>
        <v/>
      </c>
    </row>
    <row r="60" ht="14.25" customHeight="1" s="200">
      <c r="A60" s="392" t="n"/>
      <c r="B60" s="392" t="n"/>
      <c r="C60" s="393" t="n"/>
      <c r="D60" s="394" t="inlineStr">
        <is>
          <t xml:space="preserve">    в том числе</t>
        </is>
      </c>
      <c r="J60" s="366" t="n"/>
      <c r="K60" s="367" t="n"/>
      <c r="L60" s="367" t="n"/>
      <c r="M60" s="369" t="n"/>
    </row>
    <row r="61" ht="14.25" customHeight="1" s="200">
      <c r="A61" s="392" t="n"/>
      <c r="B61" s="392" t="n"/>
      <c r="C61" s="393" t="n"/>
      <c r="D61" s="364" t="inlineStr">
        <is>
          <t xml:space="preserve">      оплата труда машинистов (ОТм)</t>
        </is>
      </c>
      <c r="J61" s="366" t="n"/>
      <c r="K61" s="367">
        <f>SUMIF(CD38:CD48, 1, X38:X48)</f>
        <v/>
      </c>
      <c r="L61" s="367" t="n"/>
      <c r="M61" s="369">
        <f>SUMIF(CD38:CD48, 1, AT38:AT48)</f>
        <v/>
      </c>
    </row>
    <row r="62" ht="14.25" customHeight="1" s="200">
      <c r="A62" s="392" t="n"/>
      <c r="B62" s="392" t="n"/>
      <c r="C62" s="393" t="n"/>
      <c r="D62" s="364" t="inlineStr">
        <is>
          <t xml:space="preserve">    доплаты к оплате труда машинистов</t>
        </is>
      </c>
      <c r="J62" s="366" t="n"/>
      <c r="K62" s="367">
        <f>SUMIF(CD38:CD48, 1, Z38:Z48)</f>
        <v/>
      </c>
      <c r="L62" s="367" t="n"/>
      <c r="M62" s="369">
        <f>SUMIF(CD38:CD48, 1, AV38:AV48)</f>
        <v/>
      </c>
    </row>
    <row r="63" ht="14.25" customHeight="1" s="200">
      <c r="A63" s="392" t="n"/>
      <c r="B63" s="392" t="n"/>
      <c r="C63" s="393" t="n"/>
      <c r="D63" s="364" t="inlineStr">
        <is>
          <t xml:space="preserve">  материальные ресурсы</t>
        </is>
      </c>
      <c r="J63" s="366" t="n"/>
      <c r="K63" s="367">
        <f>K65+K66</f>
        <v/>
      </c>
      <c r="L63" s="367" t="n"/>
      <c r="M63" s="369">
        <f>M65+M66</f>
        <v/>
      </c>
    </row>
    <row r="64" ht="14.25" customHeight="1" s="200">
      <c r="A64" s="392" t="n"/>
      <c r="B64" s="392" t="n"/>
      <c r="C64" s="393" t="n"/>
      <c r="D64" s="394" t="inlineStr">
        <is>
          <t xml:space="preserve">  в том числе</t>
        </is>
      </c>
      <c r="J64" s="366" t="n"/>
      <c r="K64" s="367" t="n"/>
      <c r="L64" s="367" t="n"/>
      <c r="M64" s="369" t="n"/>
    </row>
    <row r="65" ht="14.25" customHeight="1" s="200">
      <c r="A65" s="392" t="n"/>
      <c r="B65" s="392" t="n"/>
      <c r="C65" s="393" t="n"/>
      <c r="D65" s="364" t="inlineStr">
        <is>
          <t xml:space="preserve">    материальные ресурсы без учета дополнительной перевозки</t>
        </is>
      </c>
      <c r="J65" s="366" t="n"/>
      <c r="K65" s="367">
        <f>SUMIF(CD38:CD48, 1, AA38:AA48)-SUMIF(CD38:CD48, 1, BJ38:BJ48)</f>
        <v/>
      </c>
      <c r="L65" s="367" t="n"/>
      <c r="M65" s="369">
        <f>SUMIF(CD38:CD48, 1, AW38:AW48)-SUMIF(CD38:CD48, 1, BK38:BK48)</f>
        <v/>
      </c>
    </row>
    <row r="66" ht="14.25" customHeight="1" s="200">
      <c r="A66" s="392" t="n"/>
      <c r="B66" s="392" t="n"/>
      <c r="C66" s="393" t="n"/>
      <c r="D66" s="364" t="inlineStr">
        <is>
          <t xml:space="preserve">    дополнительная перевозка материальных ресурсов</t>
        </is>
      </c>
      <c r="J66" s="366" t="n"/>
      <c r="K66" s="367">
        <f>SUMIF(CD38:CD48, 1, AG38:AG48)</f>
        <v/>
      </c>
      <c r="L66" s="367" t="n"/>
      <c r="M66" s="369">
        <f>SUMIF(CD38:CD48, 1, BC38:BC48)</f>
        <v/>
      </c>
    </row>
    <row r="67" ht="14.25" customHeight="1" s="200">
      <c r="A67" s="392" t="n"/>
      <c r="B67" s="392" t="n"/>
      <c r="C67" s="393" t="n"/>
      <c r="D67" s="364" t="inlineStr">
        <is>
          <t xml:space="preserve">  перевозка</t>
        </is>
      </c>
      <c r="J67" s="366" t="n"/>
      <c r="K67" s="367">
        <f>SUMIF(CD38:CD48, 1, AF38:AF48)</f>
        <v/>
      </c>
      <c r="L67" s="367" t="n"/>
      <c r="M67" s="369">
        <f>SUMIF(CD38:CD48, 1, BB38:BB48)</f>
        <v/>
      </c>
    </row>
    <row r="68" ht="14.25" customHeight="1" s="200">
      <c r="A68" s="392" t="n"/>
      <c r="B68" s="392" t="n"/>
      <c r="C68" s="393" t="n"/>
      <c r="D68" s="364" t="inlineStr">
        <is>
          <t>ФОТ (справочно)</t>
        </is>
      </c>
      <c r="J68" s="366" t="n"/>
      <c r="K68" s="367">
        <f>SUMIF(CD38:CD48, 1, S38:S48)+SUMIF(CD38:CD48, 1, X38:X48)+SUMIF(CD38:CD48, 1, Z38:Z48)</f>
        <v/>
      </c>
      <c r="L68" s="367" t="n"/>
      <c r="M68" s="369">
        <f>SUMIF(CD38:CD48, 1, AR38:AR48)+SUMIF(CD38:CD48, 1, AT38:AT48)+SUMIF(CD38:CD48, 1, AV38:AV48)</f>
        <v/>
      </c>
    </row>
    <row r="69" ht="14.25" customHeight="1" s="200">
      <c r="A69" s="392" t="n"/>
      <c r="B69" s="392" t="n"/>
      <c r="C69" s="393" t="n"/>
      <c r="D69" s="364" t="inlineStr">
        <is>
          <t>накладные расходы</t>
        </is>
      </c>
      <c r="J69" s="366" t="n"/>
      <c r="K69" s="367">
        <f>SUMIF(CD38:CD48, 1, AD38:AD48)</f>
        <v/>
      </c>
      <c r="L69" s="367" t="n"/>
      <c r="M69" s="369">
        <f>SUMIF(CD38:CD48, 1, AZ38:AZ48)</f>
        <v/>
      </c>
    </row>
    <row r="70" ht="14.25" customHeight="1" s="200">
      <c r="A70" s="392" t="n"/>
      <c r="B70" s="392" t="n"/>
      <c r="C70" s="393" t="n"/>
      <c r="D70" s="364" t="inlineStr">
        <is>
          <t>сметная прибыль</t>
        </is>
      </c>
      <c r="J70" s="366" t="n"/>
      <c r="K70" s="367">
        <f>SUMIF(CD38:CD48, 1, AE38:AE48)</f>
        <v/>
      </c>
      <c r="L70" s="367" t="n"/>
      <c r="M70" s="369">
        <f>SUMIF(CD38:CD48, 1, BA38:BA48)</f>
        <v/>
      </c>
    </row>
    <row r="71"/>
    <row r="72" ht="15" customHeight="1" s="200">
      <c r="A72" s="386" t="n"/>
      <c r="B72" s="386" t="n"/>
      <c r="C72" s="387" t="n"/>
      <c r="D72" s="388" t="inlineStr">
        <is>
          <t>ВСЕГО монтажные работы</t>
        </is>
      </c>
      <c r="J72" s="389" t="n"/>
      <c r="K72" s="390">
        <f>K74+K89+K90</f>
        <v/>
      </c>
      <c r="L72" s="390" t="n"/>
      <c r="M72" s="391">
        <f>M74+M89+M90</f>
        <v/>
      </c>
    </row>
    <row r="73" ht="14.25" customHeight="1" s="200">
      <c r="A73" s="392" t="n"/>
      <c r="B73" s="392" t="n"/>
      <c r="C73" s="393" t="n"/>
      <c r="D73" s="394" t="inlineStr">
        <is>
          <t>в том числе</t>
        </is>
      </c>
      <c r="J73" s="366" t="n"/>
      <c r="K73" s="367" t="n"/>
      <c r="L73" s="367" t="n"/>
      <c r="M73" s="369" t="n"/>
    </row>
    <row r="74" ht="14.25" customHeight="1" s="200">
      <c r="A74" s="392" t="n"/>
      <c r="B74" s="392" t="n"/>
      <c r="C74" s="393" t="n"/>
      <c r="D74" s="364" t="inlineStr">
        <is>
          <t>Всего прямые затраты</t>
        </is>
      </c>
      <c r="J74" s="366" t="n"/>
      <c r="K74" s="367">
        <f>K76+K77+K83+K87</f>
        <v/>
      </c>
      <c r="L74" s="367" t="n"/>
      <c r="M74" s="369">
        <f>M76+M77+M83+M87</f>
        <v/>
      </c>
    </row>
    <row r="75" ht="14.25" customHeight="1" s="200">
      <c r="A75" s="392" t="n"/>
      <c r="B75" s="392" t="n"/>
      <c r="C75" s="393" t="n"/>
      <c r="D75" s="394" t="inlineStr">
        <is>
          <t>в том числе</t>
        </is>
      </c>
      <c r="J75" s="366" t="n"/>
      <c r="K75" s="367" t="n"/>
      <c r="L75" s="367" t="n"/>
      <c r="M75" s="369" t="n"/>
    </row>
    <row r="76" ht="14.25" customHeight="1" s="200">
      <c r="A76" s="392" t="n"/>
      <c r="B76" s="392" t="n"/>
      <c r="C76" s="393" t="n"/>
      <c r="D76" s="364" t="inlineStr">
        <is>
          <t xml:space="preserve">  оплата труда (ОТ)</t>
        </is>
      </c>
      <c r="J76" s="366" t="n"/>
      <c r="K76" s="367">
        <f>SUMIF(CD38:CD70, 2, S38:S70)</f>
        <v/>
      </c>
      <c r="L76" s="367" t="n"/>
      <c r="M76" s="369">
        <f>SUMIF(CD38:CD70, 2, AR38:AR70)</f>
        <v/>
      </c>
    </row>
    <row r="77" ht="14.25" customHeight="1" s="200">
      <c r="A77" s="392" t="n"/>
      <c r="B77" s="392" t="n"/>
      <c r="C77" s="393" t="n"/>
      <c r="D77" s="364" t="inlineStr">
        <is>
          <t xml:space="preserve">  эксплуатация машин и механизмов</t>
        </is>
      </c>
      <c r="J77" s="366" t="n"/>
      <c r="K77" s="367">
        <f>K79+K82</f>
        <v/>
      </c>
      <c r="L77" s="367" t="n"/>
      <c r="M77" s="369">
        <f>M79+M82</f>
        <v/>
      </c>
    </row>
    <row r="78" ht="14.25" customHeight="1" s="200">
      <c r="A78" s="392" t="n"/>
      <c r="B78" s="392" t="n"/>
      <c r="C78" s="393" t="n"/>
      <c r="D78" s="394" t="inlineStr">
        <is>
          <t xml:space="preserve">  в том числе</t>
        </is>
      </c>
      <c r="J78" s="366" t="n"/>
      <c r="K78" s="367" t="n"/>
      <c r="L78" s="367" t="n"/>
      <c r="M78" s="369" t="n"/>
    </row>
    <row r="79" ht="14.25" customHeight="1" s="200">
      <c r="A79" s="392" t="n"/>
      <c r="B79" s="392" t="n"/>
      <c r="C79" s="393" t="n"/>
      <c r="D79" s="364" t="inlineStr">
        <is>
          <t xml:space="preserve">    эксплуатация машин и механизмов без учета доплат к оплате труда машинистов</t>
        </is>
      </c>
      <c r="J79" s="366" t="n"/>
      <c r="K79" s="367">
        <f>SUMIF(CD38:CD70, 2, P38:P70)</f>
        <v/>
      </c>
      <c r="L79" s="367" t="n"/>
      <c r="M79" s="369">
        <f>SUMIF(CD38:CD70, 2, AO38:AO70)</f>
        <v/>
      </c>
    </row>
    <row r="80" ht="14.25" customHeight="1" s="200">
      <c r="A80" s="392" t="n"/>
      <c r="B80" s="392" t="n"/>
      <c r="C80" s="393" t="n"/>
      <c r="D80" s="394" t="inlineStr">
        <is>
          <t xml:space="preserve">    в том числе</t>
        </is>
      </c>
      <c r="J80" s="366" t="n"/>
      <c r="K80" s="367" t="n"/>
      <c r="L80" s="367" t="n"/>
      <c r="M80" s="369" t="n"/>
    </row>
    <row r="81" ht="14.25" customHeight="1" s="200">
      <c r="A81" s="392" t="n"/>
      <c r="B81" s="392" t="n"/>
      <c r="C81" s="393" t="n"/>
      <c r="D81" s="364" t="inlineStr">
        <is>
          <t xml:space="preserve">      оплата труда машинистов (ОТм)</t>
        </is>
      </c>
      <c r="J81" s="366" t="n"/>
      <c r="K81" s="367">
        <f>SUMIF(CD38:CD70, 2, X38:X70)</f>
        <v/>
      </c>
      <c r="L81" s="367" t="n"/>
      <c r="M81" s="369">
        <f>SUMIF(CD38:CD70, 2, AT38:AT70)</f>
        <v/>
      </c>
    </row>
    <row r="82" ht="14.25" customHeight="1" s="200">
      <c r="A82" s="392" t="n"/>
      <c r="B82" s="392" t="n"/>
      <c r="C82" s="393" t="n"/>
      <c r="D82" s="364" t="inlineStr">
        <is>
          <t xml:space="preserve">    доплаты к оплате труда машинистов</t>
        </is>
      </c>
      <c r="J82" s="366" t="n"/>
      <c r="K82" s="367">
        <f>SUMIF(CD38:CD70, 2, Z38:Z70)</f>
        <v/>
      </c>
      <c r="L82" s="367" t="n"/>
      <c r="M82" s="369">
        <f>SUMIF(CD38:CD70, 2, AV38:AV70)</f>
        <v/>
      </c>
    </row>
    <row r="83" ht="14.25" customHeight="1" s="200">
      <c r="A83" s="392" t="n"/>
      <c r="B83" s="392" t="n"/>
      <c r="C83" s="393" t="n"/>
      <c r="D83" s="364" t="inlineStr">
        <is>
          <t xml:space="preserve">  материальные ресурсы</t>
        </is>
      </c>
      <c r="J83" s="366" t="n"/>
      <c r="K83" s="367">
        <f>K85+K86</f>
        <v/>
      </c>
      <c r="L83" s="367" t="n"/>
      <c r="M83" s="369">
        <f>M85+M86</f>
        <v/>
      </c>
    </row>
    <row r="84" ht="14.25" customHeight="1" s="200">
      <c r="A84" s="392" t="n"/>
      <c r="B84" s="392" t="n"/>
      <c r="C84" s="393" t="n"/>
      <c r="D84" s="394" t="inlineStr">
        <is>
          <t xml:space="preserve">  в том числе</t>
        </is>
      </c>
      <c r="J84" s="366" t="n"/>
      <c r="K84" s="367" t="n"/>
      <c r="L84" s="367" t="n"/>
      <c r="M84" s="369" t="n"/>
    </row>
    <row r="85" ht="14.25" customHeight="1" s="200">
      <c r="A85" s="392" t="n"/>
      <c r="B85" s="392" t="n"/>
      <c r="C85" s="393" t="n"/>
      <c r="D85" s="364" t="inlineStr">
        <is>
          <t xml:space="preserve">    материальные ресурсы без учета дополнительной перевозки</t>
        </is>
      </c>
      <c r="J85" s="366" t="n"/>
      <c r="K85" s="367">
        <f>SUMIF(CD38:CD70, 2, AA38:AA70)-SUMIF(CD38:CD70, 2, BJ38:BJ70)</f>
        <v/>
      </c>
      <c r="L85" s="367" t="n"/>
      <c r="M85" s="369">
        <f>SUMIF(CD38:CD70, 2, AW38:AW70)-SUMIF(CD38:CD70, 2, BK38:BK70)</f>
        <v/>
      </c>
    </row>
    <row r="86" ht="14.25" customHeight="1" s="200">
      <c r="A86" s="392" t="n"/>
      <c r="B86" s="392" t="n"/>
      <c r="C86" s="393" t="n"/>
      <c r="D86" s="364" t="inlineStr">
        <is>
          <t xml:space="preserve">    дополнительная перевозка материальных ресурсов</t>
        </is>
      </c>
      <c r="J86" s="366" t="n"/>
      <c r="K86" s="367">
        <f>SUMIF(CD38:CD70, 2, AG38:AG70)</f>
        <v/>
      </c>
      <c r="L86" s="367" t="n"/>
      <c r="M86" s="369">
        <f>SUMIF(CD38:CD70, 2, BC38:BC70)</f>
        <v/>
      </c>
    </row>
    <row r="87" ht="14.25" customHeight="1" s="200">
      <c r="A87" s="392" t="n"/>
      <c r="B87" s="392" t="n"/>
      <c r="C87" s="393" t="n"/>
      <c r="D87" s="364" t="inlineStr">
        <is>
          <t xml:space="preserve">  перевозка</t>
        </is>
      </c>
      <c r="J87" s="366" t="n"/>
      <c r="K87" s="367">
        <f>SUMIF(CD38:CD70, 2, AF38:AF70)</f>
        <v/>
      </c>
      <c r="L87" s="367" t="n"/>
      <c r="M87" s="369">
        <f>SUMIF(CD38:CD70, 2, BB38:BB70)</f>
        <v/>
      </c>
    </row>
    <row r="88" ht="14.25" customHeight="1" s="200">
      <c r="A88" s="392" t="n"/>
      <c r="B88" s="392" t="n"/>
      <c r="C88" s="393" t="n"/>
      <c r="D88" s="364" t="inlineStr">
        <is>
          <t>ФОТ (справочно)</t>
        </is>
      </c>
      <c r="J88" s="366" t="n"/>
      <c r="K88" s="367">
        <f>SUMIF(CD38:CD70, 2, S38:S70)+SUMIF(CD38:CD70, 2, X38:X70)+SUMIF(CD38:CD70, 2, Z38:Z70)</f>
        <v/>
      </c>
      <c r="L88" s="367" t="n"/>
      <c r="M88" s="369">
        <f>SUMIF(CD38:CD70, 2, AR38:AR70)+SUMIF(CD38:CD70, 2, AT38:AT70)+SUMIF(CD38:CD70, 2, AV38:AV70)</f>
        <v/>
      </c>
    </row>
    <row r="89" ht="14.25" customHeight="1" s="200">
      <c r="A89" s="392" t="n"/>
      <c r="B89" s="392" t="n"/>
      <c r="C89" s="393" t="n"/>
      <c r="D89" s="364" t="inlineStr">
        <is>
          <t>накладные расходы</t>
        </is>
      </c>
      <c r="J89" s="366" t="n"/>
      <c r="K89" s="367">
        <f>SUMIF(CD38:CD70, 2, AD38:AD70)</f>
        <v/>
      </c>
      <c r="L89" s="367" t="n"/>
      <c r="M89" s="369">
        <f>SUMIF(CD38:CD70, 2, AZ38:AZ70)</f>
        <v/>
      </c>
    </row>
    <row r="90" ht="14.25" customHeight="1" s="200">
      <c r="A90" s="392" t="n"/>
      <c r="B90" s="392" t="n"/>
      <c r="C90" s="393" t="n"/>
      <c r="D90" s="364" t="inlineStr">
        <is>
          <t>сметная прибыль</t>
        </is>
      </c>
      <c r="J90" s="366" t="n"/>
      <c r="K90" s="367">
        <f>SUMIF(CD38:CD70, 2, AE38:AE70)</f>
        <v/>
      </c>
      <c r="L90" s="367" t="n"/>
      <c r="M90" s="369">
        <f>SUMIF(CD38:CD70, 2, BA38:BA70)</f>
        <v/>
      </c>
    </row>
    <row r="91"/>
    <row r="92" ht="15" customHeight="1" s="200">
      <c r="A92" s="386" t="n"/>
      <c r="B92" s="386" t="n"/>
      <c r="C92" s="387" t="n"/>
      <c r="D92" s="388" t="inlineStr">
        <is>
          <t>ВСЕГО оборудование</t>
        </is>
      </c>
      <c r="J92" s="389" t="n"/>
      <c r="K92" s="390">
        <f>K94+K95</f>
        <v/>
      </c>
      <c r="L92" s="390" t="n"/>
      <c r="M92" s="391">
        <f>M94+M95</f>
        <v/>
      </c>
    </row>
    <row r="93" ht="14.25" customHeight="1" s="200">
      <c r="A93" s="392" t="n"/>
      <c r="B93" s="392" t="n"/>
      <c r="C93" s="393" t="n"/>
      <c r="D93" s="394" t="inlineStr">
        <is>
          <t>в том числе</t>
        </is>
      </c>
      <c r="J93" s="366" t="n"/>
      <c r="K93" s="367" t="n"/>
      <c r="L93" s="367" t="n"/>
      <c r="M93" s="369" t="n"/>
    </row>
    <row r="94" ht="14.25" customHeight="1" s="200">
      <c r="A94" s="392" t="n"/>
      <c r="B94" s="392" t="n"/>
      <c r="C94" s="393" t="n"/>
      <c r="D94" s="364" t="inlineStr">
        <is>
          <t xml:space="preserve">  оборудование без учета дополнительной перевозки</t>
        </is>
      </c>
      <c r="J94" s="366" t="n"/>
      <c r="K94" s="367">
        <f>SUMIF(CD38:CD90, 3, BJ38:BJ90)</f>
        <v/>
      </c>
      <c r="L94" s="367" t="n"/>
      <c r="M94" s="369">
        <f>SUMIF(CD38:CD90, 3, BK38:BK90)</f>
        <v/>
      </c>
    </row>
    <row r="95" ht="14.25" customHeight="1" s="200">
      <c r="A95" s="392" t="n"/>
      <c r="B95" s="392" t="n"/>
      <c r="C95" s="393" t="n"/>
      <c r="D95" s="364" t="inlineStr">
        <is>
          <t xml:space="preserve">  дополнительная перевозка оборудования</t>
        </is>
      </c>
      <c r="J95" s="366" t="n"/>
      <c r="K95" s="367">
        <f>SUMIF(CD38:CD90, 3, AH38:AH90)</f>
        <v/>
      </c>
      <c r="L95" s="367" t="n"/>
      <c r="M95" s="369">
        <f>SUMIF(CD38:CD90, 3, BD38:BD90)</f>
        <v/>
      </c>
    </row>
    <row r="96"/>
    <row r="97" ht="15" customHeight="1" s="200">
      <c r="A97" s="386" t="n"/>
      <c r="B97" s="386" t="n"/>
      <c r="C97" s="387" t="n"/>
      <c r="D97" s="388" t="inlineStr">
        <is>
          <t>ВСЕГО прочие затраты</t>
        </is>
      </c>
      <c r="J97" s="389" t="n"/>
      <c r="K97" s="390">
        <f>K103+K118+K119+K99+K100</f>
        <v/>
      </c>
      <c r="L97" s="390" t="n"/>
      <c r="M97" s="391">
        <f>M103+M118+M119+M99+M100</f>
        <v/>
      </c>
    </row>
    <row r="98" ht="14.25" customHeight="1" s="200">
      <c r="A98" s="392" t="n"/>
      <c r="B98" s="392" t="n"/>
      <c r="C98" s="393" t="n"/>
      <c r="D98" s="394" t="inlineStr">
        <is>
          <t>в том числе</t>
        </is>
      </c>
      <c r="J98" s="366" t="n"/>
      <c r="K98" s="367" t="n"/>
      <c r="L98" s="367" t="n"/>
      <c r="M98" s="369" t="n"/>
    </row>
    <row r="99" ht="14.25" customHeight="1" s="200">
      <c r="A99" s="392" t="n"/>
      <c r="B99" s="392" t="n"/>
      <c r="C99" s="393" t="n"/>
      <c r="D99" s="364" t="inlineStr">
        <is>
          <t xml:space="preserve">   прочие затраты</t>
        </is>
      </c>
      <c r="J99" s="366" t="n"/>
      <c r="K99" s="367">
        <f>SUM(BL38:BL95)</f>
        <v/>
      </c>
      <c r="L99" s="367" t="n"/>
      <c r="M99" s="369" t="n"/>
    </row>
    <row r="100" ht="14.25" customHeight="1" s="200">
      <c r="A100" s="392" t="n"/>
      <c r="B100" s="392" t="n"/>
      <c r="C100" s="393" t="n"/>
      <c r="D100" s="364" t="inlineStr">
        <is>
          <t xml:space="preserve">   Хозяйственный инвентарь</t>
        </is>
      </c>
      <c r="J100" s="366" t="n"/>
      <c r="K100" s="367">
        <f>SUM(BN38:BN95)</f>
        <v/>
      </c>
      <c r="L100" s="367" t="n"/>
      <c r="M100" s="369">
        <f>SUM(BO38:BO95)</f>
        <v/>
      </c>
    </row>
    <row r="101" ht="14.25" customHeight="1" s="200">
      <c r="A101" s="392" t="n"/>
      <c r="B101" s="392" t="n"/>
      <c r="C101" s="393" t="n"/>
      <c r="D101" s="364" t="inlineStr">
        <is>
          <t>Пусконаладочные работы</t>
        </is>
      </c>
      <c r="J101" s="366" t="n"/>
      <c r="K101" s="367">
        <f>K103+K118+K119</f>
        <v/>
      </c>
      <c r="L101" s="367" t="n"/>
      <c r="M101" s="369">
        <f>M103+M118+M119</f>
        <v/>
      </c>
    </row>
    <row r="102" ht="14.25" customHeight="1" s="200">
      <c r="A102" s="392" t="n"/>
      <c r="B102" s="392" t="n"/>
      <c r="C102" s="393" t="n"/>
      <c r="D102" s="394" t="inlineStr">
        <is>
          <t>в том числе</t>
        </is>
      </c>
      <c r="J102" s="366" t="n"/>
      <c r="K102" s="367" t="n"/>
      <c r="L102" s="367" t="n"/>
      <c r="M102" s="369" t="n"/>
    </row>
    <row r="103" ht="14.25" customHeight="1" s="200">
      <c r="A103" s="392" t="n"/>
      <c r="B103" s="392" t="n"/>
      <c r="C103" s="393" t="n"/>
      <c r="D103" s="364" t="inlineStr">
        <is>
          <t>Всего прямые затраты</t>
        </is>
      </c>
      <c r="J103" s="366" t="n"/>
      <c r="K103" s="367">
        <f>K105+K106+K112+K116</f>
        <v/>
      </c>
      <c r="L103" s="367" t="n"/>
      <c r="M103" s="369">
        <f>M105+M106+M112+M116</f>
        <v/>
      </c>
    </row>
    <row r="104" ht="14.25" customHeight="1" s="200">
      <c r="A104" s="392" t="n"/>
      <c r="B104" s="392" t="n"/>
      <c r="C104" s="393" t="n"/>
      <c r="D104" s="394" t="inlineStr">
        <is>
          <t>в том числе</t>
        </is>
      </c>
      <c r="J104" s="366" t="n"/>
      <c r="K104" s="367" t="n"/>
      <c r="L104" s="367" t="n"/>
      <c r="M104" s="369" t="n"/>
    </row>
    <row r="105" ht="14.25" customHeight="1" s="200">
      <c r="A105" s="392" t="n"/>
      <c r="B105" s="392" t="n"/>
      <c r="C105" s="393" t="n"/>
      <c r="D105" s="364" t="inlineStr">
        <is>
          <t xml:space="preserve">  оплата труда (ОТ)</t>
        </is>
      </c>
      <c r="J105" s="366" t="n"/>
      <c r="K105" s="367">
        <f>SUMIF(CD38:CD95, 4, S38:S95)</f>
        <v/>
      </c>
      <c r="L105" s="367" t="n"/>
      <c r="M105" s="369">
        <f>SUMIF(CD38:CD95, 4, AR38:AR95)</f>
        <v/>
      </c>
    </row>
    <row r="106" ht="14.25" customHeight="1" s="200">
      <c r="A106" s="392" t="n"/>
      <c r="B106" s="392" t="n"/>
      <c r="C106" s="393" t="n"/>
      <c r="D106" s="364" t="inlineStr">
        <is>
          <t xml:space="preserve">  эксплуатация машин и механизмов</t>
        </is>
      </c>
      <c r="J106" s="366" t="n"/>
      <c r="K106" s="367">
        <f>K108+K111</f>
        <v/>
      </c>
      <c r="L106" s="367" t="n"/>
      <c r="M106" s="369">
        <f>M108+M111</f>
        <v/>
      </c>
    </row>
    <row r="107" ht="14.25" customHeight="1" s="200">
      <c r="A107" s="392" t="n"/>
      <c r="B107" s="392" t="n"/>
      <c r="C107" s="393" t="n"/>
      <c r="D107" s="394" t="inlineStr">
        <is>
          <t xml:space="preserve">  в том числе</t>
        </is>
      </c>
      <c r="J107" s="366" t="n"/>
      <c r="K107" s="367" t="n"/>
      <c r="L107" s="367" t="n"/>
      <c r="M107" s="369" t="n"/>
    </row>
    <row r="108" ht="14.25" customHeight="1" s="200">
      <c r="A108" s="392" t="n"/>
      <c r="B108" s="392" t="n"/>
      <c r="C108" s="393" t="n"/>
      <c r="D108" s="364" t="inlineStr">
        <is>
          <t xml:space="preserve">    эксплуатация машин и механизмов без учета доплат к оплате труда машинистов</t>
        </is>
      </c>
      <c r="J108" s="366" t="n"/>
      <c r="K108" s="367">
        <f>SUMIF(CD38:CD95, 4, P38:P95)</f>
        <v/>
      </c>
      <c r="L108" s="367" t="n"/>
      <c r="M108" s="369">
        <f>SUMIF(CD38:CD95, 4, AO38:AO95)</f>
        <v/>
      </c>
    </row>
    <row r="109" ht="14.25" customHeight="1" s="200">
      <c r="A109" s="392" t="n"/>
      <c r="B109" s="392" t="n"/>
      <c r="C109" s="393" t="n"/>
      <c r="D109" s="394" t="inlineStr">
        <is>
          <t xml:space="preserve">    в том числе</t>
        </is>
      </c>
      <c r="J109" s="366" t="n"/>
      <c r="K109" s="367" t="n"/>
      <c r="L109" s="367" t="n"/>
      <c r="M109" s="369" t="n"/>
    </row>
    <row r="110" ht="14.25" customHeight="1" s="200">
      <c r="A110" s="392" t="n"/>
      <c r="B110" s="392" t="n"/>
      <c r="C110" s="393" t="n"/>
      <c r="D110" s="364" t="inlineStr">
        <is>
          <t xml:space="preserve">      оплата труда машинистов (ОТм)</t>
        </is>
      </c>
      <c r="J110" s="366" t="n"/>
      <c r="K110" s="367">
        <f>SUMIF(CD38:CD95, 4, X38:X95)</f>
        <v/>
      </c>
      <c r="L110" s="367" t="n"/>
      <c r="M110" s="369">
        <f>SUMIF(CD38:CD95, 4, AT38:AT95)</f>
        <v/>
      </c>
    </row>
    <row r="111" ht="14.25" customHeight="1" s="200">
      <c r="A111" s="392" t="n"/>
      <c r="B111" s="392" t="n"/>
      <c r="C111" s="393" t="n"/>
      <c r="D111" s="364" t="inlineStr">
        <is>
          <t xml:space="preserve">    доплаты к оплате труда машинистов</t>
        </is>
      </c>
      <c r="J111" s="366" t="n"/>
      <c r="K111" s="367">
        <f>SUMIF(CD38:CD95, 4, Z38:Z95)</f>
        <v/>
      </c>
      <c r="L111" s="367" t="n"/>
      <c r="M111" s="369">
        <f>SUMIF(CD38:CD95, 4, AV38:AV95)</f>
        <v/>
      </c>
    </row>
    <row r="112" ht="14.25" customHeight="1" s="200">
      <c r="A112" s="392" t="n"/>
      <c r="B112" s="392" t="n"/>
      <c r="C112" s="393" t="n"/>
      <c r="D112" s="364" t="inlineStr">
        <is>
          <t xml:space="preserve">  материальные ресурсы</t>
        </is>
      </c>
      <c r="J112" s="366" t="n"/>
      <c r="K112" s="367">
        <f>K114+K115</f>
        <v/>
      </c>
      <c r="L112" s="367" t="n"/>
      <c r="M112" s="369">
        <f>M114+M115</f>
        <v/>
      </c>
    </row>
    <row r="113" ht="14.25" customHeight="1" s="200">
      <c r="A113" s="392" t="n"/>
      <c r="B113" s="392" t="n"/>
      <c r="C113" s="393" t="n"/>
      <c r="D113" s="394" t="inlineStr">
        <is>
          <t xml:space="preserve">  в том числе</t>
        </is>
      </c>
      <c r="J113" s="366" t="n"/>
      <c r="K113" s="367" t="n"/>
      <c r="L113" s="367" t="n"/>
      <c r="M113" s="369" t="n"/>
    </row>
    <row r="114" ht="14.25" customHeight="1" s="200">
      <c r="A114" s="392" t="n"/>
      <c r="B114" s="392" t="n"/>
      <c r="C114" s="393" t="n"/>
      <c r="D114" s="364" t="inlineStr">
        <is>
          <t xml:space="preserve">    материальные ресурсы без учета дополнительной перевозки</t>
        </is>
      </c>
      <c r="J114" s="366" t="n"/>
      <c r="K114" s="367">
        <f>SUMIF(CD38:CD95, 4, AA38:AA95)-SUMIF(CD38:CD95, 4, BJ38:BJ95)</f>
        <v/>
      </c>
      <c r="L114" s="367" t="n"/>
      <c r="M114" s="369">
        <f>SUMIF(CD38:CD95, 4, AW38:AW95)-SUMIF(CD38:CD95, 4, BK38:BK95)</f>
        <v/>
      </c>
    </row>
    <row r="115" ht="14.25" customHeight="1" s="200">
      <c r="A115" s="392" t="n"/>
      <c r="B115" s="392" t="n"/>
      <c r="C115" s="393" t="n"/>
      <c r="D115" s="364" t="inlineStr">
        <is>
          <t xml:space="preserve">    дополнительная перевозка материальных ресурсов</t>
        </is>
      </c>
      <c r="J115" s="366" t="n"/>
      <c r="K115" s="367">
        <f>SUMIF(CD38:CD95, 4, AG38:AG95)</f>
        <v/>
      </c>
      <c r="L115" s="367" t="n"/>
      <c r="M115" s="369">
        <f>SUMIF(CD38:CD95, 4, BC38:BC95)</f>
        <v/>
      </c>
    </row>
    <row r="116" ht="14.25" customHeight="1" s="200">
      <c r="A116" s="392" t="n"/>
      <c r="B116" s="392" t="n"/>
      <c r="C116" s="393" t="n"/>
      <c r="D116" s="364" t="inlineStr">
        <is>
          <t xml:space="preserve">  перевозка</t>
        </is>
      </c>
      <c r="J116" s="366" t="n"/>
      <c r="K116" s="367">
        <f>SUMIF(CD38:CD95, 4, AF38:AF95)</f>
        <v/>
      </c>
      <c r="L116" s="367" t="n"/>
      <c r="M116" s="369">
        <f>SUMIF(CD38:CD95, 4, BB38:BB95)</f>
        <v/>
      </c>
    </row>
    <row r="117" ht="14.25" customHeight="1" s="200">
      <c r="A117" s="392" t="n"/>
      <c r="B117" s="392" t="n"/>
      <c r="C117" s="393" t="n"/>
      <c r="D117" s="364" t="inlineStr">
        <is>
          <t>ФОТ (справочно)</t>
        </is>
      </c>
      <c r="J117" s="366" t="n"/>
      <c r="K117" s="367">
        <f>SUMIF(CD38:CD95, 4, S38:S95)+SUMIF(CD38:CD95, 4, X38:X95)+SUMIF(CD38:CD95, 4, Z38:Z95)</f>
        <v/>
      </c>
      <c r="L117" s="367" t="n"/>
      <c r="M117" s="369">
        <f>SUMIF(CD38:CD95, 4, AR38:AR95)+SUMIF(CD38:CD95, 4, AT38:AT95)+SUMIF(CD38:CD95, 4, AV38:AV95)</f>
        <v/>
      </c>
    </row>
    <row r="118" ht="14.25" customHeight="1" s="200">
      <c r="A118" s="392" t="n"/>
      <c r="B118" s="392" t="n"/>
      <c r="C118" s="393" t="n"/>
      <c r="D118" s="364" t="inlineStr">
        <is>
          <t>накладные расходы</t>
        </is>
      </c>
      <c r="J118" s="366" t="n"/>
      <c r="K118" s="367">
        <f>SUMIF(CD38:CD95, 4, AD38:AD95)</f>
        <v/>
      </c>
      <c r="L118" s="367" t="n"/>
      <c r="M118" s="369">
        <f>SUMIF(CD38:CD95, 4, AZ38:AZ95)</f>
        <v/>
      </c>
    </row>
    <row r="119" ht="14.25" customHeight="1" s="200">
      <c r="A119" s="392" t="n"/>
      <c r="B119" s="392" t="n"/>
      <c r="C119" s="393" t="n"/>
      <c r="D119" s="364" t="inlineStr">
        <is>
          <t>сметная прибыль</t>
        </is>
      </c>
      <c r="J119" s="366" t="n"/>
      <c r="K119" s="367">
        <f>SUMIF(CD38:CD95, 4, AE38:AE95)</f>
        <v/>
      </c>
      <c r="L119" s="367" t="n"/>
      <c r="M119" s="369">
        <f>SUMIF(CD38:CD95, 4, BA38:BA95)</f>
        <v/>
      </c>
    </row>
    <row r="120"/>
    <row r="121" ht="15" customHeight="1" s="200">
      <c r="A121" s="386" t="n"/>
      <c r="B121" s="386" t="n"/>
      <c r="C121" s="387" t="n"/>
      <c r="D121" s="388" t="inlineStr">
        <is>
          <t>ВСЕГО по акту</t>
        </is>
      </c>
      <c r="J121" s="389" t="n"/>
      <c r="K121" s="390">
        <f>K52+K72+K92+K97</f>
        <v/>
      </c>
      <c r="L121" s="390" t="n"/>
      <c r="M121" s="391">
        <f>M52+M72+M92+M97</f>
        <v/>
      </c>
    </row>
    <row r="122" ht="14.25" customHeight="1" s="200">
      <c r="A122" s="392" t="n"/>
      <c r="B122" s="392" t="n"/>
      <c r="C122" s="393" t="n"/>
      <c r="D122" s="394" t="inlineStr">
        <is>
          <t>в том числе</t>
        </is>
      </c>
      <c r="J122" s="366" t="n"/>
      <c r="K122" s="367" t="n"/>
      <c r="L122" s="367" t="n"/>
      <c r="M122" s="369" t="n"/>
    </row>
    <row r="123" ht="14.25" customHeight="1" s="200">
      <c r="A123" s="392" t="n"/>
      <c r="B123" s="392" t="n"/>
      <c r="C123" s="393" t="n"/>
      <c r="D123" s="364" t="inlineStr">
        <is>
          <t>Всего прямые затраты</t>
        </is>
      </c>
      <c r="J123" s="366" t="n"/>
      <c r="K123" s="367">
        <f>K125+K126+K132+K136</f>
        <v/>
      </c>
      <c r="L123" s="367" t="n"/>
      <c r="M123" s="369">
        <f>M125+M126+M132+M136</f>
        <v/>
      </c>
    </row>
    <row r="124" ht="14.25" customHeight="1" s="200">
      <c r="A124" s="392" t="n"/>
      <c r="B124" s="392" t="n"/>
      <c r="C124" s="393" t="n"/>
      <c r="D124" s="394" t="inlineStr">
        <is>
          <t>в том числе</t>
        </is>
      </c>
      <c r="J124" s="366" t="n"/>
      <c r="K124" s="367" t="n"/>
      <c r="L124" s="367" t="n"/>
      <c r="M124" s="369" t="n"/>
    </row>
    <row r="125" ht="14.25" customHeight="1" s="200">
      <c r="A125" s="392" t="n"/>
      <c r="B125" s="392" t="n"/>
      <c r="C125" s="393" t="n"/>
      <c r="D125" s="364" t="inlineStr">
        <is>
          <t xml:space="preserve">  оплата труда (ОТ)</t>
        </is>
      </c>
      <c r="J125" s="366" t="n"/>
      <c r="K125" s="367">
        <f>SUM(S38:S119)</f>
        <v/>
      </c>
      <c r="L125" s="367" t="n"/>
      <c r="M125" s="369">
        <f>SUM(AR38:AR119)</f>
        <v/>
      </c>
    </row>
    <row r="126" ht="14.25" customHeight="1" s="200">
      <c r="A126" s="392" t="n"/>
      <c r="B126" s="392" t="n"/>
      <c r="C126" s="393" t="n"/>
      <c r="D126" s="364" t="inlineStr">
        <is>
          <t xml:space="preserve">  эксплуатация машин и механизмов</t>
        </is>
      </c>
      <c r="J126" s="366" t="n"/>
      <c r="K126" s="367">
        <f>K128+K131</f>
        <v/>
      </c>
      <c r="L126" s="367" t="n"/>
      <c r="M126" s="369">
        <f>M128+M131</f>
        <v/>
      </c>
    </row>
    <row r="127" ht="14.25" customHeight="1" s="200">
      <c r="A127" s="392" t="n"/>
      <c r="B127" s="392" t="n"/>
      <c r="C127" s="393" t="n"/>
      <c r="D127" s="394" t="inlineStr">
        <is>
          <t xml:space="preserve">  в том числе</t>
        </is>
      </c>
      <c r="J127" s="366" t="n"/>
      <c r="K127" s="367" t="n"/>
      <c r="L127" s="367" t="n"/>
      <c r="M127" s="369" t="n"/>
    </row>
    <row r="128" ht="14.25" customHeight="1" s="200">
      <c r="A128" s="392" t="n"/>
      <c r="B128" s="392" t="n"/>
      <c r="C128" s="393" t="n"/>
      <c r="D128" s="364" t="inlineStr">
        <is>
          <t xml:space="preserve">    эксплуатация машин и механизмов без учета доплат к оплате труда машинистов</t>
        </is>
      </c>
      <c r="J128" s="366" t="n"/>
      <c r="K128" s="367">
        <f>SUM(P38:P119)</f>
        <v/>
      </c>
      <c r="L128" s="367" t="n"/>
      <c r="M128" s="369">
        <f>SUM(AO38:AO119)</f>
        <v/>
      </c>
    </row>
    <row r="129" ht="14.25" customHeight="1" s="200">
      <c r="A129" s="392" t="n"/>
      <c r="B129" s="392" t="n"/>
      <c r="C129" s="393" t="n"/>
      <c r="D129" s="394" t="inlineStr">
        <is>
          <t xml:space="preserve">    в том числе</t>
        </is>
      </c>
      <c r="J129" s="366" t="n"/>
      <c r="K129" s="367" t="n"/>
      <c r="L129" s="367" t="n"/>
      <c r="M129" s="369" t="n"/>
    </row>
    <row r="130" ht="14.25" customHeight="1" s="200">
      <c r="A130" s="392" t="n"/>
      <c r="B130" s="392" t="n"/>
      <c r="C130" s="393" t="n"/>
      <c r="D130" s="364" t="inlineStr">
        <is>
          <t xml:space="preserve">      оплата труда машинистов (ОТм)</t>
        </is>
      </c>
      <c r="J130" s="366" t="n"/>
      <c r="K130" s="367">
        <f>SUM(X38:X119)</f>
        <v/>
      </c>
      <c r="L130" s="367" t="n"/>
      <c r="M130" s="369">
        <f>SUM(AT38:AT119)</f>
        <v/>
      </c>
    </row>
    <row r="131" ht="14.25" customHeight="1" s="200">
      <c r="A131" s="392" t="n"/>
      <c r="B131" s="392" t="n"/>
      <c r="C131" s="393" t="n"/>
      <c r="D131" s="364" t="inlineStr">
        <is>
          <t xml:space="preserve">    доплаты к оплате труда машинистов</t>
        </is>
      </c>
      <c r="J131" s="366" t="n"/>
      <c r="K131" s="367">
        <f>SUM(Z38:Z119)</f>
        <v/>
      </c>
      <c r="L131" s="367" t="n"/>
      <c r="M131" s="369">
        <f>SUM(AV38:AV119)</f>
        <v/>
      </c>
    </row>
    <row r="132" ht="14.25" customHeight="1" s="200">
      <c r="A132" s="392" t="n"/>
      <c r="B132" s="392" t="n"/>
      <c r="C132" s="393" t="n"/>
      <c r="D132" s="364" t="inlineStr">
        <is>
          <t xml:space="preserve">  материальные ресурсы</t>
        </is>
      </c>
      <c r="J132" s="366" t="n"/>
      <c r="K132" s="367">
        <f>K134+K135</f>
        <v/>
      </c>
      <c r="L132" s="367" t="n"/>
      <c r="M132" s="369">
        <f>M134+M135</f>
        <v/>
      </c>
    </row>
    <row r="133" ht="14.25" customHeight="1" s="200">
      <c r="A133" s="392" t="n"/>
      <c r="B133" s="392" t="n"/>
      <c r="C133" s="393" t="n"/>
      <c r="D133" s="394" t="inlineStr">
        <is>
          <t xml:space="preserve">  в том числе</t>
        </is>
      </c>
      <c r="J133" s="366" t="n"/>
      <c r="K133" s="367" t="n"/>
      <c r="L133" s="367" t="n"/>
      <c r="M133" s="369" t="n"/>
    </row>
    <row r="134" ht="14.25" customHeight="1" s="200">
      <c r="A134" s="392" t="n"/>
      <c r="B134" s="392" t="n"/>
      <c r="C134" s="393" t="n"/>
      <c r="D134" s="364" t="inlineStr">
        <is>
          <t xml:space="preserve">    материальные ресурсы без учета дополнительной перевозки</t>
        </is>
      </c>
      <c r="J134" s="366" t="n"/>
      <c r="K134" s="367">
        <f>SUM(AA38:AA119)-SUM(BJ38:BJ119)</f>
        <v/>
      </c>
      <c r="L134" s="367" t="n"/>
      <c r="M134" s="369">
        <f>SUM(AW38:AW119)-SUM(BK38:BK119)</f>
        <v/>
      </c>
    </row>
    <row r="135" ht="14.25" customHeight="1" s="200">
      <c r="A135" s="392" t="n"/>
      <c r="B135" s="392" t="n"/>
      <c r="C135" s="393" t="n"/>
      <c r="D135" s="364" t="inlineStr">
        <is>
          <t xml:space="preserve">    дополнительная перевозка материальных ресурсов</t>
        </is>
      </c>
      <c r="J135" s="366" t="n"/>
      <c r="K135" s="367">
        <f>SUM(AG38:AG119)</f>
        <v/>
      </c>
      <c r="L135" s="367" t="n"/>
      <c r="M135" s="369">
        <f>SUM(BC38:BC119)</f>
        <v/>
      </c>
    </row>
    <row r="136" ht="14.25" customHeight="1" s="200">
      <c r="A136" s="392" t="n"/>
      <c r="B136" s="392" t="n"/>
      <c r="C136" s="393" t="n"/>
      <c r="D136" s="364" t="inlineStr">
        <is>
          <t xml:space="preserve">  перевозка</t>
        </is>
      </c>
      <c r="J136" s="366" t="n"/>
      <c r="K136" s="367">
        <f>SUM(AF38:AF119)</f>
        <v/>
      </c>
      <c r="L136" s="367" t="n"/>
      <c r="M136" s="369">
        <f>SUM(BB38:BB119)</f>
        <v/>
      </c>
    </row>
    <row r="137" ht="14.25" customHeight="1" s="200">
      <c r="A137" s="392" t="n"/>
      <c r="B137" s="392" t="n"/>
      <c r="C137" s="393" t="n"/>
      <c r="D137" s="364" t="inlineStr">
        <is>
          <t>Всего ФОТ (справочно)</t>
        </is>
      </c>
      <c r="J137" s="366" t="n"/>
      <c r="K137" s="367">
        <f>SUM(S38:S119)+SUM(X38:X119)+SUM(Z38:Z119)</f>
        <v/>
      </c>
      <c r="L137" s="367" t="n"/>
      <c r="M137" s="369">
        <f>SUM(AR38:AR119)+SUM(AT38:AT119)+SUM(AV38:AV119)</f>
        <v/>
      </c>
    </row>
    <row r="138" ht="14.25" customHeight="1" s="200">
      <c r="A138" s="392" t="n"/>
      <c r="B138" s="392" t="n"/>
      <c r="C138" s="393" t="n"/>
      <c r="D138" s="364" t="inlineStr">
        <is>
          <t>Всего накладные расходы</t>
        </is>
      </c>
      <c r="J138" s="366" t="n"/>
      <c r="K138" s="367">
        <f>SUM(AD38:AD119)</f>
        <v/>
      </c>
      <c r="L138" s="367" t="n"/>
      <c r="M138" s="369">
        <f>SUM(AZ38:AZ119)</f>
        <v/>
      </c>
    </row>
    <row r="139" ht="14.25" customHeight="1" s="200">
      <c r="A139" s="392" t="n"/>
      <c r="B139" s="392" t="n"/>
      <c r="C139" s="393" t="n"/>
      <c r="D139" s="364" t="inlineStr">
        <is>
          <t>Всего сметная прибыль</t>
        </is>
      </c>
      <c r="J139" s="366" t="n"/>
      <c r="K139" s="367">
        <f>SUM(AE38:AE119)</f>
        <v/>
      </c>
      <c r="L139" s="367" t="n"/>
      <c r="M139" s="369">
        <f>SUM(BA38:BA119)</f>
        <v/>
      </c>
    </row>
    <row r="140" ht="14.25" customHeight="1" s="200">
      <c r="A140" s="392" t="n"/>
      <c r="B140" s="392" t="n"/>
      <c r="C140" s="393" t="n"/>
      <c r="D140" s="364" t="inlineStr">
        <is>
          <t>Всего оборудование</t>
        </is>
      </c>
      <c r="J140" s="366" t="n"/>
      <c r="K140" s="367">
        <f>K142+K143</f>
        <v/>
      </c>
      <c r="L140" s="367" t="n"/>
      <c r="M140" s="369">
        <f>M142+M143</f>
        <v/>
      </c>
    </row>
    <row r="141" ht="14.25" customHeight="1" s="200">
      <c r="A141" s="392" t="n"/>
      <c r="B141" s="392" t="n"/>
      <c r="C141" s="393" t="n"/>
      <c r="D141" s="394" t="inlineStr">
        <is>
          <t>в том числе</t>
        </is>
      </c>
      <c r="J141" s="366" t="n"/>
      <c r="K141" s="367" t="n"/>
      <c r="L141" s="367" t="n"/>
      <c r="M141" s="369" t="n"/>
    </row>
    <row r="142" ht="14.25" customHeight="1" s="200">
      <c r="A142" s="392" t="n"/>
      <c r="B142" s="392" t="n"/>
      <c r="C142" s="393" t="n"/>
      <c r="D142" s="364" t="inlineStr">
        <is>
          <t xml:space="preserve">  оборудование без учета дополнительной перевозки</t>
        </is>
      </c>
      <c r="J142" s="366" t="n"/>
      <c r="K142" s="367">
        <f>SUM(BJ38:BJ119)</f>
        <v/>
      </c>
      <c r="L142" s="367" t="n"/>
      <c r="M142" s="369">
        <f>SUM(BK38:BK119)</f>
        <v/>
      </c>
    </row>
    <row r="143" ht="14.25" customHeight="1" s="200">
      <c r="A143" s="392" t="n"/>
      <c r="B143" s="392" t="n"/>
      <c r="C143" s="393" t="n"/>
      <c r="D143" s="364" t="inlineStr">
        <is>
          <t xml:space="preserve">  дополнительная перевозка оборудования</t>
        </is>
      </c>
      <c r="J143" s="366" t="n"/>
      <c r="K143" s="367">
        <f>SUM(AH38:AH119)</f>
        <v/>
      </c>
      <c r="L143" s="367" t="n"/>
      <c r="M143" s="369">
        <f>SUM(BD38:BD119)</f>
        <v/>
      </c>
    </row>
    <row r="144" ht="14.25" customHeight="1" s="200">
      <c r="A144" s="392" t="n"/>
      <c r="B144" s="392" t="n"/>
      <c r="C144" s="393" t="n"/>
      <c r="D144" s="364" t="inlineStr">
        <is>
          <t>Всего прочие затраты</t>
        </is>
      </c>
      <c r="J144" s="366" t="n"/>
      <c r="K144" s="367">
        <f>K97</f>
        <v/>
      </c>
      <c r="L144" s="367" t="n"/>
      <c r="M144" s="369">
        <f>M97</f>
        <v/>
      </c>
    </row>
    <row r="145" ht="14.25" customHeight="1" s="200">
      <c r="A145" s="392" t="n"/>
      <c r="B145" s="392" t="n"/>
      <c r="C145" s="393" t="n"/>
      <c r="D145" s="388" t="inlineStr">
        <is>
          <t>Справочно</t>
        </is>
      </c>
      <c r="J145" s="366" t="n"/>
      <c r="K145" s="367" t="n"/>
      <c r="L145" s="367" t="n"/>
      <c r="M145" s="369" t="n"/>
    </row>
    <row r="146" ht="14.25" customHeight="1" s="200">
      <c r="A146" s="392" t="n"/>
      <c r="B146" s="392" t="n"/>
      <c r="C146" s="393" t="n"/>
      <c r="D146" s="364" t="inlineStr">
        <is>
          <t xml:space="preserve">  материальные ресурсы, отсутствующие в ФРСН</t>
        </is>
      </c>
      <c r="J146" s="366" t="n"/>
      <c r="K146" s="367">
        <f>SUM(AB38:AB119)</f>
        <v/>
      </c>
      <c r="L146" s="367" t="n"/>
      <c r="M146" s="369">
        <f>SUM(AX38:AX119)</f>
        <v/>
      </c>
    </row>
    <row r="147" ht="14.25" customHeight="1" s="200">
      <c r="A147" s="392" t="n"/>
      <c r="B147" s="392" t="n"/>
      <c r="C147" s="393" t="n"/>
      <c r="D147" s="364" t="inlineStr">
        <is>
          <t xml:space="preserve">  оборудование, отсутствующие в ФРСН</t>
        </is>
      </c>
      <c r="J147" s="366" t="n"/>
      <c r="K147" s="367">
        <f>SUM(AC38:AC119)</f>
        <v/>
      </c>
      <c r="L147" s="367" t="n"/>
      <c r="M147" s="369">
        <f>SUM(AY38:AY119)</f>
        <v/>
      </c>
    </row>
    <row r="148" ht="14.25" customHeight="1" s="200">
      <c r="A148" s="392" t="n"/>
      <c r="B148" s="392" t="n"/>
      <c r="C148" s="393" t="n"/>
      <c r="D148" s="364" t="inlineStr">
        <is>
          <t xml:space="preserve">  затраты труда рабочих</t>
        </is>
      </c>
      <c r="H148" s="395">
        <f>Source!F1759</f>
        <v/>
      </c>
      <c r="I148" s="392" t="n"/>
      <c r="J148" s="392" t="n"/>
      <c r="K148" s="392" t="n"/>
      <c r="L148" s="392" t="n"/>
      <c r="M148" s="392" t="n"/>
    </row>
    <row r="149" ht="14.25" customHeight="1" s="200">
      <c r="A149" s="392" t="n"/>
      <c r="B149" s="392" t="n"/>
      <c r="C149" s="393" t="n"/>
      <c r="D149" s="364" t="inlineStr">
        <is>
          <t xml:space="preserve">  затраты труда машинистов</t>
        </is>
      </c>
      <c r="H149" s="395">
        <f>Source!F1760</f>
        <v/>
      </c>
      <c r="I149" s="392" t="n"/>
      <c r="J149" s="392" t="n"/>
      <c r="K149" s="392" t="n"/>
      <c r="L149" s="392" t="n"/>
      <c r="M149" s="392" t="n"/>
    </row>
    <row r="150"/>
    <row r="151" ht="14.25" customHeight="1" s="200">
      <c r="D151" s="396">
        <f>Source!H1766</f>
        <v/>
      </c>
      <c r="M151" s="397">
        <f>IF(Source!Y1766=0, "", Source!Y1766)</f>
        <v/>
      </c>
    </row>
    <row r="152" ht="14.25" customHeight="1" s="200">
      <c r="D152" s="396">
        <f>Source!H1767</f>
        <v/>
      </c>
      <c r="M152" s="397">
        <f>IF(Source!Y1767=0, "", Source!Y1767)</f>
        <v/>
      </c>
    </row>
    <row r="153" ht="14.25" customHeight="1" s="200">
      <c r="D153" s="396">
        <f>Source!H1768</f>
        <v/>
      </c>
      <c r="M153" s="397">
        <f>IF(Source!Y1768=0, "", Source!Y1768)</f>
        <v/>
      </c>
    </row>
    <row r="154"/>
    <row r="155"/>
    <row r="156" ht="14.25" customHeight="1" s="200">
      <c r="A156" s="427" t="n"/>
      <c r="B156" s="319" t="n"/>
      <c r="C156" s="428" t="inlineStr">
        <is>
          <t xml:space="preserve">Сдал   </t>
        </is>
      </c>
      <c r="D156" s="429" t="inlineStr">
        <is>
          <t>Инженер-сметчик</t>
        </is>
      </c>
      <c r="E156" s="422" t="n"/>
      <c r="F156" s="422" t="n"/>
      <c r="G156" s="422" t="inlineStr">
        <is>
          <t>Кондалеева О.Г.</t>
        </is>
      </c>
      <c r="H156" s="422" t="n"/>
      <c r="I156" s="325" t="inlineStr">
        <is>
          <t xml:space="preserve"> </t>
        </is>
      </c>
      <c r="J156" s="338" t="n"/>
      <c r="K156" s="338" t="n"/>
      <c r="L156" s="338" t="n"/>
      <c r="M156" s="338" t="n"/>
      <c r="N156" s="430" t="n"/>
      <c r="O156" s="430" t="n"/>
      <c r="P156" s="430" t="n"/>
      <c r="Q156" s="430" t="n"/>
      <c r="R156" s="430" t="n"/>
      <c r="S156" s="430" t="n"/>
      <c r="T156" s="430" t="n"/>
      <c r="U156" s="430" t="n"/>
      <c r="V156" s="430" t="n"/>
      <c r="W156" s="430" t="n"/>
      <c r="X156" s="430" t="n"/>
      <c r="Y156" s="430" t="n"/>
      <c r="Z156" s="430" t="n"/>
      <c r="AA156" s="430" t="n"/>
      <c r="AB156" s="430" t="n"/>
      <c r="AC156" s="430" t="n"/>
      <c r="AD156" s="430" t="n"/>
      <c r="AE156" s="430" t="n"/>
      <c r="AF156" s="430" t="n"/>
      <c r="AG156" s="430" t="n"/>
      <c r="AH156" s="430" t="n"/>
      <c r="AI156" s="430" t="n"/>
      <c r="AJ156" s="430" t="n"/>
      <c r="AK156" s="430" t="n"/>
      <c r="AL156" s="430" t="n"/>
      <c r="AM156" s="430" t="n"/>
      <c r="AN156" s="430" t="n"/>
      <c r="AO156" s="430" t="n"/>
      <c r="AP156" s="430" t="n"/>
      <c r="AQ156" s="430" t="n"/>
      <c r="AR156" s="430" t="n"/>
      <c r="AS156" s="430" t="n"/>
      <c r="AT156" s="430" t="n"/>
      <c r="AU156" s="430" t="n"/>
      <c r="AV156" s="430" t="n"/>
      <c r="AW156" s="430" t="n"/>
      <c r="AX156" s="430" t="n"/>
      <c r="AY156" s="430" t="n"/>
      <c r="AZ156" s="430" t="n"/>
      <c r="BA156" s="430" t="n"/>
      <c r="BB156" s="430" t="n"/>
      <c r="BC156" s="430" t="n"/>
      <c r="BD156" s="430" t="n"/>
      <c r="BE156" s="430" t="n"/>
      <c r="BF156" s="430" t="n"/>
      <c r="BG156" s="430" t="n"/>
      <c r="BH156" s="430" t="n"/>
      <c r="BI156" s="430" t="n"/>
      <c r="BJ156" s="430" t="n"/>
      <c r="BK156" s="430" t="n"/>
      <c r="BL156" s="430" t="n"/>
      <c r="BM156" s="430" t="n"/>
      <c r="BN156" s="430" t="n"/>
      <c r="BO156" s="430" t="n"/>
      <c r="BP156" s="430" t="n"/>
      <c r="BQ156" s="430" t="n"/>
      <c r="BR156" s="430" t="n"/>
      <c r="BS156" s="430" t="n"/>
      <c r="BT156" s="430" t="n"/>
      <c r="BU156" s="430" t="n"/>
      <c r="BV156" s="430" t="n"/>
      <c r="BW156" s="430" t="n"/>
      <c r="BX156" s="430" t="n"/>
      <c r="BY156" s="430" t="n"/>
      <c r="BZ156" s="430" t="n"/>
      <c r="CA156" s="430" t="n"/>
      <c r="CB156" s="430" t="n"/>
      <c r="CC156" s="430" t="n"/>
      <c r="CD156" s="430" t="n"/>
    </row>
    <row r="157" ht="14.25" customHeight="1" s="200">
      <c r="A157" s="343" t="n"/>
      <c r="B157" s="319" t="n"/>
      <c r="C157" s="431" t="n"/>
      <c r="D157" s="409" t="inlineStr">
        <is>
          <t>[должность,подпись(инициалы,фамилия)]</t>
        </is>
      </c>
      <c r="E157" s="202" t="n"/>
      <c r="F157" s="202" t="n"/>
      <c r="G157" s="202" t="n"/>
      <c r="H157" s="202" t="n"/>
      <c r="I157" s="324" t="n"/>
      <c r="J157" s="338" t="n"/>
      <c r="K157" s="338" t="n"/>
      <c r="L157" s="338" t="n"/>
      <c r="M157" s="338" t="n"/>
    </row>
    <row r="158" ht="12.75" customHeight="1" s="200">
      <c r="A158" s="343" t="n"/>
      <c r="B158" s="319" t="n"/>
      <c r="C158" s="432" t="n"/>
      <c r="D158" s="343" t="n"/>
      <c r="E158" s="343" t="n"/>
      <c r="F158" s="343" t="n"/>
      <c r="G158" s="343" t="n"/>
      <c r="H158" s="343" t="n"/>
      <c r="I158" s="343" t="n"/>
      <c r="J158" s="338" t="n"/>
      <c r="K158" s="338" t="n"/>
      <c r="L158" s="338" t="n"/>
      <c r="M158" s="338" t="n"/>
    </row>
    <row r="159" ht="14.25" customHeight="1" s="200">
      <c r="A159" s="343" t="n"/>
      <c r="B159" s="319" t="n"/>
      <c r="C159" s="428" t="inlineStr">
        <is>
          <t xml:space="preserve">Принял   </t>
        </is>
      </c>
      <c r="D159" s="429">
        <f>IF(Source!AI12&lt;&gt;"", Source!AI12," ")</f>
        <v/>
      </c>
      <c r="E159" s="422" t="n"/>
      <c r="F159" s="422" t="n"/>
      <c r="G159" s="422" t="n"/>
      <c r="H159" s="422" t="n"/>
      <c r="I159" s="433">
        <f>IF(Source!AH12&lt;&gt;"", Source!AH12," ")</f>
        <v/>
      </c>
      <c r="J159" s="338" t="n"/>
      <c r="K159" s="338" t="n"/>
      <c r="L159" s="338" t="n"/>
      <c r="M159" s="338" t="n"/>
    </row>
    <row r="160" ht="14.25" customHeight="1" s="200">
      <c r="A160" s="343" t="n"/>
      <c r="B160" s="324" t="n"/>
      <c r="C160" s="324" t="n"/>
      <c r="D160" s="409" t="inlineStr">
        <is>
          <t>[должность,подпись(инициалы,фамилия)]</t>
        </is>
      </c>
      <c r="E160" s="202" t="n"/>
      <c r="F160" s="202" t="n"/>
      <c r="G160" s="202" t="n"/>
      <c r="H160" s="202" t="n"/>
      <c r="I160" s="324" t="n"/>
      <c r="J160" s="338" t="n"/>
      <c r="K160" s="338" t="n"/>
      <c r="L160" s="338" t="n"/>
      <c r="M160" s="338" t="n"/>
    </row>
  </sheetData>
  <mergeCells count="150">
    <mergeCell ref="D57:I57"/>
    <mergeCell ref="D151:L151"/>
    <mergeCell ref="A15:B15"/>
    <mergeCell ref="C17:I17"/>
    <mergeCell ref="D145:I145"/>
    <mergeCell ref="A29:M29"/>
    <mergeCell ref="D147:I147"/>
    <mergeCell ref="D137:I137"/>
    <mergeCell ref="D106:I106"/>
    <mergeCell ref="H19:J19"/>
    <mergeCell ref="A31:M31"/>
    <mergeCell ref="D146:I146"/>
    <mergeCell ref="D121:I121"/>
    <mergeCell ref="D74:I74"/>
    <mergeCell ref="D130:I130"/>
    <mergeCell ref="D32:D35"/>
    <mergeCell ref="D68:I68"/>
    <mergeCell ref="D82:I82"/>
    <mergeCell ref="D117:I117"/>
    <mergeCell ref="C14:I14"/>
    <mergeCell ref="D55:I55"/>
    <mergeCell ref="D149:G149"/>
    <mergeCell ref="D67:I67"/>
    <mergeCell ref="D123:I123"/>
    <mergeCell ref="D132:I132"/>
    <mergeCell ref="D110:I110"/>
    <mergeCell ref="D59:I59"/>
    <mergeCell ref="A17:B17"/>
    <mergeCell ref="D60:I60"/>
    <mergeCell ref="H24:H25"/>
    <mergeCell ref="D100:I100"/>
    <mergeCell ref="D69:I69"/>
    <mergeCell ref="D109:I109"/>
    <mergeCell ref="D84:I84"/>
    <mergeCell ref="J4:M4"/>
    <mergeCell ref="D111:I111"/>
    <mergeCell ref="K20:M20"/>
    <mergeCell ref="A9:B9"/>
    <mergeCell ref="D108:I108"/>
    <mergeCell ref="L32:L35"/>
    <mergeCell ref="D86:I86"/>
    <mergeCell ref="D95:I95"/>
    <mergeCell ref="K22:M22"/>
    <mergeCell ref="D136:I136"/>
    <mergeCell ref="A11:B11"/>
    <mergeCell ref="D70:I70"/>
    <mergeCell ref="B33:B35"/>
    <mergeCell ref="D97:I97"/>
    <mergeCell ref="D72:I72"/>
    <mergeCell ref="D78:I78"/>
    <mergeCell ref="D134:I134"/>
    <mergeCell ref="A28:M28"/>
    <mergeCell ref="D87:I87"/>
    <mergeCell ref="D148:G148"/>
    <mergeCell ref="C18:I18"/>
    <mergeCell ref="D62:I62"/>
    <mergeCell ref="D122:I122"/>
    <mergeCell ref="D56:I56"/>
    <mergeCell ref="D58:I58"/>
    <mergeCell ref="D114:I114"/>
    <mergeCell ref="D152:L152"/>
    <mergeCell ref="K7:M7"/>
    <mergeCell ref="D64:I64"/>
    <mergeCell ref="D73:I73"/>
    <mergeCell ref="D113:I113"/>
    <mergeCell ref="I24:J24"/>
    <mergeCell ref="D50:I50"/>
    <mergeCell ref="D115:I115"/>
    <mergeCell ref="D138:I138"/>
    <mergeCell ref="D153:L153"/>
    <mergeCell ref="D99:I99"/>
    <mergeCell ref="D157:H157"/>
    <mergeCell ref="D131:I131"/>
    <mergeCell ref="D140:I140"/>
    <mergeCell ref="C12:I12"/>
    <mergeCell ref="D101:I101"/>
    <mergeCell ref="D124:I124"/>
    <mergeCell ref="J48:K48"/>
    <mergeCell ref="D77:I77"/>
    <mergeCell ref="L48:M48"/>
    <mergeCell ref="D61:I61"/>
    <mergeCell ref="D126:I126"/>
    <mergeCell ref="D141:I141"/>
    <mergeCell ref="D75:I75"/>
    <mergeCell ref="D135:I135"/>
    <mergeCell ref="D48:I48"/>
    <mergeCell ref="D125:I125"/>
    <mergeCell ref="D103:I103"/>
    <mergeCell ref="F32:H34"/>
    <mergeCell ref="D112:I112"/>
    <mergeCell ref="D118:I118"/>
    <mergeCell ref="D127:I127"/>
    <mergeCell ref="G24:G25"/>
    <mergeCell ref="D142:I142"/>
    <mergeCell ref="I3:M3"/>
    <mergeCell ref="D129:I129"/>
    <mergeCell ref="D98:I98"/>
    <mergeCell ref="D89:I89"/>
    <mergeCell ref="D79:I79"/>
    <mergeCell ref="A32:B32"/>
    <mergeCell ref="C10:I10"/>
    <mergeCell ref="C16:I16"/>
    <mergeCell ref="D144:I144"/>
    <mergeCell ref="D88:I88"/>
    <mergeCell ref="M32:M35"/>
    <mergeCell ref="C32:C35"/>
    <mergeCell ref="E32:E35"/>
    <mergeCell ref="D63:I63"/>
    <mergeCell ref="D81:I81"/>
    <mergeCell ref="C9:I9"/>
    <mergeCell ref="D90:I90"/>
    <mergeCell ref="K21:M21"/>
    <mergeCell ref="D65:I65"/>
    <mergeCell ref="D105:I105"/>
    <mergeCell ref="K8:M9"/>
    <mergeCell ref="C11:I11"/>
    <mergeCell ref="D139:I139"/>
    <mergeCell ref="D52:I52"/>
    <mergeCell ref="H20:I20"/>
    <mergeCell ref="I32:K34"/>
    <mergeCell ref="D107:I107"/>
    <mergeCell ref="K10:M11"/>
    <mergeCell ref="D76:I76"/>
    <mergeCell ref="D116:I116"/>
    <mergeCell ref="A33:A35"/>
    <mergeCell ref="J2:M2"/>
    <mergeCell ref="D66:I66"/>
    <mergeCell ref="K16:M17"/>
    <mergeCell ref="D53:I53"/>
    <mergeCell ref="C13:I13"/>
    <mergeCell ref="D93:I93"/>
    <mergeCell ref="D102:I102"/>
    <mergeCell ref="D160:H160"/>
    <mergeCell ref="D83:I83"/>
    <mergeCell ref="D143:I143"/>
    <mergeCell ref="C15:I15"/>
    <mergeCell ref="D92:I92"/>
    <mergeCell ref="K19:M19"/>
    <mergeCell ref="D133:I133"/>
    <mergeCell ref="K6:M6"/>
    <mergeCell ref="D85:I85"/>
    <mergeCell ref="D54:I54"/>
    <mergeCell ref="D94:I94"/>
    <mergeCell ref="K12:M13"/>
    <mergeCell ref="D119:I119"/>
    <mergeCell ref="D128:I128"/>
    <mergeCell ref="D80:I80"/>
    <mergeCell ref="K14:M15"/>
    <mergeCell ref="A13:B13"/>
    <mergeCell ref="D104:I104"/>
  </mergeCells>
  <pageMargins left="0.75" right="0.75" top="1" bottom="1" header="0.5" footer="0.5"/>
</worksheet>
</file>

<file path=xl/worksheets/sheet6.xml><?xml version="1.0" encoding="utf-8"?>
<worksheet xmlns="http://schemas.openxmlformats.org/spreadsheetml/2006/main">
  <sheetPr>
    <outlinePr summaryBelow="1" summaryRight="1"/>
    <pageSetUpPr/>
  </sheetPr>
  <dimension ref="A1:IK2601"/>
  <sheetViews>
    <sheetView workbookViewId="0">
      <selection activeCell="A1" sqref="A1"/>
    </sheetView>
  </sheetViews>
  <sheetFormatPr baseColWidth="8" defaultRowHeight="15"/>
  <cols>
    <col width="9.140625" customWidth="1" style="200" min="1" max="1"/>
    <col width="13" customWidth="1" style="200" min="2" max="2"/>
    <col width="13" customWidth="1" style="200" min="3" max="3"/>
    <col width="13" customWidth="1" style="200" min="4" max="4"/>
    <col width="13" customWidth="1" style="200" min="5" max="5"/>
    <col width="13" customWidth="1" style="200" min="6" max="6"/>
    <col width="13" customWidth="1" style="200" min="7" max="7"/>
    <col width="13" customWidth="1" style="200" min="8" max="8"/>
    <col width="13" customWidth="1" style="200" min="9" max="9"/>
    <col width="13" customWidth="1" style="200" min="10" max="10"/>
    <col width="13" customWidth="1" style="200" min="11" max="11"/>
    <col width="13" customWidth="1" style="200" min="12" max="12"/>
    <col width="13" customWidth="1" style="200" min="13" max="13"/>
    <col width="13" customWidth="1" style="200" min="14" max="14"/>
    <col width="13" customWidth="1" style="200" min="15" max="15"/>
    <col width="13" customWidth="1" style="200" min="16" max="16"/>
    <col width="13" customWidth="1" style="200" min="17" max="17"/>
    <col width="13" customWidth="1" style="200" min="18" max="18"/>
    <col width="13" customWidth="1" style="200" min="19" max="19"/>
    <col width="13" customWidth="1" style="200" min="20" max="20"/>
    <col width="13" customWidth="1" style="200" min="21" max="21"/>
    <col width="13" customWidth="1" style="200" min="22" max="22"/>
    <col width="13" customWidth="1" style="200" min="23" max="23"/>
    <col width="13" customWidth="1" style="200" min="24" max="24"/>
    <col width="13" customWidth="1" style="200" min="25" max="25"/>
    <col width="13" customWidth="1" style="200" min="26" max="26"/>
    <col width="13" customWidth="1" style="200" min="27" max="27"/>
    <col width="13" customWidth="1" style="200" min="28" max="28"/>
    <col width="13" customWidth="1" style="200" min="29" max="29"/>
    <col width="13" customWidth="1" style="200" min="30" max="30"/>
    <col width="13" customWidth="1" style="200" min="31" max="31"/>
    <col width="13" customWidth="1" style="200" min="32" max="32"/>
    <col width="13" customWidth="1" style="200" min="33" max="33"/>
    <col width="13" customWidth="1" style="200" min="34" max="34"/>
    <col width="13" customWidth="1" style="200" min="35" max="35"/>
    <col width="13" customWidth="1" style="200" min="36" max="36"/>
    <col width="13" customWidth="1" style="200" min="37" max="37"/>
    <col width="13" customWidth="1" style="200" min="38" max="38"/>
    <col width="13" customWidth="1" style="200" min="39" max="39"/>
    <col width="13" customWidth="1" style="200" min="40" max="40"/>
    <col width="13" customWidth="1" style="200" min="41" max="41"/>
    <col width="13" customWidth="1" style="200" min="42" max="42"/>
    <col width="13" customWidth="1" style="200" min="43" max="43"/>
    <col width="13" customWidth="1" style="200" min="44" max="44"/>
    <col width="13" customWidth="1" style="200" min="45" max="45"/>
    <col width="13" customWidth="1" style="200" min="46" max="46"/>
    <col width="13" customWidth="1" style="200" min="47" max="47"/>
    <col width="13" customWidth="1" style="200" min="48" max="48"/>
    <col width="13" customWidth="1" style="200" min="49" max="49"/>
    <col width="13" customWidth="1" style="200" min="50" max="50"/>
    <col width="13" customWidth="1" style="200" min="51" max="51"/>
    <col width="13" customWidth="1" style="200" min="52" max="52"/>
    <col width="13" customWidth="1" style="200" min="53" max="53"/>
    <col width="13" customWidth="1" style="200" min="54" max="54"/>
    <col width="13" customWidth="1" style="200" min="55" max="55"/>
    <col width="13" customWidth="1" style="200" min="56" max="56"/>
    <col width="13" customWidth="1" style="200" min="57" max="57"/>
    <col width="13" customWidth="1" style="200" min="58" max="58"/>
    <col width="13" customWidth="1" style="200" min="59" max="59"/>
    <col width="13" customWidth="1" style="200" min="60" max="60"/>
    <col width="13" customWidth="1" style="200" min="61" max="61"/>
    <col width="13" customWidth="1" style="200" min="62" max="62"/>
    <col width="13" customWidth="1" style="200" min="63" max="63"/>
    <col width="13" customWidth="1" style="200" min="64" max="64"/>
    <col width="13" customWidth="1" style="200" min="65" max="65"/>
    <col width="13" customWidth="1" style="200" min="66" max="66"/>
    <col width="13" customWidth="1" style="200" min="67" max="67"/>
    <col width="13" customWidth="1" style="200" min="68" max="68"/>
    <col width="13" customWidth="1" style="200" min="69" max="69"/>
    <col width="13" customWidth="1" style="200" min="70" max="70"/>
    <col width="13" customWidth="1" style="200" min="71" max="71"/>
    <col width="13" customWidth="1" style="200" min="72" max="72"/>
    <col width="13" customWidth="1" style="200" min="73" max="73"/>
    <col width="13" customWidth="1" style="200" min="74" max="74"/>
    <col width="13" customWidth="1" style="200" min="75" max="75"/>
    <col width="13" customWidth="1" style="200" min="76" max="76"/>
    <col width="13" customWidth="1" style="200" min="77" max="77"/>
    <col width="13" customWidth="1" style="200" min="78" max="78"/>
    <col width="13" customWidth="1" style="200" min="79" max="79"/>
    <col width="13" customWidth="1" style="200" min="80" max="80"/>
    <col width="13" customWidth="1" style="200" min="81" max="81"/>
    <col width="13" customWidth="1" style="200" min="82" max="82"/>
    <col width="13" customWidth="1" style="200" min="83" max="83"/>
    <col width="13" customWidth="1" style="200" min="84" max="84"/>
    <col width="13" customWidth="1" style="200" min="85" max="85"/>
    <col width="13" customWidth="1" style="200" min="86" max="86"/>
    <col width="13" customWidth="1" style="200" min="87" max="87"/>
    <col width="13" customWidth="1" style="200" min="88" max="88"/>
    <col width="13" customWidth="1" style="200" min="89" max="89"/>
    <col width="13" customWidth="1" style="200" min="90" max="90"/>
    <col width="13" customWidth="1" style="200" min="91" max="91"/>
    <col width="13" customWidth="1" style="200" min="92" max="92"/>
    <col width="13" customWidth="1" style="200" min="93" max="93"/>
    <col width="13" customWidth="1" style="200" min="94" max="94"/>
    <col width="13" customWidth="1" style="200" min="95" max="95"/>
    <col width="13" customWidth="1" style="200" min="96" max="96"/>
    <col width="13" customWidth="1" style="200" min="97" max="97"/>
    <col width="13" customWidth="1" style="200" min="98" max="98"/>
    <col width="13" customWidth="1" style="200" min="99" max="99"/>
    <col width="13" customWidth="1" style="200" min="100" max="100"/>
    <col width="13" customWidth="1" style="200" min="101" max="101"/>
    <col width="13" customWidth="1" style="200" min="102" max="102"/>
    <col width="13" customWidth="1" style="200" min="103" max="103"/>
    <col width="13" customWidth="1" style="200" min="104" max="104"/>
    <col width="13" customWidth="1" style="200" min="105" max="105"/>
    <col width="13" customWidth="1" style="200" min="106" max="106"/>
    <col width="13" customWidth="1" style="200" min="107" max="107"/>
    <col width="13" customWidth="1" style="200" min="108" max="108"/>
    <col width="13" customWidth="1" style="200" min="109" max="109"/>
    <col width="13" customWidth="1" style="200" min="110" max="110"/>
    <col width="13" customWidth="1" style="200" min="111" max="111"/>
    <col width="13" customWidth="1" style="200" min="112" max="112"/>
    <col width="13" customWidth="1" style="200" min="113" max="113"/>
    <col width="13" customWidth="1" style="200" min="114" max="114"/>
    <col width="13" customWidth="1" style="200" min="115" max="115"/>
    <col width="13" customWidth="1" style="200" min="116" max="116"/>
    <col width="13" customWidth="1" style="200" min="117" max="117"/>
    <col width="13" customWidth="1" style="200" min="118" max="118"/>
    <col width="13" customWidth="1" style="200" min="119" max="119"/>
    <col width="13" customWidth="1" style="200" min="120" max="120"/>
    <col width="13" customWidth="1" style="200" min="121" max="121"/>
    <col width="13" customWidth="1" style="200" min="122" max="122"/>
    <col width="13" customWidth="1" style="200" min="123" max="123"/>
    <col width="13" customWidth="1" style="200" min="124" max="124"/>
    <col width="13" customWidth="1" style="200" min="125" max="125"/>
    <col width="13" customWidth="1" style="200" min="126" max="126"/>
    <col width="13" customWidth="1" style="200" min="127" max="127"/>
    <col width="13" customWidth="1" style="200" min="128" max="128"/>
    <col width="13" customWidth="1" style="200" min="129" max="129"/>
    <col width="13" customWidth="1" style="200" min="130" max="130"/>
    <col width="13" customWidth="1" style="200" min="131" max="131"/>
    <col width="13" customWidth="1" style="200" min="132" max="132"/>
    <col width="13" customWidth="1" style="200" min="133" max="133"/>
    <col width="13" customWidth="1" style="200" min="134" max="134"/>
    <col width="13" customWidth="1" style="200" min="135" max="135"/>
    <col width="13" customWidth="1" style="200" min="136" max="136"/>
    <col width="13" customWidth="1" style="200" min="137" max="137"/>
    <col width="13" customWidth="1" style="200" min="138" max="138"/>
    <col width="13" customWidth="1" style="200" min="139" max="139"/>
    <col width="13" customWidth="1" style="200" min="140" max="140"/>
    <col width="13" customWidth="1" style="200" min="141" max="141"/>
    <col width="13" customWidth="1" style="200" min="142" max="142"/>
    <col width="13" customWidth="1" style="200" min="143" max="143"/>
    <col width="13" customWidth="1" style="200" min="144" max="144"/>
    <col width="13" customWidth="1" style="200" min="145" max="145"/>
    <col width="13" customWidth="1" style="200" min="146" max="146"/>
    <col width="13" customWidth="1" style="200" min="147" max="147"/>
    <col width="13" customWidth="1" style="200" min="148" max="148"/>
    <col width="13" customWidth="1" style="200" min="149" max="149"/>
    <col width="13" customWidth="1" style="200" min="150" max="150"/>
    <col width="13" customWidth="1" style="200" min="151" max="151"/>
    <col width="13" customWidth="1" style="200" min="152" max="152"/>
    <col width="13" customWidth="1" style="200" min="153" max="153"/>
    <col width="13" customWidth="1" style="200" min="154" max="154"/>
    <col width="13" customWidth="1" style="200" min="155" max="155"/>
    <col width="13" customWidth="1" style="200" min="156" max="156"/>
    <col width="13" customWidth="1" style="200" min="157" max="157"/>
    <col width="13" customWidth="1" style="200" min="158" max="158"/>
    <col width="13" customWidth="1" style="200" min="159" max="159"/>
    <col width="13" customWidth="1" style="200" min="160" max="160"/>
    <col width="13" customWidth="1" style="200" min="161" max="161"/>
    <col width="13" customWidth="1" style="200" min="162" max="162"/>
    <col width="13" customWidth="1" style="200" min="163" max="163"/>
    <col width="13" customWidth="1" style="200" min="164" max="164"/>
    <col width="13" customWidth="1" style="200" min="165" max="165"/>
    <col width="13" customWidth="1" style="200" min="166" max="166"/>
    <col width="13" customWidth="1" style="200" min="167" max="167"/>
    <col width="13" customWidth="1" style="200" min="168" max="168"/>
    <col width="13" customWidth="1" style="200" min="169" max="169"/>
    <col width="13" customWidth="1" style="200" min="170" max="170"/>
    <col width="13" customWidth="1" style="200" min="171" max="171"/>
    <col width="13" customWidth="1" style="200" min="172" max="172"/>
    <col width="13" customWidth="1" style="200" min="173" max="173"/>
    <col width="13" customWidth="1" style="200" min="174" max="174"/>
    <col width="13" customWidth="1" style="200" min="175" max="175"/>
    <col width="13" customWidth="1" style="200" min="176" max="176"/>
    <col width="13" customWidth="1" style="200" min="177" max="177"/>
    <col width="13" customWidth="1" style="200" min="178" max="178"/>
    <col width="13" customWidth="1" style="200" min="179" max="179"/>
    <col width="13" customWidth="1" style="200" min="180" max="180"/>
    <col width="13" customWidth="1" style="200" min="181" max="181"/>
    <col width="13" customWidth="1" style="200" min="182" max="182"/>
    <col width="13" customWidth="1" style="200" min="183" max="183"/>
    <col width="13" customWidth="1" style="200" min="184" max="184"/>
    <col width="13" customWidth="1" style="200" min="185" max="185"/>
    <col width="13" customWidth="1" style="200" min="186" max="186"/>
    <col width="13" customWidth="1" style="200" min="187" max="187"/>
    <col width="13" customWidth="1" style="200" min="188" max="188"/>
    <col width="13" customWidth="1" style="200" min="189" max="189"/>
    <col width="13" customWidth="1" style="200" min="190" max="190"/>
    <col width="13" customWidth="1" style="200" min="191" max="191"/>
    <col width="13" customWidth="1" style="200" min="192" max="192"/>
    <col width="13" customWidth="1" style="200" min="193" max="193"/>
    <col width="13" customWidth="1" style="200" min="194" max="194"/>
    <col width="13" customWidth="1" style="200" min="195" max="195"/>
    <col width="13" customWidth="1" style="200" min="196" max="196"/>
    <col width="13" customWidth="1" style="200" min="197" max="197"/>
    <col width="13" customWidth="1" style="200" min="198" max="198"/>
    <col width="13" customWidth="1" style="200" min="199" max="199"/>
    <col width="13" customWidth="1" style="200" min="200" max="200"/>
    <col width="13" customWidth="1" style="200" min="201" max="201"/>
    <col width="13" customWidth="1" style="200" min="202" max="202"/>
    <col width="13" customWidth="1" style="200" min="203" max="203"/>
    <col width="13" customWidth="1" style="200" min="204" max="204"/>
    <col width="13" customWidth="1" style="200" min="205" max="205"/>
    <col width="13" customWidth="1" style="200" min="206" max="206"/>
    <col width="13" customWidth="1" style="200" min="207" max="207"/>
    <col width="13" customWidth="1" style="200" min="208" max="208"/>
    <col width="13" customWidth="1" style="200" min="209" max="209"/>
    <col width="13" customWidth="1" style="200" min="210" max="210"/>
    <col width="13" customWidth="1" style="200" min="211" max="211"/>
    <col width="13" customWidth="1" style="200" min="212" max="212"/>
    <col width="13" customWidth="1" style="200" min="213" max="213"/>
    <col width="13" customWidth="1" style="200" min="214" max="214"/>
    <col width="13" customWidth="1" style="200" min="215" max="215"/>
    <col width="13" customWidth="1" style="200" min="216" max="216"/>
    <col width="13" customWidth="1" style="200" min="217" max="217"/>
    <col width="13" customWidth="1" style="200" min="218" max="218"/>
    <col width="13" customWidth="1" style="200" min="219" max="219"/>
    <col width="13" customWidth="1" style="200" min="220" max="220"/>
    <col width="13" customWidth="1" style="200" min="221" max="221"/>
    <col width="13" customWidth="1" style="200" min="222" max="222"/>
    <col width="13" customWidth="1" style="200" min="223" max="223"/>
    <col width="13" customWidth="1" style="200" min="224" max="224"/>
    <col width="13" customWidth="1" style="200" min="225" max="225"/>
    <col width="13" customWidth="1" style="200" min="226" max="226"/>
    <col width="13" customWidth="1" style="200" min="227" max="227"/>
    <col width="13" customWidth="1" style="200" min="228" max="228"/>
    <col width="13" customWidth="1" style="200" min="229" max="229"/>
    <col width="13" customWidth="1" style="200" min="230" max="230"/>
    <col width="13" customWidth="1" style="200" min="231" max="231"/>
    <col width="13" customWidth="1" style="200" min="232" max="232"/>
    <col width="13" customWidth="1" style="200" min="233" max="233"/>
    <col width="13" customWidth="1" style="200" min="234" max="234"/>
    <col width="13" customWidth="1" style="200" min="235" max="235"/>
    <col width="13" customWidth="1" style="200" min="236" max="236"/>
    <col width="13" customWidth="1" style="200" min="237" max="237"/>
    <col width="13" customWidth="1" style="200" min="238" max="238"/>
    <col width="13" customWidth="1" style="200" min="239" max="239"/>
    <col width="13" customWidth="1" style="200" min="240" max="240"/>
    <col width="13" customWidth="1" style="200" min="241" max="241"/>
    <col width="13" customWidth="1" style="200" min="242" max="242"/>
    <col width="13" customWidth="1" style="200" min="243" max="243"/>
    <col width="13" customWidth="1" style="200" min="244" max="244"/>
    <col width="13" customWidth="1" style="200" min="245" max="245"/>
  </cols>
  <sheetData>
    <row r="1">
      <c r="A1" t="n">
        <v>0</v>
      </c>
      <c r="B1" t="inlineStr">
        <is>
          <t>Smeta.RU Flash  (495) 974-1589</t>
        </is>
      </c>
      <c r="D1" t="inlineStr">
        <is>
          <t>_PS_</t>
        </is>
      </c>
      <c r="F1" t="n">
        <v>0</v>
      </c>
      <c r="G1" t="n">
        <v>0</v>
      </c>
      <c r="H1" t="n">
        <v>0</v>
      </c>
      <c r="I1" t="inlineStr">
        <is>
          <t>Smeta.RU Flash</t>
        </is>
      </c>
      <c r="J1" t="inlineStr"/>
      <c r="K1" t="n">
        <v>1</v>
      </c>
      <c r="L1" t="n">
        <v>75664</v>
      </c>
      <c r="M1" t="n">
        <v>12</v>
      </c>
      <c r="N1" t="n">
        <v>11</v>
      </c>
      <c r="O1" t="n">
        <v>15</v>
      </c>
      <c r="P1" t="n">
        <v>0</v>
      </c>
      <c r="Q1" t="n">
        <v>0</v>
      </c>
    </row>
    <row r="2"/>
    <row r="3"/>
    <row r="4"/>
    <row r="5"/>
    <row r="6"/>
    <row r="7"/>
    <row r="8"/>
    <row r="9"/>
    <row r="10"/>
    <row r="11"/>
    <row r="12">
      <c r="A12" s="434" t="n">
        <v>1</v>
      </c>
      <c r="B12" s="434" t="n">
        <v>2594</v>
      </c>
      <c r="C12" s="434" t="n">
        <v>0</v>
      </c>
      <c r="D12" s="434">
        <f>ROW(A2535)</f>
        <v/>
      </c>
      <c r="E12" s="434" t="n">
        <v>0</v>
      </c>
      <c r="F12" s="434" t="inlineStr">
        <is>
          <t>Новый объект</t>
        </is>
      </c>
      <c r="G12" s="434" t="inlineStr">
        <is>
          <t>Текущий ремонт МКД по адресу: М.О., Щелково за октябрь</t>
        </is>
      </c>
      <c r="H12" s="434" t="inlineStr"/>
      <c r="I12" s="434" t="n">
        <v>0</v>
      </c>
      <c r="J12" s="434" t="inlineStr"/>
      <c r="K12" s="434" t="n">
        <v>0</v>
      </c>
      <c r="L12" s="434" t="n">
        <v>0</v>
      </c>
      <c r="M12" s="434" t="n">
        <v>11</v>
      </c>
      <c r="N12" s="434" t="n"/>
      <c r="O12" s="434" t="n">
        <v>0</v>
      </c>
      <c r="P12" s="434" t="n">
        <v>0</v>
      </c>
      <c r="Q12" s="434" t="n">
        <v>0</v>
      </c>
      <c r="R12" s="434" t="n">
        <v>0</v>
      </c>
      <c r="S12" s="434" t="n"/>
      <c r="T12" s="434" t="n">
        <v>4</v>
      </c>
      <c r="U12" s="434" t="inlineStr"/>
      <c r="V12" s="434" t="n">
        <v>0</v>
      </c>
      <c r="W12" s="434" t="inlineStr"/>
      <c r="X12" s="434" t="inlineStr"/>
      <c r="Y12" s="434" t="inlineStr"/>
      <c r="Z12" s="434" t="inlineStr"/>
      <c r="AA12" s="434" t="inlineStr"/>
      <c r="AB12" s="434" t="inlineStr"/>
      <c r="AC12" s="434" t="inlineStr"/>
      <c r="AD12" s="434" t="inlineStr"/>
      <c r="AE12" s="434" t="inlineStr"/>
      <c r="AF12" s="434" t="inlineStr"/>
      <c r="AG12" s="434" t="inlineStr"/>
      <c r="AH12" s="434" t="inlineStr"/>
      <c r="AI12" s="434" t="inlineStr"/>
      <c r="AJ12" s="434" t="inlineStr"/>
      <c r="AK12" s="434" t="n"/>
      <c r="AL12" s="434" t="inlineStr"/>
      <c r="AM12" s="434" t="inlineStr"/>
      <c r="AN12" s="434" t="inlineStr"/>
      <c r="AO12" s="434" t="n"/>
      <c r="AP12" s="434" t="inlineStr"/>
      <c r="AQ12" s="434" t="inlineStr"/>
      <c r="AR12" s="434" t="inlineStr"/>
      <c r="AS12" s="434" t="n"/>
      <c r="AT12" s="434" t="n"/>
      <c r="AU12" s="434" t="n"/>
      <c r="AV12" s="434" t="n"/>
      <c r="AW12" s="434" t="n"/>
      <c r="AX12" s="434" t="inlineStr"/>
      <c r="AY12" s="434" t="inlineStr"/>
      <c r="AZ12" s="434" t="inlineStr"/>
      <c r="BA12" s="434" t="n"/>
      <c r="BB12" s="434" t="n">
        <v>0</v>
      </c>
      <c r="BC12" s="434" t="n"/>
      <c r="BD12" s="434" t="n"/>
      <c r="BE12" s="434" t="n"/>
      <c r="BF12" s="434" t="n"/>
      <c r="BG12" s="434" t="n"/>
      <c r="BH12" s="434" t="inlineStr">
        <is>
          <t>Сметные нормы списания</t>
        </is>
      </c>
      <c r="BI12" s="434" t="inlineStr">
        <is>
          <t>Коды ценников</t>
        </is>
      </c>
      <c r="BJ12" s="434" t="n">
        <v>1</v>
      </c>
      <c r="BK12" s="434" t="n">
        <v>1</v>
      </c>
      <c r="BL12" s="434" t="n">
        <v>0</v>
      </c>
      <c r="BM12" s="434" t="n">
        <v>0</v>
      </c>
      <c r="BN12" s="434" t="n">
        <v>1</v>
      </c>
      <c r="BO12" s="434" t="n">
        <v>0</v>
      </c>
      <c r="BP12" s="434" t="n">
        <v>2</v>
      </c>
      <c r="BQ12" s="434" t="n">
        <v>2</v>
      </c>
      <c r="BR12" s="434" t="n">
        <v>1</v>
      </c>
      <c r="BS12" s="434" t="n">
        <v>1</v>
      </c>
      <c r="BT12" s="434" t="n">
        <v>0</v>
      </c>
      <c r="BU12" s="434" t="n">
        <v>0</v>
      </c>
      <c r="BV12" s="434" t="n">
        <v>1</v>
      </c>
      <c r="BW12" s="434" t="n">
        <v>0</v>
      </c>
      <c r="BX12" s="434" t="n">
        <v>0</v>
      </c>
      <c r="BY12" s="434" t="inlineStr">
        <is>
          <t>ТСНБ-2001 МО 421пр построчно</t>
        </is>
      </c>
      <c r="BZ12" s="434" t="inlineStr">
        <is>
          <t>Версия 1.7.6 ГСН (ГЭСН, ФЕР) и ТЕР (Методики НР (812/пр, 636/пр, 611/пр) и СП (774/пр и 317/пр) для версии 11.14.0.0</t>
        </is>
      </c>
      <c r="CA12" s="434" t="inlineStr">
        <is>
          <t>ТСНБ-2001 Московской области (редакция 2014 г версия 15.0)</t>
        </is>
      </c>
      <c r="CB12" s="434" t="inlineStr">
        <is>
          <t>ТСНБ-2001 Московской области (редакция 2014 г версия 15.0)</t>
        </is>
      </c>
      <c r="CC12" s="434" t="inlineStr">
        <is>
          <t>ТСНБ-2001 Московской области (редакция 2014 г версия 15.0)</t>
        </is>
      </c>
      <c r="CD12" s="434" t="inlineStr">
        <is>
          <t>ТСНБ-2001 Московской области (редакция 2014 г версия 15.0)</t>
        </is>
      </c>
      <c r="CE12" s="434" t="inlineStr">
        <is>
          <t>Поправки для НБ 2014 года от 15.06.2021 г. Строительство</t>
        </is>
      </c>
      <c r="CF12" s="434" t="n">
        <v>0</v>
      </c>
      <c r="CG12" s="434" t="n">
        <v>0</v>
      </c>
      <c r="CH12" s="434" t="n">
        <v>402989064</v>
      </c>
      <c r="CI12" s="434" t="inlineStr"/>
      <c r="CJ12" s="434" t="inlineStr"/>
      <c r="CK12" s="434" t="n">
        <v>1</v>
      </c>
      <c r="CL12" s="434" t="n"/>
      <c r="CM12" s="434" t="n"/>
      <c r="CN12" s="434" t="n"/>
      <c r="CO12" s="434" t="n"/>
      <c r="CP12" s="434" t="n"/>
      <c r="CQ12" s="434" t="inlineStr">
        <is>
          <t>Территориальные сметные нормативы, предусмотренные для применения на территории Московской области, утвержденные приказом Минстроя России от 21.09.2015 № 675/пр (в редакции приказов Минстроя РФ № 253/пр-264/пр от 28.02.2017г.)</t>
        </is>
      </c>
      <c r="CR12" s="434" t="inlineStr">
        <is>
          <t>ТЕР</t>
        </is>
      </c>
      <c r="CS12" s="434" t="n">
        <v>42794</v>
      </c>
      <c r="CT12" s="434" t="n">
        <v>421</v>
      </c>
      <c r="CU12" s="434" t="n"/>
      <c r="CV12" s="434" t="n"/>
      <c r="CW12" s="434" t="n"/>
      <c r="CX12" s="434" t="n"/>
      <c r="CY12" s="434" t="n">
        <v>0</v>
      </c>
      <c r="CZ12" s="434" t="inlineStr"/>
      <c r="DA12" s="434" t="inlineStr"/>
      <c r="DB12" s="434" t="n"/>
      <c r="DC12" s="434" t="n"/>
      <c r="DD12" s="434" t="n"/>
      <c r="DE12" s="434" t="n"/>
      <c r="DF12" s="434" t="n"/>
      <c r="DG12" s="434" t="n"/>
      <c r="DH12" s="434" t="n"/>
      <c r="DI12" s="434" t="n"/>
      <c r="DJ12" s="434" t="n"/>
      <c r="DK12" s="434" t="n"/>
      <c r="DL12" s="434" t="n"/>
      <c r="DM12" s="434" t="n"/>
      <c r="DN12" s="434" t="n"/>
      <c r="DO12" s="434" t="n"/>
      <c r="DP12" s="434" t="n"/>
      <c r="DQ12" s="434" t="n"/>
      <c r="DR12" s="434" t="n"/>
      <c r="DS12" s="434" t="n"/>
      <c r="DT12" s="434" t="n"/>
      <c r="DU12" s="434" t="n"/>
      <c r="DV12" s="434" t="n"/>
      <c r="DW12" s="434" t="n"/>
      <c r="DX12" s="434" t="n"/>
      <c r="DY12" s="434" t="n"/>
      <c r="DZ12" s="434" t="n"/>
      <c r="EA12" s="434" t="n"/>
      <c r="EB12" s="434" t="n"/>
      <c r="EC12" s="434" t="n">
        <v>0</v>
      </c>
    </row>
    <row r="13"/>
    <row r="14"/>
    <row r="15">
      <c r="A15" s="434" t="n">
        <v>15</v>
      </c>
      <c r="B15" s="434" t="n">
        <v>1</v>
      </c>
      <c r="C15" s="434" t="n"/>
      <c r="D15" s="434" t="n"/>
      <c r="E15" s="434" t="n"/>
      <c r="F15" s="434" t="n"/>
      <c r="G15" s="434" t="n"/>
      <c r="H15" s="434" t="n"/>
      <c r="I15" s="434" t="n"/>
      <c r="J15" s="434" t="n"/>
      <c r="K15" s="434" t="n"/>
      <c r="L15" s="434" t="n"/>
      <c r="M15" s="434" t="n"/>
      <c r="N15" s="434" t="n"/>
      <c r="O15" s="434" t="n"/>
      <c r="P15" s="434" t="n"/>
      <c r="Q15" s="434" t="n"/>
      <c r="R15" s="434" t="n"/>
      <c r="S15" s="434" t="n"/>
      <c r="T15" s="434" t="n"/>
      <c r="U15" s="434" t="n"/>
      <c r="V15" s="434" t="n"/>
      <c r="W15" s="434" t="n"/>
      <c r="X15" s="434" t="n"/>
      <c r="Y15" s="434" t="n"/>
      <c r="Z15" s="434" t="n"/>
      <c r="AA15" s="434" t="n"/>
      <c r="AB15" s="434" t="n"/>
      <c r="AC15" s="434" t="n"/>
      <c r="AD15" s="434" t="n"/>
      <c r="AE15" s="434" t="n"/>
      <c r="AF15" s="434" t="n"/>
      <c r="AG15" s="434" t="n"/>
      <c r="AH15" s="434" t="n"/>
      <c r="AI15" s="434" t="n"/>
      <c r="AJ15" s="434" t="n"/>
      <c r="AK15" s="434" t="n"/>
      <c r="AL15" s="434" t="n"/>
      <c r="AM15" s="434" t="n"/>
      <c r="AN15" s="434" t="n"/>
      <c r="AO15" s="434" t="n"/>
      <c r="AP15" s="434" t="n"/>
      <c r="AQ15" s="434" t="n"/>
      <c r="AR15" s="434" t="n"/>
      <c r="AS15" s="434" t="n"/>
      <c r="AT15" s="434" t="n"/>
      <c r="AU15" s="434" t="n"/>
      <c r="AV15" s="434" t="n"/>
      <c r="AW15" s="434" t="n"/>
      <c r="AX15" s="434" t="n"/>
      <c r="AY15" s="434" t="n"/>
      <c r="AZ15" s="434" t="n"/>
      <c r="BA15" s="434" t="n"/>
      <c r="BB15" s="434" t="n"/>
      <c r="BC15" s="434" t="n"/>
      <c r="BD15" s="434" t="n"/>
      <c r="BE15" s="434" t="n"/>
      <c r="BF15" s="434" t="n"/>
      <c r="BG15" s="434" t="n"/>
      <c r="BH15" s="434" t="n"/>
      <c r="BI15" s="434" t="n"/>
      <c r="BJ15" s="434" t="n"/>
      <c r="BK15" s="434" t="n"/>
      <c r="BL15" s="434" t="n"/>
      <c r="BM15" s="434" t="n"/>
      <c r="BN15" s="434" t="n"/>
      <c r="BO15" s="434" t="n"/>
      <c r="BP15" s="434" t="n"/>
      <c r="BQ15" s="434" t="n"/>
      <c r="BR15" s="434" t="n"/>
      <c r="BS15" s="434" t="n"/>
      <c r="BT15" s="434" t="n"/>
      <c r="BU15" s="434" t="n"/>
      <c r="BV15" s="434" t="n"/>
      <c r="BW15" s="434" t="n"/>
      <c r="BX15" s="434" t="n"/>
      <c r="BY15" s="434" t="n"/>
      <c r="BZ15" s="434" t="n"/>
      <c r="CA15" s="434" t="n"/>
      <c r="CB15" s="434" t="n"/>
      <c r="CC15" s="434" t="n"/>
      <c r="CD15" s="434" t="n"/>
      <c r="CE15" s="434" t="n"/>
      <c r="CF15" s="434" t="n"/>
      <c r="CG15" s="434" t="n"/>
      <c r="CH15" s="434" t="n"/>
      <c r="CI15" s="434" t="n"/>
      <c r="CJ15" s="434" t="n"/>
      <c r="CK15" s="434" t="n"/>
      <c r="CL15" s="434" t="n"/>
      <c r="CM15" s="434" t="n"/>
      <c r="CN15" s="434" t="n"/>
      <c r="CO15" s="434" t="n"/>
      <c r="CP15" s="434" t="n"/>
      <c r="CQ15" s="434" t="n"/>
      <c r="CR15" s="434" t="n"/>
      <c r="CS15" s="434" t="n"/>
      <c r="CT15" s="434" t="n"/>
      <c r="CU15" s="434" t="n"/>
      <c r="CV15" s="434" t="n"/>
      <c r="CW15" s="434" t="n"/>
      <c r="CX15" s="434" t="n"/>
      <c r="CY15" s="434" t="n"/>
      <c r="CZ15" s="434" t="n"/>
      <c r="DA15" s="434" t="n"/>
      <c r="DB15" s="434" t="n"/>
      <c r="DC15" s="434" t="n"/>
      <c r="DD15" s="434" t="n"/>
      <c r="DE15" s="434" t="n"/>
      <c r="DF15" s="434" t="n"/>
      <c r="DG15" s="434" t="n"/>
      <c r="DH15" s="434" t="n"/>
      <c r="DI15" s="434" t="n"/>
      <c r="DJ15" s="434" t="n"/>
      <c r="DK15" s="434" t="n"/>
      <c r="DL15" s="434" t="n"/>
      <c r="DM15" s="434" t="n"/>
      <c r="DN15" s="434" t="n"/>
      <c r="DO15" s="434" t="n"/>
      <c r="DP15" s="434" t="n"/>
      <c r="DQ15" s="434" t="n"/>
      <c r="DR15" s="434" t="n"/>
      <c r="DS15" s="434" t="n"/>
      <c r="DT15" s="434" t="n"/>
      <c r="DU15" s="434" t="n"/>
      <c r="DV15" s="434" t="n"/>
      <c r="DW15" s="434" t="n"/>
      <c r="DX15" s="434" t="n"/>
      <c r="DY15" s="434" t="n"/>
      <c r="DZ15" s="434" t="n"/>
      <c r="EA15" s="434" t="n"/>
      <c r="EB15" s="434" t="n"/>
      <c r="EC15" s="434" t="n"/>
    </row>
    <row r="16"/>
    <row r="17"/>
    <row r="18">
      <c r="A18" s="435" t="n">
        <v>52</v>
      </c>
      <c r="B18" s="435">
        <f>B2535</f>
        <v/>
      </c>
      <c r="C18" s="435">
        <f>C2535</f>
        <v/>
      </c>
      <c r="D18" s="435">
        <f>D2535</f>
        <v/>
      </c>
      <c r="E18" s="435">
        <f>E2535</f>
        <v/>
      </c>
      <c r="F18" s="435">
        <f>F2535</f>
        <v/>
      </c>
      <c r="G18" s="435">
        <f>G2535</f>
        <v/>
      </c>
      <c r="H18" s="435" t="n"/>
      <c r="I18" s="435" t="n"/>
      <c r="J18" s="435" t="n"/>
      <c r="K18" s="435" t="n"/>
      <c r="L18" s="435" t="n"/>
      <c r="M18" s="435" t="n"/>
      <c r="N18" s="435" t="n"/>
      <c r="O18" s="435">
        <f>O2535</f>
        <v/>
      </c>
      <c r="P18" s="435">
        <f>P2535</f>
        <v/>
      </c>
      <c r="Q18" s="435">
        <f>Q2535</f>
        <v/>
      </c>
      <c r="R18" s="435">
        <f>R2535</f>
        <v/>
      </c>
      <c r="S18" s="435">
        <f>S2535</f>
        <v/>
      </c>
      <c r="T18" s="435">
        <f>T2535</f>
        <v/>
      </c>
      <c r="U18" s="435">
        <f>U2535</f>
        <v/>
      </c>
      <c r="V18" s="435">
        <f>V2535</f>
        <v/>
      </c>
      <c r="W18" s="435">
        <f>W2535</f>
        <v/>
      </c>
      <c r="X18" s="435">
        <f>X2535</f>
        <v/>
      </c>
      <c r="Y18" s="435">
        <f>Y2535</f>
        <v/>
      </c>
      <c r="Z18" s="435">
        <f>Z2535</f>
        <v/>
      </c>
      <c r="AA18" s="435">
        <f>AA2535</f>
        <v/>
      </c>
      <c r="AB18" s="435">
        <f>AB2535</f>
        <v/>
      </c>
      <c r="AC18" s="435">
        <f>AC2535</f>
        <v/>
      </c>
      <c r="AD18" s="435">
        <f>AD2535</f>
        <v/>
      </c>
      <c r="AE18" s="435">
        <f>AE2535</f>
        <v/>
      </c>
      <c r="AF18" s="435">
        <f>AF2535</f>
        <v/>
      </c>
      <c r="AG18" s="435">
        <f>AG2535</f>
        <v/>
      </c>
      <c r="AH18" s="435">
        <f>AH2535</f>
        <v/>
      </c>
      <c r="AI18" s="435">
        <f>AI2535</f>
        <v/>
      </c>
      <c r="AJ18" s="435">
        <f>AJ2535</f>
        <v/>
      </c>
      <c r="AK18" s="435">
        <f>AK2535</f>
        <v/>
      </c>
      <c r="AL18" s="435">
        <f>AL2535</f>
        <v/>
      </c>
      <c r="AM18" s="435">
        <f>AM2535</f>
        <v/>
      </c>
      <c r="AN18" s="435">
        <f>AN2535</f>
        <v/>
      </c>
      <c r="AO18" s="435">
        <f>AO2535</f>
        <v/>
      </c>
      <c r="AP18" s="435">
        <f>AP2535</f>
        <v/>
      </c>
      <c r="AQ18" s="435">
        <f>AQ2535</f>
        <v/>
      </c>
      <c r="AR18" s="435">
        <f>AR2535</f>
        <v/>
      </c>
      <c r="AS18" s="435">
        <f>AS2535</f>
        <v/>
      </c>
      <c r="AT18" s="435">
        <f>AT2535</f>
        <v/>
      </c>
      <c r="AU18" s="435">
        <f>AU2535</f>
        <v/>
      </c>
      <c r="AV18" s="435">
        <f>AV2535</f>
        <v/>
      </c>
      <c r="AW18" s="435">
        <f>AW2535</f>
        <v/>
      </c>
      <c r="AX18" s="435">
        <f>AX2535</f>
        <v/>
      </c>
      <c r="AY18" s="435">
        <f>AY2535</f>
        <v/>
      </c>
      <c r="AZ18" s="435">
        <f>AZ2535</f>
        <v/>
      </c>
      <c r="BA18" s="435">
        <f>BA2535</f>
        <v/>
      </c>
      <c r="BB18" s="435">
        <f>BB2535</f>
        <v/>
      </c>
      <c r="BC18" s="435">
        <f>BC2535</f>
        <v/>
      </c>
      <c r="BD18" s="435">
        <f>BD2535</f>
        <v/>
      </c>
      <c r="BE18" s="435">
        <f>BE2535</f>
        <v/>
      </c>
      <c r="BF18" s="435">
        <f>BF2535</f>
        <v/>
      </c>
      <c r="BG18" s="435">
        <f>BG2535</f>
        <v/>
      </c>
      <c r="BH18" s="435">
        <f>BH2535</f>
        <v/>
      </c>
      <c r="BI18" s="435">
        <f>BI2535</f>
        <v/>
      </c>
      <c r="BJ18" s="435">
        <f>BJ2535</f>
        <v/>
      </c>
      <c r="BK18" s="435">
        <f>BK2535</f>
        <v/>
      </c>
      <c r="BL18" s="435">
        <f>BL2535</f>
        <v/>
      </c>
      <c r="BM18" s="435">
        <f>BM2535</f>
        <v/>
      </c>
      <c r="BN18" s="435">
        <f>BN2535</f>
        <v/>
      </c>
      <c r="BO18" s="435">
        <f>BO2535</f>
        <v/>
      </c>
      <c r="BP18" s="435">
        <f>BP2535</f>
        <v/>
      </c>
      <c r="BQ18" s="435">
        <f>BQ2535</f>
        <v/>
      </c>
      <c r="BR18" s="435">
        <f>BR2535</f>
        <v/>
      </c>
      <c r="BS18" s="435">
        <f>BS2535</f>
        <v/>
      </c>
      <c r="BT18" s="435">
        <f>BT2535</f>
        <v/>
      </c>
      <c r="BU18" s="435">
        <f>BU2535</f>
        <v/>
      </c>
      <c r="BV18" s="435">
        <f>BV2535</f>
        <v/>
      </c>
      <c r="BW18" s="435">
        <f>BW2535</f>
        <v/>
      </c>
      <c r="BX18" s="435">
        <f>BX2535</f>
        <v/>
      </c>
      <c r="BY18" s="435">
        <f>BY2535</f>
        <v/>
      </c>
      <c r="BZ18" s="435">
        <f>BZ2535</f>
        <v/>
      </c>
      <c r="CA18" s="435">
        <f>CA2535</f>
        <v/>
      </c>
      <c r="CB18" s="435">
        <f>CB2535</f>
        <v/>
      </c>
      <c r="CC18" s="435">
        <f>CC2535</f>
        <v/>
      </c>
      <c r="CD18" s="435">
        <f>CD2535</f>
        <v/>
      </c>
      <c r="CE18" s="435">
        <f>CE2535</f>
        <v/>
      </c>
      <c r="CF18" s="435">
        <f>CF2535</f>
        <v/>
      </c>
      <c r="CG18" s="435">
        <f>CG2535</f>
        <v/>
      </c>
      <c r="CH18" s="435">
        <f>CH2535</f>
        <v/>
      </c>
      <c r="CI18" s="435">
        <f>CI2535</f>
        <v/>
      </c>
      <c r="CJ18" s="435">
        <f>CJ2535</f>
        <v/>
      </c>
      <c r="CK18" s="435">
        <f>CK2535</f>
        <v/>
      </c>
      <c r="CL18" s="435">
        <f>CL2535</f>
        <v/>
      </c>
      <c r="CM18" s="435">
        <f>CM2535</f>
        <v/>
      </c>
      <c r="CN18" s="435">
        <f>CN2535</f>
        <v/>
      </c>
      <c r="CO18" s="435">
        <f>CO2535</f>
        <v/>
      </c>
      <c r="CP18" s="435">
        <f>CP2535</f>
        <v/>
      </c>
      <c r="CQ18" s="435">
        <f>CQ2535</f>
        <v/>
      </c>
      <c r="CR18" s="435">
        <f>CR2535</f>
        <v/>
      </c>
      <c r="CS18" s="435">
        <f>CS2535</f>
        <v/>
      </c>
      <c r="CT18" s="435">
        <f>CT2535</f>
        <v/>
      </c>
      <c r="CU18" s="435">
        <f>CU2535</f>
        <v/>
      </c>
      <c r="CV18" s="435">
        <f>CV2535</f>
        <v/>
      </c>
      <c r="CW18" s="435">
        <f>CW2535</f>
        <v/>
      </c>
      <c r="CX18" s="435">
        <f>CX2535</f>
        <v/>
      </c>
      <c r="CY18" s="435">
        <f>CY2535</f>
        <v/>
      </c>
      <c r="CZ18" s="435">
        <f>CZ2535</f>
        <v/>
      </c>
      <c r="DA18" s="435">
        <f>DA2535</f>
        <v/>
      </c>
      <c r="DB18" s="435">
        <f>DB2535</f>
        <v/>
      </c>
      <c r="DC18" s="435">
        <f>DC2535</f>
        <v/>
      </c>
      <c r="DD18" s="435">
        <f>DD2535</f>
        <v/>
      </c>
      <c r="DE18" s="435">
        <f>DE2535</f>
        <v/>
      </c>
      <c r="DF18" s="435">
        <f>DF2535</f>
        <v/>
      </c>
      <c r="DG18" s="436">
        <f>DG2535</f>
        <v/>
      </c>
      <c r="DH18" s="436">
        <f>DH2535</f>
        <v/>
      </c>
      <c r="DI18" s="436">
        <f>DI2535</f>
        <v/>
      </c>
      <c r="DJ18" s="436">
        <f>DJ2535</f>
        <v/>
      </c>
      <c r="DK18" s="436">
        <f>DK2535</f>
        <v/>
      </c>
      <c r="DL18" s="436">
        <f>DL2535</f>
        <v/>
      </c>
      <c r="DM18" s="436">
        <f>DM2535</f>
        <v/>
      </c>
      <c r="DN18" s="436">
        <f>DN2535</f>
        <v/>
      </c>
      <c r="DO18" s="436">
        <f>DO2535</f>
        <v/>
      </c>
      <c r="DP18" s="436">
        <f>DP2535</f>
        <v/>
      </c>
      <c r="DQ18" s="436">
        <f>DQ2535</f>
        <v/>
      </c>
      <c r="DR18" s="436">
        <f>DR2535</f>
        <v/>
      </c>
      <c r="DS18" s="436">
        <f>DS2535</f>
        <v/>
      </c>
      <c r="DT18" s="436">
        <f>DT2535</f>
        <v/>
      </c>
      <c r="DU18" s="436">
        <f>DU2535</f>
        <v/>
      </c>
      <c r="DV18" s="436">
        <f>DV2535</f>
        <v/>
      </c>
      <c r="DW18" s="436">
        <f>DW2535</f>
        <v/>
      </c>
      <c r="DX18" s="436">
        <f>DX2535</f>
        <v/>
      </c>
      <c r="DY18" s="436">
        <f>DY2535</f>
        <v/>
      </c>
      <c r="DZ18" s="436">
        <f>DZ2535</f>
        <v/>
      </c>
      <c r="EA18" s="436">
        <f>EA2535</f>
        <v/>
      </c>
      <c r="EB18" s="436">
        <f>EB2535</f>
        <v/>
      </c>
      <c r="EC18" s="436">
        <f>EC2535</f>
        <v/>
      </c>
      <c r="ED18" s="436">
        <f>ED2535</f>
        <v/>
      </c>
      <c r="EE18" s="436">
        <f>EE2535</f>
        <v/>
      </c>
      <c r="EF18" s="436">
        <f>EF2535</f>
        <v/>
      </c>
      <c r="EG18" s="436">
        <f>EG2535</f>
        <v/>
      </c>
      <c r="EH18" s="436">
        <f>EH2535</f>
        <v/>
      </c>
      <c r="EI18" s="436">
        <f>EI2535</f>
        <v/>
      </c>
      <c r="EJ18" s="436">
        <f>EJ2535</f>
        <v/>
      </c>
      <c r="EK18" s="436">
        <f>EK2535</f>
        <v/>
      </c>
      <c r="EL18" s="436">
        <f>EL2535</f>
        <v/>
      </c>
      <c r="EM18" s="436">
        <f>EM2535</f>
        <v/>
      </c>
      <c r="EN18" s="436">
        <f>EN2535</f>
        <v/>
      </c>
      <c r="EO18" s="436">
        <f>EO2535</f>
        <v/>
      </c>
      <c r="EP18" s="436">
        <f>EP2535</f>
        <v/>
      </c>
      <c r="EQ18" s="436">
        <f>EQ2535</f>
        <v/>
      </c>
      <c r="ER18" s="436">
        <f>ER2535</f>
        <v/>
      </c>
      <c r="ES18" s="436">
        <f>ES2535</f>
        <v/>
      </c>
      <c r="ET18" s="436">
        <f>ET2535</f>
        <v/>
      </c>
      <c r="EU18" s="436">
        <f>EU2535</f>
        <v/>
      </c>
      <c r="EV18" s="436">
        <f>EV2535</f>
        <v/>
      </c>
      <c r="EW18" s="436">
        <f>EW2535</f>
        <v/>
      </c>
      <c r="EX18" s="436">
        <f>EX2535</f>
        <v/>
      </c>
      <c r="EY18" s="436">
        <f>EY2535</f>
        <v/>
      </c>
      <c r="EZ18" s="436">
        <f>EZ2535</f>
        <v/>
      </c>
      <c r="FA18" s="436">
        <f>FA2535</f>
        <v/>
      </c>
      <c r="FB18" s="436">
        <f>FB2535</f>
        <v/>
      </c>
      <c r="FC18" s="436">
        <f>FC2535</f>
        <v/>
      </c>
      <c r="FD18" s="436">
        <f>FD2535</f>
        <v/>
      </c>
      <c r="FE18" s="436">
        <f>FE2535</f>
        <v/>
      </c>
      <c r="FF18" s="436">
        <f>FF2535</f>
        <v/>
      </c>
      <c r="FG18" s="436">
        <f>FG2535</f>
        <v/>
      </c>
      <c r="FH18" s="436">
        <f>FH2535</f>
        <v/>
      </c>
      <c r="FI18" s="436">
        <f>FI2535</f>
        <v/>
      </c>
      <c r="FJ18" s="436">
        <f>FJ2535</f>
        <v/>
      </c>
      <c r="FK18" s="436">
        <f>FK2535</f>
        <v/>
      </c>
      <c r="FL18" s="436">
        <f>FL2535</f>
        <v/>
      </c>
      <c r="FM18" s="436">
        <f>FM2535</f>
        <v/>
      </c>
      <c r="FN18" s="436">
        <f>FN2535</f>
        <v/>
      </c>
      <c r="FO18" s="436">
        <f>FO2535</f>
        <v/>
      </c>
      <c r="FP18" s="436">
        <f>FP2535</f>
        <v/>
      </c>
      <c r="FQ18" s="436">
        <f>FQ2535</f>
        <v/>
      </c>
      <c r="FR18" s="436">
        <f>FR2535</f>
        <v/>
      </c>
      <c r="FS18" s="436">
        <f>FS2535</f>
        <v/>
      </c>
      <c r="FT18" s="436">
        <f>FT2535</f>
        <v/>
      </c>
      <c r="FU18" s="436">
        <f>FU2535</f>
        <v/>
      </c>
      <c r="FV18" s="436">
        <f>FV2535</f>
        <v/>
      </c>
      <c r="FW18" s="436">
        <f>FW2535</f>
        <v/>
      </c>
      <c r="FX18" s="436">
        <f>FX2535</f>
        <v/>
      </c>
      <c r="FY18" s="436">
        <f>FY2535</f>
        <v/>
      </c>
      <c r="FZ18" s="436">
        <f>FZ2535</f>
        <v/>
      </c>
      <c r="GA18" s="436">
        <f>GA2535</f>
        <v/>
      </c>
      <c r="GB18" s="436">
        <f>GB2535</f>
        <v/>
      </c>
      <c r="GC18" s="436">
        <f>GC2535</f>
        <v/>
      </c>
      <c r="GD18" s="436">
        <f>GD2535</f>
        <v/>
      </c>
      <c r="GE18" s="436">
        <f>GE2535</f>
        <v/>
      </c>
      <c r="GF18" s="436">
        <f>GF2535</f>
        <v/>
      </c>
      <c r="GG18" s="436">
        <f>GG2535</f>
        <v/>
      </c>
      <c r="GH18" s="436">
        <f>GH2535</f>
        <v/>
      </c>
      <c r="GI18" s="436">
        <f>GI2535</f>
        <v/>
      </c>
      <c r="GJ18" s="436">
        <f>GJ2535</f>
        <v/>
      </c>
      <c r="GK18" s="436">
        <f>GK2535</f>
        <v/>
      </c>
      <c r="GL18" s="436">
        <f>GL2535</f>
        <v/>
      </c>
      <c r="GM18" s="436">
        <f>GM2535</f>
        <v/>
      </c>
      <c r="GN18" s="436">
        <f>GN2535</f>
        <v/>
      </c>
      <c r="GO18" s="436">
        <f>GO2535</f>
        <v/>
      </c>
      <c r="GP18" s="436">
        <f>GP2535</f>
        <v/>
      </c>
      <c r="GQ18" s="436">
        <f>GQ2535</f>
        <v/>
      </c>
      <c r="GR18" s="436">
        <f>GR2535</f>
        <v/>
      </c>
      <c r="GS18" s="436">
        <f>GS2535</f>
        <v/>
      </c>
      <c r="GT18" s="436">
        <f>GT2535</f>
        <v/>
      </c>
      <c r="GU18" s="436">
        <f>GU2535</f>
        <v/>
      </c>
      <c r="GV18" s="436">
        <f>GV2535</f>
        <v/>
      </c>
      <c r="GW18" s="436">
        <f>GW2535</f>
        <v/>
      </c>
      <c r="GX18" s="436">
        <f>GX2535</f>
        <v/>
      </c>
    </row>
    <row r="19"/>
    <row r="20">
      <c r="A20" s="434" t="n">
        <v>3</v>
      </c>
      <c r="B20" s="434" t="n">
        <v>0</v>
      </c>
      <c r="C20" s="434" t="n"/>
      <c r="D20" s="434">
        <f>ROW(A29)</f>
        <v/>
      </c>
      <c r="E20" s="434" t="n"/>
      <c r="F20" s="434" t="inlineStr">
        <is>
          <t>Новая локальная смета</t>
        </is>
      </c>
      <c r="G20" s="434" t="inlineStr">
        <is>
          <t>Текстильщиков 1</t>
        </is>
      </c>
      <c r="H20" s="434" t="inlineStr"/>
      <c r="I20" s="434" t="n">
        <v>0</v>
      </c>
      <c r="J20" s="434" t="inlineStr"/>
      <c r="K20" s="434" t="n">
        <v>-1</v>
      </c>
      <c r="L20" s="434" t="inlineStr">
        <is>
          <t>Новая локальная смета</t>
        </is>
      </c>
      <c r="M20" s="434" t="inlineStr"/>
      <c r="N20" s="434" t="n"/>
      <c r="O20" s="434" t="n"/>
      <c r="P20" s="434" t="n"/>
      <c r="Q20" s="434" t="n"/>
      <c r="R20" s="434" t="n"/>
      <c r="S20" s="434" t="n">
        <v>0</v>
      </c>
      <c r="T20" s="434" t="n"/>
      <c r="U20" s="434" t="inlineStr"/>
      <c r="V20" s="434" t="n">
        <v>0</v>
      </c>
      <c r="W20" s="434" t="n"/>
      <c r="X20" s="434" t="n"/>
      <c r="Y20" s="434" t="n"/>
      <c r="Z20" s="434" t="n"/>
      <c r="AA20" s="434" t="n"/>
      <c r="AB20" s="434" t="inlineStr"/>
      <c r="AC20" s="434" t="inlineStr"/>
      <c r="AD20" s="434" t="inlineStr"/>
      <c r="AE20" s="434" t="inlineStr"/>
      <c r="AF20" s="434" t="inlineStr"/>
      <c r="AG20" s="434" t="inlineStr"/>
      <c r="AH20" s="434" t="n"/>
      <c r="AI20" s="434" t="n"/>
      <c r="AJ20" s="434" t="n"/>
      <c r="AK20" s="434" t="n"/>
      <c r="AL20" s="434" t="n"/>
      <c r="AM20" s="434" t="n"/>
      <c r="AN20" s="434" t="n"/>
      <c r="AO20" s="434" t="n"/>
      <c r="AP20" s="434" t="inlineStr"/>
      <c r="AQ20" s="434" t="inlineStr"/>
      <c r="AR20" s="434" t="inlineStr"/>
      <c r="AS20" s="434" t="n"/>
      <c r="AT20" s="434" t="n"/>
      <c r="AU20" s="434" t="n"/>
      <c r="AV20" s="434" t="n"/>
      <c r="AW20" s="434" t="n"/>
      <c r="AX20" s="434" t="n"/>
      <c r="AY20" s="434" t="n"/>
      <c r="AZ20" s="434" t="inlineStr"/>
      <c r="BA20" s="434" t="n"/>
      <c r="BB20" s="434" t="inlineStr"/>
      <c r="BC20" s="434" t="inlineStr"/>
      <c r="BD20" s="434" t="inlineStr"/>
      <c r="BE20" s="434" t="inlineStr"/>
      <c r="BF20" s="434" t="inlineStr"/>
      <c r="BG20" s="434" t="inlineStr"/>
      <c r="BH20" s="434" t="inlineStr"/>
      <c r="BI20" s="434" t="inlineStr"/>
      <c r="BJ20" s="434" t="inlineStr"/>
      <c r="BK20" s="434" t="inlineStr"/>
      <c r="BL20" s="434" t="inlineStr"/>
      <c r="BM20" s="434" t="inlineStr"/>
      <c r="BN20" s="434" t="inlineStr"/>
      <c r="BO20" s="434" t="inlineStr"/>
      <c r="BP20" s="434" t="inlineStr"/>
      <c r="BQ20" s="434" t="n"/>
      <c r="BR20" s="434" t="n"/>
      <c r="BS20" s="434" t="n"/>
      <c r="BT20" s="434" t="n"/>
      <c r="BU20" s="434" t="n"/>
      <c r="BV20" s="434" t="n"/>
      <c r="BW20" s="434" t="n"/>
      <c r="BX20" s="434" t="n">
        <v>0</v>
      </c>
      <c r="BY20" s="434" t="n"/>
      <c r="BZ20" s="434" t="n"/>
      <c r="CA20" s="434" t="n"/>
      <c r="CB20" s="434" t="n"/>
      <c r="CC20" s="434" t="n"/>
      <c r="CD20" s="434" t="n"/>
      <c r="CE20" s="434" t="n"/>
      <c r="CF20" s="434" t="n">
        <v>0</v>
      </c>
      <c r="CG20" s="434" t="n">
        <v>0</v>
      </c>
      <c r="CH20" s="434" t="n"/>
      <c r="CI20" s="434" t="inlineStr"/>
      <c r="CJ20" s="434" t="inlineStr"/>
      <c r="CK20" t="inlineStr"/>
      <c r="CL20" t="inlineStr"/>
      <c r="CM20" t="inlineStr"/>
      <c r="CN20" t="inlineStr"/>
      <c r="CO20" t="inlineStr"/>
      <c r="CP20" t="inlineStr"/>
      <c r="CQ20" t="inlineStr"/>
    </row>
    <row r="21"/>
    <row r="22">
      <c r="A22" s="435" t="n">
        <v>52</v>
      </c>
      <c r="B22" s="435">
        <f>B29</f>
        <v/>
      </c>
      <c r="C22" s="435">
        <f>C29</f>
        <v/>
      </c>
      <c r="D22" s="435">
        <f>D29</f>
        <v/>
      </c>
      <c r="E22" s="435">
        <f>E29</f>
        <v/>
      </c>
      <c r="F22" s="435">
        <f>F29</f>
        <v/>
      </c>
      <c r="G22" s="435">
        <f>G29</f>
        <v/>
      </c>
      <c r="H22" s="435" t="n"/>
      <c r="I22" s="435" t="n"/>
      <c r="J22" s="435" t="n"/>
      <c r="K22" s="435" t="n"/>
      <c r="L22" s="435" t="n"/>
      <c r="M22" s="435" t="n"/>
      <c r="N22" s="435" t="n"/>
      <c r="O22" s="435">
        <f>O29</f>
        <v/>
      </c>
      <c r="P22" s="435">
        <f>P29</f>
        <v/>
      </c>
      <c r="Q22" s="435">
        <f>Q29</f>
        <v/>
      </c>
      <c r="R22" s="435">
        <f>R29</f>
        <v/>
      </c>
      <c r="S22" s="435">
        <f>S29</f>
        <v/>
      </c>
      <c r="T22" s="435">
        <f>T29</f>
        <v/>
      </c>
      <c r="U22" s="435">
        <f>U29</f>
        <v/>
      </c>
      <c r="V22" s="435">
        <f>V29</f>
        <v/>
      </c>
      <c r="W22" s="435">
        <f>W29</f>
        <v/>
      </c>
      <c r="X22" s="435">
        <f>X29</f>
        <v/>
      </c>
      <c r="Y22" s="435">
        <f>Y29</f>
        <v/>
      </c>
      <c r="Z22" s="435">
        <f>Z29</f>
        <v/>
      </c>
      <c r="AA22" s="435">
        <f>AA29</f>
        <v/>
      </c>
      <c r="AB22" s="435">
        <f>AB29</f>
        <v/>
      </c>
      <c r="AC22" s="435">
        <f>AC29</f>
        <v/>
      </c>
      <c r="AD22" s="435">
        <f>AD29</f>
        <v/>
      </c>
      <c r="AE22" s="435">
        <f>AE29</f>
        <v/>
      </c>
      <c r="AF22" s="435">
        <f>AF29</f>
        <v/>
      </c>
      <c r="AG22" s="435">
        <f>AG29</f>
        <v/>
      </c>
      <c r="AH22" s="435">
        <f>AH29</f>
        <v/>
      </c>
      <c r="AI22" s="435">
        <f>AI29</f>
        <v/>
      </c>
      <c r="AJ22" s="435">
        <f>AJ29</f>
        <v/>
      </c>
      <c r="AK22" s="435">
        <f>AK29</f>
        <v/>
      </c>
      <c r="AL22" s="435">
        <f>AL29</f>
        <v/>
      </c>
      <c r="AM22" s="435">
        <f>AM29</f>
        <v/>
      </c>
      <c r="AN22" s="435">
        <f>AN29</f>
        <v/>
      </c>
      <c r="AO22" s="435">
        <f>AO29</f>
        <v/>
      </c>
      <c r="AP22" s="435">
        <f>AP29</f>
        <v/>
      </c>
      <c r="AQ22" s="435">
        <f>AQ29</f>
        <v/>
      </c>
      <c r="AR22" s="435">
        <f>AR29</f>
        <v/>
      </c>
      <c r="AS22" s="435">
        <f>AS29</f>
        <v/>
      </c>
      <c r="AT22" s="435">
        <f>AT29</f>
        <v/>
      </c>
      <c r="AU22" s="435">
        <f>AU29</f>
        <v/>
      </c>
      <c r="AV22" s="435">
        <f>AV29</f>
        <v/>
      </c>
      <c r="AW22" s="435">
        <f>AW29</f>
        <v/>
      </c>
      <c r="AX22" s="435">
        <f>AX29</f>
        <v/>
      </c>
      <c r="AY22" s="435">
        <f>AY29</f>
        <v/>
      </c>
      <c r="AZ22" s="435">
        <f>AZ29</f>
        <v/>
      </c>
      <c r="BA22" s="435">
        <f>BA29</f>
        <v/>
      </c>
      <c r="BB22" s="435">
        <f>BB29</f>
        <v/>
      </c>
      <c r="BC22" s="435">
        <f>BC29</f>
        <v/>
      </c>
      <c r="BD22" s="435">
        <f>BD29</f>
        <v/>
      </c>
      <c r="BE22" s="435">
        <f>BE29</f>
        <v/>
      </c>
      <c r="BF22" s="435">
        <f>BF29</f>
        <v/>
      </c>
      <c r="BG22" s="435">
        <f>BG29</f>
        <v/>
      </c>
      <c r="BH22" s="435">
        <f>BH29</f>
        <v/>
      </c>
      <c r="BI22" s="435">
        <f>BI29</f>
        <v/>
      </c>
      <c r="BJ22" s="435">
        <f>BJ29</f>
        <v/>
      </c>
      <c r="BK22" s="435">
        <f>BK29</f>
        <v/>
      </c>
      <c r="BL22" s="435">
        <f>BL29</f>
        <v/>
      </c>
      <c r="BM22" s="435">
        <f>BM29</f>
        <v/>
      </c>
      <c r="BN22" s="435">
        <f>BN29</f>
        <v/>
      </c>
      <c r="BO22" s="435">
        <f>BO29</f>
        <v/>
      </c>
      <c r="BP22" s="435">
        <f>BP29</f>
        <v/>
      </c>
      <c r="BQ22" s="435">
        <f>BQ29</f>
        <v/>
      </c>
      <c r="BR22" s="435">
        <f>BR29</f>
        <v/>
      </c>
      <c r="BS22" s="435">
        <f>BS29</f>
        <v/>
      </c>
      <c r="BT22" s="435">
        <f>BT29</f>
        <v/>
      </c>
      <c r="BU22" s="435">
        <f>BU29</f>
        <v/>
      </c>
      <c r="BV22" s="435">
        <f>BV29</f>
        <v/>
      </c>
      <c r="BW22" s="435">
        <f>BW29</f>
        <v/>
      </c>
      <c r="BX22" s="435">
        <f>BX29</f>
        <v/>
      </c>
      <c r="BY22" s="435">
        <f>BY29</f>
        <v/>
      </c>
      <c r="BZ22" s="435">
        <f>BZ29</f>
        <v/>
      </c>
      <c r="CA22" s="435">
        <f>CA29</f>
        <v/>
      </c>
      <c r="CB22" s="435">
        <f>CB29</f>
        <v/>
      </c>
      <c r="CC22" s="435">
        <f>CC29</f>
        <v/>
      </c>
      <c r="CD22" s="435">
        <f>CD29</f>
        <v/>
      </c>
      <c r="CE22" s="435">
        <f>CE29</f>
        <v/>
      </c>
      <c r="CF22" s="435">
        <f>CF29</f>
        <v/>
      </c>
      <c r="CG22" s="435">
        <f>CG29</f>
        <v/>
      </c>
      <c r="CH22" s="435">
        <f>CH29</f>
        <v/>
      </c>
      <c r="CI22" s="435">
        <f>CI29</f>
        <v/>
      </c>
      <c r="CJ22" s="435">
        <f>CJ29</f>
        <v/>
      </c>
      <c r="CK22" s="435">
        <f>CK29</f>
        <v/>
      </c>
      <c r="CL22" s="435">
        <f>CL29</f>
        <v/>
      </c>
      <c r="CM22" s="435">
        <f>CM29</f>
        <v/>
      </c>
      <c r="CN22" s="435">
        <f>CN29</f>
        <v/>
      </c>
      <c r="CO22" s="435">
        <f>CO29</f>
        <v/>
      </c>
      <c r="CP22" s="435">
        <f>CP29</f>
        <v/>
      </c>
      <c r="CQ22" s="435">
        <f>CQ29</f>
        <v/>
      </c>
      <c r="CR22" s="435">
        <f>CR29</f>
        <v/>
      </c>
      <c r="CS22" s="435">
        <f>CS29</f>
        <v/>
      </c>
      <c r="CT22" s="435">
        <f>CT29</f>
        <v/>
      </c>
      <c r="CU22" s="435">
        <f>CU29</f>
        <v/>
      </c>
      <c r="CV22" s="435">
        <f>CV29</f>
        <v/>
      </c>
      <c r="CW22" s="435">
        <f>CW29</f>
        <v/>
      </c>
      <c r="CX22" s="435">
        <f>CX29</f>
        <v/>
      </c>
      <c r="CY22" s="435">
        <f>CY29</f>
        <v/>
      </c>
      <c r="CZ22" s="435">
        <f>CZ29</f>
        <v/>
      </c>
      <c r="DA22" s="435">
        <f>DA29</f>
        <v/>
      </c>
      <c r="DB22" s="435">
        <f>DB29</f>
        <v/>
      </c>
      <c r="DC22" s="435">
        <f>DC29</f>
        <v/>
      </c>
      <c r="DD22" s="435">
        <f>DD29</f>
        <v/>
      </c>
      <c r="DE22" s="435">
        <f>DE29</f>
        <v/>
      </c>
      <c r="DF22" s="435">
        <f>DF29</f>
        <v/>
      </c>
      <c r="DG22" s="436">
        <f>DG29</f>
        <v/>
      </c>
      <c r="DH22" s="436">
        <f>DH29</f>
        <v/>
      </c>
      <c r="DI22" s="436">
        <f>DI29</f>
        <v/>
      </c>
      <c r="DJ22" s="436">
        <f>DJ29</f>
        <v/>
      </c>
      <c r="DK22" s="436">
        <f>DK29</f>
        <v/>
      </c>
      <c r="DL22" s="436">
        <f>DL29</f>
        <v/>
      </c>
      <c r="DM22" s="436">
        <f>DM29</f>
        <v/>
      </c>
      <c r="DN22" s="436">
        <f>DN29</f>
        <v/>
      </c>
      <c r="DO22" s="436">
        <f>DO29</f>
        <v/>
      </c>
      <c r="DP22" s="436">
        <f>DP29</f>
        <v/>
      </c>
      <c r="DQ22" s="436">
        <f>DQ29</f>
        <v/>
      </c>
      <c r="DR22" s="436">
        <f>DR29</f>
        <v/>
      </c>
      <c r="DS22" s="436">
        <f>DS29</f>
        <v/>
      </c>
      <c r="DT22" s="436">
        <f>DT29</f>
        <v/>
      </c>
      <c r="DU22" s="436">
        <f>DU29</f>
        <v/>
      </c>
      <c r="DV22" s="436">
        <f>DV29</f>
        <v/>
      </c>
      <c r="DW22" s="436">
        <f>DW29</f>
        <v/>
      </c>
      <c r="DX22" s="436">
        <f>DX29</f>
        <v/>
      </c>
      <c r="DY22" s="436">
        <f>DY29</f>
        <v/>
      </c>
      <c r="DZ22" s="436">
        <f>DZ29</f>
        <v/>
      </c>
      <c r="EA22" s="436">
        <f>EA29</f>
        <v/>
      </c>
      <c r="EB22" s="436">
        <f>EB29</f>
        <v/>
      </c>
      <c r="EC22" s="436">
        <f>EC29</f>
        <v/>
      </c>
      <c r="ED22" s="436">
        <f>ED29</f>
        <v/>
      </c>
      <c r="EE22" s="436">
        <f>EE29</f>
        <v/>
      </c>
      <c r="EF22" s="436">
        <f>EF29</f>
        <v/>
      </c>
      <c r="EG22" s="436">
        <f>EG29</f>
        <v/>
      </c>
      <c r="EH22" s="436">
        <f>EH29</f>
        <v/>
      </c>
      <c r="EI22" s="436">
        <f>EI29</f>
        <v/>
      </c>
      <c r="EJ22" s="436">
        <f>EJ29</f>
        <v/>
      </c>
      <c r="EK22" s="436">
        <f>EK29</f>
        <v/>
      </c>
      <c r="EL22" s="436">
        <f>EL29</f>
        <v/>
      </c>
      <c r="EM22" s="436">
        <f>EM29</f>
        <v/>
      </c>
      <c r="EN22" s="436">
        <f>EN29</f>
        <v/>
      </c>
      <c r="EO22" s="436">
        <f>EO29</f>
        <v/>
      </c>
      <c r="EP22" s="436">
        <f>EP29</f>
        <v/>
      </c>
      <c r="EQ22" s="436">
        <f>EQ29</f>
        <v/>
      </c>
      <c r="ER22" s="436">
        <f>ER29</f>
        <v/>
      </c>
      <c r="ES22" s="436">
        <f>ES29</f>
        <v/>
      </c>
      <c r="ET22" s="436">
        <f>ET29</f>
        <v/>
      </c>
      <c r="EU22" s="436">
        <f>EU29</f>
        <v/>
      </c>
      <c r="EV22" s="436">
        <f>EV29</f>
        <v/>
      </c>
      <c r="EW22" s="436">
        <f>EW29</f>
        <v/>
      </c>
      <c r="EX22" s="436">
        <f>EX29</f>
        <v/>
      </c>
      <c r="EY22" s="436">
        <f>EY29</f>
        <v/>
      </c>
      <c r="EZ22" s="436">
        <f>EZ29</f>
        <v/>
      </c>
      <c r="FA22" s="436">
        <f>FA29</f>
        <v/>
      </c>
      <c r="FB22" s="436">
        <f>FB29</f>
        <v/>
      </c>
      <c r="FC22" s="436">
        <f>FC29</f>
        <v/>
      </c>
      <c r="FD22" s="436">
        <f>FD29</f>
        <v/>
      </c>
      <c r="FE22" s="436">
        <f>FE29</f>
        <v/>
      </c>
      <c r="FF22" s="436">
        <f>FF29</f>
        <v/>
      </c>
      <c r="FG22" s="436">
        <f>FG29</f>
        <v/>
      </c>
      <c r="FH22" s="436">
        <f>FH29</f>
        <v/>
      </c>
      <c r="FI22" s="436">
        <f>FI29</f>
        <v/>
      </c>
      <c r="FJ22" s="436">
        <f>FJ29</f>
        <v/>
      </c>
      <c r="FK22" s="436">
        <f>FK29</f>
        <v/>
      </c>
      <c r="FL22" s="436">
        <f>FL29</f>
        <v/>
      </c>
      <c r="FM22" s="436">
        <f>FM29</f>
        <v/>
      </c>
      <c r="FN22" s="436">
        <f>FN29</f>
        <v/>
      </c>
      <c r="FO22" s="436">
        <f>FO29</f>
        <v/>
      </c>
      <c r="FP22" s="436">
        <f>FP29</f>
        <v/>
      </c>
      <c r="FQ22" s="436">
        <f>FQ29</f>
        <v/>
      </c>
      <c r="FR22" s="436">
        <f>FR29</f>
        <v/>
      </c>
      <c r="FS22" s="436">
        <f>FS29</f>
        <v/>
      </c>
      <c r="FT22" s="436">
        <f>FT29</f>
        <v/>
      </c>
      <c r="FU22" s="436">
        <f>FU29</f>
        <v/>
      </c>
      <c r="FV22" s="436">
        <f>FV29</f>
        <v/>
      </c>
      <c r="FW22" s="436">
        <f>FW29</f>
        <v/>
      </c>
      <c r="FX22" s="436">
        <f>FX29</f>
        <v/>
      </c>
      <c r="FY22" s="436">
        <f>FY29</f>
        <v/>
      </c>
      <c r="FZ22" s="436">
        <f>FZ29</f>
        <v/>
      </c>
      <c r="GA22" s="436">
        <f>GA29</f>
        <v/>
      </c>
      <c r="GB22" s="436">
        <f>GB29</f>
        <v/>
      </c>
      <c r="GC22" s="436">
        <f>GC29</f>
        <v/>
      </c>
      <c r="GD22" s="436">
        <f>GD29</f>
        <v/>
      </c>
      <c r="GE22" s="436">
        <f>GE29</f>
        <v/>
      </c>
      <c r="GF22" s="436">
        <f>GF29</f>
        <v/>
      </c>
      <c r="GG22" s="436">
        <f>GG29</f>
        <v/>
      </c>
      <c r="GH22" s="436">
        <f>GH29</f>
        <v/>
      </c>
      <c r="GI22" s="436">
        <f>GI29</f>
        <v/>
      </c>
      <c r="GJ22" s="436">
        <f>GJ29</f>
        <v/>
      </c>
      <c r="GK22" s="436">
        <f>GK29</f>
        <v/>
      </c>
      <c r="GL22" s="436">
        <f>GL29</f>
        <v/>
      </c>
      <c r="GM22" s="436">
        <f>GM29</f>
        <v/>
      </c>
      <c r="GN22" s="436">
        <f>GN29</f>
        <v/>
      </c>
      <c r="GO22" s="436">
        <f>GO29</f>
        <v/>
      </c>
      <c r="GP22" s="436">
        <f>GP29</f>
        <v/>
      </c>
      <c r="GQ22" s="436">
        <f>GQ29</f>
        <v/>
      </c>
      <c r="GR22" s="436">
        <f>GR29</f>
        <v/>
      </c>
      <c r="GS22" s="436">
        <f>GS29</f>
        <v/>
      </c>
      <c r="GT22" s="436">
        <f>GT29</f>
        <v/>
      </c>
      <c r="GU22" s="436">
        <f>GU29</f>
        <v/>
      </c>
      <c r="GV22" s="436">
        <f>GV29</f>
        <v/>
      </c>
      <c r="GW22" s="436">
        <f>GW29</f>
        <v/>
      </c>
      <c r="GX22" s="436">
        <f>GX29</f>
        <v/>
      </c>
    </row>
    <row r="23"/>
    <row r="24">
      <c r="A24" t="n">
        <v>17</v>
      </c>
      <c r="B24" t="n">
        <v>0</v>
      </c>
      <c r="C24">
        <f>ROW(SmtRes!A5)</f>
        <v/>
      </c>
      <c r="D24">
        <f>ROW(EtalonRes!A5)</f>
        <v/>
      </c>
      <c r="E24" t="inlineStr">
        <is>
          <t>1</t>
        </is>
      </c>
      <c r="F24" t="inlineStr">
        <is>
          <t>65-10-1</t>
        </is>
      </c>
      <c r="G24" t="inlineStr">
        <is>
          <t>Очистка канализационной сети внутренней</t>
        </is>
      </c>
      <c r="H24" t="inlineStr">
        <is>
          <t>100 м трубопровода</t>
        </is>
      </c>
      <c r="I24">
        <f>ROUND(ROUND(80/100,4),7)</f>
        <v/>
      </c>
      <c r="J24" t="n">
        <v>0</v>
      </c>
      <c r="K24">
        <f>ROUND(ROUND(80/100,4),7)</f>
        <v/>
      </c>
      <c r="O24">
        <f>ROUND(CP24,0)</f>
        <v/>
      </c>
      <c r="P24">
        <f>ROUND(CQ24*I24,0)</f>
        <v/>
      </c>
      <c r="Q24">
        <f>(ROUND((ROUND(((ET24)*I24),0)*BB24),0)+ROUND((ROUND(((AE24-(EU24))*I24),0)*BS24),0))</f>
        <v/>
      </c>
      <c r="R24">
        <f>(ROUND((ROUND(((EU24)*I24),0)*BS24),0)+ROUND((ROUND(((AE24-(EU24))*I24),0)*BS24),0))</f>
        <v/>
      </c>
      <c r="S24">
        <f>ROUND(CT24*I24,0)</f>
        <v/>
      </c>
      <c r="T24">
        <f>ROUND(CU24*I24,0)</f>
        <v/>
      </c>
      <c r="U24">
        <f>ROUND(CV24*I24,7)</f>
        <v/>
      </c>
      <c r="V24">
        <f>ROUND(CW24*I24,7)</f>
        <v/>
      </c>
      <c r="W24">
        <f>ROUND(CX24*I24,0)</f>
        <v/>
      </c>
      <c r="X24">
        <f>ROUND(CY24,0)</f>
        <v/>
      </c>
      <c r="Y24">
        <f>ROUND(CZ24,0)</f>
        <v/>
      </c>
      <c r="AA24" t="n">
        <v>78869116</v>
      </c>
      <c r="AB24">
        <f>ROUND((AC24+AD24+AF24),2)</f>
        <v/>
      </c>
      <c r="AC24">
        <f>ROUND((ES24),2)</f>
        <v/>
      </c>
      <c r="AD24">
        <f>ROUND((((ET24)-(EU24))+AE24),2)</f>
        <v/>
      </c>
      <c r="AE24">
        <f>ROUND((EU24),2)</f>
        <v/>
      </c>
      <c r="AF24">
        <f>ROUND((EV24),2)</f>
        <v/>
      </c>
      <c r="AG24">
        <f>ROUND((AP24),2)</f>
        <v/>
      </c>
      <c r="AH24">
        <f>(EW24)</f>
        <v/>
      </c>
      <c r="AI24">
        <f>(EX24)</f>
        <v/>
      </c>
      <c r="AJ24">
        <f>(AS24)</f>
        <v/>
      </c>
      <c r="AK24" t="n">
        <v>403.3</v>
      </c>
      <c r="AL24" t="n">
        <v>139.36</v>
      </c>
      <c r="AM24" t="n">
        <v>0.87</v>
      </c>
      <c r="AN24" t="n">
        <v>0</v>
      </c>
      <c r="AO24" t="n">
        <v>263.07</v>
      </c>
      <c r="AP24" t="n">
        <v>0</v>
      </c>
      <c r="AQ24" t="n">
        <v>32.2</v>
      </c>
      <c r="AR24" t="n">
        <v>0</v>
      </c>
      <c r="AS24" t="n">
        <v>0</v>
      </c>
      <c r="AT24" t="n">
        <v>103</v>
      </c>
      <c r="AU24" t="n">
        <v>52</v>
      </c>
      <c r="AV24" t="n">
        <v>1</v>
      </c>
      <c r="AW24" t="n">
        <v>1</v>
      </c>
      <c r="AZ24" t="n">
        <v>1</v>
      </c>
      <c r="BA24" t="n">
        <v>52.25</v>
      </c>
      <c r="BB24" t="n">
        <v>25.03</v>
      </c>
      <c r="BC24" t="n">
        <v>11.85</v>
      </c>
      <c r="BD24" t="inlineStr"/>
      <c r="BE24" t="inlineStr"/>
      <c r="BF24" t="inlineStr"/>
      <c r="BG24" t="inlineStr"/>
      <c r="BH24" t="n">
        <v>0</v>
      </c>
      <c r="BI24" t="n">
        <v>1</v>
      </c>
      <c r="BJ24" t="inlineStr">
        <is>
          <t>ТЕРр Московской обл., 65-10-1, приказ Минстроя России №675/пр от 28.02.2017 № 263/пр</t>
        </is>
      </c>
      <c r="BM24" t="n">
        <v>65007</v>
      </c>
      <c r="BN24" t="n">
        <v>0</v>
      </c>
      <c r="BO24" t="inlineStr">
        <is>
          <t>65-10-1</t>
        </is>
      </c>
      <c r="BP24" t="n">
        <v>1</v>
      </c>
      <c r="BQ24" t="n">
        <v>6</v>
      </c>
      <c r="BR24" t="n">
        <v>0</v>
      </c>
      <c r="BS24" t="n">
        <v>52.25</v>
      </c>
      <c r="BT24" t="n">
        <v>1</v>
      </c>
      <c r="BU24" t="n">
        <v>1</v>
      </c>
      <c r="BV24" t="n">
        <v>1</v>
      </c>
      <c r="BW24" t="n">
        <v>1</v>
      </c>
      <c r="BX24" t="n">
        <v>1</v>
      </c>
      <c r="BY24" t="inlineStr"/>
      <c r="BZ24" t="n">
        <v>103</v>
      </c>
      <c r="CA24" t="n">
        <v>52</v>
      </c>
      <c r="CB24" t="inlineStr"/>
      <c r="CE24" t="n">
        <v>12</v>
      </c>
      <c r="CF24" t="n">
        <v>0</v>
      </c>
      <c r="CG24" t="n">
        <v>0</v>
      </c>
      <c r="CM24" t="n">
        <v>0</v>
      </c>
      <c r="CN24" t="inlineStr"/>
      <c r="CO24" t="n">
        <v>0</v>
      </c>
      <c r="CP24">
        <f>(P24+Q24+S24)</f>
        <v/>
      </c>
      <c r="CQ24">
        <f>AC24*BC24</f>
        <v/>
      </c>
      <c r="CR24">
        <f>(ROUND((ROUND(((ET24)*1),0)*BB24),0)+ROUND((ROUND(((AE24-(EU24))*1),0)*BS24),0))</f>
        <v/>
      </c>
      <c r="CS24">
        <f>(ROUND((ROUND(((EU24)*1),0)*BS24),0)+ROUND((ROUND(((AE24-(EU24))*1),0)*BS24),0))</f>
        <v/>
      </c>
      <c r="CT24">
        <f>AF24*BA24</f>
        <v/>
      </c>
      <c r="CU24">
        <f>AG24</f>
        <v/>
      </c>
      <c r="CV24">
        <f>AH24</f>
        <v/>
      </c>
      <c r="CW24">
        <f>AI24</f>
        <v/>
      </c>
      <c r="CX24">
        <f>AJ24</f>
        <v/>
      </c>
      <c r="CY24">
        <f>(((S24+R24)*AT24)/100)</f>
        <v/>
      </c>
      <c r="CZ24">
        <f>(((S24+R24)*AU24)/100)</f>
        <v/>
      </c>
      <c r="DC24" t="inlineStr"/>
      <c r="DD24" t="inlineStr"/>
      <c r="DE24" t="inlineStr"/>
      <c r="DF24" t="inlineStr"/>
      <c r="DG24" t="inlineStr"/>
      <c r="DH24" t="inlineStr"/>
      <c r="DI24" t="inlineStr"/>
      <c r="DJ24" t="inlineStr"/>
      <c r="DK24" t="inlineStr"/>
      <c r="DL24" t="inlineStr"/>
      <c r="DM24" t="inlineStr"/>
      <c r="DN24" t="n">
        <v>0</v>
      </c>
      <c r="DO24" t="n">
        <v>0</v>
      </c>
      <c r="DP24" t="n">
        <v>1</v>
      </c>
      <c r="DQ24" t="n">
        <v>1</v>
      </c>
      <c r="DU24" t="n">
        <v>1013</v>
      </c>
      <c r="DV24" t="inlineStr">
        <is>
          <t>100 м трубопровода</t>
        </is>
      </c>
      <c r="DW24" t="inlineStr">
        <is>
          <t>100 м трубопровода</t>
        </is>
      </c>
      <c r="DX24" t="n">
        <v>1</v>
      </c>
      <c r="DZ24" t="inlineStr"/>
      <c r="EA24" t="inlineStr"/>
      <c r="EB24" t="inlineStr"/>
      <c r="EC24" t="inlineStr"/>
      <c r="EE24" t="n">
        <v>78726000</v>
      </c>
      <c r="EF24" t="n">
        <v>6</v>
      </c>
      <c r="EG24" t="inlineStr">
        <is>
          <t>Ремонтно-строительные работы</t>
        </is>
      </c>
      <c r="EH24" t="n">
        <v>99</v>
      </c>
      <c r="EI24" t="inlineStr">
        <is>
          <t>Внутренние санитарно-технические работы</t>
        </is>
      </c>
      <c r="EJ24" t="n">
        <v>1</v>
      </c>
      <c r="EK24" t="n">
        <v>65007</v>
      </c>
      <c r="EL24" t="inlineStr">
        <is>
          <t>Внутренние санитарнотехнические работы: смена труб, санприборов, запорной арматуры и другое</t>
        </is>
      </c>
      <c r="EM24" t="inlineStr">
        <is>
          <t>рФЕР-65</t>
        </is>
      </c>
      <c r="EO24" t="inlineStr"/>
      <c r="EQ24" t="n">
        <v>0</v>
      </c>
      <c r="ER24" t="n">
        <v>403.3</v>
      </c>
      <c r="ES24" t="n">
        <v>139.36</v>
      </c>
      <c r="ET24" t="n">
        <v>0.87</v>
      </c>
      <c r="EU24" t="n">
        <v>0</v>
      </c>
      <c r="EV24" t="n">
        <v>263.07</v>
      </c>
      <c r="EW24" t="n">
        <v>32.2</v>
      </c>
      <c r="EX24" t="n">
        <v>0</v>
      </c>
      <c r="EY24" t="n">
        <v>0</v>
      </c>
      <c r="FQ24" t="n">
        <v>0</v>
      </c>
      <c r="FR24" t="n">
        <v>0</v>
      </c>
      <c r="FS24" t="n">
        <v>0</v>
      </c>
      <c r="FX24" t="n">
        <v>103</v>
      </c>
      <c r="FY24" t="n">
        <v>52</v>
      </c>
      <c r="GA24" t="inlineStr"/>
      <c r="GD24" t="n">
        <v>1</v>
      </c>
      <c r="GF24" t="n">
        <v>-66904957</v>
      </c>
      <c r="GG24" t="n">
        <v>2</v>
      </c>
      <c r="GH24" t="n">
        <v>1</v>
      </c>
      <c r="GI24" t="n">
        <v>2</v>
      </c>
      <c r="GJ24" t="n">
        <v>0</v>
      </c>
      <c r="GK24" t="n">
        <v>0</v>
      </c>
      <c r="GL24">
        <f>ROUND(IF(AND(BH24=3,BI24=3,FS24&lt;&gt;0),P24,0),0)</f>
        <v/>
      </c>
      <c r="GM24">
        <f>ROUND(O24+X24+Y24,0)+GX24</f>
        <v/>
      </c>
      <c r="GN24">
        <f>IF(OR(BI24=0,BI24=1),GM24-GX24,0)</f>
        <v/>
      </c>
      <c r="GO24">
        <f>IF(BI24=2,GM24-GX24,0)</f>
        <v/>
      </c>
      <c r="GP24">
        <f>IF(BI24=4,GM24-GX24,0)</f>
        <v/>
      </c>
      <c r="GR24" t="n">
        <v>0</v>
      </c>
      <c r="GS24" t="n">
        <v>3</v>
      </c>
      <c r="GT24" t="n">
        <v>0</v>
      </c>
      <c r="GU24" t="inlineStr"/>
      <c r="GV24">
        <f>ROUND((GT24),2)</f>
        <v/>
      </c>
      <c r="GW24" t="n">
        <v>1</v>
      </c>
      <c r="GX24">
        <f>ROUND(HC24*I24,0)</f>
        <v/>
      </c>
      <c r="HA24" t="n">
        <v>0</v>
      </c>
      <c r="HB24" t="n">
        <v>0</v>
      </c>
      <c r="HC24">
        <f>GV24*GW24</f>
        <v/>
      </c>
      <c r="HE24" t="inlineStr"/>
      <c r="HF24" t="inlineStr"/>
      <c r="HM24" t="inlineStr"/>
      <c r="HN24" t="inlineStr">
        <is>
          <t>Пр/812-099.2-1</t>
        </is>
      </c>
      <c r="HO24" t="inlineStr">
        <is>
          <t>Пр/774-099.2</t>
        </is>
      </c>
      <c r="HP24" t="inlineStr">
        <is>
          <t>Внутренние санитарнотехнические работы: смена труб, санприборов, запорной арматуры и другое</t>
        </is>
      </c>
      <c r="HQ24" t="inlineStr">
        <is>
          <t>Внутренние санитарнотехнические работы: смена труб, санприборов, запорной арматуры и другое</t>
        </is>
      </c>
      <c r="HS24" t="n">
        <v>0</v>
      </c>
      <c r="IK24" t="n">
        <v>0</v>
      </c>
    </row>
    <row r="25">
      <c r="A25" t="n">
        <v>17</v>
      </c>
      <c r="B25" t="n">
        <v>0</v>
      </c>
      <c r="C25">
        <f>ROW(SmtRes!A8)</f>
        <v/>
      </c>
      <c r="D25">
        <f>ROW(EtalonRes!A7)</f>
        <v/>
      </c>
      <c r="E25" t="inlineStr">
        <is>
          <t>2</t>
        </is>
      </c>
      <c r="F25" t="inlineStr">
        <is>
          <t>67-5-2</t>
        </is>
      </c>
      <c r="G25" t="inlineStr">
        <is>
          <t>Смена ламп люминесцентных</t>
        </is>
      </c>
      <c r="H25" t="inlineStr">
        <is>
          <t>100 шт.</t>
        </is>
      </c>
      <c r="I25">
        <f>ROUND(ROUND(2/100,4),7)</f>
        <v/>
      </c>
      <c r="J25" t="n">
        <v>0</v>
      </c>
      <c r="K25">
        <f>ROUND(ROUND(2/100,4),7)</f>
        <v/>
      </c>
      <c r="O25">
        <f>ROUND(CP25,0)</f>
        <v/>
      </c>
      <c r="P25">
        <f>ROUND(CQ25*I25,0)</f>
        <v/>
      </c>
      <c r="Q25">
        <f>(ROUND((ROUND(((ET25)*I25),0)*BB25),0)+ROUND((ROUND(((AE25-(EU25))*I25),0)*BS25),0))</f>
        <v/>
      </c>
      <c r="R25">
        <f>(ROUND((ROUND(((EU25)*I25),0)*BS25),0)+ROUND((ROUND(((AE25-(EU25))*I25),0)*BS25),0))</f>
        <v/>
      </c>
      <c r="S25">
        <f>ROUND(CT25*I25,0)</f>
        <v/>
      </c>
      <c r="T25">
        <f>ROUND(CU25*I25,0)</f>
        <v/>
      </c>
      <c r="U25">
        <f>ROUND(CV25*I25,7)</f>
        <v/>
      </c>
      <c r="V25">
        <f>ROUND(CW25*I25,7)</f>
        <v/>
      </c>
      <c r="W25">
        <f>ROUND(CX25*I25,0)</f>
        <v/>
      </c>
      <c r="X25">
        <f>ROUND(CY25,0)</f>
        <v/>
      </c>
      <c r="Y25">
        <f>ROUND(CZ25,0)</f>
        <v/>
      </c>
      <c r="AA25" t="n">
        <v>78869116</v>
      </c>
      <c r="AB25">
        <f>ROUND((AC25+AD25+AF25),2)</f>
        <v/>
      </c>
      <c r="AC25">
        <f>ROUND((ES25),2)</f>
        <v/>
      </c>
      <c r="AD25">
        <f>ROUND((((ET25)-(EU25))+AE25),2)</f>
        <v/>
      </c>
      <c r="AE25">
        <f>ROUND((EU25),2)</f>
        <v/>
      </c>
      <c r="AF25">
        <f>ROUND((EV25),2)</f>
        <v/>
      </c>
      <c r="AG25">
        <f>ROUND((AP25),2)</f>
        <v/>
      </c>
      <c r="AH25">
        <f>(EW25)</f>
        <v/>
      </c>
      <c r="AI25">
        <f>(EX25)</f>
        <v/>
      </c>
      <c r="AJ25">
        <f>(AS25)</f>
        <v/>
      </c>
      <c r="AK25" t="n">
        <v>970.5700000000001</v>
      </c>
      <c r="AL25" t="n">
        <v>852</v>
      </c>
      <c r="AM25" t="n">
        <v>0</v>
      </c>
      <c r="AN25" t="n">
        <v>0</v>
      </c>
      <c r="AO25" t="n">
        <v>118.57</v>
      </c>
      <c r="AP25" t="n">
        <v>0</v>
      </c>
      <c r="AQ25" t="n">
        <v>13.9</v>
      </c>
      <c r="AR25" t="n">
        <v>0</v>
      </c>
      <c r="AS25" t="n">
        <v>0</v>
      </c>
      <c r="AT25" t="n">
        <v>91</v>
      </c>
      <c r="AU25" t="n">
        <v>48</v>
      </c>
      <c r="AV25" t="n">
        <v>1</v>
      </c>
      <c r="AW25" t="n">
        <v>1</v>
      </c>
      <c r="AZ25" t="n">
        <v>1</v>
      </c>
      <c r="BA25" t="n">
        <v>52.25</v>
      </c>
      <c r="BB25" t="n">
        <v>1</v>
      </c>
      <c r="BC25" t="n">
        <v>4.14</v>
      </c>
      <c r="BD25" t="inlineStr"/>
      <c r="BE25" t="inlineStr"/>
      <c r="BF25" t="inlineStr"/>
      <c r="BG25" t="inlineStr"/>
      <c r="BH25" t="n">
        <v>0</v>
      </c>
      <c r="BI25" t="n">
        <v>1</v>
      </c>
      <c r="BJ25" t="inlineStr">
        <is>
          <t>ТЕРр Московской обл., 67-5-2, приказ Минстроя России №675/пр от 28.02.2017 № 263/пр</t>
        </is>
      </c>
      <c r="BM25" t="n">
        <v>67001</v>
      </c>
      <c r="BN25" t="n">
        <v>0</v>
      </c>
      <c r="BO25" t="inlineStr">
        <is>
          <t>67-5-2</t>
        </is>
      </c>
      <c r="BP25" t="n">
        <v>1</v>
      </c>
      <c r="BQ25" t="n">
        <v>6</v>
      </c>
      <c r="BR25" t="n">
        <v>0</v>
      </c>
      <c r="BS25" t="n">
        <v>52.25</v>
      </c>
      <c r="BT25" t="n">
        <v>1</v>
      </c>
      <c r="BU25" t="n">
        <v>1</v>
      </c>
      <c r="BV25" t="n">
        <v>1</v>
      </c>
      <c r="BW25" t="n">
        <v>1</v>
      </c>
      <c r="BX25" t="n">
        <v>1</v>
      </c>
      <c r="BY25" t="inlineStr"/>
      <c r="BZ25" t="n">
        <v>91</v>
      </c>
      <c r="CA25" t="n">
        <v>48</v>
      </c>
      <c r="CB25" t="inlineStr"/>
      <c r="CE25" t="n">
        <v>12</v>
      </c>
      <c r="CF25" t="n">
        <v>0</v>
      </c>
      <c r="CG25" t="n">
        <v>0</v>
      </c>
      <c r="CM25" t="n">
        <v>0</v>
      </c>
      <c r="CN25" t="inlineStr"/>
      <c r="CO25" t="n">
        <v>0</v>
      </c>
      <c r="CP25">
        <f>(P25+Q25+S25)</f>
        <v/>
      </c>
      <c r="CQ25">
        <f>AC25*BC25</f>
        <v/>
      </c>
      <c r="CR25">
        <f>(ROUND((ROUND(((ET25)*1),0)*BB25),0)+ROUND((ROUND(((AE25-(EU25))*1),0)*BS25),0))</f>
        <v/>
      </c>
      <c r="CS25">
        <f>(ROUND((ROUND(((EU25)*1),0)*BS25),0)+ROUND((ROUND(((AE25-(EU25))*1),0)*BS25),0))</f>
        <v/>
      </c>
      <c r="CT25">
        <f>AF25*BA25</f>
        <v/>
      </c>
      <c r="CU25">
        <f>AG25</f>
        <v/>
      </c>
      <c r="CV25">
        <f>AH25</f>
        <v/>
      </c>
      <c r="CW25">
        <f>AI25</f>
        <v/>
      </c>
      <c r="CX25">
        <f>AJ25</f>
        <v/>
      </c>
      <c r="CY25">
        <f>(((S25+R25)*AT25)/100)</f>
        <v/>
      </c>
      <c r="CZ25">
        <f>(((S25+R25)*AU25)/100)</f>
        <v/>
      </c>
      <c r="DC25" t="inlineStr"/>
      <c r="DD25" t="inlineStr"/>
      <c r="DE25" t="inlineStr"/>
      <c r="DF25" t="inlineStr"/>
      <c r="DG25" t="inlineStr"/>
      <c r="DH25" t="inlineStr"/>
      <c r="DI25" t="inlineStr"/>
      <c r="DJ25" t="inlineStr"/>
      <c r="DK25" t="inlineStr"/>
      <c r="DL25" t="inlineStr"/>
      <c r="DM25" t="inlineStr"/>
      <c r="DN25" t="n">
        <v>0</v>
      </c>
      <c r="DO25" t="n">
        <v>0</v>
      </c>
      <c r="DP25" t="n">
        <v>1</v>
      </c>
      <c r="DQ25" t="n">
        <v>1</v>
      </c>
      <c r="DU25" t="n">
        <v>1010</v>
      </c>
      <c r="DV25" t="inlineStr">
        <is>
          <t>100 шт.</t>
        </is>
      </c>
      <c r="DW25" t="inlineStr">
        <is>
          <t>100 шт.</t>
        </is>
      </c>
      <c r="DX25" t="n">
        <v>100</v>
      </c>
      <c r="DZ25" t="inlineStr"/>
      <c r="EA25" t="inlineStr"/>
      <c r="EB25" t="inlineStr"/>
      <c r="EC25" t="inlineStr"/>
      <c r="EE25" t="n">
        <v>78726030</v>
      </c>
      <c r="EF25" t="n">
        <v>6</v>
      </c>
      <c r="EG25" t="inlineStr">
        <is>
          <t>Ремонтно-строительные работы</t>
        </is>
      </c>
      <c r="EH25" t="n">
        <v>101</v>
      </c>
      <c r="EI25" t="inlineStr">
        <is>
          <t>Электромонтажные работы</t>
        </is>
      </c>
      <c r="EJ25" t="n">
        <v>1</v>
      </c>
      <c r="EK25" t="n">
        <v>67001</v>
      </c>
      <c r="EL25" t="inlineStr">
        <is>
          <t>Электромонтажные работы</t>
        </is>
      </c>
      <c r="EM25" t="inlineStr">
        <is>
          <t>рФЕР-67</t>
        </is>
      </c>
      <c r="EO25" t="inlineStr"/>
      <c r="EQ25" t="n">
        <v>0</v>
      </c>
      <c r="ER25" t="n">
        <v>970.5700000000001</v>
      </c>
      <c r="ES25" t="n">
        <v>852</v>
      </c>
      <c r="ET25" t="n">
        <v>0</v>
      </c>
      <c r="EU25" t="n">
        <v>0</v>
      </c>
      <c r="EV25" t="n">
        <v>118.57</v>
      </c>
      <c r="EW25" t="n">
        <v>13.9</v>
      </c>
      <c r="EX25" t="n">
        <v>0</v>
      </c>
      <c r="EY25" t="n">
        <v>0</v>
      </c>
      <c r="FQ25" t="n">
        <v>0</v>
      </c>
      <c r="FR25" t="n">
        <v>0</v>
      </c>
      <c r="FS25" t="n">
        <v>0</v>
      </c>
      <c r="FX25" t="n">
        <v>91</v>
      </c>
      <c r="FY25" t="n">
        <v>48</v>
      </c>
      <c r="GA25" t="inlineStr"/>
      <c r="GD25" t="n">
        <v>1</v>
      </c>
      <c r="GF25" t="n">
        <v>1400342257</v>
      </c>
      <c r="GG25" t="n">
        <v>2</v>
      </c>
      <c r="GH25" t="n">
        <v>1</v>
      </c>
      <c r="GI25" t="n">
        <v>2</v>
      </c>
      <c r="GJ25" t="n">
        <v>0</v>
      </c>
      <c r="GK25" t="n">
        <v>0</v>
      </c>
      <c r="GL25">
        <f>ROUND(IF(AND(BH25=3,BI25=3,FS25&lt;&gt;0),P25,0),0)</f>
        <v/>
      </c>
      <c r="GM25">
        <f>ROUND(O25+X25+Y25,0)+GX25</f>
        <v/>
      </c>
      <c r="GN25">
        <f>IF(OR(BI25=0,BI25=1),GM25-GX25,0)</f>
        <v/>
      </c>
      <c r="GO25">
        <f>IF(BI25=2,GM25-GX25,0)</f>
        <v/>
      </c>
      <c r="GP25">
        <f>IF(BI25=4,GM25-GX25,0)</f>
        <v/>
      </c>
      <c r="GR25" t="n">
        <v>0</v>
      </c>
      <c r="GS25" t="n">
        <v>3</v>
      </c>
      <c r="GT25" t="n">
        <v>0</v>
      </c>
      <c r="GU25" t="inlineStr"/>
      <c r="GV25">
        <f>ROUND((GT25),2)</f>
        <v/>
      </c>
      <c r="GW25" t="n">
        <v>1</v>
      </c>
      <c r="GX25">
        <f>ROUND(HC25*I25,0)</f>
        <v/>
      </c>
      <c r="HA25" t="n">
        <v>0</v>
      </c>
      <c r="HB25" t="n">
        <v>0</v>
      </c>
      <c r="HC25">
        <f>GV25*GW25</f>
        <v/>
      </c>
      <c r="HE25" t="inlineStr"/>
      <c r="HF25" t="inlineStr"/>
      <c r="HM25" t="inlineStr"/>
      <c r="HN25" t="inlineStr">
        <is>
          <t>Пр/812-101.0-1</t>
        </is>
      </c>
      <c r="HO25" t="inlineStr">
        <is>
          <t>Пр/774-101.0</t>
        </is>
      </c>
      <c r="HP25" t="inlineStr">
        <is>
          <t>Электромонтажные работы</t>
        </is>
      </c>
      <c r="HQ25" t="inlineStr">
        <is>
          <t>Электромонтажные работы</t>
        </is>
      </c>
      <c r="HS25" t="n">
        <v>0</v>
      </c>
      <c r="IK25" t="n">
        <v>0</v>
      </c>
    </row>
    <row r="26">
      <c r="A26" t="n">
        <v>18</v>
      </c>
      <c r="B26" t="n">
        <v>0</v>
      </c>
      <c r="C26" t="n">
        <v>8</v>
      </c>
      <c r="E26" t="inlineStr">
        <is>
          <t>2,1</t>
        </is>
      </c>
      <c r="F26" t="inlineStr">
        <is>
          <t>509-6744</t>
        </is>
      </c>
      <c r="G26" t="inlineStr">
        <is>
          <t>Лампы люминесцентные компактные энергосберегающие с цоколем Е27 мощностью 55 Вт</t>
        </is>
      </c>
      <c r="H26" t="inlineStr">
        <is>
          <t>шт.</t>
        </is>
      </c>
      <c r="I26">
        <f>I25*J26</f>
        <v/>
      </c>
      <c r="J26" t="n">
        <v>100</v>
      </c>
      <c r="K26" t="n">
        <v>100</v>
      </c>
      <c r="O26">
        <f>ROUND(CP26,0)</f>
        <v/>
      </c>
      <c r="P26">
        <f>ROUND(CQ26*I26,0)</f>
        <v/>
      </c>
      <c r="Q26">
        <f>(ROUND((ROUND(((ET26)*I26),0)*BB26),0)+ROUND((ROUND(((AE26-(EU26))*I26),0)*BS26),0))</f>
        <v/>
      </c>
      <c r="R26">
        <f>(ROUND((ROUND(((EU26)*I26),0)*BS26),0)+ROUND((ROUND(((AE26-(EU26))*I26),0)*BS26),0))</f>
        <v/>
      </c>
      <c r="S26">
        <f>ROUND(CT26*I26,0)</f>
        <v/>
      </c>
      <c r="T26">
        <f>ROUND(CU26*I26,0)</f>
        <v/>
      </c>
      <c r="U26">
        <f>ROUND(CV26*I26,7)</f>
        <v/>
      </c>
      <c r="V26">
        <f>ROUND(CW26*I26,7)</f>
        <v/>
      </c>
      <c r="W26">
        <f>ROUND(CX26*I26,0)</f>
        <v/>
      </c>
      <c r="X26">
        <f>ROUND(CY26,0)</f>
        <v/>
      </c>
      <c r="Y26">
        <f>ROUND(CZ26,0)</f>
        <v/>
      </c>
      <c r="AA26" t="n">
        <v>78869116</v>
      </c>
      <c r="AB26">
        <f>ROUND((AC26+AD26+AF26),2)</f>
        <v/>
      </c>
      <c r="AC26">
        <f>ROUND((ES26),2)</f>
        <v/>
      </c>
      <c r="AD26">
        <f>ROUND((((ET26)-(EU26))+AE26),2)</f>
        <v/>
      </c>
      <c r="AE26">
        <f>ROUND((EU26),2)</f>
        <v/>
      </c>
      <c r="AF26">
        <f>ROUND((EV26),2)</f>
        <v/>
      </c>
      <c r="AG26">
        <f>ROUND((AP26),2)</f>
        <v/>
      </c>
      <c r="AH26">
        <f>(EW26)</f>
        <v/>
      </c>
      <c r="AI26">
        <f>(EX26)</f>
        <v/>
      </c>
      <c r="AJ26">
        <f>(AS26)</f>
        <v/>
      </c>
      <c r="AK26" t="n">
        <v>140.69</v>
      </c>
      <c r="AL26" t="n">
        <v>140.69</v>
      </c>
      <c r="AM26" t="n">
        <v>0</v>
      </c>
      <c r="AN26" t="n">
        <v>0</v>
      </c>
      <c r="AO26" t="n">
        <v>0</v>
      </c>
      <c r="AP26" t="n">
        <v>0</v>
      </c>
      <c r="AQ26" t="n">
        <v>0</v>
      </c>
      <c r="AR26" t="n">
        <v>0</v>
      </c>
      <c r="AS26" t="n">
        <v>0.02</v>
      </c>
      <c r="AT26" t="n">
        <v>91</v>
      </c>
      <c r="AU26" t="n">
        <v>48</v>
      </c>
      <c r="AV26" t="n">
        <v>1</v>
      </c>
      <c r="AW26" t="n">
        <v>1</v>
      </c>
      <c r="AZ26" t="n">
        <v>1</v>
      </c>
      <c r="BA26" t="n">
        <v>1</v>
      </c>
      <c r="BB26" t="n">
        <v>1</v>
      </c>
      <c r="BC26" t="n">
        <v>1.69</v>
      </c>
      <c r="BD26" t="inlineStr"/>
      <c r="BE26" t="inlineStr"/>
      <c r="BF26" t="inlineStr"/>
      <c r="BG26" t="inlineStr"/>
      <c r="BH26" t="n">
        <v>3</v>
      </c>
      <c r="BI26" t="n">
        <v>1</v>
      </c>
      <c r="BJ26" t="inlineStr">
        <is>
          <t>ТССЦ Московской обл., 509-6744, приказ Минстроя России №675/пр от 28.02.2017 № 258/пр</t>
        </is>
      </c>
      <c r="BM26" t="n">
        <v>67001</v>
      </c>
      <c r="BN26" t="n">
        <v>0</v>
      </c>
      <c r="BO26" t="inlineStr">
        <is>
          <t>509-6744</t>
        </is>
      </c>
      <c r="BP26" t="n">
        <v>1</v>
      </c>
      <c r="BQ26" t="n">
        <v>6</v>
      </c>
      <c r="BR26" t="n">
        <v>0</v>
      </c>
      <c r="BS26" t="n">
        <v>1</v>
      </c>
      <c r="BT26" t="n">
        <v>1</v>
      </c>
      <c r="BU26" t="n">
        <v>1</v>
      </c>
      <c r="BV26" t="n">
        <v>1</v>
      </c>
      <c r="BW26" t="n">
        <v>1</v>
      </c>
      <c r="BX26" t="n">
        <v>1</v>
      </c>
      <c r="BY26" t="inlineStr"/>
      <c r="BZ26" t="n">
        <v>91</v>
      </c>
      <c r="CA26" t="n">
        <v>48</v>
      </c>
      <c r="CB26" t="inlineStr"/>
      <c r="CE26" t="n">
        <v>12</v>
      </c>
      <c r="CF26" t="n">
        <v>0</v>
      </c>
      <c r="CG26" t="n">
        <v>0</v>
      </c>
      <c r="CM26" t="n">
        <v>0</v>
      </c>
      <c r="CN26" t="inlineStr"/>
      <c r="CO26" t="n">
        <v>0</v>
      </c>
      <c r="CP26">
        <f>(P26+Q26+S26)</f>
        <v/>
      </c>
      <c r="CQ26">
        <f>AC26*BC26</f>
        <v/>
      </c>
      <c r="CR26">
        <f>(ROUND((ROUND(((ET26)*1),0)*BB26),0)+ROUND((ROUND(((AE26-(EU26))*1),0)*BS26),0))</f>
        <v/>
      </c>
      <c r="CS26">
        <f>(ROUND((ROUND(((EU26)*1),0)*BS26),0)+ROUND((ROUND(((AE26-(EU26))*1),0)*BS26),0))</f>
        <v/>
      </c>
      <c r="CT26">
        <f>AF26*BA26</f>
        <v/>
      </c>
      <c r="CU26">
        <f>AG26</f>
        <v/>
      </c>
      <c r="CV26">
        <f>AH26</f>
        <v/>
      </c>
      <c r="CW26">
        <f>AI26</f>
        <v/>
      </c>
      <c r="CX26">
        <f>AJ26</f>
        <v/>
      </c>
      <c r="CY26">
        <f>(((S26+R26)*AT26)/100)</f>
        <v/>
      </c>
      <c r="CZ26">
        <f>(((S26+R26)*AU26)/100)</f>
        <v/>
      </c>
      <c r="DC26" t="inlineStr"/>
      <c r="DD26" t="inlineStr"/>
      <c r="DE26" t="inlineStr"/>
      <c r="DF26" t="inlineStr"/>
      <c r="DG26" t="inlineStr"/>
      <c r="DH26" t="inlineStr"/>
      <c r="DI26" t="inlineStr"/>
      <c r="DJ26" t="inlineStr"/>
      <c r="DK26" t="inlineStr"/>
      <c r="DL26" t="inlineStr"/>
      <c r="DM26" t="inlineStr"/>
      <c r="DN26" t="n">
        <v>0</v>
      </c>
      <c r="DO26" t="n">
        <v>0</v>
      </c>
      <c r="DP26" t="n">
        <v>1</v>
      </c>
      <c r="DQ26" t="n">
        <v>1</v>
      </c>
      <c r="DU26" t="n">
        <v>1010</v>
      </c>
      <c r="DV26" t="inlineStr">
        <is>
          <t>шт.</t>
        </is>
      </c>
      <c r="DW26" t="inlineStr">
        <is>
          <t>шт.</t>
        </is>
      </c>
      <c r="DX26" t="n">
        <v>1</v>
      </c>
      <c r="DZ26" t="inlineStr"/>
      <c r="EA26" t="inlineStr"/>
      <c r="EB26" t="inlineStr"/>
      <c r="EC26" t="inlineStr"/>
      <c r="EE26" t="n">
        <v>78726030</v>
      </c>
      <c r="EF26" t="n">
        <v>6</v>
      </c>
      <c r="EG26" t="inlineStr">
        <is>
          <t>Ремонтно-строительные работы</t>
        </is>
      </c>
      <c r="EH26" t="n">
        <v>101</v>
      </c>
      <c r="EI26" t="inlineStr">
        <is>
          <t>Электромонтажные работы</t>
        </is>
      </c>
      <c r="EJ26" t="n">
        <v>1</v>
      </c>
      <c r="EK26" t="n">
        <v>67001</v>
      </c>
      <c r="EL26" t="inlineStr">
        <is>
          <t>Электромонтажные работы</t>
        </is>
      </c>
      <c r="EM26" t="inlineStr">
        <is>
          <t>рФЕР-67</t>
        </is>
      </c>
      <c r="EO26" t="inlineStr"/>
      <c r="EQ26" t="n">
        <v>0</v>
      </c>
      <c r="ER26" t="n">
        <v>140.69</v>
      </c>
      <c r="ES26" t="n">
        <v>140.69</v>
      </c>
      <c r="ET26" t="n">
        <v>0</v>
      </c>
      <c r="EU26" t="n">
        <v>0</v>
      </c>
      <c r="EV26" t="n">
        <v>0</v>
      </c>
      <c r="EW26" t="n">
        <v>0</v>
      </c>
      <c r="EX26" t="n">
        <v>0</v>
      </c>
      <c r="FQ26" t="n">
        <v>0</v>
      </c>
      <c r="FR26" t="n">
        <v>0</v>
      </c>
      <c r="FS26" t="n">
        <v>0</v>
      </c>
      <c r="FX26" t="n">
        <v>91</v>
      </c>
      <c r="FY26" t="n">
        <v>48</v>
      </c>
      <c r="GA26" t="inlineStr"/>
      <c r="GD26" t="n">
        <v>1</v>
      </c>
      <c r="GF26" t="n">
        <v>-228955380</v>
      </c>
      <c r="GG26" t="n">
        <v>2</v>
      </c>
      <c r="GH26" t="n">
        <v>1</v>
      </c>
      <c r="GI26" t="n">
        <v>2</v>
      </c>
      <c r="GJ26" t="n">
        <v>0</v>
      </c>
      <c r="GK26" t="n">
        <v>0</v>
      </c>
      <c r="GL26">
        <f>ROUND(IF(AND(BH26=3,BI26=3,FS26&lt;&gt;0),P26,0),0)</f>
        <v/>
      </c>
      <c r="GM26">
        <f>ROUND(O26+X26+Y26,0)+GX26</f>
        <v/>
      </c>
      <c r="GN26">
        <f>IF(OR(BI26=0,BI26=1),GM26-GX26,0)</f>
        <v/>
      </c>
      <c r="GO26">
        <f>IF(BI26=2,GM26-GX26,0)</f>
        <v/>
      </c>
      <c r="GP26">
        <f>IF(BI26=4,GM26-GX26,0)</f>
        <v/>
      </c>
      <c r="GR26" t="n">
        <v>0</v>
      </c>
      <c r="GS26" t="n">
        <v>3</v>
      </c>
      <c r="GT26" t="n">
        <v>0</v>
      </c>
      <c r="GU26" t="inlineStr"/>
      <c r="GV26">
        <f>ROUND((GT26),2)</f>
        <v/>
      </c>
      <c r="GW26" t="n">
        <v>1</v>
      </c>
      <c r="GX26">
        <f>ROUND(HC26*I26,0)</f>
        <v/>
      </c>
      <c r="HA26" t="n">
        <v>0</v>
      </c>
      <c r="HB26" t="n">
        <v>0</v>
      </c>
      <c r="HC26">
        <f>GV26*GW26</f>
        <v/>
      </c>
      <c r="HE26" t="inlineStr"/>
      <c r="HF26" t="inlineStr"/>
      <c r="HM26" t="inlineStr"/>
      <c r="HN26" t="inlineStr">
        <is>
          <t>Пр/812-101.0-1</t>
        </is>
      </c>
      <c r="HO26" t="inlineStr">
        <is>
          <t>Пр/774-101.0</t>
        </is>
      </c>
      <c r="HP26" t="inlineStr">
        <is>
          <t>Электромонтажные работы</t>
        </is>
      </c>
      <c r="HQ26" t="inlineStr">
        <is>
          <t>Электромонтажные работы</t>
        </is>
      </c>
      <c r="HS26" t="n">
        <v>0</v>
      </c>
      <c r="IK26" t="n">
        <v>0</v>
      </c>
    </row>
    <row r="27">
      <c r="A27" t="n">
        <v>17</v>
      </c>
      <c r="B27" t="n">
        <v>0</v>
      </c>
      <c r="C27">
        <f>ROW(SmtRes!A14)</f>
        <v/>
      </c>
      <c r="D27">
        <f>ROW(EtalonRes!A13)</f>
        <v/>
      </c>
      <c r="E27" t="inlineStr">
        <is>
          <t>3</t>
        </is>
      </c>
      <c r="F27" t="inlineStr">
        <is>
          <t>16-07-005-1</t>
        </is>
      </c>
      <c r="G27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7" t="inlineStr">
        <is>
          <t>100 м трубопровода</t>
        </is>
      </c>
      <c r="I27">
        <f>ROUND(ROUND(120/100,4),7)</f>
        <v/>
      </c>
      <c r="J27" t="n">
        <v>0</v>
      </c>
      <c r="K27">
        <f>ROUND(ROUND(120/100,4),7)</f>
        <v/>
      </c>
      <c r="O27">
        <f>ROUND(CP27,0)</f>
        <v/>
      </c>
      <c r="P27">
        <f>ROUND(CQ27*I27,0)</f>
        <v/>
      </c>
      <c r="Q27">
        <f>(ROUND((ROUND((((ET27*ROUND(5,7)))*I27),0)*BB27),0)+ROUND((ROUND(((AE27-((EU27*ROUND(5,7))))*I27),0)*BS27),0))</f>
        <v/>
      </c>
      <c r="R27">
        <f>(ROUND((ROUND((((EU27*ROUND(5,7)))*I27),0)*BS27),0)+ROUND((ROUND(((AE27-((EU27*ROUND(5,7))))*I27),0)*BS27),0))</f>
        <v/>
      </c>
      <c r="S27">
        <f>ROUND(CT27*I27,0)</f>
        <v/>
      </c>
      <c r="T27">
        <f>ROUND(CU27*I27,0)</f>
        <v/>
      </c>
      <c r="U27">
        <f>ROUND(CV27*I27,7)</f>
        <v/>
      </c>
      <c r="V27">
        <f>ROUND(CW27*I27,7)</f>
        <v/>
      </c>
      <c r="W27">
        <f>ROUND(CX27*I27,0)</f>
        <v/>
      </c>
      <c r="X27">
        <f>ROUND(CY27,0)</f>
        <v/>
      </c>
      <c r="Y27">
        <f>ROUND(CZ27,0)</f>
        <v/>
      </c>
      <c r="AA27" t="n">
        <v>78869116</v>
      </c>
      <c r="AB27">
        <f>ROUND((AC27+AD27+AF27),2)</f>
        <v/>
      </c>
      <c r="AC27">
        <f>ROUND(((ES27*ROUND(5,7))),2)</f>
        <v/>
      </c>
      <c r="AD27">
        <f>ROUND(((((ET27*ROUND(5,7)))-((EU27*ROUND(5,7))))+AE27),2)</f>
        <v/>
      </c>
      <c r="AE27">
        <f>ROUND(((EU27*ROUND(5,7))),2)</f>
        <v/>
      </c>
      <c r="AF27">
        <f>ROUND(((EV27*ROUND(5,7))),2)</f>
        <v/>
      </c>
      <c r="AG27">
        <f>ROUND((AP27),2)</f>
        <v/>
      </c>
      <c r="AH27">
        <f>((EW27*ROUND(5,7)))</f>
        <v/>
      </c>
      <c r="AI27">
        <f>((EX27*ROUND(5,7)))</f>
        <v/>
      </c>
      <c r="AJ27">
        <f>(AS27)</f>
        <v/>
      </c>
      <c r="AK27" t="n">
        <v>107.11</v>
      </c>
      <c r="AL27" t="n">
        <v>4.28</v>
      </c>
      <c r="AM27" t="n">
        <v>44.51</v>
      </c>
      <c r="AN27" t="n">
        <v>0</v>
      </c>
      <c r="AO27" t="n">
        <v>58.32</v>
      </c>
      <c r="AP27" t="n">
        <v>0</v>
      </c>
      <c r="AQ27" t="n">
        <v>5.01</v>
      </c>
      <c r="AR27" t="n">
        <v>0</v>
      </c>
      <c r="AS27" t="n">
        <v>0</v>
      </c>
      <c r="AT27" t="n">
        <v>121</v>
      </c>
      <c r="AU27" t="n">
        <v>72</v>
      </c>
      <c r="AV27" t="n">
        <v>1</v>
      </c>
      <c r="AW27" t="n">
        <v>1</v>
      </c>
      <c r="AZ27" t="n">
        <v>1</v>
      </c>
      <c r="BA27" t="n">
        <v>52.25</v>
      </c>
      <c r="BB27" t="n">
        <v>5.97</v>
      </c>
      <c r="BC27" t="n">
        <v>11.38</v>
      </c>
      <c r="BD27" t="inlineStr"/>
      <c r="BE27" t="inlineStr"/>
      <c r="BF27" t="inlineStr"/>
      <c r="BG27" t="inlineStr"/>
      <c r="BH27" t="n">
        <v>0</v>
      </c>
      <c r="BI27" t="n">
        <v>1</v>
      </c>
      <c r="BJ27" t="inlineStr">
        <is>
          <t>ТЕР Московской обл., 16-07-005-1, приказ Минстроя России №675/пр от 28.02.2017 № 260/пр</t>
        </is>
      </c>
      <c r="BM27" t="n">
        <v>16001</v>
      </c>
      <c r="BN27" t="n">
        <v>0</v>
      </c>
      <c r="BO27" t="inlineStr">
        <is>
          <t>16-07-005-1</t>
        </is>
      </c>
      <c r="BP27" t="n">
        <v>1</v>
      </c>
      <c r="BQ27" t="n">
        <v>2</v>
      </c>
      <c r="BR27" t="n">
        <v>0</v>
      </c>
      <c r="BS27" t="n">
        <v>52.25</v>
      </c>
      <c r="BT27" t="n">
        <v>1</v>
      </c>
      <c r="BU27" t="n">
        <v>1</v>
      </c>
      <c r="BV27" t="n">
        <v>1</v>
      </c>
      <c r="BW27" t="n">
        <v>1</v>
      </c>
      <c r="BX27" t="n">
        <v>1</v>
      </c>
      <c r="BY27" t="inlineStr"/>
      <c r="BZ27" t="n">
        <v>121</v>
      </c>
      <c r="CA27" t="n">
        <v>72</v>
      </c>
      <c r="CB27" t="inlineStr"/>
      <c r="CE27" t="n">
        <v>12</v>
      </c>
      <c r="CF27" t="n">
        <v>0</v>
      </c>
      <c r="CG27" t="n">
        <v>0</v>
      </c>
      <c r="CM27" t="n">
        <v>0</v>
      </c>
      <c r="CN27" t="inlineStr"/>
      <c r="CO27" t="n">
        <v>0</v>
      </c>
      <c r="CP27">
        <f>(P27+Q27+S27)</f>
        <v/>
      </c>
      <c r="CQ27">
        <f>AC27*BC27</f>
        <v/>
      </c>
      <c r="CR27">
        <f>(ROUND((ROUND((((ET27*ROUND(5,7)))*1),0)*BB27),0)+ROUND((ROUND(((AE27-((EU27*ROUND(5,7))))*1),0)*BS27),0))</f>
        <v/>
      </c>
      <c r="CS27">
        <f>(ROUND((ROUND((((EU27*ROUND(5,7)))*1),0)*BS27),0)+ROUND((ROUND(((AE27-((EU27*ROUND(5,7))))*1),0)*BS27),0))</f>
        <v/>
      </c>
      <c r="CT27">
        <f>AF27*BA27</f>
        <v/>
      </c>
      <c r="CU27">
        <f>AG27</f>
        <v/>
      </c>
      <c r="CV27">
        <f>AH27</f>
        <v/>
      </c>
      <c r="CW27">
        <f>AI27</f>
        <v/>
      </c>
      <c r="CX27">
        <f>AJ27</f>
        <v/>
      </c>
      <c r="CY27">
        <f>(((S27+R27)*AT27)/100)</f>
        <v/>
      </c>
      <c r="CZ27">
        <f>(((S27+R27)*AU27)/100)</f>
        <v/>
      </c>
      <c r="DC27" t="inlineStr"/>
      <c r="DD27" t="inlineStr">
        <is>
          <t>)*5</t>
        </is>
      </c>
      <c r="DE27" t="inlineStr">
        <is>
          <t>)*5</t>
        </is>
      </c>
      <c r="DF27" t="inlineStr">
        <is>
          <t>)*5</t>
        </is>
      </c>
      <c r="DG27" t="inlineStr">
        <is>
          <t>)*5</t>
        </is>
      </c>
      <c r="DH27" t="inlineStr"/>
      <c r="DI27" t="inlineStr">
        <is>
          <t>)*5</t>
        </is>
      </c>
      <c r="DJ27" t="inlineStr">
        <is>
          <t>)*5</t>
        </is>
      </c>
      <c r="DK27" t="inlineStr"/>
      <c r="DL27" t="inlineStr"/>
      <c r="DM27" t="inlineStr"/>
      <c r="DN27" t="n">
        <v>0</v>
      </c>
      <c r="DO27" t="n">
        <v>0</v>
      </c>
      <c r="DP27" t="n">
        <v>1</v>
      </c>
      <c r="DQ27" t="n">
        <v>1</v>
      </c>
      <c r="DU27" t="n">
        <v>1013</v>
      </c>
      <c r="DV27" t="inlineStr">
        <is>
          <t>100 м трубопровода</t>
        </is>
      </c>
      <c r="DW27" t="inlineStr">
        <is>
          <t>100 м трубопровода</t>
        </is>
      </c>
      <c r="DX27" t="n">
        <v>1</v>
      </c>
      <c r="DZ27" t="inlineStr"/>
      <c r="EA27" t="inlineStr"/>
      <c r="EB27" t="inlineStr"/>
      <c r="EC27" t="inlineStr"/>
      <c r="EE27" t="n">
        <v>78725882</v>
      </c>
      <c r="EF27" t="n">
        <v>2</v>
      </c>
      <c r="EG27" t="inlineStr">
        <is>
          <t>Общестроительные работы</t>
        </is>
      </c>
      <c r="EH27" t="n">
        <v>16</v>
      </c>
      <c r="EI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7" t="n">
        <v>1</v>
      </c>
      <c r="EK27" t="n">
        <v>16001</v>
      </c>
      <c r="EL27" t="inlineStr">
        <is>
          <t>Трубопроводы внутренние</t>
        </is>
      </c>
      <c r="EM27" t="inlineStr">
        <is>
          <t>ФЕР-16</t>
        </is>
      </c>
      <c r="EO27" t="inlineStr"/>
      <c r="EQ27" t="n">
        <v>0</v>
      </c>
      <c r="ER27" t="n">
        <v>107.11</v>
      </c>
      <c r="ES27" t="n">
        <v>4.28</v>
      </c>
      <c r="ET27" t="n">
        <v>44.51</v>
      </c>
      <c r="EU27" t="n">
        <v>0</v>
      </c>
      <c r="EV27" t="n">
        <v>58.32</v>
      </c>
      <c r="EW27" t="n">
        <v>5.01</v>
      </c>
      <c r="EX27" t="n">
        <v>0</v>
      </c>
      <c r="EY27" t="n">
        <v>0</v>
      </c>
      <c r="FQ27" t="n">
        <v>0</v>
      </c>
      <c r="FR27" t="n">
        <v>0</v>
      </c>
      <c r="FS27" t="n">
        <v>0</v>
      </c>
      <c r="FX27" t="n">
        <v>121</v>
      </c>
      <c r="FY27" t="n">
        <v>72</v>
      </c>
      <c r="GA27" t="inlineStr"/>
      <c r="GD27" t="n">
        <v>1</v>
      </c>
      <c r="GF27" t="n">
        <v>635989612</v>
      </c>
      <c r="GG27" t="n">
        <v>2</v>
      </c>
      <c r="GH27" t="n">
        <v>1</v>
      </c>
      <c r="GI27" t="n">
        <v>2</v>
      </c>
      <c r="GJ27" t="n">
        <v>0</v>
      </c>
      <c r="GK27" t="n">
        <v>0</v>
      </c>
      <c r="GL27">
        <f>ROUND(IF(AND(BH27=3,BI27=3,FS27&lt;&gt;0),P27,0),0)</f>
        <v/>
      </c>
      <c r="GM27">
        <f>ROUND(O27+X27+Y27,0)+GX27</f>
        <v/>
      </c>
      <c r="GN27">
        <f>IF(OR(BI27=0,BI27=1),GM27-GX27,0)</f>
        <v/>
      </c>
      <c r="GO27">
        <f>IF(BI27=2,GM27-GX27,0)</f>
        <v/>
      </c>
      <c r="GP27">
        <f>IF(BI27=4,GM27-GX27,0)</f>
        <v/>
      </c>
      <c r="GR27" t="n">
        <v>0</v>
      </c>
      <c r="GS27" t="n">
        <v>3</v>
      </c>
      <c r="GT27" t="n">
        <v>0</v>
      </c>
      <c r="GU27" t="inlineStr"/>
      <c r="GV27">
        <f>ROUND((GT27),2)</f>
        <v/>
      </c>
      <c r="GW27" t="n">
        <v>1</v>
      </c>
      <c r="GX27">
        <f>ROUND(HC27*I27,0)</f>
        <v/>
      </c>
      <c r="HA27" t="n">
        <v>0</v>
      </c>
      <c r="HB27" t="n">
        <v>0</v>
      </c>
      <c r="HC27">
        <f>GV27*GW27</f>
        <v/>
      </c>
      <c r="HE27" t="inlineStr"/>
      <c r="HF27" t="inlineStr"/>
      <c r="HM27" t="inlineStr"/>
      <c r="HN27" t="inlineStr">
        <is>
          <t>Пр/812-016.0-1</t>
        </is>
      </c>
      <c r="HO27" t="inlineStr">
        <is>
          <t>Пр/774-016.0</t>
        </is>
      </c>
      <c r="HP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7" t="n">
        <v>0</v>
      </c>
      <c r="IK27" t="n">
        <v>0</v>
      </c>
    </row>
    <row r="28"/>
    <row r="29">
      <c r="A29" s="435" t="n">
        <v>51</v>
      </c>
      <c r="B29" s="435">
        <f>B20</f>
        <v/>
      </c>
      <c r="C29" s="435">
        <f>A20</f>
        <v/>
      </c>
      <c r="D29" s="435">
        <f>ROW(A20)</f>
        <v/>
      </c>
      <c r="E29" s="435" t="n"/>
      <c r="F29" s="435">
        <f>IF(F20&lt;&gt;"",F20,"")</f>
        <v/>
      </c>
      <c r="G29" s="435">
        <f>IF(G20&lt;&gt;"",G20,"")</f>
        <v/>
      </c>
      <c r="H29" s="435" t="n">
        <v>0</v>
      </c>
      <c r="I29" s="435" t="n"/>
      <c r="J29" s="435" t="n"/>
      <c r="K29" s="435" t="n"/>
      <c r="L29" s="435" t="n"/>
      <c r="M29" s="435" t="n"/>
      <c r="N29" s="435" t="n"/>
      <c r="O29" s="435" t="n">
        <v>0</v>
      </c>
      <c r="P29" s="435" t="n">
        <v>0</v>
      </c>
      <c r="Q29" s="435" t="n">
        <v>0</v>
      </c>
      <c r="R29" s="435" t="n">
        <v>0</v>
      </c>
      <c r="S29" s="435" t="n">
        <v>0</v>
      </c>
      <c r="T29" s="435" t="n">
        <v>0</v>
      </c>
      <c r="U29" s="435" t="n">
        <v>0</v>
      </c>
      <c r="V29" s="435" t="n">
        <v>0</v>
      </c>
      <c r="W29" s="435" t="n">
        <v>0</v>
      </c>
      <c r="X29" s="435" t="n">
        <v>0</v>
      </c>
      <c r="Y29" s="435" t="n">
        <v>0</v>
      </c>
      <c r="Z29" s="435" t="n"/>
      <c r="AA29" s="435" t="n"/>
      <c r="AB29" s="435" t="n"/>
      <c r="AC29" s="435" t="n"/>
      <c r="AD29" s="435" t="n"/>
      <c r="AE29" s="435" t="n"/>
      <c r="AF29" s="435" t="n"/>
      <c r="AG29" s="435" t="n"/>
      <c r="AH29" s="435" t="n"/>
      <c r="AI29" s="435" t="n"/>
      <c r="AJ29" s="435" t="n"/>
      <c r="AK29" s="435" t="n"/>
      <c r="AL29" s="435" t="n"/>
      <c r="AM29" s="435" t="n"/>
      <c r="AN29" s="435" t="n"/>
      <c r="AO29" s="435">
        <f>ROUND(BX29,0)</f>
        <v/>
      </c>
      <c r="AP29" s="435">
        <f>ROUND(BY29,0)</f>
        <v/>
      </c>
      <c r="AQ29" s="435">
        <f>ROUND(BZ29,0)</f>
        <v/>
      </c>
      <c r="AR29" s="435">
        <f>ROUND(CA29,0)</f>
        <v/>
      </c>
      <c r="AS29" s="435">
        <f>ROUND(CB29,0)</f>
        <v/>
      </c>
      <c r="AT29" s="435">
        <f>ROUND(CC29,0)</f>
        <v/>
      </c>
      <c r="AU29" s="435">
        <f>ROUND(CD29,0)</f>
        <v/>
      </c>
      <c r="AV29" s="435">
        <f>ROUND(CE29,0)</f>
        <v/>
      </c>
      <c r="AW29" s="435">
        <f>ROUND(CF29,0)</f>
        <v/>
      </c>
      <c r="AX29" s="435">
        <f>ROUND(CG29,0)</f>
        <v/>
      </c>
      <c r="AY29" s="435">
        <f>ROUND(CH29,0)</f>
        <v/>
      </c>
      <c r="AZ29" s="435">
        <f>ROUND(CI29,0)</f>
        <v/>
      </c>
      <c r="BA29" s="435">
        <f>ROUND(CJ29,0)</f>
        <v/>
      </c>
      <c r="BB29" s="435">
        <f>ROUND(CK29,0)</f>
        <v/>
      </c>
      <c r="BC29" s="435">
        <f>ROUND(CL29,0)</f>
        <v/>
      </c>
      <c r="BD29" s="435">
        <f>ROUND(CM29,0)</f>
        <v/>
      </c>
      <c r="BE29" s="435" t="n"/>
      <c r="BF29" s="435" t="n"/>
      <c r="BG29" s="435" t="n"/>
      <c r="BH29" s="435" t="n"/>
      <c r="BI29" s="435" t="n"/>
      <c r="BJ29" s="435" t="n"/>
      <c r="BK29" s="435" t="n"/>
      <c r="BL29" s="435" t="n"/>
      <c r="BM29" s="435" t="n"/>
      <c r="BN29" s="435" t="n"/>
      <c r="BO29" s="435" t="n"/>
      <c r="BP29" s="435" t="n"/>
      <c r="BQ29" s="435" t="n"/>
      <c r="BR29" s="435" t="n"/>
      <c r="BS29" s="435" t="n"/>
      <c r="BT29" s="435" t="n"/>
      <c r="BU29" s="435" t="n"/>
      <c r="BV29" s="435" t="n"/>
      <c r="BW29" s="435" t="n"/>
      <c r="BX29" s="435" t="n"/>
      <c r="BY29" s="435" t="n"/>
      <c r="BZ29" s="435" t="n"/>
      <c r="CA29" s="435" t="n"/>
      <c r="CB29" s="435" t="n"/>
      <c r="CC29" s="435" t="n"/>
      <c r="CD29" s="435" t="n"/>
      <c r="CE29" s="435" t="n"/>
      <c r="CF29" s="435" t="n"/>
      <c r="CG29" s="435" t="n"/>
      <c r="CH29" s="435" t="n"/>
      <c r="CI29" s="435" t="n"/>
      <c r="CJ29" s="435" t="n"/>
      <c r="CK29" s="435" t="n"/>
      <c r="CL29" s="435" t="n"/>
      <c r="CM29" s="435" t="n"/>
      <c r="CN29" s="435" t="n"/>
      <c r="CO29" s="435" t="n"/>
      <c r="CP29" s="435" t="n"/>
      <c r="CQ29" s="435" t="n"/>
      <c r="CR29" s="435" t="n"/>
      <c r="CS29" s="435" t="n"/>
      <c r="CT29" s="435" t="n"/>
      <c r="CU29" s="435" t="n"/>
      <c r="CV29" s="435" t="n"/>
      <c r="CW29" s="435" t="n"/>
      <c r="CX29" s="435" t="n"/>
      <c r="CY29" s="435" t="n"/>
      <c r="CZ29" s="435" t="n"/>
      <c r="DA29" s="435" t="n"/>
      <c r="DB29" s="435" t="n"/>
      <c r="DC29" s="435" t="n"/>
      <c r="DD29" s="435" t="n"/>
      <c r="DE29" s="435" t="n"/>
      <c r="DF29" s="435" t="n"/>
      <c r="DG29" s="436" t="n"/>
      <c r="DH29" s="436" t="n"/>
      <c r="DI29" s="436" t="n"/>
      <c r="DJ29" s="436" t="n"/>
      <c r="DK29" s="436" t="n"/>
      <c r="DL29" s="436" t="n"/>
      <c r="DM29" s="436" t="n"/>
      <c r="DN29" s="436" t="n"/>
      <c r="DO29" s="436" t="n"/>
      <c r="DP29" s="436" t="n"/>
      <c r="DQ29" s="436" t="n"/>
      <c r="DR29" s="436" t="n"/>
      <c r="DS29" s="436" t="n"/>
      <c r="DT29" s="436" t="n"/>
      <c r="DU29" s="436" t="n"/>
      <c r="DV29" s="436" t="n"/>
      <c r="DW29" s="436" t="n"/>
      <c r="DX29" s="436" t="n"/>
      <c r="DY29" s="436" t="n"/>
      <c r="DZ29" s="436" t="n"/>
      <c r="EA29" s="436" t="n"/>
      <c r="EB29" s="436" t="n"/>
      <c r="EC29" s="436" t="n"/>
      <c r="ED29" s="436" t="n"/>
      <c r="EE29" s="436" t="n"/>
      <c r="EF29" s="436" t="n"/>
      <c r="EG29" s="436" t="n"/>
      <c r="EH29" s="436" t="n"/>
      <c r="EI29" s="436" t="n"/>
      <c r="EJ29" s="436" t="n"/>
      <c r="EK29" s="436" t="n"/>
      <c r="EL29" s="436" t="n"/>
      <c r="EM29" s="436" t="n"/>
      <c r="EN29" s="436" t="n"/>
      <c r="EO29" s="436" t="n"/>
      <c r="EP29" s="436" t="n"/>
      <c r="EQ29" s="436" t="n"/>
      <c r="ER29" s="436" t="n"/>
      <c r="ES29" s="436" t="n"/>
      <c r="ET29" s="436" t="n"/>
      <c r="EU29" s="436" t="n"/>
      <c r="EV29" s="436" t="n"/>
      <c r="EW29" s="436" t="n"/>
      <c r="EX29" s="436" t="n"/>
      <c r="EY29" s="436" t="n"/>
      <c r="EZ29" s="436" t="n"/>
      <c r="FA29" s="436" t="n"/>
      <c r="FB29" s="436" t="n"/>
      <c r="FC29" s="436" t="n"/>
      <c r="FD29" s="436" t="n"/>
      <c r="FE29" s="436" t="n"/>
      <c r="FF29" s="436" t="n"/>
      <c r="FG29" s="436" t="n"/>
      <c r="FH29" s="436" t="n"/>
      <c r="FI29" s="436" t="n"/>
      <c r="FJ29" s="436" t="n"/>
      <c r="FK29" s="436" t="n"/>
      <c r="FL29" s="436" t="n"/>
      <c r="FM29" s="436" t="n"/>
      <c r="FN29" s="436" t="n"/>
      <c r="FO29" s="436" t="n"/>
      <c r="FP29" s="436" t="n"/>
      <c r="FQ29" s="436" t="n"/>
      <c r="FR29" s="436" t="n"/>
      <c r="FS29" s="436" t="n"/>
      <c r="FT29" s="436" t="n"/>
      <c r="FU29" s="436" t="n"/>
      <c r="FV29" s="436" t="n"/>
      <c r="FW29" s="436" t="n"/>
      <c r="FX29" s="436" t="n"/>
      <c r="FY29" s="436" t="n"/>
      <c r="FZ29" s="436" t="n"/>
      <c r="GA29" s="436" t="n"/>
      <c r="GB29" s="436" t="n"/>
      <c r="GC29" s="436" t="n"/>
      <c r="GD29" s="436" t="n"/>
      <c r="GE29" s="436" t="n"/>
      <c r="GF29" s="436" t="n"/>
      <c r="GG29" s="436" t="n"/>
      <c r="GH29" s="436" t="n"/>
      <c r="GI29" s="436" t="n"/>
      <c r="GJ29" s="436" t="n"/>
      <c r="GK29" s="436" t="n"/>
      <c r="GL29" s="436" t="n"/>
      <c r="GM29" s="436" t="n"/>
      <c r="GN29" s="436" t="n"/>
      <c r="GO29" s="436" t="n"/>
      <c r="GP29" s="436" t="n"/>
      <c r="GQ29" s="436" t="n"/>
      <c r="GR29" s="436" t="n"/>
      <c r="GS29" s="436" t="n"/>
      <c r="GT29" s="436" t="n"/>
      <c r="GU29" s="436" t="n"/>
      <c r="GV29" s="436" t="n"/>
      <c r="GW29" s="436" t="n"/>
      <c r="GX29" s="436" t="n">
        <v>0</v>
      </c>
    </row>
    <row r="30"/>
    <row r="31">
      <c r="A31" s="437" t="n">
        <v>50</v>
      </c>
      <c r="B31" s="437" t="n">
        <v>0</v>
      </c>
      <c r="C31" s="437" t="n">
        <v>0</v>
      </c>
      <c r="D31" s="437" t="n">
        <v>1</v>
      </c>
      <c r="E31" s="437" t="n">
        <v>201</v>
      </c>
      <c r="F31" s="437">
        <f>ROUND(Source!O29,O31)</f>
        <v/>
      </c>
      <c r="G31" s="437" t="inlineStr">
        <is>
          <t>ПЗ</t>
        </is>
      </c>
      <c r="H31" s="437" t="inlineStr">
        <is>
          <t>Прямые затраты</t>
        </is>
      </c>
      <c r="I31" s="437" t="n"/>
      <c r="J31" s="437" t="n"/>
      <c r="K31" s="437" t="n">
        <v>201</v>
      </c>
      <c r="L31" s="437" t="n">
        <v>1</v>
      </c>
      <c r="M31" s="437" t="n">
        <v>3</v>
      </c>
      <c r="N31" s="437" t="inlineStr"/>
      <c r="O31" s="437" t="n">
        <v>0</v>
      </c>
      <c r="P31" s="437" t="n"/>
      <c r="Q31" s="437" t="n"/>
      <c r="R31" s="437" t="n"/>
      <c r="S31" s="437" t="n"/>
      <c r="T31" s="437" t="n"/>
      <c r="U31" s="437" t="n"/>
      <c r="V31" s="437" t="n"/>
      <c r="W31" s="437" t="n">
        <v>0</v>
      </c>
      <c r="X31" s="437" t="n">
        <v>1</v>
      </c>
      <c r="Y31" s="437" t="n">
        <v>0</v>
      </c>
      <c r="Z31" s="437" t="n"/>
      <c r="AA31" s="437" t="n"/>
      <c r="AB31" s="437" t="n"/>
    </row>
    <row r="32">
      <c r="A32" s="437" t="n">
        <v>50</v>
      </c>
      <c r="B32" s="437" t="n">
        <v>0</v>
      </c>
      <c r="C32" s="437" t="n">
        <v>0</v>
      </c>
      <c r="D32" s="437" t="n">
        <v>1</v>
      </c>
      <c r="E32" s="437" t="n">
        <v>202</v>
      </c>
      <c r="F32" s="437">
        <f>ROUND(Source!P29,O32)</f>
        <v/>
      </c>
      <c r="G32" s="437" t="inlineStr">
        <is>
          <t>СтМатОб</t>
        </is>
      </c>
      <c r="H32" s="437" t="inlineStr">
        <is>
          <t>Стоимость материальных ресурсов (всего)</t>
        </is>
      </c>
      <c r="I32" s="437" t="n"/>
      <c r="J32" s="437" t="n"/>
      <c r="K32" s="437" t="n">
        <v>202</v>
      </c>
      <c r="L32" s="437" t="n">
        <v>2</v>
      </c>
      <c r="M32" s="437" t="n">
        <v>3</v>
      </c>
      <c r="N32" s="437" t="inlineStr"/>
      <c r="O32" s="437" t="n">
        <v>0</v>
      </c>
      <c r="P32" s="437" t="n"/>
      <c r="Q32" s="437" t="n"/>
      <c r="R32" s="437" t="n"/>
      <c r="S32" s="437" t="n"/>
      <c r="T32" s="437" t="n"/>
      <c r="U32" s="437" t="n"/>
      <c r="V32" s="437" t="n"/>
      <c r="W32" s="437" t="n">
        <v>0</v>
      </c>
      <c r="X32" s="437" t="n">
        <v>1</v>
      </c>
      <c r="Y32" s="437" t="n">
        <v>0</v>
      </c>
      <c r="Z32" s="437" t="n"/>
      <c r="AA32" s="437" t="n"/>
      <c r="AB32" s="437" t="n"/>
    </row>
    <row r="33">
      <c r="A33" s="437" t="n">
        <v>50</v>
      </c>
      <c r="B33" s="437" t="n">
        <v>0</v>
      </c>
      <c r="C33" s="437" t="n">
        <v>0</v>
      </c>
      <c r="D33" s="437" t="n">
        <v>1</v>
      </c>
      <c r="E33" s="437" t="n">
        <v>222</v>
      </c>
      <c r="F33" s="437">
        <f>ROUND(Source!AO29,O33)</f>
        <v/>
      </c>
      <c r="G33" s="437" t="inlineStr">
        <is>
          <t>СтМатОбЗак</t>
        </is>
      </c>
      <c r="H33" s="437" t="inlineStr">
        <is>
          <t>Стоимость материалов и оборудования заказчика</t>
        </is>
      </c>
      <c r="I33" s="437" t="n"/>
      <c r="J33" s="437" t="n"/>
      <c r="K33" s="437" t="n">
        <v>222</v>
      </c>
      <c r="L33" s="437" t="n">
        <v>3</v>
      </c>
      <c r="M33" s="437" t="n">
        <v>3</v>
      </c>
      <c r="N33" s="437" t="inlineStr"/>
      <c r="O33" s="437" t="n">
        <v>0</v>
      </c>
      <c r="P33" s="437" t="n"/>
      <c r="Q33" s="437" t="n"/>
      <c r="R33" s="437" t="n"/>
      <c r="S33" s="437" t="n"/>
      <c r="T33" s="437" t="n"/>
      <c r="U33" s="437" t="n"/>
      <c r="V33" s="437" t="n"/>
      <c r="W33" s="437" t="n">
        <v>0</v>
      </c>
      <c r="X33" s="437" t="n">
        <v>1</v>
      </c>
      <c r="Y33" s="437" t="n">
        <v>0</v>
      </c>
      <c r="Z33" s="437" t="n"/>
      <c r="AA33" s="437" t="n"/>
      <c r="AB33" s="437" t="n"/>
    </row>
    <row r="34">
      <c r="A34" s="437" t="n">
        <v>50</v>
      </c>
      <c r="B34" s="437" t="n">
        <v>0</v>
      </c>
      <c r="C34" s="437" t="n">
        <v>0</v>
      </c>
      <c r="D34" s="437" t="n">
        <v>1</v>
      </c>
      <c r="E34" s="437" t="n">
        <v>225</v>
      </c>
      <c r="F34" s="437">
        <f>ROUND(Source!AV29,O34)</f>
        <v/>
      </c>
      <c r="G34" s="437" t="inlineStr">
        <is>
          <t>СтМатОбПод</t>
        </is>
      </c>
      <c r="H34" s="437" t="inlineStr">
        <is>
          <t>Стоимость материалов и оборудования подрядчика</t>
        </is>
      </c>
      <c r="I34" s="437" t="n"/>
      <c r="J34" s="437" t="n"/>
      <c r="K34" s="437" t="n">
        <v>225</v>
      </c>
      <c r="L34" s="437" t="n">
        <v>4</v>
      </c>
      <c r="M34" s="437" t="n">
        <v>3</v>
      </c>
      <c r="N34" s="437" t="inlineStr"/>
      <c r="O34" s="437" t="n">
        <v>0</v>
      </c>
      <c r="P34" s="437" t="n"/>
      <c r="Q34" s="437" t="n"/>
      <c r="R34" s="437" t="n"/>
      <c r="S34" s="437" t="n"/>
      <c r="T34" s="437" t="n"/>
      <c r="U34" s="437" t="n"/>
      <c r="V34" s="437" t="n"/>
      <c r="W34" s="437" t="n">
        <v>0</v>
      </c>
      <c r="X34" s="437" t="n">
        <v>1</v>
      </c>
      <c r="Y34" s="437" t="n">
        <v>0</v>
      </c>
      <c r="Z34" s="437" t="n"/>
      <c r="AA34" s="437" t="n"/>
      <c r="AB34" s="437" t="n"/>
    </row>
    <row r="35">
      <c r="A35" s="437" t="n">
        <v>50</v>
      </c>
      <c r="B35" s="437" t="n">
        <v>0</v>
      </c>
      <c r="C35" s="437" t="n">
        <v>0</v>
      </c>
      <c r="D35" s="437" t="n">
        <v>1</v>
      </c>
      <c r="E35" s="437" t="n">
        <v>226</v>
      </c>
      <c r="F35" s="437">
        <f>ROUND(Source!AW29,O35)</f>
        <v/>
      </c>
      <c r="G35" s="437" t="inlineStr">
        <is>
          <t>СтМат</t>
        </is>
      </c>
      <c r="H35" s="437" t="inlineStr">
        <is>
          <t>Стоимость материалов (всего)</t>
        </is>
      </c>
      <c r="I35" s="437" t="n"/>
      <c r="J35" s="437" t="n"/>
      <c r="K35" s="437" t="n">
        <v>226</v>
      </c>
      <c r="L35" s="437" t="n">
        <v>5</v>
      </c>
      <c r="M35" s="437" t="n">
        <v>3</v>
      </c>
      <c r="N35" s="437" t="inlineStr"/>
      <c r="O35" s="437" t="n">
        <v>0</v>
      </c>
      <c r="P35" s="437" t="n"/>
      <c r="Q35" s="437" t="n"/>
      <c r="R35" s="437" t="n"/>
      <c r="S35" s="437" t="n"/>
      <c r="T35" s="437" t="n"/>
      <c r="U35" s="437" t="n"/>
      <c r="V35" s="437" t="n"/>
      <c r="W35" s="437" t="n">
        <v>0</v>
      </c>
      <c r="X35" s="437" t="n">
        <v>1</v>
      </c>
      <c r="Y35" s="437" t="n">
        <v>0</v>
      </c>
      <c r="Z35" s="437" t="n"/>
      <c r="AA35" s="437" t="n"/>
      <c r="AB35" s="437" t="n"/>
    </row>
    <row r="36">
      <c r="A36" s="437" t="n">
        <v>50</v>
      </c>
      <c r="B36" s="437" t="n">
        <v>0</v>
      </c>
      <c r="C36" s="437" t="n">
        <v>0</v>
      </c>
      <c r="D36" s="437" t="n">
        <v>1</v>
      </c>
      <c r="E36" s="437" t="n">
        <v>227</v>
      </c>
      <c r="F36" s="437">
        <f>ROUND(Source!AX29,O36)</f>
        <v/>
      </c>
      <c r="G36" s="437" t="inlineStr">
        <is>
          <t>СтМатЗак</t>
        </is>
      </c>
      <c r="H36" s="437" t="inlineStr">
        <is>
          <t>Стоимость материалов заказчика</t>
        </is>
      </c>
      <c r="I36" s="437" t="n"/>
      <c r="J36" s="437" t="n"/>
      <c r="K36" s="437" t="n">
        <v>227</v>
      </c>
      <c r="L36" s="437" t="n">
        <v>6</v>
      </c>
      <c r="M36" s="437" t="n">
        <v>3</v>
      </c>
      <c r="N36" s="437" t="inlineStr"/>
      <c r="O36" s="437" t="n">
        <v>0</v>
      </c>
      <c r="P36" s="437" t="n"/>
      <c r="Q36" s="437" t="n"/>
      <c r="R36" s="437" t="n"/>
      <c r="S36" s="437" t="n"/>
      <c r="T36" s="437" t="n"/>
      <c r="U36" s="437" t="n"/>
      <c r="V36" s="437" t="n"/>
      <c r="W36" s="437" t="n">
        <v>0</v>
      </c>
      <c r="X36" s="437" t="n">
        <v>1</v>
      </c>
      <c r="Y36" s="437" t="n">
        <v>0</v>
      </c>
      <c r="Z36" s="437" t="n"/>
      <c r="AA36" s="437" t="n"/>
      <c r="AB36" s="437" t="n"/>
    </row>
    <row r="37">
      <c r="A37" s="437" t="n">
        <v>50</v>
      </c>
      <c r="B37" s="437" t="n">
        <v>0</v>
      </c>
      <c r="C37" s="437" t="n">
        <v>0</v>
      </c>
      <c r="D37" s="437" t="n">
        <v>1</v>
      </c>
      <c r="E37" s="437" t="n">
        <v>228</v>
      </c>
      <c r="F37" s="437">
        <f>ROUND(Source!AY29,O37)</f>
        <v/>
      </c>
      <c r="G37" s="437" t="inlineStr">
        <is>
          <t>СтМатПод</t>
        </is>
      </c>
      <c r="H37" s="437" t="inlineStr">
        <is>
          <t>Стоимость материалов подрядчика</t>
        </is>
      </c>
      <c r="I37" s="437" t="n"/>
      <c r="J37" s="437" t="n"/>
      <c r="K37" s="437" t="n">
        <v>228</v>
      </c>
      <c r="L37" s="437" t="n">
        <v>7</v>
      </c>
      <c r="M37" s="437" t="n">
        <v>3</v>
      </c>
      <c r="N37" s="437" t="inlineStr"/>
      <c r="O37" s="437" t="n">
        <v>0</v>
      </c>
      <c r="P37" s="437" t="n"/>
      <c r="Q37" s="437" t="n"/>
      <c r="R37" s="437" t="n"/>
      <c r="S37" s="437" t="n"/>
      <c r="T37" s="437" t="n"/>
      <c r="U37" s="437" t="n"/>
      <c r="V37" s="437" t="n"/>
      <c r="W37" s="437" t="n">
        <v>0</v>
      </c>
      <c r="X37" s="437" t="n">
        <v>1</v>
      </c>
      <c r="Y37" s="437" t="n">
        <v>0</v>
      </c>
      <c r="Z37" s="437" t="n"/>
      <c r="AA37" s="437" t="n"/>
      <c r="AB37" s="437" t="n"/>
    </row>
    <row r="38">
      <c r="A38" s="437" t="n">
        <v>50</v>
      </c>
      <c r="B38" s="437" t="n">
        <v>0</v>
      </c>
      <c r="C38" s="437" t="n">
        <v>0</v>
      </c>
      <c r="D38" s="437" t="n">
        <v>1</v>
      </c>
      <c r="E38" s="437" t="n">
        <v>216</v>
      </c>
      <c r="F38" s="437">
        <f>ROUND(Source!AP29,O38)</f>
        <v/>
      </c>
      <c r="G38" s="437" t="inlineStr">
        <is>
          <t>Оборуд</t>
        </is>
      </c>
      <c r="H38" s="437" t="inlineStr">
        <is>
          <t>Стоимость оборудования (всего)</t>
        </is>
      </c>
      <c r="I38" s="437" t="n"/>
      <c r="J38" s="437" t="n"/>
      <c r="K38" s="437" t="n">
        <v>216</v>
      </c>
      <c r="L38" s="437" t="n">
        <v>8</v>
      </c>
      <c r="M38" s="437" t="n">
        <v>3</v>
      </c>
      <c r="N38" s="437" t="inlineStr"/>
      <c r="O38" s="437" t="n">
        <v>0</v>
      </c>
      <c r="P38" s="437" t="n"/>
      <c r="Q38" s="437" t="n"/>
      <c r="R38" s="437" t="n"/>
      <c r="S38" s="437" t="n"/>
      <c r="T38" s="437" t="n"/>
      <c r="U38" s="437" t="n"/>
      <c r="V38" s="437" t="n"/>
      <c r="W38" s="437" t="n">
        <v>0</v>
      </c>
      <c r="X38" s="437" t="n">
        <v>1</v>
      </c>
      <c r="Y38" s="437" t="n">
        <v>0</v>
      </c>
      <c r="Z38" s="437" t="n"/>
      <c r="AA38" s="437" t="n"/>
      <c r="AB38" s="437" t="n"/>
    </row>
    <row r="39">
      <c r="A39" s="437" t="n">
        <v>50</v>
      </c>
      <c r="B39" s="437" t="n">
        <v>0</v>
      </c>
      <c r="C39" s="437" t="n">
        <v>0</v>
      </c>
      <c r="D39" s="437" t="n">
        <v>1</v>
      </c>
      <c r="E39" s="437" t="n">
        <v>223</v>
      </c>
      <c r="F39" s="437">
        <f>ROUND(Source!AQ29,O39)</f>
        <v/>
      </c>
      <c r="G39" s="437" t="inlineStr">
        <is>
          <t>ОборудЗак</t>
        </is>
      </c>
      <c r="H39" s="437" t="inlineStr">
        <is>
          <t>Стоимость оборудования заказчика</t>
        </is>
      </c>
      <c r="I39" s="437" t="n"/>
      <c r="J39" s="437" t="n"/>
      <c r="K39" s="437" t="n">
        <v>223</v>
      </c>
      <c r="L39" s="437" t="n">
        <v>9</v>
      </c>
      <c r="M39" s="437" t="n">
        <v>3</v>
      </c>
      <c r="N39" s="437" t="inlineStr"/>
      <c r="O39" s="437" t="n">
        <v>0</v>
      </c>
      <c r="P39" s="437" t="n"/>
      <c r="Q39" s="437" t="n"/>
      <c r="R39" s="437" t="n"/>
      <c r="S39" s="437" t="n"/>
      <c r="T39" s="437" t="n"/>
      <c r="U39" s="437" t="n"/>
      <c r="V39" s="437" t="n"/>
      <c r="W39" s="437" t="n">
        <v>0</v>
      </c>
      <c r="X39" s="437" t="n">
        <v>1</v>
      </c>
      <c r="Y39" s="437" t="n">
        <v>0</v>
      </c>
      <c r="Z39" s="437" t="n"/>
      <c r="AA39" s="437" t="n"/>
      <c r="AB39" s="437" t="n"/>
    </row>
    <row r="40">
      <c r="A40" s="437" t="n">
        <v>50</v>
      </c>
      <c r="B40" s="437" t="n">
        <v>0</v>
      </c>
      <c r="C40" s="437" t="n">
        <v>0</v>
      </c>
      <c r="D40" s="437" t="n">
        <v>1</v>
      </c>
      <c r="E40" s="437" t="n">
        <v>229</v>
      </c>
      <c r="F40" s="437">
        <f>ROUND(Source!AZ29,O40)</f>
        <v/>
      </c>
      <c r="G40" s="437" t="inlineStr">
        <is>
          <t>ОборудПод</t>
        </is>
      </c>
      <c r="H40" s="437" t="inlineStr">
        <is>
          <t>Стоимость оборудования подрядчика</t>
        </is>
      </c>
      <c r="I40" s="437" t="n"/>
      <c r="J40" s="437" t="n"/>
      <c r="K40" s="437" t="n">
        <v>229</v>
      </c>
      <c r="L40" s="437" t="n">
        <v>10</v>
      </c>
      <c r="M40" s="437" t="n">
        <v>3</v>
      </c>
      <c r="N40" s="437" t="inlineStr"/>
      <c r="O40" s="437" t="n">
        <v>0</v>
      </c>
      <c r="P40" s="437" t="n"/>
      <c r="Q40" s="437" t="n"/>
      <c r="R40" s="437" t="n"/>
      <c r="S40" s="437" t="n"/>
      <c r="T40" s="437" t="n"/>
      <c r="U40" s="437" t="n"/>
      <c r="V40" s="437" t="n"/>
      <c r="W40" s="437" t="n">
        <v>0</v>
      </c>
      <c r="X40" s="437" t="n">
        <v>1</v>
      </c>
      <c r="Y40" s="437" t="n">
        <v>0</v>
      </c>
      <c r="Z40" s="437" t="n"/>
      <c r="AA40" s="437" t="n"/>
      <c r="AB40" s="437" t="n"/>
    </row>
    <row r="41">
      <c r="A41" s="437" t="n">
        <v>50</v>
      </c>
      <c r="B41" s="437" t="n">
        <v>0</v>
      </c>
      <c r="C41" s="437" t="n">
        <v>0</v>
      </c>
      <c r="D41" s="437" t="n">
        <v>1</v>
      </c>
      <c r="E41" s="437" t="n">
        <v>203</v>
      </c>
      <c r="F41" s="437">
        <f>ROUND(Source!Q29,O41)</f>
        <v/>
      </c>
      <c r="G41" s="437" t="inlineStr">
        <is>
          <t>ЭММ</t>
        </is>
      </c>
      <c r="H41" s="437" t="inlineStr">
        <is>
          <t>Эксплуатация машин</t>
        </is>
      </c>
      <c r="I41" s="437" t="n"/>
      <c r="J41" s="437" t="n"/>
      <c r="K41" s="437" t="n">
        <v>203</v>
      </c>
      <c r="L41" s="437" t="n">
        <v>11</v>
      </c>
      <c r="M41" s="437" t="n">
        <v>3</v>
      </c>
      <c r="N41" s="437" t="inlineStr"/>
      <c r="O41" s="437" t="n">
        <v>0</v>
      </c>
      <c r="P41" s="437" t="n"/>
      <c r="Q41" s="437" t="n"/>
      <c r="R41" s="437" t="n"/>
      <c r="S41" s="437" t="n"/>
      <c r="T41" s="437" t="n"/>
      <c r="U41" s="437" t="n"/>
      <c r="V41" s="437" t="n"/>
      <c r="W41" s="437" t="n">
        <v>0</v>
      </c>
      <c r="X41" s="437" t="n">
        <v>1</v>
      </c>
      <c r="Y41" s="437" t="n">
        <v>0</v>
      </c>
      <c r="Z41" s="437" t="n"/>
      <c r="AA41" s="437" t="n"/>
      <c r="AB41" s="437" t="n"/>
    </row>
    <row r="42">
      <c r="A42" s="437" t="n">
        <v>50</v>
      </c>
      <c r="B42" s="437" t="n">
        <v>0</v>
      </c>
      <c r="C42" s="437" t="n">
        <v>0</v>
      </c>
      <c r="D42" s="437" t="n">
        <v>1</v>
      </c>
      <c r="E42" s="437" t="n">
        <v>231</v>
      </c>
      <c r="F42" s="437">
        <f>ROUND(Source!BB29,O42)</f>
        <v/>
      </c>
      <c r="G42" s="437" t="inlineStr">
        <is>
          <t>ЭММсНРиСП</t>
        </is>
      </c>
      <c r="H42" s="437" t="inlineStr">
        <is>
          <t>Эксплуатация машин по ТСН-2001.16</t>
        </is>
      </c>
      <c r="I42" s="437" t="n"/>
      <c r="J42" s="437" t="n"/>
      <c r="K42" s="437" t="n">
        <v>231</v>
      </c>
      <c r="L42" s="437" t="n">
        <v>12</v>
      </c>
      <c r="M42" s="437" t="n">
        <v>3</v>
      </c>
      <c r="N42" s="437" t="inlineStr"/>
      <c r="O42" s="437" t="n">
        <v>0</v>
      </c>
      <c r="P42" s="437" t="n"/>
      <c r="Q42" s="437" t="n"/>
      <c r="R42" s="437" t="n"/>
      <c r="S42" s="437" t="n"/>
      <c r="T42" s="437" t="n"/>
      <c r="U42" s="437" t="n"/>
      <c r="V42" s="437" t="n"/>
      <c r="W42" s="437" t="n">
        <v>0</v>
      </c>
      <c r="X42" s="437" t="n">
        <v>1</v>
      </c>
      <c r="Y42" s="437" t="n">
        <v>0</v>
      </c>
      <c r="Z42" s="437" t="n"/>
      <c r="AA42" s="437" t="n"/>
      <c r="AB42" s="437" t="n"/>
    </row>
    <row r="43">
      <c r="A43" s="437" t="n">
        <v>50</v>
      </c>
      <c r="B43" s="437" t="n">
        <v>0</v>
      </c>
      <c r="C43" s="437" t="n">
        <v>0</v>
      </c>
      <c r="D43" s="437" t="n">
        <v>1</v>
      </c>
      <c r="E43" s="437" t="n">
        <v>204</v>
      </c>
      <c r="F43" s="437">
        <f>ROUND(Source!R29,O43)</f>
        <v/>
      </c>
      <c r="G43" s="437" t="inlineStr">
        <is>
          <t>ЗПМ</t>
        </is>
      </c>
      <c r="H43" s="437" t="inlineStr">
        <is>
          <t>ЗП машинистов</t>
        </is>
      </c>
      <c r="I43" s="437" t="n"/>
      <c r="J43" s="437" t="n"/>
      <c r="K43" s="437" t="n">
        <v>204</v>
      </c>
      <c r="L43" s="437" t="n">
        <v>13</v>
      </c>
      <c r="M43" s="437" t="n">
        <v>3</v>
      </c>
      <c r="N43" s="437" t="inlineStr"/>
      <c r="O43" s="437" t="n">
        <v>0</v>
      </c>
      <c r="P43" s="437" t="n"/>
      <c r="Q43" s="437" t="n"/>
      <c r="R43" s="437" t="n"/>
      <c r="S43" s="437" t="n"/>
      <c r="T43" s="437" t="n"/>
      <c r="U43" s="437" t="n"/>
      <c r="V43" s="437" t="n"/>
      <c r="W43" s="437" t="n">
        <v>0</v>
      </c>
      <c r="X43" s="437" t="n">
        <v>1</v>
      </c>
      <c r="Y43" s="437" t="n">
        <v>0</v>
      </c>
      <c r="Z43" s="437" t="n"/>
      <c r="AA43" s="437" t="n"/>
      <c r="AB43" s="437" t="n"/>
    </row>
    <row r="44">
      <c r="A44" s="437" t="n">
        <v>50</v>
      </c>
      <c r="B44" s="437" t="n">
        <v>0</v>
      </c>
      <c r="C44" s="437" t="n">
        <v>0</v>
      </c>
      <c r="D44" s="437" t="n">
        <v>1</v>
      </c>
      <c r="E44" s="437" t="n">
        <v>205</v>
      </c>
      <c r="F44" s="437">
        <f>ROUND(Source!S29,O44)</f>
        <v/>
      </c>
      <c r="G44" s="437" t="inlineStr">
        <is>
          <t>ОЗП</t>
        </is>
      </c>
      <c r="H44" s="437" t="inlineStr">
        <is>
          <t>Основная ЗП рабочих</t>
        </is>
      </c>
      <c r="I44" s="437" t="n"/>
      <c r="J44" s="437" t="n"/>
      <c r="K44" s="437" t="n">
        <v>205</v>
      </c>
      <c r="L44" s="437" t="n">
        <v>14</v>
      </c>
      <c r="M44" s="437" t="n">
        <v>3</v>
      </c>
      <c r="N44" s="437" t="inlineStr"/>
      <c r="O44" s="437" t="n">
        <v>0</v>
      </c>
      <c r="P44" s="437" t="n"/>
      <c r="Q44" s="437" t="n"/>
      <c r="R44" s="437" t="n"/>
      <c r="S44" s="437" t="n"/>
      <c r="T44" s="437" t="n"/>
      <c r="U44" s="437" t="n"/>
      <c r="V44" s="437" t="n"/>
      <c r="W44" s="437" t="n">
        <v>0</v>
      </c>
      <c r="X44" s="437" t="n">
        <v>1</v>
      </c>
      <c r="Y44" s="437" t="n">
        <v>0</v>
      </c>
      <c r="Z44" s="437" t="n"/>
      <c r="AA44" s="437" t="n"/>
      <c r="AB44" s="437" t="n"/>
    </row>
    <row r="45">
      <c r="A45" s="437" t="n">
        <v>50</v>
      </c>
      <c r="B45" s="437" t="n">
        <v>0</v>
      </c>
      <c r="C45" s="437" t="n">
        <v>0</v>
      </c>
      <c r="D45" s="437" t="n">
        <v>1</v>
      </c>
      <c r="E45" s="437" t="n">
        <v>232</v>
      </c>
      <c r="F45" s="437">
        <f>ROUND(Source!BC29,O45)</f>
        <v/>
      </c>
      <c r="G45" s="437" t="inlineStr">
        <is>
          <t>ОЗПсНРиСП</t>
        </is>
      </c>
      <c r="H45" s="437" t="inlineStr">
        <is>
          <t>Основная ЗП рабочих по ТСН-2001.16</t>
        </is>
      </c>
      <c r="I45" s="437" t="n"/>
      <c r="J45" s="437" t="n"/>
      <c r="K45" s="437" t="n">
        <v>232</v>
      </c>
      <c r="L45" s="437" t="n">
        <v>15</v>
      </c>
      <c r="M45" s="437" t="n">
        <v>3</v>
      </c>
      <c r="N45" s="437" t="inlineStr"/>
      <c r="O45" s="437" t="n">
        <v>0</v>
      </c>
      <c r="P45" s="437" t="n"/>
      <c r="Q45" s="437" t="n"/>
      <c r="R45" s="437" t="n"/>
      <c r="S45" s="437" t="n"/>
      <c r="T45" s="437" t="n"/>
      <c r="U45" s="437" t="n"/>
      <c r="V45" s="437" t="n"/>
      <c r="W45" s="437" t="n">
        <v>0</v>
      </c>
      <c r="X45" s="437" t="n">
        <v>1</v>
      </c>
      <c r="Y45" s="437" t="n">
        <v>0</v>
      </c>
      <c r="Z45" s="437" t="n"/>
      <c r="AA45" s="437" t="n"/>
      <c r="AB45" s="437" t="n"/>
    </row>
    <row r="46">
      <c r="A46" s="437" t="n">
        <v>50</v>
      </c>
      <c r="B46" s="437" t="n">
        <v>0</v>
      </c>
      <c r="C46" s="437" t="n">
        <v>0</v>
      </c>
      <c r="D46" s="437" t="n">
        <v>1</v>
      </c>
      <c r="E46" s="437" t="n">
        <v>214</v>
      </c>
      <c r="F46" s="437">
        <f>ROUND(Source!AS29,O46)</f>
        <v/>
      </c>
      <c r="G46" s="437" t="inlineStr">
        <is>
          <t>Строит</t>
        </is>
      </c>
      <c r="H46" s="437" t="inlineStr">
        <is>
          <t>Строительные работы с НР и СП</t>
        </is>
      </c>
      <c r="I46" s="437" t="n"/>
      <c r="J46" s="437" t="n"/>
      <c r="K46" s="437" t="n">
        <v>214</v>
      </c>
      <c r="L46" s="437" t="n">
        <v>16</v>
      </c>
      <c r="M46" s="437" t="n">
        <v>3</v>
      </c>
      <c r="N46" s="437" t="inlineStr"/>
      <c r="O46" s="437" t="n">
        <v>0</v>
      </c>
      <c r="P46" s="437" t="n"/>
      <c r="Q46" s="437" t="n"/>
      <c r="R46" s="437" t="n"/>
      <c r="S46" s="437" t="n"/>
      <c r="T46" s="437" t="n"/>
      <c r="U46" s="437" t="n"/>
      <c r="V46" s="437" t="n"/>
      <c r="W46" s="437" t="n">
        <v>0</v>
      </c>
      <c r="X46" s="437" t="n">
        <v>1</v>
      </c>
      <c r="Y46" s="437" t="n">
        <v>0</v>
      </c>
      <c r="Z46" s="437" t="n"/>
      <c r="AA46" s="437" t="n"/>
      <c r="AB46" s="437" t="n"/>
    </row>
    <row r="47">
      <c r="A47" s="437" t="n">
        <v>50</v>
      </c>
      <c r="B47" s="437" t="n">
        <v>0</v>
      </c>
      <c r="C47" s="437" t="n">
        <v>0</v>
      </c>
      <c r="D47" s="437" t="n">
        <v>1</v>
      </c>
      <c r="E47" s="437" t="n">
        <v>215</v>
      </c>
      <c r="F47" s="437">
        <f>ROUND(Source!AT29,O47)</f>
        <v/>
      </c>
      <c r="G47" s="437" t="inlineStr">
        <is>
          <t>Монтаж</t>
        </is>
      </c>
      <c r="H47" s="437" t="inlineStr">
        <is>
          <t>Монтажные работы с НР и СП</t>
        </is>
      </c>
      <c r="I47" s="437" t="n"/>
      <c r="J47" s="437" t="n"/>
      <c r="K47" s="437" t="n">
        <v>215</v>
      </c>
      <c r="L47" s="437" t="n">
        <v>17</v>
      </c>
      <c r="M47" s="437" t="n">
        <v>3</v>
      </c>
      <c r="N47" s="437" t="inlineStr"/>
      <c r="O47" s="437" t="n">
        <v>0</v>
      </c>
      <c r="P47" s="437" t="n"/>
      <c r="Q47" s="437" t="n"/>
      <c r="R47" s="437" t="n"/>
      <c r="S47" s="437" t="n"/>
      <c r="T47" s="437" t="n"/>
      <c r="U47" s="437" t="n"/>
      <c r="V47" s="437" t="n"/>
      <c r="W47" s="437" t="n">
        <v>0</v>
      </c>
      <c r="X47" s="437" t="n">
        <v>1</v>
      </c>
      <c r="Y47" s="437" t="n">
        <v>0</v>
      </c>
      <c r="Z47" s="437" t="n"/>
      <c r="AA47" s="437" t="n"/>
      <c r="AB47" s="437" t="n"/>
    </row>
    <row r="48">
      <c r="A48" s="437" t="n">
        <v>50</v>
      </c>
      <c r="B48" s="437" t="n">
        <v>0</v>
      </c>
      <c r="C48" s="437" t="n">
        <v>0</v>
      </c>
      <c r="D48" s="437" t="n">
        <v>1</v>
      </c>
      <c r="E48" s="437" t="n">
        <v>217</v>
      </c>
      <c r="F48" s="437">
        <f>ROUND(Source!AU29,O48)</f>
        <v/>
      </c>
      <c r="G48" s="437" t="inlineStr">
        <is>
          <t>Прочие</t>
        </is>
      </c>
      <c r="H48" s="437" t="inlineStr">
        <is>
          <t>Прочие работы с НР и СП</t>
        </is>
      </c>
      <c r="I48" s="437" t="n"/>
      <c r="J48" s="437" t="n"/>
      <c r="K48" s="437" t="n">
        <v>217</v>
      </c>
      <c r="L48" s="437" t="n">
        <v>18</v>
      </c>
      <c r="M48" s="437" t="n">
        <v>3</v>
      </c>
      <c r="N48" s="437" t="inlineStr"/>
      <c r="O48" s="437" t="n">
        <v>0</v>
      </c>
      <c r="P48" s="437" t="n"/>
      <c r="Q48" s="437" t="n"/>
      <c r="R48" s="437" t="n"/>
      <c r="S48" s="437" t="n"/>
      <c r="T48" s="437" t="n"/>
      <c r="U48" s="437" t="n"/>
      <c r="V48" s="437" t="n"/>
      <c r="W48" s="437" t="n">
        <v>0</v>
      </c>
      <c r="X48" s="437" t="n">
        <v>1</v>
      </c>
      <c r="Y48" s="437" t="n">
        <v>0</v>
      </c>
      <c r="Z48" s="437" t="n"/>
      <c r="AA48" s="437" t="n"/>
      <c r="AB48" s="437" t="n"/>
    </row>
    <row r="49">
      <c r="A49" s="437" t="n">
        <v>50</v>
      </c>
      <c r="B49" s="437" t="n">
        <v>0</v>
      </c>
      <c r="C49" s="437" t="n">
        <v>0</v>
      </c>
      <c r="D49" s="437" t="n">
        <v>1</v>
      </c>
      <c r="E49" s="437" t="n">
        <v>230</v>
      </c>
      <c r="F49" s="437">
        <f>ROUND(Source!BA29,O49)</f>
        <v/>
      </c>
      <c r="G49" s="437" t="inlineStr">
        <is>
          <t>ПрочиеЗатр</t>
        </is>
      </c>
      <c r="H49" s="437" t="inlineStr">
        <is>
          <t>Прочие затраты по ТСН-2001.16</t>
        </is>
      </c>
      <c r="I49" s="437" t="n"/>
      <c r="J49" s="437" t="n"/>
      <c r="K49" s="437" t="n">
        <v>230</v>
      </c>
      <c r="L49" s="437" t="n">
        <v>19</v>
      </c>
      <c r="M49" s="437" t="n">
        <v>3</v>
      </c>
      <c r="N49" s="437" t="inlineStr"/>
      <c r="O49" s="437" t="n">
        <v>0</v>
      </c>
      <c r="P49" s="437" t="n"/>
      <c r="Q49" s="437" t="n"/>
      <c r="R49" s="437" t="n"/>
      <c r="S49" s="437" t="n"/>
      <c r="T49" s="437" t="n"/>
      <c r="U49" s="437" t="n"/>
      <c r="V49" s="437" t="n"/>
      <c r="W49" s="437" t="n">
        <v>0</v>
      </c>
      <c r="X49" s="437" t="n">
        <v>1</v>
      </c>
      <c r="Y49" s="437" t="n">
        <v>0</v>
      </c>
      <c r="Z49" s="437" t="n"/>
      <c r="AA49" s="437" t="n"/>
      <c r="AB49" s="437" t="n"/>
    </row>
    <row r="50">
      <c r="A50" s="437" t="n">
        <v>50</v>
      </c>
      <c r="B50" s="437" t="n">
        <v>0</v>
      </c>
      <c r="C50" s="437" t="n">
        <v>0</v>
      </c>
      <c r="D50" s="437" t="n">
        <v>1</v>
      </c>
      <c r="E50" s="437" t="n">
        <v>206</v>
      </c>
      <c r="F50" s="437">
        <f>ROUND(Source!T29,O50)</f>
        <v/>
      </c>
      <c r="G50" s="437" t="inlineStr">
        <is>
          <t>ВозврМат</t>
        </is>
      </c>
      <c r="H50" s="437" t="inlineStr">
        <is>
          <t>Возврат материалов</t>
        </is>
      </c>
      <c r="I50" s="437" t="n"/>
      <c r="J50" s="437" t="n"/>
      <c r="K50" s="437" t="n">
        <v>206</v>
      </c>
      <c r="L50" s="437" t="n">
        <v>20</v>
      </c>
      <c r="M50" s="437" t="n">
        <v>3</v>
      </c>
      <c r="N50" s="437" t="inlineStr"/>
      <c r="O50" s="437" t="n">
        <v>0</v>
      </c>
      <c r="P50" s="437" t="n"/>
      <c r="Q50" s="437" t="n"/>
      <c r="R50" s="437" t="n"/>
      <c r="S50" s="437" t="n"/>
      <c r="T50" s="437" t="n"/>
      <c r="U50" s="437" t="n"/>
      <c r="V50" s="437" t="n"/>
      <c r="W50" s="437" t="n">
        <v>0</v>
      </c>
      <c r="X50" s="437" t="n">
        <v>1</v>
      </c>
      <c r="Y50" s="437" t="n">
        <v>0</v>
      </c>
      <c r="Z50" s="437" t="n"/>
      <c r="AA50" s="437" t="n"/>
      <c r="AB50" s="437" t="n"/>
    </row>
    <row r="51">
      <c r="A51" s="437" t="n">
        <v>50</v>
      </c>
      <c r="B51" s="437" t="n">
        <v>0</v>
      </c>
      <c r="C51" s="437" t="n">
        <v>0</v>
      </c>
      <c r="D51" s="437" t="n">
        <v>1</v>
      </c>
      <c r="E51" s="437" t="n">
        <v>207</v>
      </c>
      <c r="F51" s="437">
        <f>ROUND(Source!U29,O51)</f>
        <v/>
      </c>
      <c r="G51" s="437" t="inlineStr">
        <is>
          <t>ТрудСтр</t>
        </is>
      </c>
      <c r="H51" s="437" t="inlineStr">
        <is>
          <t>Трудозатраты строителей</t>
        </is>
      </c>
      <c r="I51" s="437" t="n"/>
      <c r="J51" s="437" t="n"/>
      <c r="K51" s="437" t="n">
        <v>207</v>
      </c>
      <c r="L51" s="437" t="n">
        <v>21</v>
      </c>
      <c r="M51" s="437" t="n">
        <v>3</v>
      </c>
      <c r="N51" s="437" t="inlineStr"/>
      <c r="O51" s="437" t="n">
        <v>7</v>
      </c>
      <c r="P51" s="437" t="n"/>
      <c r="Q51" s="437" t="n"/>
      <c r="R51" s="437" t="n"/>
      <c r="S51" s="437" t="n"/>
      <c r="T51" s="437" t="n"/>
      <c r="U51" s="437" t="n"/>
      <c r="V51" s="437" t="n"/>
      <c r="W51" s="437" t="n">
        <v>0</v>
      </c>
      <c r="X51" s="437" t="n">
        <v>1</v>
      </c>
      <c r="Y51" s="437" t="n">
        <v>0</v>
      </c>
      <c r="Z51" s="437" t="n"/>
      <c r="AA51" s="437" t="n"/>
      <c r="AB51" s="437" t="n"/>
    </row>
    <row r="52">
      <c r="A52" s="437" t="n">
        <v>50</v>
      </c>
      <c r="B52" s="437" t="n">
        <v>0</v>
      </c>
      <c r="C52" s="437" t="n">
        <v>0</v>
      </c>
      <c r="D52" s="437" t="n">
        <v>1</v>
      </c>
      <c r="E52" s="437" t="n">
        <v>208</v>
      </c>
      <c r="F52" s="437">
        <f>ROUND(Source!V29,O52)</f>
        <v/>
      </c>
      <c r="G52" s="437" t="inlineStr">
        <is>
          <t>ТрудМаш</t>
        </is>
      </c>
      <c r="H52" s="437" t="inlineStr">
        <is>
          <t>Трудозатраты машинистов</t>
        </is>
      </c>
      <c r="I52" s="437" t="n"/>
      <c r="J52" s="437" t="n"/>
      <c r="K52" s="437" t="n">
        <v>208</v>
      </c>
      <c r="L52" s="437" t="n">
        <v>22</v>
      </c>
      <c r="M52" s="437" t="n">
        <v>3</v>
      </c>
      <c r="N52" s="437" t="inlineStr"/>
      <c r="O52" s="437" t="n">
        <v>7</v>
      </c>
      <c r="P52" s="437" t="n"/>
      <c r="Q52" s="437" t="n"/>
      <c r="R52" s="437" t="n"/>
      <c r="S52" s="437" t="n"/>
      <c r="T52" s="437" t="n"/>
      <c r="U52" s="437" t="n"/>
      <c r="V52" s="437" t="n"/>
      <c r="W52" s="437" t="n">
        <v>0</v>
      </c>
      <c r="X52" s="437" t="n">
        <v>1</v>
      </c>
      <c r="Y52" s="437" t="n">
        <v>0</v>
      </c>
      <c r="Z52" s="437" t="n"/>
      <c r="AA52" s="437" t="n"/>
      <c r="AB52" s="437" t="n"/>
    </row>
    <row r="53">
      <c r="A53" s="437" t="n">
        <v>50</v>
      </c>
      <c r="B53" s="437" t="n">
        <v>0</v>
      </c>
      <c r="C53" s="437" t="n">
        <v>0</v>
      </c>
      <c r="D53" s="437" t="n">
        <v>1</v>
      </c>
      <c r="E53" s="437" t="n">
        <v>209</v>
      </c>
      <c r="F53" s="437">
        <f>ROUND(Source!W29,O53)</f>
        <v/>
      </c>
      <c r="G53" s="437" t="inlineStr">
        <is>
          <t>ТранспМат</t>
        </is>
      </c>
      <c r="H53" s="437" t="inlineStr">
        <is>
          <t>Транспорт материалов</t>
        </is>
      </c>
      <c r="I53" s="437" t="n"/>
      <c r="J53" s="437" t="n"/>
      <c r="K53" s="437" t="n">
        <v>209</v>
      </c>
      <c r="L53" s="437" t="n">
        <v>23</v>
      </c>
      <c r="M53" s="437" t="n">
        <v>3</v>
      </c>
      <c r="N53" s="437" t="inlineStr"/>
      <c r="O53" s="437" t="n">
        <v>0</v>
      </c>
      <c r="P53" s="437" t="n"/>
      <c r="Q53" s="437" t="n"/>
      <c r="R53" s="437" t="n"/>
      <c r="S53" s="437" t="n"/>
      <c r="T53" s="437" t="n"/>
      <c r="U53" s="437" t="n"/>
      <c r="V53" s="437" t="n"/>
      <c r="W53" s="437" t="n">
        <v>0</v>
      </c>
      <c r="X53" s="437" t="n">
        <v>1</v>
      </c>
      <c r="Y53" s="437" t="n">
        <v>0</v>
      </c>
      <c r="Z53" s="437" t="n"/>
      <c r="AA53" s="437" t="n"/>
      <c r="AB53" s="437" t="n"/>
    </row>
    <row r="54">
      <c r="A54" s="437" t="n">
        <v>50</v>
      </c>
      <c r="B54" s="437" t="n">
        <v>0</v>
      </c>
      <c r="C54" s="437" t="n">
        <v>0</v>
      </c>
      <c r="D54" s="437" t="n">
        <v>1</v>
      </c>
      <c r="E54" s="437" t="n">
        <v>233</v>
      </c>
      <c r="F54" s="437">
        <f>ROUND(Source!BD29,O54)</f>
        <v/>
      </c>
      <c r="G54" s="437" t="inlineStr">
        <is>
          <t>Перевозка</t>
        </is>
      </c>
      <c r="H54" s="437" t="inlineStr">
        <is>
          <t>Перевозка грузов</t>
        </is>
      </c>
      <c r="I54" s="437" t="n"/>
      <c r="J54" s="437" t="n"/>
      <c r="K54" s="437" t="n">
        <v>233</v>
      </c>
      <c r="L54" s="437" t="n">
        <v>24</v>
      </c>
      <c r="M54" s="437" t="n">
        <v>3</v>
      </c>
      <c r="N54" s="437" t="inlineStr"/>
      <c r="O54" s="437" t="n">
        <v>0</v>
      </c>
      <c r="P54" s="437" t="n"/>
      <c r="Q54" s="437" t="n"/>
      <c r="R54" s="437" t="n"/>
      <c r="S54" s="437" t="n"/>
      <c r="T54" s="437" t="n"/>
      <c r="U54" s="437" t="n"/>
      <c r="V54" s="437" t="n"/>
      <c r="W54" s="437" t="n">
        <v>0</v>
      </c>
      <c r="X54" s="437" t="n">
        <v>1</v>
      </c>
      <c r="Y54" s="437" t="n">
        <v>0</v>
      </c>
      <c r="Z54" s="437" t="n"/>
      <c r="AA54" s="437" t="n"/>
      <c r="AB54" s="437" t="n"/>
    </row>
    <row r="55">
      <c r="A55" s="437" t="n">
        <v>50</v>
      </c>
      <c r="B55" s="437" t="n">
        <v>0</v>
      </c>
      <c r="C55" s="437" t="n">
        <v>0</v>
      </c>
      <c r="D55" s="437" t="n">
        <v>1</v>
      </c>
      <c r="E55" s="437" t="n">
        <v>210</v>
      </c>
      <c r="F55" s="437">
        <f>ROUND(Source!X29,O55)</f>
        <v/>
      </c>
      <c r="G55" s="437" t="inlineStr">
        <is>
          <t>НР</t>
        </is>
      </c>
      <c r="H55" s="437" t="inlineStr">
        <is>
          <t>Накладные расходы</t>
        </is>
      </c>
      <c r="I55" s="437" t="n"/>
      <c r="J55" s="437" t="n"/>
      <c r="K55" s="437" t="n">
        <v>210</v>
      </c>
      <c r="L55" s="437" t="n">
        <v>25</v>
      </c>
      <c r="M55" s="437" t="n">
        <v>3</v>
      </c>
      <c r="N55" s="437" t="inlineStr"/>
      <c r="O55" s="437" t="n">
        <v>0</v>
      </c>
      <c r="P55" s="437" t="n"/>
      <c r="Q55" s="437" t="n"/>
      <c r="R55" s="437" t="n"/>
      <c r="S55" s="437" t="n"/>
      <c r="T55" s="437" t="n"/>
      <c r="U55" s="437" t="n"/>
      <c r="V55" s="437" t="n"/>
      <c r="W55" s="437" t="n">
        <v>0</v>
      </c>
      <c r="X55" s="437" t="n">
        <v>1</v>
      </c>
      <c r="Y55" s="437" t="n">
        <v>0</v>
      </c>
      <c r="Z55" s="437" t="n"/>
      <c r="AA55" s="437" t="n"/>
      <c r="AB55" s="437" t="n"/>
    </row>
    <row r="56">
      <c r="A56" s="437" t="n">
        <v>50</v>
      </c>
      <c r="B56" s="437" t="n">
        <v>0</v>
      </c>
      <c r="C56" s="437" t="n">
        <v>0</v>
      </c>
      <c r="D56" s="437" t="n">
        <v>1</v>
      </c>
      <c r="E56" s="437" t="n">
        <v>211</v>
      </c>
      <c r="F56" s="437">
        <f>ROUND(Source!Y29,O56)</f>
        <v/>
      </c>
      <c r="G56" s="437" t="inlineStr">
        <is>
          <t>СмПриб</t>
        </is>
      </c>
      <c r="H56" s="437" t="inlineStr">
        <is>
          <t>Сметная прибыль</t>
        </is>
      </c>
      <c r="I56" s="437" t="n"/>
      <c r="J56" s="437" t="n"/>
      <c r="K56" s="437" t="n">
        <v>211</v>
      </c>
      <c r="L56" s="437" t="n">
        <v>26</v>
      </c>
      <c r="M56" s="437" t="n">
        <v>3</v>
      </c>
      <c r="N56" s="437" t="inlineStr"/>
      <c r="O56" s="437" t="n">
        <v>0</v>
      </c>
      <c r="P56" s="437" t="n"/>
      <c r="Q56" s="437" t="n"/>
      <c r="R56" s="437" t="n"/>
      <c r="S56" s="437" t="n"/>
      <c r="T56" s="437" t="n"/>
      <c r="U56" s="437" t="n"/>
      <c r="V56" s="437" t="n"/>
      <c r="W56" s="437" t="n">
        <v>0</v>
      </c>
      <c r="X56" s="437" t="n">
        <v>1</v>
      </c>
      <c r="Y56" s="437" t="n">
        <v>0</v>
      </c>
      <c r="Z56" s="437" t="n"/>
      <c r="AA56" s="437" t="n"/>
      <c r="AB56" s="437" t="n"/>
    </row>
    <row r="57">
      <c r="A57" s="437" t="n">
        <v>50</v>
      </c>
      <c r="B57" s="437" t="n">
        <v>0</v>
      </c>
      <c r="C57" s="437" t="n">
        <v>0</v>
      </c>
      <c r="D57" s="437" t="n">
        <v>1</v>
      </c>
      <c r="E57" s="437" t="n">
        <v>224</v>
      </c>
      <c r="F57" s="437">
        <f>ROUND(Source!AR29,O57)</f>
        <v/>
      </c>
      <c r="G57" s="437" t="inlineStr">
        <is>
          <t>Всего</t>
        </is>
      </c>
      <c r="H57" s="437" t="inlineStr">
        <is>
          <t>Всего с НР и СП</t>
        </is>
      </c>
      <c r="I57" s="437" t="n"/>
      <c r="J57" s="437" t="n"/>
      <c r="K57" s="437" t="n">
        <v>224</v>
      </c>
      <c r="L57" s="437" t="n">
        <v>27</v>
      </c>
      <c r="M57" s="437" t="n">
        <v>3</v>
      </c>
      <c r="N57" s="437" t="inlineStr"/>
      <c r="O57" s="437" t="n">
        <v>0</v>
      </c>
      <c r="P57" s="437" t="n"/>
      <c r="Q57" s="437" t="n"/>
      <c r="R57" s="437" t="n"/>
      <c r="S57" s="437" t="n"/>
      <c r="T57" s="437" t="n"/>
      <c r="U57" s="437" t="n"/>
      <c r="V57" s="437" t="n"/>
      <c r="W57" s="437" t="n">
        <v>0</v>
      </c>
      <c r="X57" s="437" t="n">
        <v>1</v>
      </c>
      <c r="Y57" s="437" t="n">
        <v>0</v>
      </c>
      <c r="Z57" s="437" t="n"/>
      <c r="AA57" s="437" t="n"/>
      <c r="AB57" s="437" t="n"/>
    </row>
    <row r="58">
      <c r="A58" s="437" t="n">
        <v>50</v>
      </c>
      <c r="B58" s="437" t="n">
        <v>0</v>
      </c>
      <c r="C58" s="437" t="n">
        <v>0</v>
      </c>
      <c r="D58" s="437" t="n">
        <v>2</v>
      </c>
      <c r="E58" s="437" t="n">
        <v>0</v>
      </c>
      <c r="F58" s="437">
        <f>ROUND(F57,O58)</f>
        <v/>
      </c>
      <c r="G58" s="437" t="inlineStr">
        <is>
          <t>и1</t>
        </is>
      </c>
      <c r="H58" s="437" t="inlineStr">
        <is>
          <t>Итого</t>
        </is>
      </c>
      <c r="I58" s="437" t="n"/>
      <c r="J58" s="437" t="n"/>
      <c r="K58" s="437" t="n">
        <v>212</v>
      </c>
      <c r="L58" s="437" t="n">
        <v>28</v>
      </c>
      <c r="M58" s="437" t="n">
        <v>0</v>
      </c>
      <c r="N58" s="437" t="inlineStr"/>
      <c r="O58" s="437" t="n">
        <v>0</v>
      </c>
      <c r="P58" s="437" t="n"/>
      <c r="Q58" s="437" t="n"/>
      <c r="R58" s="437" t="n"/>
      <c r="S58" s="437" t="n"/>
      <c r="T58" s="437" t="n"/>
      <c r="U58" s="437" t="n"/>
      <c r="V58" s="437" t="n"/>
      <c r="W58" s="437" t="n">
        <v>0</v>
      </c>
      <c r="X58" s="437" t="n">
        <v>1</v>
      </c>
      <c r="Y58" s="437" t="n">
        <v>0</v>
      </c>
      <c r="Z58" s="437" t="n"/>
      <c r="AA58" s="437" t="n"/>
      <c r="AB58" s="437" t="n"/>
    </row>
    <row r="59">
      <c r="A59" s="437" t="n">
        <v>50</v>
      </c>
      <c r="B59" s="437" t="n">
        <v>0</v>
      </c>
      <c r="C59" s="437" t="n">
        <v>0</v>
      </c>
      <c r="D59" s="437" t="n">
        <v>2</v>
      </c>
      <c r="E59" s="437" t="n">
        <v>0</v>
      </c>
      <c r="F59" s="437">
        <f>ROUND(F58*0.22,O59)</f>
        <v/>
      </c>
      <c r="G59" s="437" t="inlineStr">
        <is>
          <t>и2</t>
        </is>
      </c>
      <c r="H59" s="437" t="inlineStr">
        <is>
          <t>НДС 22%</t>
        </is>
      </c>
      <c r="I59" s="437" t="n"/>
      <c r="J59" s="437" t="n"/>
      <c r="K59" s="437" t="n">
        <v>212</v>
      </c>
      <c r="L59" s="437" t="n">
        <v>29</v>
      </c>
      <c r="M59" s="437" t="n">
        <v>0</v>
      </c>
      <c r="N59" s="437" t="inlineStr"/>
      <c r="O59" s="437" t="n">
        <v>0</v>
      </c>
      <c r="P59" s="437" t="n"/>
      <c r="Q59" s="437" t="n"/>
      <c r="R59" s="437" t="n"/>
      <c r="S59" s="437" t="n"/>
      <c r="T59" s="437" t="n"/>
      <c r="U59" s="437" t="n"/>
      <c r="V59" s="437" t="n"/>
      <c r="W59" s="437" t="n">
        <v>0</v>
      </c>
      <c r="X59" s="437" t="n">
        <v>1</v>
      </c>
      <c r="Y59" s="437" t="n">
        <v>0</v>
      </c>
      <c r="Z59" s="437" t="n"/>
      <c r="AA59" s="437" t="n"/>
      <c r="AB59" s="437" t="n"/>
    </row>
    <row r="60">
      <c r="A60" s="437" t="n">
        <v>50</v>
      </c>
      <c r="B60" s="437" t="n">
        <v>0</v>
      </c>
      <c r="C60" s="437" t="n">
        <v>0</v>
      </c>
      <c r="D60" s="437" t="n">
        <v>2</v>
      </c>
      <c r="E60" s="437" t="n">
        <v>213</v>
      </c>
      <c r="F60" s="437">
        <f>ROUND(F58+F59,O60)</f>
        <v/>
      </c>
      <c r="G60" s="437" t="inlineStr">
        <is>
          <t>и3</t>
        </is>
      </c>
      <c r="H60" s="437" t="inlineStr">
        <is>
          <t>Всего</t>
        </is>
      </c>
      <c r="I60" s="437" t="n"/>
      <c r="J60" s="437" t="n"/>
      <c r="K60" s="437" t="n">
        <v>212</v>
      </c>
      <c r="L60" s="437" t="n">
        <v>30</v>
      </c>
      <c r="M60" s="437" t="n">
        <v>0</v>
      </c>
      <c r="N60" s="437" t="inlineStr"/>
      <c r="O60" s="437" t="n">
        <v>0</v>
      </c>
      <c r="P60" s="437" t="n"/>
      <c r="Q60" s="437" t="n"/>
      <c r="R60" s="437" t="n"/>
      <c r="S60" s="437" t="n"/>
      <c r="T60" s="437" t="n"/>
      <c r="U60" s="437" t="n"/>
      <c r="V60" s="437" t="n"/>
      <c r="W60" s="437" t="n">
        <v>0</v>
      </c>
      <c r="X60" s="437" t="n">
        <v>1</v>
      </c>
      <c r="Y60" s="437" t="n">
        <v>0</v>
      </c>
      <c r="Z60" s="437" t="n"/>
      <c r="AA60" s="437" t="n"/>
      <c r="AB60" s="437" t="n"/>
    </row>
    <row r="61"/>
    <row r="62">
      <c r="A62" s="434" t="n">
        <v>3</v>
      </c>
      <c r="B62" s="434" t="n">
        <v>0</v>
      </c>
      <c r="C62" s="434" t="n"/>
      <c r="D62" s="434">
        <f>ROW(A80)</f>
        <v/>
      </c>
      <c r="E62" s="434" t="n"/>
      <c r="F62" s="434" t="inlineStr">
        <is>
          <t>Новая локальная смета</t>
        </is>
      </c>
      <c r="G62" s="434" t="inlineStr">
        <is>
          <t>Текстильщиков 2</t>
        </is>
      </c>
      <c r="H62" s="434" t="inlineStr"/>
      <c r="I62" s="434" t="n">
        <v>0</v>
      </c>
      <c r="J62" s="434" t="inlineStr"/>
      <c r="K62" s="434" t="n">
        <v>0</v>
      </c>
      <c r="L62" s="434" t="inlineStr">
        <is>
          <t>Новая локальная смета</t>
        </is>
      </c>
      <c r="M62" s="434" t="inlineStr"/>
      <c r="N62" s="434" t="n"/>
      <c r="O62" s="434" t="n"/>
      <c r="P62" s="434" t="n"/>
      <c r="Q62" s="434" t="n"/>
      <c r="R62" s="434" t="n"/>
      <c r="S62" s="434" t="n">
        <v>0</v>
      </c>
      <c r="T62" s="434" t="n"/>
      <c r="U62" s="434" t="inlineStr"/>
      <c r="V62" s="434" t="n">
        <v>0</v>
      </c>
      <c r="W62" s="434" t="n"/>
      <c r="X62" s="434" t="n"/>
      <c r="Y62" s="434" t="n"/>
      <c r="Z62" s="434" t="n"/>
      <c r="AA62" s="434" t="n"/>
      <c r="AB62" s="434" t="inlineStr"/>
      <c r="AC62" s="434" t="inlineStr"/>
      <c r="AD62" s="434" t="inlineStr"/>
      <c r="AE62" s="434" t="inlineStr"/>
      <c r="AF62" s="434" t="inlineStr"/>
      <c r="AG62" s="434" t="inlineStr"/>
      <c r="AH62" s="434" t="n"/>
      <c r="AI62" s="434" t="n"/>
      <c r="AJ62" s="434" t="n"/>
      <c r="AK62" s="434" t="n"/>
      <c r="AL62" s="434" t="n"/>
      <c r="AM62" s="434" t="n"/>
      <c r="AN62" s="434" t="n"/>
      <c r="AO62" s="434" t="n"/>
      <c r="AP62" s="434" t="inlineStr"/>
      <c r="AQ62" s="434" t="inlineStr"/>
      <c r="AR62" s="434" t="inlineStr"/>
      <c r="AS62" s="434" t="n"/>
      <c r="AT62" s="434" t="n"/>
      <c r="AU62" s="434" t="n"/>
      <c r="AV62" s="434" t="n"/>
      <c r="AW62" s="434" t="n"/>
      <c r="AX62" s="434" t="n"/>
      <c r="AY62" s="434" t="n"/>
      <c r="AZ62" s="434" t="inlineStr"/>
      <c r="BA62" s="434" t="n"/>
      <c r="BB62" s="434" t="inlineStr"/>
      <c r="BC62" s="434" t="inlineStr"/>
      <c r="BD62" s="434" t="inlineStr"/>
      <c r="BE62" s="434" t="inlineStr"/>
      <c r="BF62" s="434" t="inlineStr"/>
      <c r="BG62" s="434" t="inlineStr"/>
      <c r="BH62" s="434" t="inlineStr"/>
      <c r="BI62" s="434" t="inlineStr"/>
      <c r="BJ62" s="434" t="inlineStr"/>
      <c r="BK62" s="434" t="inlineStr"/>
      <c r="BL62" s="434" t="inlineStr"/>
      <c r="BM62" s="434" t="inlineStr"/>
      <c r="BN62" s="434" t="inlineStr"/>
      <c r="BO62" s="434" t="inlineStr"/>
      <c r="BP62" s="434" t="inlineStr"/>
      <c r="BQ62" s="434" t="n"/>
      <c r="BR62" s="434" t="n"/>
      <c r="BS62" s="434" t="n"/>
      <c r="BT62" s="434" t="n"/>
      <c r="BU62" s="434" t="n"/>
      <c r="BV62" s="434" t="n"/>
      <c r="BW62" s="434" t="n"/>
      <c r="BX62" s="434" t="n">
        <v>0</v>
      </c>
      <c r="BY62" s="434" t="n"/>
      <c r="BZ62" s="434" t="n"/>
      <c r="CA62" s="434" t="n"/>
      <c r="CB62" s="434" t="n"/>
      <c r="CC62" s="434" t="n"/>
      <c r="CD62" s="434" t="n"/>
      <c r="CE62" s="434" t="n"/>
      <c r="CF62" s="434" t="n">
        <v>0</v>
      </c>
      <c r="CG62" s="434" t="n">
        <v>0</v>
      </c>
      <c r="CH62" s="434" t="n"/>
      <c r="CI62" s="434" t="inlineStr"/>
      <c r="CJ62" s="434" t="inlineStr"/>
      <c r="CK62" t="inlineStr"/>
      <c r="CL62" t="inlineStr"/>
      <c r="CM62" t="inlineStr"/>
      <c r="CN62" t="inlineStr"/>
      <c r="CO62" t="inlineStr"/>
      <c r="CP62" t="inlineStr"/>
      <c r="CQ62" t="inlineStr"/>
    </row>
    <row r="63"/>
    <row r="64">
      <c r="A64" s="435" t="n">
        <v>52</v>
      </c>
      <c r="B64" s="435">
        <f>B80</f>
        <v/>
      </c>
      <c r="C64" s="435">
        <f>C80</f>
        <v/>
      </c>
      <c r="D64" s="435">
        <f>D80</f>
        <v/>
      </c>
      <c r="E64" s="435">
        <f>E80</f>
        <v/>
      </c>
      <c r="F64" s="435">
        <f>F80</f>
        <v/>
      </c>
      <c r="G64" s="435">
        <f>G80</f>
        <v/>
      </c>
      <c r="H64" s="435" t="n"/>
      <c r="I64" s="435" t="n"/>
      <c r="J64" s="435" t="n"/>
      <c r="K64" s="435" t="n"/>
      <c r="L64" s="435" t="n"/>
      <c r="M64" s="435" t="n"/>
      <c r="N64" s="435" t="n"/>
      <c r="O64" s="435">
        <f>O80</f>
        <v/>
      </c>
      <c r="P64" s="435">
        <f>P80</f>
        <v/>
      </c>
      <c r="Q64" s="435">
        <f>Q80</f>
        <v/>
      </c>
      <c r="R64" s="435">
        <f>R80</f>
        <v/>
      </c>
      <c r="S64" s="435">
        <f>S80</f>
        <v/>
      </c>
      <c r="T64" s="435">
        <f>T80</f>
        <v/>
      </c>
      <c r="U64" s="435">
        <f>U80</f>
        <v/>
      </c>
      <c r="V64" s="435">
        <f>V80</f>
        <v/>
      </c>
      <c r="W64" s="435">
        <f>W80</f>
        <v/>
      </c>
      <c r="X64" s="435">
        <f>X80</f>
        <v/>
      </c>
      <c r="Y64" s="435">
        <f>Y80</f>
        <v/>
      </c>
      <c r="Z64" s="435">
        <f>Z80</f>
        <v/>
      </c>
      <c r="AA64" s="435">
        <f>AA80</f>
        <v/>
      </c>
      <c r="AB64" s="435">
        <f>AB80</f>
        <v/>
      </c>
      <c r="AC64" s="435">
        <f>AC80</f>
        <v/>
      </c>
      <c r="AD64" s="435">
        <f>AD80</f>
        <v/>
      </c>
      <c r="AE64" s="435">
        <f>AE80</f>
        <v/>
      </c>
      <c r="AF64" s="435">
        <f>AF80</f>
        <v/>
      </c>
      <c r="AG64" s="435">
        <f>AG80</f>
        <v/>
      </c>
      <c r="AH64" s="435">
        <f>AH80</f>
        <v/>
      </c>
      <c r="AI64" s="435">
        <f>AI80</f>
        <v/>
      </c>
      <c r="AJ64" s="435">
        <f>AJ80</f>
        <v/>
      </c>
      <c r="AK64" s="435">
        <f>AK80</f>
        <v/>
      </c>
      <c r="AL64" s="435">
        <f>AL80</f>
        <v/>
      </c>
      <c r="AM64" s="435">
        <f>AM80</f>
        <v/>
      </c>
      <c r="AN64" s="435">
        <f>AN80</f>
        <v/>
      </c>
      <c r="AO64" s="435">
        <f>AO80</f>
        <v/>
      </c>
      <c r="AP64" s="435">
        <f>AP80</f>
        <v/>
      </c>
      <c r="AQ64" s="435">
        <f>AQ80</f>
        <v/>
      </c>
      <c r="AR64" s="435">
        <f>AR80</f>
        <v/>
      </c>
      <c r="AS64" s="435">
        <f>AS80</f>
        <v/>
      </c>
      <c r="AT64" s="435">
        <f>AT80</f>
        <v/>
      </c>
      <c r="AU64" s="435">
        <f>AU80</f>
        <v/>
      </c>
      <c r="AV64" s="435">
        <f>AV80</f>
        <v/>
      </c>
      <c r="AW64" s="435">
        <f>AW80</f>
        <v/>
      </c>
      <c r="AX64" s="435">
        <f>AX80</f>
        <v/>
      </c>
      <c r="AY64" s="435">
        <f>AY80</f>
        <v/>
      </c>
      <c r="AZ64" s="435">
        <f>AZ80</f>
        <v/>
      </c>
      <c r="BA64" s="435">
        <f>BA80</f>
        <v/>
      </c>
      <c r="BB64" s="435">
        <f>BB80</f>
        <v/>
      </c>
      <c r="BC64" s="435">
        <f>BC80</f>
        <v/>
      </c>
      <c r="BD64" s="435">
        <f>BD80</f>
        <v/>
      </c>
      <c r="BE64" s="435">
        <f>BE80</f>
        <v/>
      </c>
      <c r="BF64" s="435">
        <f>BF80</f>
        <v/>
      </c>
      <c r="BG64" s="435">
        <f>BG80</f>
        <v/>
      </c>
      <c r="BH64" s="435">
        <f>BH80</f>
        <v/>
      </c>
      <c r="BI64" s="435">
        <f>BI80</f>
        <v/>
      </c>
      <c r="BJ64" s="435">
        <f>BJ80</f>
        <v/>
      </c>
      <c r="BK64" s="435">
        <f>BK80</f>
        <v/>
      </c>
      <c r="BL64" s="435">
        <f>BL80</f>
        <v/>
      </c>
      <c r="BM64" s="435">
        <f>BM80</f>
        <v/>
      </c>
      <c r="BN64" s="435">
        <f>BN80</f>
        <v/>
      </c>
      <c r="BO64" s="435">
        <f>BO80</f>
        <v/>
      </c>
      <c r="BP64" s="435">
        <f>BP80</f>
        <v/>
      </c>
      <c r="BQ64" s="435">
        <f>BQ80</f>
        <v/>
      </c>
      <c r="BR64" s="435">
        <f>BR80</f>
        <v/>
      </c>
      <c r="BS64" s="435">
        <f>BS80</f>
        <v/>
      </c>
      <c r="BT64" s="435">
        <f>BT80</f>
        <v/>
      </c>
      <c r="BU64" s="435">
        <f>BU80</f>
        <v/>
      </c>
      <c r="BV64" s="435">
        <f>BV80</f>
        <v/>
      </c>
      <c r="BW64" s="435">
        <f>BW80</f>
        <v/>
      </c>
      <c r="BX64" s="435">
        <f>BX80</f>
        <v/>
      </c>
      <c r="BY64" s="435">
        <f>BY80</f>
        <v/>
      </c>
      <c r="BZ64" s="435">
        <f>BZ80</f>
        <v/>
      </c>
      <c r="CA64" s="435">
        <f>CA80</f>
        <v/>
      </c>
      <c r="CB64" s="435">
        <f>CB80</f>
        <v/>
      </c>
      <c r="CC64" s="435">
        <f>CC80</f>
        <v/>
      </c>
      <c r="CD64" s="435">
        <f>CD80</f>
        <v/>
      </c>
      <c r="CE64" s="435">
        <f>CE80</f>
        <v/>
      </c>
      <c r="CF64" s="435">
        <f>CF80</f>
        <v/>
      </c>
      <c r="CG64" s="435">
        <f>CG80</f>
        <v/>
      </c>
      <c r="CH64" s="435">
        <f>CH80</f>
        <v/>
      </c>
      <c r="CI64" s="435">
        <f>CI80</f>
        <v/>
      </c>
      <c r="CJ64" s="435">
        <f>CJ80</f>
        <v/>
      </c>
      <c r="CK64" s="435">
        <f>CK80</f>
        <v/>
      </c>
      <c r="CL64" s="435">
        <f>CL80</f>
        <v/>
      </c>
      <c r="CM64" s="435">
        <f>CM80</f>
        <v/>
      </c>
      <c r="CN64" s="435">
        <f>CN80</f>
        <v/>
      </c>
      <c r="CO64" s="435">
        <f>CO80</f>
        <v/>
      </c>
      <c r="CP64" s="435">
        <f>CP80</f>
        <v/>
      </c>
      <c r="CQ64" s="435">
        <f>CQ80</f>
        <v/>
      </c>
      <c r="CR64" s="435">
        <f>CR80</f>
        <v/>
      </c>
      <c r="CS64" s="435">
        <f>CS80</f>
        <v/>
      </c>
      <c r="CT64" s="435">
        <f>CT80</f>
        <v/>
      </c>
      <c r="CU64" s="435">
        <f>CU80</f>
        <v/>
      </c>
      <c r="CV64" s="435">
        <f>CV80</f>
        <v/>
      </c>
      <c r="CW64" s="435">
        <f>CW80</f>
        <v/>
      </c>
      <c r="CX64" s="435">
        <f>CX80</f>
        <v/>
      </c>
      <c r="CY64" s="435">
        <f>CY80</f>
        <v/>
      </c>
      <c r="CZ64" s="435">
        <f>CZ80</f>
        <v/>
      </c>
      <c r="DA64" s="435">
        <f>DA80</f>
        <v/>
      </c>
      <c r="DB64" s="435">
        <f>DB80</f>
        <v/>
      </c>
      <c r="DC64" s="435">
        <f>DC80</f>
        <v/>
      </c>
      <c r="DD64" s="435">
        <f>DD80</f>
        <v/>
      </c>
      <c r="DE64" s="435">
        <f>DE80</f>
        <v/>
      </c>
      <c r="DF64" s="435">
        <f>DF80</f>
        <v/>
      </c>
      <c r="DG64" s="436">
        <f>DG80</f>
        <v/>
      </c>
      <c r="DH64" s="436">
        <f>DH80</f>
        <v/>
      </c>
      <c r="DI64" s="436">
        <f>DI80</f>
        <v/>
      </c>
      <c r="DJ64" s="436">
        <f>DJ80</f>
        <v/>
      </c>
      <c r="DK64" s="436">
        <f>DK80</f>
        <v/>
      </c>
      <c r="DL64" s="436">
        <f>DL80</f>
        <v/>
      </c>
      <c r="DM64" s="436">
        <f>DM80</f>
        <v/>
      </c>
      <c r="DN64" s="436">
        <f>DN80</f>
        <v/>
      </c>
      <c r="DO64" s="436">
        <f>DO80</f>
        <v/>
      </c>
      <c r="DP64" s="436">
        <f>DP80</f>
        <v/>
      </c>
      <c r="DQ64" s="436">
        <f>DQ80</f>
        <v/>
      </c>
      <c r="DR64" s="436">
        <f>DR80</f>
        <v/>
      </c>
      <c r="DS64" s="436">
        <f>DS80</f>
        <v/>
      </c>
      <c r="DT64" s="436">
        <f>DT80</f>
        <v/>
      </c>
      <c r="DU64" s="436">
        <f>DU80</f>
        <v/>
      </c>
      <c r="DV64" s="436">
        <f>DV80</f>
        <v/>
      </c>
      <c r="DW64" s="436">
        <f>DW80</f>
        <v/>
      </c>
      <c r="DX64" s="436">
        <f>DX80</f>
        <v/>
      </c>
      <c r="DY64" s="436">
        <f>DY80</f>
        <v/>
      </c>
      <c r="DZ64" s="436">
        <f>DZ80</f>
        <v/>
      </c>
      <c r="EA64" s="436">
        <f>EA80</f>
        <v/>
      </c>
      <c r="EB64" s="436">
        <f>EB80</f>
        <v/>
      </c>
      <c r="EC64" s="436">
        <f>EC80</f>
        <v/>
      </c>
      <c r="ED64" s="436">
        <f>ED80</f>
        <v/>
      </c>
      <c r="EE64" s="436">
        <f>EE80</f>
        <v/>
      </c>
      <c r="EF64" s="436">
        <f>EF80</f>
        <v/>
      </c>
      <c r="EG64" s="436">
        <f>EG80</f>
        <v/>
      </c>
      <c r="EH64" s="436">
        <f>EH80</f>
        <v/>
      </c>
      <c r="EI64" s="436">
        <f>EI80</f>
        <v/>
      </c>
      <c r="EJ64" s="436">
        <f>EJ80</f>
        <v/>
      </c>
      <c r="EK64" s="436">
        <f>EK80</f>
        <v/>
      </c>
      <c r="EL64" s="436">
        <f>EL80</f>
        <v/>
      </c>
      <c r="EM64" s="436">
        <f>EM80</f>
        <v/>
      </c>
      <c r="EN64" s="436">
        <f>EN80</f>
        <v/>
      </c>
      <c r="EO64" s="436">
        <f>EO80</f>
        <v/>
      </c>
      <c r="EP64" s="436">
        <f>EP80</f>
        <v/>
      </c>
      <c r="EQ64" s="436">
        <f>EQ80</f>
        <v/>
      </c>
      <c r="ER64" s="436">
        <f>ER80</f>
        <v/>
      </c>
      <c r="ES64" s="436">
        <f>ES80</f>
        <v/>
      </c>
      <c r="ET64" s="436">
        <f>ET80</f>
        <v/>
      </c>
      <c r="EU64" s="436">
        <f>EU80</f>
        <v/>
      </c>
      <c r="EV64" s="436">
        <f>EV80</f>
        <v/>
      </c>
      <c r="EW64" s="436">
        <f>EW80</f>
        <v/>
      </c>
      <c r="EX64" s="436">
        <f>EX80</f>
        <v/>
      </c>
      <c r="EY64" s="436">
        <f>EY80</f>
        <v/>
      </c>
      <c r="EZ64" s="436">
        <f>EZ80</f>
        <v/>
      </c>
      <c r="FA64" s="436">
        <f>FA80</f>
        <v/>
      </c>
      <c r="FB64" s="436">
        <f>FB80</f>
        <v/>
      </c>
      <c r="FC64" s="436">
        <f>FC80</f>
        <v/>
      </c>
      <c r="FD64" s="436">
        <f>FD80</f>
        <v/>
      </c>
      <c r="FE64" s="436">
        <f>FE80</f>
        <v/>
      </c>
      <c r="FF64" s="436">
        <f>FF80</f>
        <v/>
      </c>
      <c r="FG64" s="436">
        <f>FG80</f>
        <v/>
      </c>
      <c r="FH64" s="436">
        <f>FH80</f>
        <v/>
      </c>
      <c r="FI64" s="436">
        <f>FI80</f>
        <v/>
      </c>
      <c r="FJ64" s="436">
        <f>FJ80</f>
        <v/>
      </c>
      <c r="FK64" s="436">
        <f>FK80</f>
        <v/>
      </c>
      <c r="FL64" s="436">
        <f>FL80</f>
        <v/>
      </c>
      <c r="FM64" s="436">
        <f>FM80</f>
        <v/>
      </c>
      <c r="FN64" s="436">
        <f>FN80</f>
        <v/>
      </c>
      <c r="FO64" s="436">
        <f>FO80</f>
        <v/>
      </c>
      <c r="FP64" s="436">
        <f>FP80</f>
        <v/>
      </c>
      <c r="FQ64" s="436">
        <f>FQ80</f>
        <v/>
      </c>
      <c r="FR64" s="436">
        <f>FR80</f>
        <v/>
      </c>
      <c r="FS64" s="436">
        <f>FS80</f>
        <v/>
      </c>
      <c r="FT64" s="436">
        <f>FT80</f>
        <v/>
      </c>
      <c r="FU64" s="436">
        <f>FU80</f>
        <v/>
      </c>
      <c r="FV64" s="436">
        <f>FV80</f>
        <v/>
      </c>
      <c r="FW64" s="436">
        <f>FW80</f>
        <v/>
      </c>
      <c r="FX64" s="436">
        <f>FX80</f>
        <v/>
      </c>
      <c r="FY64" s="436">
        <f>FY80</f>
        <v/>
      </c>
      <c r="FZ64" s="436">
        <f>FZ80</f>
        <v/>
      </c>
      <c r="GA64" s="436">
        <f>GA80</f>
        <v/>
      </c>
      <c r="GB64" s="436">
        <f>GB80</f>
        <v/>
      </c>
      <c r="GC64" s="436">
        <f>GC80</f>
        <v/>
      </c>
      <c r="GD64" s="436">
        <f>GD80</f>
        <v/>
      </c>
      <c r="GE64" s="436">
        <f>GE80</f>
        <v/>
      </c>
      <c r="GF64" s="436">
        <f>GF80</f>
        <v/>
      </c>
      <c r="GG64" s="436">
        <f>GG80</f>
        <v/>
      </c>
      <c r="GH64" s="436">
        <f>GH80</f>
        <v/>
      </c>
      <c r="GI64" s="436">
        <f>GI80</f>
        <v/>
      </c>
      <c r="GJ64" s="436">
        <f>GJ80</f>
        <v/>
      </c>
      <c r="GK64" s="436">
        <f>GK80</f>
        <v/>
      </c>
      <c r="GL64" s="436">
        <f>GL80</f>
        <v/>
      </c>
      <c r="GM64" s="436">
        <f>GM80</f>
        <v/>
      </c>
      <c r="GN64" s="436">
        <f>GN80</f>
        <v/>
      </c>
      <c r="GO64" s="436">
        <f>GO80</f>
        <v/>
      </c>
      <c r="GP64" s="436">
        <f>GP80</f>
        <v/>
      </c>
      <c r="GQ64" s="436">
        <f>GQ80</f>
        <v/>
      </c>
      <c r="GR64" s="436">
        <f>GR80</f>
        <v/>
      </c>
      <c r="GS64" s="436">
        <f>GS80</f>
        <v/>
      </c>
      <c r="GT64" s="436">
        <f>GT80</f>
        <v/>
      </c>
      <c r="GU64" s="436">
        <f>GU80</f>
        <v/>
      </c>
      <c r="GV64" s="436">
        <f>GV80</f>
        <v/>
      </c>
      <c r="GW64" s="436">
        <f>GW80</f>
        <v/>
      </c>
      <c r="GX64" s="436">
        <f>GX80</f>
        <v/>
      </c>
    </row>
    <row r="65"/>
    <row r="66">
      <c r="A66" t="n">
        <v>17</v>
      </c>
      <c r="B66" t="n">
        <v>0</v>
      </c>
      <c r="C66">
        <f>ROW(SmtRes!A19)</f>
        <v/>
      </c>
      <c r="D66">
        <f>ROW(EtalonRes!A18)</f>
        <v/>
      </c>
      <c r="E66" t="inlineStr">
        <is>
          <t>1</t>
        </is>
      </c>
      <c r="F66" t="inlineStr">
        <is>
          <t>65-10-1</t>
        </is>
      </c>
      <c r="G66" t="inlineStr">
        <is>
          <t>Очистка канализационной сети внутренней</t>
        </is>
      </c>
      <c r="H66" t="inlineStr">
        <is>
          <t>100 м трубопровода</t>
        </is>
      </c>
      <c r="I66">
        <f>ROUND(ROUND(75/100,4),7)</f>
        <v/>
      </c>
      <c r="J66" t="n">
        <v>0</v>
      </c>
      <c r="K66">
        <f>ROUND(ROUND(75/100,4),7)</f>
        <v/>
      </c>
      <c r="O66">
        <f>ROUND(CP66,0)</f>
        <v/>
      </c>
      <c r="P66">
        <f>ROUND(CQ66*I66,0)</f>
        <v/>
      </c>
      <c r="Q66">
        <f>(ROUND((ROUND(((ET66)*I66),0)*BB66),0)+ROUND((ROUND(((AE66-(EU66))*I66),0)*BS66),0))</f>
        <v/>
      </c>
      <c r="R66">
        <f>(ROUND((ROUND(((EU66)*I66),0)*BS66),0)+ROUND((ROUND(((AE66-(EU66))*I66),0)*BS66),0))</f>
        <v/>
      </c>
      <c r="S66">
        <f>ROUND(CT66*I66,0)</f>
        <v/>
      </c>
      <c r="T66">
        <f>ROUND(CU66*I66,0)</f>
        <v/>
      </c>
      <c r="U66">
        <f>ROUND(CV66*I66,7)</f>
        <v/>
      </c>
      <c r="V66">
        <f>ROUND(CW66*I66,7)</f>
        <v/>
      </c>
      <c r="W66">
        <f>ROUND(CX66*I66,0)</f>
        <v/>
      </c>
      <c r="X66">
        <f>ROUND(CY66,0)</f>
        <v/>
      </c>
      <c r="Y66">
        <f>ROUND(CZ66,0)</f>
        <v/>
      </c>
      <c r="AA66" t="n">
        <v>78869116</v>
      </c>
      <c r="AB66">
        <f>ROUND((AC66+AD66+AF66),2)</f>
        <v/>
      </c>
      <c r="AC66">
        <f>ROUND((ES66),2)</f>
        <v/>
      </c>
      <c r="AD66">
        <f>ROUND((((ET66)-(EU66))+AE66),2)</f>
        <v/>
      </c>
      <c r="AE66">
        <f>ROUND((EU66),2)</f>
        <v/>
      </c>
      <c r="AF66">
        <f>ROUND((EV66),2)</f>
        <v/>
      </c>
      <c r="AG66">
        <f>ROUND((AP66),2)</f>
        <v/>
      </c>
      <c r="AH66">
        <f>(EW66)</f>
        <v/>
      </c>
      <c r="AI66">
        <f>(EX66)</f>
        <v/>
      </c>
      <c r="AJ66">
        <f>(AS66)</f>
        <v/>
      </c>
      <c r="AK66" t="n">
        <v>403.3</v>
      </c>
      <c r="AL66" t="n">
        <v>139.36</v>
      </c>
      <c r="AM66" t="n">
        <v>0.87</v>
      </c>
      <c r="AN66" t="n">
        <v>0</v>
      </c>
      <c r="AO66" t="n">
        <v>263.07</v>
      </c>
      <c r="AP66" t="n">
        <v>0</v>
      </c>
      <c r="AQ66" t="n">
        <v>32.2</v>
      </c>
      <c r="AR66" t="n">
        <v>0</v>
      </c>
      <c r="AS66" t="n">
        <v>0</v>
      </c>
      <c r="AT66" t="n">
        <v>103</v>
      </c>
      <c r="AU66" t="n">
        <v>52</v>
      </c>
      <c r="AV66" t="n">
        <v>1</v>
      </c>
      <c r="AW66" t="n">
        <v>1</v>
      </c>
      <c r="AZ66" t="n">
        <v>1</v>
      </c>
      <c r="BA66" t="n">
        <v>52.25</v>
      </c>
      <c r="BB66" t="n">
        <v>25.03</v>
      </c>
      <c r="BC66" t="n">
        <v>11.85</v>
      </c>
      <c r="BD66" t="inlineStr"/>
      <c r="BE66" t="inlineStr"/>
      <c r="BF66" t="inlineStr"/>
      <c r="BG66" t="inlineStr"/>
      <c r="BH66" t="n">
        <v>0</v>
      </c>
      <c r="BI66" t="n">
        <v>1</v>
      </c>
      <c r="BJ66" t="inlineStr">
        <is>
          <t>ТЕРр Московской обл., 65-10-1, приказ Минстроя России №675/пр от 28.02.2017 № 263/пр</t>
        </is>
      </c>
      <c r="BM66" t="n">
        <v>65007</v>
      </c>
      <c r="BN66" t="n">
        <v>0</v>
      </c>
      <c r="BO66" t="inlineStr">
        <is>
          <t>65-10-1</t>
        </is>
      </c>
      <c r="BP66" t="n">
        <v>1</v>
      </c>
      <c r="BQ66" t="n">
        <v>6</v>
      </c>
      <c r="BR66" t="n">
        <v>0</v>
      </c>
      <c r="BS66" t="n">
        <v>52.25</v>
      </c>
      <c r="BT66" t="n">
        <v>1</v>
      </c>
      <c r="BU66" t="n">
        <v>1</v>
      </c>
      <c r="BV66" t="n">
        <v>1</v>
      </c>
      <c r="BW66" t="n">
        <v>1</v>
      </c>
      <c r="BX66" t="n">
        <v>1</v>
      </c>
      <c r="BY66" t="inlineStr"/>
      <c r="BZ66" t="n">
        <v>103</v>
      </c>
      <c r="CA66" t="n">
        <v>52</v>
      </c>
      <c r="CB66" t="inlineStr"/>
      <c r="CE66" t="n">
        <v>12</v>
      </c>
      <c r="CF66" t="n">
        <v>0</v>
      </c>
      <c r="CG66" t="n">
        <v>0</v>
      </c>
      <c r="CM66" t="n">
        <v>0</v>
      </c>
      <c r="CN66" t="inlineStr"/>
      <c r="CO66" t="n">
        <v>0</v>
      </c>
      <c r="CP66">
        <f>(P66+Q66+S66)</f>
        <v/>
      </c>
      <c r="CQ66">
        <f>AC66*BC66</f>
        <v/>
      </c>
      <c r="CR66">
        <f>(ROUND((ROUND(((ET66)*1),0)*BB66),0)+ROUND((ROUND(((AE66-(EU66))*1),0)*BS66),0))</f>
        <v/>
      </c>
      <c r="CS66">
        <f>(ROUND((ROUND(((EU66)*1),0)*BS66),0)+ROUND((ROUND(((AE66-(EU66))*1),0)*BS66),0))</f>
        <v/>
      </c>
      <c r="CT66">
        <f>AF66*BA66</f>
        <v/>
      </c>
      <c r="CU66">
        <f>AG66</f>
        <v/>
      </c>
      <c r="CV66">
        <f>AH66</f>
        <v/>
      </c>
      <c r="CW66">
        <f>AI66</f>
        <v/>
      </c>
      <c r="CX66">
        <f>AJ66</f>
        <v/>
      </c>
      <c r="CY66">
        <f>(((S66+R66)*AT66)/100)</f>
        <v/>
      </c>
      <c r="CZ66">
        <f>(((S66+R66)*AU66)/100)</f>
        <v/>
      </c>
      <c r="DC66" t="inlineStr"/>
      <c r="DD66" t="inlineStr"/>
      <c r="DE66" t="inlineStr"/>
      <c r="DF66" t="inlineStr"/>
      <c r="DG66" t="inlineStr"/>
      <c r="DH66" t="inlineStr"/>
      <c r="DI66" t="inlineStr"/>
      <c r="DJ66" t="inlineStr"/>
      <c r="DK66" t="inlineStr"/>
      <c r="DL66" t="inlineStr"/>
      <c r="DM66" t="inlineStr"/>
      <c r="DN66" t="n">
        <v>0</v>
      </c>
      <c r="DO66" t="n">
        <v>0</v>
      </c>
      <c r="DP66" t="n">
        <v>1</v>
      </c>
      <c r="DQ66" t="n">
        <v>1</v>
      </c>
      <c r="DU66" t="n">
        <v>1013</v>
      </c>
      <c r="DV66" t="inlineStr">
        <is>
          <t>100 м трубопровода</t>
        </is>
      </c>
      <c r="DW66" t="inlineStr">
        <is>
          <t>100 м трубопровода</t>
        </is>
      </c>
      <c r="DX66" t="n">
        <v>1</v>
      </c>
      <c r="DZ66" t="inlineStr"/>
      <c r="EA66" t="inlineStr"/>
      <c r="EB66" t="inlineStr"/>
      <c r="EC66" t="inlineStr"/>
      <c r="EE66" t="n">
        <v>78726000</v>
      </c>
      <c r="EF66" t="n">
        <v>6</v>
      </c>
      <c r="EG66" t="inlineStr">
        <is>
          <t>Ремонтно-строительные работы</t>
        </is>
      </c>
      <c r="EH66" t="n">
        <v>99</v>
      </c>
      <c r="EI66" t="inlineStr">
        <is>
          <t>Внутренние санитарно-технические работы</t>
        </is>
      </c>
      <c r="EJ66" t="n">
        <v>1</v>
      </c>
      <c r="EK66" t="n">
        <v>65007</v>
      </c>
      <c r="EL66" t="inlineStr">
        <is>
          <t>Внутренние санитарнотехнические работы: смена труб, санприборов, запорной арматуры и другое</t>
        </is>
      </c>
      <c r="EM66" t="inlineStr">
        <is>
          <t>рФЕР-65</t>
        </is>
      </c>
      <c r="EO66" t="inlineStr"/>
      <c r="EQ66" t="n">
        <v>0</v>
      </c>
      <c r="ER66" t="n">
        <v>403.3</v>
      </c>
      <c r="ES66" t="n">
        <v>139.36</v>
      </c>
      <c r="ET66" t="n">
        <v>0.87</v>
      </c>
      <c r="EU66" t="n">
        <v>0</v>
      </c>
      <c r="EV66" t="n">
        <v>263.07</v>
      </c>
      <c r="EW66" t="n">
        <v>32.2</v>
      </c>
      <c r="EX66" t="n">
        <v>0</v>
      </c>
      <c r="EY66" t="n">
        <v>0</v>
      </c>
      <c r="FQ66" t="n">
        <v>0</v>
      </c>
      <c r="FR66" t="n">
        <v>0</v>
      </c>
      <c r="FS66" t="n">
        <v>0</v>
      </c>
      <c r="FX66" t="n">
        <v>103</v>
      </c>
      <c r="FY66" t="n">
        <v>52</v>
      </c>
      <c r="GA66" t="inlineStr"/>
      <c r="GD66" t="n">
        <v>1</v>
      </c>
      <c r="GF66" t="n">
        <v>-66904957</v>
      </c>
      <c r="GG66" t="n">
        <v>2</v>
      </c>
      <c r="GH66" t="n">
        <v>1</v>
      </c>
      <c r="GI66" t="n">
        <v>2</v>
      </c>
      <c r="GJ66" t="n">
        <v>0</v>
      </c>
      <c r="GK66" t="n">
        <v>0</v>
      </c>
      <c r="GL66">
        <f>ROUND(IF(AND(BH66=3,BI66=3,FS66&lt;&gt;0),P66,0),0)</f>
        <v/>
      </c>
      <c r="GM66">
        <f>ROUND(O66+X66+Y66,0)+GX66</f>
        <v/>
      </c>
      <c r="GN66">
        <f>IF(OR(BI66=0,BI66=1),GM66-GX66,0)</f>
        <v/>
      </c>
      <c r="GO66">
        <f>IF(BI66=2,GM66-GX66,0)</f>
        <v/>
      </c>
      <c r="GP66">
        <f>IF(BI66=4,GM66-GX66,0)</f>
        <v/>
      </c>
      <c r="GR66" t="n">
        <v>0</v>
      </c>
      <c r="GS66" t="n">
        <v>3</v>
      </c>
      <c r="GT66" t="n">
        <v>0</v>
      </c>
      <c r="GU66" t="inlineStr"/>
      <c r="GV66">
        <f>ROUND((GT66),2)</f>
        <v/>
      </c>
      <c r="GW66" t="n">
        <v>1</v>
      </c>
      <c r="GX66">
        <f>ROUND(HC66*I66,0)</f>
        <v/>
      </c>
      <c r="HA66" t="n">
        <v>0</v>
      </c>
      <c r="HB66" t="n">
        <v>0</v>
      </c>
      <c r="HC66">
        <f>GV66*GW66</f>
        <v/>
      </c>
      <c r="HE66" t="inlineStr"/>
      <c r="HF66" t="inlineStr"/>
      <c r="HM66" t="inlineStr"/>
      <c r="HN66" t="inlineStr">
        <is>
          <t>Пр/812-099.2-1</t>
        </is>
      </c>
      <c r="HO66" t="inlineStr">
        <is>
          <t>Пр/774-099.2</t>
        </is>
      </c>
      <c r="HP66" t="inlineStr">
        <is>
          <t>Внутренние санитарнотехнические работы: смена труб, санприборов, запорной арматуры и другое</t>
        </is>
      </c>
      <c r="HQ66" t="inlineStr">
        <is>
          <t>Внутренние санитарнотехнические работы: смена труб, санприборов, запорной арматуры и другое</t>
        </is>
      </c>
      <c r="HS66" t="n">
        <v>0</v>
      </c>
      <c r="IK66" t="n">
        <v>0</v>
      </c>
    </row>
    <row r="67">
      <c r="A67" t="n">
        <v>17</v>
      </c>
      <c r="B67" t="n">
        <v>0</v>
      </c>
      <c r="C67">
        <f>ROW(SmtRes!A22)</f>
        <v/>
      </c>
      <c r="D67">
        <f>ROW(EtalonRes!A20)</f>
        <v/>
      </c>
      <c r="E67" t="inlineStr">
        <is>
          <t>2</t>
        </is>
      </c>
      <c r="F67" t="inlineStr">
        <is>
          <t>67-5-2</t>
        </is>
      </c>
      <c r="G67" t="inlineStr">
        <is>
          <t>Смена ламп люминесцентных</t>
        </is>
      </c>
      <c r="H67" t="inlineStr">
        <is>
          <t>100 шт.</t>
        </is>
      </c>
      <c r="I67">
        <f>ROUND(ROUND(2/100,4),7)</f>
        <v/>
      </c>
      <c r="J67" t="n">
        <v>0</v>
      </c>
      <c r="K67">
        <f>ROUND(ROUND(2/100,4),7)</f>
        <v/>
      </c>
      <c r="O67">
        <f>ROUND(CP67,0)</f>
        <v/>
      </c>
      <c r="P67">
        <f>ROUND(CQ67*I67,0)</f>
        <v/>
      </c>
      <c r="Q67">
        <f>(ROUND((ROUND(((ET67)*I67),0)*BB67),0)+ROUND((ROUND(((AE67-(EU67))*I67),0)*BS67),0))</f>
        <v/>
      </c>
      <c r="R67">
        <f>(ROUND((ROUND(((EU67)*I67),0)*BS67),0)+ROUND((ROUND(((AE67-(EU67))*I67),0)*BS67),0))</f>
        <v/>
      </c>
      <c r="S67">
        <f>ROUND(CT67*I67,0)</f>
        <v/>
      </c>
      <c r="T67">
        <f>ROUND(CU67*I67,0)</f>
        <v/>
      </c>
      <c r="U67">
        <f>ROUND(CV67*I67,7)</f>
        <v/>
      </c>
      <c r="V67">
        <f>ROUND(CW67*I67,7)</f>
        <v/>
      </c>
      <c r="W67">
        <f>ROUND(CX67*I67,0)</f>
        <v/>
      </c>
      <c r="X67">
        <f>ROUND(CY67,0)</f>
        <v/>
      </c>
      <c r="Y67">
        <f>ROUND(CZ67,0)</f>
        <v/>
      </c>
      <c r="AA67" t="n">
        <v>78869116</v>
      </c>
      <c r="AB67">
        <f>ROUND((AC67+AD67+AF67),2)</f>
        <v/>
      </c>
      <c r="AC67">
        <f>ROUND((ES67),2)</f>
        <v/>
      </c>
      <c r="AD67">
        <f>ROUND((((ET67)-(EU67))+AE67),2)</f>
        <v/>
      </c>
      <c r="AE67">
        <f>ROUND((EU67),2)</f>
        <v/>
      </c>
      <c r="AF67">
        <f>ROUND((EV67),2)</f>
        <v/>
      </c>
      <c r="AG67">
        <f>ROUND((AP67),2)</f>
        <v/>
      </c>
      <c r="AH67">
        <f>(EW67)</f>
        <v/>
      </c>
      <c r="AI67">
        <f>(EX67)</f>
        <v/>
      </c>
      <c r="AJ67">
        <f>(AS67)</f>
        <v/>
      </c>
      <c r="AK67" t="n">
        <v>970.5700000000001</v>
      </c>
      <c r="AL67" t="n">
        <v>852</v>
      </c>
      <c r="AM67" t="n">
        <v>0</v>
      </c>
      <c r="AN67" t="n">
        <v>0</v>
      </c>
      <c r="AO67" t="n">
        <v>118.57</v>
      </c>
      <c r="AP67" t="n">
        <v>0</v>
      </c>
      <c r="AQ67" t="n">
        <v>13.9</v>
      </c>
      <c r="AR67" t="n">
        <v>0</v>
      </c>
      <c r="AS67" t="n">
        <v>0</v>
      </c>
      <c r="AT67" t="n">
        <v>91</v>
      </c>
      <c r="AU67" t="n">
        <v>48</v>
      </c>
      <c r="AV67" t="n">
        <v>1</v>
      </c>
      <c r="AW67" t="n">
        <v>1</v>
      </c>
      <c r="AZ67" t="n">
        <v>1</v>
      </c>
      <c r="BA67" t="n">
        <v>52.25</v>
      </c>
      <c r="BB67" t="n">
        <v>1</v>
      </c>
      <c r="BC67" t="n">
        <v>4.14</v>
      </c>
      <c r="BD67" t="inlineStr"/>
      <c r="BE67" t="inlineStr"/>
      <c r="BF67" t="inlineStr"/>
      <c r="BG67" t="inlineStr"/>
      <c r="BH67" t="n">
        <v>0</v>
      </c>
      <c r="BI67" t="n">
        <v>1</v>
      </c>
      <c r="BJ67" t="inlineStr">
        <is>
          <t>ТЕРр Московской обл., 67-5-2, приказ Минстроя России №675/пр от 28.02.2017 № 263/пр</t>
        </is>
      </c>
      <c r="BM67" t="n">
        <v>67001</v>
      </c>
      <c r="BN67" t="n">
        <v>0</v>
      </c>
      <c r="BO67" t="inlineStr">
        <is>
          <t>67-5-2</t>
        </is>
      </c>
      <c r="BP67" t="n">
        <v>1</v>
      </c>
      <c r="BQ67" t="n">
        <v>6</v>
      </c>
      <c r="BR67" t="n">
        <v>0</v>
      </c>
      <c r="BS67" t="n">
        <v>52.25</v>
      </c>
      <c r="BT67" t="n">
        <v>1</v>
      </c>
      <c r="BU67" t="n">
        <v>1</v>
      </c>
      <c r="BV67" t="n">
        <v>1</v>
      </c>
      <c r="BW67" t="n">
        <v>1</v>
      </c>
      <c r="BX67" t="n">
        <v>1</v>
      </c>
      <c r="BY67" t="inlineStr"/>
      <c r="BZ67" t="n">
        <v>91</v>
      </c>
      <c r="CA67" t="n">
        <v>48</v>
      </c>
      <c r="CB67" t="inlineStr"/>
      <c r="CE67" t="n">
        <v>12</v>
      </c>
      <c r="CF67" t="n">
        <v>0</v>
      </c>
      <c r="CG67" t="n">
        <v>0</v>
      </c>
      <c r="CM67" t="n">
        <v>0</v>
      </c>
      <c r="CN67" t="inlineStr"/>
      <c r="CO67" t="n">
        <v>0</v>
      </c>
      <c r="CP67">
        <f>(P67+Q67+S67)</f>
        <v/>
      </c>
      <c r="CQ67">
        <f>AC67*BC67</f>
        <v/>
      </c>
      <c r="CR67">
        <f>(ROUND((ROUND(((ET67)*1),0)*BB67),0)+ROUND((ROUND(((AE67-(EU67))*1),0)*BS67),0))</f>
        <v/>
      </c>
      <c r="CS67">
        <f>(ROUND((ROUND(((EU67)*1),0)*BS67),0)+ROUND((ROUND(((AE67-(EU67))*1),0)*BS67),0))</f>
        <v/>
      </c>
      <c r="CT67">
        <f>AF67*BA67</f>
        <v/>
      </c>
      <c r="CU67">
        <f>AG67</f>
        <v/>
      </c>
      <c r="CV67">
        <f>AH67</f>
        <v/>
      </c>
      <c r="CW67">
        <f>AI67</f>
        <v/>
      </c>
      <c r="CX67">
        <f>AJ67</f>
        <v/>
      </c>
      <c r="CY67">
        <f>(((S67+R67)*AT67)/100)</f>
        <v/>
      </c>
      <c r="CZ67">
        <f>(((S67+R67)*AU67)/100)</f>
        <v/>
      </c>
      <c r="DC67" t="inlineStr"/>
      <c r="DD67" t="inlineStr"/>
      <c r="DE67" t="inlineStr"/>
      <c r="DF67" t="inlineStr"/>
      <c r="DG67" t="inlineStr"/>
      <c r="DH67" t="inlineStr"/>
      <c r="DI67" t="inlineStr"/>
      <c r="DJ67" t="inlineStr"/>
      <c r="DK67" t="inlineStr"/>
      <c r="DL67" t="inlineStr"/>
      <c r="DM67" t="inlineStr"/>
      <c r="DN67" t="n">
        <v>0</v>
      </c>
      <c r="DO67" t="n">
        <v>0</v>
      </c>
      <c r="DP67" t="n">
        <v>1</v>
      </c>
      <c r="DQ67" t="n">
        <v>1</v>
      </c>
      <c r="DU67" t="n">
        <v>1010</v>
      </c>
      <c r="DV67" t="inlineStr">
        <is>
          <t>100 шт.</t>
        </is>
      </c>
      <c r="DW67" t="inlineStr">
        <is>
          <t>100 шт.</t>
        </is>
      </c>
      <c r="DX67" t="n">
        <v>100</v>
      </c>
      <c r="DZ67" t="inlineStr"/>
      <c r="EA67" t="inlineStr"/>
      <c r="EB67" t="inlineStr"/>
      <c r="EC67" t="inlineStr"/>
      <c r="EE67" t="n">
        <v>78726030</v>
      </c>
      <c r="EF67" t="n">
        <v>6</v>
      </c>
      <c r="EG67" t="inlineStr">
        <is>
          <t>Ремонтно-строительные работы</t>
        </is>
      </c>
      <c r="EH67" t="n">
        <v>101</v>
      </c>
      <c r="EI67" t="inlineStr">
        <is>
          <t>Электромонтажные работы</t>
        </is>
      </c>
      <c r="EJ67" t="n">
        <v>1</v>
      </c>
      <c r="EK67" t="n">
        <v>67001</v>
      </c>
      <c r="EL67" t="inlineStr">
        <is>
          <t>Электромонтажные работы</t>
        </is>
      </c>
      <c r="EM67" t="inlineStr">
        <is>
          <t>рФЕР-67</t>
        </is>
      </c>
      <c r="EO67" t="inlineStr"/>
      <c r="EQ67" t="n">
        <v>0</v>
      </c>
      <c r="ER67" t="n">
        <v>970.5700000000001</v>
      </c>
      <c r="ES67" t="n">
        <v>852</v>
      </c>
      <c r="ET67" t="n">
        <v>0</v>
      </c>
      <c r="EU67" t="n">
        <v>0</v>
      </c>
      <c r="EV67" t="n">
        <v>118.57</v>
      </c>
      <c r="EW67" t="n">
        <v>13.9</v>
      </c>
      <c r="EX67" t="n">
        <v>0</v>
      </c>
      <c r="EY67" t="n">
        <v>0</v>
      </c>
      <c r="FQ67" t="n">
        <v>0</v>
      </c>
      <c r="FR67" t="n">
        <v>0</v>
      </c>
      <c r="FS67" t="n">
        <v>0</v>
      </c>
      <c r="FX67" t="n">
        <v>91</v>
      </c>
      <c r="FY67" t="n">
        <v>48</v>
      </c>
      <c r="GA67" t="inlineStr"/>
      <c r="GD67" t="n">
        <v>1</v>
      </c>
      <c r="GF67" t="n">
        <v>1400342257</v>
      </c>
      <c r="GG67" t="n">
        <v>2</v>
      </c>
      <c r="GH67" t="n">
        <v>1</v>
      </c>
      <c r="GI67" t="n">
        <v>2</v>
      </c>
      <c r="GJ67" t="n">
        <v>0</v>
      </c>
      <c r="GK67" t="n">
        <v>0</v>
      </c>
      <c r="GL67">
        <f>ROUND(IF(AND(BH67=3,BI67=3,FS67&lt;&gt;0),P67,0),0)</f>
        <v/>
      </c>
      <c r="GM67">
        <f>ROUND(O67+X67+Y67,0)+GX67</f>
        <v/>
      </c>
      <c r="GN67">
        <f>IF(OR(BI67=0,BI67=1),GM67-GX67,0)</f>
        <v/>
      </c>
      <c r="GO67">
        <f>IF(BI67=2,GM67-GX67,0)</f>
        <v/>
      </c>
      <c r="GP67">
        <f>IF(BI67=4,GM67-GX67,0)</f>
        <v/>
      </c>
      <c r="GR67" t="n">
        <v>0</v>
      </c>
      <c r="GS67" t="n">
        <v>3</v>
      </c>
      <c r="GT67" t="n">
        <v>0</v>
      </c>
      <c r="GU67" t="inlineStr"/>
      <c r="GV67">
        <f>ROUND((GT67),2)</f>
        <v/>
      </c>
      <c r="GW67" t="n">
        <v>1</v>
      </c>
      <c r="GX67">
        <f>ROUND(HC67*I67,0)</f>
        <v/>
      </c>
      <c r="HA67" t="n">
        <v>0</v>
      </c>
      <c r="HB67" t="n">
        <v>0</v>
      </c>
      <c r="HC67">
        <f>GV67*GW67</f>
        <v/>
      </c>
      <c r="HE67" t="inlineStr"/>
      <c r="HF67" t="inlineStr"/>
      <c r="HM67" t="inlineStr"/>
      <c r="HN67" t="inlineStr">
        <is>
          <t>Пр/812-101.0-1</t>
        </is>
      </c>
      <c r="HO67" t="inlineStr">
        <is>
          <t>Пр/774-101.0</t>
        </is>
      </c>
      <c r="HP67" t="inlineStr">
        <is>
          <t>Электромонтажные работы</t>
        </is>
      </c>
      <c r="HQ67" t="inlineStr">
        <is>
          <t>Электромонтажные работы</t>
        </is>
      </c>
      <c r="HS67" t="n">
        <v>0</v>
      </c>
      <c r="IK67" t="n">
        <v>0</v>
      </c>
    </row>
    <row r="68">
      <c r="A68" t="n">
        <v>18</v>
      </c>
      <c r="B68" t="n">
        <v>0</v>
      </c>
      <c r="C68" t="n">
        <v>22</v>
      </c>
      <c r="E68" t="inlineStr">
        <is>
          <t>2,1</t>
        </is>
      </c>
      <c r="F68" t="inlineStr">
        <is>
          <t>509-6744</t>
        </is>
      </c>
      <c r="G68" t="inlineStr">
        <is>
          <t>Лампы люминесцентные компактные энергосберегающие с цоколем Е27 мощностью 55 Вт</t>
        </is>
      </c>
      <c r="H68" t="inlineStr">
        <is>
          <t>шт.</t>
        </is>
      </c>
      <c r="I68">
        <f>I67*J68</f>
        <v/>
      </c>
      <c r="J68" t="n">
        <v>100</v>
      </c>
      <c r="K68" t="n">
        <v>100</v>
      </c>
      <c r="O68">
        <f>ROUND(CP68,0)</f>
        <v/>
      </c>
      <c r="P68">
        <f>ROUND(CQ68*I68,0)</f>
        <v/>
      </c>
      <c r="Q68">
        <f>(ROUND((ROUND(((ET68)*I68),0)*BB68),0)+ROUND((ROUND(((AE68-(EU68))*I68),0)*BS68),0))</f>
        <v/>
      </c>
      <c r="R68">
        <f>(ROUND((ROUND(((EU68)*I68),0)*BS68),0)+ROUND((ROUND(((AE68-(EU68))*I68),0)*BS68),0))</f>
        <v/>
      </c>
      <c r="S68">
        <f>ROUND(CT68*I68,0)</f>
        <v/>
      </c>
      <c r="T68">
        <f>ROUND(CU68*I68,0)</f>
        <v/>
      </c>
      <c r="U68">
        <f>ROUND(CV68*I68,7)</f>
        <v/>
      </c>
      <c r="V68">
        <f>ROUND(CW68*I68,7)</f>
        <v/>
      </c>
      <c r="W68">
        <f>ROUND(CX68*I68,0)</f>
        <v/>
      </c>
      <c r="X68">
        <f>ROUND(CY68,0)</f>
        <v/>
      </c>
      <c r="Y68">
        <f>ROUND(CZ68,0)</f>
        <v/>
      </c>
      <c r="AA68" t="n">
        <v>78869116</v>
      </c>
      <c r="AB68">
        <f>ROUND((AC68+AD68+AF68),2)</f>
        <v/>
      </c>
      <c r="AC68">
        <f>ROUND((ES68),2)</f>
        <v/>
      </c>
      <c r="AD68">
        <f>ROUND((((ET68)-(EU68))+AE68),2)</f>
        <v/>
      </c>
      <c r="AE68">
        <f>ROUND((EU68),2)</f>
        <v/>
      </c>
      <c r="AF68">
        <f>ROUND((EV68),2)</f>
        <v/>
      </c>
      <c r="AG68">
        <f>ROUND((AP68),2)</f>
        <v/>
      </c>
      <c r="AH68">
        <f>(EW68)</f>
        <v/>
      </c>
      <c r="AI68">
        <f>(EX68)</f>
        <v/>
      </c>
      <c r="AJ68">
        <f>(AS68)</f>
        <v/>
      </c>
      <c r="AK68" t="n">
        <v>140.69</v>
      </c>
      <c r="AL68" t="n">
        <v>140.69</v>
      </c>
      <c r="AM68" t="n">
        <v>0</v>
      </c>
      <c r="AN68" t="n">
        <v>0</v>
      </c>
      <c r="AO68" t="n">
        <v>0</v>
      </c>
      <c r="AP68" t="n">
        <v>0</v>
      </c>
      <c r="AQ68" t="n">
        <v>0</v>
      </c>
      <c r="AR68" t="n">
        <v>0</v>
      </c>
      <c r="AS68" t="n">
        <v>0.02</v>
      </c>
      <c r="AT68" t="n">
        <v>91</v>
      </c>
      <c r="AU68" t="n">
        <v>48</v>
      </c>
      <c r="AV68" t="n">
        <v>1</v>
      </c>
      <c r="AW68" t="n">
        <v>1</v>
      </c>
      <c r="AZ68" t="n">
        <v>1</v>
      </c>
      <c r="BA68" t="n">
        <v>1</v>
      </c>
      <c r="BB68" t="n">
        <v>1</v>
      </c>
      <c r="BC68" t="n">
        <v>1.69</v>
      </c>
      <c r="BD68" t="inlineStr"/>
      <c r="BE68" t="inlineStr"/>
      <c r="BF68" t="inlineStr"/>
      <c r="BG68" t="inlineStr"/>
      <c r="BH68" t="n">
        <v>3</v>
      </c>
      <c r="BI68" t="n">
        <v>1</v>
      </c>
      <c r="BJ68" t="inlineStr">
        <is>
          <t>ТССЦ Московской обл., 509-6744, приказ Минстроя России №675/пр от 28.02.2017 № 258/пр</t>
        </is>
      </c>
      <c r="BM68" t="n">
        <v>67001</v>
      </c>
      <c r="BN68" t="n">
        <v>0</v>
      </c>
      <c r="BO68" t="inlineStr">
        <is>
          <t>509-6744</t>
        </is>
      </c>
      <c r="BP68" t="n">
        <v>1</v>
      </c>
      <c r="BQ68" t="n">
        <v>6</v>
      </c>
      <c r="BR68" t="n">
        <v>0</v>
      </c>
      <c r="BS68" t="n">
        <v>1</v>
      </c>
      <c r="BT68" t="n">
        <v>1</v>
      </c>
      <c r="BU68" t="n">
        <v>1</v>
      </c>
      <c r="BV68" t="n">
        <v>1</v>
      </c>
      <c r="BW68" t="n">
        <v>1</v>
      </c>
      <c r="BX68" t="n">
        <v>1</v>
      </c>
      <c r="BY68" t="inlineStr"/>
      <c r="BZ68" t="n">
        <v>91</v>
      </c>
      <c r="CA68" t="n">
        <v>48</v>
      </c>
      <c r="CB68" t="inlineStr"/>
      <c r="CE68" t="n">
        <v>12</v>
      </c>
      <c r="CF68" t="n">
        <v>0</v>
      </c>
      <c r="CG68" t="n">
        <v>0</v>
      </c>
      <c r="CM68" t="n">
        <v>0</v>
      </c>
      <c r="CN68" t="inlineStr"/>
      <c r="CO68" t="n">
        <v>0</v>
      </c>
      <c r="CP68">
        <f>(P68+Q68+S68)</f>
        <v/>
      </c>
      <c r="CQ68">
        <f>AC68*BC68</f>
        <v/>
      </c>
      <c r="CR68">
        <f>(ROUND((ROUND(((ET68)*1),0)*BB68),0)+ROUND((ROUND(((AE68-(EU68))*1),0)*BS68),0))</f>
        <v/>
      </c>
      <c r="CS68">
        <f>(ROUND((ROUND(((EU68)*1),0)*BS68),0)+ROUND((ROUND(((AE68-(EU68))*1),0)*BS68),0))</f>
        <v/>
      </c>
      <c r="CT68">
        <f>AF68*BA68</f>
        <v/>
      </c>
      <c r="CU68">
        <f>AG68</f>
        <v/>
      </c>
      <c r="CV68">
        <f>AH68</f>
        <v/>
      </c>
      <c r="CW68">
        <f>AI68</f>
        <v/>
      </c>
      <c r="CX68">
        <f>AJ68</f>
        <v/>
      </c>
      <c r="CY68">
        <f>(((S68+R68)*AT68)/100)</f>
        <v/>
      </c>
      <c r="CZ68">
        <f>(((S68+R68)*AU68)/100)</f>
        <v/>
      </c>
      <c r="DC68" t="inlineStr"/>
      <c r="DD68" t="inlineStr"/>
      <c r="DE68" t="inlineStr"/>
      <c r="DF68" t="inlineStr"/>
      <c r="DG68" t="inlineStr"/>
      <c r="DH68" t="inlineStr"/>
      <c r="DI68" t="inlineStr"/>
      <c r="DJ68" t="inlineStr"/>
      <c r="DK68" t="inlineStr"/>
      <c r="DL68" t="inlineStr"/>
      <c r="DM68" t="inlineStr"/>
      <c r="DN68" t="n">
        <v>0</v>
      </c>
      <c r="DO68" t="n">
        <v>0</v>
      </c>
      <c r="DP68" t="n">
        <v>1</v>
      </c>
      <c r="DQ68" t="n">
        <v>1</v>
      </c>
      <c r="DU68" t="n">
        <v>1010</v>
      </c>
      <c r="DV68" t="inlineStr">
        <is>
          <t>шт.</t>
        </is>
      </c>
      <c r="DW68" t="inlineStr">
        <is>
          <t>шт.</t>
        </is>
      </c>
      <c r="DX68" t="n">
        <v>1</v>
      </c>
      <c r="DZ68" t="inlineStr"/>
      <c r="EA68" t="inlineStr"/>
      <c r="EB68" t="inlineStr"/>
      <c r="EC68" t="inlineStr"/>
      <c r="EE68" t="n">
        <v>78726030</v>
      </c>
      <c r="EF68" t="n">
        <v>6</v>
      </c>
      <c r="EG68" t="inlineStr">
        <is>
          <t>Ремонтно-строительные работы</t>
        </is>
      </c>
      <c r="EH68" t="n">
        <v>101</v>
      </c>
      <c r="EI68" t="inlineStr">
        <is>
          <t>Электромонтажные работы</t>
        </is>
      </c>
      <c r="EJ68" t="n">
        <v>1</v>
      </c>
      <c r="EK68" t="n">
        <v>67001</v>
      </c>
      <c r="EL68" t="inlineStr">
        <is>
          <t>Электромонтажные работы</t>
        </is>
      </c>
      <c r="EM68" t="inlineStr">
        <is>
          <t>рФЕР-67</t>
        </is>
      </c>
      <c r="EO68" t="inlineStr"/>
      <c r="EQ68" t="n">
        <v>0</v>
      </c>
      <c r="ER68" t="n">
        <v>140.69</v>
      </c>
      <c r="ES68" t="n">
        <v>140.69</v>
      </c>
      <c r="ET68" t="n">
        <v>0</v>
      </c>
      <c r="EU68" t="n">
        <v>0</v>
      </c>
      <c r="EV68" t="n">
        <v>0</v>
      </c>
      <c r="EW68" t="n">
        <v>0</v>
      </c>
      <c r="EX68" t="n">
        <v>0</v>
      </c>
      <c r="FQ68" t="n">
        <v>0</v>
      </c>
      <c r="FR68" t="n">
        <v>0</v>
      </c>
      <c r="FS68" t="n">
        <v>0</v>
      </c>
      <c r="FX68" t="n">
        <v>91</v>
      </c>
      <c r="FY68" t="n">
        <v>48</v>
      </c>
      <c r="GA68" t="inlineStr"/>
      <c r="GD68" t="n">
        <v>1</v>
      </c>
      <c r="GF68" t="n">
        <v>-228955380</v>
      </c>
      <c r="GG68" t="n">
        <v>2</v>
      </c>
      <c r="GH68" t="n">
        <v>1</v>
      </c>
      <c r="GI68" t="n">
        <v>2</v>
      </c>
      <c r="GJ68" t="n">
        <v>0</v>
      </c>
      <c r="GK68" t="n">
        <v>0</v>
      </c>
      <c r="GL68">
        <f>ROUND(IF(AND(BH68=3,BI68=3,FS68&lt;&gt;0),P68,0),0)</f>
        <v/>
      </c>
      <c r="GM68">
        <f>ROUND(O68+X68+Y68,0)+GX68</f>
        <v/>
      </c>
      <c r="GN68">
        <f>IF(OR(BI68=0,BI68=1),GM68-GX68,0)</f>
        <v/>
      </c>
      <c r="GO68">
        <f>IF(BI68=2,GM68-GX68,0)</f>
        <v/>
      </c>
      <c r="GP68">
        <f>IF(BI68=4,GM68-GX68,0)</f>
        <v/>
      </c>
      <c r="GR68" t="n">
        <v>0</v>
      </c>
      <c r="GS68" t="n">
        <v>3</v>
      </c>
      <c r="GT68" t="n">
        <v>0</v>
      </c>
      <c r="GU68" t="inlineStr"/>
      <c r="GV68">
        <f>ROUND((GT68),2)</f>
        <v/>
      </c>
      <c r="GW68" t="n">
        <v>1</v>
      </c>
      <c r="GX68">
        <f>ROUND(HC68*I68,0)</f>
        <v/>
      </c>
      <c r="HA68" t="n">
        <v>0</v>
      </c>
      <c r="HB68" t="n">
        <v>0</v>
      </c>
      <c r="HC68">
        <f>GV68*GW68</f>
        <v/>
      </c>
      <c r="HE68" t="inlineStr"/>
      <c r="HF68" t="inlineStr"/>
      <c r="HM68" t="inlineStr"/>
      <c r="HN68" t="inlineStr">
        <is>
          <t>Пр/812-101.0-1</t>
        </is>
      </c>
      <c r="HO68" t="inlineStr">
        <is>
          <t>Пр/774-101.0</t>
        </is>
      </c>
      <c r="HP68" t="inlineStr">
        <is>
          <t>Электромонтажные работы</t>
        </is>
      </c>
      <c r="HQ68" t="inlineStr">
        <is>
          <t>Электромонтажные работы</t>
        </is>
      </c>
      <c r="HS68" t="n">
        <v>0</v>
      </c>
      <c r="IK68" t="n">
        <v>0</v>
      </c>
    </row>
    <row r="69">
      <c r="A69" t="n">
        <v>17</v>
      </c>
      <c r="B69" t="n">
        <v>0</v>
      </c>
      <c r="C69">
        <f>ROW(SmtRes!A30)</f>
        <v/>
      </c>
      <c r="D69">
        <f>ROW(EtalonRes!A27)</f>
        <v/>
      </c>
      <c r="E69" t="inlineStr">
        <is>
          <t>3</t>
        </is>
      </c>
      <c r="F69" t="inlineStr">
        <is>
          <t>65-5-1</t>
        </is>
      </c>
      <c r="G69" t="inlineStr">
        <is>
          <t>Смена вентилей и клапанов обратных муфтовых диаметром до 20 мм</t>
        </is>
      </c>
      <c r="H69" t="inlineStr">
        <is>
          <t>100 шт.</t>
        </is>
      </c>
      <c r="I69">
        <f>ROUND(ROUND(1/100,4),7)</f>
        <v/>
      </c>
      <c r="J69" t="n">
        <v>0</v>
      </c>
      <c r="K69">
        <f>ROUND(ROUND(1/100,4),7)</f>
        <v/>
      </c>
      <c r="O69">
        <f>ROUND(CP69,0)</f>
        <v/>
      </c>
      <c r="P69">
        <f>ROUND(CQ69*I69,0)</f>
        <v/>
      </c>
      <c r="Q69">
        <f>(ROUND((ROUND(((ET69)*I69),0)*BB69),0)+ROUND((ROUND(((AE69-(EU69))*I69),0)*BS69),0))</f>
        <v/>
      </c>
      <c r="R69">
        <f>(ROUND((ROUND(((EU69)*I69),0)*BS69),0)+ROUND((ROUND(((AE69-(EU69))*I69),0)*BS69),0))</f>
        <v/>
      </c>
      <c r="S69">
        <f>ROUND(CT69*I69,0)</f>
        <v/>
      </c>
      <c r="T69">
        <f>ROUND(CU69*I69,0)</f>
        <v/>
      </c>
      <c r="U69">
        <f>ROUND(CV69*I69,7)</f>
        <v/>
      </c>
      <c r="V69">
        <f>ROUND(CW69*I69,7)</f>
        <v/>
      </c>
      <c r="W69">
        <f>ROUND(CX69*I69,0)</f>
        <v/>
      </c>
      <c r="X69">
        <f>ROUND(CY69,0)</f>
        <v/>
      </c>
      <c r="Y69">
        <f>ROUND(CZ69,0)</f>
        <v/>
      </c>
      <c r="AA69" t="n">
        <v>78869116</v>
      </c>
      <c r="AB69">
        <f>ROUND((AC69+AD69+AF69),2)</f>
        <v/>
      </c>
      <c r="AC69">
        <f>ROUND((ES69),2)</f>
        <v/>
      </c>
      <c r="AD69">
        <f>ROUND((((ET69)-(EU69))+AE69),2)</f>
        <v/>
      </c>
      <c r="AE69">
        <f>ROUND((EU69),2)</f>
        <v/>
      </c>
      <c r="AF69">
        <f>ROUND((EV69),2)</f>
        <v/>
      </c>
      <c r="AG69">
        <f>ROUND((AP69),2)</f>
        <v/>
      </c>
      <c r="AH69">
        <f>(EW69)</f>
        <v/>
      </c>
      <c r="AI69">
        <f>(EX69)</f>
        <v/>
      </c>
      <c r="AJ69">
        <f>(AS69)</f>
        <v/>
      </c>
      <c r="AK69" t="n">
        <v>2979.16</v>
      </c>
      <c r="AL69" t="n">
        <v>2240.13</v>
      </c>
      <c r="AM69" t="n">
        <v>4.36</v>
      </c>
      <c r="AN69" t="n">
        <v>0</v>
      </c>
      <c r="AO69" t="n">
        <v>734.67</v>
      </c>
      <c r="AP69" t="n">
        <v>0</v>
      </c>
      <c r="AQ69" t="n">
        <v>81</v>
      </c>
      <c r="AR69" t="n">
        <v>0</v>
      </c>
      <c r="AS69" t="n">
        <v>0</v>
      </c>
      <c r="AT69" t="n">
        <v>103</v>
      </c>
      <c r="AU69" t="n">
        <v>52</v>
      </c>
      <c r="AV69" t="n">
        <v>1</v>
      </c>
      <c r="AW69" t="n">
        <v>1</v>
      </c>
      <c r="AZ69" t="n">
        <v>1</v>
      </c>
      <c r="BA69" t="n">
        <v>52.25</v>
      </c>
      <c r="BB69" t="n">
        <v>24.98</v>
      </c>
      <c r="BC69" t="n">
        <v>10.16</v>
      </c>
      <c r="BD69" t="inlineStr"/>
      <c r="BE69" t="inlineStr"/>
      <c r="BF69" t="inlineStr"/>
      <c r="BG69" t="inlineStr"/>
      <c r="BH69" t="n">
        <v>0</v>
      </c>
      <c r="BI69" t="n">
        <v>1</v>
      </c>
      <c r="BJ69" t="inlineStr">
        <is>
          <t>ТЕРр Московской обл., 65-5-1, приказ Минстроя России №675/пр от 28.02.2017 № 263/пр</t>
        </is>
      </c>
      <c r="BM69" t="n">
        <v>65007</v>
      </c>
      <c r="BN69" t="n">
        <v>0</v>
      </c>
      <c r="BO69" t="inlineStr">
        <is>
          <t>65-5-1</t>
        </is>
      </c>
      <c r="BP69" t="n">
        <v>1</v>
      </c>
      <c r="BQ69" t="n">
        <v>6</v>
      </c>
      <c r="BR69" t="n">
        <v>0</v>
      </c>
      <c r="BS69" t="n">
        <v>52.25</v>
      </c>
      <c r="BT69" t="n">
        <v>1</v>
      </c>
      <c r="BU69" t="n">
        <v>1</v>
      </c>
      <c r="BV69" t="n">
        <v>1</v>
      </c>
      <c r="BW69" t="n">
        <v>1</v>
      </c>
      <c r="BX69" t="n">
        <v>1</v>
      </c>
      <c r="BY69" t="inlineStr"/>
      <c r="BZ69" t="n">
        <v>103</v>
      </c>
      <c r="CA69" t="n">
        <v>52</v>
      </c>
      <c r="CB69" t="inlineStr"/>
      <c r="CE69" t="n">
        <v>12</v>
      </c>
      <c r="CF69" t="n">
        <v>0</v>
      </c>
      <c r="CG69" t="n">
        <v>0</v>
      </c>
      <c r="CM69" t="n">
        <v>0</v>
      </c>
      <c r="CN69" t="inlineStr"/>
      <c r="CO69" t="n">
        <v>0</v>
      </c>
      <c r="CP69">
        <f>(P69+Q69+S69)</f>
        <v/>
      </c>
      <c r="CQ69">
        <f>AC69*BC69</f>
        <v/>
      </c>
      <c r="CR69">
        <f>(ROUND((ROUND(((ET69)*1),0)*BB69),0)+ROUND((ROUND(((AE69-(EU69))*1),0)*BS69),0))</f>
        <v/>
      </c>
      <c r="CS69">
        <f>(ROUND((ROUND(((EU69)*1),0)*BS69),0)+ROUND((ROUND(((AE69-(EU69))*1),0)*BS69),0))</f>
        <v/>
      </c>
      <c r="CT69">
        <f>AF69*BA69</f>
        <v/>
      </c>
      <c r="CU69">
        <f>AG69</f>
        <v/>
      </c>
      <c r="CV69">
        <f>AH69</f>
        <v/>
      </c>
      <c r="CW69">
        <f>AI69</f>
        <v/>
      </c>
      <c r="CX69">
        <f>AJ69</f>
        <v/>
      </c>
      <c r="CY69">
        <f>(((S69+R69)*AT69)/100)</f>
        <v/>
      </c>
      <c r="CZ69">
        <f>(((S69+R69)*AU69)/100)</f>
        <v/>
      </c>
      <c r="DC69" t="inlineStr"/>
      <c r="DD69" t="inlineStr"/>
      <c r="DE69" t="inlineStr"/>
      <c r="DF69" t="inlineStr"/>
      <c r="DG69" t="inlineStr"/>
      <c r="DH69" t="inlineStr"/>
      <c r="DI69" t="inlineStr"/>
      <c r="DJ69" t="inlineStr"/>
      <c r="DK69" t="inlineStr"/>
      <c r="DL69" t="inlineStr"/>
      <c r="DM69" t="inlineStr"/>
      <c r="DN69" t="n">
        <v>0</v>
      </c>
      <c r="DO69" t="n">
        <v>0</v>
      </c>
      <c r="DP69" t="n">
        <v>1</v>
      </c>
      <c r="DQ69" t="n">
        <v>1</v>
      </c>
      <c r="DU69" t="n">
        <v>1010</v>
      </c>
      <c r="DV69" t="inlineStr">
        <is>
          <t>100 шт.</t>
        </is>
      </c>
      <c r="DW69" t="inlineStr">
        <is>
          <t>100 шт.</t>
        </is>
      </c>
      <c r="DX69" t="n">
        <v>100</v>
      </c>
      <c r="DZ69" t="inlineStr"/>
      <c r="EA69" t="inlineStr"/>
      <c r="EB69" t="inlineStr"/>
      <c r="EC69" t="inlineStr"/>
      <c r="EE69" t="n">
        <v>78726000</v>
      </c>
      <c r="EF69" t="n">
        <v>6</v>
      </c>
      <c r="EG69" t="inlineStr">
        <is>
          <t>Ремонтно-строительные работы</t>
        </is>
      </c>
      <c r="EH69" t="n">
        <v>99</v>
      </c>
      <c r="EI69" t="inlineStr">
        <is>
          <t>Внутренние санитарно-технические работы</t>
        </is>
      </c>
      <c r="EJ69" t="n">
        <v>1</v>
      </c>
      <c r="EK69" t="n">
        <v>65007</v>
      </c>
      <c r="EL69" t="inlineStr">
        <is>
          <t>Внутренние санитарнотехнические работы: смена труб, санприборов, запорной арматуры и другое</t>
        </is>
      </c>
      <c r="EM69" t="inlineStr">
        <is>
          <t>рФЕР-65</t>
        </is>
      </c>
      <c r="EO69" t="inlineStr"/>
      <c r="EQ69" t="n">
        <v>0</v>
      </c>
      <c r="ER69" t="n">
        <v>2979.16</v>
      </c>
      <c r="ES69" t="n">
        <v>2240.13</v>
      </c>
      <c r="ET69" t="n">
        <v>4.36</v>
      </c>
      <c r="EU69" t="n">
        <v>0</v>
      </c>
      <c r="EV69" t="n">
        <v>734.67</v>
      </c>
      <c r="EW69" t="n">
        <v>81</v>
      </c>
      <c r="EX69" t="n">
        <v>0</v>
      </c>
      <c r="EY69" t="n">
        <v>0</v>
      </c>
      <c r="FQ69" t="n">
        <v>0</v>
      </c>
      <c r="FR69" t="n">
        <v>0</v>
      </c>
      <c r="FS69" t="n">
        <v>0</v>
      </c>
      <c r="FX69" t="n">
        <v>103</v>
      </c>
      <c r="FY69" t="n">
        <v>52</v>
      </c>
      <c r="GA69" t="inlineStr"/>
      <c r="GD69" t="n">
        <v>1</v>
      </c>
      <c r="GF69" t="n">
        <v>152852496</v>
      </c>
      <c r="GG69" t="n">
        <v>2</v>
      </c>
      <c r="GH69" t="n">
        <v>1</v>
      </c>
      <c r="GI69" t="n">
        <v>2</v>
      </c>
      <c r="GJ69" t="n">
        <v>0</v>
      </c>
      <c r="GK69" t="n">
        <v>0</v>
      </c>
      <c r="GL69">
        <f>ROUND(IF(AND(BH69=3,BI69=3,FS69&lt;&gt;0),P69,0),0)</f>
        <v/>
      </c>
      <c r="GM69">
        <f>ROUND(O69+X69+Y69,0)+GX69</f>
        <v/>
      </c>
      <c r="GN69">
        <f>IF(OR(BI69=0,BI69=1),GM69-GX69,0)</f>
        <v/>
      </c>
      <c r="GO69">
        <f>IF(BI69=2,GM69-GX69,0)</f>
        <v/>
      </c>
      <c r="GP69">
        <f>IF(BI69=4,GM69-GX69,0)</f>
        <v/>
      </c>
      <c r="GR69" t="n">
        <v>0</v>
      </c>
      <c r="GS69" t="n">
        <v>3</v>
      </c>
      <c r="GT69" t="n">
        <v>0</v>
      </c>
      <c r="GU69" t="inlineStr"/>
      <c r="GV69">
        <f>ROUND((GT69),2)</f>
        <v/>
      </c>
      <c r="GW69" t="n">
        <v>1</v>
      </c>
      <c r="GX69">
        <f>ROUND(HC69*I69,0)</f>
        <v/>
      </c>
      <c r="HA69" t="n">
        <v>0</v>
      </c>
      <c r="HB69" t="n">
        <v>0</v>
      </c>
      <c r="HC69">
        <f>GV69*GW69</f>
        <v/>
      </c>
      <c r="HE69" t="inlineStr"/>
      <c r="HF69" t="inlineStr"/>
      <c r="HM69" t="inlineStr"/>
      <c r="HN69" t="inlineStr">
        <is>
          <t>Пр/812-099.2-1</t>
        </is>
      </c>
      <c r="HO69" t="inlineStr">
        <is>
          <t>Пр/774-099.2</t>
        </is>
      </c>
      <c r="HP69" t="inlineStr">
        <is>
          <t>Внутренние санитарнотехнические работы: смена труб, санприборов, запорной арматуры и другое</t>
        </is>
      </c>
      <c r="HQ69" t="inlineStr">
        <is>
          <t>Внутренние санитарнотехнические работы: смена труб, санприборов, запорной арматуры и другое</t>
        </is>
      </c>
      <c r="HS69" t="n">
        <v>0</v>
      </c>
      <c r="IK69" t="n">
        <v>0</v>
      </c>
    </row>
    <row r="70">
      <c r="A70" t="n">
        <v>18</v>
      </c>
      <c r="B70" t="n">
        <v>0</v>
      </c>
      <c r="C70" t="n">
        <v>30</v>
      </c>
      <c r="E70" t="inlineStr">
        <is>
          <t>3,1</t>
        </is>
      </c>
      <c r="F70" t="inlineStr">
        <is>
          <t>509-9899</t>
        </is>
      </c>
      <c r="G70" t="inlineStr">
        <is>
          <t>Строительный мусор и масса возвратных материалов</t>
        </is>
      </c>
      <c r="H70" t="inlineStr">
        <is>
          <t>т</t>
        </is>
      </c>
      <c r="I70">
        <f>I69*J70</f>
        <v/>
      </c>
      <c r="J70" t="n">
        <v>0.04</v>
      </c>
      <c r="K70" t="n">
        <v>0.04</v>
      </c>
      <c r="O70">
        <f>ROUND(CP70,0)</f>
        <v/>
      </c>
      <c r="P70">
        <f>ROUND(CQ70*I70,0)</f>
        <v/>
      </c>
      <c r="Q70">
        <f>(ROUND((ROUND(((ET70)*I70),0)*BB70),0)+ROUND((ROUND(((AE70-(EU70))*I70),0)*BS70),0))</f>
        <v/>
      </c>
      <c r="R70">
        <f>(ROUND((ROUND(((EU70)*I70),0)*BS70),0)+ROUND((ROUND(((AE70-(EU70))*I70),0)*BS70),0))</f>
        <v/>
      </c>
      <c r="S70">
        <f>ROUND(CT70*I70,0)</f>
        <v/>
      </c>
      <c r="T70">
        <f>ROUND(CU70*I70,0)</f>
        <v/>
      </c>
      <c r="U70">
        <f>ROUND(CV70*I70,7)</f>
        <v/>
      </c>
      <c r="V70">
        <f>ROUND(CW70*I70,7)</f>
        <v/>
      </c>
      <c r="W70">
        <f>ROUND(CX70*I70,0)</f>
        <v/>
      </c>
      <c r="X70">
        <f>ROUND(CY70,0)</f>
        <v/>
      </c>
      <c r="Y70">
        <f>ROUND(CZ70,0)</f>
        <v/>
      </c>
      <c r="AA70" t="n">
        <v>78869116</v>
      </c>
      <c r="AB70">
        <f>ROUND((AC70+AD70+AF70),2)</f>
        <v/>
      </c>
      <c r="AC70">
        <f>ROUND((ES70),2)</f>
        <v/>
      </c>
      <c r="AD70">
        <f>ROUND((((ET70)-(EU70))+AE70),2)</f>
        <v/>
      </c>
      <c r="AE70">
        <f>ROUND((EU70),2)</f>
        <v/>
      </c>
      <c r="AF70">
        <f>ROUND((EV70),2)</f>
        <v/>
      </c>
      <c r="AG70">
        <f>ROUND((AP70),2)</f>
        <v/>
      </c>
      <c r="AH70">
        <f>(EW70)</f>
        <v/>
      </c>
      <c r="AI70">
        <f>(EX70)</f>
        <v/>
      </c>
      <c r="AJ70">
        <f>(AS70)</f>
        <v/>
      </c>
      <c r="AK70" t="n">
        <v>0</v>
      </c>
      <c r="AL70" t="n">
        <v>0</v>
      </c>
      <c r="AM70" t="n">
        <v>0</v>
      </c>
      <c r="AN70" t="n">
        <v>0</v>
      </c>
      <c r="AO70" t="n">
        <v>0</v>
      </c>
      <c r="AP70" t="n">
        <v>0</v>
      </c>
      <c r="AQ70" t="n">
        <v>0</v>
      </c>
      <c r="AR70" t="n">
        <v>0</v>
      </c>
      <c r="AS70" t="n">
        <v>0</v>
      </c>
      <c r="AT70" t="n">
        <v>103</v>
      </c>
      <c r="AU70" t="n">
        <v>52</v>
      </c>
      <c r="AV70" t="n">
        <v>1</v>
      </c>
      <c r="AW70" t="n">
        <v>1</v>
      </c>
      <c r="AZ70" t="n">
        <v>1</v>
      </c>
      <c r="BA70" t="n">
        <v>1</v>
      </c>
      <c r="BB70" t="n">
        <v>1</v>
      </c>
      <c r="BC70" t="n">
        <v>1</v>
      </c>
      <c r="BD70" t="inlineStr"/>
      <c r="BE70" t="inlineStr"/>
      <c r="BF70" t="inlineStr"/>
      <c r="BG70" t="inlineStr"/>
      <c r="BH70" t="n">
        <v>3</v>
      </c>
      <c r="BI70" t="n">
        <v>1</v>
      </c>
      <c r="BJ70" t="inlineStr">
        <is>
          <t>ТССЦ Московской обл., 509-9899, приказ Минстроя России №675/пр от 28.02.2017 № 258/пр</t>
        </is>
      </c>
      <c r="BM70" t="n">
        <v>65007</v>
      </c>
      <c r="BN70" t="n">
        <v>0</v>
      </c>
      <c r="BO70" t="inlineStr"/>
      <c r="BP70" t="n">
        <v>0</v>
      </c>
      <c r="BQ70" t="n">
        <v>6</v>
      </c>
      <c r="BR70" t="n">
        <v>0</v>
      </c>
      <c r="BS70" t="n">
        <v>1</v>
      </c>
      <c r="BT70" t="n">
        <v>1</v>
      </c>
      <c r="BU70" t="n">
        <v>1</v>
      </c>
      <c r="BV70" t="n">
        <v>1</v>
      </c>
      <c r="BW70" t="n">
        <v>1</v>
      </c>
      <c r="BX70" t="n">
        <v>1</v>
      </c>
      <c r="BY70" t="inlineStr"/>
      <c r="BZ70" t="n">
        <v>103</v>
      </c>
      <c r="CA70" t="n">
        <v>52</v>
      </c>
      <c r="CB70" t="inlineStr"/>
      <c r="CE70" t="n">
        <v>12</v>
      </c>
      <c r="CF70" t="n">
        <v>0</v>
      </c>
      <c r="CG70" t="n">
        <v>0</v>
      </c>
      <c r="CM70" t="n">
        <v>0</v>
      </c>
      <c r="CN70" t="inlineStr"/>
      <c r="CO70" t="n">
        <v>0</v>
      </c>
      <c r="CP70">
        <f>(P70+Q70+S70)</f>
        <v/>
      </c>
      <c r="CQ70">
        <f>AC70*BC70</f>
        <v/>
      </c>
      <c r="CR70">
        <f>(ROUND((ROUND(((ET70)*1),0)*BB70),0)+ROUND((ROUND(((AE70-(EU70))*1),0)*BS70),0))</f>
        <v/>
      </c>
      <c r="CS70">
        <f>(ROUND((ROUND(((EU70)*1),0)*BS70),0)+ROUND((ROUND(((AE70-(EU70))*1),0)*BS70),0))</f>
        <v/>
      </c>
      <c r="CT70">
        <f>AF70*BA70</f>
        <v/>
      </c>
      <c r="CU70">
        <f>AG70</f>
        <v/>
      </c>
      <c r="CV70">
        <f>AH70</f>
        <v/>
      </c>
      <c r="CW70">
        <f>AI70</f>
        <v/>
      </c>
      <c r="CX70">
        <f>AJ70</f>
        <v/>
      </c>
      <c r="CY70">
        <f>(((S70+R70)*AT70)/100)</f>
        <v/>
      </c>
      <c r="CZ70">
        <f>(((S70+R70)*AU70)/100)</f>
        <v/>
      </c>
      <c r="DC70" t="inlineStr"/>
      <c r="DD70" t="inlineStr"/>
      <c r="DE70" t="inlineStr"/>
      <c r="DF70" t="inlineStr"/>
      <c r="DG70" t="inlineStr"/>
      <c r="DH70" t="inlineStr"/>
      <c r="DI70" t="inlineStr"/>
      <c r="DJ70" t="inlineStr"/>
      <c r="DK70" t="inlineStr"/>
      <c r="DL70" t="inlineStr"/>
      <c r="DM70" t="inlineStr"/>
      <c r="DN70" t="n">
        <v>0</v>
      </c>
      <c r="DO70" t="n">
        <v>0</v>
      </c>
      <c r="DP70" t="n">
        <v>1</v>
      </c>
      <c r="DQ70" t="n">
        <v>1</v>
      </c>
      <c r="DU70" t="n">
        <v>1009</v>
      </c>
      <c r="DV70" t="inlineStr">
        <is>
          <t>т</t>
        </is>
      </c>
      <c r="DW70" t="inlineStr">
        <is>
          <t>т</t>
        </is>
      </c>
      <c r="DX70" t="n">
        <v>1000</v>
      </c>
      <c r="DZ70" t="inlineStr"/>
      <c r="EA70" t="inlineStr"/>
      <c r="EB70" t="inlineStr"/>
      <c r="EC70" t="inlineStr"/>
      <c r="EE70" t="n">
        <v>78726000</v>
      </c>
      <c r="EF70" t="n">
        <v>6</v>
      </c>
      <c r="EG70" t="inlineStr">
        <is>
          <t>Ремонтно-строительные работы</t>
        </is>
      </c>
      <c r="EH70" t="n">
        <v>99</v>
      </c>
      <c r="EI70" t="inlineStr">
        <is>
          <t>Внутренние санитарно-технические работы</t>
        </is>
      </c>
      <c r="EJ70" t="n">
        <v>1</v>
      </c>
      <c r="EK70" t="n">
        <v>65007</v>
      </c>
      <c r="EL70" t="inlineStr">
        <is>
          <t>Внутренние санитарнотехнические работы: смена труб, санприборов, запорной арматуры и другое</t>
        </is>
      </c>
      <c r="EM70" t="inlineStr">
        <is>
          <t>рФЕР-65</t>
        </is>
      </c>
      <c r="EO70" t="inlineStr"/>
      <c r="EQ70" t="n">
        <v>0</v>
      </c>
      <c r="ER70" t="n">
        <v>0</v>
      </c>
      <c r="ES70" t="n">
        <v>0</v>
      </c>
      <c r="ET70" t="n">
        <v>0</v>
      </c>
      <c r="EU70" t="n">
        <v>0</v>
      </c>
      <c r="EV70" t="n">
        <v>0</v>
      </c>
      <c r="EW70" t="n">
        <v>0</v>
      </c>
      <c r="EX70" t="n">
        <v>0</v>
      </c>
      <c r="FQ70" t="n">
        <v>0</v>
      </c>
      <c r="FR70" t="n">
        <v>0</v>
      </c>
      <c r="FS70" t="n">
        <v>0</v>
      </c>
      <c r="FX70" t="n">
        <v>103</v>
      </c>
      <c r="FY70" t="n">
        <v>52</v>
      </c>
      <c r="GA70" t="inlineStr"/>
      <c r="GD70" t="n">
        <v>1</v>
      </c>
      <c r="GF70" t="n">
        <v>1839160745</v>
      </c>
      <c r="GG70" t="n">
        <v>2</v>
      </c>
      <c r="GH70" t="n">
        <v>1</v>
      </c>
      <c r="GI70" t="n">
        <v>-2</v>
      </c>
      <c r="GJ70" t="n">
        <v>0</v>
      </c>
      <c r="GK70" t="n">
        <v>0</v>
      </c>
      <c r="GL70">
        <f>ROUND(IF(AND(BH70=3,BI70=3,FS70&lt;&gt;0),P70,0),0)</f>
        <v/>
      </c>
      <c r="GM70">
        <f>ROUND(O70+X70+Y70,0)+GX70</f>
        <v/>
      </c>
      <c r="GN70">
        <f>IF(OR(BI70=0,BI70=1),GM70-GX70,0)</f>
        <v/>
      </c>
      <c r="GO70">
        <f>IF(BI70=2,GM70-GX70,0)</f>
        <v/>
      </c>
      <c r="GP70">
        <f>IF(BI70=4,GM70-GX70,0)</f>
        <v/>
      </c>
      <c r="GR70" t="n">
        <v>0</v>
      </c>
      <c r="GS70" t="n">
        <v>3</v>
      </c>
      <c r="GT70" t="n">
        <v>0</v>
      </c>
      <c r="GU70" t="inlineStr"/>
      <c r="GV70">
        <f>ROUND((GT70),2)</f>
        <v/>
      </c>
      <c r="GW70" t="n">
        <v>1</v>
      </c>
      <c r="GX70">
        <f>ROUND(HC70*I70,0)</f>
        <v/>
      </c>
      <c r="HA70" t="n">
        <v>0</v>
      </c>
      <c r="HB70" t="n">
        <v>0</v>
      </c>
      <c r="HC70">
        <f>GV70*GW70</f>
        <v/>
      </c>
      <c r="HE70" t="inlineStr"/>
      <c r="HF70" t="inlineStr"/>
      <c r="HM70" t="inlineStr"/>
      <c r="HN70" t="inlineStr">
        <is>
          <t>Пр/812-099.2-1</t>
        </is>
      </c>
      <c r="HO70" t="inlineStr">
        <is>
          <t>Пр/774-099.2</t>
        </is>
      </c>
      <c r="HP70" t="inlineStr">
        <is>
          <t>Внутренние санитарнотехнические работы: смена труб, санприборов, запорной арматуры и другое</t>
        </is>
      </c>
      <c r="HQ70" t="inlineStr">
        <is>
          <t>Внутренние санитарнотехнические работы: смена труб, санприборов, запорной арматуры и другое</t>
        </is>
      </c>
      <c r="HS70" t="n">
        <v>0</v>
      </c>
      <c r="IK70" t="n">
        <v>0</v>
      </c>
    </row>
    <row r="71">
      <c r="A71" t="n">
        <v>18</v>
      </c>
      <c r="B71" t="n">
        <v>0</v>
      </c>
      <c r="C71" t="n">
        <v>28</v>
      </c>
      <c r="E71" t="inlineStr">
        <is>
          <t>3,2</t>
        </is>
      </c>
      <c r="F71" t="inlineStr">
        <is>
          <t>302-0062</t>
        </is>
      </c>
      <c r="G71" t="inlineStr">
        <is>
          <t>Кран шаровый муфтовый Valtec для воды диаметром 15 мм, тип в/в</t>
        </is>
      </c>
      <c r="H71" t="inlineStr">
        <is>
          <t>шт.</t>
        </is>
      </c>
      <c r="I71">
        <f>I69*J71</f>
        <v/>
      </c>
      <c r="J71" t="n">
        <v>100</v>
      </c>
      <c r="K71" t="n">
        <v>100</v>
      </c>
      <c r="O71">
        <f>ROUND(CP71,0)</f>
        <v/>
      </c>
      <c r="P71">
        <f>ROUND(CQ71*I71,0)</f>
        <v/>
      </c>
      <c r="Q71">
        <f>(ROUND((ROUND(((ET71)*I71),0)*BB71),0)+ROUND((ROUND(((AE71-(EU71))*I71),0)*BS71),0))</f>
        <v/>
      </c>
      <c r="R71">
        <f>(ROUND((ROUND(((EU71)*I71),0)*BS71),0)+ROUND((ROUND(((AE71-(EU71))*I71),0)*BS71),0))</f>
        <v/>
      </c>
      <c r="S71">
        <f>ROUND(CT71*I71,0)</f>
        <v/>
      </c>
      <c r="T71">
        <f>ROUND(CU71*I71,0)</f>
        <v/>
      </c>
      <c r="U71">
        <f>ROUND(CV71*I71,7)</f>
        <v/>
      </c>
      <c r="V71">
        <f>ROUND(CW71*I71,7)</f>
        <v/>
      </c>
      <c r="W71">
        <f>ROUND(CX71*I71,0)</f>
        <v/>
      </c>
      <c r="X71">
        <f>ROUND(CY71,0)</f>
        <v/>
      </c>
      <c r="Y71">
        <f>ROUND(CZ71,0)</f>
        <v/>
      </c>
      <c r="AA71" t="n">
        <v>78869116</v>
      </c>
      <c r="AB71">
        <f>ROUND((AC71+AD71+AF71),2)</f>
        <v/>
      </c>
      <c r="AC71">
        <f>ROUND((ES71),2)</f>
        <v/>
      </c>
      <c r="AD71">
        <f>ROUND((((ET71)-(EU71))+AE71),2)</f>
        <v/>
      </c>
      <c r="AE71">
        <f>ROUND((EU71),2)</f>
        <v/>
      </c>
      <c r="AF71">
        <f>ROUND((EV71),2)</f>
        <v/>
      </c>
      <c r="AG71">
        <f>ROUND((AP71),2)</f>
        <v/>
      </c>
      <c r="AH71">
        <f>(EW71)</f>
        <v/>
      </c>
      <c r="AI71">
        <f>(EX71)</f>
        <v/>
      </c>
      <c r="AJ71">
        <f>(AS71)</f>
        <v/>
      </c>
      <c r="AK71" t="n">
        <v>28.53</v>
      </c>
      <c r="AL71" t="n">
        <v>28.53</v>
      </c>
      <c r="AM71" t="n">
        <v>0</v>
      </c>
      <c r="AN71" t="n">
        <v>0</v>
      </c>
      <c r="AO71" t="n">
        <v>0</v>
      </c>
      <c r="AP71" t="n">
        <v>0</v>
      </c>
      <c r="AQ71" t="n">
        <v>0</v>
      </c>
      <c r="AR71" t="n">
        <v>0</v>
      </c>
      <c r="AS71" t="n">
        <v>0.01</v>
      </c>
      <c r="AT71" t="n">
        <v>103</v>
      </c>
      <c r="AU71" t="n">
        <v>52</v>
      </c>
      <c r="AV71" t="n">
        <v>1</v>
      </c>
      <c r="AW71" t="n">
        <v>1</v>
      </c>
      <c r="AZ71" t="n">
        <v>1</v>
      </c>
      <c r="BA71" t="n">
        <v>1</v>
      </c>
      <c r="BB71" t="n">
        <v>1</v>
      </c>
      <c r="BC71" t="n">
        <v>13.47</v>
      </c>
      <c r="BD71" t="inlineStr"/>
      <c r="BE71" t="inlineStr"/>
      <c r="BF71" t="inlineStr"/>
      <c r="BG71" t="inlineStr"/>
      <c r="BH71" t="n">
        <v>3</v>
      </c>
      <c r="BI71" t="n">
        <v>1</v>
      </c>
      <c r="BJ71" t="inlineStr">
        <is>
          <t>ТССЦ Московской обл., 302-0062, приказ Минстроя России №675/пр от 28.02.2017 № 256/пр</t>
        </is>
      </c>
      <c r="BM71" t="n">
        <v>65007</v>
      </c>
      <c r="BN71" t="n">
        <v>0</v>
      </c>
      <c r="BO71" t="inlineStr">
        <is>
          <t>302-0062</t>
        </is>
      </c>
      <c r="BP71" t="n">
        <v>1</v>
      </c>
      <c r="BQ71" t="n">
        <v>6</v>
      </c>
      <c r="BR71" t="n">
        <v>0</v>
      </c>
      <c r="BS71" t="n">
        <v>1</v>
      </c>
      <c r="BT71" t="n">
        <v>1</v>
      </c>
      <c r="BU71" t="n">
        <v>1</v>
      </c>
      <c r="BV71" t="n">
        <v>1</v>
      </c>
      <c r="BW71" t="n">
        <v>1</v>
      </c>
      <c r="BX71" t="n">
        <v>1</v>
      </c>
      <c r="BY71" t="inlineStr"/>
      <c r="BZ71" t="n">
        <v>103</v>
      </c>
      <c r="CA71" t="n">
        <v>52</v>
      </c>
      <c r="CB71" t="inlineStr"/>
      <c r="CE71" t="n">
        <v>12</v>
      </c>
      <c r="CF71" t="n">
        <v>0</v>
      </c>
      <c r="CG71" t="n">
        <v>0</v>
      </c>
      <c r="CM71" t="n">
        <v>0</v>
      </c>
      <c r="CN71" t="inlineStr"/>
      <c r="CO71" t="n">
        <v>0</v>
      </c>
      <c r="CP71">
        <f>(P71+Q71+S71)</f>
        <v/>
      </c>
      <c r="CQ71">
        <f>AC71*BC71</f>
        <v/>
      </c>
      <c r="CR71">
        <f>(ROUND((ROUND(((ET71)*1),0)*BB71),0)+ROUND((ROUND(((AE71-(EU71))*1),0)*BS71),0))</f>
        <v/>
      </c>
      <c r="CS71">
        <f>(ROUND((ROUND(((EU71)*1),0)*BS71),0)+ROUND((ROUND(((AE71-(EU71))*1),0)*BS71),0))</f>
        <v/>
      </c>
      <c r="CT71">
        <f>AF71*BA71</f>
        <v/>
      </c>
      <c r="CU71">
        <f>AG71</f>
        <v/>
      </c>
      <c r="CV71">
        <f>AH71</f>
        <v/>
      </c>
      <c r="CW71">
        <f>AI71</f>
        <v/>
      </c>
      <c r="CX71">
        <f>AJ71</f>
        <v/>
      </c>
      <c r="CY71">
        <f>(((S71+R71)*AT71)/100)</f>
        <v/>
      </c>
      <c r="CZ71">
        <f>(((S71+R71)*AU71)/100)</f>
        <v/>
      </c>
      <c r="DC71" t="inlineStr"/>
      <c r="DD71" t="inlineStr"/>
      <c r="DE71" t="inlineStr"/>
      <c r="DF71" t="inlineStr"/>
      <c r="DG71" t="inlineStr"/>
      <c r="DH71" t="inlineStr"/>
      <c r="DI71" t="inlineStr"/>
      <c r="DJ71" t="inlineStr"/>
      <c r="DK71" t="inlineStr"/>
      <c r="DL71" t="inlineStr"/>
      <c r="DM71" t="inlineStr"/>
      <c r="DN71" t="n">
        <v>0</v>
      </c>
      <c r="DO71" t="n">
        <v>0</v>
      </c>
      <c r="DP71" t="n">
        <v>1</v>
      </c>
      <c r="DQ71" t="n">
        <v>1</v>
      </c>
      <c r="DU71" t="n">
        <v>1010</v>
      </c>
      <c r="DV71" t="inlineStr">
        <is>
          <t>шт.</t>
        </is>
      </c>
      <c r="DW71" t="inlineStr">
        <is>
          <t>шт.</t>
        </is>
      </c>
      <c r="DX71" t="n">
        <v>1</v>
      </c>
      <c r="DZ71" t="inlineStr"/>
      <c r="EA71" t="inlineStr"/>
      <c r="EB71" t="inlineStr"/>
      <c r="EC71" t="inlineStr"/>
      <c r="EE71" t="n">
        <v>78726000</v>
      </c>
      <c r="EF71" t="n">
        <v>6</v>
      </c>
      <c r="EG71" t="inlineStr">
        <is>
          <t>Ремонтно-строительные работы</t>
        </is>
      </c>
      <c r="EH71" t="n">
        <v>99</v>
      </c>
      <c r="EI71" t="inlineStr">
        <is>
          <t>Внутренние санитарно-технические работы</t>
        </is>
      </c>
      <c r="EJ71" t="n">
        <v>1</v>
      </c>
      <c r="EK71" t="n">
        <v>65007</v>
      </c>
      <c r="EL71" t="inlineStr">
        <is>
          <t>Внутренние санитарнотехнические работы: смена труб, санприборов, запорной арматуры и другое</t>
        </is>
      </c>
      <c r="EM71" t="inlineStr">
        <is>
          <t>рФЕР-65</t>
        </is>
      </c>
      <c r="EO71" t="inlineStr"/>
      <c r="EQ71" t="n">
        <v>0</v>
      </c>
      <c r="ER71" t="n">
        <v>28.53</v>
      </c>
      <c r="ES71" t="n">
        <v>28.53</v>
      </c>
      <c r="ET71" t="n">
        <v>0</v>
      </c>
      <c r="EU71" t="n">
        <v>0</v>
      </c>
      <c r="EV71" t="n">
        <v>0</v>
      </c>
      <c r="EW71" t="n">
        <v>0</v>
      </c>
      <c r="EX71" t="n">
        <v>0</v>
      </c>
      <c r="FQ71" t="n">
        <v>0</v>
      </c>
      <c r="FR71" t="n">
        <v>0</v>
      </c>
      <c r="FS71" t="n">
        <v>0</v>
      </c>
      <c r="FX71" t="n">
        <v>103</v>
      </c>
      <c r="FY71" t="n">
        <v>52</v>
      </c>
      <c r="GA71" t="inlineStr"/>
      <c r="GD71" t="n">
        <v>1</v>
      </c>
      <c r="GF71" t="n">
        <v>-1687406522</v>
      </c>
      <c r="GG71" t="n">
        <v>2</v>
      </c>
      <c r="GH71" t="n">
        <v>1</v>
      </c>
      <c r="GI71" t="n">
        <v>2</v>
      </c>
      <c r="GJ71" t="n">
        <v>0</v>
      </c>
      <c r="GK71" t="n">
        <v>0</v>
      </c>
      <c r="GL71">
        <f>ROUND(IF(AND(BH71=3,BI71=3,FS71&lt;&gt;0),P71,0),0)</f>
        <v/>
      </c>
      <c r="GM71">
        <f>ROUND(O71+X71+Y71,0)+GX71</f>
        <v/>
      </c>
      <c r="GN71">
        <f>IF(OR(BI71=0,BI71=1),GM71-GX71,0)</f>
        <v/>
      </c>
      <c r="GO71">
        <f>IF(BI71=2,GM71-GX71,0)</f>
        <v/>
      </c>
      <c r="GP71">
        <f>IF(BI71=4,GM71-GX71,0)</f>
        <v/>
      </c>
      <c r="GR71" t="n">
        <v>0</v>
      </c>
      <c r="GS71" t="n">
        <v>3</v>
      </c>
      <c r="GT71" t="n">
        <v>0</v>
      </c>
      <c r="GU71" t="inlineStr"/>
      <c r="GV71">
        <f>ROUND((GT71),2)</f>
        <v/>
      </c>
      <c r="GW71" t="n">
        <v>1</v>
      </c>
      <c r="GX71">
        <f>ROUND(HC71*I71,0)</f>
        <v/>
      </c>
      <c r="HA71" t="n">
        <v>0</v>
      </c>
      <c r="HB71" t="n">
        <v>0</v>
      </c>
      <c r="HC71">
        <f>GV71*GW71</f>
        <v/>
      </c>
      <c r="HE71" t="inlineStr"/>
      <c r="HF71" t="inlineStr"/>
      <c r="HM71" t="inlineStr"/>
      <c r="HN71" t="inlineStr">
        <is>
          <t>Пр/812-099.2-1</t>
        </is>
      </c>
      <c r="HO71" t="inlineStr">
        <is>
          <t>Пр/774-099.2</t>
        </is>
      </c>
      <c r="HP71" t="inlineStr">
        <is>
          <t>Внутренние санитарнотехнические работы: смена труб, санприборов, запорной арматуры и другое</t>
        </is>
      </c>
      <c r="HQ71" t="inlineStr">
        <is>
          <t>Внутренние санитарнотехнические работы: смена труб, санприборов, запорной арматуры и другое</t>
        </is>
      </c>
      <c r="HS71" t="n">
        <v>0</v>
      </c>
      <c r="IK71" t="n">
        <v>0</v>
      </c>
    </row>
    <row r="72">
      <c r="A72" t="n">
        <v>17</v>
      </c>
      <c r="B72" t="n">
        <v>0</v>
      </c>
      <c r="C72">
        <f>ROW(SmtRes!A36)</f>
        <v/>
      </c>
      <c r="D72">
        <f>ROW(EtalonRes!A33)</f>
        <v/>
      </c>
      <c r="E72" t="inlineStr">
        <is>
          <t>4</t>
        </is>
      </c>
      <c r="F72" t="inlineStr">
        <is>
          <t>16-07-005-1</t>
        </is>
      </c>
      <c r="G72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72" t="inlineStr">
        <is>
          <t>100 м трубопровода</t>
        </is>
      </c>
      <c r="I72">
        <f>ROUND(ROUND(3/100,4),7)</f>
        <v/>
      </c>
      <c r="J72" t="n">
        <v>0</v>
      </c>
      <c r="K72">
        <f>ROUND(ROUND(3/100,4),7)</f>
        <v/>
      </c>
      <c r="O72">
        <f>ROUND(CP72,0)</f>
        <v/>
      </c>
      <c r="P72">
        <f>ROUND(CQ72*I72,0)</f>
        <v/>
      </c>
      <c r="Q72">
        <f>(ROUND((ROUND(((ET72)*I72),0)*BB72),0)+ROUND((ROUND(((AE72-(EU72))*I72),0)*BS72),0))</f>
        <v/>
      </c>
      <c r="R72">
        <f>(ROUND((ROUND(((EU72)*I72),0)*BS72),0)+ROUND((ROUND(((AE72-(EU72))*I72),0)*BS72),0))</f>
        <v/>
      </c>
      <c r="S72">
        <f>ROUND(CT72*I72,0)</f>
        <v/>
      </c>
      <c r="T72">
        <f>ROUND(CU72*I72,0)</f>
        <v/>
      </c>
      <c r="U72">
        <f>ROUND(CV72*I72,7)</f>
        <v/>
      </c>
      <c r="V72">
        <f>ROUND(CW72*I72,7)</f>
        <v/>
      </c>
      <c r="W72">
        <f>ROUND(CX72*I72,0)</f>
        <v/>
      </c>
      <c r="X72">
        <f>ROUND(CY72,0)</f>
        <v/>
      </c>
      <c r="Y72">
        <f>ROUND(CZ72,0)</f>
        <v/>
      </c>
      <c r="AA72" t="n">
        <v>78869116</v>
      </c>
      <c r="AB72">
        <f>ROUND((AC72+AD72+AF72),2)</f>
        <v/>
      </c>
      <c r="AC72">
        <f>ROUND((ES72),2)</f>
        <v/>
      </c>
      <c r="AD72">
        <f>ROUND((((ET72)-(EU72))+AE72),2)</f>
        <v/>
      </c>
      <c r="AE72">
        <f>ROUND((EU72),2)</f>
        <v/>
      </c>
      <c r="AF72">
        <f>ROUND((EV72),2)</f>
        <v/>
      </c>
      <c r="AG72">
        <f>ROUND((AP72),2)</f>
        <v/>
      </c>
      <c r="AH72">
        <f>(EW72)</f>
        <v/>
      </c>
      <c r="AI72">
        <f>(EX72)</f>
        <v/>
      </c>
      <c r="AJ72">
        <f>(AS72)</f>
        <v/>
      </c>
      <c r="AK72" t="n">
        <v>107.11</v>
      </c>
      <c r="AL72" t="n">
        <v>4.28</v>
      </c>
      <c r="AM72" t="n">
        <v>44.51</v>
      </c>
      <c r="AN72" t="n">
        <v>0</v>
      </c>
      <c r="AO72" t="n">
        <v>58.32</v>
      </c>
      <c r="AP72" t="n">
        <v>0</v>
      </c>
      <c r="AQ72" t="n">
        <v>5.01</v>
      </c>
      <c r="AR72" t="n">
        <v>0</v>
      </c>
      <c r="AS72" t="n">
        <v>0</v>
      </c>
      <c r="AT72" t="n">
        <v>121</v>
      </c>
      <c r="AU72" t="n">
        <v>72</v>
      </c>
      <c r="AV72" t="n">
        <v>1</v>
      </c>
      <c r="AW72" t="n">
        <v>1</v>
      </c>
      <c r="AZ72" t="n">
        <v>1</v>
      </c>
      <c r="BA72" t="n">
        <v>52.25</v>
      </c>
      <c r="BB72" t="n">
        <v>5.97</v>
      </c>
      <c r="BC72" t="n">
        <v>11.38</v>
      </c>
      <c r="BD72" t="inlineStr"/>
      <c r="BE72" t="inlineStr"/>
      <c r="BF72" t="inlineStr"/>
      <c r="BG72" t="inlineStr"/>
      <c r="BH72" t="n">
        <v>0</v>
      </c>
      <c r="BI72" t="n">
        <v>1</v>
      </c>
      <c r="BJ72" t="inlineStr">
        <is>
          <t>ТЕР Московской обл., 16-07-005-1, приказ Минстроя России №675/пр от 28.02.2017 № 260/пр</t>
        </is>
      </c>
      <c r="BM72" t="n">
        <v>16001</v>
      </c>
      <c r="BN72" t="n">
        <v>0</v>
      </c>
      <c r="BO72" t="inlineStr">
        <is>
          <t>16-07-005-1</t>
        </is>
      </c>
      <c r="BP72" t="n">
        <v>1</v>
      </c>
      <c r="BQ72" t="n">
        <v>2</v>
      </c>
      <c r="BR72" t="n">
        <v>0</v>
      </c>
      <c r="BS72" t="n">
        <v>52.25</v>
      </c>
      <c r="BT72" t="n">
        <v>1</v>
      </c>
      <c r="BU72" t="n">
        <v>1</v>
      </c>
      <c r="BV72" t="n">
        <v>1</v>
      </c>
      <c r="BW72" t="n">
        <v>1</v>
      </c>
      <c r="BX72" t="n">
        <v>1</v>
      </c>
      <c r="BY72" t="inlineStr"/>
      <c r="BZ72" t="n">
        <v>121</v>
      </c>
      <c r="CA72" t="n">
        <v>72</v>
      </c>
      <c r="CB72" t="inlineStr"/>
      <c r="CE72" t="n">
        <v>12</v>
      </c>
      <c r="CF72" t="n">
        <v>0</v>
      </c>
      <c r="CG72" t="n">
        <v>0</v>
      </c>
      <c r="CM72" t="n">
        <v>0</v>
      </c>
      <c r="CN72" t="inlineStr"/>
      <c r="CO72" t="n">
        <v>0</v>
      </c>
      <c r="CP72">
        <f>(P72+Q72+S72)</f>
        <v/>
      </c>
      <c r="CQ72">
        <f>AC72*BC72</f>
        <v/>
      </c>
      <c r="CR72">
        <f>(ROUND((ROUND(((ET72)*1),0)*BB72),0)+ROUND((ROUND(((AE72-(EU72))*1),0)*BS72),0))</f>
        <v/>
      </c>
      <c r="CS72">
        <f>(ROUND((ROUND(((EU72)*1),0)*BS72),0)+ROUND((ROUND(((AE72-(EU72))*1),0)*BS72),0))</f>
        <v/>
      </c>
      <c r="CT72">
        <f>AF72*BA72</f>
        <v/>
      </c>
      <c r="CU72">
        <f>AG72</f>
        <v/>
      </c>
      <c r="CV72">
        <f>AH72</f>
        <v/>
      </c>
      <c r="CW72">
        <f>AI72</f>
        <v/>
      </c>
      <c r="CX72">
        <f>AJ72</f>
        <v/>
      </c>
      <c r="CY72">
        <f>(((S72+R72)*AT72)/100)</f>
        <v/>
      </c>
      <c r="CZ72">
        <f>(((S72+R72)*AU72)/100)</f>
        <v/>
      </c>
      <c r="DC72" t="inlineStr"/>
      <c r="DD72" t="inlineStr"/>
      <c r="DE72" t="inlineStr"/>
      <c r="DF72" t="inlineStr"/>
      <c r="DG72" t="inlineStr"/>
      <c r="DH72" t="inlineStr"/>
      <c r="DI72" t="inlineStr"/>
      <c r="DJ72" t="inlineStr"/>
      <c r="DK72" t="inlineStr"/>
      <c r="DL72" t="inlineStr"/>
      <c r="DM72" t="inlineStr"/>
      <c r="DN72" t="n">
        <v>0</v>
      </c>
      <c r="DO72" t="n">
        <v>0</v>
      </c>
      <c r="DP72" t="n">
        <v>1</v>
      </c>
      <c r="DQ72" t="n">
        <v>1</v>
      </c>
      <c r="DU72" t="n">
        <v>1013</v>
      </c>
      <c r="DV72" t="inlineStr">
        <is>
          <t>100 м трубопровода</t>
        </is>
      </c>
      <c r="DW72" t="inlineStr">
        <is>
          <t>100 м трубопровода</t>
        </is>
      </c>
      <c r="DX72" t="n">
        <v>1</v>
      </c>
      <c r="DZ72" t="inlineStr"/>
      <c r="EA72" t="inlineStr"/>
      <c r="EB72" t="inlineStr"/>
      <c r="EC72" t="inlineStr"/>
      <c r="EE72" t="n">
        <v>78725882</v>
      </c>
      <c r="EF72" t="n">
        <v>2</v>
      </c>
      <c r="EG72" t="inlineStr">
        <is>
          <t>Общестроительные работы</t>
        </is>
      </c>
      <c r="EH72" t="n">
        <v>16</v>
      </c>
      <c r="EI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72" t="n">
        <v>1</v>
      </c>
      <c r="EK72" t="n">
        <v>16001</v>
      </c>
      <c r="EL72" t="inlineStr">
        <is>
          <t>Трубопроводы внутренние</t>
        </is>
      </c>
      <c r="EM72" t="inlineStr">
        <is>
          <t>ФЕР-16</t>
        </is>
      </c>
      <c r="EO72" t="inlineStr"/>
      <c r="EQ72" t="n">
        <v>0</v>
      </c>
      <c r="ER72" t="n">
        <v>107.11</v>
      </c>
      <c r="ES72" t="n">
        <v>4.28</v>
      </c>
      <c r="ET72" t="n">
        <v>44.51</v>
      </c>
      <c r="EU72" t="n">
        <v>0</v>
      </c>
      <c r="EV72" t="n">
        <v>58.32</v>
      </c>
      <c r="EW72" t="n">
        <v>5.01</v>
      </c>
      <c r="EX72" t="n">
        <v>0</v>
      </c>
      <c r="EY72" t="n">
        <v>0</v>
      </c>
      <c r="FQ72" t="n">
        <v>0</v>
      </c>
      <c r="FR72" t="n">
        <v>0</v>
      </c>
      <c r="FS72" t="n">
        <v>0</v>
      </c>
      <c r="FX72" t="n">
        <v>121</v>
      </c>
      <c r="FY72" t="n">
        <v>72</v>
      </c>
      <c r="GA72" t="inlineStr"/>
      <c r="GD72" t="n">
        <v>1</v>
      </c>
      <c r="GF72" t="n">
        <v>635989612</v>
      </c>
      <c r="GG72" t="n">
        <v>2</v>
      </c>
      <c r="GH72" t="n">
        <v>1</v>
      </c>
      <c r="GI72" t="n">
        <v>2</v>
      </c>
      <c r="GJ72" t="n">
        <v>0</v>
      </c>
      <c r="GK72" t="n">
        <v>0</v>
      </c>
      <c r="GL72">
        <f>ROUND(IF(AND(BH72=3,BI72=3,FS72&lt;&gt;0),P72,0),0)</f>
        <v/>
      </c>
      <c r="GM72">
        <f>ROUND(O72+X72+Y72,0)+GX72</f>
        <v/>
      </c>
      <c r="GN72">
        <f>IF(OR(BI72=0,BI72=1),GM72-GX72,0)</f>
        <v/>
      </c>
      <c r="GO72">
        <f>IF(BI72=2,GM72-GX72,0)</f>
        <v/>
      </c>
      <c r="GP72">
        <f>IF(BI72=4,GM72-GX72,0)</f>
        <v/>
      </c>
      <c r="GR72" t="n">
        <v>0</v>
      </c>
      <c r="GS72" t="n">
        <v>3</v>
      </c>
      <c r="GT72" t="n">
        <v>0</v>
      </c>
      <c r="GU72" t="inlineStr"/>
      <c r="GV72">
        <f>ROUND((GT72),2)</f>
        <v/>
      </c>
      <c r="GW72" t="n">
        <v>1</v>
      </c>
      <c r="GX72">
        <f>ROUND(HC72*I72,0)</f>
        <v/>
      </c>
      <c r="HA72" t="n">
        <v>0</v>
      </c>
      <c r="HB72" t="n">
        <v>0</v>
      </c>
      <c r="HC72">
        <f>GV72*GW72</f>
        <v/>
      </c>
      <c r="HE72" t="inlineStr"/>
      <c r="HF72" t="inlineStr"/>
      <c r="HM72" t="inlineStr"/>
      <c r="HN72" t="inlineStr">
        <is>
          <t>Пр/812-016.0-1</t>
        </is>
      </c>
      <c r="HO72" t="inlineStr">
        <is>
          <t>Пр/774-016.0</t>
        </is>
      </c>
      <c r="HP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72" t="n">
        <v>0</v>
      </c>
      <c r="IK72" t="n">
        <v>0</v>
      </c>
    </row>
    <row r="73">
      <c r="A73" t="n">
        <v>17</v>
      </c>
      <c r="B73" t="n">
        <v>0</v>
      </c>
      <c r="C73">
        <f>ROW(SmtRes!A42)</f>
        <v/>
      </c>
      <c r="D73">
        <f>ROW(EtalonRes!A39)</f>
        <v/>
      </c>
      <c r="E73" t="inlineStr">
        <is>
          <t>5</t>
        </is>
      </c>
      <c r="F73" t="inlineStr">
        <is>
          <t>61-4-7</t>
        </is>
      </c>
      <c r="G73" t="inlineStr">
        <is>
          <t>Ремонт штукатурки потолков по камню и бетону цементно-известковым раствором, площадью отдельных мест до 1 м2 толщиной слоя до 20 мм</t>
        </is>
      </c>
      <c r="H73" t="inlineStr">
        <is>
          <t>100 м2 отремонтированной поверхности</t>
        </is>
      </c>
      <c r="I73">
        <f>ROUND(ROUND(3/100,4),7)</f>
        <v/>
      </c>
      <c r="J73" t="n">
        <v>0</v>
      </c>
      <c r="K73">
        <f>ROUND(ROUND(3/100,4),7)</f>
        <v/>
      </c>
      <c r="O73">
        <f>ROUND(CP73,0)</f>
        <v/>
      </c>
      <c r="P73">
        <f>ROUND(CQ73*I73,0)</f>
        <v/>
      </c>
      <c r="Q73">
        <f>(ROUND((ROUND(((ET73)*I73),0)*BB73),0)+ROUND((ROUND(((AE73-(EU73))*I73),0)*BS73),0))</f>
        <v/>
      </c>
      <c r="R73">
        <f>(ROUND((ROUND(((EU73)*I73),0)*BS73),0)+ROUND((ROUND(((AE73-(EU73))*I73),0)*BS73),0))</f>
        <v/>
      </c>
      <c r="S73">
        <f>ROUND(CT73*I73,0)</f>
        <v/>
      </c>
      <c r="T73">
        <f>ROUND(CU73*I73,0)</f>
        <v/>
      </c>
      <c r="U73">
        <f>ROUND(CV73*I73,7)</f>
        <v/>
      </c>
      <c r="V73">
        <f>ROUND(CW73*I73,7)</f>
        <v/>
      </c>
      <c r="W73">
        <f>ROUND(CX73*I73,0)</f>
        <v/>
      </c>
      <c r="X73">
        <f>ROUND(CY73,0)</f>
        <v/>
      </c>
      <c r="Y73">
        <f>ROUND(CZ73,0)</f>
        <v/>
      </c>
      <c r="AA73" t="n">
        <v>78869116</v>
      </c>
      <c r="AB73">
        <f>ROUND((AC73+AD73+AF73),2)</f>
        <v/>
      </c>
      <c r="AC73">
        <f>ROUND((ES73),2)</f>
        <v/>
      </c>
      <c r="AD73">
        <f>ROUND((((ET73)-(EU73))+AE73),2)</f>
        <v/>
      </c>
      <c r="AE73">
        <f>ROUND((EU73),2)</f>
        <v/>
      </c>
      <c r="AF73">
        <f>ROUND((EV73),2)</f>
        <v/>
      </c>
      <c r="AG73">
        <f>ROUND((AP73),2)</f>
        <v/>
      </c>
      <c r="AH73">
        <f>(EW73)</f>
        <v/>
      </c>
      <c r="AI73">
        <f>(EX73)</f>
        <v/>
      </c>
      <c r="AJ73">
        <f>(AS73)</f>
        <v/>
      </c>
      <c r="AK73" t="n">
        <v>3823.41</v>
      </c>
      <c r="AL73" t="n">
        <v>1197.18</v>
      </c>
      <c r="AM73" t="n">
        <v>22.51</v>
      </c>
      <c r="AN73" t="n">
        <v>9.720000000000001</v>
      </c>
      <c r="AO73" t="n">
        <v>2603.72</v>
      </c>
      <c r="AP73" t="n">
        <v>0</v>
      </c>
      <c r="AQ73" t="n">
        <v>290.27</v>
      </c>
      <c r="AR73" t="n">
        <v>0.72</v>
      </c>
      <c r="AS73" t="n">
        <v>0</v>
      </c>
      <c r="AT73" t="n">
        <v>89</v>
      </c>
      <c r="AU73" t="n">
        <v>44</v>
      </c>
      <c r="AV73" t="n">
        <v>1</v>
      </c>
      <c r="AW73" t="n">
        <v>1</v>
      </c>
      <c r="AZ73" t="n">
        <v>1</v>
      </c>
      <c r="BA73" t="n">
        <v>52.25</v>
      </c>
      <c r="BB73" t="n">
        <v>23.31</v>
      </c>
      <c r="BC73" t="n">
        <v>10.13</v>
      </c>
      <c r="BD73" t="inlineStr"/>
      <c r="BE73" t="inlineStr"/>
      <c r="BF73" t="inlineStr"/>
      <c r="BG73" t="inlineStr"/>
      <c r="BH73" t="n">
        <v>0</v>
      </c>
      <c r="BI73" t="n">
        <v>1</v>
      </c>
      <c r="BJ73" t="inlineStr">
        <is>
          <t>ТЕРр Московской обл., 61-4-7, приказ Минстроя России №675/пр от 28.02.2017 № 263/пр</t>
        </is>
      </c>
      <c r="BM73" t="n">
        <v>61001</v>
      </c>
      <c r="BN73" t="n">
        <v>0</v>
      </c>
      <c r="BO73" t="inlineStr">
        <is>
          <t>61-4-7</t>
        </is>
      </c>
      <c r="BP73" t="n">
        <v>1</v>
      </c>
      <c r="BQ73" t="n">
        <v>6</v>
      </c>
      <c r="BR73" t="n">
        <v>0</v>
      </c>
      <c r="BS73" t="n">
        <v>52.25</v>
      </c>
      <c r="BT73" t="n">
        <v>1</v>
      </c>
      <c r="BU73" t="n">
        <v>1</v>
      </c>
      <c r="BV73" t="n">
        <v>1</v>
      </c>
      <c r="BW73" t="n">
        <v>1</v>
      </c>
      <c r="BX73" t="n">
        <v>1</v>
      </c>
      <c r="BY73" t="inlineStr"/>
      <c r="BZ73" t="n">
        <v>89</v>
      </c>
      <c r="CA73" t="n">
        <v>44</v>
      </c>
      <c r="CB73" t="inlineStr"/>
      <c r="CE73" t="n">
        <v>12</v>
      </c>
      <c r="CF73" t="n">
        <v>0</v>
      </c>
      <c r="CG73" t="n">
        <v>0</v>
      </c>
      <c r="CM73" t="n">
        <v>0</v>
      </c>
      <c r="CN73" t="inlineStr"/>
      <c r="CO73" t="n">
        <v>0</v>
      </c>
      <c r="CP73">
        <f>(P73+Q73+S73)</f>
        <v/>
      </c>
      <c r="CQ73">
        <f>AC73*BC73</f>
        <v/>
      </c>
      <c r="CR73">
        <f>(ROUND((ROUND(((ET73)*1),0)*BB73),0)+ROUND((ROUND(((AE73-(EU73))*1),0)*BS73),0))</f>
        <v/>
      </c>
      <c r="CS73">
        <f>(ROUND((ROUND(((EU73)*1),0)*BS73),0)+ROUND((ROUND(((AE73-(EU73))*1),0)*BS73),0))</f>
        <v/>
      </c>
      <c r="CT73">
        <f>AF73*BA73</f>
        <v/>
      </c>
      <c r="CU73">
        <f>AG73</f>
        <v/>
      </c>
      <c r="CV73">
        <f>AH73</f>
        <v/>
      </c>
      <c r="CW73">
        <f>AI73</f>
        <v/>
      </c>
      <c r="CX73">
        <f>AJ73</f>
        <v/>
      </c>
      <c r="CY73">
        <f>(((S73+R73)*AT73)/100)</f>
        <v/>
      </c>
      <c r="CZ73">
        <f>(((S73+R73)*AU73)/100)</f>
        <v/>
      </c>
      <c r="DC73" t="inlineStr"/>
      <c r="DD73" t="inlineStr"/>
      <c r="DE73" t="inlineStr"/>
      <c r="DF73" t="inlineStr"/>
      <c r="DG73" t="inlineStr"/>
      <c r="DH73" t="inlineStr"/>
      <c r="DI73" t="inlineStr"/>
      <c r="DJ73" t="inlineStr"/>
      <c r="DK73" t="inlineStr"/>
      <c r="DL73" t="inlineStr"/>
      <c r="DM73" t="inlineStr"/>
      <c r="DN73" t="n">
        <v>0</v>
      </c>
      <c r="DO73" t="n">
        <v>0</v>
      </c>
      <c r="DP73" t="n">
        <v>1</v>
      </c>
      <c r="DQ73" t="n">
        <v>1</v>
      </c>
      <c r="DU73" t="n">
        <v>1013</v>
      </c>
      <c r="DV73" t="inlineStr">
        <is>
          <t>100 м2 отремонтированной поверхности</t>
        </is>
      </c>
      <c r="DW73" t="inlineStr">
        <is>
          <t>100 м2 отремонтированной поверхности</t>
        </is>
      </c>
      <c r="DX73" t="n">
        <v>1</v>
      </c>
      <c r="DZ73" t="inlineStr"/>
      <c r="EA73" t="inlineStr"/>
      <c r="EB73" t="inlineStr"/>
      <c r="EC73" t="inlineStr"/>
      <c r="EE73" t="n">
        <v>78725979</v>
      </c>
      <c r="EF73" t="n">
        <v>6</v>
      </c>
      <c r="EG73" t="inlineStr">
        <is>
          <t>Ремонтно-строительные работы</t>
        </is>
      </c>
      <c r="EH73" t="n">
        <v>95</v>
      </c>
      <c r="EI73" t="inlineStr">
        <is>
          <t>Штукатурные работы</t>
        </is>
      </c>
      <c r="EJ73" t="n">
        <v>1</v>
      </c>
      <c r="EK73" t="n">
        <v>61001</v>
      </c>
      <c r="EL73" t="inlineStr">
        <is>
          <t>Штукатурные работы</t>
        </is>
      </c>
      <c r="EM73" t="inlineStr">
        <is>
          <t>рФЕР-61</t>
        </is>
      </c>
      <c r="EO73" t="inlineStr"/>
      <c r="EQ73" t="n">
        <v>0</v>
      </c>
      <c r="ER73" t="n">
        <v>3823.41</v>
      </c>
      <c r="ES73" t="n">
        <v>1197.18</v>
      </c>
      <c r="ET73" t="n">
        <v>22.51</v>
      </c>
      <c r="EU73" t="n">
        <v>9.720000000000001</v>
      </c>
      <c r="EV73" t="n">
        <v>2603.72</v>
      </c>
      <c r="EW73" t="n">
        <v>290.27</v>
      </c>
      <c r="EX73" t="n">
        <v>0.72</v>
      </c>
      <c r="EY73" t="n">
        <v>0</v>
      </c>
      <c r="FQ73" t="n">
        <v>0</v>
      </c>
      <c r="FR73" t="n">
        <v>0</v>
      </c>
      <c r="FS73" t="n">
        <v>0</v>
      </c>
      <c r="FX73" t="n">
        <v>89</v>
      </c>
      <c r="FY73" t="n">
        <v>44</v>
      </c>
      <c r="GA73" t="inlineStr"/>
      <c r="GD73" t="n">
        <v>1</v>
      </c>
      <c r="GF73" t="n">
        <v>926907943</v>
      </c>
      <c r="GG73" t="n">
        <v>2</v>
      </c>
      <c r="GH73" t="n">
        <v>1</v>
      </c>
      <c r="GI73" t="n">
        <v>2</v>
      </c>
      <c r="GJ73" t="n">
        <v>0</v>
      </c>
      <c r="GK73" t="n">
        <v>0</v>
      </c>
      <c r="GL73">
        <f>ROUND(IF(AND(BH73=3,BI73=3,FS73&lt;&gt;0),P73,0),0)</f>
        <v/>
      </c>
      <c r="GM73">
        <f>ROUND(O73+X73+Y73,0)+GX73</f>
        <v/>
      </c>
      <c r="GN73">
        <f>IF(OR(BI73=0,BI73=1),GM73-GX73,0)</f>
        <v/>
      </c>
      <c r="GO73">
        <f>IF(BI73=2,GM73-GX73,0)</f>
        <v/>
      </c>
      <c r="GP73">
        <f>IF(BI73=4,GM73-GX73,0)</f>
        <v/>
      </c>
      <c r="GR73" t="n">
        <v>0</v>
      </c>
      <c r="GS73" t="n">
        <v>3</v>
      </c>
      <c r="GT73" t="n">
        <v>0</v>
      </c>
      <c r="GU73" t="inlineStr"/>
      <c r="GV73">
        <f>ROUND((GT73),2)</f>
        <v/>
      </c>
      <c r="GW73" t="n">
        <v>1</v>
      </c>
      <c r="GX73">
        <f>ROUND(HC73*I73,0)</f>
        <v/>
      </c>
      <c r="HA73" t="n">
        <v>0</v>
      </c>
      <c r="HB73" t="n">
        <v>0</v>
      </c>
      <c r="HC73">
        <f>GV73*GW73</f>
        <v/>
      </c>
      <c r="HE73" t="inlineStr"/>
      <c r="HF73" t="inlineStr"/>
      <c r="HM73" t="inlineStr"/>
      <c r="HN73" t="inlineStr">
        <is>
          <t>Пр/812-095.0-1</t>
        </is>
      </c>
      <c r="HO73" t="inlineStr">
        <is>
          <t>Пр/774-095.0</t>
        </is>
      </c>
      <c r="HP73" t="inlineStr">
        <is>
          <t>Штукатурные работы</t>
        </is>
      </c>
      <c r="HQ73" t="inlineStr">
        <is>
          <t>Штукатурные работы</t>
        </is>
      </c>
      <c r="HS73" t="n">
        <v>0</v>
      </c>
      <c r="IK73" t="n">
        <v>0</v>
      </c>
    </row>
    <row r="74">
      <c r="A74" t="n">
        <v>18</v>
      </c>
      <c r="B74" t="n">
        <v>0</v>
      </c>
      <c r="C74" t="n">
        <v>42</v>
      </c>
      <c r="E74" t="inlineStr">
        <is>
          <t>5,1</t>
        </is>
      </c>
      <c r="F74" t="inlineStr">
        <is>
          <t>509-9900</t>
        </is>
      </c>
      <c r="G74" t="inlineStr">
        <is>
          <t>Строительный мусор</t>
        </is>
      </c>
      <c r="H74" t="inlineStr">
        <is>
          <t>т</t>
        </is>
      </c>
      <c r="I74">
        <f>I73*J74</f>
        <v/>
      </c>
      <c r="J74" t="n">
        <v>3.38</v>
      </c>
      <c r="K74" t="n">
        <v>3.38</v>
      </c>
      <c r="O74">
        <f>ROUND(CP74,0)</f>
        <v/>
      </c>
      <c r="P74">
        <f>ROUND(CQ74*I74,0)</f>
        <v/>
      </c>
      <c r="Q74">
        <f>(ROUND((ROUND(((ET74)*I74),0)*BB74),0)+ROUND((ROUND(((AE74-(EU74))*I74),0)*BS74),0))</f>
        <v/>
      </c>
      <c r="R74">
        <f>(ROUND((ROUND(((EU74)*I74),0)*BS74),0)+ROUND((ROUND(((AE74-(EU74))*I74),0)*BS74),0))</f>
        <v/>
      </c>
      <c r="S74">
        <f>ROUND(CT74*I74,0)</f>
        <v/>
      </c>
      <c r="T74">
        <f>ROUND(CU74*I74,0)</f>
        <v/>
      </c>
      <c r="U74">
        <f>ROUND(CV74*I74,7)</f>
        <v/>
      </c>
      <c r="V74">
        <f>ROUND(CW74*I74,7)</f>
        <v/>
      </c>
      <c r="W74">
        <f>ROUND(CX74*I74,0)</f>
        <v/>
      </c>
      <c r="X74">
        <f>ROUND(CY74,0)</f>
        <v/>
      </c>
      <c r="Y74">
        <f>ROUND(CZ74,0)</f>
        <v/>
      </c>
      <c r="AA74" t="n">
        <v>78869116</v>
      </c>
      <c r="AB74">
        <f>ROUND((AC74+AD74+AF74),2)</f>
        <v/>
      </c>
      <c r="AC74">
        <f>ROUND((ES74),2)</f>
        <v/>
      </c>
      <c r="AD74">
        <f>ROUND((((ET74)-(EU74))+AE74),2)</f>
        <v/>
      </c>
      <c r="AE74">
        <f>ROUND((EU74),2)</f>
        <v/>
      </c>
      <c r="AF74">
        <f>ROUND((EV74),2)</f>
        <v/>
      </c>
      <c r="AG74">
        <f>ROUND((AP74),2)</f>
        <v/>
      </c>
      <c r="AH74">
        <f>(EW74)</f>
        <v/>
      </c>
      <c r="AI74">
        <f>(EX74)</f>
        <v/>
      </c>
      <c r="AJ74">
        <f>(AS74)</f>
        <v/>
      </c>
      <c r="AK74" t="n">
        <v>0</v>
      </c>
      <c r="AL74" t="n">
        <v>0</v>
      </c>
      <c r="AM74" t="n">
        <v>0</v>
      </c>
      <c r="AN74" t="n">
        <v>0</v>
      </c>
      <c r="AO74" t="n">
        <v>0</v>
      </c>
      <c r="AP74" t="n">
        <v>0</v>
      </c>
      <c r="AQ74" t="n">
        <v>0</v>
      </c>
      <c r="AR74" t="n">
        <v>0</v>
      </c>
      <c r="AS74" t="n">
        <v>0</v>
      </c>
      <c r="AT74" t="n">
        <v>89</v>
      </c>
      <c r="AU74" t="n">
        <v>44</v>
      </c>
      <c r="AV74" t="n">
        <v>1</v>
      </c>
      <c r="AW74" t="n">
        <v>1</v>
      </c>
      <c r="AZ74" t="n">
        <v>1</v>
      </c>
      <c r="BA74" t="n">
        <v>1</v>
      </c>
      <c r="BB74" t="n">
        <v>1</v>
      </c>
      <c r="BC74" t="n">
        <v>1</v>
      </c>
      <c r="BD74" t="inlineStr"/>
      <c r="BE74" t="inlineStr"/>
      <c r="BF74" t="inlineStr"/>
      <c r="BG74" t="inlineStr"/>
      <c r="BH74" t="n">
        <v>3</v>
      </c>
      <c r="BI74" t="n">
        <v>1</v>
      </c>
      <c r="BJ74" t="inlineStr">
        <is>
          <t>ТССЦ Московской обл., 509-9900, приказ Минстроя России №675/пр от 28.02.2017 № 258/пр</t>
        </is>
      </c>
      <c r="BM74" t="n">
        <v>61001</v>
      </c>
      <c r="BN74" t="n">
        <v>0</v>
      </c>
      <c r="BO74" t="inlineStr"/>
      <c r="BP74" t="n">
        <v>0</v>
      </c>
      <c r="BQ74" t="n">
        <v>6</v>
      </c>
      <c r="BR74" t="n">
        <v>0</v>
      </c>
      <c r="BS74" t="n">
        <v>1</v>
      </c>
      <c r="BT74" t="n">
        <v>1</v>
      </c>
      <c r="BU74" t="n">
        <v>1</v>
      </c>
      <c r="BV74" t="n">
        <v>1</v>
      </c>
      <c r="BW74" t="n">
        <v>1</v>
      </c>
      <c r="BX74" t="n">
        <v>1</v>
      </c>
      <c r="BY74" t="inlineStr"/>
      <c r="BZ74" t="n">
        <v>89</v>
      </c>
      <c r="CA74" t="n">
        <v>44</v>
      </c>
      <c r="CB74" t="inlineStr"/>
      <c r="CE74" t="n">
        <v>12</v>
      </c>
      <c r="CF74" t="n">
        <v>0</v>
      </c>
      <c r="CG74" t="n">
        <v>0</v>
      </c>
      <c r="CM74" t="n">
        <v>0</v>
      </c>
      <c r="CN74" t="inlineStr"/>
      <c r="CO74" t="n">
        <v>0</v>
      </c>
      <c r="CP74">
        <f>(P74+Q74+S74)</f>
        <v/>
      </c>
      <c r="CQ74">
        <f>AC74*BC74</f>
        <v/>
      </c>
      <c r="CR74">
        <f>(ROUND((ROUND(((ET74)*1),0)*BB74),0)+ROUND((ROUND(((AE74-(EU74))*1),0)*BS74),0))</f>
        <v/>
      </c>
      <c r="CS74">
        <f>(ROUND((ROUND(((EU74)*1),0)*BS74),0)+ROUND((ROUND(((AE74-(EU74))*1),0)*BS74),0))</f>
        <v/>
      </c>
      <c r="CT74">
        <f>AF74*BA74</f>
        <v/>
      </c>
      <c r="CU74">
        <f>AG74</f>
        <v/>
      </c>
      <c r="CV74">
        <f>AH74</f>
        <v/>
      </c>
      <c r="CW74">
        <f>AI74</f>
        <v/>
      </c>
      <c r="CX74">
        <f>AJ74</f>
        <v/>
      </c>
      <c r="CY74">
        <f>(((S74+R74)*AT74)/100)</f>
        <v/>
      </c>
      <c r="CZ74">
        <f>(((S74+R74)*AU74)/100)</f>
        <v/>
      </c>
      <c r="DC74" t="inlineStr"/>
      <c r="DD74" t="inlineStr"/>
      <c r="DE74" t="inlineStr"/>
      <c r="DF74" t="inlineStr"/>
      <c r="DG74" t="inlineStr"/>
      <c r="DH74" t="inlineStr"/>
      <c r="DI74" t="inlineStr"/>
      <c r="DJ74" t="inlineStr"/>
      <c r="DK74" t="inlineStr"/>
      <c r="DL74" t="inlineStr"/>
      <c r="DM74" t="inlineStr"/>
      <c r="DN74" t="n">
        <v>0</v>
      </c>
      <c r="DO74" t="n">
        <v>0</v>
      </c>
      <c r="DP74" t="n">
        <v>1</v>
      </c>
      <c r="DQ74" t="n">
        <v>1</v>
      </c>
      <c r="DU74" t="n">
        <v>1009</v>
      </c>
      <c r="DV74" t="inlineStr">
        <is>
          <t>т</t>
        </is>
      </c>
      <c r="DW74" t="inlineStr">
        <is>
          <t>т</t>
        </is>
      </c>
      <c r="DX74" t="n">
        <v>1000</v>
      </c>
      <c r="DZ74" t="inlineStr"/>
      <c r="EA74" t="inlineStr"/>
      <c r="EB74" t="inlineStr"/>
      <c r="EC74" t="inlineStr"/>
      <c r="EE74" t="n">
        <v>78725979</v>
      </c>
      <c r="EF74" t="n">
        <v>6</v>
      </c>
      <c r="EG74" t="inlineStr">
        <is>
          <t>Ремонтно-строительные работы</t>
        </is>
      </c>
      <c r="EH74" t="n">
        <v>95</v>
      </c>
      <c r="EI74" t="inlineStr">
        <is>
          <t>Штукатурные работы</t>
        </is>
      </c>
      <c r="EJ74" t="n">
        <v>1</v>
      </c>
      <c r="EK74" t="n">
        <v>61001</v>
      </c>
      <c r="EL74" t="inlineStr">
        <is>
          <t>Штукатурные работы</t>
        </is>
      </c>
      <c r="EM74" t="inlineStr">
        <is>
          <t>рФЕР-61</t>
        </is>
      </c>
      <c r="EO74" t="inlineStr"/>
      <c r="EQ74" t="n">
        <v>0</v>
      </c>
      <c r="ER74" t="n">
        <v>0</v>
      </c>
      <c r="ES74" t="n">
        <v>0</v>
      </c>
      <c r="ET74" t="n">
        <v>0</v>
      </c>
      <c r="EU74" t="n">
        <v>0</v>
      </c>
      <c r="EV74" t="n">
        <v>0</v>
      </c>
      <c r="EW74" t="n">
        <v>0</v>
      </c>
      <c r="EX74" t="n">
        <v>0</v>
      </c>
      <c r="FQ74" t="n">
        <v>0</v>
      </c>
      <c r="FR74" t="n">
        <v>0</v>
      </c>
      <c r="FS74" t="n">
        <v>0</v>
      </c>
      <c r="FX74" t="n">
        <v>89</v>
      </c>
      <c r="FY74" t="n">
        <v>44</v>
      </c>
      <c r="GA74" t="inlineStr"/>
      <c r="GD74" t="n">
        <v>1</v>
      </c>
      <c r="GF74" t="n">
        <v>1876412176</v>
      </c>
      <c r="GG74" t="n">
        <v>2</v>
      </c>
      <c r="GH74" t="n">
        <v>1</v>
      </c>
      <c r="GI74" t="n">
        <v>-2</v>
      </c>
      <c r="GJ74" t="n">
        <v>0</v>
      </c>
      <c r="GK74" t="n">
        <v>0</v>
      </c>
      <c r="GL74">
        <f>ROUND(IF(AND(BH74=3,BI74=3,FS74&lt;&gt;0),P74,0),0)</f>
        <v/>
      </c>
      <c r="GM74">
        <f>ROUND(O74+X74+Y74,0)+GX74</f>
        <v/>
      </c>
      <c r="GN74">
        <f>IF(OR(BI74=0,BI74=1),GM74-GX74,0)</f>
        <v/>
      </c>
      <c r="GO74">
        <f>IF(BI74=2,GM74-GX74,0)</f>
        <v/>
      </c>
      <c r="GP74">
        <f>IF(BI74=4,GM74-GX74,0)</f>
        <v/>
      </c>
      <c r="GR74" t="n">
        <v>0</v>
      </c>
      <c r="GS74" t="n">
        <v>3</v>
      </c>
      <c r="GT74" t="n">
        <v>0</v>
      </c>
      <c r="GU74" t="inlineStr"/>
      <c r="GV74">
        <f>ROUND((GT74),2)</f>
        <v/>
      </c>
      <c r="GW74" t="n">
        <v>1</v>
      </c>
      <c r="GX74">
        <f>ROUND(HC74*I74,0)</f>
        <v/>
      </c>
      <c r="HA74" t="n">
        <v>0</v>
      </c>
      <c r="HB74" t="n">
        <v>0</v>
      </c>
      <c r="HC74">
        <f>GV74*GW74</f>
        <v/>
      </c>
      <c r="HE74" t="inlineStr"/>
      <c r="HF74" t="inlineStr"/>
      <c r="HM74" t="inlineStr"/>
      <c r="HN74" t="inlineStr">
        <is>
          <t>Пр/812-095.0-1</t>
        </is>
      </c>
      <c r="HO74" t="inlineStr">
        <is>
          <t>Пр/774-095.0</t>
        </is>
      </c>
      <c r="HP74" t="inlineStr">
        <is>
          <t>Штукатурные работы</t>
        </is>
      </c>
      <c r="HQ74" t="inlineStr">
        <is>
          <t>Штукатурные работы</t>
        </is>
      </c>
      <c r="HS74" t="n">
        <v>0</v>
      </c>
      <c r="IK74" t="n">
        <v>0</v>
      </c>
    </row>
    <row r="75">
      <c r="A75" t="n">
        <v>17</v>
      </c>
      <c r="B75" t="n">
        <v>0</v>
      </c>
      <c r="C75">
        <f>ROW(SmtRes!A48)</f>
        <v/>
      </c>
      <c r="D75">
        <f>ROW(EtalonRes!A45)</f>
        <v/>
      </c>
      <c r="E75" t="inlineStr">
        <is>
          <t>6</t>
        </is>
      </c>
      <c r="F75" t="inlineStr">
        <is>
          <t>61-2-7</t>
        </is>
      </c>
      <c r="G75" t="inlineStr">
        <is>
          <t>Ремонт штукатурки внутренних стен по камню и бетону цементно-известковым раствором, площадью отдельных мест до 1 м2 толщиной слоя до 20 мм</t>
        </is>
      </c>
      <c r="H75" t="inlineStr">
        <is>
          <t>100 м2 отремонтированной поверхности</t>
        </is>
      </c>
      <c r="I75">
        <f>ROUND(ROUND(1/100,4),7)</f>
        <v/>
      </c>
      <c r="J75" t="n">
        <v>0</v>
      </c>
      <c r="K75">
        <f>ROUND(ROUND(1/100,4),7)</f>
        <v/>
      </c>
      <c r="O75">
        <f>ROUND(CP75,0)</f>
        <v/>
      </c>
      <c r="P75">
        <f>ROUND(CQ75*I75,0)</f>
        <v/>
      </c>
      <c r="Q75">
        <f>(ROUND((ROUND(((ET75)*I75),0)*BB75),0)+ROUND((ROUND(((AE75-(EU75))*I75),0)*BS75),0))</f>
        <v/>
      </c>
      <c r="R75">
        <f>(ROUND((ROUND(((EU75)*I75),0)*BS75),0)+ROUND((ROUND(((AE75-(EU75))*I75),0)*BS75),0))</f>
        <v/>
      </c>
      <c r="S75">
        <f>ROUND(CT75*I75,0)</f>
        <v/>
      </c>
      <c r="T75">
        <f>ROUND(CU75*I75,0)</f>
        <v/>
      </c>
      <c r="U75">
        <f>ROUND(CV75*I75,7)</f>
        <v/>
      </c>
      <c r="V75">
        <f>ROUND(CW75*I75,7)</f>
        <v/>
      </c>
      <c r="W75">
        <f>ROUND(CX75*I75,0)</f>
        <v/>
      </c>
      <c r="X75">
        <f>ROUND(CY75,0)</f>
        <v/>
      </c>
      <c r="Y75">
        <f>ROUND(CZ75,0)</f>
        <v/>
      </c>
      <c r="AA75" t="n">
        <v>78869116</v>
      </c>
      <c r="AB75">
        <f>ROUND((AC75+AD75+AF75),2)</f>
        <v/>
      </c>
      <c r="AC75">
        <f>ROUND((ES75),2)</f>
        <v/>
      </c>
      <c r="AD75">
        <f>ROUND((((ET75)-(EU75))+AE75),2)</f>
        <v/>
      </c>
      <c r="AE75">
        <f>ROUND((EU75),2)</f>
        <v/>
      </c>
      <c r="AF75">
        <f>ROUND((EV75),2)</f>
        <v/>
      </c>
      <c r="AG75">
        <f>ROUND((AP75),2)</f>
        <v/>
      </c>
      <c r="AH75">
        <f>(EW75)</f>
        <v/>
      </c>
      <c r="AI75">
        <f>(EX75)</f>
        <v/>
      </c>
      <c r="AJ75">
        <f>(AS75)</f>
        <v/>
      </c>
      <c r="AK75" t="n">
        <v>3184.33</v>
      </c>
      <c r="AL75" t="n">
        <v>1140.21</v>
      </c>
      <c r="AM75" t="n">
        <v>20.94</v>
      </c>
      <c r="AN75" t="n">
        <v>9.050000000000001</v>
      </c>
      <c r="AO75" t="n">
        <v>2023.18</v>
      </c>
      <c r="AP75" t="n">
        <v>0</v>
      </c>
      <c r="AQ75" t="n">
        <v>228.35</v>
      </c>
      <c r="AR75" t="n">
        <v>0.67</v>
      </c>
      <c r="AS75" t="n">
        <v>0</v>
      </c>
      <c r="AT75" t="n">
        <v>89</v>
      </c>
      <c r="AU75" t="n">
        <v>44</v>
      </c>
      <c r="AV75" t="n">
        <v>1</v>
      </c>
      <c r="AW75" t="n">
        <v>1</v>
      </c>
      <c r="AZ75" t="n">
        <v>1</v>
      </c>
      <c r="BA75" t="n">
        <v>52.25</v>
      </c>
      <c r="BB75" t="n">
        <v>23.32</v>
      </c>
      <c r="BC75" t="n">
        <v>10.13</v>
      </c>
      <c r="BD75" t="inlineStr"/>
      <c r="BE75" t="inlineStr"/>
      <c r="BF75" t="inlineStr"/>
      <c r="BG75" t="inlineStr"/>
      <c r="BH75" t="n">
        <v>0</v>
      </c>
      <c r="BI75" t="n">
        <v>1</v>
      </c>
      <c r="BJ75" t="inlineStr">
        <is>
          <t>ТЕРр Московской обл., 61-2-7, приказ Минстроя России №675/пр от 28.02.2017 № 263/пр</t>
        </is>
      </c>
      <c r="BM75" t="n">
        <v>61001</v>
      </c>
      <c r="BN75" t="n">
        <v>0</v>
      </c>
      <c r="BO75" t="inlineStr">
        <is>
          <t>61-2-7</t>
        </is>
      </c>
      <c r="BP75" t="n">
        <v>1</v>
      </c>
      <c r="BQ75" t="n">
        <v>6</v>
      </c>
      <c r="BR75" t="n">
        <v>0</v>
      </c>
      <c r="BS75" t="n">
        <v>52.25</v>
      </c>
      <c r="BT75" t="n">
        <v>1</v>
      </c>
      <c r="BU75" t="n">
        <v>1</v>
      </c>
      <c r="BV75" t="n">
        <v>1</v>
      </c>
      <c r="BW75" t="n">
        <v>1</v>
      </c>
      <c r="BX75" t="n">
        <v>1</v>
      </c>
      <c r="BY75" t="inlineStr"/>
      <c r="BZ75" t="n">
        <v>89</v>
      </c>
      <c r="CA75" t="n">
        <v>44</v>
      </c>
      <c r="CB75" t="inlineStr"/>
      <c r="CE75" t="n">
        <v>12</v>
      </c>
      <c r="CF75" t="n">
        <v>0</v>
      </c>
      <c r="CG75" t="n">
        <v>0</v>
      </c>
      <c r="CM75" t="n">
        <v>0</v>
      </c>
      <c r="CN75" t="inlineStr"/>
      <c r="CO75" t="n">
        <v>0</v>
      </c>
      <c r="CP75">
        <f>(P75+Q75+S75)</f>
        <v/>
      </c>
      <c r="CQ75">
        <f>AC75*BC75</f>
        <v/>
      </c>
      <c r="CR75">
        <f>(ROUND((ROUND(((ET75)*1),0)*BB75),0)+ROUND((ROUND(((AE75-(EU75))*1),0)*BS75),0))</f>
        <v/>
      </c>
      <c r="CS75">
        <f>(ROUND((ROUND(((EU75)*1),0)*BS75),0)+ROUND((ROUND(((AE75-(EU75))*1),0)*BS75),0))</f>
        <v/>
      </c>
      <c r="CT75">
        <f>AF75*BA75</f>
        <v/>
      </c>
      <c r="CU75">
        <f>AG75</f>
        <v/>
      </c>
      <c r="CV75">
        <f>AH75</f>
        <v/>
      </c>
      <c r="CW75">
        <f>AI75</f>
        <v/>
      </c>
      <c r="CX75">
        <f>AJ75</f>
        <v/>
      </c>
      <c r="CY75">
        <f>(((S75+R75)*AT75)/100)</f>
        <v/>
      </c>
      <c r="CZ75">
        <f>(((S75+R75)*AU75)/100)</f>
        <v/>
      </c>
      <c r="DC75" t="inlineStr"/>
      <c r="DD75" t="inlineStr"/>
      <c r="DE75" t="inlineStr"/>
      <c r="DF75" t="inlineStr"/>
      <c r="DG75" t="inlineStr"/>
      <c r="DH75" t="inlineStr"/>
      <c r="DI75" t="inlineStr"/>
      <c r="DJ75" t="inlineStr"/>
      <c r="DK75" t="inlineStr"/>
      <c r="DL75" t="inlineStr"/>
      <c r="DM75" t="inlineStr"/>
      <c r="DN75" t="n">
        <v>0</v>
      </c>
      <c r="DO75" t="n">
        <v>0</v>
      </c>
      <c r="DP75" t="n">
        <v>1</v>
      </c>
      <c r="DQ75" t="n">
        <v>1</v>
      </c>
      <c r="DU75" t="n">
        <v>1013</v>
      </c>
      <c r="DV75" t="inlineStr">
        <is>
          <t>100 м2 отремонтированной поверхности</t>
        </is>
      </c>
      <c r="DW75" t="inlineStr">
        <is>
          <t>100 м2 отремонтированной поверхности</t>
        </is>
      </c>
      <c r="DX75" t="n">
        <v>1</v>
      </c>
      <c r="DZ75" t="inlineStr"/>
      <c r="EA75" t="inlineStr"/>
      <c r="EB75" t="inlineStr"/>
      <c r="EC75" t="inlineStr"/>
      <c r="EE75" t="n">
        <v>78725979</v>
      </c>
      <c r="EF75" t="n">
        <v>6</v>
      </c>
      <c r="EG75" t="inlineStr">
        <is>
          <t>Ремонтно-строительные работы</t>
        </is>
      </c>
      <c r="EH75" t="n">
        <v>95</v>
      </c>
      <c r="EI75" t="inlineStr">
        <is>
          <t>Штукатурные работы</t>
        </is>
      </c>
      <c r="EJ75" t="n">
        <v>1</v>
      </c>
      <c r="EK75" t="n">
        <v>61001</v>
      </c>
      <c r="EL75" t="inlineStr">
        <is>
          <t>Штукатурные работы</t>
        </is>
      </c>
      <c r="EM75" t="inlineStr">
        <is>
          <t>рФЕР-61</t>
        </is>
      </c>
      <c r="EO75" t="inlineStr"/>
      <c r="EQ75" t="n">
        <v>0</v>
      </c>
      <c r="ER75" t="n">
        <v>3184.33</v>
      </c>
      <c r="ES75" t="n">
        <v>1140.21</v>
      </c>
      <c r="ET75" t="n">
        <v>20.94</v>
      </c>
      <c r="EU75" t="n">
        <v>9.050000000000001</v>
      </c>
      <c r="EV75" t="n">
        <v>2023.18</v>
      </c>
      <c r="EW75" t="n">
        <v>228.35</v>
      </c>
      <c r="EX75" t="n">
        <v>0.67</v>
      </c>
      <c r="EY75" t="n">
        <v>0</v>
      </c>
      <c r="FQ75" t="n">
        <v>0</v>
      </c>
      <c r="FR75" t="n">
        <v>0</v>
      </c>
      <c r="FS75" t="n">
        <v>0</v>
      </c>
      <c r="FX75" t="n">
        <v>89</v>
      </c>
      <c r="FY75" t="n">
        <v>44</v>
      </c>
      <c r="GA75" t="inlineStr"/>
      <c r="GD75" t="n">
        <v>1</v>
      </c>
      <c r="GF75" t="n">
        <v>378759833</v>
      </c>
      <c r="GG75" t="n">
        <v>2</v>
      </c>
      <c r="GH75" t="n">
        <v>1</v>
      </c>
      <c r="GI75" t="n">
        <v>2</v>
      </c>
      <c r="GJ75" t="n">
        <v>0</v>
      </c>
      <c r="GK75" t="n">
        <v>0</v>
      </c>
      <c r="GL75">
        <f>ROUND(IF(AND(BH75=3,BI75=3,FS75&lt;&gt;0),P75,0),0)</f>
        <v/>
      </c>
      <c r="GM75">
        <f>ROUND(O75+X75+Y75,0)+GX75</f>
        <v/>
      </c>
      <c r="GN75">
        <f>IF(OR(BI75=0,BI75=1),GM75-GX75,0)</f>
        <v/>
      </c>
      <c r="GO75">
        <f>IF(BI75=2,GM75-GX75,0)</f>
        <v/>
      </c>
      <c r="GP75">
        <f>IF(BI75=4,GM75-GX75,0)</f>
        <v/>
      </c>
      <c r="GR75" t="n">
        <v>0</v>
      </c>
      <c r="GS75" t="n">
        <v>3</v>
      </c>
      <c r="GT75" t="n">
        <v>0</v>
      </c>
      <c r="GU75" t="inlineStr"/>
      <c r="GV75">
        <f>ROUND((GT75),2)</f>
        <v/>
      </c>
      <c r="GW75" t="n">
        <v>1</v>
      </c>
      <c r="GX75">
        <f>ROUND(HC75*I75,0)</f>
        <v/>
      </c>
      <c r="HA75" t="n">
        <v>0</v>
      </c>
      <c r="HB75" t="n">
        <v>0</v>
      </c>
      <c r="HC75">
        <f>GV75*GW75</f>
        <v/>
      </c>
      <c r="HE75" t="inlineStr"/>
      <c r="HF75" t="inlineStr"/>
      <c r="HM75" t="inlineStr"/>
      <c r="HN75" t="inlineStr">
        <is>
          <t>Пр/812-095.0-1</t>
        </is>
      </c>
      <c r="HO75" t="inlineStr">
        <is>
          <t>Пр/774-095.0</t>
        </is>
      </c>
      <c r="HP75" t="inlineStr">
        <is>
          <t>Штукатурные работы</t>
        </is>
      </c>
      <c r="HQ75" t="inlineStr">
        <is>
          <t>Штукатурные работы</t>
        </is>
      </c>
      <c r="HS75" t="n">
        <v>0</v>
      </c>
      <c r="IK75" t="n">
        <v>0</v>
      </c>
    </row>
    <row r="76">
      <c r="A76" t="n">
        <v>18</v>
      </c>
      <c r="B76" t="n">
        <v>0</v>
      </c>
      <c r="C76" t="n">
        <v>48</v>
      </c>
      <c r="E76" t="inlineStr">
        <is>
          <t>6,1</t>
        </is>
      </c>
      <c r="F76" t="inlineStr">
        <is>
          <t>509-9900</t>
        </is>
      </c>
      <c r="G76" t="inlineStr">
        <is>
          <t>Строительный мусор</t>
        </is>
      </c>
      <c r="H76" t="inlineStr">
        <is>
          <t>т</t>
        </is>
      </c>
      <c r="I76">
        <f>I75*J76</f>
        <v/>
      </c>
      <c r="J76" t="n">
        <v>3.379999999999999</v>
      </c>
      <c r="K76" t="n">
        <v>3.38</v>
      </c>
      <c r="O76">
        <f>ROUND(CP76,0)</f>
        <v/>
      </c>
      <c r="P76">
        <f>ROUND(CQ76*I76,0)</f>
        <v/>
      </c>
      <c r="Q76">
        <f>(ROUND((ROUND(((ET76)*I76),0)*BB76),0)+ROUND((ROUND(((AE76-(EU76))*I76),0)*BS76),0))</f>
        <v/>
      </c>
      <c r="R76">
        <f>(ROUND((ROUND(((EU76)*I76),0)*BS76),0)+ROUND((ROUND(((AE76-(EU76))*I76),0)*BS76),0))</f>
        <v/>
      </c>
      <c r="S76">
        <f>ROUND(CT76*I76,0)</f>
        <v/>
      </c>
      <c r="T76">
        <f>ROUND(CU76*I76,0)</f>
        <v/>
      </c>
      <c r="U76">
        <f>ROUND(CV76*I76,7)</f>
        <v/>
      </c>
      <c r="V76">
        <f>ROUND(CW76*I76,7)</f>
        <v/>
      </c>
      <c r="W76">
        <f>ROUND(CX76*I76,0)</f>
        <v/>
      </c>
      <c r="X76">
        <f>ROUND(CY76,0)</f>
        <v/>
      </c>
      <c r="Y76">
        <f>ROUND(CZ76,0)</f>
        <v/>
      </c>
      <c r="AA76" t="n">
        <v>78869116</v>
      </c>
      <c r="AB76">
        <f>ROUND((AC76+AD76+AF76),2)</f>
        <v/>
      </c>
      <c r="AC76">
        <f>ROUND((ES76),2)</f>
        <v/>
      </c>
      <c r="AD76">
        <f>ROUND((((ET76)-(EU76))+AE76),2)</f>
        <v/>
      </c>
      <c r="AE76">
        <f>ROUND((EU76),2)</f>
        <v/>
      </c>
      <c r="AF76">
        <f>ROUND((EV76),2)</f>
        <v/>
      </c>
      <c r="AG76">
        <f>ROUND((AP76),2)</f>
        <v/>
      </c>
      <c r="AH76">
        <f>(EW76)</f>
        <v/>
      </c>
      <c r="AI76">
        <f>(EX76)</f>
        <v/>
      </c>
      <c r="AJ76">
        <f>(AS76)</f>
        <v/>
      </c>
      <c r="AK76" t="n">
        <v>0</v>
      </c>
      <c r="AL76" t="n">
        <v>0</v>
      </c>
      <c r="AM76" t="n">
        <v>0</v>
      </c>
      <c r="AN76" t="n">
        <v>0</v>
      </c>
      <c r="AO76" t="n">
        <v>0</v>
      </c>
      <c r="AP76" t="n">
        <v>0</v>
      </c>
      <c r="AQ76" t="n">
        <v>0</v>
      </c>
      <c r="AR76" t="n">
        <v>0</v>
      </c>
      <c r="AS76" t="n">
        <v>0</v>
      </c>
      <c r="AT76" t="n">
        <v>89</v>
      </c>
      <c r="AU76" t="n">
        <v>44</v>
      </c>
      <c r="AV76" t="n">
        <v>1</v>
      </c>
      <c r="AW76" t="n">
        <v>1</v>
      </c>
      <c r="AZ76" t="n">
        <v>1</v>
      </c>
      <c r="BA76" t="n">
        <v>1</v>
      </c>
      <c r="BB76" t="n">
        <v>1</v>
      </c>
      <c r="BC76" t="n">
        <v>1</v>
      </c>
      <c r="BD76" t="inlineStr"/>
      <c r="BE76" t="inlineStr"/>
      <c r="BF76" t="inlineStr"/>
      <c r="BG76" t="inlineStr"/>
      <c r="BH76" t="n">
        <v>3</v>
      </c>
      <c r="BI76" t="n">
        <v>1</v>
      </c>
      <c r="BJ76" t="inlineStr">
        <is>
          <t>ТССЦ Московской обл., 509-9900, приказ Минстроя России №675/пр от 28.02.2017 № 258/пр</t>
        </is>
      </c>
      <c r="BM76" t="n">
        <v>61001</v>
      </c>
      <c r="BN76" t="n">
        <v>0</v>
      </c>
      <c r="BO76" t="inlineStr"/>
      <c r="BP76" t="n">
        <v>0</v>
      </c>
      <c r="BQ76" t="n">
        <v>6</v>
      </c>
      <c r="BR76" t="n">
        <v>0</v>
      </c>
      <c r="BS76" t="n">
        <v>1</v>
      </c>
      <c r="BT76" t="n">
        <v>1</v>
      </c>
      <c r="BU76" t="n">
        <v>1</v>
      </c>
      <c r="BV76" t="n">
        <v>1</v>
      </c>
      <c r="BW76" t="n">
        <v>1</v>
      </c>
      <c r="BX76" t="n">
        <v>1</v>
      </c>
      <c r="BY76" t="inlineStr"/>
      <c r="BZ76" t="n">
        <v>89</v>
      </c>
      <c r="CA76" t="n">
        <v>44</v>
      </c>
      <c r="CB76" t="inlineStr"/>
      <c r="CE76" t="n">
        <v>12</v>
      </c>
      <c r="CF76" t="n">
        <v>0</v>
      </c>
      <c r="CG76" t="n">
        <v>0</v>
      </c>
      <c r="CM76" t="n">
        <v>0</v>
      </c>
      <c r="CN76" t="inlineStr"/>
      <c r="CO76" t="n">
        <v>0</v>
      </c>
      <c r="CP76">
        <f>(P76+Q76+S76)</f>
        <v/>
      </c>
      <c r="CQ76">
        <f>AC76*BC76</f>
        <v/>
      </c>
      <c r="CR76">
        <f>(ROUND((ROUND(((ET76)*1),0)*BB76),0)+ROUND((ROUND(((AE76-(EU76))*1),0)*BS76),0))</f>
        <v/>
      </c>
      <c r="CS76">
        <f>(ROUND((ROUND(((EU76)*1),0)*BS76),0)+ROUND((ROUND(((AE76-(EU76))*1),0)*BS76),0))</f>
        <v/>
      </c>
      <c r="CT76">
        <f>AF76*BA76</f>
        <v/>
      </c>
      <c r="CU76">
        <f>AG76</f>
        <v/>
      </c>
      <c r="CV76">
        <f>AH76</f>
        <v/>
      </c>
      <c r="CW76">
        <f>AI76</f>
        <v/>
      </c>
      <c r="CX76">
        <f>AJ76</f>
        <v/>
      </c>
      <c r="CY76">
        <f>(((S76+R76)*AT76)/100)</f>
        <v/>
      </c>
      <c r="CZ76">
        <f>(((S76+R76)*AU76)/100)</f>
        <v/>
      </c>
      <c r="DC76" t="inlineStr"/>
      <c r="DD76" t="inlineStr"/>
      <c r="DE76" t="inlineStr"/>
      <c r="DF76" t="inlineStr"/>
      <c r="DG76" t="inlineStr"/>
      <c r="DH76" t="inlineStr"/>
      <c r="DI76" t="inlineStr"/>
      <c r="DJ76" t="inlineStr"/>
      <c r="DK76" t="inlineStr"/>
      <c r="DL76" t="inlineStr"/>
      <c r="DM76" t="inlineStr"/>
      <c r="DN76" t="n">
        <v>0</v>
      </c>
      <c r="DO76" t="n">
        <v>0</v>
      </c>
      <c r="DP76" t="n">
        <v>1</v>
      </c>
      <c r="DQ76" t="n">
        <v>1</v>
      </c>
      <c r="DU76" t="n">
        <v>1009</v>
      </c>
      <c r="DV76" t="inlineStr">
        <is>
          <t>т</t>
        </is>
      </c>
      <c r="DW76" t="inlineStr">
        <is>
          <t>т</t>
        </is>
      </c>
      <c r="DX76" t="n">
        <v>1000</v>
      </c>
      <c r="DZ76" t="inlineStr"/>
      <c r="EA76" t="inlineStr"/>
      <c r="EB76" t="inlineStr"/>
      <c r="EC76" t="inlineStr"/>
      <c r="EE76" t="n">
        <v>78725979</v>
      </c>
      <c r="EF76" t="n">
        <v>6</v>
      </c>
      <c r="EG76" t="inlineStr">
        <is>
          <t>Ремонтно-строительные работы</t>
        </is>
      </c>
      <c r="EH76" t="n">
        <v>95</v>
      </c>
      <c r="EI76" t="inlineStr">
        <is>
          <t>Штукатурные работы</t>
        </is>
      </c>
      <c r="EJ76" t="n">
        <v>1</v>
      </c>
      <c r="EK76" t="n">
        <v>61001</v>
      </c>
      <c r="EL76" t="inlineStr">
        <is>
          <t>Штукатурные работы</t>
        </is>
      </c>
      <c r="EM76" t="inlineStr">
        <is>
          <t>рФЕР-61</t>
        </is>
      </c>
      <c r="EO76" t="inlineStr"/>
      <c r="EQ76" t="n">
        <v>0</v>
      </c>
      <c r="ER76" t="n">
        <v>0</v>
      </c>
      <c r="ES76" t="n">
        <v>0</v>
      </c>
      <c r="ET76" t="n">
        <v>0</v>
      </c>
      <c r="EU76" t="n">
        <v>0</v>
      </c>
      <c r="EV76" t="n">
        <v>0</v>
      </c>
      <c r="EW76" t="n">
        <v>0</v>
      </c>
      <c r="EX76" t="n">
        <v>0</v>
      </c>
      <c r="FQ76" t="n">
        <v>0</v>
      </c>
      <c r="FR76" t="n">
        <v>0</v>
      </c>
      <c r="FS76" t="n">
        <v>0</v>
      </c>
      <c r="FX76" t="n">
        <v>89</v>
      </c>
      <c r="FY76" t="n">
        <v>44</v>
      </c>
      <c r="GA76" t="inlineStr"/>
      <c r="GD76" t="n">
        <v>1</v>
      </c>
      <c r="GF76" t="n">
        <v>1876412176</v>
      </c>
      <c r="GG76" t="n">
        <v>2</v>
      </c>
      <c r="GH76" t="n">
        <v>1</v>
      </c>
      <c r="GI76" t="n">
        <v>-2</v>
      </c>
      <c r="GJ76" t="n">
        <v>0</v>
      </c>
      <c r="GK76" t="n">
        <v>0</v>
      </c>
      <c r="GL76">
        <f>ROUND(IF(AND(BH76=3,BI76=3,FS76&lt;&gt;0),P76,0),0)</f>
        <v/>
      </c>
      <c r="GM76">
        <f>ROUND(O76+X76+Y76,0)+GX76</f>
        <v/>
      </c>
      <c r="GN76">
        <f>IF(OR(BI76=0,BI76=1),GM76-GX76,0)</f>
        <v/>
      </c>
      <c r="GO76">
        <f>IF(BI76=2,GM76-GX76,0)</f>
        <v/>
      </c>
      <c r="GP76">
        <f>IF(BI76=4,GM76-GX76,0)</f>
        <v/>
      </c>
      <c r="GR76" t="n">
        <v>0</v>
      </c>
      <c r="GS76" t="n">
        <v>3</v>
      </c>
      <c r="GT76" t="n">
        <v>0</v>
      </c>
      <c r="GU76" t="inlineStr"/>
      <c r="GV76">
        <f>ROUND((GT76),2)</f>
        <v/>
      </c>
      <c r="GW76" t="n">
        <v>1</v>
      </c>
      <c r="GX76">
        <f>ROUND(HC76*I76,0)</f>
        <v/>
      </c>
      <c r="HA76" t="n">
        <v>0</v>
      </c>
      <c r="HB76" t="n">
        <v>0</v>
      </c>
      <c r="HC76">
        <f>GV76*GW76</f>
        <v/>
      </c>
      <c r="HE76" t="inlineStr"/>
      <c r="HF76" t="inlineStr"/>
      <c r="HM76" t="inlineStr"/>
      <c r="HN76" t="inlineStr">
        <is>
          <t>Пр/812-095.0-1</t>
        </is>
      </c>
      <c r="HO76" t="inlineStr">
        <is>
          <t>Пр/774-095.0</t>
        </is>
      </c>
      <c r="HP76" t="inlineStr">
        <is>
          <t>Штукатурные работы</t>
        </is>
      </c>
      <c r="HQ76" t="inlineStr">
        <is>
          <t>Штукатурные работы</t>
        </is>
      </c>
      <c r="HS76" t="n">
        <v>0</v>
      </c>
      <c r="IK76" t="n">
        <v>0</v>
      </c>
    </row>
    <row r="77">
      <c r="A77" t="n">
        <v>17</v>
      </c>
      <c r="B77" t="n">
        <v>0</v>
      </c>
      <c r="C77">
        <f>ROW(SmtRes!A57)</f>
        <v/>
      </c>
      <c r="D77">
        <f>ROW(EtalonRes!A54)</f>
        <v/>
      </c>
      <c r="E77" t="inlineStr">
        <is>
          <t>7</t>
        </is>
      </c>
      <c r="F77" t="inlineStr">
        <is>
          <t>15-04-007-1</t>
        </is>
      </c>
      <c r="G77" t="inlineStr">
        <is>
          <t>Окраска водно-дисперсионными акриловыми составами улучшенная по штукатурке стен</t>
        </is>
      </c>
      <c r="H77" t="inlineStr">
        <is>
          <t>100 м2 окрашиваемой поверхности</t>
        </is>
      </c>
      <c r="I77">
        <f>ROUND(ROUND(1/100,4),7)</f>
        <v/>
      </c>
      <c r="J77" t="n">
        <v>0</v>
      </c>
      <c r="K77">
        <f>ROUND(ROUND(1/100,4),7)</f>
        <v/>
      </c>
      <c r="O77">
        <f>ROUND(CP77,0)</f>
        <v/>
      </c>
      <c r="P77">
        <f>ROUND(CQ77*I77,0)</f>
        <v/>
      </c>
      <c r="Q77">
        <f>(ROUND((ROUND(((ET77)*I77),0)*BB77),0)+ROUND((ROUND(((AE77-(EU77))*I77),0)*BS77),0))</f>
        <v/>
      </c>
      <c r="R77">
        <f>(ROUND((ROUND(((EU77)*I77),0)*BS77),0)+ROUND((ROUND(((AE77-(EU77))*I77),0)*BS77),0))</f>
        <v/>
      </c>
      <c r="S77">
        <f>ROUND(CT77*I77,0)</f>
        <v/>
      </c>
      <c r="T77">
        <f>ROUND(CU77*I77,0)</f>
        <v/>
      </c>
      <c r="U77">
        <f>ROUND(CV77*I77,7)</f>
        <v/>
      </c>
      <c r="V77">
        <f>ROUND(CW77*I77,7)</f>
        <v/>
      </c>
      <c r="W77">
        <f>ROUND(CX77*I77,0)</f>
        <v/>
      </c>
      <c r="X77">
        <f>ROUND(CY77,0)</f>
        <v/>
      </c>
      <c r="Y77">
        <f>ROUND(CZ77,0)</f>
        <v/>
      </c>
      <c r="AA77" t="n">
        <v>78869116</v>
      </c>
      <c r="AB77">
        <f>ROUND((AC77+AD77+AF77),2)</f>
        <v/>
      </c>
      <c r="AC77">
        <f>ROUND((ES77),2)</f>
        <v/>
      </c>
      <c r="AD77">
        <f>ROUND((((ET77)-(EU77))+AE77),2)</f>
        <v/>
      </c>
      <c r="AE77">
        <f>ROUND((EU77),2)</f>
        <v/>
      </c>
      <c r="AF77">
        <f>ROUND((EV77),2)</f>
        <v/>
      </c>
      <c r="AG77">
        <f>ROUND((AP77),2)</f>
        <v/>
      </c>
      <c r="AH77">
        <f>(EW77)</f>
        <v/>
      </c>
      <c r="AI77">
        <f>(EX77)</f>
        <v/>
      </c>
      <c r="AJ77">
        <f>(AS77)</f>
        <v/>
      </c>
      <c r="AK77" t="n">
        <v>1507.62</v>
      </c>
      <c r="AL77" t="n">
        <v>1113.28</v>
      </c>
      <c r="AM77" t="n">
        <v>13.63</v>
      </c>
      <c r="AN77" t="n">
        <v>0.23</v>
      </c>
      <c r="AO77" t="n">
        <v>380.71</v>
      </c>
      <c r="AP77" t="n">
        <v>0</v>
      </c>
      <c r="AQ77" t="n">
        <v>43.56</v>
      </c>
      <c r="AR77" t="n">
        <v>0.02</v>
      </c>
      <c r="AS77" t="n">
        <v>0</v>
      </c>
      <c r="AT77" t="n">
        <v>100</v>
      </c>
      <c r="AU77" t="n">
        <v>49</v>
      </c>
      <c r="AV77" t="n">
        <v>1</v>
      </c>
      <c r="AW77" t="n">
        <v>1</v>
      </c>
      <c r="AZ77" t="n">
        <v>1</v>
      </c>
      <c r="BA77" t="n">
        <v>52.25</v>
      </c>
      <c r="BB77" t="n">
        <v>24.94</v>
      </c>
      <c r="BC77" t="n">
        <v>10.03</v>
      </c>
      <c r="BD77" t="inlineStr"/>
      <c r="BE77" t="inlineStr"/>
      <c r="BF77" t="inlineStr"/>
      <c r="BG77" t="inlineStr"/>
      <c r="BH77" t="n">
        <v>0</v>
      </c>
      <c r="BI77" t="n">
        <v>1</v>
      </c>
      <c r="BJ77" t="inlineStr">
        <is>
          <t>ТЕР Московской обл., 15-04-007-1, приказ Минстроя России №675/пр от 28.02.2017 № 260/пр</t>
        </is>
      </c>
      <c r="BM77" t="n">
        <v>15001</v>
      </c>
      <c r="BN77" t="n">
        <v>0</v>
      </c>
      <c r="BO77" t="inlineStr">
        <is>
          <t>15-04-007-1</t>
        </is>
      </c>
      <c r="BP77" t="n">
        <v>1</v>
      </c>
      <c r="BQ77" t="n">
        <v>2</v>
      </c>
      <c r="BR77" t="n">
        <v>0</v>
      </c>
      <c r="BS77" t="n">
        <v>52.25</v>
      </c>
      <c r="BT77" t="n">
        <v>1</v>
      </c>
      <c r="BU77" t="n">
        <v>1</v>
      </c>
      <c r="BV77" t="n">
        <v>1</v>
      </c>
      <c r="BW77" t="n">
        <v>1</v>
      </c>
      <c r="BX77" t="n">
        <v>1</v>
      </c>
      <c r="BY77" t="inlineStr"/>
      <c r="BZ77" t="n">
        <v>100</v>
      </c>
      <c r="CA77" t="n">
        <v>49</v>
      </c>
      <c r="CB77" t="inlineStr"/>
      <c r="CE77" t="n">
        <v>12</v>
      </c>
      <c r="CF77" t="n">
        <v>0</v>
      </c>
      <c r="CG77" t="n">
        <v>0</v>
      </c>
      <c r="CM77" t="n">
        <v>0</v>
      </c>
      <c r="CN77" t="inlineStr"/>
      <c r="CO77" t="n">
        <v>0</v>
      </c>
      <c r="CP77">
        <f>(P77+Q77+S77)</f>
        <v/>
      </c>
      <c r="CQ77">
        <f>AC77*BC77</f>
        <v/>
      </c>
      <c r="CR77">
        <f>(ROUND((ROUND(((ET77)*1),0)*BB77),0)+ROUND((ROUND(((AE77-(EU77))*1),0)*BS77),0))</f>
        <v/>
      </c>
      <c r="CS77">
        <f>(ROUND((ROUND(((EU77)*1),0)*BS77),0)+ROUND((ROUND(((AE77-(EU77))*1),0)*BS77),0))</f>
        <v/>
      </c>
      <c r="CT77">
        <f>AF77*BA77</f>
        <v/>
      </c>
      <c r="CU77">
        <f>AG77</f>
        <v/>
      </c>
      <c r="CV77">
        <f>AH77</f>
        <v/>
      </c>
      <c r="CW77">
        <f>AI77</f>
        <v/>
      </c>
      <c r="CX77">
        <f>AJ77</f>
        <v/>
      </c>
      <c r="CY77">
        <f>(((S77+R77)*AT77)/100)</f>
        <v/>
      </c>
      <c r="CZ77">
        <f>(((S77+R77)*AU77)/100)</f>
        <v/>
      </c>
      <c r="DC77" t="inlineStr"/>
      <c r="DD77" t="inlineStr"/>
      <c r="DE77" t="inlineStr"/>
      <c r="DF77" t="inlineStr"/>
      <c r="DG77" t="inlineStr"/>
      <c r="DH77" t="inlineStr"/>
      <c r="DI77" t="inlineStr"/>
      <c r="DJ77" t="inlineStr"/>
      <c r="DK77" t="inlineStr"/>
      <c r="DL77" t="inlineStr"/>
      <c r="DM77" t="inlineStr"/>
      <c r="DN77" t="n">
        <v>0</v>
      </c>
      <c r="DO77" t="n">
        <v>0</v>
      </c>
      <c r="DP77" t="n">
        <v>1</v>
      </c>
      <c r="DQ77" t="n">
        <v>1</v>
      </c>
      <c r="DU77" t="n">
        <v>1005</v>
      </c>
      <c r="DV77" t="inlineStr">
        <is>
          <t>100 м2 окрашиваемой поверхности</t>
        </is>
      </c>
      <c r="DW77" t="inlineStr">
        <is>
          <t>100 м2 окрашиваемой поверхности</t>
        </is>
      </c>
      <c r="DX77" t="n">
        <v>100</v>
      </c>
      <c r="DZ77" t="inlineStr"/>
      <c r="EA77" t="inlineStr"/>
      <c r="EB77" t="inlineStr"/>
      <c r="EC77" t="inlineStr"/>
      <c r="EE77" t="n">
        <v>78725880</v>
      </c>
      <c r="EF77" t="n">
        <v>2</v>
      </c>
      <c r="EG77" t="inlineStr">
        <is>
          <t>Общестроительные работы</t>
        </is>
      </c>
      <c r="EH77" t="n">
        <v>15</v>
      </c>
      <c r="EI77" t="inlineStr">
        <is>
          <t>Отделочные работы</t>
        </is>
      </c>
      <c r="EJ77" t="n">
        <v>1</v>
      </c>
      <c r="EK77" t="n">
        <v>15001</v>
      </c>
      <c r="EL77" t="inlineStr">
        <is>
          <t>Отделочные работы</t>
        </is>
      </c>
      <c r="EM77" t="inlineStr">
        <is>
          <t>ФЕР-15</t>
        </is>
      </c>
      <c r="EO77" t="inlineStr"/>
      <c r="EQ77" t="n">
        <v>0</v>
      </c>
      <c r="ER77" t="n">
        <v>1507.62</v>
      </c>
      <c r="ES77" t="n">
        <v>1113.28</v>
      </c>
      <c r="ET77" t="n">
        <v>13.63</v>
      </c>
      <c r="EU77" t="n">
        <v>0.23</v>
      </c>
      <c r="EV77" t="n">
        <v>380.71</v>
      </c>
      <c r="EW77" t="n">
        <v>43.56</v>
      </c>
      <c r="EX77" t="n">
        <v>0.02</v>
      </c>
      <c r="EY77" t="n">
        <v>0</v>
      </c>
      <c r="FQ77" t="n">
        <v>0</v>
      </c>
      <c r="FR77" t="n">
        <v>0</v>
      </c>
      <c r="FS77" t="n">
        <v>0</v>
      </c>
      <c r="FX77" t="n">
        <v>100</v>
      </c>
      <c r="FY77" t="n">
        <v>49</v>
      </c>
      <c r="GA77" t="inlineStr"/>
      <c r="GD77" t="n">
        <v>1</v>
      </c>
      <c r="GF77" t="n">
        <v>15560667</v>
      </c>
      <c r="GG77" t="n">
        <v>2</v>
      </c>
      <c r="GH77" t="n">
        <v>1</v>
      </c>
      <c r="GI77" t="n">
        <v>2</v>
      </c>
      <c r="GJ77" t="n">
        <v>0</v>
      </c>
      <c r="GK77" t="n">
        <v>0</v>
      </c>
      <c r="GL77">
        <f>ROUND(IF(AND(BH77=3,BI77=3,FS77&lt;&gt;0),P77,0),0)</f>
        <v/>
      </c>
      <c r="GM77">
        <f>ROUND(O77+X77+Y77,0)+GX77</f>
        <v/>
      </c>
      <c r="GN77">
        <f>IF(OR(BI77=0,BI77=1),GM77-GX77,0)</f>
        <v/>
      </c>
      <c r="GO77">
        <f>IF(BI77=2,GM77-GX77,0)</f>
        <v/>
      </c>
      <c r="GP77">
        <f>IF(BI77=4,GM77-GX77,0)</f>
        <v/>
      </c>
      <c r="GR77" t="n">
        <v>0</v>
      </c>
      <c r="GS77" t="n">
        <v>3</v>
      </c>
      <c r="GT77" t="n">
        <v>0</v>
      </c>
      <c r="GU77" t="inlineStr"/>
      <c r="GV77">
        <f>ROUND((GT77),2)</f>
        <v/>
      </c>
      <c r="GW77" t="n">
        <v>1</v>
      </c>
      <c r="GX77">
        <f>ROUND(HC77*I77,0)</f>
        <v/>
      </c>
      <c r="HA77" t="n">
        <v>0</v>
      </c>
      <c r="HB77" t="n">
        <v>0</v>
      </c>
      <c r="HC77">
        <f>GV77*GW77</f>
        <v/>
      </c>
      <c r="HE77" t="inlineStr"/>
      <c r="HF77" t="inlineStr"/>
      <c r="HM77" t="inlineStr"/>
      <c r="HN77" t="inlineStr">
        <is>
          <t>Пр/812-015.0-1</t>
        </is>
      </c>
      <c r="HO77" t="inlineStr">
        <is>
          <t>Пр/774-015.0</t>
        </is>
      </c>
      <c r="HP77" t="inlineStr">
        <is>
          <t>Отделочные работы</t>
        </is>
      </c>
      <c r="HQ77" t="inlineStr">
        <is>
          <t>Отделочные работы</t>
        </is>
      </c>
      <c r="HS77" t="n">
        <v>0</v>
      </c>
      <c r="IK77" t="n">
        <v>0</v>
      </c>
    </row>
    <row r="78">
      <c r="A78" t="n">
        <v>17</v>
      </c>
      <c r="B78" t="n">
        <v>0</v>
      </c>
      <c r="C78">
        <f>ROW(SmtRes!A63)</f>
        <v/>
      </c>
      <c r="D78">
        <f>ROW(EtalonRes!A60)</f>
        <v/>
      </c>
      <c r="E78" t="inlineStr">
        <is>
          <t>8</t>
        </is>
      </c>
      <c r="F78" t="inlineStr">
        <is>
          <t>16-07-005-1</t>
        </is>
      </c>
      <c r="G7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78" t="inlineStr">
        <is>
          <t>100 м трубопровода</t>
        </is>
      </c>
      <c r="I78">
        <f>ROUND(ROUND(120/100,4),7)</f>
        <v/>
      </c>
      <c r="J78" t="n">
        <v>0</v>
      </c>
      <c r="K78">
        <f>ROUND(ROUND(120/100,4),7)</f>
        <v/>
      </c>
      <c r="O78">
        <f>ROUND(CP78,0)</f>
        <v/>
      </c>
      <c r="P78">
        <f>ROUND(CQ78*I78,0)</f>
        <v/>
      </c>
      <c r="Q78">
        <f>(ROUND((ROUND((((ET78*ROUND(5,7)))*I78),0)*BB78),0)+ROUND((ROUND(((AE78-((EU78*ROUND(5,7))))*I78),0)*BS78),0))</f>
        <v/>
      </c>
      <c r="R78">
        <f>(ROUND((ROUND((((EU78*ROUND(5,7)))*I78),0)*BS78),0)+ROUND((ROUND(((AE78-((EU78*ROUND(5,7))))*I78),0)*BS78),0))</f>
        <v/>
      </c>
      <c r="S78">
        <f>ROUND(CT78*I78,0)</f>
        <v/>
      </c>
      <c r="T78">
        <f>ROUND(CU78*I78,0)</f>
        <v/>
      </c>
      <c r="U78">
        <f>ROUND(CV78*I78,7)</f>
        <v/>
      </c>
      <c r="V78">
        <f>ROUND(CW78*I78,7)</f>
        <v/>
      </c>
      <c r="W78">
        <f>ROUND(CX78*I78,0)</f>
        <v/>
      </c>
      <c r="X78">
        <f>ROUND(CY78,0)</f>
        <v/>
      </c>
      <c r="Y78">
        <f>ROUND(CZ78,0)</f>
        <v/>
      </c>
      <c r="AA78" t="n">
        <v>78869116</v>
      </c>
      <c r="AB78">
        <f>ROUND((AC78+AD78+AF78),2)</f>
        <v/>
      </c>
      <c r="AC78">
        <f>ROUND(((ES78*ROUND(5,7))),2)</f>
        <v/>
      </c>
      <c r="AD78">
        <f>ROUND(((((ET78*ROUND(5,7)))-((EU78*ROUND(5,7))))+AE78),2)</f>
        <v/>
      </c>
      <c r="AE78">
        <f>ROUND(((EU78*ROUND(5,7))),2)</f>
        <v/>
      </c>
      <c r="AF78">
        <f>ROUND(((EV78*ROUND(5,7))),2)</f>
        <v/>
      </c>
      <c r="AG78">
        <f>ROUND((AP78),2)</f>
        <v/>
      </c>
      <c r="AH78">
        <f>((EW78*ROUND(5,7)))</f>
        <v/>
      </c>
      <c r="AI78">
        <f>((EX78*ROUND(5,7)))</f>
        <v/>
      </c>
      <c r="AJ78">
        <f>(AS78)</f>
        <v/>
      </c>
      <c r="AK78" t="n">
        <v>107.11</v>
      </c>
      <c r="AL78" t="n">
        <v>4.28</v>
      </c>
      <c r="AM78" t="n">
        <v>44.51</v>
      </c>
      <c r="AN78" t="n">
        <v>0</v>
      </c>
      <c r="AO78" t="n">
        <v>58.32</v>
      </c>
      <c r="AP78" t="n">
        <v>0</v>
      </c>
      <c r="AQ78" t="n">
        <v>5.01</v>
      </c>
      <c r="AR78" t="n">
        <v>0</v>
      </c>
      <c r="AS78" t="n">
        <v>0</v>
      </c>
      <c r="AT78" t="n">
        <v>121</v>
      </c>
      <c r="AU78" t="n">
        <v>72</v>
      </c>
      <c r="AV78" t="n">
        <v>1</v>
      </c>
      <c r="AW78" t="n">
        <v>1</v>
      </c>
      <c r="AZ78" t="n">
        <v>1</v>
      </c>
      <c r="BA78" t="n">
        <v>52.25</v>
      </c>
      <c r="BB78" t="n">
        <v>5.97</v>
      </c>
      <c r="BC78" t="n">
        <v>11.38</v>
      </c>
      <c r="BD78" t="inlineStr"/>
      <c r="BE78" t="inlineStr"/>
      <c r="BF78" t="inlineStr"/>
      <c r="BG78" t="inlineStr"/>
      <c r="BH78" t="n">
        <v>0</v>
      </c>
      <c r="BI78" t="n">
        <v>1</v>
      </c>
      <c r="BJ78" t="inlineStr">
        <is>
          <t>ТЕР Московской обл., 16-07-005-1, приказ Минстроя России №675/пр от 28.02.2017 № 260/пр</t>
        </is>
      </c>
      <c r="BM78" t="n">
        <v>16001</v>
      </c>
      <c r="BN78" t="n">
        <v>0</v>
      </c>
      <c r="BO78" t="inlineStr">
        <is>
          <t>16-07-005-1</t>
        </is>
      </c>
      <c r="BP78" t="n">
        <v>1</v>
      </c>
      <c r="BQ78" t="n">
        <v>2</v>
      </c>
      <c r="BR78" t="n">
        <v>0</v>
      </c>
      <c r="BS78" t="n">
        <v>52.25</v>
      </c>
      <c r="BT78" t="n">
        <v>1</v>
      </c>
      <c r="BU78" t="n">
        <v>1</v>
      </c>
      <c r="BV78" t="n">
        <v>1</v>
      </c>
      <c r="BW78" t="n">
        <v>1</v>
      </c>
      <c r="BX78" t="n">
        <v>1</v>
      </c>
      <c r="BY78" t="inlineStr"/>
      <c r="BZ78" t="n">
        <v>121</v>
      </c>
      <c r="CA78" t="n">
        <v>72</v>
      </c>
      <c r="CB78" t="inlineStr"/>
      <c r="CE78" t="n">
        <v>12</v>
      </c>
      <c r="CF78" t="n">
        <v>0</v>
      </c>
      <c r="CG78" t="n">
        <v>0</v>
      </c>
      <c r="CM78" t="n">
        <v>0</v>
      </c>
      <c r="CN78" t="inlineStr"/>
      <c r="CO78" t="n">
        <v>0</v>
      </c>
      <c r="CP78">
        <f>(P78+Q78+S78)</f>
        <v/>
      </c>
      <c r="CQ78">
        <f>AC78*BC78</f>
        <v/>
      </c>
      <c r="CR78">
        <f>(ROUND((ROUND((((ET78*ROUND(5,7)))*1),0)*BB78),0)+ROUND((ROUND(((AE78-((EU78*ROUND(5,7))))*1),0)*BS78),0))</f>
        <v/>
      </c>
      <c r="CS78">
        <f>(ROUND((ROUND((((EU78*ROUND(5,7)))*1),0)*BS78),0)+ROUND((ROUND(((AE78-((EU78*ROUND(5,7))))*1),0)*BS78),0))</f>
        <v/>
      </c>
      <c r="CT78">
        <f>AF78*BA78</f>
        <v/>
      </c>
      <c r="CU78">
        <f>AG78</f>
        <v/>
      </c>
      <c r="CV78">
        <f>AH78</f>
        <v/>
      </c>
      <c r="CW78">
        <f>AI78</f>
        <v/>
      </c>
      <c r="CX78">
        <f>AJ78</f>
        <v/>
      </c>
      <c r="CY78">
        <f>(((S78+R78)*AT78)/100)</f>
        <v/>
      </c>
      <c r="CZ78">
        <f>(((S78+R78)*AU78)/100)</f>
        <v/>
      </c>
      <c r="DC78" t="inlineStr"/>
      <c r="DD78" t="inlineStr">
        <is>
          <t>)*5</t>
        </is>
      </c>
      <c r="DE78" t="inlineStr">
        <is>
          <t>)*5</t>
        </is>
      </c>
      <c r="DF78" t="inlineStr">
        <is>
          <t>)*5</t>
        </is>
      </c>
      <c r="DG78" t="inlineStr">
        <is>
          <t>)*5</t>
        </is>
      </c>
      <c r="DH78" t="inlineStr"/>
      <c r="DI78" t="inlineStr">
        <is>
          <t>)*5</t>
        </is>
      </c>
      <c r="DJ78" t="inlineStr">
        <is>
          <t>)*5</t>
        </is>
      </c>
      <c r="DK78" t="inlineStr"/>
      <c r="DL78" t="inlineStr"/>
      <c r="DM78" t="inlineStr"/>
      <c r="DN78" t="n">
        <v>0</v>
      </c>
      <c r="DO78" t="n">
        <v>0</v>
      </c>
      <c r="DP78" t="n">
        <v>1</v>
      </c>
      <c r="DQ78" t="n">
        <v>1</v>
      </c>
      <c r="DU78" t="n">
        <v>1013</v>
      </c>
      <c r="DV78" t="inlineStr">
        <is>
          <t>100 м трубопровода</t>
        </is>
      </c>
      <c r="DW78" t="inlineStr">
        <is>
          <t>100 м трубопровода</t>
        </is>
      </c>
      <c r="DX78" t="n">
        <v>1</v>
      </c>
      <c r="DZ78" t="inlineStr"/>
      <c r="EA78" t="inlineStr"/>
      <c r="EB78" t="inlineStr"/>
      <c r="EC78" t="inlineStr"/>
      <c r="EE78" t="n">
        <v>78725882</v>
      </c>
      <c r="EF78" t="n">
        <v>2</v>
      </c>
      <c r="EG78" t="inlineStr">
        <is>
          <t>Общестроительные работы</t>
        </is>
      </c>
      <c r="EH78" t="n">
        <v>16</v>
      </c>
      <c r="EI7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78" t="n">
        <v>1</v>
      </c>
      <c r="EK78" t="n">
        <v>16001</v>
      </c>
      <c r="EL78" t="inlineStr">
        <is>
          <t>Трубопроводы внутренние</t>
        </is>
      </c>
      <c r="EM78" t="inlineStr">
        <is>
          <t>ФЕР-16</t>
        </is>
      </c>
      <c r="EO78" t="inlineStr"/>
      <c r="EQ78" t="n">
        <v>0</v>
      </c>
      <c r="ER78" t="n">
        <v>107.11</v>
      </c>
      <c r="ES78" t="n">
        <v>4.28</v>
      </c>
      <c r="ET78" t="n">
        <v>44.51</v>
      </c>
      <c r="EU78" t="n">
        <v>0</v>
      </c>
      <c r="EV78" t="n">
        <v>58.32</v>
      </c>
      <c r="EW78" t="n">
        <v>5.01</v>
      </c>
      <c r="EX78" t="n">
        <v>0</v>
      </c>
      <c r="EY78" t="n">
        <v>0</v>
      </c>
      <c r="FQ78" t="n">
        <v>0</v>
      </c>
      <c r="FR78" t="n">
        <v>0</v>
      </c>
      <c r="FS78" t="n">
        <v>0</v>
      </c>
      <c r="FX78" t="n">
        <v>121</v>
      </c>
      <c r="FY78" t="n">
        <v>72</v>
      </c>
      <c r="GA78" t="inlineStr"/>
      <c r="GD78" t="n">
        <v>1</v>
      </c>
      <c r="GF78" t="n">
        <v>635989612</v>
      </c>
      <c r="GG78" t="n">
        <v>2</v>
      </c>
      <c r="GH78" t="n">
        <v>1</v>
      </c>
      <c r="GI78" t="n">
        <v>2</v>
      </c>
      <c r="GJ78" t="n">
        <v>0</v>
      </c>
      <c r="GK78" t="n">
        <v>0</v>
      </c>
      <c r="GL78">
        <f>ROUND(IF(AND(BH78=3,BI78=3,FS78&lt;&gt;0),P78,0),0)</f>
        <v/>
      </c>
      <c r="GM78">
        <f>ROUND(O78+X78+Y78,0)+GX78</f>
        <v/>
      </c>
      <c r="GN78">
        <f>IF(OR(BI78=0,BI78=1),GM78-GX78,0)</f>
        <v/>
      </c>
      <c r="GO78">
        <f>IF(BI78=2,GM78-GX78,0)</f>
        <v/>
      </c>
      <c r="GP78">
        <f>IF(BI78=4,GM78-GX78,0)</f>
        <v/>
      </c>
      <c r="GR78" t="n">
        <v>0</v>
      </c>
      <c r="GS78" t="n">
        <v>3</v>
      </c>
      <c r="GT78" t="n">
        <v>0</v>
      </c>
      <c r="GU78" t="inlineStr"/>
      <c r="GV78">
        <f>ROUND((GT78),2)</f>
        <v/>
      </c>
      <c r="GW78" t="n">
        <v>1</v>
      </c>
      <c r="GX78">
        <f>ROUND(HC78*I78,0)</f>
        <v/>
      </c>
      <c r="HA78" t="n">
        <v>0</v>
      </c>
      <c r="HB78" t="n">
        <v>0</v>
      </c>
      <c r="HC78">
        <f>GV78*GW78</f>
        <v/>
      </c>
      <c r="HE78" t="inlineStr"/>
      <c r="HF78" t="inlineStr"/>
      <c r="HM78" t="inlineStr"/>
      <c r="HN78" t="inlineStr">
        <is>
          <t>Пр/812-016.0-1</t>
        </is>
      </c>
      <c r="HO78" t="inlineStr">
        <is>
          <t>Пр/774-016.0</t>
        </is>
      </c>
      <c r="HP7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7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78" t="n">
        <v>0</v>
      </c>
      <c r="IK78" t="n">
        <v>0</v>
      </c>
    </row>
    <row r="79"/>
    <row r="80">
      <c r="A80" s="435" t="n">
        <v>51</v>
      </c>
      <c r="B80" s="435">
        <f>B62</f>
        <v/>
      </c>
      <c r="C80" s="435">
        <f>A62</f>
        <v/>
      </c>
      <c r="D80" s="435">
        <f>ROW(A62)</f>
        <v/>
      </c>
      <c r="E80" s="435" t="n"/>
      <c r="F80" s="435">
        <f>IF(F62&lt;&gt;"",F62,"")</f>
        <v/>
      </c>
      <c r="G80" s="435">
        <f>IF(G62&lt;&gt;"",G62,"")</f>
        <v/>
      </c>
      <c r="H80" s="435" t="n">
        <v>0</v>
      </c>
      <c r="I80" s="435" t="n"/>
      <c r="J80" s="435" t="n"/>
      <c r="K80" s="435" t="n"/>
      <c r="L80" s="435" t="n"/>
      <c r="M80" s="435" t="n"/>
      <c r="N80" s="435" t="n"/>
      <c r="O80" s="435" t="n">
        <v>0</v>
      </c>
      <c r="P80" s="435" t="n">
        <v>0</v>
      </c>
      <c r="Q80" s="435" t="n">
        <v>0</v>
      </c>
      <c r="R80" s="435" t="n">
        <v>0</v>
      </c>
      <c r="S80" s="435" t="n">
        <v>0</v>
      </c>
      <c r="T80" s="435" t="n">
        <v>0</v>
      </c>
      <c r="U80" s="435" t="n">
        <v>0</v>
      </c>
      <c r="V80" s="435" t="n">
        <v>0</v>
      </c>
      <c r="W80" s="435" t="n">
        <v>0</v>
      </c>
      <c r="X80" s="435" t="n">
        <v>0</v>
      </c>
      <c r="Y80" s="435" t="n">
        <v>0</v>
      </c>
      <c r="Z80" s="435" t="n"/>
      <c r="AA80" s="435" t="n"/>
      <c r="AB80" s="435" t="n"/>
      <c r="AC80" s="435" t="n"/>
      <c r="AD80" s="435" t="n"/>
      <c r="AE80" s="435" t="n"/>
      <c r="AF80" s="435" t="n"/>
      <c r="AG80" s="435" t="n"/>
      <c r="AH80" s="435" t="n"/>
      <c r="AI80" s="435" t="n"/>
      <c r="AJ80" s="435" t="n"/>
      <c r="AK80" s="435" t="n"/>
      <c r="AL80" s="435" t="n"/>
      <c r="AM80" s="435" t="n"/>
      <c r="AN80" s="435" t="n"/>
      <c r="AO80" s="435">
        <f>ROUND(BX80,0)</f>
        <v/>
      </c>
      <c r="AP80" s="435">
        <f>ROUND(BY80,0)</f>
        <v/>
      </c>
      <c r="AQ80" s="435">
        <f>ROUND(BZ80,0)</f>
        <v/>
      </c>
      <c r="AR80" s="435">
        <f>ROUND(CA80,0)</f>
        <v/>
      </c>
      <c r="AS80" s="435">
        <f>ROUND(CB80,0)</f>
        <v/>
      </c>
      <c r="AT80" s="435">
        <f>ROUND(CC80,0)</f>
        <v/>
      </c>
      <c r="AU80" s="435">
        <f>ROUND(CD80,0)</f>
        <v/>
      </c>
      <c r="AV80" s="435">
        <f>ROUND(CE80,0)</f>
        <v/>
      </c>
      <c r="AW80" s="435">
        <f>ROUND(CF80,0)</f>
        <v/>
      </c>
      <c r="AX80" s="435">
        <f>ROUND(CG80,0)</f>
        <v/>
      </c>
      <c r="AY80" s="435">
        <f>ROUND(CH80,0)</f>
        <v/>
      </c>
      <c r="AZ80" s="435">
        <f>ROUND(CI80,0)</f>
        <v/>
      </c>
      <c r="BA80" s="435">
        <f>ROUND(CJ80,0)</f>
        <v/>
      </c>
      <c r="BB80" s="435">
        <f>ROUND(CK80,0)</f>
        <v/>
      </c>
      <c r="BC80" s="435">
        <f>ROUND(CL80,0)</f>
        <v/>
      </c>
      <c r="BD80" s="435">
        <f>ROUND(CM80,0)</f>
        <v/>
      </c>
      <c r="BE80" s="435" t="n"/>
      <c r="BF80" s="435" t="n"/>
      <c r="BG80" s="435" t="n"/>
      <c r="BH80" s="435" t="n"/>
      <c r="BI80" s="435" t="n"/>
      <c r="BJ80" s="435" t="n"/>
      <c r="BK80" s="435" t="n"/>
      <c r="BL80" s="435" t="n"/>
      <c r="BM80" s="435" t="n"/>
      <c r="BN80" s="435" t="n"/>
      <c r="BO80" s="435" t="n"/>
      <c r="BP80" s="435" t="n"/>
      <c r="BQ80" s="435" t="n"/>
      <c r="BR80" s="435" t="n"/>
      <c r="BS80" s="435" t="n"/>
      <c r="BT80" s="435" t="n"/>
      <c r="BU80" s="435" t="n"/>
      <c r="BV80" s="435" t="n"/>
      <c r="BW80" s="435" t="n"/>
      <c r="BX80" s="435" t="n"/>
      <c r="BY80" s="435" t="n"/>
      <c r="BZ80" s="435" t="n"/>
      <c r="CA80" s="435" t="n"/>
      <c r="CB80" s="435" t="n"/>
      <c r="CC80" s="435" t="n"/>
      <c r="CD80" s="435" t="n"/>
      <c r="CE80" s="435" t="n"/>
      <c r="CF80" s="435" t="n"/>
      <c r="CG80" s="435" t="n"/>
      <c r="CH80" s="435" t="n"/>
      <c r="CI80" s="435" t="n"/>
      <c r="CJ80" s="435" t="n"/>
      <c r="CK80" s="435" t="n"/>
      <c r="CL80" s="435" t="n"/>
      <c r="CM80" s="435" t="n"/>
      <c r="CN80" s="435" t="n"/>
      <c r="CO80" s="435" t="n"/>
      <c r="CP80" s="435" t="n"/>
      <c r="CQ80" s="435" t="n"/>
      <c r="CR80" s="435" t="n"/>
      <c r="CS80" s="435" t="n"/>
      <c r="CT80" s="435" t="n"/>
      <c r="CU80" s="435" t="n"/>
      <c r="CV80" s="435" t="n"/>
      <c r="CW80" s="435" t="n"/>
      <c r="CX80" s="435" t="n"/>
      <c r="CY80" s="435" t="n"/>
      <c r="CZ80" s="435" t="n"/>
      <c r="DA80" s="435" t="n"/>
      <c r="DB80" s="435" t="n"/>
      <c r="DC80" s="435" t="n"/>
      <c r="DD80" s="435" t="n"/>
      <c r="DE80" s="435" t="n"/>
      <c r="DF80" s="435" t="n"/>
      <c r="DG80" s="436" t="n"/>
      <c r="DH80" s="436" t="n"/>
      <c r="DI80" s="436" t="n"/>
      <c r="DJ80" s="436" t="n"/>
      <c r="DK80" s="436" t="n"/>
      <c r="DL80" s="436" t="n"/>
      <c r="DM80" s="436" t="n"/>
      <c r="DN80" s="436" t="n"/>
      <c r="DO80" s="436" t="n"/>
      <c r="DP80" s="436" t="n"/>
      <c r="DQ80" s="436" t="n"/>
      <c r="DR80" s="436" t="n"/>
      <c r="DS80" s="436" t="n"/>
      <c r="DT80" s="436" t="n"/>
      <c r="DU80" s="436" t="n"/>
      <c r="DV80" s="436" t="n"/>
      <c r="DW80" s="436" t="n"/>
      <c r="DX80" s="436" t="n"/>
      <c r="DY80" s="436" t="n"/>
      <c r="DZ80" s="436" t="n"/>
      <c r="EA80" s="436" t="n"/>
      <c r="EB80" s="436" t="n"/>
      <c r="EC80" s="436" t="n"/>
      <c r="ED80" s="436" t="n"/>
      <c r="EE80" s="436" t="n"/>
      <c r="EF80" s="436" t="n"/>
      <c r="EG80" s="436" t="n"/>
      <c r="EH80" s="436" t="n"/>
      <c r="EI80" s="436" t="n"/>
      <c r="EJ80" s="436" t="n"/>
      <c r="EK80" s="436" t="n"/>
      <c r="EL80" s="436" t="n"/>
      <c r="EM80" s="436" t="n"/>
      <c r="EN80" s="436" t="n"/>
      <c r="EO80" s="436" t="n"/>
      <c r="EP80" s="436" t="n"/>
      <c r="EQ80" s="436" t="n"/>
      <c r="ER80" s="436" t="n"/>
      <c r="ES80" s="436" t="n"/>
      <c r="ET80" s="436" t="n"/>
      <c r="EU80" s="436" t="n"/>
      <c r="EV80" s="436" t="n"/>
      <c r="EW80" s="436" t="n"/>
      <c r="EX80" s="436" t="n"/>
      <c r="EY80" s="436" t="n"/>
      <c r="EZ80" s="436" t="n"/>
      <c r="FA80" s="436" t="n"/>
      <c r="FB80" s="436" t="n"/>
      <c r="FC80" s="436" t="n"/>
      <c r="FD80" s="436" t="n"/>
      <c r="FE80" s="436" t="n"/>
      <c r="FF80" s="436" t="n"/>
      <c r="FG80" s="436" t="n"/>
      <c r="FH80" s="436" t="n"/>
      <c r="FI80" s="436" t="n"/>
      <c r="FJ80" s="436" t="n"/>
      <c r="FK80" s="436" t="n"/>
      <c r="FL80" s="436" t="n"/>
      <c r="FM80" s="436" t="n"/>
      <c r="FN80" s="436" t="n"/>
      <c r="FO80" s="436" t="n"/>
      <c r="FP80" s="436" t="n"/>
      <c r="FQ80" s="436" t="n"/>
      <c r="FR80" s="436" t="n"/>
      <c r="FS80" s="436" t="n"/>
      <c r="FT80" s="436" t="n"/>
      <c r="FU80" s="436" t="n"/>
      <c r="FV80" s="436" t="n"/>
      <c r="FW80" s="436" t="n"/>
      <c r="FX80" s="436" t="n"/>
      <c r="FY80" s="436" t="n"/>
      <c r="FZ80" s="436" t="n"/>
      <c r="GA80" s="436" t="n"/>
      <c r="GB80" s="436" t="n"/>
      <c r="GC80" s="436" t="n"/>
      <c r="GD80" s="436" t="n"/>
      <c r="GE80" s="436" t="n"/>
      <c r="GF80" s="436" t="n"/>
      <c r="GG80" s="436" t="n"/>
      <c r="GH80" s="436" t="n"/>
      <c r="GI80" s="436" t="n"/>
      <c r="GJ80" s="436" t="n"/>
      <c r="GK80" s="436" t="n"/>
      <c r="GL80" s="436" t="n"/>
      <c r="GM80" s="436" t="n"/>
      <c r="GN80" s="436" t="n"/>
      <c r="GO80" s="436" t="n"/>
      <c r="GP80" s="436" t="n"/>
      <c r="GQ80" s="436" t="n"/>
      <c r="GR80" s="436" t="n"/>
      <c r="GS80" s="436" t="n"/>
      <c r="GT80" s="436" t="n"/>
      <c r="GU80" s="436" t="n"/>
      <c r="GV80" s="436" t="n"/>
      <c r="GW80" s="436" t="n"/>
      <c r="GX80" s="436" t="n">
        <v>0</v>
      </c>
    </row>
    <row r="81"/>
    <row r="82">
      <c r="A82" s="437" t="n">
        <v>50</v>
      </c>
      <c r="B82" s="437" t="n">
        <v>0</v>
      </c>
      <c r="C82" s="437" t="n">
        <v>0</v>
      </c>
      <c r="D82" s="437" t="n">
        <v>1</v>
      </c>
      <c r="E82" s="437" t="n">
        <v>201</v>
      </c>
      <c r="F82" s="437">
        <f>ROUND(Source!O80,O82)</f>
        <v/>
      </c>
      <c r="G82" s="437" t="inlineStr">
        <is>
          <t>ПЗ</t>
        </is>
      </c>
      <c r="H82" s="437" t="inlineStr">
        <is>
          <t>Прямые затраты</t>
        </is>
      </c>
      <c r="I82" s="437" t="n"/>
      <c r="J82" s="437" t="n"/>
      <c r="K82" s="437" t="n">
        <v>201</v>
      </c>
      <c r="L82" s="437" t="n">
        <v>1</v>
      </c>
      <c r="M82" s="437" t="n">
        <v>3</v>
      </c>
      <c r="N82" s="437" t="inlineStr"/>
      <c r="O82" s="437" t="n">
        <v>0</v>
      </c>
      <c r="P82" s="437" t="n"/>
      <c r="Q82" s="437" t="n"/>
      <c r="R82" s="437" t="n"/>
      <c r="S82" s="437" t="n"/>
      <c r="T82" s="437" t="n"/>
      <c r="U82" s="437" t="n"/>
      <c r="V82" s="437" t="n"/>
      <c r="W82" s="437" t="n">
        <v>0</v>
      </c>
      <c r="X82" s="437" t="n">
        <v>1</v>
      </c>
      <c r="Y82" s="437" t="n">
        <v>0</v>
      </c>
      <c r="Z82" s="437" t="n"/>
      <c r="AA82" s="437" t="n"/>
      <c r="AB82" s="437" t="n"/>
    </row>
    <row r="83">
      <c r="A83" s="437" t="n">
        <v>50</v>
      </c>
      <c r="B83" s="437" t="n">
        <v>0</v>
      </c>
      <c r="C83" s="437" t="n">
        <v>0</v>
      </c>
      <c r="D83" s="437" t="n">
        <v>1</v>
      </c>
      <c r="E83" s="437" t="n">
        <v>202</v>
      </c>
      <c r="F83" s="437">
        <f>ROUND(Source!P80,O83)</f>
        <v/>
      </c>
      <c r="G83" s="437" t="inlineStr">
        <is>
          <t>СтМатОб</t>
        </is>
      </c>
      <c r="H83" s="437" t="inlineStr">
        <is>
          <t>Стоимость материальных ресурсов (всего)</t>
        </is>
      </c>
      <c r="I83" s="437" t="n"/>
      <c r="J83" s="437" t="n"/>
      <c r="K83" s="437" t="n">
        <v>202</v>
      </c>
      <c r="L83" s="437" t="n">
        <v>2</v>
      </c>
      <c r="M83" s="437" t="n">
        <v>3</v>
      </c>
      <c r="N83" s="437" t="inlineStr"/>
      <c r="O83" s="437" t="n">
        <v>0</v>
      </c>
      <c r="P83" s="437" t="n"/>
      <c r="Q83" s="437" t="n"/>
      <c r="R83" s="437" t="n"/>
      <c r="S83" s="437" t="n"/>
      <c r="T83" s="437" t="n"/>
      <c r="U83" s="437" t="n"/>
      <c r="V83" s="437" t="n"/>
      <c r="W83" s="437" t="n">
        <v>0</v>
      </c>
      <c r="X83" s="437" t="n">
        <v>1</v>
      </c>
      <c r="Y83" s="437" t="n">
        <v>0</v>
      </c>
      <c r="Z83" s="437" t="n"/>
      <c r="AA83" s="437" t="n"/>
      <c r="AB83" s="437" t="n"/>
    </row>
    <row r="84">
      <c r="A84" s="437" t="n">
        <v>50</v>
      </c>
      <c r="B84" s="437" t="n">
        <v>0</v>
      </c>
      <c r="C84" s="437" t="n">
        <v>0</v>
      </c>
      <c r="D84" s="437" t="n">
        <v>1</v>
      </c>
      <c r="E84" s="437" t="n">
        <v>222</v>
      </c>
      <c r="F84" s="437">
        <f>ROUND(Source!AO80,O84)</f>
        <v/>
      </c>
      <c r="G84" s="437" t="inlineStr">
        <is>
          <t>СтМатОбЗак</t>
        </is>
      </c>
      <c r="H84" s="437" t="inlineStr">
        <is>
          <t>Стоимость материалов и оборудования заказчика</t>
        </is>
      </c>
      <c r="I84" s="437" t="n"/>
      <c r="J84" s="437" t="n"/>
      <c r="K84" s="437" t="n">
        <v>222</v>
      </c>
      <c r="L84" s="437" t="n">
        <v>3</v>
      </c>
      <c r="M84" s="437" t="n">
        <v>3</v>
      </c>
      <c r="N84" s="437" t="inlineStr"/>
      <c r="O84" s="437" t="n">
        <v>0</v>
      </c>
      <c r="P84" s="437" t="n"/>
      <c r="Q84" s="437" t="n"/>
      <c r="R84" s="437" t="n"/>
      <c r="S84" s="437" t="n"/>
      <c r="T84" s="437" t="n"/>
      <c r="U84" s="437" t="n"/>
      <c r="V84" s="437" t="n"/>
      <c r="W84" s="437" t="n">
        <v>0</v>
      </c>
      <c r="X84" s="437" t="n">
        <v>1</v>
      </c>
      <c r="Y84" s="437" t="n">
        <v>0</v>
      </c>
      <c r="Z84" s="437" t="n"/>
      <c r="AA84" s="437" t="n"/>
      <c r="AB84" s="437" t="n"/>
    </row>
    <row r="85">
      <c r="A85" s="437" t="n">
        <v>50</v>
      </c>
      <c r="B85" s="437" t="n">
        <v>0</v>
      </c>
      <c r="C85" s="437" t="n">
        <v>0</v>
      </c>
      <c r="D85" s="437" t="n">
        <v>1</v>
      </c>
      <c r="E85" s="437" t="n">
        <v>225</v>
      </c>
      <c r="F85" s="437">
        <f>ROUND(Source!AV80,O85)</f>
        <v/>
      </c>
      <c r="G85" s="437" t="inlineStr">
        <is>
          <t>СтМатОбПод</t>
        </is>
      </c>
      <c r="H85" s="437" t="inlineStr">
        <is>
          <t>Стоимость материалов и оборудования подрядчика</t>
        </is>
      </c>
      <c r="I85" s="437" t="n"/>
      <c r="J85" s="437" t="n"/>
      <c r="K85" s="437" t="n">
        <v>225</v>
      </c>
      <c r="L85" s="437" t="n">
        <v>4</v>
      </c>
      <c r="M85" s="437" t="n">
        <v>3</v>
      </c>
      <c r="N85" s="437" t="inlineStr"/>
      <c r="O85" s="437" t="n">
        <v>0</v>
      </c>
      <c r="P85" s="437" t="n"/>
      <c r="Q85" s="437" t="n"/>
      <c r="R85" s="437" t="n"/>
      <c r="S85" s="437" t="n"/>
      <c r="T85" s="437" t="n"/>
      <c r="U85" s="437" t="n"/>
      <c r="V85" s="437" t="n"/>
      <c r="W85" s="437" t="n">
        <v>0</v>
      </c>
      <c r="X85" s="437" t="n">
        <v>1</v>
      </c>
      <c r="Y85" s="437" t="n">
        <v>0</v>
      </c>
      <c r="Z85" s="437" t="n"/>
      <c r="AA85" s="437" t="n"/>
      <c r="AB85" s="437" t="n"/>
    </row>
    <row r="86">
      <c r="A86" s="437" t="n">
        <v>50</v>
      </c>
      <c r="B86" s="437" t="n">
        <v>0</v>
      </c>
      <c r="C86" s="437" t="n">
        <v>0</v>
      </c>
      <c r="D86" s="437" t="n">
        <v>1</v>
      </c>
      <c r="E86" s="437" t="n">
        <v>226</v>
      </c>
      <c r="F86" s="437">
        <f>ROUND(Source!AW80,O86)</f>
        <v/>
      </c>
      <c r="G86" s="437" t="inlineStr">
        <is>
          <t>СтМат</t>
        </is>
      </c>
      <c r="H86" s="437" t="inlineStr">
        <is>
          <t>Стоимость материалов (всего)</t>
        </is>
      </c>
      <c r="I86" s="437" t="n"/>
      <c r="J86" s="437" t="n"/>
      <c r="K86" s="437" t="n">
        <v>226</v>
      </c>
      <c r="L86" s="437" t="n">
        <v>5</v>
      </c>
      <c r="M86" s="437" t="n">
        <v>3</v>
      </c>
      <c r="N86" s="437" t="inlineStr"/>
      <c r="O86" s="437" t="n">
        <v>0</v>
      </c>
      <c r="P86" s="437" t="n"/>
      <c r="Q86" s="437" t="n"/>
      <c r="R86" s="437" t="n"/>
      <c r="S86" s="437" t="n"/>
      <c r="T86" s="437" t="n"/>
      <c r="U86" s="437" t="n"/>
      <c r="V86" s="437" t="n"/>
      <c r="W86" s="437" t="n">
        <v>0</v>
      </c>
      <c r="X86" s="437" t="n">
        <v>1</v>
      </c>
      <c r="Y86" s="437" t="n">
        <v>0</v>
      </c>
      <c r="Z86" s="437" t="n"/>
      <c r="AA86" s="437" t="n"/>
      <c r="AB86" s="437" t="n"/>
    </row>
    <row r="87">
      <c r="A87" s="437" t="n">
        <v>50</v>
      </c>
      <c r="B87" s="437" t="n">
        <v>0</v>
      </c>
      <c r="C87" s="437" t="n">
        <v>0</v>
      </c>
      <c r="D87" s="437" t="n">
        <v>1</v>
      </c>
      <c r="E87" s="437" t="n">
        <v>227</v>
      </c>
      <c r="F87" s="437">
        <f>ROUND(Source!AX80,O87)</f>
        <v/>
      </c>
      <c r="G87" s="437" t="inlineStr">
        <is>
          <t>СтМатЗак</t>
        </is>
      </c>
      <c r="H87" s="437" t="inlineStr">
        <is>
          <t>Стоимость материалов заказчика</t>
        </is>
      </c>
      <c r="I87" s="437" t="n"/>
      <c r="J87" s="437" t="n"/>
      <c r="K87" s="437" t="n">
        <v>227</v>
      </c>
      <c r="L87" s="437" t="n">
        <v>6</v>
      </c>
      <c r="M87" s="437" t="n">
        <v>3</v>
      </c>
      <c r="N87" s="437" t="inlineStr"/>
      <c r="O87" s="437" t="n">
        <v>0</v>
      </c>
      <c r="P87" s="437" t="n"/>
      <c r="Q87" s="437" t="n"/>
      <c r="R87" s="437" t="n"/>
      <c r="S87" s="437" t="n"/>
      <c r="T87" s="437" t="n"/>
      <c r="U87" s="437" t="n"/>
      <c r="V87" s="437" t="n"/>
      <c r="W87" s="437" t="n">
        <v>0</v>
      </c>
      <c r="X87" s="437" t="n">
        <v>1</v>
      </c>
      <c r="Y87" s="437" t="n">
        <v>0</v>
      </c>
      <c r="Z87" s="437" t="n"/>
      <c r="AA87" s="437" t="n"/>
      <c r="AB87" s="437" t="n"/>
    </row>
    <row r="88">
      <c r="A88" s="437" t="n">
        <v>50</v>
      </c>
      <c r="B88" s="437" t="n">
        <v>0</v>
      </c>
      <c r="C88" s="437" t="n">
        <v>0</v>
      </c>
      <c r="D88" s="437" t="n">
        <v>1</v>
      </c>
      <c r="E88" s="437" t="n">
        <v>228</v>
      </c>
      <c r="F88" s="437">
        <f>ROUND(Source!AY80,O88)</f>
        <v/>
      </c>
      <c r="G88" s="437" t="inlineStr">
        <is>
          <t>СтМатПод</t>
        </is>
      </c>
      <c r="H88" s="437" t="inlineStr">
        <is>
          <t>Стоимость материалов подрядчика</t>
        </is>
      </c>
      <c r="I88" s="437" t="n"/>
      <c r="J88" s="437" t="n"/>
      <c r="K88" s="437" t="n">
        <v>228</v>
      </c>
      <c r="L88" s="437" t="n">
        <v>7</v>
      </c>
      <c r="M88" s="437" t="n">
        <v>3</v>
      </c>
      <c r="N88" s="437" t="inlineStr"/>
      <c r="O88" s="437" t="n">
        <v>0</v>
      </c>
      <c r="P88" s="437" t="n"/>
      <c r="Q88" s="437" t="n"/>
      <c r="R88" s="437" t="n"/>
      <c r="S88" s="437" t="n"/>
      <c r="T88" s="437" t="n"/>
      <c r="U88" s="437" t="n"/>
      <c r="V88" s="437" t="n"/>
      <c r="W88" s="437" t="n">
        <v>0</v>
      </c>
      <c r="X88" s="437" t="n">
        <v>1</v>
      </c>
      <c r="Y88" s="437" t="n">
        <v>0</v>
      </c>
      <c r="Z88" s="437" t="n"/>
      <c r="AA88" s="437" t="n"/>
      <c r="AB88" s="437" t="n"/>
    </row>
    <row r="89">
      <c r="A89" s="437" t="n">
        <v>50</v>
      </c>
      <c r="B89" s="437" t="n">
        <v>0</v>
      </c>
      <c r="C89" s="437" t="n">
        <v>0</v>
      </c>
      <c r="D89" s="437" t="n">
        <v>1</v>
      </c>
      <c r="E89" s="437" t="n">
        <v>216</v>
      </c>
      <c r="F89" s="437">
        <f>ROUND(Source!AP80,O89)</f>
        <v/>
      </c>
      <c r="G89" s="437" t="inlineStr">
        <is>
          <t>Оборуд</t>
        </is>
      </c>
      <c r="H89" s="437" t="inlineStr">
        <is>
          <t>Стоимость оборудования (всего)</t>
        </is>
      </c>
      <c r="I89" s="437" t="n"/>
      <c r="J89" s="437" t="n"/>
      <c r="K89" s="437" t="n">
        <v>216</v>
      </c>
      <c r="L89" s="437" t="n">
        <v>8</v>
      </c>
      <c r="M89" s="437" t="n">
        <v>3</v>
      </c>
      <c r="N89" s="437" t="inlineStr"/>
      <c r="O89" s="437" t="n">
        <v>0</v>
      </c>
      <c r="P89" s="437" t="n"/>
      <c r="Q89" s="437" t="n"/>
      <c r="R89" s="437" t="n"/>
      <c r="S89" s="437" t="n"/>
      <c r="T89" s="437" t="n"/>
      <c r="U89" s="437" t="n"/>
      <c r="V89" s="437" t="n"/>
      <c r="W89" s="437" t="n">
        <v>0</v>
      </c>
      <c r="X89" s="437" t="n">
        <v>1</v>
      </c>
      <c r="Y89" s="437" t="n">
        <v>0</v>
      </c>
      <c r="Z89" s="437" t="n"/>
      <c r="AA89" s="437" t="n"/>
      <c r="AB89" s="437" t="n"/>
    </row>
    <row r="90">
      <c r="A90" s="437" t="n">
        <v>50</v>
      </c>
      <c r="B90" s="437" t="n">
        <v>0</v>
      </c>
      <c r="C90" s="437" t="n">
        <v>0</v>
      </c>
      <c r="D90" s="437" t="n">
        <v>1</v>
      </c>
      <c r="E90" s="437" t="n">
        <v>223</v>
      </c>
      <c r="F90" s="437">
        <f>ROUND(Source!AQ80,O90)</f>
        <v/>
      </c>
      <c r="G90" s="437" t="inlineStr">
        <is>
          <t>ОборудЗак</t>
        </is>
      </c>
      <c r="H90" s="437" t="inlineStr">
        <is>
          <t>Стоимость оборудования заказчика</t>
        </is>
      </c>
      <c r="I90" s="437" t="n"/>
      <c r="J90" s="437" t="n"/>
      <c r="K90" s="437" t="n">
        <v>223</v>
      </c>
      <c r="L90" s="437" t="n">
        <v>9</v>
      </c>
      <c r="M90" s="437" t="n">
        <v>3</v>
      </c>
      <c r="N90" s="437" t="inlineStr"/>
      <c r="O90" s="437" t="n">
        <v>0</v>
      </c>
      <c r="P90" s="437" t="n"/>
      <c r="Q90" s="437" t="n"/>
      <c r="R90" s="437" t="n"/>
      <c r="S90" s="437" t="n"/>
      <c r="T90" s="437" t="n"/>
      <c r="U90" s="437" t="n"/>
      <c r="V90" s="437" t="n"/>
      <c r="W90" s="437" t="n">
        <v>0</v>
      </c>
      <c r="X90" s="437" t="n">
        <v>1</v>
      </c>
      <c r="Y90" s="437" t="n">
        <v>0</v>
      </c>
      <c r="Z90" s="437" t="n"/>
      <c r="AA90" s="437" t="n"/>
      <c r="AB90" s="437" t="n"/>
    </row>
    <row r="91">
      <c r="A91" s="437" t="n">
        <v>50</v>
      </c>
      <c r="B91" s="437" t="n">
        <v>0</v>
      </c>
      <c r="C91" s="437" t="n">
        <v>0</v>
      </c>
      <c r="D91" s="437" t="n">
        <v>1</v>
      </c>
      <c r="E91" s="437" t="n">
        <v>229</v>
      </c>
      <c r="F91" s="437">
        <f>ROUND(Source!AZ80,O91)</f>
        <v/>
      </c>
      <c r="G91" s="437" t="inlineStr">
        <is>
          <t>ОборудПод</t>
        </is>
      </c>
      <c r="H91" s="437" t="inlineStr">
        <is>
          <t>Стоимость оборудования подрядчика</t>
        </is>
      </c>
      <c r="I91" s="437" t="n"/>
      <c r="J91" s="437" t="n"/>
      <c r="K91" s="437" t="n">
        <v>229</v>
      </c>
      <c r="L91" s="437" t="n">
        <v>10</v>
      </c>
      <c r="M91" s="437" t="n">
        <v>3</v>
      </c>
      <c r="N91" s="437" t="inlineStr"/>
      <c r="O91" s="437" t="n">
        <v>0</v>
      </c>
      <c r="P91" s="437" t="n"/>
      <c r="Q91" s="437" t="n"/>
      <c r="R91" s="437" t="n"/>
      <c r="S91" s="437" t="n"/>
      <c r="T91" s="437" t="n"/>
      <c r="U91" s="437" t="n"/>
      <c r="V91" s="437" t="n"/>
      <c r="W91" s="437" t="n">
        <v>0</v>
      </c>
      <c r="X91" s="437" t="n">
        <v>1</v>
      </c>
      <c r="Y91" s="437" t="n">
        <v>0</v>
      </c>
      <c r="Z91" s="437" t="n"/>
      <c r="AA91" s="437" t="n"/>
      <c r="AB91" s="437" t="n"/>
    </row>
    <row r="92">
      <c r="A92" s="437" t="n">
        <v>50</v>
      </c>
      <c r="B92" s="437" t="n">
        <v>0</v>
      </c>
      <c r="C92" s="437" t="n">
        <v>0</v>
      </c>
      <c r="D92" s="437" t="n">
        <v>1</v>
      </c>
      <c r="E92" s="437" t="n">
        <v>203</v>
      </c>
      <c r="F92" s="437">
        <f>ROUND(Source!Q80,O92)</f>
        <v/>
      </c>
      <c r="G92" s="437" t="inlineStr">
        <is>
          <t>ЭММ</t>
        </is>
      </c>
      <c r="H92" s="437" t="inlineStr">
        <is>
          <t>Эксплуатация машин</t>
        </is>
      </c>
      <c r="I92" s="437" t="n"/>
      <c r="J92" s="437" t="n"/>
      <c r="K92" s="437" t="n">
        <v>203</v>
      </c>
      <c r="L92" s="437" t="n">
        <v>11</v>
      </c>
      <c r="M92" s="437" t="n">
        <v>3</v>
      </c>
      <c r="N92" s="437" t="inlineStr"/>
      <c r="O92" s="437" t="n">
        <v>0</v>
      </c>
      <c r="P92" s="437" t="n"/>
      <c r="Q92" s="437" t="n"/>
      <c r="R92" s="437" t="n"/>
      <c r="S92" s="437" t="n"/>
      <c r="T92" s="437" t="n"/>
      <c r="U92" s="437" t="n"/>
      <c r="V92" s="437" t="n"/>
      <c r="W92" s="437" t="n">
        <v>0</v>
      </c>
      <c r="X92" s="437" t="n">
        <v>1</v>
      </c>
      <c r="Y92" s="437" t="n">
        <v>0</v>
      </c>
      <c r="Z92" s="437" t="n"/>
      <c r="AA92" s="437" t="n"/>
      <c r="AB92" s="437" t="n"/>
    </row>
    <row r="93">
      <c r="A93" s="437" t="n">
        <v>50</v>
      </c>
      <c r="B93" s="437" t="n">
        <v>0</v>
      </c>
      <c r="C93" s="437" t="n">
        <v>0</v>
      </c>
      <c r="D93" s="437" t="n">
        <v>1</v>
      </c>
      <c r="E93" s="437" t="n">
        <v>231</v>
      </c>
      <c r="F93" s="437">
        <f>ROUND(Source!BB80,O93)</f>
        <v/>
      </c>
      <c r="G93" s="437" t="inlineStr">
        <is>
          <t>ЭММсНРиСП</t>
        </is>
      </c>
      <c r="H93" s="437" t="inlineStr">
        <is>
          <t>Эксплуатация машин по ТСН-2001.16</t>
        </is>
      </c>
      <c r="I93" s="437" t="n"/>
      <c r="J93" s="437" t="n"/>
      <c r="K93" s="437" t="n">
        <v>231</v>
      </c>
      <c r="L93" s="437" t="n">
        <v>12</v>
      </c>
      <c r="M93" s="437" t="n">
        <v>3</v>
      </c>
      <c r="N93" s="437" t="inlineStr"/>
      <c r="O93" s="437" t="n">
        <v>0</v>
      </c>
      <c r="P93" s="437" t="n"/>
      <c r="Q93" s="437" t="n"/>
      <c r="R93" s="437" t="n"/>
      <c r="S93" s="437" t="n"/>
      <c r="T93" s="437" t="n"/>
      <c r="U93" s="437" t="n"/>
      <c r="V93" s="437" t="n"/>
      <c r="W93" s="437" t="n">
        <v>0</v>
      </c>
      <c r="X93" s="437" t="n">
        <v>1</v>
      </c>
      <c r="Y93" s="437" t="n">
        <v>0</v>
      </c>
      <c r="Z93" s="437" t="n"/>
      <c r="AA93" s="437" t="n"/>
      <c r="AB93" s="437" t="n"/>
    </row>
    <row r="94">
      <c r="A94" s="437" t="n">
        <v>50</v>
      </c>
      <c r="B94" s="437" t="n">
        <v>0</v>
      </c>
      <c r="C94" s="437" t="n">
        <v>0</v>
      </c>
      <c r="D94" s="437" t="n">
        <v>1</v>
      </c>
      <c r="E94" s="437" t="n">
        <v>204</v>
      </c>
      <c r="F94" s="437">
        <f>ROUND(Source!R80,O94)</f>
        <v/>
      </c>
      <c r="G94" s="437" t="inlineStr">
        <is>
          <t>ЗПМ</t>
        </is>
      </c>
      <c r="H94" s="437" t="inlineStr">
        <is>
          <t>ЗП машинистов</t>
        </is>
      </c>
      <c r="I94" s="437" t="n"/>
      <c r="J94" s="437" t="n"/>
      <c r="K94" s="437" t="n">
        <v>204</v>
      </c>
      <c r="L94" s="437" t="n">
        <v>13</v>
      </c>
      <c r="M94" s="437" t="n">
        <v>3</v>
      </c>
      <c r="N94" s="437" t="inlineStr"/>
      <c r="O94" s="437" t="n">
        <v>0</v>
      </c>
      <c r="P94" s="437" t="n"/>
      <c r="Q94" s="437" t="n"/>
      <c r="R94" s="437" t="n"/>
      <c r="S94" s="437" t="n"/>
      <c r="T94" s="437" t="n"/>
      <c r="U94" s="437" t="n"/>
      <c r="V94" s="437" t="n"/>
      <c r="W94" s="437" t="n">
        <v>0</v>
      </c>
      <c r="X94" s="437" t="n">
        <v>1</v>
      </c>
      <c r="Y94" s="437" t="n">
        <v>0</v>
      </c>
      <c r="Z94" s="437" t="n"/>
      <c r="AA94" s="437" t="n"/>
      <c r="AB94" s="437" t="n"/>
    </row>
    <row r="95">
      <c r="A95" s="437" t="n">
        <v>50</v>
      </c>
      <c r="B95" s="437" t="n">
        <v>0</v>
      </c>
      <c r="C95" s="437" t="n">
        <v>0</v>
      </c>
      <c r="D95" s="437" t="n">
        <v>1</v>
      </c>
      <c r="E95" s="437" t="n">
        <v>205</v>
      </c>
      <c r="F95" s="437">
        <f>ROUND(Source!S80,O95)</f>
        <v/>
      </c>
      <c r="G95" s="437" t="inlineStr">
        <is>
          <t>ОЗП</t>
        </is>
      </c>
      <c r="H95" s="437" t="inlineStr">
        <is>
          <t>Основная ЗП рабочих</t>
        </is>
      </c>
      <c r="I95" s="437" t="n"/>
      <c r="J95" s="437" t="n"/>
      <c r="K95" s="437" t="n">
        <v>205</v>
      </c>
      <c r="L95" s="437" t="n">
        <v>14</v>
      </c>
      <c r="M95" s="437" t="n">
        <v>3</v>
      </c>
      <c r="N95" s="437" t="inlineStr"/>
      <c r="O95" s="437" t="n">
        <v>0</v>
      </c>
      <c r="P95" s="437" t="n"/>
      <c r="Q95" s="437" t="n"/>
      <c r="R95" s="437" t="n"/>
      <c r="S95" s="437" t="n"/>
      <c r="T95" s="437" t="n"/>
      <c r="U95" s="437" t="n"/>
      <c r="V95" s="437" t="n"/>
      <c r="W95" s="437" t="n">
        <v>0</v>
      </c>
      <c r="X95" s="437" t="n">
        <v>1</v>
      </c>
      <c r="Y95" s="437" t="n">
        <v>0</v>
      </c>
      <c r="Z95" s="437" t="n"/>
      <c r="AA95" s="437" t="n"/>
      <c r="AB95" s="437" t="n"/>
    </row>
    <row r="96">
      <c r="A96" s="437" t="n">
        <v>50</v>
      </c>
      <c r="B96" s="437" t="n">
        <v>0</v>
      </c>
      <c r="C96" s="437" t="n">
        <v>0</v>
      </c>
      <c r="D96" s="437" t="n">
        <v>1</v>
      </c>
      <c r="E96" s="437" t="n">
        <v>232</v>
      </c>
      <c r="F96" s="437">
        <f>ROUND(Source!BC80,O96)</f>
        <v/>
      </c>
      <c r="G96" s="437" t="inlineStr">
        <is>
          <t>ОЗПсНРиСП</t>
        </is>
      </c>
      <c r="H96" s="437" t="inlineStr">
        <is>
          <t>Основная ЗП рабочих по ТСН-2001.16</t>
        </is>
      </c>
      <c r="I96" s="437" t="n"/>
      <c r="J96" s="437" t="n"/>
      <c r="K96" s="437" t="n">
        <v>232</v>
      </c>
      <c r="L96" s="437" t="n">
        <v>15</v>
      </c>
      <c r="M96" s="437" t="n">
        <v>3</v>
      </c>
      <c r="N96" s="437" t="inlineStr"/>
      <c r="O96" s="437" t="n">
        <v>0</v>
      </c>
      <c r="P96" s="437" t="n"/>
      <c r="Q96" s="437" t="n"/>
      <c r="R96" s="437" t="n"/>
      <c r="S96" s="437" t="n"/>
      <c r="T96" s="437" t="n"/>
      <c r="U96" s="437" t="n"/>
      <c r="V96" s="437" t="n"/>
      <c r="W96" s="437" t="n">
        <v>0</v>
      </c>
      <c r="X96" s="437" t="n">
        <v>1</v>
      </c>
      <c r="Y96" s="437" t="n">
        <v>0</v>
      </c>
      <c r="Z96" s="437" t="n"/>
      <c r="AA96" s="437" t="n"/>
      <c r="AB96" s="437" t="n"/>
    </row>
    <row r="97">
      <c r="A97" s="437" t="n">
        <v>50</v>
      </c>
      <c r="B97" s="437" t="n">
        <v>0</v>
      </c>
      <c r="C97" s="437" t="n">
        <v>0</v>
      </c>
      <c r="D97" s="437" t="n">
        <v>1</v>
      </c>
      <c r="E97" s="437" t="n">
        <v>214</v>
      </c>
      <c r="F97" s="437">
        <f>ROUND(Source!AS80,O97)</f>
        <v/>
      </c>
      <c r="G97" s="437" t="inlineStr">
        <is>
          <t>Строит</t>
        </is>
      </c>
      <c r="H97" s="437" t="inlineStr">
        <is>
          <t>Строительные работы с НР и СП</t>
        </is>
      </c>
      <c r="I97" s="437" t="n"/>
      <c r="J97" s="437" t="n"/>
      <c r="K97" s="437" t="n">
        <v>214</v>
      </c>
      <c r="L97" s="437" t="n">
        <v>16</v>
      </c>
      <c r="M97" s="437" t="n">
        <v>3</v>
      </c>
      <c r="N97" s="437" t="inlineStr"/>
      <c r="O97" s="437" t="n">
        <v>0</v>
      </c>
      <c r="P97" s="437" t="n"/>
      <c r="Q97" s="437" t="n"/>
      <c r="R97" s="437" t="n"/>
      <c r="S97" s="437" t="n"/>
      <c r="T97" s="437" t="n"/>
      <c r="U97" s="437" t="n"/>
      <c r="V97" s="437" t="n"/>
      <c r="W97" s="437" t="n">
        <v>0</v>
      </c>
      <c r="X97" s="437" t="n">
        <v>1</v>
      </c>
      <c r="Y97" s="437" t="n">
        <v>0</v>
      </c>
      <c r="Z97" s="437" t="n"/>
      <c r="AA97" s="437" t="n"/>
      <c r="AB97" s="437" t="n"/>
    </row>
    <row r="98">
      <c r="A98" s="437" t="n">
        <v>50</v>
      </c>
      <c r="B98" s="437" t="n">
        <v>0</v>
      </c>
      <c r="C98" s="437" t="n">
        <v>0</v>
      </c>
      <c r="D98" s="437" t="n">
        <v>1</v>
      </c>
      <c r="E98" s="437" t="n">
        <v>215</v>
      </c>
      <c r="F98" s="437">
        <f>ROUND(Source!AT80,O98)</f>
        <v/>
      </c>
      <c r="G98" s="437" t="inlineStr">
        <is>
          <t>Монтаж</t>
        </is>
      </c>
      <c r="H98" s="437" t="inlineStr">
        <is>
          <t>Монтажные работы с НР и СП</t>
        </is>
      </c>
      <c r="I98" s="437" t="n"/>
      <c r="J98" s="437" t="n"/>
      <c r="K98" s="437" t="n">
        <v>215</v>
      </c>
      <c r="L98" s="437" t="n">
        <v>17</v>
      </c>
      <c r="M98" s="437" t="n">
        <v>3</v>
      </c>
      <c r="N98" s="437" t="inlineStr"/>
      <c r="O98" s="437" t="n">
        <v>0</v>
      </c>
      <c r="P98" s="437" t="n"/>
      <c r="Q98" s="437" t="n"/>
      <c r="R98" s="437" t="n"/>
      <c r="S98" s="437" t="n"/>
      <c r="T98" s="437" t="n"/>
      <c r="U98" s="437" t="n"/>
      <c r="V98" s="437" t="n"/>
      <c r="W98" s="437" t="n">
        <v>0</v>
      </c>
      <c r="X98" s="437" t="n">
        <v>1</v>
      </c>
      <c r="Y98" s="437" t="n">
        <v>0</v>
      </c>
      <c r="Z98" s="437" t="n"/>
      <c r="AA98" s="437" t="n"/>
      <c r="AB98" s="437" t="n"/>
    </row>
    <row r="99">
      <c r="A99" s="437" t="n">
        <v>50</v>
      </c>
      <c r="B99" s="437" t="n">
        <v>0</v>
      </c>
      <c r="C99" s="437" t="n">
        <v>0</v>
      </c>
      <c r="D99" s="437" t="n">
        <v>1</v>
      </c>
      <c r="E99" s="437" t="n">
        <v>217</v>
      </c>
      <c r="F99" s="437">
        <f>ROUND(Source!AU80,O99)</f>
        <v/>
      </c>
      <c r="G99" s="437" t="inlineStr">
        <is>
          <t>Прочие</t>
        </is>
      </c>
      <c r="H99" s="437" t="inlineStr">
        <is>
          <t>Прочие работы с НР и СП</t>
        </is>
      </c>
      <c r="I99" s="437" t="n"/>
      <c r="J99" s="437" t="n"/>
      <c r="K99" s="437" t="n">
        <v>217</v>
      </c>
      <c r="L99" s="437" t="n">
        <v>18</v>
      </c>
      <c r="M99" s="437" t="n">
        <v>3</v>
      </c>
      <c r="N99" s="437" t="inlineStr"/>
      <c r="O99" s="437" t="n">
        <v>0</v>
      </c>
      <c r="P99" s="437" t="n"/>
      <c r="Q99" s="437" t="n"/>
      <c r="R99" s="437" t="n"/>
      <c r="S99" s="437" t="n"/>
      <c r="T99" s="437" t="n"/>
      <c r="U99" s="437" t="n"/>
      <c r="V99" s="437" t="n"/>
      <c r="W99" s="437" t="n">
        <v>0</v>
      </c>
      <c r="X99" s="437" t="n">
        <v>1</v>
      </c>
      <c r="Y99" s="437" t="n">
        <v>0</v>
      </c>
      <c r="Z99" s="437" t="n"/>
      <c r="AA99" s="437" t="n"/>
      <c r="AB99" s="437" t="n"/>
    </row>
    <row r="100">
      <c r="A100" s="437" t="n">
        <v>50</v>
      </c>
      <c r="B100" s="437" t="n">
        <v>0</v>
      </c>
      <c r="C100" s="437" t="n">
        <v>0</v>
      </c>
      <c r="D100" s="437" t="n">
        <v>1</v>
      </c>
      <c r="E100" s="437" t="n">
        <v>230</v>
      </c>
      <c r="F100" s="437">
        <f>ROUND(Source!BA80,O100)</f>
        <v/>
      </c>
      <c r="G100" s="437" t="inlineStr">
        <is>
          <t>ПрочиеЗатр</t>
        </is>
      </c>
      <c r="H100" s="437" t="inlineStr">
        <is>
          <t>Прочие затраты по ТСН-2001.16</t>
        </is>
      </c>
      <c r="I100" s="437" t="n"/>
      <c r="J100" s="437" t="n"/>
      <c r="K100" s="437" t="n">
        <v>230</v>
      </c>
      <c r="L100" s="437" t="n">
        <v>19</v>
      </c>
      <c r="M100" s="437" t="n">
        <v>3</v>
      </c>
      <c r="N100" s="437" t="inlineStr"/>
      <c r="O100" s="437" t="n">
        <v>0</v>
      </c>
      <c r="P100" s="437" t="n"/>
      <c r="Q100" s="437" t="n"/>
      <c r="R100" s="437" t="n"/>
      <c r="S100" s="437" t="n"/>
      <c r="T100" s="437" t="n"/>
      <c r="U100" s="437" t="n"/>
      <c r="V100" s="437" t="n"/>
      <c r="W100" s="437" t="n">
        <v>0</v>
      </c>
      <c r="X100" s="437" t="n">
        <v>1</v>
      </c>
      <c r="Y100" s="437" t="n">
        <v>0</v>
      </c>
      <c r="Z100" s="437" t="n"/>
      <c r="AA100" s="437" t="n"/>
      <c r="AB100" s="437" t="n"/>
    </row>
    <row r="101">
      <c r="A101" s="437" t="n">
        <v>50</v>
      </c>
      <c r="B101" s="437" t="n">
        <v>0</v>
      </c>
      <c r="C101" s="437" t="n">
        <v>0</v>
      </c>
      <c r="D101" s="437" t="n">
        <v>1</v>
      </c>
      <c r="E101" s="437" t="n">
        <v>206</v>
      </c>
      <c r="F101" s="437">
        <f>ROUND(Source!T80,O101)</f>
        <v/>
      </c>
      <c r="G101" s="437" t="inlineStr">
        <is>
          <t>ВозврМат</t>
        </is>
      </c>
      <c r="H101" s="437" t="inlineStr">
        <is>
          <t>Возврат материалов</t>
        </is>
      </c>
      <c r="I101" s="437" t="n"/>
      <c r="J101" s="437" t="n"/>
      <c r="K101" s="437" t="n">
        <v>206</v>
      </c>
      <c r="L101" s="437" t="n">
        <v>20</v>
      </c>
      <c r="M101" s="437" t="n">
        <v>3</v>
      </c>
      <c r="N101" s="437" t="inlineStr"/>
      <c r="O101" s="437" t="n">
        <v>0</v>
      </c>
      <c r="P101" s="437" t="n"/>
      <c r="Q101" s="437" t="n"/>
      <c r="R101" s="437" t="n"/>
      <c r="S101" s="437" t="n"/>
      <c r="T101" s="437" t="n"/>
      <c r="U101" s="437" t="n"/>
      <c r="V101" s="437" t="n"/>
      <c r="W101" s="437" t="n">
        <v>0</v>
      </c>
      <c r="X101" s="437" t="n">
        <v>1</v>
      </c>
      <c r="Y101" s="437" t="n">
        <v>0</v>
      </c>
      <c r="Z101" s="437" t="n"/>
      <c r="AA101" s="437" t="n"/>
      <c r="AB101" s="437" t="n"/>
    </row>
    <row r="102">
      <c r="A102" s="437" t="n">
        <v>50</v>
      </c>
      <c r="B102" s="437" t="n">
        <v>0</v>
      </c>
      <c r="C102" s="437" t="n">
        <v>0</v>
      </c>
      <c r="D102" s="437" t="n">
        <v>1</v>
      </c>
      <c r="E102" s="437" t="n">
        <v>207</v>
      </c>
      <c r="F102" s="437">
        <f>ROUND(Source!U80,O102)</f>
        <v/>
      </c>
      <c r="G102" s="437" t="inlineStr">
        <is>
          <t>ТрудСтр</t>
        </is>
      </c>
      <c r="H102" s="437" t="inlineStr">
        <is>
          <t>Трудозатраты строителей</t>
        </is>
      </c>
      <c r="I102" s="437" t="n"/>
      <c r="J102" s="437" t="n"/>
      <c r="K102" s="437" t="n">
        <v>207</v>
      </c>
      <c r="L102" s="437" t="n">
        <v>21</v>
      </c>
      <c r="M102" s="437" t="n">
        <v>3</v>
      </c>
      <c r="N102" s="437" t="inlineStr"/>
      <c r="O102" s="437" t="n">
        <v>7</v>
      </c>
      <c r="P102" s="437" t="n"/>
      <c r="Q102" s="437" t="n"/>
      <c r="R102" s="437" t="n"/>
      <c r="S102" s="437" t="n"/>
      <c r="T102" s="437" t="n"/>
      <c r="U102" s="437" t="n"/>
      <c r="V102" s="437" t="n"/>
      <c r="W102" s="437" t="n">
        <v>0</v>
      </c>
      <c r="X102" s="437" t="n">
        <v>1</v>
      </c>
      <c r="Y102" s="437" t="n">
        <v>0</v>
      </c>
      <c r="Z102" s="437" t="n"/>
      <c r="AA102" s="437" t="n"/>
      <c r="AB102" s="437" t="n"/>
    </row>
    <row r="103">
      <c r="A103" s="437" t="n">
        <v>50</v>
      </c>
      <c r="B103" s="437" t="n">
        <v>0</v>
      </c>
      <c r="C103" s="437" t="n">
        <v>0</v>
      </c>
      <c r="D103" s="437" t="n">
        <v>1</v>
      </c>
      <c r="E103" s="437" t="n">
        <v>208</v>
      </c>
      <c r="F103" s="437">
        <f>ROUND(Source!V80,O103)</f>
        <v/>
      </c>
      <c r="G103" s="437" t="inlineStr">
        <is>
          <t>ТрудМаш</t>
        </is>
      </c>
      <c r="H103" s="437" t="inlineStr">
        <is>
          <t>Трудозатраты машинистов</t>
        </is>
      </c>
      <c r="I103" s="437" t="n"/>
      <c r="J103" s="437" t="n"/>
      <c r="K103" s="437" t="n">
        <v>208</v>
      </c>
      <c r="L103" s="437" t="n">
        <v>22</v>
      </c>
      <c r="M103" s="437" t="n">
        <v>3</v>
      </c>
      <c r="N103" s="437" t="inlineStr"/>
      <c r="O103" s="437" t="n">
        <v>7</v>
      </c>
      <c r="P103" s="437" t="n"/>
      <c r="Q103" s="437" t="n"/>
      <c r="R103" s="437" t="n"/>
      <c r="S103" s="437" t="n"/>
      <c r="T103" s="437" t="n"/>
      <c r="U103" s="437" t="n"/>
      <c r="V103" s="437" t="n"/>
      <c r="W103" s="437" t="n">
        <v>0</v>
      </c>
      <c r="X103" s="437" t="n">
        <v>1</v>
      </c>
      <c r="Y103" s="437" t="n">
        <v>0</v>
      </c>
      <c r="Z103" s="437" t="n"/>
      <c r="AA103" s="437" t="n"/>
      <c r="AB103" s="437" t="n"/>
    </row>
    <row r="104">
      <c r="A104" s="437" t="n">
        <v>50</v>
      </c>
      <c r="B104" s="437" t="n">
        <v>0</v>
      </c>
      <c r="C104" s="437" t="n">
        <v>0</v>
      </c>
      <c r="D104" s="437" t="n">
        <v>1</v>
      </c>
      <c r="E104" s="437" t="n">
        <v>209</v>
      </c>
      <c r="F104" s="437">
        <f>ROUND(Source!W80,O104)</f>
        <v/>
      </c>
      <c r="G104" s="437" t="inlineStr">
        <is>
          <t>ТранспМат</t>
        </is>
      </c>
      <c r="H104" s="437" t="inlineStr">
        <is>
          <t>Транспорт материалов</t>
        </is>
      </c>
      <c r="I104" s="437" t="n"/>
      <c r="J104" s="437" t="n"/>
      <c r="K104" s="437" t="n">
        <v>209</v>
      </c>
      <c r="L104" s="437" t="n">
        <v>23</v>
      </c>
      <c r="M104" s="437" t="n">
        <v>3</v>
      </c>
      <c r="N104" s="437" t="inlineStr"/>
      <c r="O104" s="437" t="n">
        <v>0</v>
      </c>
      <c r="P104" s="437" t="n"/>
      <c r="Q104" s="437" t="n"/>
      <c r="R104" s="437" t="n"/>
      <c r="S104" s="437" t="n"/>
      <c r="T104" s="437" t="n"/>
      <c r="U104" s="437" t="n"/>
      <c r="V104" s="437" t="n"/>
      <c r="W104" s="437" t="n">
        <v>0</v>
      </c>
      <c r="X104" s="437" t="n">
        <v>1</v>
      </c>
      <c r="Y104" s="437" t="n">
        <v>0</v>
      </c>
      <c r="Z104" s="437" t="n"/>
      <c r="AA104" s="437" t="n"/>
      <c r="AB104" s="437" t="n"/>
    </row>
    <row r="105">
      <c r="A105" s="437" t="n">
        <v>50</v>
      </c>
      <c r="B105" s="437" t="n">
        <v>0</v>
      </c>
      <c r="C105" s="437" t="n">
        <v>0</v>
      </c>
      <c r="D105" s="437" t="n">
        <v>1</v>
      </c>
      <c r="E105" s="437" t="n">
        <v>233</v>
      </c>
      <c r="F105" s="437">
        <f>ROUND(Source!BD80,O105)</f>
        <v/>
      </c>
      <c r="G105" s="437" t="inlineStr">
        <is>
          <t>Перевозка</t>
        </is>
      </c>
      <c r="H105" s="437" t="inlineStr">
        <is>
          <t>Перевозка грузов</t>
        </is>
      </c>
      <c r="I105" s="437" t="n"/>
      <c r="J105" s="437" t="n"/>
      <c r="K105" s="437" t="n">
        <v>233</v>
      </c>
      <c r="L105" s="437" t="n">
        <v>24</v>
      </c>
      <c r="M105" s="437" t="n">
        <v>3</v>
      </c>
      <c r="N105" s="437" t="inlineStr"/>
      <c r="O105" s="437" t="n">
        <v>0</v>
      </c>
      <c r="P105" s="437" t="n"/>
      <c r="Q105" s="437" t="n"/>
      <c r="R105" s="437" t="n"/>
      <c r="S105" s="437" t="n"/>
      <c r="T105" s="437" t="n"/>
      <c r="U105" s="437" t="n"/>
      <c r="V105" s="437" t="n"/>
      <c r="W105" s="437" t="n">
        <v>0</v>
      </c>
      <c r="X105" s="437" t="n">
        <v>1</v>
      </c>
      <c r="Y105" s="437" t="n">
        <v>0</v>
      </c>
      <c r="Z105" s="437" t="n"/>
      <c r="AA105" s="437" t="n"/>
      <c r="AB105" s="437" t="n"/>
    </row>
    <row r="106">
      <c r="A106" s="437" t="n">
        <v>50</v>
      </c>
      <c r="B106" s="437" t="n">
        <v>0</v>
      </c>
      <c r="C106" s="437" t="n">
        <v>0</v>
      </c>
      <c r="D106" s="437" t="n">
        <v>1</v>
      </c>
      <c r="E106" s="437" t="n">
        <v>210</v>
      </c>
      <c r="F106" s="437">
        <f>ROUND(Source!X80,O106)</f>
        <v/>
      </c>
      <c r="G106" s="437" t="inlineStr">
        <is>
          <t>НР</t>
        </is>
      </c>
      <c r="H106" s="437" t="inlineStr">
        <is>
          <t>Накладные расходы</t>
        </is>
      </c>
      <c r="I106" s="437" t="n"/>
      <c r="J106" s="437" t="n"/>
      <c r="K106" s="437" t="n">
        <v>210</v>
      </c>
      <c r="L106" s="437" t="n">
        <v>25</v>
      </c>
      <c r="M106" s="437" t="n">
        <v>3</v>
      </c>
      <c r="N106" s="437" t="inlineStr"/>
      <c r="O106" s="437" t="n">
        <v>0</v>
      </c>
      <c r="P106" s="437" t="n"/>
      <c r="Q106" s="437" t="n"/>
      <c r="R106" s="437" t="n"/>
      <c r="S106" s="437" t="n"/>
      <c r="T106" s="437" t="n"/>
      <c r="U106" s="437" t="n"/>
      <c r="V106" s="437" t="n"/>
      <c r="W106" s="437" t="n">
        <v>0</v>
      </c>
      <c r="X106" s="437" t="n">
        <v>1</v>
      </c>
      <c r="Y106" s="437" t="n">
        <v>0</v>
      </c>
      <c r="Z106" s="437" t="n"/>
      <c r="AA106" s="437" t="n"/>
      <c r="AB106" s="437" t="n"/>
    </row>
    <row r="107">
      <c r="A107" s="437" t="n">
        <v>50</v>
      </c>
      <c r="B107" s="437" t="n">
        <v>0</v>
      </c>
      <c r="C107" s="437" t="n">
        <v>0</v>
      </c>
      <c r="D107" s="437" t="n">
        <v>1</v>
      </c>
      <c r="E107" s="437" t="n">
        <v>211</v>
      </c>
      <c r="F107" s="437">
        <f>ROUND(Source!Y80,O107)</f>
        <v/>
      </c>
      <c r="G107" s="437" t="inlineStr">
        <is>
          <t>СмПриб</t>
        </is>
      </c>
      <c r="H107" s="437" t="inlineStr">
        <is>
          <t>Сметная прибыль</t>
        </is>
      </c>
      <c r="I107" s="437" t="n"/>
      <c r="J107" s="437" t="n"/>
      <c r="K107" s="437" t="n">
        <v>211</v>
      </c>
      <c r="L107" s="437" t="n">
        <v>26</v>
      </c>
      <c r="M107" s="437" t="n">
        <v>3</v>
      </c>
      <c r="N107" s="437" t="inlineStr"/>
      <c r="O107" s="437" t="n">
        <v>0</v>
      </c>
      <c r="P107" s="437" t="n"/>
      <c r="Q107" s="437" t="n"/>
      <c r="R107" s="437" t="n"/>
      <c r="S107" s="437" t="n"/>
      <c r="T107" s="437" t="n"/>
      <c r="U107" s="437" t="n"/>
      <c r="V107" s="437" t="n"/>
      <c r="W107" s="437" t="n">
        <v>0</v>
      </c>
      <c r="X107" s="437" t="n">
        <v>1</v>
      </c>
      <c r="Y107" s="437" t="n">
        <v>0</v>
      </c>
      <c r="Z107" s="437" t="n"/>
      <c r="AA107" s="437" t="n"/>
      <c r="AB107" s="437" t="n"/>
    </row>
    <row r="108">
      <c r="A108" s="437" t="n">
        <v>50</v>
      </c>
      <c r="B108" s="437" t="n">
        <v>0</v>
      </c>
      <c r="C108" s="437" t="n">
        <v>0</v>
      </c>
      <c r="D108" s="437" t="n">
        <v>1</v>
      </c>
      <c r="E108" s="437" t="n">
        <v>224</v>
      </c>
      <c r="F108" s="437">
        <f>ROUND(Source!AR80,O108)</f>
        <v/>
      </c>
      <c r="G108" s="437" t="inlineStr">
        <is>
          <t>Всего</t>
        </is>
      </c>
      <c r="H108" s="437" t="inlineStr">
        <is>
          <t>Всего с НР и СП</t>
        </is>
      </c>
      <c r="I108" s="437" t="n"/>
      <c r="J108" s="437" t="n"/>
      <c r="K108" s="437" t="n">
        <v>224</v>
      </c>
      <c r="L108" s="437" t="n">
        <v>27</v>
      </c>
      <c r="M108" s="437" t="n">
        <v>3</v>
      </c>
      <c r="N108" s="437" t="inlineStr"/>
      <c r="O108" s="437" t="n">
        <v>0</v>
      </c>
      <c r="P108" s="437" t="n"/>
      <c r="Q108" s="437" t="n"/>
      <c r="R108" s="437" t="n"/>
      <c r="S108" s="437" t="n"/>
      <c r="T108" s="437" t="n"/>
      <c r="U108" s="437" t="n"/>
      <c r="V108" s="437" t="n"/>
      <c r="W108" s="437" t="n">
        <v>0</v>
      </c>
      <c r="X108" s="437" t="n">
        <v>1</v>
      </c>
      <c r="Y108" s="437" t="n">
        <v>0</v>
      </c>
      <c r="Z108" s="437" t="n"/>
      <c r="AA108" s="437" t="n"/>
      <c r="AB108" s="437" t="n"/>
    </row>
    <row r="109">
      <c r="A109" s="437" t="n">
        <v>50</v>
      </c>
      <c r="B109" s="437" t="n">
        <v>0</v>
      </c>
      <c r="C109" s="437" t="n">
        <v>0</v>
      </c>
      <c r="D109" s="437" t="n">
        <v>2</v>
      </c>
      <c r="E109" s="437" t="n">
        <v>0</v>
      </c>
      <c r="F109" s="437">
        <f>ROUND(F108,O109)</f>
        <v/>
      </c>
      <c r="G109" s="437" t="inlineStr">
        <is>
          <t>и1</t>
        </is>
      </c>
      <c r="H109" s="437" t="inlineStr">
        <is>
          <t>Итого</t>
        </is>
      </c>
      <c r="I109" s="437" t="n"/>
      <c r="J109" s="437" t="n"/>
      <c r="K109" s="437" t="n">
        <v>212</v>
      </c>
      <c r="L109" s="437" t="n">
        <v>28</v>
      </c>
      <c r="M109" s="437" t="n">
        <v>0</v>
      </c>
      <c r="N109" s="437" t="inlineStr"/>
      <c r="O109" s="437" t="n">
        <v>0</v>
      </c>
      <c r="P109" s="437" t="n"/>
      <c r="Q109" s="437" t="n"/>
      <c r="R109" s="437" t="n"/>
      <c r="S109" s="437" t="n"/>
      <c r="T109" s="437" t="n"/>
      <c r="U109" s="437" t="n"/>
      <c r="V109" s="437" t="n"/>
      <c r="W109" s="437" t="n">
        <v>0</v>
      </c>
      <c r="X109" s="437" t="n">
        <v>1</v>
      </c>
      <c r="Y109" s="437" t="n">
        <v>0</v>
      </c>
      <c r="Z109" s="437" t="n"/>
      <c r="AA109" s="437" t="n"/>
      <c r="AB109" s="437" t="n"/>
    </row>
    <row r="110">
      <c r="A110" s="437" t="n">
        <v>50</v>
      </c>
      <c r="B110" s="437" t="n">
        <v>0</v>
      </c>
      <c r="C110" s="437" t="n">
        <v>0</v>
      </c>
      <c r="D110" s="437" t="n">
        <v>2</v>
      </c>
      <c r="E110" s="437" t="n">
        <v>0</v>
      </c>
      <c r="F110" s="437">
        <f>ROUND(F109*0.22,O110)</f>
        <v/>
      </c>
      <c r="G110" s="437" t="inlineStr">
        <is>
          <t>и2</t>
        </is>
      </c>
      <c r="H110" s="437" t="inlineStr">
        <is>
          <t>НДС 22%</t>
        </is>
      </c>
      <c r="I110" s="437" t="n"/>
      <c r="J110" s="437" t="n"/>
      <c r="K110" s="437" t="n">
        <v>212</v>
      </c>
      <c r="L110" s="437" t="n">
        <v>29</v>
      </c>
      <c r="M110" s="437" t="n">
        <v>0</v>
      </c>
      <c r="N110" s="437" t="inlineStr"/>
      <c r="O110" s="437" t="n">
        <v>0</v>
      </c>
      <c r="P110" s="437" t="n"/>
      <c r="Q110" s="437" t="n"/>
      <c r="R110" s="437" t="n"/>
      <c r="S110" s="437" t="n"/>
      <c r="T110" s="437" t="n"/>
      <c r="U110" s="437" t="n"/>
      <c r="V110" s="437" t="n"/>
      <c r="W110" s="437" t="n">
        <v>0</v>
      </c>
      <c r="X110" s="437" t="n">
        <v>1</v>
      </c>
      <c r="Y110" s="437" t="n">
        <v>0</v>
      </c>
      <c r="Z110" s="437" t="n"/>
      <c r="AA110" s="437" t="n"/>
      <c r="AB110" s="437" t="n"/>
    </row>
    <row r="111">
      <c r="A111" s="437" t="n">
        <v>50</v>
      </c>
      <c r="B111" s="437" t="n">
        <v>0</v>
      </c>
      <c r="C111" s="437" t="n">
        <v>0</v>
      </c>
      <c r="D111" s="437" t="n">
        <v>2</v>
      </c>
      <c r="E111" s="437" t="n">
        <v>213</v>
      </c>
      <c r="F111" s="437">
        <f>ROUND(F109+F110,O111)</f>
        <v/>
      </c>
      <c r="G111" s="437" t="inlineStr">
        <is>
          <t>и3</t>
        </is>
      </c>
      <c r="H111" s="437" t="inlineStr">
        <is>
          <t>Всего</t>
        </is>
      </c>
      <c r="I111" s="437" t="n"/>
      <c r="J111" s="437" t="n"/>
      <c r="K111" s="437" t="n">
        <v>212</v>
      </c>
      <c r="L111" s="437" t="n">
        <v>30</v>
      </c>
      <c r="M111" s="437" t="n">
        <v>0</v>
      </c>
      <c r="N111" s="437" t="inlineStr"/>
      <c r="O111" s="437" t="n">
        <v>0</v>
      </c>
      <c r="P111" s="437" t="n"/>
      <c r="Q111" s="437" t="n"/>
      <c r="R111" s="437" t="n"/>
      <c r="S111" s="437" t="n"/>
      <c r="T111" s="437" t="n"/>
      <c r="U111" s="437" t="n"/>
      <c r="V111" s="437" t="n"/>
      <c r="W111" s="437" t="n">
        <v>0</v>
      </c>
      <c r="X111" s="437" t="n">
        <v>1</v>
      </c>
      <c r="Y111" s="437" t="n">
        <v>0</v>
      </c>
      <c r="Z111" s="437" t="n"/>
      <c r="AA111" s="437" t="n"/>
      <c r="AB111" s="437" t="n"/>
    </row>
    <row r="112"/>
    <row r="113">
      <c r="A113" s="434" t="n">
        <v>3</v>
      </c>
      <c r="B113" s="434" t="n">
        <v>0</v>
      </c>
      <c r="C113" s="434" t="n"/>
      <c r="D113" s="434">
        <f>ROW(A122)</f>
        <v/>
      </c>
      <c r="E113" s="434" t="n"/>
      <c r="F113" s="434" t="inlineStr">
        <is>
          <t>Новая локальная смета</t>
        </is>
      </c>
      <c r="G113" s="434" t="inlineStr">
        <is>
          <t>Текстильщиков 3</t>
        </is>
      </c>
      <c r="H113" s="434" t="inlineStr"/>
      <c r="I113" s="434" t="n">
        <v>0</v>
      </c>
      <c r="J113" s="434" t="inlineStr"/>
      <c r="K113" s="434" t="n">
        <v>0</v>
      </c>
      <c r="L113" s="434" t="inlineStr">
        <is>
          <t>Новая локальная смета</t>
        </is>
      </c>
      <c r="M113" s="434" t="inlineStr"/>
      <c r="N113" s="434" t="n"/>
      <c r="O113" s="434" t="n"/>
      <c r="P113" s="434" t="n"/>
      <c r="Q113" s="434" t="n"/>
      <c r="R113" s="434" t="n"/>
      <c r="S113" s="434" t="n">
        <v>0</v>
      </c>
      <c r="T113" s="434" t="n"/>
      <c r="U113" s="434" t="inlineStr"/>
      <c r="V113" s="434" t="n">
        <v>0</v>
      </c>
      <c r="W113" s="434" t="n"/>
      <c r="X113" s="434" t="n"/>
      <c r="Y113" s="434" t="n"/>
      <c r="Z113" s="434" t="n"/>
      <c r="AA113" s="434" t="n"/>
      <c r="AB113" s="434" t="inlineStr"/>
      <c r="AC113" s="434" t="inlineStr"/>
      <c r="AD113" s="434" t="inlineStr"/>
      <c r="AE113" s="434" t="inlineStr"/>
      <c r="AF113" s="434" t="inlineStr"/>
      <c r="AG113" s="434" t="inlineStr"/>
      <c r="AH113" s="434" t="n"/>
      <c r="AI113" s="434" t="n"/>
      <c r="AJ113" s="434" t="n"/>
      <c r="AK113" s="434" t="n"/>
      <c r="AL113" s="434" t="n"/>
      <c r="AM113" s="434" t="n"/>
      <c r="AN113" s="434" t="n"/>
      <c r="AO113" s="434" t="n"/>
      <c r="AP113" s="434" t="inlineStr"/>
      <c r="AQ113" s="434" t="inlineStr"/>
      <c r="AR113" s="434" t="inlineStr"/>
      <c r="AS113" s="434" t="n"/>
      <c r="AT113" s="434" t="n"/>
      <c r="AU113" s="434" t="n"/>
      <c r="AV113" s="434" t="n"/>
      <c r="AW113" s="434" t="n"/>
      <c r="AX113" s="434" t="n"/>
      <c r="AY113" s="434" t="n"/>
      <c r="AZ113" s="434" t="inlineStr"/>
      <c r="BA113" s="434" t="n"/>
      <c r="BB113" s="434" t="inlineStr"/>
      <c r="BC113" s="434" t="inlineStr"/>
      <c r="BD113" s="434" t="inlineStr"/>
      <c r="BE113" s="434" t="inlineStr"/>
      <c r="BF113" s="434" t="inlineStr"/>
      <c r="BG113" s="434" t="inlineStr"/>
      <c r="BH113" s="434" t="inlineStr"/>
      <c r="BI113" s="434" t="inlineStr"/>
      <c r="BJ113" s="434" t="inlineStr"/>
      <c r="BK113" s="434" t="inlineStr"/>
      <c r="BL113" s="434" t="inlineStr"/>
      <c r="BM113" s="434" t="inlineStr"/>
      <c r="BN113" s="434" t="inlineStr"/>
      <c r="BO113" s="434" t="inlineStr"/>
      <c r="BP113" s="434" t="inlineStr"/>
      <c r="BQ113" s="434" t="n"/>
      <c r="BR113" s="434" t="n"/>
      <c r="BS113" s="434" t="n"/>
      <c r="BT113" s="434" t="n"/>
      <c r="BU113" s="434" t="n"/>
      <c r="BV113" s="434" t="n"/>
      <c r="BW113" s="434" t="n"/>
      <c r="BX113" s="434" t="n">
        <v>0</v>
      </c>
      <c r="BY113" s="434" t="n"/>
      <c r="BZ113" s="434" t="n"/>
      <c r="CA113" s="434" t="n"/>
      <c r="CB113" s="434" t="n"/>
      <c r="CC113" s="434" t="n"/>
      <c r="CD113" s="434" t="n"/>
      <c r="CE113" s="434" t="n"/>
      <c r="CF113" s="434" t="n">
        <v>0</v>
      </c>
      <c r="CG113" s="434" t="n">
        <v>0</v>
      </c>
      <c r="CH113" s="434" t="n"/>
      <c r="CI113" s="434" t="inlineStr"/>
      <c r="CJ113" s="434" t="inlineStr"/>
      <c r="CK113" t="inlineStr"/>
      <c r="CL113" t="inlineStr"/>
      <c r="CM113" t="inlineStr"/>
      <c r="CN113" t="inlineStr"/>
      <c r="CO113" t="inlineStr"/>
      <c r="CP113" t="inlineStr"/>
      <c r="CQ113" t="inlineStr"/>
    </row>
    <row r="114"/>
    <row r="115">
      <c r="A115" s="435" t="n">
        <v>52</v>
      </c>
      <c r="B115" s="435">
        <f>B122</f>
        <v/>
      </c>
      <c r="C115" s="435">
        <f>C122</f>
        <v/>
      </c>
      <c r="D115" s="435">
        <f>D122</f>
        <v/>
      </c>
      <c r="E115" s="435">
        <f>E122</f>
        <v/>
      </c>
      <c r="F115" s="435">
        <f>F122</f>
        <v/>
      </c>
      <c r="G115" s="435">
        <f>G122</f>
        <v/>
      </c>
      <c r="H115" s="435" t="n"/>
      <c r="I115" s="435" t="n"/>
      <c r="J115" s="435" t="n"/>
      <c r="K115" s="435" t="n"/>
      <c r="L115" s="435" t="n"/>
      <c r="M115" s="435" t="n"/>
      <c r="N115" s="435" t="n"/>
      <c r="O115" s="435">
        <f>O122</f>
        <v/>
      </c>
      <c r="P115" s="435">
        <f>P122</f>
        <v/>
      </c>
      <c r="Q115" s="435">
        <f>Q122</f>
        <v/>
      </c>
      <c r="R115" s="435">
        <f>R122</f>
        <v/>
      </c>
      <c r="S115" s="435">
        <f>S122</f>
        <v/>
      </c>
      <c r="T115" s="435">
        <f>T122</f>
        <v/>
      </c>
      <c r="U115" s="435">
        <f>U122</f>
        <v/>
      </c>
      <c r="V115" s="435">
        <f>V122</f>
        <v/>
      </c>
      <c r="W115" s="435">
        <f>W122</f>
        <v/>
      </c>
      <c r="X115" s="435">
        <f>X122</f>
        <v/>
      </c>
      <c r="Y115" s="435">
        <f>Y122</f>
        <v/>
      </c>
      <c r="Z115" s="435">
        <f>Z122</f>
        <v/>
      </c>
      <c r="AA115" s="435">
        <f>AA122</f>
        <v/>
      </c>
      <c r="AB115" s="435">
        <f>AB122</f>
        <v/>
      </c>
      <c r="AC115" s="435">
        <f>AC122</f>
        <v/>
      </c>
      <c r="AD115" s="435">
        <f>AD122</f>
        <v/>
      </c>
      <c r="AE115" s="435">
        <f>AE122</f>
        <v/>
      </c>
      <c r="AF115" s="435">
        <f>AF122</f>
        <v/>
      </c>
      <c r="AG115" s="435">
        <f>AG122</f>
        <v/>
      </c>
      <c r="AH115" s="435">
        <f>AH122</f>
        <v/>
      </c>
      <c r="AI115" s="435">
        <f>AI122</f>
        <v/>
      </c>
      <c r="AJ115" s="435">
        <f>AJ122</f>
        <v/>
      </c>
      <c r="AK115" s="435">
        <f>AK122</f>
        <v/>
      </c>
      <c r="AL115" s="435">
        <f>AL122</f>
        <v/>
      </c>
      <c r="AM115" s="435">
        <f>AM122</f>
        <v/>
      </c>
      <c r="AN115" s="435">
        <f>AN122</f>
        <v/>
      </c>
      <c r="AO115" s="435">
        <f>AO122</f>
        <v/>
      </c>
      <c r="AP115" s="435">
        <f>AP122</f>
        <v/>
      </c>
      <c r="AQ115" s="435">
        <f>AQ122</f>
        <v/>
      </c>
      <c r="AR115" s="435">
        <f>AR122</f>
        <v/>
      </c>
      <c r="AS115" s="435">
        <f>AS122</f>
        <v/>
      </c>
      <c r="AT115" s="435">
        <f>AT122</f>
        <v/>
      </c>
      <c r="AU115" s="435">
        <f>AU122</f>
        <v/>
      </c>
      <c r="AV115" s="435">
        <f>AV122</f>
        <v/>
      </c>
      <c r="AW115" s="435">
        <f>AW122</f>
        <v/>
      </c>
      <c r="AX115" s="435">
        <f>AX122</f>
        <v/>
      </c>
      <c r="AY115" s="435">
        <f>AY122</f>
        <v/>
      </c>
      <c r="AZ115" s="435">
        <f>AZ122</f>
        <v/>
      </c>
      <c r="BA115" s="435">
        <f>BA122</f>
        <v/>
      </c>
      <c r="BB115" s="435">
        <f>BB122</f>
        <v/>
      </c>
      <c r="BC115" s="435">
        <f>BC122</f>
        <v/>
      </c>
      <c r="BD115" s="435">
        <f>BD122</f>
        <v/>
      </c>
      <c r="BE115" s="435">
        <f>BE122</f>
        <v/>
      </c>
      <c r="BF115" s="435">
        <f>BF122</f>
        <v/>
      </c>
      <c r="BG115" s="435">
        <f>BG122</f>
        <v/>
      </c>
      <c r="BH115" s="435">
        <f>BH122</f>
        <v/>
      </c>
      <c r="BI115" s="435">
        <f>BI122</f>
        <v/>
      </c>
      <c r="BJ115" s="435">
        <f>BJ122</f>
        <v/>
      </c>
      <c r="BK115" s="435">
        <f>BK122</f>
        <v/>
      </c>
      <c r="BL115" s="435">
        <f>BL122</f>
        <v/>
      </c>
      <c r="BM115" s="435">
        <f>BM122</f>
        <v/>
      </c>
      <c r="BN115" s="435">
        <f>BN122</f>
        <v/>
      </c>
      <c r="BO115" s="435">
        <f>BO122</f>
        <v/>
      </c>
      <c r="BP115" s="435">
        <f>BP122</f>
        <v/>
      </c>
      <c r="BQ115" s="435">
        <f>BQ122</f>
        <v/>
      </c>
      <c r="BR115" s="435">
        <f>BR122</f>
        <v/>
      </c>
      <c r="BS115" s="435">
        <f>BS122</f>
        <v/>
      </c>
      <c r="BT115" s="435">
        <f>BT122</f>
        <v/>
      </c>
      <c r="BU115" s="435">
        <f>BU122</f>
        <v/>
      </c>
      <c r="BV115" s="435">
        <f>BV122</f>
        <v/>
      </c>
      <c r="BW115" s="435">
        <f>BW122</f>
        <v/>
      </c>
      <c r="BX115" s="435">
        <f>BX122</f>
        <v/>
      </c>
      <c r="BY115" s="435">
        <f>BY122</f>
        <v/>
      </c>
      <c r="BZ115" s="435">
        <f>BZ122</f>
        <v/>
      </c>
      <c r="CA115" s="435">
        <f>CA122</f>
        <v/>
      </c>
      <c r="CB115" s="435">
        <f>CB122</f>
        <v/>
      </c>
      <c r="CC115" s="435">
        <f>CC122</f>
        <v/>
      </c>
      <c r="CD115" s="435">
        <f>CD122</f>
        <v/>
      </c>
      <c r="CE115" s="435">
        <f>CE122</f>
        <v/>
      </c>
      <c r="CF115" s="435">
        <f>CF122</f>
        <v/>
      </c>
      <c r="CG115" s="435">
        <f>CG122</f>
        <v/>
      </c>
      <c r="CH115" s="435">
        <f>CH122</f>
        <v/>
      </c>
      <c r="CI115" s="435">
        <f>CI122</f>
        <v/>
      </c>
      <c r="CJ115" s="435">
        <f>CJ122</f>
        <v/>
      </c>
      <c r="CK115" s="435">
        <f>CK122</f>
        <v/>
      </c>
      <c r="CL115" s="435">
        <f>CL122</f>
        <v/>
      </c>
      <c r="CM115" s="435">
        <f>CM122</f>
        <v/>
      </c>
      <c r="CN115" s="435">
        <f>CN122</f>
        <v/>
      </c>
      <c r="CO115" s="435">
        <f>CO122</f>
        <v/>
      </c>
      <c r="CP115" s="435">
        <f>CP122</f>
        <v/>
      </c>
      <c r="CQ115" s="435">
        <f>CQ122</f>
        <v/>
      </c>
      <c r="CR115" s="435">
        <f>CR122</f>
        <v/>
      </c>
      <c r="CS115" s="435">
        <f>CS122</f>
        <v/>
      </c>
      <c r="CT115" s="435">
        <f>CT122</f>
        <v/>
      </c>
      <c r="CU115" s="435">
        <f>CU122</f>
        <v/>
      </c>
      <c r="CV115" s="435">
        <f>CV122</f>
        <v/>
      </c>
      <c r="CW115" s="435">
        <f>CW122</f>
        <v/>
      </c>
      <c r="CX115" s="435">
        <f>CX122</f>
        <v/>
      </c>
      <c r="CY115" s="435">
        <f>CY122</f>
        <v/>
      </c>
      <c r="CZ115" s="435">
        <f>CZ122</f>
        <v/>
      </c>
      <c r="DA115" s="435">
        <f>DA122</f>
        <v/>
      </c>
      <c r="DB115" s="435">
        <f>DB122</f>
        <v/>
      </c>
      <c r="DC115" s="435">
        <f>DC122</f>
        <v/>
      </c>
      <c r="DD115" s="435">
        <f>DD122</f>
        <v/>
      </c>
      <c r="DE115" s="435">
        <f>DE122</f>
        <v/>
      </c>
      <c r="DF115" s="435">
        <f>DF122</f>
        <v/>
      </c>
      <c r="DG115" s="436">
        <f>DG122</f>
        <v/>
      </c>
      <c r="DH115" s="436">
        <f>DH122</f>
        <v/>
      </c>
      <c r="DI115" s="436">
        <f>DI122</f>
        <v/>
      </c>
      <c r="DJ115" s="436">
        <f>DJ122</f>
        <v/>
      </c>
      <c r="DK115" s="436">
        <f>DK122</f>
        <v/>
      </c>
      <c r="DL115" s="436">
        <f>DL122</f>
        <v/>
      </c>
      <c r="DM115" s="436">
        <f>DM122</f>
        <v/>
      </c>
      <c r="DN115" s="436">
        <f>DN122</f>
        <v/>
      </c>
      <c r="DO115" s="436">
        <f>DO122</f>
        <v/>
      </c>
      <c r="DP115" s="436">
        <f>DP122</f>
        <v/>
      </c>
      <c r="DQ115" s="436">
        <f>DQ122</f>
        <v/>
      </c>
      <c r="DR115" s="436">
        <f>DR122</f>
        <v/>
      </c>
      <c r="DS115" s="436">
        <f>DS122</f>
        <v/>
      </c>
      <c r="DT115" s="436">
        <f>DT122</f>
        <v/>
      </c>
      <c r="DU115" s="436">
        <f>DU122</f>
        <v/>
      </c>
      <c r="DV115" s="436">
        <f>DV122</f>
        <v/>
      </c>
      <c r="DW115" s="436">
        <f>DW122</f>
        <v/>
      </c>
      <c r="DX115" s="436">
        <f>DX122</f>
        <v/>
      </c>
      <c r="DY115" s="436">
        <f>DY122</f>
        <v/>
      </c>
      <c r="DZ115" s="436">
        <f>DZ122</f>
        <v/>
      </c>
      <c r="EA115" s="436">
        <f>EA122</f>
        <v/>
      </c>
      <c r="EB115" s="436">
        <f>EB122</f>
        <v/>
      </c>
      <c r="EC115" s="436">
        <f>EC122</f>
        <v/>
      </c>
      <c r="ED115" s="436">
        <f>ED122</f>
        <v/>
      </c>
      <c r="EE115" s="436">
        <f>EE122</f>
        <v/>
      </c>
      <c r="EF115" s="436">
        <f>EF122</f>
        <v/>
      </c>
      <c r="EG115" s="436">
        <f>EG122</f>
        <v/>
      </c>
      <c r="EH115" s="436">
        <f>EH122</f>
        <v/>
      </c>
      <c r="EI115" s="436">
        <f>EI122</f>
        <v/>
      </c>
      <c r="EJ115" s="436">
        <f>EJ122</f>
        <v/>
      </c>
      <c r="EK115" s="436">
        <f>EK122</f>
        <v/>
      </c>
      <c r="EL115" s="436">
        <f>EL122</f>
        <v/>
      </c>
      <c r="EM115" s="436">
        <f>EM122</f>
        <v/>
      </c>
      <c r="EN115" s="436">
        <f>EN122</f>
        <v/>
      </c>
      <c r="EO115" s="436">
        <f>EO122</f>
        <v/>
      </c>
      <c r="EP115" s="436">
        <f>EP122</f>
        <v/>
      </c>
      <c r="EQ115" s="436">
        <f>EQ122</f>
        <v/>
      </c>
      <c r="ER115" s="436">
        <f>ER122</f>
        <v/>
      </c>
      <c r="ES115" s="436">
        <f>ES122</f>
        <v/>
      </c>
      <c r="ET115" s="436">
        <f>ET122</f>
        <v/>
      </c>
      <c r="EU115" s="436">
        <f>EU122</f>
        <v/>
      </c>
      <c r="EV115" s="436">
        <f>EV122</f>
        <v/>
      </c>
      <c r="EW115" s="436">
        <f>EW122</f>
        <v/>
      </c>
      <c r="EX115" s="436">
        <f>EX122</f>
        <v/>
      </c>
      <c r="EY115" s="436">
        <f>EY122</f>
        <v/>
      </c>
      <c r="EZ115" s="436">
        <f>EZ122</f>
        <v/>
      </c>
      <c r="FA115" s="436">
        <f>FA122</f>
        <v/>
      </c>
      <c r="FB115" s="436">
        <f>FB122</f>
        <v/>
      </c>
      <c r="FC115" s="436">
        <f>FC122</f>
        <v/>
      </c>
      <c r="FD115" s="436">
        <f>FD122</f>
        <v/>
      </c>
      <c r="FE115" s="436">
        <f>FE122</f>
        <v/>
      </c>
      <c r="FF115" s="436">
        <f>FF122</f>
        <v/>
      </c>
      <c r="FG115" s="436">
        <f>FG122</f>
        <v/>
      </c>
      <c r="FH115" s="436">
        <f>FH122</f>
        <v/>
      </c>
      <c r="FI115" s="436">
        <f>FI122</f>
        <v/>
      </c>
      <c r="FJ115" s="436">
        <f>FJ122</f>
        <v/>
      </c>
      <c r="FK115" s="436">
        <f>FK122</f>
        <v/>
      </c>
      <c r="FL115" s="436">
        <f>FL122</f>
        <v/>
      </c>
      <c r="FM115" s="436">
        <f>FM122</f>
        <v/>
      </c>
      <c r="FN115" s="436">
        <f>FN122</f>
        <v/>
      </c>
      <c r="FO115" s="436">
        <f>FO122</f>
        <v/>
      </c>
      <c r="FP115" s="436">
        <f>FP122</f>
        <v/>
      </c>
      <c r="FQ115" s="436">
        <f>FQ122</f>
        <v/>
      </c>
      <c r="FR115" s="436">
        <f>FR122</f>
        <v/>
      </c>
      <c r="FS115" s="436">
        <f>FS122</f>
        <v/>
      </c>
      <c r="FT115" s="436">
        <f>FT122</f>
        <v/>
      </c>
      <c r="FU115" s="436">
        <f>FU122</f>
        <v/>
      </c>
      <c r="FV115" s="436">
        <f>FV122</f>
        <v/>
      </c>
      <c r="FW115" s="436">
        <f>FW122</f>
        <v/>
      </c>
      <c r="FX115" s="436">
        <f>FX122</f>
        <v/>
      </c>
      <c r="FY115" s="436">
        <f>FY122</f>
        <v/>
      </c>
      <c r="FZ115" s="436">
        <f>FZ122</f>
        <v/>
      </c>
      <c r="GA115" s="436">
        <f>GA122</f>
        <v/>
      </c>
      <c r="GB115" s="436">
        <f>GB122</f>
        <v/>
      </c>
      <c r="GC115" s="436">
        <f>GC122</f>
        <v/>
      </c>
      <c r="GD115" s="436">
        <f>GD122</f>
        <v/>
      </c>
      <c r="GE115" s="436">
        <f>GE122</f>
        <v/>
      </c>
      <c r="GF115" s="436">
        <f>GF122</f>
        <v/>
      </c>
      <c r="GG115" s="436">
        <f>GG122</f>
        <v/>
      </c>
      <c r="GH115" s="436">
        <f>GH122</f>
        <v/>
      </c>
      <c r="GI115" s="436">
        <f>GI122</f>
        <v/>
      </c>
      <c r="GJ115" s="436">
        <f>GJ122</f>
        <v/>
      </c>
      <c r="GK115" s="436">
        <f>GK122</f>
        <v/>
      </c>
      <c r="GL115" s="436">
        <f>GL122</f>
        <v/>
      </c>
      <c r="GM115" s="436">
        <f>GM122</f>
        <v/>
      </c>
      <c r="GN115" s="436">
        <f>GN122</f>
        <v/>
      </c>
      <c r="GO115" s="436">
        <f>GO122</f>
        <v/>
      </c>
      <c r="GP115" s="436">
        <f>GP122</f>
        <v/>
      </c>
      <c r="GQ115" s="436">
        <f>GQ122</f>
        <v/>
      </c>
      <c r="GR115" s="436">
        <f>GR122</f>
        <v/>
      </c>
      <c r="GS115" s="436">
        <f>GS122</f>
        <v/>
      </c>
      <c r="GT115" s="436">
        <f>GT122</f>
        <v/>
      </c>
      <c r="GU115" s="436">
        <f>GU122</f>
        <v/>
      </c>
      <c r="GV115" s="436">
        <f>GV122</f>
        <v/>
      </c>
      <c r="GW115" s="436">
        <f>GW122</f>
        <v/>
      </c>
      <c r="GX115" s="436">
        <f>GX122</f>
        <v/>
      </c>
    </row>
    <row r="116"/>
    <row r="117">
      <c r="A117" t="n">
        <v>17</v>
      </c>
      <c r="B117" t="n">
        <v>0</v>
      </c>
      <c r="C117">
        <f>ROW(SmtRes!A68)</f>
        <v/>
      </c>
      <c r="D117">
        <f>ROW(EtalonRes!A65)</f>
        <v/>
      </c>
      <c r="E117" t="inlineStr">
        <is>
          <t>1</t>
        </is>
      </c>
      <c r="F117" t="inlineStr">
        <is>
          <t>65-10-1</t>
        </is>
      </c>
      <c r="G117" t="inlineStr">
        <is>
          <t>Очистка канализационной сети внутренней</t>
        </is>
      </c>
      <c r="H117" t="inlineStr">
        <is>
          <t>100 м трубопровода</t>
        </is>
      </c>
      <c r="I117">
        <f>ROUND(ROUND(110/100,4),7)</f>
        <v/>
      </c>
      <c r="J117" t="n">
        <v>0</v>
      </c>
      <c r="K117">
        <f>ROUND(ROUND(110/100,4),7)</f>
        <v/>
      </c>
      <c r="O117">
        <f>ROUND(CP117,0)</f>
        <v/>
      </c>
      <c r="P117">
        <f>ROUND(CQ117*I117,0)</f>
        <v/>
      </c>
      <c r="Q117">
        <f>(ROUND((ROUND(((ET117)*I117),0)*BB117),0)+ROUND((ROUND(((AE117-(EU117))*I117),0)*BS117),0))</f>
        <v/>
      </c>
      <c r="R117">
        <f>(ROUND((ROUND(((EU117)*I117),0)*BS117),0)+ROUND((ROUND(((AE117-(EU117))*I117),0)*BS117),0))</f>
        <v/>
      </c>
      <c r="S117">
        <f>ROUND(CT117*I117,0)</f>
        <v/>
      </c>
      <c r="T117">
        <f>ROUND(CU117*I117,0)</f>
        <v/>
      </c>
      <c r="U117">
        <f>ROUND(CV117*I117,7)</f>
        <v/>
      </c>
      <c r="V117">
        <f>ROUND(CW117*I117,7)</f>
        <v/>
      </c>
      <c r="W117">
        <f>ROUND(CX117*I117,0)</f>
        <v/>
      </c>
      <c r="X117">
        <f>ROUND(CY117,0)</f>
        <v/>
      </c>
      <c r="Y117">
        <f>ROUND(CZ117,0)</f>
        <v/>
      </c>
      <c r="AA117" t="n">
        <v>78869116</v>
      </c>
      <c r="AB117">
        <f>ROUND((AC117+AD117+AF117),2)</f>
        <v/>
      </c>
      <c r="AC117">
        <f>ROUND((ES117),2)</f>
        <v/>
      </c>
      <c r="AD117">
        <f>ROUND((((ET117)-(EU117))+AE117),2)</f>
        <v/>
      </c>
      <c r="AE117">
        <f>ROUND((EU117),2)</f>
        <v/>
      </c>
      <c r="AF117">
        <f>ROUND((EV117),2)</f>
        <v/>
      </c>
      <c r="AG117">
        <f>ROUND((AP117),2)</f>
        <v/>
      </c>
      <c r="AH117">
        <f>(EW117)</f>
        <v/>
      </c>
      <c r="AI117">
        <f>(EX117)</f>
        <v/>
      </c>
      <c r="AJ117">
        <f>(AS117)</f>
        <v/>
      </c>
      <c r="AK117" t="n">
        <v>403.3</v>
      </c>
      <c r="AL117" t="n">
        <v>139.36</v>
      </c>
      <c r="AM117" t="n">
        <v>0.87</v>
      </c>
      <c r="AN117" t="n">
        <v>0</v>
      </c>
      <c r="AO117" t="n">
        <v>263.07</v>
      </c>
      <c r="AP117" t="n">
        <v>0</v>
      </c>
      <c r="AQ117" t="n">
        <v>32.2</v>
      </c>
      <c r="AR117" t="n">
        <v>0</v>
      </c>
      <c r="AS117" t="n">
        <v>0</v>
      </c>
      <c r="AT117" t="n">
        <v>103</v>
      </c>
      <c r="AU117" t="n">
        <v>52</v>
      </c>
      <c r="AV117" t="n">
        <v>1</v>
      </c>
      <c r="AW117" t="n">
        <v>1</v>
      </c>
      <c r="AZ117" t="n">
        <v>1</v>
      </c>
      <c r="BA117" t="n">
        <v>52.25</v>
      </c>
      <c r="BB117" t="n">
        <v>25.03</v>
      </c>
      <c r="BC117" t="n">
        <v>11.85</v>
      </c>
      <c r="BD117" t="inlineStr"/>
      <c r="BE117" t="inlineStr"/>
      <c r="BF117" t="inlineStr"/>
      <c r="BG117" t="inlineStr"/>
      <c r="BH117" t="n">
        <v>0</v>
      </c>
      <c r="BI117" t="n">
        <v>1</v>
      </c>
      <c r="BJ117" t="inlineStr">
        <is>
          <t>ТЕРр Московской обл., 65-10-1, приказ Минстроя России №675/пр от 28.02.2017 № 263/пр</t>
        </is>
      </c>
      <c r="BM117" t="n">
        <v>65007</v>
      </c>
      <c r="BN117" t="n">
        <v>0</v>
      </c>
      <c r="BO117" t="inlineStr">
        <is>
          <t>65-10-1</t>
        </is>
      </c>
      <c r="BP117" t="n">
        <v>1</v>
      </c>
      <c r="BQ117" t="n">
        <v>6</v>
      </c>
      <c r="BR117" t="n">
        <v>0</v>
      </c>
      <c r="BS117" t="n">
        <v>52.25</v>
      </c>
      <c r="BT117" t="n">
        <v>1</v>
      </c>
      <c r="BU117" t="n">
        <v>1</v>
      </c>
      <c r="BV117" t="n">
        <v>1</v>
      </c>
      <c r="BW117" t="n">
        <v>1</v>
      </c>
      <c r="BX117" t="n">
        <v>1</v>
      </c>
      <c r="BY117" t="inlineStr"/>
      <c r="BZ117" t="n">
        <v>103</v>
      </c>
      <c r="CA117" t="n">
        <v>52</v>
      </c>
      <c r="CB117" t="inlineStr"/>
      <c r="CE117" t="n">
        <v>12</v>
      </c>
      <c r="CF117" t="n">
        <v>0</v>
      </c>
      <c r="CG117" t="n">
        <v>0</v>
      </c>
      <c r="CM117" t="n">
        <v>0</v>
      </c>
      <c r="CN117" t="inlineStr"/>
      <c r="CO117" t="n">
        <v>0</v>
      </c>
      <c r="CP117">
        <f>(P117+Q117+S117)</f>
        <v/>
      </c>
      <c r="CQ117">
        <f>AC117*BC117</f>
        <v/>
      </c>
      <c r="CR117">
        <f>(ROUND((ROUND(((ET117)*1),0)*BB117),0)+ROUND((ROUND(((AE117-(EU117))*1),0)*BS117),0))</f>
        <v/>
      </c>
      <c r="CS117">
        <f>(ROUND((ROUND(((EU117)*1),0)*BS117),0)+ROUND((ROUND(((AE117-(EU117))*1),0)*BS117),0))</f>
        <v/>
      </c>
      <c r="CT117">
        <f>AF117*BA117</f>
        <v/>
      </c>
      <c r="CU117">
        <f>AG117</f>
        <v/>
      </c>
      <c r="CV117">
        <f>AH117</f>
        <v/>
      </c>
      <c r="CW117">
        <f>AI117</f>
        <v/>
      </c>
      <c r="CX117">
        <f>AJ117</f>
        <v/>
      </c>
      <c r="CY117">
        <f>(((S117+R117)*AT117)/100)</f>
        <v/>
      </c>
      <c r="CZ117">
        <f>(((S117+R117)*AU117)/100)</f>
        <v/>
      </c>
      <c r="DC117" t="inlineStr"/>
      <c r="DD117" t="inlineStr"/>
      <c r="DE117" t="inlineStr"/>
      <c r="DF117" t="inlineStr"/>
      <c r="DG117" t="inlineStr"/>
      <c r="DH117" t="inlineStr"/>
      <c r="DI117" t="inlineStr"/>
      <c r="DJ117" t="inlineStr"/>
      <c r="DK117" t="inlineStr"/>
      <c r="DL117" t="inlineStr"/>
      <c r="DM117" t="inlineStr"/>
      <c r="DN117" t="n">
        <v>0</v>
      </c>
      <c r="DO117" t="n">
        <v>0</v>
      </c>
      <c r="DP117" t="n">
        <v>1</v>
      </c>
      <c r="DQ117" t="n">
        <v>1</v>
      </c>
      <c r="DU117" t="n">
        <v>1013</v>
      </c>
      <c r="DV117" t="inlineStr">
        <is>
          <t>100 м трубопровода</t>
        </is>
      </c>
      <c r="DW117" t="inlineStr">
        <is>
          <t>100 м трубопровода</t>
        </is>
      </c>
      <c r="DX117" t="n">
        <v>1</v>
      </c>
      <c r="DZ117" t="inlineStr"/>
      <c r="EA117" t="inlineStr"/>
      <c r="EB117" t="inlineStr"/>
      <c r="EC117" t="inlineStr"/>
      <c r="EE117" t="n">
        <v>78726000</v>
      </c>
      <c r="EF117" t="n">
        <v>6</v>
      </c>
      <c r="EG117" t="inlineStr">
        <is>
          <t>Ремонтно-строительные работы</t>
        </is>
      </c>
      <c r="EH117" t="n">
        <v>99</v>
      </c>
      <c r="EI117" t="inlineStr">
        <is>
          <t>Внутренние санитарно-технические работы</t>
        </is>
      </c>
      <c r="EJ117" t="n">
        <v>1</v>
      </c>
      <c r="EK117" t="n">
        <v>65007</v>
      </c>
      <c r="EL117" t="inlineStr">
        <is>
          <t>Внутренние санитарнотехнические работы: смена труб, санприборов, запорной арматуры и другое</t>
        </is>
      </c>
      <c r="EM117" t="inlineStr">
        <is>
          <t>рФЕР-65</t>
        </is>
      </c>
      <c r="EO117" t="inlineStr"/>
      <c r="EQ117" t="n">
        <v>0</v>
      </c>
      <c r="ER117" t="n">
        <v>403.3</v>
      </c>
      <c r="ES117" t="n">
        <v>139.36</v>
      </c>
      <c r="ET117" t="n">
        <v>0.87</v>
      </c>
      <c r="EU117" t="n">
        <v>0</v>
      </c>
      <c r="EV117" t="n">
        <v>263.07</v>
      </c>
      <c r="EW117" t="n">
        <v>32.2</v>
      </c>
      <c r="EX117" t="n">
        <v>0</v>
      </c>
      <c r="EY117" t="n">
        <v>0</v>
      </c>
      <c r="FQ117" t="n">
        <v>0</v>
      </c>
      <c r="FR117" t="n">
        <v>0</v>
      </c>
      <c r="FS117" t="n">
        <v>0</v>
      </c>
      <c r="FX117" t="n">
        <v>103</v>
      </c>
      <c r="FY117" t="n">
        <v>52</v>
      </c>
      <c r="GA117" t="inlineStr"/>
      <c r="GD117" t="n">
        <v>1</v>
      </c>
      <c r="GF117" t="n">
        <v>-66904957</v>
      </c>
      <c r="GG117" t="n">
        <v>2</v>
      </c>
      <c r="GH117" t="n">
        <v>1</v>
      </c>
      <c r="GI117" t="n">
        <v>2</v>
      </c>
      <c r="GJ117" t="n">
        <v>0</v>
      </c>
      <c r="GK117" t="n">
        <v>0</v>
      </c>
      <c r="GL117">
        <f>ROUND(IF(AND(BH117=3,BI117=3,FS117&lt;&gt;0),P117,0),0)</f>
        <v/>
      </c>
      <c r="GM117">
        <f>ROUND(O117+X117+Y117,0)+GX117</f>
        <v/>
      </c>
      <c r="GN117">
        <f>IF(OR(BI117=0,BI117=1),GM117-GX117,0)</f>
        <v/>
      </c>
      <c r="GO117">
        <f>IF(BI117=2,GM117-GX117,0)</f>
        <v/>
      </c>
      <c r="GP117">
        <f>IF(BI117=4,GM117-GX117,0)</f>
        <v/>
      </c>
      <c r="GR117" t="n">
        <v>0</v>
      </c>
      <c r="GS117" t="n">
        <v>3</v>
      </c>
      <c r="GT117" t="n">
        <v>0</v>
      </c>
      <c r="GU117" t="inlineStr"/>
      <c r="GV117">
        <f>ROUND((GT117),2)</f>
        <v/>
      </c>
      <c r="GW117" t="n">
        <v>1</v>
      </c>
      <c r="GX117">
        <f>ROUND(HC117*I117,0)</f>
        <v/>
      </c>
      <c r="HA117" t="n">
        <v>0</v>
      </c>
      <c r="HB117" t="n">
        <v>0</v>
      </c>
      <c r="HC117">
        <f>GV117*GW117</f>
        <v/>
      </c>
      <c r="HE117" t="inlineStr"/>
      <c r="HF117" t="inlineStr"/>
      <c r="HM117" t="inlineStr"/>
      <c r="HN117" t="inlineStr">
        <is>
          <t>Пр/812-099.2-1</t>
        </is>
      </c>
      <c r="HO117" t="inlineStr">
        <is>
          <t>Пр/774-099.2</t>
        </is>
      </c>
      <c r="HP117" t="inlineStr">
        <is>
          <t>Внутренние санитарнотехнические работы: смена труб, санприборов, запорной арматуры и другое</t>
        </is>
      </c>
      <c r="HQ117" t="inlineStr">
        <is>
          <t>Внутренние санитарнотехнические работы: смена труб, санприборов, запорной арматуры и другое</t>
        </is>
      </c>
      <c r="HS117" t="n">
        <v>0</v>
      </c>
      <c r="IK117" t="n">
        <v>0</v>
      </c>
    </row>
    <row r="118">
      <c r="A118" t="n">
        <v>17</v>
      </c>
      <c r="B118" t="n">
        <v>0</v>
      </c>
      <c r="C118">
        <f>ROW(SmtRes!A71)</f>
        <v/>
      </c>
      <c r="D118">
        <f>ROW(EtalonRes!A67)</f>
        <v/>
      </c>
      <c r="E118" t="inlineStr">
        <is>
          <t>2</t>
        </is>
      </c>
      <c r="F118" t="inlineStr">
        <is>
          <t>67-5-2</t>
        </is>
      </c>
      <c r="G118" t="inlineStr">
        <is>
          <t>Смена ламп люминесцентных</t>
        </is>
      </c>
      <c r="H118" t="inlineStr">
        <is>
          <t>100 шт.</t>
        </is>
      </c>
      <c r="I118">
        <f>ROUND(ROUND(4/100,4),7)</f>
        <v/>
      </c>
      <c r="J118" t="n">
        <v>0</v>
      </c>
      <c r="K118">
        <f>ROUND(ROUND(4/100,4),7)</f>
        <v/>
      </c>
      <c r="O118">
        <f>ROUND(CP118,0)</f>
        <v/>
      </c>
      <c r="P118">
        <f>ROUND(CQ118*I118,0)</f>
        <v/>
      </c>
      <c r="Q118">
        <f>(ROUND((ROUND(((ET118)*I118),0)*BB118),0)+ROUND((ROUND(((AE118-(EU118))*I118),0)*BS118),0))</f>
        <v/>
      </c>
      <c r="R118">
        <f>(ROUND((ROUND(((EU118)*I118),0)*BS118),0)+ROUND((ROUND(((AE118-(EU118))*I118),0)*BS118),0))</f>
        <v/>
      </c>
      <c r="S118">
        <f>ROUND(CT118*I118,0)</f>
        <v/>
      </c>
      <c r="T118">
        <f>ROUND(CU118*I118,0)</f>
        <v/>
      </c>
      <c r="U118">
        <f>ROUND(CV118*I118,7)</f>
        <v/>
      </c>
      <c r="V118">
        <f>ROUND(CW118*I118,7)</f>
        <v/>
      </c>
      <c r="W118">
        <f>ROUND(CX118*I118,0)</f>
        <v/>
      </c>
      <c r="X118">
        <f>ROUND(CY118,0)</f>
        <v/>
      </c>
      <c r="Y118">
        <f>ROUND(CZ118,0)</f>
        <v/>
      </c>
      <c r="AA118" t="n">
        <v>78869116</v>
      </c>
      <c r="AB118">
        <f>ROUND((AC118+AD118+AF118),2)</f>
        <v/>
      </c>
      <c r="AC118">
        <f>ROUND((ES118),2)</f>
        <v/>
      </c>
      <c r="AD118">
        <f>ROUND((((ET118)-(EU118))+AE118),2)</f>
        <v/>
      </c>
      <c r="AE118">
        <f>ROUND((EU118),2)</f>
        <v/>
      </c>
      <c r="AF118">
        <f>ROUND((EV118),2)</f>
        <v/>
      </c>
      <c r="AG118">
        <f>ROUND((AP118),2)</f>
        <v/>
      </c>
      <c r="AH118">
        <f>(EW118)</f>
        <v/>
      </c>
      <c r="AI118">
        <f>(EX118)</f>
        <v/>
      </c>
      <c r="AJ118">
        <f>(AS118)</f>
        <v/>
      </c>
      <c r="AK118" t="n">
        <v>970.5700000000001</v>
      </c>
      <c r="AL118" t="n">
        <v>852</v>
      </c>
      <c r="AM118" t="n">
        <v>0</v>
      </c>
      <c r="AN118" t="n">
        <v>0</v>
      </c>
      <c r="AO118" t="n">
        <v>118.57</v>
      </c>
      <c r="AP118" t="n">
        <v>0</v>
      </c>
      <c r="AQ118" t="n">
        <v>13.9</v>
      </c>
      <c r="AR118" t="n">
        <v>0</v>
      </c>
      <c r="AS118" t="n">
        <v>0</v>
      </c>
      <c r="AT118" t="n">
        <v>91</v>
      </c>
      <c r="AU118" t="n">
        <v>48</v>
      </c>
      <c r="AV118" t="n">
        <v>1</v>
      </c>
      <c r="AW118" t="n">
        <v>1</v>
      </c>
      <c r="AZ118" t="n">
        <v>1</v>
      </c>
      <c r="BA118" t="n">
        <v>52.25</v>
      </c>
      <c r="BB118" t="n">
        <v>1</v>
      </c>
      <c r="BC118" t="n">
        <v>4.14</v>
      </c>
      <c r="BD118" t="inlineStr"/>
      <c r="BE118" t="inlineStr"/>
      <c r="BF118" t="inlineStr"/>
      <c r="BG118" t="inlineStr"/>
      <c r="BH118" t="n">
        <v>0</v>
      </c>
      <c r="BI118" t="n">
        <v>1</v>
      </c>
      <c r="BJ118" t="inlineStr">
        <is>
          <t>ТЕРр Московской обл., 67-5-2, приказ Минстроя России №675/пр от 28.02.2017 № 263/пр</t>
        </is>
      </c>
      <c r="BM118" t="n">
        <v>67001</v>
      </c>
      <c r="BN118" t="n">
        <v>0</v>
      </c>
      <c r="BO118" t="inlineStr">
        <is>
          <t>67-5-2</t>
        </is>
      </c>
      <c r="BP118" t="n">
        <v>1</v>
      </c>
      <c r="BQ118" t="n">
        <v>6</v>
      </c>
      <c r="BR118" t="n">
        <v>0</v>
      </c>
      <c r="BS118" t="n">
        <v>52.25</v>
      </c>
      <c r="BT118" t="n">
        <v>1</v>
      </c>
      <c r="BU118" t="n">
        <v>1</v>
      </c>
      <c r="BV118" t="n">
        <v>1</v>
      </c>
      <c r="BW118" t="n">
        <v>1</v>
      </c>
      <c r="BX118" t="n">
        <v>1</v>
      </c>
      <c r="BY118" t="inlineStr"/>
      <c r="BZ118" t="n">
        <v>91</v>
      </c>
      <c r="CA118" t="n">
        <v>48</v>
      </c>
      <c r="CB118" t="inlineStr"/>
      <c r="CE118" t="n">
        <v>12</v>
      </c>
      <c r="CF118" t="n">
        <v>0</v>
      </c>
      <c r="CG118" t="n">
        <v>0</v>
      </c>
      <c r="CM118" t="n">
        <v>0</v>
      </c>
      <c r="CN118" t="inlineStr"/>
      <c r="CO118" t="n">
        <v>0</v>
      </c>
      <c r="CP118">
        <f>(P118+Q118+S118)</f>
        <v/>
      </c>
      <c r="CQ118">
        <f>AC118*BC118</f>
        <v/>
      </c>
      <c r="CR118">
        <f>(ROUND((ROUND(((ET118)*1),0)*BB118),0)+ROUND((ROUND(((AE118-(EU118))*1),0)*BS118),0))</f>
        <v/>
      </c>
      <c r="CS118">
        <f>(ROUND((ROUND(((EU118)*1),0)*BS118),0)+ROUND((ROUND(((AE118-(EU118))*1),0)*BS118),0))</f>
        <v/>
      </c>
      <c r="CT118">
        <f>AF118*BA118</f>
        <v/>
      </c>
      <c r="CU118">
        <f>AG118</f>
        <v/>
      </c>
      <c r="CV118">
        <f>AH118</f>
        <v/>
      </c>
      <c r="CW118">
        <f>AI118</f>
        <v/>
      </c>
      <c r="CX118">
        <f>AJ118</f>
        <v/>
      </c>
      <c r="CY118">
        <f>(((S118+R118)*AT118)/100)</f>
        <v/>
      </c>
      <c r="CZ118">
        <f>(((S118+R118)*AU118)/100)</f>
        <v/>
      </c>
      <c r="DC118" t="inlineStr"/>
      <c r="DD118" t="inlineStr"/>
      <c r="DE118" t="inlineStr"/>
      <c r="DF118" t="inlineStr"/>
      <c r="DG118" t="inlineStr"/>
      <c r="DH118" t="inlineStr"/>
      <c r="DI118" t="inlineStr"/>
      <c r="DJ118" t="inlineStr"/>
      <c r="DK118" t="inlineStr"/>
      <c r="DL118" t="inlineStr"/>
      <c r="DM118" t="inlineStr"/>
      <c r="DN118" t="n">
        <v>0</v>
      </c>
      <c r="DO118" t="n">
        <v>0</v>
      </c>
      <c r="DP118" t="n">
        <v>1</v>
      </c>
      <c r="DQ118" t="n">
        <v>1</v>
      </c>
      <c r="DU118" t="n">
        <v>1010</v>
      </c>
      <c r="DV118" t="inlineStr">
        <is>
          <t>100 шт.</t>
        </is>
      </c>
      <c r="DW118" t="inlineStr">
        <is>
          <t>100 шт.</t>
        </is>
      </c>
      <c r="DX118" t="n">
        <v>100</v>
      </c>
      <c r="DZ118" t="inlineStr"/>
      <c r="EA118" t="inlineStr"/>
      <c r="EB118" t="inlineStr"/>
      <c r="EC118" t="inlineStr"/>
      <c r="EE118" t="n">
        <v>78726030</v>
      </c>
      <c r="EF118" t="n">
        <v>6</v>
      </c>
      <c r="EG118" t="inlineStr">
        <is>
          <t>Ремонтно-строительные работы</t>
        </is>
      </c>
      <c r="EH118" t="n">
        <v>101</v>
      </c>
      <c r="EI118" t="inlineStr">
        <is>
          <t>Электромонтажные работы</t>
        </is>
      </c>
      <c r="EJ118" t="n">
        <v>1</v>
      </c>
      <c r="EK118" t="n">
        <v>67001</v>
      </c>
      <c r="EL118" t="inlineStr">
        <is>
          <t>Электромонтажные работы</t>
        </is>
      </c>
      <c r="EM118" t="inlineStr">
        <is>
          <t>рФЕР-67</t>
        </is>
      </c>
      <c r="EO118" t="inlineStr"/>
      <c r="EQ118" t="n">
        <v>0</v>
      </c>
      <c r="ER118" t="n">
        <v>970.5700000000001</v>
      </c>
      <c r="ES118" t="n">
        <v>852</v>
      </c>
      <c r="ET118" t="n">
        <v>0</v>
      </c>
      <c r="EU118" t="n">
        <v>0</v>
      </c>
      <c r="EV118" t="n">
        <v>118.57</v>
      </c>
      <c r="EW118" t="n">
        <v>13.9</v>
      </c>
      <c r="EX118" t="n">
        <v>0</v>
      </c>
      <c r="EY118" t="n">
        <v>0</v>
      </c>
      <c r="FQ118" t="n">
        <v>0</v>
      </c>
      <c r="FR118" t="n">
        <v>0</v>
      </c>
      <c r="FS118" t="n">
        <v>0</v>
      </c>
      <c r="FX118" t="n">
        <v>91</v>
      </c>
      <c r="FY118" t="n">
        <v>48</v>
      </c>
      <c r="GA118" t="inlineStr"/>
      <c r="GD118" t="n">
        <v>1</v>
      </c>
      <c r="GF118" t="n">
        <v>1400342257</v>
      </c>
      <c r="GG118" t="n">
        <v>2</v>
      </c>
      <c r="GH118" t="n">
        <v>1</v>
      </c>
      <c r="GI118" t="n">
        <v>2</v>
      </c>
      <c r="GJ118" t="n">
        <v>0</v>
      </c>
      <c r="GK118" t="n">
        <v>0</v>
      </c>
      <c r="GL118">
        <f>ROUND(IF(AND(BH118=3,BI118=3,FS118&lt;&gt;0),P118,0),0)</f>
        <v/>
      </c>
      <c r="GM118">
        <f>ROUND(O118+X118+Y118,0)+GX118</f>
        <v/>
      </c>
      <c r="GN118">
        <f>IF(OR(BI118=0,BI118=1),GM118-GX118,0)</f>
        <v/>
      </c>
      <c r="GO118">
        <f>IF(BI118=2,GM118-GX118,0)</f>
        <v/>
      </c>
      <c r="GP118">
        <f>IF(BI118=4,GM118-GX118,0)</f>
        <v/>
      </c>
      <c r="GR118" t="n">
        <v>0</v>
      </c>
      <c r="GS118" t="n">
        <v>3</v>
      </c>
      <c r="GT118" t="n">
        <v>0</v>
      </c>
      <c r="GU118" t="inlineStr"/>
      <c r="GV118">
        <f>ROUND((GT118),2)</f>
        <v/>
      </c>
      <c r="GW118" t="n">
        <v>1</v>
      </c>
      <c r="GX118">
        <f>ROUND(HC118*I118,0)</f>
        <v/>
      </c>
      <c r="HA118" t="n">
        <v>0</v>
      </c>
      <c r="HB118" t="n">
        <v>0</v>
      </c>
      <c r="HC118">
        <f>GV118*GW118</f>
        <v/>
      </c>
      <c r="HE118" t="inlineStr"/>
      <c r="HF118" t="inlineStr"/>
      <c r="HM118" t="inlineStr"/>
      <c r="HN118" t="inlineStr">
        <is>
          <t>Пр/812-101.0-1</t>
        </is>
      </c>
      <c r="HO118" t="inlineStr">
        <is>
          <t>Пр/774-101.0</t>
        </is>
      </c>
      <c r="HP118" t="inlineStr">
        <is>
          <t>Электромонтажные работы</t>
        </is>
      </c>
      <c r="HQ118" t="inlineStr">
        <is>
          <t>Электромонтажные работы</t>
        </is>
      </c>
      <c r="HS118" t="n">
        <v>0</v>
      </c>
      <c r="IK118" t="n">
        <v>0</v>
      </c>
    </row>
    <row r="119">
      <c r="A119" t="n">
        <v>18</v>
      </c>
      <c r="B119" t="n">
        <v>0</v>
      </c>
      <c r="C119" t="n">
        <v>71</v>
      </c>
      <c r="E119" t="inlineStr">
        <is>
          <t>2,1</t>
        </is>
      </c>
      <c r="F119" t="inlineStr">
        <is>
          <t>509-6744</t>
        </is>
      </c>
      <c r="G119" t="inlineStr">
        <is>
          <t>Лампы люминесцентные компактные энергосберегающие с цоколем Е27 мощностью 55 Вт</t>
        </is>
      </c>
      <c r="H119" t="inlineStr">
        <is>
          <t>шт.</t>
        </is>
      </c>
      <c r="I119">
        <f>I118*J119</f>
        <v/>
      </c>
      <c r="J119" t="n">
        <v>100</v>
      </c>
      <c r="K119" t="n">
        <v>100</v>
      </c>
      <c r="O119">
        <f>ROUND(CP119,0)</f>
        <v/>
      </c>
      <c r="P119">
        <f>ROUND(CQ119*I119,0)</f>
        <v/>
      </c>
      <c r="Q119">
        <f>(ROUND((ROUND(((ET119)*I119),0)*BB119),0)+ROUND((ROUND(((AE119-(EU119))*I119),0)*BS119),0))</f>
        <v/>
      </c>
      <c r="R119">
        <f>(ROUND((ROUND(((EU119)*I119),0)*BS119),0)+ROUND((ROUND(((AE119-(EU119))*I119),0)*BS119),0))</f>
        <v/>
      </c>
      <c r="S119">
        <f>ROUND(CT119*I119,0)</f>
        <v/>
      </c>
      <c r="T119">
        <f>ROUND(CU119*I119,0)</f>
        <v/>
      </c>
      <c r="U119">
        <f>ROUND(CV119*I119,7)</f>
        <v/>
      </c>
      <c r="V119">
        <f>ROUND(CW119*I119,7)</f>
        <v/>
      </c>
      <c r="W119">
        <f>ROUND(CX119*I119,0)</f>
        <v/>
      </c>
      <c r="X119">
        <f>ROUND(CY119,0)</f>
        <v/>
      </c>
      <c r="Y119">
        <f>ROUND(CZ119,0)</f>
        <v/>
      </c>
      <c r="AA119" t="n">
        <v>78869116</v>
      </c>
      <c r="AB119">
        <f>ROUND((AC119+AD119+AF119),2)</f>
        <v/>
      </c>
      <c r="AC119">
        <f>ROUND((ES119),2)</f>
        <v/>
      </c>
      <c r="AD119">
        <f>ROUND((((ET119)-(EU119))+AE119),2)</f>
        <v/>
      </c>
      <c r="AE119">
        <f>ROUND((EU119),2)</f>
        <v/>
      </c>
      <c r="AF119">
        <f>ROUND((EV119),2)</f>
        <v/>
      </c>
      <c r="AG119">
        <f>ROUND((AP119),2)</f>
        <v/>
      </c>
      <c r="AH119">
        <f>(EW119)</f>
        <v/>
      </c>
      <c r="AI119">
        <f>(EX119)</f>
        <v/>
      </c>
      <c r="AJ119">
        <f>(AS119)</f>
        <v/>
      </c>
      <c r="AK119" t="n">
        <v>140.69</v>
      </c>
      <c r="AL119" t="n">
        <v>140.69</v>
      </c>
      <c r="AM119" t="n">
        <v>0</v>
      </c>
      <c r="AN119" t="n">
        <v>0</v>
      </c>
      <c r="AO119" t="n">
        <v>0</v>
      </c>
      <c r="AP119" t="n">
        <v>0</v>
      </c>
      <c r="AQ119" t="n">
        <v>0</v>
      </c>
      <c r="AR119" t="n">
        <v>0</v>
      </c>
      <c r="AS119" t="n">
        <v>0.02</v>
      </c>
      <c r="AT119" t="n">
        <v>91</v>
      </c>
      <c r="AU119" t="n">
        <v>48</v>
      </c>
      <c r="AV119" t="n">
        <v>1</v>
      </c>
      <c r="AW119" t="n">
        <v>1</v>
      </c>
      <c r="AZ119" t="n">
        <v>1</v>
      </c>
      <c r="BA119" t="n">
        <v>1</v>
      </c>
      <c r="BB119" t="n">
        <v>1</v>
      </c>
      <c r="BC119" t="n">
        <v>1.69</v>
      </c>
      <c r="BD119" t="inlineStr"/>
      <c r="BE119" t="inlineStr"/>
      <c r="BF119" t="inlineStr"/>
      <c r="BG119" t="inlineStr"/>
      <c r="BH119" t="n">
        <v>3</v>
      </c>
      <c r="BI119" t="n">
        <v>1</v>
      </c>
      <c r="BJ119" t="inlineStr">
        <is>
          <t>ТССЦ Московской обл., 509-6744, приказ Минстроя России №675/пр от 28.02.2017 № 258/пр</t>
        </is>
      </c>
      <c r="BM119" t="n">
        <v>67001</v>
      </c>
      <c r="BN119" t="n">
        <v>0</v>
      </c>
      <c r="BO119" t="inlineStr">
        <is>
          <t>509-6744</t>
        </is>
      </c>
      <c r="BP119" t="n">
        <v>1</v>
      </c>
      <c r="BQ119" t="n">
        <v>6</v>
      </c>
      <c r="BR119" t="n">
        <v>0</v>
      </c>
      <c r="BS119" t="n">
        <v>1</v>
      </c>
      <c r="BT119" t="n">
        <v>1</v>
      </c>
      <c r="BU119" t="n">
        <v>1</v>
      </c>
      <c r="BV119" t="n">
        <v>1</v>
      </c>
      <c r="BW119" t="n">
        <v>1</v>
      </c>
      <c r="BX119" t="n">
        <v>1</v>
      </c>
      <c r="BY119" t="inlineStr"/>
      <c r="BZ119" t="n">
        <v>91</v>
      </c>
      <c r="CA119" t="n">
        <v>48</v>
      </c>
      <c r="CB119" t="inlineStr"/>
      <c r="CE119" t="n">
        <v>12</v>
      </c>
      <c r="CF119" t="n">
        <v>0</v>
      </c>
      <c r="CG119" t="n">
        <v>0</v>
      </c>
      <c r="CM119" t="n">
        <v>0</v>
      </c>
      <c r="CN119" t="inlineStr"/>
      <c r="CO119" t="n">
        <v>0</v>
      </c>
      <c r="CP119">
        <f>(P119+Q119+S119)</f>
        <v/>
      </c>
      <c r="CQ119">
        <f>AC119*BC119</f>
        <v/>
      </c>
      <c r="CR119">
        <f>(ROUND((ROUND(((ET119)*1),0)*BB119),0)+ROUND((ROUND(((AE119-(EU119))*1),0)*BS119),0))</f>
        <v/>
      </c>
      <c r="CS119">
        <f>(ROUND((ROUND(((EU119)*1),0)*BS119),0)+ROUND((ROUND(((AE119-(EU119))*1),0)*BS119),0))</f>
        <v/>
      </c>
      <c r="CT119">
        <f>AF119*BA119</f>
        <v/>
      </c>
      <c r="CU119">
        <f>AG119</f>
        <v/>
      </c>
      <c r="CV119">
        <f>AH119</f>
        <v/>
      </c>
      <c r="CW119">
        <f>AI119</f>
        <v/>
      </c>
      <c r="CX119">
        <f>AJ119</f>
        <v/>
      </c>
      <c r="CY119">
        <f>(((S119+R119)*AT119)/100)</f>
        <v/>
      </c>
      <c r="CZ119">
        <f>(((S119+R119)*AU119)/100)</f>
        <v/>
      </c>
      <c r="DC119" t="inlineStr"/>
      <c r="DD119" t="inlineStr"/>
      <c r="DE119" t="inlineStr"/>
      <c r="DF119" t="inlineStr"/>
      <c r="DG119" t="inlineStr"/>
      <c r="DH119" t="inlineStr"/>
      <c r="DI119" t="inlineStr"/>
      <c r="DJ119" t="inlineStr"/>
      <c r="DK119" t="inlineStr"/>
      <c r="DL119" t="inlineStr"/>
      <c r="DM119" t="inlineStr"/>
      <c r="DN119" t="n">
        <v>0</v>
      </c>
      <c r="DO119" t="n">
        <v>0</v>
      </c>
      <c r="DP119" t="n">
        <v>1</v>
      </c>
      <c r="DQ119" t="n">
        <v>1</v>
      </c>
      <c r="DU119" t="n">
        <v>1010</v>
      </c>
      <c r="DV119" t="inlineStr">
        <is>
          <t>шт.</t>
        </is>
      </c>
      <c r="DW119" t="inlineStr">
        <is>
          <t>шт.</t>
        </is>
      </c>
      <c r="DX119" t="n">
        <v>1</v>
      </c>
      <c r="DZ119" t="inlineStr"/>
      <c r="EA119" t="inlineStr"/>
      <c r="EB119" t="inlineStr"/>
      <c r="EC119" t="inlineStr"/>
      <c r="EE119" t="n">
        <v>78726030</v>
      </c>
      <c r="EF119" t="n">
        <v>6</v>
      </c>
      <c r="EG119" t="inlineStr">
        <is>
          <t>Ремонтно-строительные работы</t>
        </is>
      </c>
      <c r="EH119" t="n">
        <v>101</v>
      </c>
      <c r="EI119" t="inlineStr">
        <is>
          <t>Электромонтажные работы</t>
        </is>
      </c>
      <c r="EJ119" t="n">
        <v>1</v>
      </c>
      <c r="EK119" t="n">
        <v>67001</v>
      </c>
      <c r="EL119" t="inlineStr">
        <is>
          <t>Электромонтажные работы</t>
        </is>
      </c>
      <c r="EM119" t="inlineStr">
        <is>
          <t>рФЕР-67</t>
        </is>
      </c>
      <c r="EO119" t="inlineStr"/>
      <c r="EQ119" t="n">
        <v>0</v>
      </c>
      <c r="ER119" t="n">
        <v>140.69</v>
      </c>
      <c r="ES119" t="n">
        <v>140.69</v>
      </c>
      <c r="ET119" t="n">
        <v>0</v>
      </c>
      <c r="EU119" t="n">
        <v>0</v>
      </c>
      <c r="EV119" t="n">
        <v>0</v>
      </c>
      <c r="EW119" t="n">
        <v>0</v>
      </c>
      <c r="EX119" t="n">
        <v>0</v>
      </c>
      <c r="FQ119" t="n">
        <v>0</v>
      </c>
      <c r="FR119" t="n">
        <v>0</v>
      </c>
      <c r="FS119" t="n">
        <v>0</v>
      </c>
      <c r="FX119" t="n">
        <v>91</v>
      </c>
      <c r="FY119" t="n">
        <v>48</v>
      </c>
      <c r="GA119" t="inlineStr"/>
      <c r="GD119" t="n">
        <v>1</v>
      </c>
      <c r="GF119" t="n">
        <v>-228955380</v>
      </c>
      <c r="GG119" t="n">
        <v>2</v>
      </c>
      <c r="GH119" t="n">
        <v>1</v>
      </c>
      <c r="GI119" t="n">
        <v>2</v>
      </c>
      <c r="GJ119" t="n">
        <v>0</v>
      </c>
      <c r="GK119" t="n">
        <v>0</v>
      </c>
      <c r="GL119">
        <f>ROUND(IF(AND(BH119=3,BI119=3,FS119&lt;&gt;0),P119,0),0)</f>
        <v/>
      </c>
      <c r="GM119">
        <f>ROUND(O119+X119+Y119,0)+GX119</f>
        <v/>
      </c>
      <c r="GN119">
        <f>IF(OR(BI119=0,BI119=1),GM119-GX119,0)</f>
        <v/>
      </c>
      <c r="GO119">
        <f>IF(BI119=2,GM119-GX119,0)</f>
        <v/>
      </c>
      <c r="GP119">
        <f>IF(BI119=4,GM119-GX119,0)</f>
        <v/>
      </c>
      <c r="GR119" t="n">
        <v>0</v>
      </c>
      <c r="GS119" t="n">
        <v>3</v>
      </c>
      <c r="GT119" t="n">
        <v>0</v>
      </c>
      <c r="GU119" t="inlineStr"/>
      <c r="GV119">
        <f>ROUND((GT119),2)</f>
        <v/>
      </c>
      <c r="GW119" t="n">
        <v>1</v>
      </c>
      <c r="GX119">
        <f>ROUND(HC119*I119,0)</f>
        <v/>
      </c>
      <c r="HA119" t="n">
        <v>0</v>
      </c>
      <c r="HB119" t="n">
        <v>0</v>
      </c>
      <c r="HC119">
        <f>GV119*GW119</f>
        <v/>
      </c>
      <c r="HE119" t="inlineStr"/>
      <c r="HF119" t="inlineStr"/>
      <c r="HM119" t="inlineStr"/>
      <c r="HN119" t="inlineStr">
        <is>
          <t>Пр/812-101.0-1</t>
        </is>
      </c>
      <c r="HO119" t="inlineStr">
        <is>
          <t>Пр/774-101.0</t>
        </is>
      </c>
      <c r="HP119" t="inlineStr">
        <is>
          <t>Электромонтажные работы</t>
        </is>
      </c>
      <c r="HQ119" t="inlineStr">
        <is>
          <t>Электромонтажные работы</t>
        </is>
      </c>
      <c r="HS119" t="n">
        <v>0</v>
      </c>
      <c r="IK119" t="n">
        <v>0</v>
      </c>
    </row>
    <row r="120">
      <c r="A120" t="n">
        <v>17</v>
      </c>
      <c r="B120" t="n">
        <v>0</v>
      </c>
      <c r="C120">
        <f>ROW(SmtRes!A77)</f>
        <v/>
      </c>
      <c r="D120">
        <f>ROW(EtalonRes!A73)</f>
        <v/>
      </c>
      <c r="E120" t="inlineStr">
        <is>
          <t>3</t>
        </is>
      </c>
      <c r="F120" t="inlineStr">
        <is>
          <t>16-07-005-1</t>
        </is>
      </c>
      <c r="G12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20" t="inlineStr">
        <is>
          <t>100 м трубопровода</t>
        </is>
      </c>
      <c r="I120">
        <f>ROUND(ROUND(30/100,4),7)</f>
        <v/>
      </c>
      <c r="J120" t="n">
        <v>0</v>
      </c>
      <c r="K120">
        <f>ROUND(ROUND(30/100,4),7)</f>
        <v/>
      </c>
      <c r="O120">
        <f>ROUND(CP120,0)</f>
        <v/>
      </c>
      <c r="P120">
        <f>ROUND(CQ120*I120,0)</f>
        <v/>
      </c>
      <c r="Q120">
        <f>(ROUND((ROUND(((ET120)*I120),0)*BB120),0)+ROUND((ROUND(((AE120-(EU120))*I120),0)*BS120),0))</f>
        <v/>
      </c>
      <c r="R120">
        <f>(ROUND((ROUND(((EU120)*I120),0)*BS120),0)+ROUND((ROUND(((AE120-(EU120))*I120),0)*BS120),0))</f>
        <v/>
      </c>
      <c r="S120">
        <f>ROUND(CT120*I120,0)</f>
        <v/>
      </c>
      <c r="T120">
        <f>ROUND(CU120*I120,0)</f>
        <v/>
      </c>
      <c r="U120">
        <f>ROUND(CV120*I120,7)</f>
        <v/>
      </c>
      <c r="V120">
        <f>ROUND(CW120*I120,7)</f>
        <v/>
      </c>
      <c r="W120">
        <f>ROUND(CX120*I120,0)</f>
        <v/>
      </c>
      <c r="X120">
        <f>ROUND(CY120,0)</f>
        <v/>
      </c>
      <c r="Y120">
        <f>ROUND(CZ120,0)</f>
        <v/>
      </c>
      <c r="AA120" t="n">
        <v>78869116</v>
      </c>
      <c r="AB120">
        <f>ROUND((AC120+AD120+AF120),2)</f>
        <v/>
      </c>
      <c r="AC120">
        <f>ROUND((ES120),2)</f>
        <v/>
      </c>
      <c r="AD120">
        <f>ROUND((((ET120)-(EU120))+AE120),2)</f>
        <v/>
      </c>
      <c r="AE120">
        <f>ROUND((EU120),2)</f>
        <v/>
      </c>
      <c r="AF120">
        <f>ROUND((EV120),2)</f>
        <v/>
      </c>
      <c r="AG120">
        <f>ROUND((AP120),2)</f>
        <v/>
      </c>
      <c r="AH120">
        <f>(EW120)</f>
        <v/>
      </c>
      <c r="AI120">
        <f>(EX120)</f>
        <v/>
      </c>
      <c r="AJ120">
        <f>(AS120)</f>
        <v/>
      </c>
      <c r="AK120" t="n">
        <v>107.11</v>
      </c>
      <c r="AL120" t="n">
        <v>4.28</v>
      </c>
      <c r="AM120" t="n">
        <v>44.51</v>
      </c>
      <c r="AN120" t="n">
        <v>0</v>
      </c>
      <c r="AO120" t="n">
        <v>58.32</v>
      </c>
      <c r="AP120" t="n">
        <v>0</v>
      </c>
      <c r="AQ120" t="n">
        <v>5.01</v>
      </c>
      <c r="AR120" t="n">
        <v>0</v>
      </c>
      <c r="AS120" t="n">
        <v>0</v>
      </c>
      <c r="AT120" t="n">
        <v>121</v>
      </c>
      <c r="AU120" t="n">
        <v>72</v>
      </c>
      <c r="AV120" t="n">
        <v>1</v>
      </c>
      <c r="AW120" t="n">
        <v>1</v>
      </c>
      <c r="AZ120" t="n">
        <v>1</v>
      </c>
      <c r="BA120" t="n">
        <v>52.25</v>
      </c>
      <c r="BB120" t="n">
        <v>5.97</v>
      </c>
      <c r="BC120" t="n">
        <v>11.38</v>
      </c>
      <c r="BD120" t="inlineStr"/>
      <c r="BE120" t="inlineStr"/>
      <c r="BF120" t="inlineStr"/>
      <c r="BG120" t="inlineStr"/>
      <c r="BH120" t="n">
        <v>0</v>
      </c>
      <c r="BI120" t="n">
        <v>1</v>
      </c>
      <c r="BJ120" t="inlineStr">
        <is>
          <t>ТЕР Московской обл., 16-07-005-1, приказ Минстроя России №675/пр от 28.02.2017 № 260/пр</t>
        </is>
      </c>
      <c r="BM120" t="n">
        <v>16001</v>
      </c>
      <c r="BN120" t="n">
        <v>0</v>
      </c>
      <c r="BO120" t="inlineStr">
        <is>
          <t>16-07-005-1</t>
        </is>
      </c>
      <c r="BP120" t="n">
        <v>1</v>
      </c>
      <c r="BQ120" t="n">
        <v>2</v>
      </c>
      <c r="BR120" t="n">
        <v>0</v>
      </c>
      <c r="BS120" t="n">
        <v>52.25</v>
      </c>
      <c r="BT120" t="n">
        <v>1</v>
      </c>
      <c r="BU120" t="n">
        <v>1</v>
      </c>
      <c r="BV120" t="n">
        <v>1</v>
      </c>
      <c r="BW120" t="n">
        <v>1</v>
      </c>
      <c r="BX120" t="n">
        <v>1</v>
      </c>
      <c r="BY120" t="inlineStr"/>
      <c r="BZ120" t="n">
        <v>121</v>
      </c>
      <c r="CA120" t="n">
        <v>72</v>
      </c>
      <c r="CB120" t="inlineStr"/>
      <c r="CE120" t="n">
        <v>12</v>
      </c>
      <c r="CF120" t="n">
        <v>0</v>
      </c>
      <c r="CG120" t="n">
        <v>0</v>
      </c>
      <c r="CM120" t="n">
        <v>0</v>
      </c>
      <c r="CN120" t="inlineStr"/>
      <c r="CO120" t="n">
        <v>0</v>
      </c>
      <c r="CP120">
        <f>(P120+Q120+S120)</f>
        <v/>
      </c>
      <c r="CQ120">
        <f>AC120*BC120</f>
        <v/>
      </c>
      <c r="CR120">
        <f>(ROUND((ROUND(((ET120)*1),0)*BB120),0)+ROUND((ROUND(((AE120-(EU120))*1),0)*BS120),0))</f>
        <v/>
      </c>
      <c r="CS120">
        <f>(ROUND((ROUND(((EU120)*1),0)*BS120),0)+ROUND((ROUND(((AE120-(EU120))*1),0)*BS120),0))</f>
        <v/>
      </c>
      <c r="CT120">
        <f>AF120*BA120</f>
        <v/>
      </c>
      <c r="CU120">
        <f>AG120</f>
        <v/>
      </c>
      <c r="CV120">
        <f>AH120</f>
        <v/>
      </c>
      <c r="CW120">
        <f>AI120</f>
        <v/>
      </c>
      <c r="CX120">
        <f>AJ120</f>
        <v/>
      </c>
      <c r="CY120">
        <f>(((S120+R120)*AT120)/100)</f>
        <v/>
      </c>
      <c r="CZ120">
        <f>(((S120+R120)*AU120)/100)</f>
        <v/>
      </c>
      <c r="DC120" t="inlineStr"/>
      <c r="DD120" t="inlineStr"/>
      <c r="DE120" t="inlineStr"/>
      <c r="DF120" t="inlineStr"/>
      <c r="DG120" t="inlineStr"/>
      <c r="DH120" t="inlineStr"/>
      <c r="DI120" t="inlineStr"/>
      <c r="DJ120" t="inlineStr"/>
      <c r="DK120" t="inlineStr"/>
      <c r="DL120" t="inlineStr"/>
      <c r="DM120" t="inlineStr"/>
      <c r="DN120" t="n">
        <v>0</v>
      </c>
      <c r="DO120" t="n">
        <v>0</v>
      </c>
      <c r="DP120" t="n">
        <v>1</v>
      </c>
      <c r="DQ120" t="n">
        <v>1</v>
      </c>
      <c r="DU120" t="n">
        <v>1013</v>
      </c>
      <c r="DV120" t="inlineStr">
        <is>
          <t>100 м трубопровода</t>
        </is>
      </c>
      <c r="DW120" t="inlineStr">
        <is>
          <t>100 м трубопровода</t>
        </is>
      </c>
      <c r="DX120" t="n">
        <v>1</v>
      </c>
      <c r="DZ120" t="inlineStr"/>
      <c r="EA120" t="inlineStr"/>
      <c r="EB120" t="inlineStr"/>
      <c r="EC120" t="inlineStr"/>
      <c r="EE120" t="n">
        <v>78725882</v>
      </c>
      <c r="EF120" t="n">
        <v>2</v>
      </c>
      <c r="EG120" t="inlineStr">
        <is>
          <t>Общестроительные работы</t>
        </is>
      </c>
      <c r="EH120" t="n">
        <v>16</v>
      </c>
      <c r="EI12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20" t="n">
        <v>1</v>
      </c>
      <c r="EK120" t="n">
        <v>16001</v>
      </c>
      <c r="EL120" t="inlineStr">
        <is>
          <t>Трубопроводы внутренние</t>
        </is>
      </c>
      <c r="EM120" t="inlineStr">
        <is>
          <t>ФЕР-16</t>
        </is>
      </c>
      <c r="EO120" t="inlineStr"/>
      <c r="EQ120" t="n">
        <v>0</v>
      </c>
      <c r="ER120" t="n">
        <v>107.11</v>
      </c>
      <c r="ES120" t="n">
        <v>4.28</v>
      </c>
      <c r="ET120" t="n">
        <v>44.51</v>
      </c>
      <c r="EU120" t="n">
        <v>0</v>
      </c>
      <c r="EV120" t="n">
        <v>58.32</v>
      </c>
      <c r="EW120" t="n">
        <v>5.01</v>
      </c>
      <c r="EX120" t="n">
        <v>0</v>
      </c>
      <c r="EY120" t="n">
        <v>0</v>
      </c>
      <c r="FQ120" t="n">
        <v>0</v>
      </c>
      <c r="FR120" t="n">
        <v>0</v>
      </c>
      <c r="FS120" t="n">
        <v>0</v>
      </c>
      <c r="FX120" t="n">
        <v>121</v>
      </c>
      <c r="FY120" t="n">
        <v>72</v>
      </c>
      <c r="GA120" t="inlineStr"/>
      <c r="GD120" t="n">
        <v>1</v>
      </c>
      <c r="GF120" t="n">
        <v>635989612</v>
      </c>
      <c r="GG120" t="n">
        <v>2</v>
      </c>
      <c r="GH120" t="n">
        <v>1</v>
      </c>
      <c r="GI120" t="n">
        <v>2</v>
      </c>
      <c r="GJ120" t="n">
        <v>0</v>
      </c>
      <c r="GK120" t="n">
        <v>0</v>
      </c>
      <c r="GL120">
        <f>ROUND(IF(AND(BH120=3,BI120=3,FS120&lt;&gt;0),P120,0),0)</f>
        <v/>
      </c>
      <c r="GM120">
        <f>ROUND(O120+X120+Y120,0)+GX120</f>
        <v/>
      </c>
      <c r="GN120">
        <f>IF(OR(BI120=0,BI120=1),GM120-GX120,0)</f>
        <v/>
      </c>
      <c r="GO120">
        <f>IF(BI120=2,GM120-GX120,0)</f>
        <v/>
      </c>
      <c r="GP120">
        <f>IF(BI120=4,GM120-GX120,0)</f>
        <v/>
      </c>
      <c r="GR120" t="n">
        <v>0</v>
      </c>
      <c r="GS120" t="n">
        <v>3</v>
      </c>
      <c r="GT120" t="n">
        <v>0</v>
      </c>
      <c r="GU120" t="inlineStr"/>
      <c r="GV120">
        <f>ROUND((GT120),2)</f>
        <v/>
      </c>
      <c r="GW120" t="n">
        <v>1</v>
      </c>
      <c r="GX120">
        <f>ROUND(HC120*I120,0)</f>
        <v/>
      </c>
      <c r="HA120" t="n">
        <v>0</v>
      </c>
      <c r="HB120" t="n">
        <v>0</v>
      </c>
      <c r="HC120">
        <f>GV120*GW120</f>
        <v/>
      </c>
      <c r="HE120" t="inlineStr"/>
      <c r="HF120" t="inlineStr"/>
      <c r="HM120" t="inlineStr"/>
      <c r="HN120" t="inlineStr">
        <is>
          <t>Пр/812-016.0-1</t>
        </is>
      </c>
      <c r="HO120" t="inlineStr">
        <is>
          <t>Пр/774-016.0</t>
        </is>
      </c>
      <c r="HP12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2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20" t="n">
        <v>0</v>
      </c>
      <c r="IK120" t="n">
        <v>0</v>
      </c>
    </row>
    <row r="121"/>
    <row r="122">
      <c r="A122" s="435" t="n">
        <v>51</v>
      </c>
      <c r="B122" s="435">
        <f>B113</f>
        <v/>
      </c>
      <c r="C122" s="435">
        <f>A113</f>
        <v/>
      </c>
      <c r="D122" s="435">
        <f>ROW(A113)</f>
        <v/>
      </c>
      <c r="E122" s="435" t="n"/>
      <c r="F122" s="435">
        <f>IF(F113&lt;&gt;"",F113,"")</f>
        <v/>
      </c>
      <c r="G122" s="435">
        <f>IF(G113&lt;&gt;"",G113,"")</f>
        <v/>
      </c>
      <c r="H122" s="435" t="n">
        <v>0</v>
      </c>
      <c r="I122" s="435" t="n"/>
      <c r="J122" s="435" t="n"/>
      <c r="K122" s="435" t="n"/>
      <c r="L122" s="435" t="n"/>
      <c r="M122" s="435" t="n"/>
      <c r="N122" s="435" t="n"/>
      <c r="O122" s="435" t="n">
        <v>0</v>
      </c>
      <c r="P122" s="435" t="n">
        <v>0</v>
      </c>
      <c r="Q122" s="435" t="n">
        <v>0</v>
      </c>
      <c r="R122" s="435" t="n">
        <v>0</v>
      </c>
      <c r="S122" s="435" t="n">
        <v>0</v>
      </c>
      <c r="T122" s="435" t="n">
        <v>0</v>
      </c>
      <c r="U122" s="435" t="n">
        <v>0</v>
      </c>
      <c r="V122" s="435" t="n">
        <v>0</v>
      </c>
      <c r="W122" s="435" t="n">
        <v>0</v>
      </c>
      <c r="X122" s="435" t="n">
        <v>0</v>
      </c>
      <c r="Y122" s="435" t="n">
        <v>0</v>
      </c>
      <c r="Z122" s="435" t="n"/>
      <c r="AA122" s="435" t="n"/>
      <c r="AB122" s="435" t="n"/>
      <c r="AC122" s="435" t="n"/>
      <c r="AD122" s="435" t="n"/>
      <c r="AE122" s="435" t="n"/>
      <c r="AF122" s="435" t="n"/>
      <c r="AG122" s="435" t="n"/>
      <c r="AH122" s="435" t="n"/>
      <c r="AI122" s="435" t="n"/>
      <c r="AJ122" s="435" t="n"/>
      <c r="AK122" s="435" t="n"/>
      <c r="AL122" s="435" t="n"/>
      <c r="AM122" s="435" t="n"/>
      <c r="AN122" s="435" t="n"/>
      <c r="AO122" s="435">
        <f>ROUND(BX122,0)</f>
        <v/>
      </c>
      <c r="AP122" s="435">
        <f>ROUND(BY122,0)</f>
        <v/>
      </c>
      <c r="AQ122" s="435">
        <f>ROUND(BZ122,0)</f>
        <v/>
      </c>
      <c r="AR122" s="435">
        <f>ROUND(CA122,0)</f>
        <v/>
      </c>
      <c r="AS122" s="435">
        <f>ROUND(CB122,0)</f>
        <v/>
      </c>
      <c r="AT122" s="435">
        <f>ROUND(CC122,0)</f>
        <v/>
      </c>
      <c r="AU122" s="435">
        <f>ROUND(CD122,0)</f>
        <v/>
      </c>
      <c r="AV122" s="435">
        <f>ROUND(CE122,0)</f>
        <v/>
      </c>
      <c r="AW122" s="435">
        <f>ROUND(CF122,0)</f>
        <v/>
      </c>
      <c r="AX122" s="435">
        <f>ROUND(CG122,0)</f>
        <v/>
      </c>
      <c r="AY122" s="435">
        <f>ROUND(CH122,0)</f>
        <v/>
      </c>
      <c r="AZ122" s="435">
        <f>ROUND(CI122,0)</f>
        <v/>
      </c>
      <c r="BA122" s="435">
        <f>ROUND(CJ122,0)</f>
        <v/>
      </c>
      <c r="BB122" s="435">
        <f>ROUND(CK122,0)</f>
        <v/>
      </c>
      <c r="BC122" s="435">
        <f>ROUND(CL122,0)</f>
        <v/>
      </c>
      <c r="BD122" s="435">
        <f>ROUND(CM122,0)</f>
        <v/>
      </c>
      <c r="BE122" s="435" t="n"/>
      <c r="BF122" s="435" t="n"/>
      <c r="BG122" s="435" t="n"/>
      <c r="BH122" s="435" t="n"/>
      <c r="BI122" s="435" t="n"/>
      <c r="BJ122" s="435" t="n"/>
      <c r="BK122" s="435" t="n"/>
      <c r="BL122" s="435" t="n"/>
      <c r="BM122" s="435" t="n"/>
      <c r="BN122" s="435" t="n"/>
      <c r="BO122" s="435" t="n"/>
      <c r="BP122" s="435" t="n"/>
      <c r="BQ122" s="435" t="n"/>
      <c r="BR122" s="435" t="n"/>
      <c r="BS122" s="435" t="n"/>
      <c r="BT122" s="435" t="n"/>
      <c r="BU122" s="435" t="n"/>
      <c r="BV122" s="435" t="n"/>
      <c r="BW122" s="435" t="n"/>
      <c r="BX122" s="435" t="n"/>
      <c r="BY122" s="435" t="n"/>
      <c r="BZ122" s="435" t="n"/>
      <c r="CA122" s="435" t="n"/>
      <c r="CB122" s="435" t="n"/>
      <c r="CC122" s="435" t="n"/>
      <c r="CD122" s="435" t="n"/>
      <c r="CE122" s="435" t="n"/>
      <c r="CF122" s="435" t="n"/>
      <c r="CG122" s="435" t="n"/>
      <c r="CH122" s="435" t="n"/>
      <c r="CI122" s="435" t="n"/>
      <c r="CJ122" s="435" t="n"/>
      <c r="CK122" s="435" t="n"/>
      <c r="CL122" s="435" t="n"/>
      <c r="CM122" s="435" t="n"/>
      <c r="CN122" s="435" t="n"/>
      <c r="CO122" s="435" t="n"/>
      <c r="CP122" s="435" t="n"/>
      <c r="CQ122" s="435" t="n"/>
      <c r="CR122" s="435" t="n"/>
      <c r="CS122" s="435" t="n"/>
      <c r="CT122" s="435" t="n"/>
      <c r="CU122" s="435" t="n"/>
      <c r="CV122" s="435" t="n"/>
      <c r="CW122" s="435" t="n"/>
      <c r="CX122" s="435" t="n"/>
      <c r="CY122" s="435" t="n"/>
      <c r="CZ122" s="435" t="n"/>
      <c r="DA122" s="435" t="n"/>
      <c r="DB122" s="435" t="n"/>
      <c r="DC122" s="435" t="n"/>
      <c r="DD122" s="435" t="n"/>
      <c r="DE122" s="435" t="n"/>
      <c r="DF122" s="435" t="n"/>
      <c r="DG122" s="436" t="n"/>
      <c r="DH122" s="436" t="n"/>
      <c r="DI122" s="436" t="n"/>
      <c r="DJ122" s="436" t="n"/>
      <c r="DK122" s="436" t="n"/>
      <c r="DL122" s="436" t="n"/>
      <c r="DM122" s="436" t="n"/>
      <c r="DN122" s="436" t="n"/>
      <c r="DO122" s="436" t="n"/>
      <c r="DP122" s="436" t="n"/>
      <c r="DQ122" s="436" t="n"/>
      <c r="DR122" s="436" t="n"/>
      <c r="DS122" s="436" t="n"/>
      <c r="DT122" s="436" t="n"/>
      <c r="DU122" s="436" t="n"/>
      <c r="DV122" s="436" t="n"/>
      <c r="DW122" s="436" t="n"/>
      <c r="DX122" s="436" t="n"/>
      <c r="DY122" s="436" t="n"/>
      <c r="DZ122" s="436" t="n"/>
      <c r="EA122" s="436" t="n"/>
      <c r="EB122" s="436" t="n"/>
      <c r="EC122" s="436" t="n"/>
      <c r="ED122" s="436" t="n"/>
      <c r="EE122" s="436" t="n"/>
      <c r="EF122" s="436" t="n"/>
      <c r="EG122" s="436" t="n"/>
      <c r="EH122" s="436" t="n"/>
      <c r="EI122" s="436" t="n"/>
      <c r="EJ122" s="436" t="n"/>
      <c r="EK122" s="436" t="n"/>
      <c r="EL122" s="436" t="n"/>
      <c r="EM122" s="436" t="n"/>
      <c r="EN122" s="436" t="n"/>
      <c r="EO122" s="436" t="n"/>
      <c r="EP122" s="436" t="n"/>
      <c r="EQ122" s="436" t="n"/>
      <c r="ER122" s="436" t="n"/>
      <c r="ES122" s="436" t="n"/>
      <c r="ET122" s="436" t="n"/>
      <c r="EU122" s="436" t="n"/>
      <c r="EV122" s="436" t="n"/>
      <c r="EW122" s="436" t="n"/>
      <c r="EX122" s="436" t="n"/>
      <c r="EY122" s="436" t="n"/>
      <c r="EZ122" s="436" t="n"/>
      <c r="FA122" s="436" t="n"/>
      <c r="FB122" s="436" t="n"/>
      <c r="FC122" s="436" t="n"/>
      <c r="FD122" s="436" t="n"/>
      <c r="FE122" s="436" t="n"/>
      <c r="FF122" s="436" t="n"/>
      <c r="FG122" s="436" t="n"/>
      <c r="FH122" s="436" t="n"/>
      <c r="FI122" s="436" t="n"/>
      <c r="FJ122" s="436" t="n"/>
      <c r="FK122" s="436" t="n"/>
      <c r="FL122" s="436" t="n"/>
      <c r="FM122" s="436" t="n"/>
      <c r="FN122" s="436" t="n"/>
      <c r="FO122" s="436" t="n"/>
      <c r="FP122" s="436" t="n"/>
      <c r="FQ122" s="436" t="n"/>
      <c r="FR122" s="436" t="n"/>
      <c r="FS122" s="436" t="n"/>
      <c r="FT122" s="436" t="n"/>
      <c r="FU122" s="436" t="n"/>
      <c r="FV122" s="436" t="n"/>
      <c r="FW122" s="436" t="n"/>
      <c r="FX122" s="436" t="n"/>
      <c r="FY122" s="436" t="n"/>
      <c r="FZ122" s="436" t="n"/>
      <c r="GA122" s="436" t="n"/>
      <c r="GB122" s="436" t="n"/>
      <c r="GC122" s="436" t="n"/>
      <c r="GD122" s="436" t="n"/>
      <c r="GE122" s="436" t="n"/>
      <c r="GF122" s="436" t="n"/>
      <c r="GG122" s="436" t="n"/>
      <c r="GH122" s="436" t="n"/>
      <c r="GI122" s="436" t="n"/>
      <c r="GJ122" s="436" t="n"/>
      <c r="GK122" s="436" t="n"/>
      <c r="GL122" s="436" t="n"/>
      <c r="GM122" s="436" t="n"/>
      <c r="GN122" s="436" t="n"/>
      <c r="GO122" s="436" t="n"/>
      <c r="GP122" s="436" t="n"/>
      <c r="GQ122" s="436" t="n"/>
      <c r="GR122" s="436" t="n"/>
      <c r="GS122" s="436" t="n"/>
      <c r="GT122" s="436" t="n"/>
      <c r="GU122" s="436" t="n"/>
      <c r="GV122" s="436" t="n"/>
      <c r="GW122" s="436" t="n"/>
      <c r="GX122" s="436" t="n">
        <v>0</v>
      </c>
    </row>
    <row r="123"/>
    <row r="124">
      <c r="A124" s="437" t="n">
        <v>50</v>
      </c>
      <c r="B124" s="437" t="n">
        <v>0</v>
      </c>
      <c r="C124" s="437" t="n">
        <v>0</v>
      </c>
      <c r="D124" s="437" t="n">
        <v>1</v>
      </c>
      <c r="E124" s="437" t="n">
        <v>201</v>
      </c>
      <c r="F124" s="437">
        <f>ROUND(Source!O122,O124)</f>
        <v/>
      </c>
      <c r="G124" s="437" t="inlineStr">
        <is>
          <t>ПЗ</t>
        </is>
      </c>
      <c r="H124" s="437" t="inlineStr">
        <is>
          <t>Прямые затраты</t>
        </is>
      </c>
      <c r="I124" s="437" t="n"/>
      <c r="J124" s="437" t="n"/>
      <c r="K124" s="437" t="n">
        <v>201</v>
      </c>
      <c r="L124" s="437" t="n">
        <v>1</v>
      </c>
      <c r="M124" s="437" t="n">
        <v>3</v>
      </c>
      <c r="N124" s="437" t="inlineStr"/>
      <c r="O124" s="437" t="n">
        <v>0</v>
      </c>
      <c r="P124" s="437" t="n"/>
      <c r="Q124" s="437" t="n"/>
      <c r="R124" s="437" t="n"/>
      <c r="S124" s="437" t="n"/>
      <c r="T124" s="437" t="n"/>
      <c r="U124" s="437" t="n"/>
      <c r="V124" s="437" t="n"/>
      <c r="W124" s="437" t="n">
        <v>0</v>
      </c>
      <c r="X124" s="437" t="n">
        <v>1</v>
      </c>
      <c r="Y124" s="437" t="n">
        <v>0</v>
      </c>
      <c r="Z124" s="437" t="n"/>
      <c r="AA124" s="437" t="n"/>
      <c r="AB124" s="437" t="n"/>
    </row>
    <row r="125">
      <c r="A125" s="437" t="n">
        <v>50</v>
      </c>
      <c r="B125" s="437" t="n">
        <v>0</v>
      </c>
      <c r="C125" s="437" t="n">
        <v>0</v>
      </c>
      <c r="D125" s="437" t="n">
        <v>1</v>
      </c>
      <c r="E125" s="437" t="n">
        <v>202</v>
      </c>
      <c r="F125" s="437">
        <f>ROUND(Source!P122,O125)</f>
        <v/>
      </c>
      <c r="G125" s="437" t="inlineStr">
        <is>
          <t>СтМатОб</t>
        </is>
      </c>
      <c r="H125" s="437" t="inlineStr">
        <is>
          <t>Стоимость материальных ресурсов (всего)</t>
        </is>
      </c>
      <c r="I125" s="437" t="n"/>
      <c r="J125" s="437" t="n"/>
      <c r="K125" s="437" t="n">
        <v>202</v>
      </c>
      <c r="L125" s="437" t="n">
        <v>2</v>
      </c>
      <c r="M125" s="437" t="n">
        <v>3</v>
      </c>
      <c r="N125" s="437" t="inlineStr"/>
      <c r="O125" s="437" t="n">
        <v>0</v>
      </c>
      <c r="P125" s="437" t="n"/>
      <c r="Q125" s="437" t="n"/>
      <c r="R125" s="437" t="n"/>
      <c r="S125" s="437" t="n"/>
      <c r="T125" s="437" t="n"/>
      <c r="U125" s="437" t="n"/>
      <c r="V125" s="437" t="n"/>
      <c r="W125" s="437" t="n">
        <v>0</v>
      </c>
      <c r="X125" s="437" t="n">
        <v>1</v>
      </c>
      <c r="Y125" s="437" t="n">
        <v>0</v>
      </c>
      <c r="Z125" s="437" t="n"/>
      <c r="AA125" s="437" t="n"/>
      <c r="AB125" s="437" t="n"/>
    </row>
    <row r="126">
      <c r="A126" s="437" t="n">
        <v>50</v>
      </c>
      <c r="B126" s="437" t="n">
        <v>0</v>
      </c>
      <c r="C126" s="437" t="n">
        <v>0</v>
      </c>
      <c r="D126" s="437" t="n">
        <v>1</v>
      </c>
      <c r="E126" s="437" t="n">
        <v>222</v>
      </c>
      <c r="F126" s="437">
        <f>ROUND(Source!AO122,O126)</f>
        <v/>
      </c>
      <c r="G126" s="437" t="inlineStr">
        <is>
          <t>СтМатОбЗак</t>
        </is>
      </c>
      <c r="H126" s="437" t="inlineStr">
        <is>
          <t>Стоимость материалов и оборудования заказчика</t>
        </is>
      </c>
      <c r="I126" s="437" t="n"/>
      <c r="J126" s="437" t="n"/>
      <c r="K126" s="437" t="n">
        <v>222</v>
      </c>
      <c r="L126" s="437" t="n">
        <v>3</v>
      </c>
      <c r="M126" s="437" t="n">
        <v>3</v>
      </c>
      <c r="N126" s="437" t="inlineStr"/>
      <c r="O126" s="437" t="n">
        <v>0</v>
      </c>
      <c r="P126" s="437" t="n"/>
      <c r="Q126" s="437" t="n"/>
      <c r="R126" s="437" t="n"/>
      <c r="S126" s="437" t="n"/>
      <c r="T126" s="437" t="n"/>
      <c r="U126" s="437" t="n"/>
      <c r="V126" s="437" t="n"/>
      <c r="W126" s="437" t="n">
        <v>0</v>
      </c>
      <c r="X126" s="437" t="n">
        <v>1</v>
      </c>
      <c r="Y126" s="437" t="n">
        <v>0</v>
      </c>
      <c r="Z126" s="437" t="n"/>
      <c r="AA126" s="437" t="n"/>
      <c r="AB126" s="437" t="n"/>
    </row>
    <row r="127">
      <c r="A127" s="437" t="n">
        <v>50</v>
      </c>
      <c r="B127" s="437" t="n">
        <v>0</v>
      </c>
      <c r="C127" s="437" t="n">
        <v>0</v>
      </c>
      <c r="D127" s="437" t="n">
        <v>1</v>
      </c>
      <c r="E127" s="437" t="n">
        <v>225</v>
      </c>
      <c r="F127" s="437">
        <f>ROUND(Source!AV122,O127)</f>
        <v/>
      </c>
      <c r="G127" s="437" t="inlineStr">
        <is>
          <t>СтМатОбПод</t>
        </is>
      </c>
      <c r="H127" s="437" t="inlineStr">
        <is>
          <t>Стоимость материалов и оборудования подрядчика</t>
        </is>
      </c>
      <c r="I127" s="437" t="n"/>
      <c r="J127" s="437" t="n"/>
      <c r="K127" s="437" t="n">
        <v>225</v>
      </c>
      <c r="L127" s="437" t="n">
        <v>4</v>
      </c>
      <c r="M127" s="437" t="n">
        <v>3</v>
      </c>
      <c r="N127" s="437" t="inlineStr"/>
      <c r="O127" s="437" t="n">
        <v>0</v>
      </c>
      <c r="P127" s="437" t="n"/>
      <c r="Q127" s="437" t="n"/>
      <c r="R127" s="437" t="n"/>
      <c r="S127" s="437" t="n"/>
      <c r="T127" s="437" t="n"/>
      <c r="U127" s="437" t="n"/>
      <c r="V127" s="437" t="n"/>
      <c r="W127" s="437" t="n">
        <v>0</v>
      </c>
      <c r="X127" s="437" t="n">
        <v>1</v>
      </c>
      <c r="Y127" s="437" t="n">
        <v>0</v>
      </c>
      <c r="Z127" s="437" t="n"/>
      <c r="AA127" s="437" t="n"/>
      <c r="AB127" s="437" t="n"/>
    </row>
    <row r="128">
      <c r="A128" s="437" t="n">
        <v>50</v>
      </c>
      <c r="B128" s="437" t="n">
        <v>0</v>
      </c>
      <c r="C128" s="437" t="n">
        <v>0</v>
      </c>
      <c r="D128" s="437" t="n">
        <v>1</v>
      </c>
      <c r="E128" s="437" t="n">
        <v>226</v>
      </c>
      <c r="F128" s="437">
        <f>ROUND(Source!AW122,O128)</f>
        <v/>
      </c>
      <c r="G128" s="437" t="inlineStr">
        <is>
          <t>СтМат</t>
        </is>
      </c>
      <c r="H128" s="437" t="inlineStr">
        <is>
          <t>Стоимость материалов (всего)</t>
        </is>
      </c>
      <c r="I128" s="437" t="n"/>
      <c r="J128" s="437" t="n"/>
      <c r="K128" s="437" t="n">
        <v>226</v>
      </c>
      <c r="L128" s="437" t="n">
        <v>5</v>
      </c>
      <c r="M128" s="437" t="n">
        <v>3</v>
      </c>
      <c r="N128" s="437" t="inlineStr"/>
      <c r="O128" s="437" t="n">
        <v>0</v>
      </c>
      <c r="P128" s="437" t="n"/>
      <c r="Q128" s="437" t="n"/>
      <c r="R128" s="437" t="n"/>
      <c r="S128" s="437" t="n"/>
      <c r="T128" s="437" t="n"/>
      <c r="U128" s="437" t="n"/>
      <c r="V128" s="437" t="n"/>
      <c r="W128" s="437" t="n">
        <v>0</v>
      </c>
      <c r="X128" s="437" t="n">
        <v>1</v>
      </c>
      <c r="Y128" s="437" t="n">
        <v>0</v>
      </c>
      <c r="Z128" s="437" t="n"/>
      <c r="AA128" s="437" t="n"/>
      <c r="AB128" s="437" t="n"/>
    </row>
    <row r="129">
      <c r="A129" s="437" t="n">
        <v>50</v>
      </c>
      <c r="B129" s="437" t="n">
        <v>0</v>
      </c>
      <c r="C129" s="437" t="n">
        <v>0</v>
      </c>
      <c r="D129" s="437" t="n">
        <v>1</v>
      </c>
      <c r="E129" s="437" t="n">
        <v>227</v>
      </c>
      <c r="F129" s="437">
        <f>ROUND(Source!AX122,O129)</f>
        <v/>
      </c>
      <c r="G129" s="437" t="inlineStr">
        <is>
          <t>СтМатЗак</t>
        </is>
      </c>
      <c r="H129" s="437" t="inlineStr">
        <is>
          <t>Стоимость материалов заказчика</t>
        </is>
      </c>
      <c r="I129" s="437" t="n"/>
      <c r="J129" s="437" t="n"/>
      <c r="K129" s="437" t="n">
        <v>227</v>
      </c>
      <c r="L129" s="437" t="n">
        <v>6</v>
      </c>
      <c r="M129" s="437" t="n">
        <v>3</v>
      </c>
      <c r="N129" s="437" t="inlineStr"/>
      <c r="O129" s="437" t="n">
        <v>0</v>
      </c>
      <c r="P129" s="437" t="n"/>
      <c r="Q129" s="437" t="n"/>
      <c r="R129" s="437" t="n"/>
      <c r="S129" s="437" t="n"/>
      <c r="T129" s="437" t="n"/>
      <c r="U129" s="437" t="n"/>
      <c r="V129" s="437" t="n"/>
      <c r="W129" s="437" t="n">
        <v>0</v>
      </c>
      <c r="X129" s="437" t="n">
        <v>1</v>
      </c>
      <c r="Y129" s="437" t="n">
        <v>0</v>
      </c>
      <c r="Z129" s="437" t="n"/>
      <c r="AA129" s="437" t="n"/>
      <c r="AB129" s="437" t="n"/>
    </row>
    <row r="130">
      <c r="A130" s="437" t="n">
        <v>50</v>
      </c>
      <c r="B130" s="437" t="n">
        <v>0</v>
      </c>
      <c r="C130" s="437" t="n">
        <v>0</v>
      </c>
      <c r="D130" s="437" t="n">
        <v>1</v>
      </c>
      <c r="E130" s="437" t="n">
        <v>228</v>
      </c>
      <c r="F130" s="437">
        <f>ROUND(Source!AY122,O130)</f>
        <v/>
      </c>
      <c r="G130" s="437" t="inlineStr">
        <is>
          <t>СтМатПод</t>
        </is>
      </c>
      <c r="H130" s="437" t="inlineStr">
        <is>
          <t>Стоимость материалов подрядчика</t>
        </is>
      </c>
      <c r="I130" s="437" t="n"/>
      <c r="J130" s="437" t="n"/>
      <c r="K130" s="437" t="n">
        <v>228</v>
      </c>
      <c r="L130" s="437" t="n">
        <v>7</v>
      </c>
      <c r="M130" s="437" t="n">
        <v>3</v>
      </c>
      <c r="N130" s="437" t="inlineStr"/>
      <c r="O130" s="437" t="n">
        <v>0</v>
      </c>
      <c r="P130" s="437" t="n"/>
      <c r="Q130" s="437" t="n"/>
      <c r="R130" s="437" t="n"/>
      <c r="S130" s="437" t="n"/>
      <c r="T130" s="437" t="n"/>
      <c r="U130" s="437" t="n"/>
      <c r="V130" s="437" t="n"/>
      <c r="W130" s="437" t="n">
        <v>0</v>
      </c>
      <c r="X130" s="437" t="n">
        <v>1</v>
      </c>
      <c r="Y130" s="437" t="n">
        <v>0</v>
      </c>
      <c r="Z130" s="437" t="n"/>
      <c r="AA130" s="437" t="n"/>
      <c r="AB130" s="437" t="n"/>
    </row>
    <row r="131">
      <c r="A131" s="437" t="n">
        <v>50</v>
      </c>
      <c r="B131" s="437" t="n">
        <v>0</v>
      </c>
      <c r="C131" s="437" t="n">
        <v>0</v>
      </c>
      <c r="D131" s="437" t="n">
        <v>1</v>
      </c>
      <c r="E131" s="437" t="n">
        <v>216</v>
      </c>
      <c r="F131" s="437">
        <f>ROUND(Source!AP122,O131)</f>
        <v/>
      </c>
      <c r="G131" s="437" t="inlineStr">
        <is>
          <t>Оборуд</t>
        </is>
      </c>
      <c r="H131" s="437" t="inlineStr">
        <is>
          <t>Стоимость оборудования (всего)</t>
        </is>
      </c>
      <c r="I131" s="437" t="n"/>
      <c r="J131" s="437" t="n"/>
      <c r="K131" s="437" t="n">
        <v>216</v>
      </c>
      <c r="L131" s="437" t="n">
        <v>8</v>
      </c>
      <c r="M131" s="437" t="n">
        <v>3</v>
      </c>
      <c r="N131" s="437" t="inlineStr"/>
      <c r="O131" s="437" t="n">
        <v>0</v>
      </c>
      <c r="P131" s="437" t="n"/>
      <c r="Q131" s="437" t="n"/>
      <c r="R131" s="437" t="n"/>
      <c r="S131" s="437" t="n"/>
      <c r="T131" s="437" t="n"/>
      <c r="U131" s="437" t="n"/>
      <c r="V131" s="437" t="n"/>
      <c r="W131" s="437" t="n">
        <v>0</v>
      </c>
      <c r="X131" s="437" t="n">
        <v>1</v>
      </c>
      <c r="Y131" s="437" t="n">
        <v>0</v>
      </c>
      <c r="Z131" s="437" t="n"/>
      <c r="AA131" s="437" t="n"/>
      <c r="AB131" s="437" t="n"/>
    </row>
    <row r="132">
      <c r="A132" s="437" t="n">
        <v>50</v>
      </c>
      <c r="B132" s="437" t="n">
        <v>0</v>
      </c>
      <c r="C132" s="437" t="n">
        <v>0</v>
      </c>
      <c r="D132" s="437" t="n">
        <v>1</v>
      </c>
      <c r="E132" s="437" t="n">
        <v>223</v>
      </c>
      <c r="F132" s="437">
        <f>ROUND(Source!AQ122,O132)</f>
        <v/>
      </c>
      <c r="G132" s="437" t="inlineStr">
        <is>
          <t>ОборудЗак</t>
        </is>
      </c>
      <c r="H132" s="437" t="inlineStr">
        <is>
          <t>Стоимость оборудования заказчика</t>
        </is>
      </c>
      <c r="I132" s="437" t="n"/>
      <c r="J132" s="437" t="n"/>
      <c r="K132" s="437" t="n">
        <v>223</v>
      </c>
      <c r="L132" s="437" t="n">
        <v>9</v>
      </c>
      <c r="M132" s="437" t="n">
        <v>3</v>
      </c>
      <c r="N132" s="437" t="inlineStr"/>
      <c r="O132" s="437" t="n">
        <v>0</v>
      </c>
      <c r="P132" s="437" t="n"/>
      <c r="Q132" s="437" t="n"/>
      <c r="R132" s="437" t="n"/>
      <c r="S132" s="437" t="n"/>
      <c r="T132" s="437" t="n"/>
      <c r="U132" s="437" t="n"/>
      <c r="V132" s="437" t="n"/>
      <c r="W132" s="437" t="n">
        <v>0</v>
      </c>
      <c r="X132" s="437" t="n">
        <v>1</v>
      </c>
      <c r="Y132" s="437" t="n">
        <v>0</v>
      </c>
      <c r="Z132" s="437" t="n"/>
      <c r="AA132" s="437" t="n"/>
      <c r="AB132" s="437" t="n"/>
    </row>
    <row r="133">
      <c r="A133" s="437" t="n">
        <v>50</v>
      </c>
      <c r="B133" s="437" t="n">
        <v>0</v>
      </c>
      <c r="C133" s="437" t="n">
        <v>0</v>
      </c>
      <c r="D133" s="437" t="n">
        <v>1</v>
      </c>
      <c r="E133" s="437" t="n">
        <v>229</v>
      </c>
      <c r="F133" s="437">
        <f>ROUND(Source!AZ122,O133)</f>
        <v/>
      </c>
      <c r="G133" s="437" t="inlineStr">
        <is>
          <t>ОборудПод</t>
        </is>
      </c>
      <c r="H133" s="437" t="inlineStr">
        <is>
          <t>Стоимость оборудования подрядчика</t>
        </is>
      </c>
      <c r="I133" s="437" t="n"/>
      <c r="J133" s="437" t="n"/>
      <c r="K133" s="437" t="n">
        <v>229</v>
      </c>
      <c r="L133" s="437" t="n">
        <v>10</v>
      </c>
      <c r="M133" s="437" t="n">
        <v>3</v>
      </c>
      <c r="N133" s="437" t="inlineStr"/>
      <c r="O133" s="437" t="n">
        <v>0</v>
      </c>
      <c r="P133" s="437" t="n"/>
      <c r="Q133" s="437" t="n"/>
      <c r="R133" s="437" t="n"/>
      <c r="S133" s="437" t="n"/>
      <c r="T133" s="437" t="n"/>
      <c r="U133" s="437" t="n"/>
      <c r="V133" s="437" t="n"/>
      <c r="W133" s="437" t="n">
        <v>0</v>
      </c>
      <c r="X133" s="437" t="n">
        <v>1</v>
      </c>
      <c r="Y133" s="437" t="n">
        <v>0</v>
      </c>
      <c r="Z133" s="437" t="n"/>
      <c r="AA133" s="437" t="n"/>
      <c r="AB133" s="437" t="n"/>
    </row>
    <row r="134">
      <c r="A134" s="437" t="n">
        <v>50</v>
      </c>
      <c r="B134" s="437" t="n">
        <v>0</v>
      </c>
      <c r="C134" s="437" t="n">
        <v>0</v>
      </c>
      <c r="D134" s="437" t="n">
        <v>1</v>
      </c>
      <c r="E134" s="437" t="n">
        <v>203</v>
      </c>
      <c r="F134" s="437">
        <f>ROUND(Source!Q122,O134)</f>
        <v/>
      </c>
      <c r="G134" s="437" t="inlineStr">
        <is>
          <t>ЭММ</t>
        </is>
      </c>
      <c r="H134" s="437" t="inlineStr">
        <is>
          <t>Эксплуатация машин</t>
        </is>
      </c>
      <c r="I134" s="437" t="n"/>
      <c r="J134" s="437" t="n"/>
      <c r="K134" s="437" t="n">
        <v>203</v>
      </c>
      <c r="L134" s="437" t="n">
        <v>11</v>
      </c>
      <c r="M134" s="437" t="n">
        <v>3</v>
      </c>
      <c r="N134" s="437" t="inlineStr"/>
      <c r="O134" s="437" t="n">
        <v>0</v>
      </c>
      <c r="P134" s="437" t="n"/>
      <c r="Q134" s="437" t="n"/>
      <c r="R134" s="437" t="n"/>
      <c r="S134" s="437" t="n"/>
      <c r="T134" s="437" t="n"/>
      <c r="U134" s="437" t="n"/>
      <c r="V134" s="437" t="n"/>
      <c r="W134" s="437" t="n">
        <v>0</v>
      </c>
      <c r="X134" s="437" t="n">
        <v>1</v>
      </c>
      <c r="Y134" s="437" t="n">
        <v>0</v>
      </c>
      <c r="Z134" s="437" t="n"/>
      <c r="AA134" s="437" t="n"/>
      <c r="AB134" s="437" t="n"/>
    </row>
    <row r="135">
      <c r="A135" s="437" t="n">
        <v>50</v>
      </c>
      <c r="B135" s="437" t="n">
        <v>0</v>
      </c>
      <c r="C135" s="437" t="n">
        <v>0</v>
      </c>
      <c r="D135" s="437" t="n">
        <v>1</v>
      </c>
      <c r="E135" s="437" t="n">
        <v>231</v>
      </c>
      <c r="F135" s="437">
        <f>ROUND(Source!BB122,O135)</f>
        <v/>
      </c>
      <c r="G135" s="437" t="inlineStr">
        <is>
          <t>ЭММсНРиСП</t>
        </is>
      </c>
      <c r="H135" s="437" t="inlineStr">
        <is>
          <t>Эксплуатация машин по ТСН-2001.16</t>
        </is>
      </c>
      <c r="I135" s="437" t="n"/>
      <c r="J135" s="437" t="n"/>
      <c r="K135" s="437" t="n">
        <v>231</v>
      </c>
      <c r="L135" s="437" t="n">
        <v>12</v>
      </c>
      <c r="M135" s="437" t="n">
        <v>3</v>
      </c>
      <c r="N135" s="437" t="inlineStr"/>
      <c r="O135" s="437" t="n">
        <v>0</v>
      </c>
      <c r="P135" s="437" t="n"/>
      <c r="Q135" s="437" t="n"/>
      <c r="R135" s="437" t="n"/>
      <c r="S135" s="437" t="n"/>
      <c r="T135" s="437" t="n"/>
      <c r="U135" s="437" t="n"/>
      <c r="V135" s="437" t="n"/>
      <c r="W135" s="437" t="n">
        <v>0</v>
      </c>
      <c r="X135" s="437" t="n">
        <v>1</v>
      </c>
      <c r="Y135" s="437" t="n">
        <v>0</v>
      </c>
      <c r="Z135" s="437" t="n"/>
      <c r="AA135" s="437" t="n"/>
      <c r="AB135" s="437" t="n"/>
    </row>
    <row r="136">
      <c r="A136" s="437" t="n">
        <v>50</v>
      </c>
      <c r="B136" s="437" t="n">
        <v>0</v>
      </c>
      <c r="C136" s="437" t="n">
        <v>0</v>
      </c>
      <c r="D136" s="437" t="n">
        <v>1</v>
      </c>
      <c r="E136" s="437" t="n">
        <v>204</v>
      </c>
      <c r="F136" s="437">
        <f>ROUND(Source!R122,O136)</f>
        <v/>
      </c>
      <c r="G136" s="437" t="inlineStr">
        <is>
          <t>ЗПМ</t>
        </is>
      </c>
      <c r="H136" s="437" t="inlineStr">
        <is>
          <t>ЗП машинистов</t>
        </is>
      </c>
      <c r="I136" s="437" t="n"/>
      <c r="J136" s="437" t="n"/>
      <c r="K136" s="437" t="n">
        <v>204</v>
      </c>
      <c r="L136" s="437" t="n">
        <v>13</v>
      </c>
      <c r="M136" s="437" t="n">
        <v>3</v>
      </c>
      <c r="N136" s="437" t="inlineStr"/>
      <c r="O136" s="437" t="n">
        <v>0</v>
      </c>
      <c r="P136" s="437" t="n"/>
      <c r="Q136" s="437" t="n"/>
      <c r="R136" s="437" t="n"/>
      <c r="S136" s="437" t="n"/>
      <c r="T136" s="437" t="n"/>
      <c r="U136" s="437" t="n"/>
      <c r="V136" s="437" t="n"/>
      <c r="W136" s="437" t="n">
        <v>0</v>
      </c>
      <c r="X136" s="437" t="n">
        <v>1</v>
      </c>
      <c r="Y136" s="437" t="n">
        <v>0</v>
      </c>
      <c r="Z136" s="437" t="n"/>
      <c r="AA136" s="437" t="n"/>
      <c r="AB136" s="437" t="n"/>
    </row>
    <row r="137">
      <c r="A137" s="437" t="n">
        <v>50</v>
      </c>
      <c r="B137" s="437" t="n">
        <v>0</v>
      </c>
      <c r="C137" s="437" t="n">
        <v>0</v>
      </c>
      <c r="D137" s="437" t="n">
        <v>1</v>
      </c>
      <c r="E137" s="437" t="n">
        <v>205</v>
      </c>
      <c r="F137" s="437">
        <f>ROUND(Source!S122,O137)</f>
        <v/>
      </c>
      <c r="G137" s="437" t="inlineStr">
        <is>
          <t>ОЗП</t>
        </is>
      </c>
      <c r="H137" s="437" t="inlineStr">
        <is>
          <t>Основная ЗП рабочих</t>
        </is>
      </c>
      <c r="I137" s="437" t="n"/>
      <c r="J137" s="437" t="n"/>
      <c r="K137" s="437" t="n">
        <v>205</v>
      </c>
      <c r="L137" s="437" t="n">
        <v>14</v>
      </c>
      <c r="M137" s="437" t="n">
        <v>3</v>
      </c>
      <c r="N137" s="437" t="inlineStr"/>
      <c r="O137" s="437" t="n">
        <v>0</v>
      </c>
      <c r="P137" s="437" t="n"/>
      <c r="Q137" s="437" t="n"/>
      <c r="R137" s="437" t="n"/>
      <c r="S137" s="437" t="n"/>
      <c r="T137" s="437" t="n"/>
      <c r="U137" s="437" t="n"/>
      <c r="V137" s="437" t="n"/>
      <c r="W137" s="437" t="n">
        <v>0</v>
      </c>
      <c r="X137" s="437" t="n">
        <v>1</v>
      </c>
      <c r="Y137" s="437" t="n">
        <v>0</v>
      </c>
      <c r="Z137" s="437" t="n"/>
      <c r="AA137" s="437" t="n"/>
      <c r="AB137" s="437" t="n"/>
    </row>
    <row r="138">
      <c r="A138" s="437" t="n">
        <v>50</v>
      </c>
      <c r="B138" s="437" t="n">
        <v>0</v>
      </c>
      <c r="C138" s="437" t="n">
        <v>0</v>
      </c>
      <c r="D138" s="437" t="n">
        <v>1</v>
      </c>
      <c r="E138" s="437" t="n">
        <v>232</v>
      </c>
      <c r="F138" s="437">
        <f>ROUND(Source!BC122,O138)</f>
        <v/>
      </c>
      <c r="G138" s="437" t="inlineStr">
        <is>
          <t>ОЗПсНРиСП</t>
        </is>
      </c>
      <c r="H138" s="437" t="inlineStr">
        <is>
          <t>Основная ЗП рабочих по ТСН-2001.16</t>
        </is>
      </c>
      <c r="I138" s="437" t="n"/>
      <c r="J138" s="437" t="n"/>
      <c r="K138" s="437" t="n">
        <v>232</v>
      </c>
      <c r="L138" s="437" t="n">
        <v>15</v>
      </c>
      <c r="M138" s="437" t="n">
        <v>3</v>
      </c>
      <c r="N138" s="437" t="inlineStr"/>
      <c r="O138" s="437" t="n">
        <v>0</v>
      </c>
      <c r="P138" s="437" t="n"/>
      <c r="Q138" s="437" t="n"/>
      <c r="R138" s="437" t="n"/>
      <c r="S138" s="437" t="n"/>
      <c r="T138" s="437" t="n"/>
      <c r="U138" s="437" t="n"/>
      <c r="V138" s="437" t="n"/>
      <c r="W138" s="437" t="n">
        <v>0</v>
      </c>
      <c r="X138" s="437" t="n">
        <v>1</v>
      </c>
      <c r="Y138" s="437" t="n">
        <v>0</v>
      </c>
      <c r="Z138" s="437" t="n"/>
      <c r="AA138" s="437" t="n"/>
      <c r="AB138" s="437" t="n"/>
    </row>
    <row r="139">
      <c r="A139" s="437" t="n">
        <v>50</v>
      </c>
      <c r="B139" s="437" t="n">
        <v>0</v>
      </c>
      <c r="C139" s="437" t="n">
        <v>0</v>
      </c>
      <c r="D139" s="437" t="n">
        <v>1</v>
      </c>
      <c r="E139" s="437" t="n">
        <v>214</v>
      </c>
      <c r="F139" s="437">
        <f>ROUND(Source!AS122,O139)</f>
        <v/>
      </c>
      <c r="G139" s="437" t="inlineStr">
        <is>
          <t>Строит</t>
        </is>
      </c>
      <c r="H139" s="437" t="inlineStr">
        <is>
          <t>Строительные работы с НР и СП</t>
        </is>
      </c>
      <c r="I139" s="437" t="n"/>
      <c r="J139" s="437" t="n"/>
      <c r="K139" s="437" t="n">
        <v>214</v>
      </c>
      <c r="L139" s="437" t="n">
        <v>16</v>
      </c>
      <c r="M139" s="437" t="n">
        <v>3</v>
      </c>
      <c r="N139" s="437" t="inlineStr"/>
      <c r="O139" s="437" t="n">
        <v>0</v>
      </c>
      <c r="P139" s="437" t="n"/>
      <c r="Q139" s="437" t="n"/>
      <c r="R139" s="437" t="n"/>
      <c r="S139" s="437" t="n"/>
      <c r="T139" s="437" t="n"/>
      <c r="U139" s="437" t="n"/>
      <c r="V139" s="437" t="n"/>
      <c r="W139" s="437" t="n">
        <v>0</v>
      </c>
      <c r="X139" s="437" t="n">
        <v>1</v>
      </c>
      <c r="Y139" s="437" t="n">
        <v>0</v>
      </c>
      <c r="Z139" s="437" t="n"/>
      <c r="AA139" s="437" t="n"/>
      <c r="AB139" s="437" t="n"/>
    </row>
    <row r="140">
      <c r="A140" s="437" t="n">
        <v>50</v>
      </c>
      <c r="B140" s="437" t="n">
        <v>0</v>
      </c>
      <c r="C140" s="437" t="n">
        <v>0</v>
      </c>
      <c r="D140" s="437" t="n">
        <v>1</v>
      </c>
      <c r="E140" s="437" t="n">
        <v>215</v>
      </c>
      <c r="F140" s="437">
        <f>ROUND(Source!AT122,O140)</f>
        <v/>
      </c>
      <c r="G140" s="437" t="inlineStr">
        <is>
          <t>Монтаж</t>
        </is>
      </c>
      <c r="H140" s="437" t="inlineStr">
        <is>
          <t>Монтажные работы с НР и СП</t>
        </is>
      </c>
      <c r="I140" s="437" t="n"/>
      <c r="J140" s="437" t="n"/>
      <c r="K140" s="437" t="n">
        <v>215</v>
      </c>
      <c r="L140" s="437" t="n">
        <v>17</v>
      </c>
      <c r="M140" s="437" t="n">
        <v>3</v>
      </c>
      <c r="N140" s="437" t="inlineStr"/>
      <c r="O140" s="437" t="n">
        <v>0</v>
      </c>
      <c r="P140" s="437" t="n"/>
      <c r="Q140" s="437" t="n"/>
      <c r="R140" s="437" t="n"/>
      <c r="S140" s="437" t="n"/>
      <c r="T140" s="437" t="n"/>
      <c r="U140" s="437" t="n"/>
      <c r="V140" s="437" t="n"/>
      <c r="W140" s="437" t="n">
        <v>0</v>
      </c>
      <c r="X140" s="437" t="n">
        <v>1</v>
      </c>
      <c r="Y140" s="437" t="n">
        <v>0</v>
      </c>
      <c r="Z140" s="437" t="n"/>
      <c r="AA140" s="437" t="n"/>
      <c r="AB140" s="437" t="n"/>
    </row>
    <row r="141">
      <c r="A141" s="437" t="n">
        <v>50</v>
      </c>
      <c r="B141" s="437" t="n">
        <v>0</v>
      </c>
      <c r="C141" s="437" t="n">
        <v>0</v>
      </c>
      <c r="D141" s="437" t="n">
        <v>1</v>
      </c>
      <c r="E141" s="437" t="n">
        <v>217</v>
      </c>
      <c r="F141" s="437">
        <f>ROUND(Source!AU122,O141)</f>
        <v/>
      </c>
      <c r="G141" s="437" t="inlineStr">
        <is>
          <t>Прочие</t>
        </is>
      </c>
      <c r="H141" s="437" t="inlineStr">
        <is>
          <t>Прочие работы с НР и СП</t>
        </is>
      </c>
      <c r="I141" s="437" t="n"/>
      <c r="J141" s="437" t="n"/>
      <c r="K141" s="437" t="n">
        <v>217</v>
      </c>
      <c r="L141" s="437" t="n">
        <v>18</v>
      </c>
      <c r="M141" s="437" t="n">
        <v>3</v>
      </c>
      <c r="N141" s="437" t="inlineStr"/>
      <c r="O141" s="437" t="n">
        <v>0</v>
      </c>
      <c r="P141" s="437" t="n"/>
      <c r="Q141" s="437" t="n"/>
      <c r="R141" s="437" t="n"/>
      <c r="S141" s="437" t="n"/>
      <c r="T141" s="437" t="n"/>
      <c r="U141" s="437" t="n"/>
      <c r="V141" s="437" t="n"/>
      <c r="W141" s="437" t="n">
        <v>0</v>
      </c>
      <c r="X141" s="437" t="n">
        <v>1</v>
      </c>
      <c r="Y141" s="437" t="n">
        <v>0</v>
      </c>
      <c r="Z141" s="437" t="n"/>
      <c r="AA141" s="437" t="n"/>
      <c r="AB141" s="437" t="n"/>
    </row>
    <row r="142">
      <c r="A142" s="437" t="n">
        <v>50</v>
      </c>
      <c r="B142" s="437" t="n">
        <v>0</v>
      </c>
      <c r="C142" s="437" t="n">
        <v>0</v>
      </c>
      <c r="D142" s="437" t="n">
        <v>1</v>
      </c>
      <c r="E142" s="437" t="n">
        <v>230</v>
      </c>
      <c r="F142" s="437">
        <f>ROUND(Source!BA122,O142)</f>
        <v/>
      </c>
      <c r="G142" s="437" t="inlineStr">
        <is>
          <t>ПрочиеЗатр</t>
        </is>
      </c>
      <c r="H142" s="437" t="inlineStr">
        <is>
          <t>Прочие затраты по ТСН-2001.16</t>
        </is>
      </c>
      <c r="I142" s="437" t="n"/>
      <c r="J142" s="437" t="n"/>
      <c r="K142" s="437" t="n">
        <v>230</v>
      </c>
      <c r="L142" s="437" t="n">
        <v>19</v>
      </c>
      <c r="M142" s="437" t="n">
        <v>3</v>
      </c>
      <c r="N142" s="437" t="inlineStr"/>
      <c r="O142" s="437" t="n">
        <v>0</v>
      </c>
      <c r="P142" s="437" t="n"/>
      <c r="Q142" s="437" t="n"/>
      <c r="R142" s="437" t="n"/>
      <c r="S142" s="437" t="n"/>
      <c r="T142" s="437" t="n"/>
      <c r="U142" s="437" t="n"/>
      <c r="V142" s="437" t="n"/>
      <c r="W142" s="437" t="n">
        <v>0</v>
      </c>
      <c r="X142" s="437" t="n">
        <v>1</v>
      </c>
      <c r="Y142" s="437" t="n">
        <v>0</v>
      </c>
      <c r="Z142" s="437" t="n"/>
      <c r="AA142" s="437" t="n"/>
      <c r="AB142" s="437" t="n"/>
    </row>
    <row r="143">
      <c r="A143" s="437" t="n">
        <v>50</v>
      </c>
      <c r="B143" s="437" t="n">
        <v>0</v>
      </c>
      <c r="C143" s="437" t="n">
        <v>0</v>
      </c>
      <c r="D143" s="437" t="n">
        <v>1</v>
      </c>
      <c r="E143" s="437" t="n">
        <v>206</v>
      </c>
      <c r="F143" s="437">
        <f>ROUND(Source!T122,O143)</f>
        <v/>
      </c>
      <c r="G143" s="437" t="inlineStr">
        <is>
          <t>ВозврМат</t>
        </is>
      </c>
      <c r="H143" s="437" t="inlineStr">
        <is>
          <t>Возврат материалов</t>
        </is>
      </c>
      <c r="I143" s="437" t="n"/>
      <c r="J143" s="437" t="n"/>
      <c r="K143" s="437" t="n">
        <v>206</v>
      </c>
      <c r="L143" s="437" t="n">
        <v>20</v>
      </c>
      <c r="M143" s="437" t="n">
        <v>3</v>
      </c>
      <c r="N143" s="437" t="inlineStr"/>
      <c r="O143" s="437" t="n">
        <v>0</v>
      </c>
      <c r="P143" s="437" t="n"/>
      <c r="Q143" s="437" t="n"/>
      <c r="R143" s="437" t="n"/>
      <c r="S143" s="437" t="n"/>
      <c r="T143" s="437" t="n"/>
      <c r="U143" s="437" t="n"/>
      <c r="V143" s="437" t="n"/>
      <c r="W143" s="437" t="n">
        <v>0</v>
      </c>
      <c r="X143" s="437" t="n">
        <v>1</v>
      </c>
      <c r="Y143" s="437" t="n">
        <v>0</v>
      </c>
      <c r="Z143" s="437" t="n"/>
      <c r="AA143" s="437" t="n"/>
      <c r="AB143" s="437" t="n"/>
    </row>
    <row r="144">
      <c r="A144" s="437" t="n">
        <v>50</v>
      </c>
      <c r="B144" s="437" t="n">
        <v>0</v>
      </c>
      <c r="C144" s="437" t="n">
        <v>0</v>
      </c>
      <c r="D144" s="437" t="n">
        <v>1</v>
      </c>
      <c r="E144" s="437" t="n">
        <v>207</v>
      </c>
      <c r="F144" s="437">
        <f>ROUND(Source!U122,O144)</f>
        <v/>
      </c>
      <c r="G144" s="437" t="inlineStr">
        <is>
          <t>ТрудСтр</t>
        </is>
      </c>
      <c r="H144" s="437" t="inlineStr">
        <is>
          <t>Трудозатраты строителей</t>
        </is>
      </c>
      <c r="I144" s="437" t="n"/>
      <c r="J144" s="437" t="n"/>
      <c r="K144" s="437" t="n">
        <v>207</v>
      </c>
      <c r="L144" s="437" t="n">
        <v>21</v>
      </c>
      <c r="M144" s="437" t="n">
        <v>3</v>
      </c>
      <c r="N144" s="437" t="inlineStr"/>
      <c r="O144" s="437" t="n">
        <v>7</v>
      </c>
      <c r="P144" s="437" t="n"/>
      <c r="Q144" s="437" t="n"/>
      <c r="R144" s="437" t="n"/>
      <c r="S144" s="437" t="n"/>
      <c r="T144" s="437" t="n"/>
      <c r="U144" s="437" t="n"/>
      <c r="V144" s="437" t="n"/>
      <c r="W144" s="437" t="n">
        <v>0</v>
      </c>
      <c r="X144" s="437" t="n">
        <v>1</v>
      </c>
      <c r="Y144" s="437" t="n">
        <v>0</v>
      </c>
      <c r="Z144" s="437" t="n"/>
      <c r="AA144" s="437" t="n"/>
      <c r="AB144" s="437" t="n"/>
    </row>
    <row r="145">
      <c r="A145" s="437" t="n">
        <v>50</v>
      </c>
      <c r="B145" s="437" t="n">
        <v>0</v>
      </c>
      <c r="C145" s="437" t="n">
        <v>0</v>
      </c>
      <c r="D145" s="437" t="n">
        <v>1</v>
      </c>
      <c r="E145" s="437" t="n">
        <v>208</v>
      </c>
      <c r="F145" s="437">
        <f>ROUND(Source!V122,O145)</f>
        <v/>
      </c>
      <c r="G145" s="437" t="inlineStr">
        <is>
          <t>ТрудМаш</t>
        </is>
      </c>
      <c r="H145" s="437" t="inlineStr">
        <is>
          <t>Трудозатраты машинистов</t>
        </is>
      </c>
      <c r="I145" s="437" t="n"/>
      <c r="J145" s="437" t="n"/>
      <c r="K145" s="437" t="n">
        <v>208</v>
      </c>
      <c r="L145" s="437" t="n">
        <v>22</v>
      </c>
      <c r="M145" s="437" t="n">
        <v>3</v>
      </c>
      <c r="N145" s="437" t="inlineStr"/>
      <c r="O145" s="437" t="n">
        <v>7</v>
      </c>
      <c r="P145" s="437" t="n"/>
      <c r="Q145" s="437" t="n"/>
      <c r="R145" s="437" t="n"/>
      <c r="S145" s="437" t="n"/>
      <c r="T145" s="437" t="n"/>
      <c r="U145" s="437" t="n"/>
      <c r="V145" s="437" t="n"/>
      <c r="W145" s="437" t="n">
        <v>0</v>
      </c>
      <c r="X145" s="437" t="n">
        <v>1</v>
      </c>
      <c r="Y145" s="437" t="n">
        <v>0</v>
      </c>
      <c r="Z145" s="437" t="n"/>
      <c r="AA145" s="437" t="n"/>
      <c r="AB145" s="437" t="n"/>
    </row>
    <row r="146">
      <c r="A146" s="437" t="n">
        <v>50</v>
      </c>
      <c r="B146" s="437" t="n">
        <v>0</v>
      </c>
      <c r="C146" s="437" t="n">
        <v>0</v>
      </c>
      <c r="D146" s="437" t="n">
        <v>1</v>
      </c>
      <c r="E146" s="437" t="n">
        <v>209</v>
      </c>
      <c r="F146" s="437">
        <f>ROUND(Source!W122,O146)</f>
        <v/>
      </c>
      <c r="G146" s="437" t="inlineStr">
        <is>
          <t>ТранспМат</t>
        </is>
      </c>
      <c r="H146" s="437" t="inlineStr">
        <is>
          <t>Транспорт материалов</t>
        </is>
      </c>
      <c r="I146" s="437" t="n"/>
      <c r="J146" s="437" t="n"/>
      <c r="K146" s="437" t="n">
        <v>209</v>
      </c>
      <c r="L146" s="437" t="n">
        <v>23</v>
      </c>
      <c r="M146" s="437" t="n">
        <v>3</v>
      </c>
      <c r="N146" s="437" t="inlineStr"/>
      <c r="O146" s="437" t="n">
        <v>0</v>
      </c>
      <c r="P146" s="437" t="n"/>
      <c r="Q146" s="437" t="n"/>
      <c r="R146" s="437" t="n"/>
      <c r="S146" s="437" t="n"/>
      <c r="T146" s="437" t="n"/>
      <c r="U146" s="437" t="n"/>
      <c r="V146" s="437" t="n"/>
      <c r="W146" s="437" t="n">
        <v>0</v>
      </c>
      <c r="X146" s="437" t="n">
        <v>1</v>
      </c>
      <c r="Y146" s="437" t="n">
        <v>0</v>
      </c>
      <c r="Z146" s="437" t="n"/>
      <c r="AA146" s="437" t="n"/>
      <c r="AB146" s="437" t="n"/>
    </row>
    <row r="147">
      <c r="A147" s="437" t="n">
        <v>50</v>
      </c>
      <c r="B147" s="437" t="n">
        <v>0</v>
      </c>
      <c r="C147" s="437" t="n">
        <v>0</v>
      </c>
      <c r="D147" s="437" t="n">
        <v>1</v>
      </c>
      <c r="E147" s="437" t="n">
        <v>233</v>
      </c>
      <c r="F147" s="437">
        <f>ROUND(Source!BD122,O147)</f>
        <v/>
      </c>
      <c r="G147" s="437" t="inlineStr">
        <is>
          <t>Перевозка</t>
        </is>
      </c>
      <c r="H147" s="437" t="inlineStr">
        <is>
          <t>Перевозка грузов</t>
        </is>
      </c>
      <c r="I147" s="437" t="n"/>
      <c r="J147" s="437" t="n"/>
      <c r="K147" s="437" t="n">
        <v>233</v>
      </c>
      <c r="L147" s="437" t="n">
        <v>24</v>
      </c>
      <c r="M147" s="437" t="n">
        <v>3</v>
      </c>
      <c r="N147" s="437" t="inlineStr"/>
      <c r="O147" s="437" t="n">
        <v>0</v>
      </c>
      <c r="P147" s="437" t="n"/>
      <c r="Q147" s="437" t="n"/>
      <c r="R147" s="437" t="n"/>
      <c r="S147" s="437" t="n"/>
      <c r="T147" s="437" t="n"/>
      <c r="U147" s="437" t="n"/>
      <c r="V147" s="437" t="n"/>
      <c r="W147" s="437" t="n">
        <v>0</v>
      </c>
      <c r="X147" s="437" t="n">
        <v>1</v>
      </c>
      <c r="Y147" s="437" t="n">
        <v>0</v>
      </c>
      <c r="Z147" s="437" t="n"/>
      <c r="AA147" s="437" t="n"/>
      <c r="AB147" s="437" t="n"/>
    </row>
    <row r="148">
      <c r="A148" s="437" t="n">
        <v>50</v>
      </c>
      <c r="B148" s="437" t="n">
        <v>0</v>
      </c>
      <c r="C148" s="437" t="n">
        <v>0</v>
      </c>
      <c r="D148" s="437" t="n">
        <v>1</v>
      </c>
      <c r="E148" s="437" t="n">
        <v>210</v>
      </c>
      <c r="F148" s="437">
        <f>ROUND(Source!X122,O148)</f>
        <v/>
      </c>
      <c r="G148" s="437" t="inlineStr">
        <is>
          <t>НР</t>
        </is>
      </c>
      <c r="H148" s="437" t="inlineStr">
        <is>
          <t>Накладные расходы</t>
        </is>
      </c>
      <c r="I148" s="437" t="n"/>
      <c r="J148" s="437" t="n"/>
      <c r="K148" s="437" t="n">
        <v>210</v>
      </c>
      <c r="L148" s="437" t="n">
        <v>25</v>
      </c>
      <c r="M148" s="437" t="n">
        <v>3</v>
      </c>
      <c r="N148" s="437" t="inlineStr"/>
      <c r="O148" s="437" t="n">
        <v>0</v>
      </c>
      <c r="P148" s="437" t="n"/>
      <c r="Q148" s="437" t="n"/>
      <c r="R148" s="437" t="n"/>
      <c r="S148" s="437" t="n"/>
      <c r="T148" s="437" t="n"/>
      <c r="U148" s="437" t="n"/>
      <c r="V148" s="437" t="n"/>
      <c r="W148" s="437" t="n">
        <v>0</v>
      </c>
      <c r="X148" s="437" t="n">
        <v>1</v>
      </c>
      <c r="Y148" s="437" t="n">
        <v>0</v>
      </c>
      <c r="Z148" s="437" t="n"/>
      <c r="AA148" s="437" t="n"/>
      <c r="AB148" s="437" t="n"/>
    </row>
    <row r="149">
      <c r="A149" s="437" t="n">
        <v>50</v>
      </c>
      <c r="B149" s="437" t="n">
        <v>0</v>
      </c>
      <c r="C149" s="437" t="n">
        <v>0</v>
      </c>
      <c r="D149" s="437" t="n">
        <v>1</v>
      </c>
      <c r="E149" s="437" t="n">
        <v>211</v>
      </c>
      <c r="F149" s="437">
        <f>ROUND(Source!Y122,O149)</f>
        <v/>
      </c>
      <c r="G149" s="437" t="inlineStr">
        <is>
          <t>СмПриб</t>
        </is>
      </c>
      <c r="H149" s="437" t="inlineStr">
        <is>
          <t>Сметная прибыль</t>
        </is>
      </c>
      <c r="I149" s="437" t="n"/>
      <c r="J149" s="437" t="n"/>
      <c r="K149" s="437" t="n">
        <v>211</v>
      </c>
      <c r="L149" s="437" t="n">
        <v>26</v>
      </c>
      <c r="M149" s="437" t="n">
        <v>3</v>
      </c>
      <c r="N149" s="437" t="inlineStr"/>
      <c r="O149" s="437" t="n">
        <v>0</v>
      </c>
      <c r="P149" s="437" t="n"/>
      <c r="Q149" s="437" t="n"/>
      <c r="R149" s="437" t="n"/>
      <c r="S149" s="437" t="n"/>
      <c r="T149" s="437" t="n"/>
      <c r="U149" s="437" t="n"/>
      <c r="V149" s="437" t="n"/>
      <c r="W149" s="437" t="n">
        <v>0</v>
      </c>
      <c r="X149" s="437" t="n">
        <v>1</v>
      </c>
      <c r="Y149" s="437" t="n">
        <v>0</v>
      </c>
      <c r="Z149" s="437" t="n"/>
      <c r="AA149" s="437" t="n"/>
      <c r="AB149" s="437" t="n"/>
    </row>
    <row r="150">
      <c r="A150" s="437" t="n">
        <v>50</v>
      </c>
      <c r="B150" s="437" t="n">
        <v>0</v>
      </c>
      <c r="C150" s="437" t="n">
        <v>0</v>
      </c>
      <c r="D150" s="437" t="n">
        <v>1</v>
      </c>
      <c r="E150" s="437" t="n">
        <v>224</v>
      </c>
      <c r="F150" s="437">
        <f>ROUND(Source!AR122,O150)</f>
        <v/>
      </c>
      <c r="G150" s="437" t="inlineStr">
        <is>
          <t>Всего</t>
        </is>
      </c>
      <c r="H150" s="437" t="inlineStr">
        <is>
          <t>Всего с НР и СП</t>
        </is>
      </c>
      <c r="I150" s="437" t="n"/>
      <c r="J150" s="437" t="n"/>
      <c r="K150" s="437" t="n">
        <v>224</v>
      </c>
      <c r="L150" s="437" t="n">
        <v>27</v>
      </c>
      <c r="M150" s="437" t="n">
        <v>3</v>
      </c>
      <c r="N150" s="437" t="inlineStr"/>
      <c r="O150" s="437" t="n">
        <v>0</v>
      </c>
      <c r="P150" s="437" t="n"/>
      <c r="Q150" s="437" t="n"/>
      <c r="R150" s="437" t="n"/>
      <c r="S150" s="437" t="n"/>
      <c r="T150" s="437" t="n"/>
      <c r="U150" s="437" t="n"/>
      <c r="V150" s="437" t="n"/>
      <c r="W150" s="437" t="n">
        <v>0</v>
      </c>
      <c r="X150" s="437" t="n">
        <v>1</v>
      </c>
      <c r="Y150" s="437" t="n">
        <v>0</v>
      </c>
      <c r="Z150" s="437" t="n"/>
      <c r="AA150" s="437" t="n"/>
      <c r="AB150" s="437" t="n"/>
    </row>
    <row r="151">
      <c r="A151" s="437" t="n">
        <v>50</v>
      </c>
      <c r="B151" s="437" t="n">
        <v>0</v>
      </c>
      <c r="C151" s="437" t="n">
        <v>0</v>
      </c>
      <c r="D151" s="437" t="n">
        <v>2</v>
      </c>
      <c r="E151" s="437" t="n">
        <v>0</v>
      </c>
      <c r="F151" s="437">
        <f>ROUND(F150,O151)</f>
        <v/>
      </c>
      <c r="G151" s="437" t="inlineStr">
        <is>
          <t>и1</t>
        </is>
      </c>
      <c r="H151" s="437" t="inlineStr">
        <is>
          <t>Итого</t>
        </is>
      </c>
      <c r="I151" s="437" t="n"/>
      <c r="J151" s="437" t="n"/>
      <c r="K151" s="437" t="n">
        <v>212</v>
      </c>
      <c r="L151" s="437" t="n">
        <v>28</v>
      </c>
      <c r="M151" s="437" t="n">
        <v>0</v>
      </c>
      <c r="N151" s="437" t="inlineStr"/>
      <c r="O151" s="437" t="n">
        <v>0</v>
      </c>
      <c r="P151" s="437" t="n"/>
      <c r="Q151" s="437" t="n"/>
      <c r="R151" s="437" t="n"/>
      <c r="S151" s="437" t="n"/>
      <c r="T151" s="437" t="n"/>
      <c r="U151" s="437" t="n"/>
      <c r="V151" s="437" t="n"/>
      <c r="W151" s="437" t="n">
        <v>0</v>
      </c>
      <c r="X151" s="437" t="n">
        <v>1</v>
      </c>
      <c r="Y151" s="437" t="n">
        <v>0</v>
      </c>
      <c r="Z151" s="437" t="n"/>
      <c r="AA151" s="437" t="n"/>
      <c r="AB151" s="437" t="n"/>
    </row>
    <row r="152">
      <c r="A152" s="437" t="n">
        <v>50</v>
      </c>
      <c r="B152" s="437" t="n">
        <v>0</v>
      </c>
      <c r="C152" s="437" t="n">
        <v>0</v>
      </c>
      <c r="D152" s="437" t="n">
        <v>2</v>
      </c>
      <c r="E152" s="437" t="n">
        <v>0</v>
      </c>
      <c r="F152" s="437">
        <f>ROUND(F151*0.22,O152)</f>
        <v/>
      </c>
      <c r="G152" s="437" t="inlineStr">
        <is>
          <t>и2</t>
        </is>
      </c>
      <c r="H152" s="437" t="inlineStr">
        <is>
          <t>НДС 22%</t>
        </is>
      </c>
      <c r="I152" s="437" t="n"/>
      <c r="J152" s="437" t="n"/>
      <c r="K152" s="437" t="n">
        <v>212</v>
      </c>
      <c r="L152" s="437" t="n">
        <v>29</v>
      </c>
      <c r="M152" s="437" t="n">
        <v>0</v>
      </c>
      <c r="N152" s="437" t="inlineStr"/>
      <c r="O152" s="437" t="n">
        <v>0</v>
      </c>
      <c r="P152" s="437" t="n"/>
      <c r="Q152" s="437" t="n"/>
      <c r="R152" s="437" t="n"/>
      <c r="S152" s="437" t="n"/>
      <c r="T152" s="437" t="n"/>
      <c r="U152" s="437" t="n"/>
      <c r="V152" s="437" t="n"/>
      <c r="W152" s="437" t="n">
        <v>0</v>
      </c>
      <c r="X152" s="437" t="n">
        <v>1</v>
      </c>
      <c r="Y152" s="437" t="n">
        <v>0</v>
      </c>
      <c r="Z152" s="437" t="n"/>
      <c r="AA152" s="437" t="n"/>
      <c r="AB152" s="437" t="n"/>
    </row>
    <row r="153">
      <c r="A153" s="437" t="n">
        <v>50</v>
      </c>
      <c r="B153" s="437" t="n">
        <v>0</v>
      </c>
      <c r="C153" s="437" t="n">
        <v>0</v>
      </c>
      <c r="D153" s="437" t="n">
        <v>2</v>
      </c>
      <c r="E153" s="437" t="n">
        <v>213</v>
      </c>
      <c r="F153" s="437">
        <f>ROUND(F151+F152,O153)</f>
        <v/>
      </c>
      <c r="G153" s="437" t="inlineStr">
        <is>
          <t>и3</t>
        </is>
      </c>
      <c r="H153" s="437" t="inlineStr">
        <is>
          <t>Всего</t>
        </is>
      </c>
      <c r="I153" s="437" t="n"/>
      <c r="J153" s="437" t="n"/>
      <c r="K153" s="437" t="n">
        <v>212</v>
      </c>
      <c r="L153" s="437" t="n">
        <v>30</v>
      </c>
      <c r="M153" s="437" t="n">
        <v>0</v>
      </c>
      <c r="N153" s="437" t="inlineStr"/>
      <c r="O153" s="437" t="n">
        <v>0</v>
      </c>
      <c r="P153" s="437" t="n"/>
      <c r="Q153" s="437" t="n"/>
      <c r="R153" s="437" t="n"/>
      <c r="S153" s="437" t="n"/>
      <c r="T153" s="437" t="n"/>
      <c r="U153" s="437" t="n"/>
      <c r="V153" s="437" t="n"/>
      <c r="W153" s="437" t="n">
        <v>0</v>
      </c>
      <c r="X153" s="437" t="n">
        <v>1</v>
      </c>
      <c r="Y153" s="437" t="n">
        <v>0</v>
      </c>
      <c r="Z153" s="437" t="n"/>
      <c r="AA153" s="437" t="n"/>
      <c r="AB153" s="437" t="n"/>
    </row>
    <row r="154"/>
    <row r="155">
      <c r="A155" s="434" t="n">
        <v>3</v>
      </c>
      <c r="B155" s="434" t="n">
        <v>0</v>
      </c>
      <c r="C155" s="434" t="n"/>
      <c r="D155" s="434">
        <f>ROW(A162)</f>
        <v/>
      </c>
      <c r="E155" s="434" t="n"/>
      <c r="F155" s="434" t="inlineStr">
        <is>
          <t>Новая локальная смета</t>
        </is>
      </c>
      <c r="G155" s="434" t="inlineStr">
        <is>
          <t>Текстильщиков 4</t>
        </is>
      </c>
      <c r="H155" s="434" t="inlineStr"/>
      <c r="I155" s="434" t="n">
        <v>0</v>
      </c>
      <c r="J155" s="434" t="inlineStr"/>
      <c r="K155" s="434" t="n">
        <v>0</v>
      </c>
      <c r="L155" s="434" t="inlineStr">
        <is>
          <t>Новая локальная смета</t>
        </is>
      </c>
      <c r="M155" s="434" t="inlineStr"/>
      <c r="N155" s="434" t="n"/>
      <c r="O155" s="434" t="n"/>
      <c r="P155" s="434" t="n"/>
      <c r="Q155" s="434" t="n"/>
      <c r="R155" s="434" t="n"/>
      <c r="S155" s="434" t="n">
        <v>0</v>
      </c>
      <c r="T155" s="434" t="n"/>
      <c r="U155" s="434" t="inlineStr"/>
      <c r="V155" s="434" t="n">
        <v>0</v>
      </c>
      <c r="W155" s="434" t="n"/>
      <c r="X155" s="434" t="n"/>
      <c r="Y155" s="434" t="n"/>
      <c r="Z155" s="434" t="n"/>
      <c r="AA155" s="434" t="n"/>
      <c r="AB155" s="434" t="inlineStr"/>
      <c r="AC155" s="434" t="inlineStr"/>
      <c r="AD155" s="434" t="inlineStr"/>
      <c r="AE155" s="434" t="inlineStr"/>
      <c r="AF155" s="434" t="inlineStr"/>
      <c r="AG155" s="434" t="inlineStr"/>
      <c r="AH155" s="434" t="n"/>
      <c r="AI155" s="434" t="n"/>
      <c r="AJ155" s="434" t="n"/>
      <c r="AK155" s="434" t="n"/>
      <c r="AL155" s="434" t="n"/>
      <c r="AM155" s="434" t="n"/>
      <c r="AN155" s="434" t="n"/>
      <c r="AO155" s="434" t="n"/>
      <c r="AP155" s="434" t="inlineStr"/>
      <c r="AQ155" s="434" t="inlineStr"/>
      <c r="AR155" s="434" t="inlineStr"/>
      <c r="AS155" s="434" t="n"/>
      <c r="AT155" s="434" t="n"/>
      <c r="AU155" s="434" t="n"/>
      <c r="AV155" s="434" t="n"/>
      <c r="AW155" s="434" t="n"/>
      <c r="AX155" s="434" t="n"/>
      <c r="AY155" s="434" t="n"/>
      <c r="AZ155" s="434" t="inlineStr"/>
      <c r="BA155" s="434" t="n"/>
      <c r="BB155" s="434" t="inlineStr"/>
      <c r="BC155" s="434" t="inlineStr"/>
      <c r="BD155" s="434" t="inlineStr"/>
      <c r="BE155" s="434" t="inlineStr"/>
      <c r="BF155" s="434" t="inlineStr"/>
      <c r="BG155" s="434" t="inlineStr"/>
      <c r="BH155" s="434" t="inlineStr"/>
      <c r="BI155" s="434" t="inlineStr"/>
      <c r="BJ155" s="434" t="inlineStr"/>
      <c r="BK155" s="434" t="inlineStr"/>
      <c r="BL155" s="434" t="inlineStr"/>
      <c r="BM155" s="434" t="inlineStr"/>
      <c r="BN155" s="434" t="inlineStr"/>
      <c r="BO155" s="434" t="inlineStr"/>
      <c r="BP155" s="434" t="inlineStr"/>
      <c r="BQ155" s="434" t="n"/>
      <c r="BR155" s="434" t="n"/>
      <c r="BS155" s="434" t="n"/>
      <c r="BT155" s="434" t="n"/>
      <c r="BU155" s="434" t="n"/>
      <c r="BV155" s="434" t="n"/>
      <c r="BW155" s="434" t="n"/>
      <c r="BX155" s="434" t="n">
        <v>0</v>
      </c>
      <c r="BY155" s="434" t="n"/>
      <c r="BZ155" s="434" t="n"/>
      <c r="CA155" s="434" t="n"/>
      <c r="CB155" s="434" t="n"/>
      <c r="CC155" s="434" t="n"/>
      <c r="CD155" s="434" t="n"/>
      <c r="CE155" s="434" t="n"/>
      <c r="CF155" s="434" t="n">
        <v>0</v>
      </c>
      <c r="CG155" s="434" t="n">
        <v>0</v>
      </c>
      <c r="CH155" s="434" t="n"/>
      <c r="CI155" s="434" t="inlineStr"/>
      <c r="CJ155" s="434" t="inlineStr"/>
      <c r="CK155" t="inlineStr"/>
      <c r="CL155" t="inlineStr"/>
      <c r="CM155" t="inlineStr"/>
      <c r="CN155" t="inlineStr"/>
      <c r="CO155" t="inlineStr"/>
      <c r="CP155" t="inlineStr"/>
      <c r="CQ155" t="inlineStr"/>
    </row>
    <row r="156"/>
    <row r="157">
      <c r="A157" s="435" t="n">
        <v>52</v>
      </c>
      <c r="B157" s="435">
        <f>B162</f>
        <v/>
      </c>
      <c r="C157" s="435">
        <f>C162</f>
        <v/>
      </c>
      <c r="D157" s="435">
        <f>D162</f>
        <v/>
      </c>
      <c r="E157" s="435">
        <f>E162</f>
        <v/>
      </c>
      <c r="F157" s="435">
        <f>F162</f>
        <v/>
      </c>
      <c r="G157" s="435">
        <f>G162</f>
        <v/>
      </c>
      <c r="H157" s="435" t="n"/>
      <c r="I157" s="435" t="n"/>
      <c r="J157" s="435" t="n"/>
      <c r="K157" s="435" t="n"/>
      <c r="L157" s="435" t="n"/>
      <c r="M157" s="435" t="n"/>
      <c r="N157" s="435" t="n"/>
      <c r="O157" s="435">
        <f>O162</f>
        <v/>
      </c>
      <c r="P157" s="435">
        <f>P162</f>
        <v/>
      </c>
      <c r="Q157" s="435">
        <f>Q162</f>
        <v/>
      </c>
      <c r="R157" s="435">
        <f>R162</f>
        <v/>
      </c>
      <c r="S157" s="435">
        <f>S162</f>
        <v/>
      </c>
      <c r="T157" s="435">
        <f>T162</f>
        <v/>
      </c>
      <c r="U157" s="435">
        <f>U162</f>
        <v/>
      </c>
      <c r="V157" s="435">
        <f>V162</f>
        <v/>
      </c>
      <c r="W157" s="435">
        <f>W162</f>
        <v/>
      </c>
      <c r="X157" s="435">
        <f>X162</f>
        <v/>
      </c>
      <c r="Y157" s="435">
        <f>Y162</f>
        <v/>
      </c>
      <c r="Z157" s="435">
        <f>Z162</f>
        <v/>
      </c>
      <c r="AA157" s="435">
        <f>AA162</f>
        <v/>
      </c>
      <c r="AB157" s="435">
        <f>AB162</f>
        <v/>
      </c>
      <c r="AC157" s="435">
        <f>AC162</f>
        <v/>
      </c>
      <c r="AD157" s="435">
        <f>AD162</f>
        <v/>
      </c>
      <c r="AE157" s="435">
        <f>AE162</f>
        <v/>
      </c>
      <c r="AF157" s="435">
        <f>AF162</f>
        <v/>
      </c>
      <c r="AG157" s="435">
        <f>AG162</f>
        <v/>
      </c>
      <c r="AH157" s="435">
        <f>AH162</f>
        <v/>
      </c>
      <c r="AI157" s="435">
        <f>AI162</f>
        <v/>
      </c>
      <c r="AJ157" s="435">
        <f>AJ162</f>
        <v/>
      </c>
      <c r="AK157" s="435">
        <f>AK162</f>
        <v/>
      </c>
      <c r="AL157" s="435">
        <f>AL162</f>
        <v/>
      </c>
      <c r="AM157" s="435">
        <f>AM162</f>
        <v/>
      </c>
      <c r="AN157" s="435">
        <f>AN162</f>
        <v/>
      </c>
      <c r="AO157" s="435">
        <f>AO162</f>
        <v/>
      </c>
      <c r="AP157" s="435">
        <f>AP162</f>
        <v/>
      </c>
      <c r="AQ157" s="435">
        <f>AQ162</f>
        <v/>
      </c>
      <c r="AR157" s="435">
        <f>AR162</f>
        <v/>
      </c>
      <c r="AS157" s="435">
        <f>AS162</f>
        <v/>
      </c>
      <c r="AT157" s="435">
        <f>AT162</f>
        <v/>
      </c>
      <c r="AU157" s="435">
        <f>AU162</f>
        <v/>
      </c>
      <c r="AV157" s="435">
        <f>AV162</f>
        <v/>
      </c>
      <c r="AW157" s="435">
        <f>AW162</f>
        <v/>
      </c>
      <c r="AX157" s="435">
        <f>AX162</f>
        <v/>
      </c>
      <c r="AY157" s="435">
        <f>AY162</f>
        <v/>
      </c>
      <c r="AZ157" s="435">
        <f>AZ162</f>
        <v/>
      </c>
      <c r="BA157" s="435">
        <f>BA162</f>
        <v/>
      </c>
      <c r="BB157" s="435">
        <f>BB162</f>
        <v/>
      </c>
      <c r="BC157" s="435">
        <f>BC162</f>
        <v/>
      </c>
      <c r="BD157" s="435">
        <f>BD162</f>
        <v/>
      </c>
      <c r="BE157" s="435">
        <f>BE162</f>
        <v/>
      </c>
      <c r="BF157" s="435">
        <f>BF162</f>
        <v/>
      </c>
      <c r="BG157" s="435">
        <f>BG162</f>
        <v/>
      </c>
      <c r="BH157" s="435">
        <f>BH162</f>
        <v/>
      </c>
      <c r="BI157" s="435">
        <f>BI162</f>
        <v/>
      </c>
      <c r="BJ157" s="435">
        <f>BJ162</f>
        <v/>
      </c>
      <c r="BK157" s="435">
        <f>BK162</f>
        <v/>
      </c>
      <c r="BL157" s="435">
        <f>BL162</f>
        <v/>
      </c>
      <c r="BM157" s="435">
        <f>BM162</f>
        <v/>
      </c>
      <c r="BN157" s="435">
        <f>BN162</f>
        <v/>
      </c>
      <c r="BO157" s="435">
        <f>BO162</f>
        <v/>
      </c>
      <c r="BP157" s="435">
        <f>BP162</f>
        <v/>
      </c>
      <c r="BQ157" s="435">
        <f>BQ162</f>
        <v/>
      </c>
      <c r="BR157" s="435">
        <f>BR162</f>
        <v/>
      </c>
      <c r="BS157" s="435">
        <f>BS162</f>
        <v/>
      </c>
      <c r="BT157" s="435">
        <f>BT162</f>
        <v/>
      </c>
      <c r="BU157" s="435">
        <f>BU162</f>
        <v/>
      </c>
      <c r="BV157" s="435">
        <f>BV162</f>
        <v/>
      </c>
      <c r="BW157" s="435">
        <f>BW162</f>
        <v/>
      </c>
      <c r="BX157" s="435">
        <f>BX162</f>
        <v/>
      </c>
      <c r="BY157" s="435">
        <f>BY162</f>
        <v/>
      </c>
      <c r="BZ157" s="435">
        <f>BZ162</f>
        <v/>
      </c>
      <c r="CA157" s="435">
        <f>CA162</f>
        <v/>
      </c>
      <c r="CB157" s="435">
        <f>CB162</f>
        <v/>
      </c>
      <c r="CC157" s="435">
        <f>CC162</f>
        <v/>
      </c>
      <c r="CD157" s="435">
        <f>CD162</f>
        <v/>
      </c>
      <c r="CE157" s="435">
        <f>CE162</f>
        <v/>
      </c>
      <c r="CF157" s="435">
        <f>CF162</f>
        <v/>
      </c>
      <c r="CG157" s="435">
        <f>CG162</f>
        <v/>
      </c>
      <c r="CH157" s="435">
        <f>CH162</f>
        <v/>
      </c>
      <c r="CI157" s="435">
        <f>CI162</f>
        <v/>
      </c>
      <c r="CJ157" s="435">
        <f>CJ162</f>
        <v/>
      </c>
      <c r="CK157" s="435">
        <f>CK162</f>
        <v/>
      </c>
      <c r="CL157" s="435">
        <f>CL162</f>
        <v/>
      </c>
      <c r="CM157" s="435">
        <f>CM162</f>
        <v/>
      </c>
      <c r="CN157" s="435">
        <f>CN162</f>
        <v/>
      </c>
      <c r="CO157" s="435">
        <f>CO162</f>
        <v/>
      </c>
      <c r="CP157" s="435">
        <f>CP162</f>
        <v/>
      </c>
      <c r="CQ157" s="435">
        <f>CQ162</f>
        <v/>
      </c>
      <c r="CR157" s="435">
        <f>CR162</f>
        <v/>
      </c>
      <c r="CS157" s="435">
        <f>CS162</f>
        <v/>
      </c>
      <c r="CT157" s="435">
        <f>CT162</f>
        <v/>
      </c>
      <c r="CU157" s="435">
        <f>CU162</f>
        <v/>
      </c>
      <c r="CV157" s="435">
        <f>CV162</f>
        <v/>
      </c>
      <c r="CW157" s="435">
        <f>CW162</f>
        <v/>
      </c>
      <c r="CX157" s="435">
        <f>CX162</f>
        <v/>
      </c>
      <c r="CY157" s="435">
        <f>CY162</f>
        <v/>
      </c>
      <c r="CZ157" s="435">
        <f>CZ162</f>
        <v/>
      </c>
      <c r="DA157" s="435">
        <f>DA162</f>
        <v/>
      </c>
      <c r="DB157" s="435">
        <f>DB162</f>
        <v/>
      </c>
      <c r="DC157" s="435">
        <f>DC162</f>
        <v/>
      </c>
      <c r="DD157" s="435">
        <f>DD162</f>
        <v/>
      </c>
      <c r="DE157" s="435">
        <f>DE162</f>
        <v/>
      </c>
      <c r="DF157" s="435">
        <f>DF162</f>
        <v/>
      </c>
      <c r="DG157" s="436">
        <f>DG162</f>
        <v/>
      </c>
      <c r="DH157" s="436">
        <f>DH162</f>
        <v/>
      </c>
      <c r="DI157" s="436">
        <f>DI162</f>
        <v/>
      </c>
      <c r="DJ157" s="436">
        <f>DJ162</f>
        <v/>
      </c>
      <c r="DK157" s="436">
        <f>DK162</f>
        <v/>
      </c>
      <c r="DL157" s="436">
        <f>DL162</f>
        <v/>
      </c>
      <c r="DM157" s="436">
        <f>DM162</f>
        <v/>
      </c>
      <c r="DN157" s="436">
        <f>DN162</f>
        <v/>
      </c>
      <c r="DO157" s="436">
        <f>DO162</f>
        <v/>
      </c>
      <c r="DP157" s="436">
        <f>DP162</f>
        <v/>
      </c>
      <c r="DQ157" s="436">
        <f>DQ162</f>
        <v/>
      </c>
      <c r="DR157" s="436">
        <f>DR162</f>
        <v/>
      </c>
      <c r="DS157" s="436">
        <f>DS162</f>
        <v/>
      </c>
      <c r="DT157" s="436">
        <f>DT162</f>
        <v/>
      </c>
      <c r="DU157" s="436">
        <f>DU162</f>
        <v/>
      </c>
      <c r="DV157" s="436">
        <f>DV162</f>
        <v/>
      </c>
      <c r="DW157" s="436">
        <f>DW162</f>
        <v/>
      </c>
      <c r="DX157" s="436">
        <f>DX162</f>
        <v/>
      </c>
      <c r="DY157" s="436">
        <f>DY162</f>
        <v/>
      </c>
      <c r="DZ157" s="436">
        <f>DZ162</f>
        <v/>
      </c>
      <c r="EA157" s="436">
        <f>EA162</f>
        <v/>
      </c>
      <c r="EB157" s="436">
        <f>EB162</f>
        <v/>
      </c>
      <c r="EC157" s="436">
        <f>EC162</f>
        <v/>
      </c>
      <c r="ED157" s="436">
        <f>ED162</f>
        <v/>
      </c>
      <c r="EE157" s="436">
        <f>EE162</f>
        <v/>
      </c>
      <c r="EF157" s="436">
        <f>EF162</f>
        <v/>
      </c>
      <c r="EG157" s="436">
        <f>EG162</f>
        <v/>
      </c>
      <c r="EH157" s="436">
        <f>EH162</f>
        <v/>
      </c>
      <c r="EI157" s="436">
        <f>EI162</f>
        <v/>
      </c>
      <c r="EJ157" s="436">
        <f>EJ162</f>
        <v/>
      </c>
      <c r="EK157" s="436">
        <f>EK162</f>
        <v/>
      </c>
      <c r="EL157" s="436">
        <f>EL162</f>
        <v/>
      </c>
      <c r="EM157" s="436">
        <f>EM162</f>
        <v/>
      </c>
      <c r="EN157" s="436">
        <f>EN162</f>
        <v/>
      </c>
      <c r="EO157" s="436">
        <f>EO162</f>
        <v/>
      </c>
      <c r="EP157" s="436">
        <f>EP162</f>
        <v/>
      </c>
      <c r="EQ157" s="436">
        <f>EQ162</f>
        <v/>
      </c>
      <c r="ER157" s="436">
        <f>ER162</f>
        <v/>
      </c>
      <c r="ES157" s="436">
        <f>ES162</f>
        <v/>
      </c>
      <c r="ET157" s="436">
        <f>ET162</f>
        <v/>
      </c>
      <c r="EU157" s="436">
        <f>EU162</f>
        <v/>
      </c>
      <c r="EV157" s="436">
        <f>EV162</f>
        <v/>
      </c>
      <c r="EW157" s="436">
        <f>EW162</f>
        <v/>
      </c>
      <c r="EX157" s="436">
        <f>EX162</f>
        <v/>
      </c>
      <c r="EY157" s="436">
        <f>EY162</f>
        <v/>
      </c>
      <c r="EZ157" s="436">
        <f>EZ162</f>
        <v/>
      </c>
      <c r="FA157" s="436">
        <f>FA162</f>
        <v/>
      </c>
      <c r="FB157" s="436">
        <f>FB162</f>
        <v/>
      </c>
      <c r="FC157" s="436">
        <f>FC162</f>
        <v/>
      </c>
      <c r="FD157" s="436">
        <f>FD162</f>
        <v/>
      </c>
      <c r="FE157" s="436">
        <f>FE162</f>
        <v/>
      </c>
      <c r="FF157" s="436">
        <f>FF162</f>
        <v/>
      </c>
      <c r="FG157" s="436">
        <f>FG162</f>
        <v/>
      </c>
      <c r="FH157" s="436">
        <f>FH162</f>
        <v/>
      </c>
      <c r="FI157" s="436">
        <f>FI162</f>
        <v/>
      </c>
      <c r="FJ157" s="436">
        <f>FJ162</f>
        <v/>
      </c>
      <c r="FK157" s="436">
        <f>FK162</f>
        <v/>
      </c>
      <c r="FL157" s="436">
        <f>FL162</f>
        <v/>
      </c>
      <c r="FM157" s="436">
        <f>FM162</f>
        <v/>
      </c>
      <c r="FN157" s="436">
        <f>FN162</f>
        <v/>
      </c>
      <c r="FO157" s="436">
        <f>FO162</f>
        <v/>
      </c>
      <c r="FP157" s="436">
        <f>FP162</f>
        <v/>
      </c>
      <c r="FQ157" s="436">
        <f>FQ162</f>
        <v/>
      </c>
      <c r="FR157" s="436">
        <f>FR162</f>
        <v/>
      </c>
      <c r="FS157" s="436">
        <f>FS162</f>
        <v/>
      </c>
      <c r="FT157" s="436">
        <f>FT162</f>
        <v/>
      </c>
      <c r="FU157" s="436">
        <f>FU162</f>
        <v/>
      </c>
      <c r="FV157" s="436">
        <f>FV162</f>
        <v/>
      </c>
      <c r="FW157" s="436">
        <f>FW162</f>
        <v/>
      </c>
      <c r="FX157" s="436">
        <f>FX162</f>
        <v/>
      </c>
      <c r="FY157" s="436">
        <f>FY162</f>
        <v/>
      </c>
      <c r="FZ157" s="436">
        <f>FZ162</f>
        <v/>
      </c>
      <c r="GA157" s="436">
        <f>GA162</f>
        <v/>
      </c>
      <c r="GB157" s="436">
        <f>GB162</f>
        <v/>
      </c>
      <c r="GC157" s="436">
        <f>GC162</f>
        <v/>
      </c>
      <c r="GD157" s="436">
        <f>GD162</f>
        <v/>
      </c>
      <c r="GE157" s="436">
        <f>GE162</f>
        <v/>
      </c>
      <c r="GF157" s="436">
        <f>GF162</f>
        <v/>
      </c>
      <c r="GG157" s="436">
        <f>GG162</f>
        <v/>
      </c>
      <c r="GH157" s="436">
        <f>GH162</f>
        <v/>
      </c>
      <c r="GI157" s="436">
        <f>GI162</f>
        <v/>
      </c>
      <c r="GJ157" s="436">
        <f>GJ162</f>
        <v/>
      </c>
      <c r="GK157" s="436">
        <f>GK162</f>
        <v/>
      </c>
      <c r="GL157" s="436">
        <f>GL162</f>
        <v/>
      </c>
      <c r="GM157" s="436">
        <f>GM162</f>
        <v/>
      </c>
      <c r="GN157" s="436">
        <f>GN162</f>
        <v/>
      </c>
      <c r="GO157" s="436">
        <f>GO162</f>
        <v/>
      </c>
      <c r="GP157" s="436">
        <f>GP162</f>
        <v/>
      </c>
      <c r="GQ157" s="436">
        <f>GQ162</f>
        <v/>
      </c>
      <c r="GR157" s="436">
        <f>GR162</f>
        <v/>
      </c>
      <c r="GS157" s="436">
        <f>GS162</f>
        <v/>
      </c>
      <c r="GT157" s="436">
        <f>GT162</f>
        <v/>
      </c>
      <c r="GU157" s="436">
        <f>GU162</f>
        <v/>
      </c>
      <c r="GV157" s="436">
        <f>GV162</f>
        <v/>
      </c>
      <c r="GW157" s="436">
        <f>GW162</f>
        <v/>
      </c>
      <c r="GX157" s="436">
        <f>GX162</f>
        <v/>
      </c>
    </row>
    <row r="158"/>
    <row r="159">
      <c r="A159" t="n">
        <v>17</v>
      </c>
      <c r="B159" t="n">
        <v>0</v>
      </c>
      <c r="C159">
        <f>ROW(SmtRes!A82)</f>
        <v/>
      </c>
      <c r="D159">
        <f>ROW(EtalonRes!A78)</f>
        <v/>
      </c>
      <c r="E159" t="inlineStr">
        <is>
          <t>1</t>
        </is>
      </c>
      <c r="F159" t="inlineStr">
        <is>
          <t>65-10-1</t>
        </is>
      </c>
      <c r="G159" t="inlineStr">
        <is>
          <t>Очистка канализационной сети внутренней</t>
        </is>
      </c>
      <c r="H159" t="inlineStr">
        <is>
          <t>100 м трубопровода</t>
        </is>
      </c>
      <c r="I159">
        <f>ROUND(ROUND(80/100,4),7)</f>
        <v/>
      </c>
      <c r="J159" t="n">
        <v>0</v>
      </c>
      <c r="K159">
        <f>ROUND(ROUND(80/100,4),7)</f>
        <v/>
      </c>
      <c r="O159">
        <f>ROUND(CP159,0)</f>
        <v/>
      </c>
      <c r="P159">
        <f>ROUND(CQ159*I159,0)</f>
        <v/>
      </c>
      <c r="Q159">
        <f>(ROUND((ROUND(((ET159)*I159),0)*BB159),0)+ROUND((ROUND(((AE159-(EU159))*I159),0)*BS159),0))</f>
        <v/>
      </c>
      <c r="R159">
        <f>(ROUND((ROUND(((EU159)*I159),0)*BS159),0)+ROUND((ROUND(((AE159-(EU159))*I159),0)*BS159),0))</f>
        <v/>
      </c>
      <c r="S159">
        <f>ROUND(CT159*I159,0)</f>
        <v/>
      </c>
      <c r="T159">
        <f>ROUND(CU159*I159,0)</f>
        <v/>
      </c>
      <c r="U159">
        <f>ROUND(CV159*I159,7)</f>
        <v/>
      </c>
      <c r="V159">
        <f>ROUND(CW159*I159,7)</f>
        <v/>
      </c>
      <c r="W159">
        <f>ROUND(CX159*I159,0)</f>
        <v/>
      </c>
      <c r="X159">
        <f>ROUND(CY159,0)</f>
        <v/>
      </c>
      <c r="Y159">
        <f>ROUND(CZ159,0)</f>
        <v/>
      </c>
      <c r="AA159" t="n">
        <v>78869116</v>
      </c>
      <c r="AB159">
        <f>ROUND((AC159+AD159+AF159),2)</f>
        <v/>
      </c>
      <c r="AC159">
        <f>ROUND((ES159),2)</f>
        <v/>
      </c>
      <c r="AD159">
        <f>ROUND((((ET159)-(EU159))+AE159),2)</f>
        <v/>
      </c>
      <c r="AE159">
        <f>ROUND((EU159),2)</f>
        <v/>
      </c>
      <c r="AF159">
        <f>ROUND((EV159),2)</f>
        <v/>
      </c>
      <c r="AG159">
        <f>ROUND((AP159),2)</f>
        <v/>
      </c>
      <c r="AH159">
        <f>(EW159)</f>
        <v/>
      </c>
      <c r="AI159">
        <f>(EX159)</f>
        <v/>
      </c>
      <c r="AJ159">
        <f>(AS159)</f>
        <v/>
      </c>
      <c r="AK159" t="n">
        <v>403.3</v>
      </c>
      <c r="AL159" t="n">
        <v>139.36</v>
      </c>
      <c r="AM159" t="n">
        <v>0.87</v>
      </c>
      <c r="AN159" t="n">
        <v>0</v>
      </c>
      <c r="AO159" t="n">
        <v>263.07</v>
      </c>
      <c r="AP159" t="n">
        <v>0</v>
      </c>
      <c r="AQ159" t="n">
        <v>32.2</v>
      </c>
      <c r="AR159" t="n">
        <v>0</v>
      </c>
      <c r="AS159" t="n">
        <v>0</v>
      </c>
      <c r="AT159" t="n">
        <v>103</v>
      </c>
      <c r="AU159" t="n">
        <v>52</v>
      </c>
      <c r="AV159" t="n">
        <v>1</v>
      </c>
      <c r="AW159" t="n">
        <v>1</v>
      </c>
      <c r="AZ159" t="n">
        <v>1</v>
      </c>
      <c r="BA159" t="n">
        <v>52.25</v>
      </c>
      <c r="BB159" t="n">
        <v>25.03</v>
      </c>
      <c r="BC159" t="n">
        <v>11.85</v>
      </c>
      <c r="BD159" t="inlineStr"/>
      <c r="BE159" t="inlineStr"/>
      <c r="BF159" t="inlineStr"/>
      <c r="BG159" t="inlineStr"/>
      <c r="BH159" t="n">
        <v>0</v>
      </c>
      <c r="BI159" t="n">
        <v>1</v>
      </c>
      <c r="BJ159" t="inlineStr">
        <is>
          <t>ТЕРр Московской обл., 65-10-1, приказ Минстроя России №675/пр от 28.02.2017 № 263/пр</t>
        </is>
      </c>
      <c r="BM159" t="n">
        <v>65007</v>
      </c>
      <c r="BN159" t="n">
        <v>0</v>
      </c>
      <c r="BO159" t="inlineStr">
        <is>
          <t>65-10-1</t>
        </is>
      </c>
      <c r="BP159" t="n">
        <v>1</v>
      </c>
      <c r="BQ159" t="n">
        <v>6</v>
      </c>
      <c r="BR159" t="n">
        <v>0</v>
      </c>
      <c r="BS159" t="n">
        <v>52.25</v>
      </c>
      <c r="BT159" t="n">
        <v>1</v>
      </c>
      <c r="BU159" t="n">
        <v>1</v>
      </c>
      <c r="BV159" t="n">
        <v>1</v>
      </c>
      <c r="BW159" t="n">
        <v>1</v>
      </c>
      <c r="BX159" t="n">
        <v>1</v>
      </c>
      <c r="BY159" t="inlineStr"/>
      <c r="BZ159" t="n">
        <v>103</v>
      </c>
      <c r="CA159" t="n">
        <v>52</v>
      </c>
      <c r="CB159" t="inlineStr"/>
      <c r="CE159" t="n">
        <v>12</v>
      </c>
      <c r="CF159" t="n">
        <v>0</v>
      </c>
      <c r="CG159" t="n">
        <v>0</v>
      </c>
      <c r="CM159" t="n">
        <v>0</v>
      </c>
      <c r="CN159" t="inlineStr"/>
      <c r="CO159" t="n">
        <v>0</v>
      </c>
      <c r="CP159">
        <f>(P159+Q159+S159)</f>
        <v/>
      </c>
      <c r="CQ159">
        <f>AC159*BC159</f>
        <v/>
      </c>
      <c r="CR159">
        <f>(ROUND((ROUND(((ET159)*1),0)*BB159),0)+ROUND((ROUND(((AE159-(EU159))*1),0)*BS159),0))</f>
        <v/>
      </c>
      <c r="CS159">
        <f>(ROUND((ROUND(((EU159)*1),0)*BS159),0)+ROUND((ROUND(((AE159-(EU159))*1),0)*BS159),0))</f>
        <v/>
      </c>
      <c r="CT159">
        <f>AF159*BA159</f>
        <v/>
      </c>
      <c r="CU159">
        <f>AG159</f>
        <v/>
      </c>
      <c r="CV159">
        <f>AH159</f>
        <v/>
      </c>
      <c r="CW159">
        <f>AI159</f>
        <v/>
      </c>
      <c r="CX159">
        <f>AJ159</f>
        <v/>
      </c>
      <c r="CY159">
        <f>(((S159+R159)*AT159)/100)</f>
        <v/>
      </c>
      <c r="CZ159">
        <f>(((S159+R159)*AU159)/100)</f>
        <v/>
      </c>
      <c r="DC159" t="inlineStr"/>
      <c r="DD159" t="inlineStr"/>
      <c r="DE159" t="inlineStr"/>
      <c r="DF159" t="inlineStr"/>
      <c r="DG159" t="inlineStr"/>
      <c r="DH159" t="inlineStr"/>
      <c r="DI159" t="inlineStr"/>
      <c r="DJ159" t="inlineStr"/>
      <c r="DK159" t="inlineStr"/>
      <c r="DL159" t="inlineStr"/>
      <c r="DM159" t="inlineStr"/>
      <c r="DN159" t="n">
        <v>0</v>
      </c>
      <c r="DO159" t="n">
        <v>0</v>
      </c>
      <c r="DP159" t="n">
        <v>1</v>
      </c>
      <c r="DQ159" t="n">
        <v>1</v>
      </c>
      <c r="DU159" t="n">
        <v>1013</v>
      </c>
      <c r="DV159" t="inlineStr">
        <is>
          <t>100 м трубопровода</t>
        </is>
      </c>
      <c r="DW159" t="inlineStr">
        <is>
          <t>100 м трубопровода</t>
        </is>
      </c>
      <c r="DX159" t="n">
        <v>1</v>
      </c>
      <c r="DZ159" t="inlineStr"/>
      <c r="EA159" t="inlineStr"/>
      <c r="EB159" t="inlineStr"/>
      <c r="EC159" t="inlineStr"/>
      <c r="EE159" t="n">
        <v>78726000</v>
      </c>
      <c r="EF159" t="n">
        <v>6</v>
      </c>
      <c r="EG159" t="inlineStr">
        <is>
          <t>Ремонтно-строительные работы</t>
        </is>
      </c>
      <c r="EH159" t="n">
        <v>99</v>
      </c>
      <c r="EI159" t="inlineStr">
        <is>
          <t>Внутренние санитарно-технические работы</t>
        </is>
      </c>
      <c r="EJ159" t="n">
        <v>1</v>
      </c>
      <c r="EK159" t="n">
        <v>65007</v>
      </c>
      <c r="EL159" t="inlineStr">
        <is>
          <t>Внутренние санитарнотехнические работы: смена труб, санприборов, запорной арматуры и другое</t>
        </is>
      </c>
      <c r="EM159" t="inlineStr">
        <is>
          <t>рФЕР-65</t>
        </is>
      </c>
      <c r="EO159" t="inlineStr"/>
      <c r="EQ159" t="n">
        <v>0</v>
      </c>
      <c r="ER159" t="n">
        <v>403.3</v>
      </c>
      <c r="ES159" t="n">
        <v>139.36</v>
      </c>
      <c r="ET159" t="n">
        <v>0.87</v>
      </c>
      <c r="EU159" t="n">
        <v>0</v>
      </c>
      <c r="EV159" t="n">
        <v>263.07</v>
      </c>
      <c r="EW159" t="n">
        <v>32.2</v>
      </c>
      <c r="EX159" t="n">
        <v>0</v>
      </c>
      <c r="EY159" t="n">
        <v>0</v>
      </c>
      <c r="FQ159" t="n">
        <v>0</v>
      </c>
      <c r="FR159" t="n">
        <v>0</v>
      </c>
      <c r="FS159" t="n">
        <v>0</v>
      </c>
      <c r="FX159" t="n">
        <v>103</v>
      </c>
      <c r="FY159" t="n">
        <v>52</v>
      </c>
      <c r="GA159" t="inlineStr"/>
      <c r="GD159" t="n">
        <v>1</v>
      </c>
      <c r="GF159" t="n">
        <v>-66904957</v>
      </c>
      <c r="GG159" t="n">
        <v>2</v>
      </c>
      <c r="GH159" t="n">
        <v>1</v>
      </c>
      <c r="GI159" t="n">
        <v>2</v>
      </c>
      <c r="GJ159" t="n">
        <v>0</v>
      </c>
      <c r="GK159" t="n">
        <v>0</v>
      </c>
      <c r="GL159">
        <f>ROUND(IF(AND(BH159=3,BI159=3,FS159&lt;&gt;0),P159,0),0)</f>
        <v/>
      </c>
      <c r="GM159">
        <f>ROUND(O159+X159+Y159,0)+GX159</f>
        <v/>
      </c>
      <c r="GN159">
        <f>IF(OR(BI159=0,BI159=1),GM159-GX159,0)</f>
        <v/>
      </c>
      <c r="GO159">
        <f>IF(BI159=2,GM159-GX159,0)</f>
        <v/>
      </c>
      <c r="GP159">
        <f>IF(BI159=4,GM159-GX159,0)</f>
        <v/>
      </c>
      <c r="GR159" t="n">
        <v>0</v>
      </c>
      <c r="GS159" t="n">
        <v>3</v>
      </c>
      <c r="GT159" t="n">
        <v>0</v>
      </c>
      <c r="GU159" t="inlineStr"/>
      <c r="GV159">
        <f>ROUND((GT159),2)</f>
        <v/>
      </c>
      <c r="GW159" t="n">
        <v>1</v>
      </c>
      <c r="GX159">
        <f>ROUND(HC159*I159,0)</f>
        <v/>
      </c>
      <c r="HA159" t="n">
        <v>0</v>
      </c>
      <c r="HB159" t="n">
        <v>0</v>
      </c>
      <c r="HC159">
        <f>GV159*GW159</f>
        <v/>
      </c>
      <c r="HE159" t="inlineStr"/>
      <c r="HF159" t="inlineStr"/>
      <c r="HM159" t="inlineStr"/>
      <c r="HN159" t="inlineStr">
        <is>
          <t>Пр/812-099.2-1</t>
        </is>
      </c>
      <c r="HO159" t="inlineStr">
        <is>
          <t>Пр/774-099.2</t>
        </is>
      </c>
      <c r="HP159" t="inlineStr">
        <is>
          <t>Внутренние санитарнотехнические работы: смена труб, санприборов, запорной арматуры и другое</t>
        </is>
      </c>
      <c r="HQ159" t="inlineStr">
        <is>
          <t>Внутренние санитарнотехнические работы: смена труб, санприборов, запорной арматуры и другое</t>
        </is>
      </c>
      <c r="HS159" t="n">
        <v>0</v>
      </c>
      <c r="IK159" t="n">
        <v>0</v>
      </c>
    </row>
    <row r="160">
      <c r="A160" t="n">
        <v>17</v>
      </c>
      <c r="B160" t="n">
        <v>0</v>
      </c>
      <c r="C160">
        <f>ROW(SmtRes!A88)</f>
        <v/>
      </c>
      <c r="D160">
        <f>ROW(EtalonRes!A84)</f>
        <v/>
      </c>
      <c r="E160" t="inlineStr">
        <is>
          <t>2</t>
        </is>
      </c>
      <c r="F160" t="inlineStr">
        <is>
          <t>16-07-005-1</t>
        </is>
      </c>
      <c r="G16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60" t="inlineStr">
        <is>
          <t>100 м трубопровода</t>
        </is>
      </c>
      <c r="I160">
        <f>ROUND(ROUND(30/100,4),7)</f>
        <v/>
      </c>
      <c r="J160" t="n">
        <v>0</v>
      </c>
      <c r="K160">
        <f>ROUND(ROUND(30/100,4),7)</f>
        <v/>
      </c>
      <c r="O160">
        <f>ROUND(CP160,0)</f>
        <v/>
      </c>
      <c r="P160">
        <f>ROUND(CQ160*I160,0)</f>
        <v/>
      </c>
      <c r="Q160">
        <f>(ROUND((ROUND(((ET160)*I160),0)*BB160),0)+ROUND((ROUND(((AE160-(EU160))*I160),0)*BS160),0))</f>
        <v/>
      </c>
      <c r="R160">
        <f>(ROUND((ROUND(((EU160)*I160),0)*BS160),0)+ROUND((ROUND(((AE160-(EU160))*I160),0)*BS160),0))</f>
        <v/>
      </c>
      <c r="S160">
        <f>ROUND(CT160*I160,0)</f>
        <v/>
      </c>
      <c r="T160">
        <f>ROUND(CU160*I160,0)</f>
        <v/>
      </c>
      <c r="U160">
        <f>ROUND(CV160*I160,7)</f>
        <v/>
      </c>
      <c r="V160">
        <f>ROUND(CW160*I160,7)</f>
        <v/>
      </c>
      <c r="W160">
        <f>ROUND(CX160*I160,0)</f>
        <v/>
      </c>
      <c r="X160">
        <f>ROUND(CY160,0)</f>
        <v/>
      </c>
      <c r="Y160">
        <f>ROUND(CZ160,0)</f>
        <v/>
      </c>
      <c r="AA160" t="n">
        <v>78869116</v>
      </c>
      <c r="AB160">
        <f>ROUND((AC160+AD160+AF160),2)</f>
        <v/>
      </c>
      <c r="AC160">
        <f>ROUND((ES160),2)</f>
        <v/>
      </c>
      <c r="AD160">
        <f>ROUND((((ET160)-(EU160))+AE160),2)</f>
        <v/>
      </c>
      <c r="AE160">
        <f>ROUND((EU160),2)</f>
        <v/>
      </c>
      <c r="AF160">
        <f>ROUND((EV160),2)</f>
        <v/>
      </c>
      <c r="AG160">
        <f>ROUND((AP160),2)</f>
        <v/>
      </c>
      <c r="AH160">
        <f>(EW160)</f>
        <v/>
      </c>
      <c r="AI160">
        <f>(EX160)</f>
        <v/>
      </c>
      <c r="AJ160">
        <f>(AS160)</f>
        <v/>
      </c>
      <c r="AK160" t="n">
        <v>107.11</v>
      </c>
      <c r="AL160" t="n">
        <v>4.28</v>
      </c>
      <c r="AM160" t="n">
        <v>44.51</v>
      </c>
      <c r="AN160" t="n">
        <v>0</v>
      </c>
      <c r="AO160" t="n">
        <v>58.32</v>
      </c>
      <c r="AP160" t="n">
        <v>0</v>
      </c>
      <c r="AQ160" t="n">
        <v>5.01</v>
      </c>
      <c r="AR160" t="n">
        <v>0</v>
      </c>
      <c r="AS160" t="n">
        <v>0</v>
      </c>
      <c r="AT160" t="n">
        <v>121</v>
      </c>
      <c r="AU160" t="n">
        <v>72</v>
      </c>
      <c r="AV160" t="n">
        <v>1</v>
      </c>
      <c r="AW160" t="n">
        <v>1</v>
      </c>
      <c r="AZ160" t="n">
        <v>1</v>
      </c>
      <c r="BA160" t="n">
        <v>52.25</v>
      </c>
      <c r="BB160" t="n">
        <v>5.97</v>
      </c>
      <c r="BC160" t="n">
        <v>11.38</v>
      </c>
      <c r="BD160" t="inlineStr"/>
      <c r="BE160" t="inlineStr"/>
      <c r="BF160" t="inlineStr"/>
      <c r="BG160" t="inlineStr"/>
      <c r="BH160" t="n">
        <v>0</v>
      </c>
      <c r="BI160" t="n">
        <v>1</v>
      </c>
      <c r="BJ160" t="inlineStr">
        <is>
          <t>ТЕР Московской обл., 16-07-005-1, приказ Минстроя России №675/пр от 28.02.2017 № 260/пр</t>
        </is>
      </c>
      <c r="BM160" t="n">
        <v>16001</v>
      </c>
      <c r="BN160" t="n">
        <v>0</v>
      </c>
      <c r="BO160" t="inlineStr">
        <is>
          <t>16-07-005-1</t>
        </is>
      </c>
      <c r="BP160" t="n">
        <v>1</v>
      </c>
      <c r="BQ160" t="n">
        <v>2</v>
      </c>
      <c r="BR160" t="n">
        <v>0</v>
      </c>
      <c r="BS160" t="n">
        <v>52.25</v>
      </c>
      <c r="BT160" t="n">
        <v>1</v>
      </c>
      <c r="BU160" t="n">
        <v>1</v>
      </c>
      <c r="BV160" t="n">
        <v>1</v>
      </c>
      <c r="BW160" t="n">
        <v>1</v>
      </c>
      <c r="BX160" t="n">
        <v>1</v>
      </c>
      <c r="BY160" t="inlineStr"/>
      <c r="BZ160" t="n">
        <v>121</v>
      </c>
      <c r="CA160" t="n">
        <v>72</v>
      </c>
      <c r="CB160" t="inlineStr"/>
      <c r="CE160" t="n">
        <v>12</v>
      </c>
      <c r="CF160" t="n">
        <v>0</v>
      </c>
      <c r="CG160" t="n">
        <v>0</v>
      </c>
      <c r="CM160" t="n">
        <v>0</v>
      </c>
      <c r="CN160" t="inlineStr"/>
      <c r="CO160" t="n">
        <v>0</v>
      </c>
      <c r="CP160">
        <f>(P160+Q160+S160)</f>
        <v/>
      </c>
      <c r="CQ160">
        <f>AC160*BC160</f>
        <v/>
      </c>
      <c r="CR160">
        <f>(ROUND((ROUND(((ET160)*1),0)*BB160),0)+ROUND((ROUND(((AE160-(EU160))*1),0)*BS160),0))</f>
        <v/>
      </c>
      <c r="CS160">
        <f>(ROUND((ROUND(((EU160)*1),0)*BS160),0)+ROUND((ROUND(((AE160-(EU160))*1),0)*BS160),0))</f>
        <v/>
      </c>
      <c r="CT160">
        <f>AF160*BA160</f>
        <v/>
      </c>
      <c r="CU160">
        <f>AG160</f>
        <v/>
      </c>
      <c r="CV160">
        <f>AH160</f>
        <v/>
      </c>
      <c r="CW160">
        <f>AI160</f>
        <v/>
      </c>
      <c r="CX160">
        <f>AJ160</f>
        <v/>
      </c>
      <c r="CY160">
        <f>(((S160+R160)*AT160)/100)</f>
        <v/>
      </c>
      <c r="CZ160">
        <f>(((S160+R160)*AU160)/100)</f>
        <v/>
      </c>
      <c r="DC160" t="inlineStr"/>
      <c r="DD160" t="inlineStr"/>
      <c r="DE160" t="inlineStr"/>
      <c r="DF160" t="inlineStr"/>
      <c r="DG160" t="inlineStr"/>
      <c r="DH160" t="inlineStr"/>
      <c r="DI160" t="inlineStr"/>
      <c r="DJ160" t="inlineStr"/>
      <c r="DK160" t="inlineStr"/>
      <c r="DL160" t="inlineStr"/>
      <c r="DM160" t="inlineStr"/>
      <c r="DN160" t="n">
        <v>0</v>
      </c>
      <c r="DO160" t="n">
        <v>0</v>
      </c>
      <c r="DP160" t="n">
        <v>1</v>
      </c>
      <c r="DQ160" t="n">
        <v>1</v>
      </c>
      <c r="DU160" t="n">
        <v>1013</v>
      </c>
      <c r="DV160" t="inlineStr">
        <is>
          <t>100 м трубопровода</t>
        </is>
      </c>
      <c r="DW160" t="inlineStr">
        <is>
          <t>100 м трубопровода</t>
        </is>
      </c>
      <c r="DX160" t="n">
        <v>1</v>
      </c>
      <c r="DZ160" t="inlineStr"/>
      <c r="EA160" t="inlineStr"/>
      <c r="EB160" t="inlineStr"/>
      <c r="EC160" t="inlineStr"/>
      <c r="EE160" t="n">
        <v>78725882</v>
      </c>
      <c r="EF160" t="n">
        <v>2</v>
      </c>
      <c r="EG160" t="inlineStr">
        <is>
          <t>Общестроительные работы</t>
        </is>
      </c>
      <c r="EH160" t="n">
        <v>16</v>
      </c>
      <c r="EI16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0" t="n">
        <v>1</v>
      </c>
      <c r="EK160" t="n">
        <v>16001</v>
      </c>
      <c r="EL160" t="inlineStr">
        <is>
          <t>Трубопроводы внутренние</t>
        </is>
      </c>
      <c r="EM160" t="inlineStr">
        <is>
          <t>ФЕР-16</t>
        </is>
      </c>
      <c r="EO160" t="inlineStr"/>
      <c r="EQ160" t="n">
        <v>0</v>
      </c>
      <c r="ER160" t="n">
        <v>107.11</v>
      </c>
      <c r="ES160" t="n">
        <v>4.28</v>
      </c>
      <c r="ET160" t="n">
        <v>44.51</v>
      </c>
      <c r="EU160" t="n">
        <v>0</v>
      </c>
      <c r="EV160" t="n">
        <v>58.32</v>
      </c>
      <c r="EW160" t="n">
        <v>5.01</v>
      </c>
      <c r="EX160" t="n">
        <v>0</v>
      </c>
      <c r="EY160" t="n">
        <v>0</v>
      </c>
      <c r="FQ160" t="n">
        <v>0</v>
      </c>
      <c r="FR160" t="n">
        <v>0</v>
      </c>
      <c r="FS160" t="n">
        <v>0</v>
      </c>
      <c r="FX160" t="n">
        <v>121</v>
      </c>
      <c r="FY160" t="n">
        <v>72</v>
      </c>
      <c r="GA160" t="inlineStr"/>
      <c r="GD160" t="n">
        <v>1</v>
      </c>
      <c r="GF160" t="n">
        <v>635989612</v>
      </c>
      <c r="GG160" t="n">
        <v>2</v>
      </c>
      <c r="GH160" t="n">
        <v>1</v>
      </c>
      <c r="GI160" t="n">
        <v>2</v>
      </c>
      <c r="GJ160" t="n">
        <v>0</v>
      </c>
      <c r="GK160" t="n">
        <v>0</v>
      </c>
      <c r="GL160">
        <f>ROUND(IF(AND(BH160=3,BI160=3,FS160&lt;&gt;0),P160,0),0)</f>
        <v/>
      </c>
      <c r="GM160">
        <f>ROUND(O160+X160+Y160,0)+GX160</f>
        <v/>
      </c>
      <c r="GN160">
        <f>IF(OR(BI160=0,BI160=1),GM160-GX160,0)</f>
        <v/>
      </c>
      <c r="GO160">
        <f>IF(BI160=2,GM160-GX160,0)</f>
        <v/>
      </c>
      <c r="GP160">
        <f>IF(BI160=4,GM160-GX160,0)</f>
        <v/>
      </c>
      <c r="GR160" t="n">
        <v>0</v>
      </c>
      <c r="GS160" t="n">
        <v>3</v>
      </c>
      <c r="GT160" t="n">
        <v>0</v>
      </c>
      <c r="GU160" t="inlineStr"/>
      <c r="GV160">
        <f>ROUND((GT160),2)</f>
        <v/>
      </c>
      <c r="GW160" t="n">
        <v>1</v>
      </c>
      <c r="GX160">
        <f>ROUND(HC160*I160,0)</f>
        <v/>
      </c>
      <c r="HA160" t="n">
        <v>0</v>
      </c>
      <c r="HB160" t="n">
        <v>0</v>
      </c>
      <c r="HC160">
        <f>GV160*GW160</f>
        <v/>
      </c>
      <c r="HE160" t="inlineStr"/>
      <c r="HF160" t="inlineStr"/>
      <c r="HM160" t="inlineStr"/>
      <c r="HN160" t="inlineStr">
        <is>
          <t>Пр/812-016.0-1</t>
        </is>
      </c>
      <c r="HO160" t="inlineStr">
        <is>
          <t>Пр/774-016.0</t>
        </is>
      </c>
      <c r="HP16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0" t="n">
        <v>0</v>
      </c>
      <c r="IK160" t="n">
        <v>0</v>
      </c>
    </row>
    <row r="161"/>
    <row r="162">
      <c r="A162" s="435" t="n">
        <v>51</v>
      </c>
      <c r="B162" s="435">
        <f>B155</f>
        <v/>
      </c>
      <c r="C162" s="435">
        <f>A155</f>
        <v/>
      </c>
      <c r="D162" s="435">
        <f>ROW(A155)</f>
        <v/>
      </c>
      <c r="E162" s="435" t="n"/>
      <c r="F162" s="435">
        <f>IF(F155&lt;&gt;"",F155,"")</f>
        <v/>
      </c>
      <c r="G162" s="435">
        <f>IF(G155&lt;&gt;"",G155,"")</f>
        <v/>
      </c>
      <c r="H162" s="435" t="n">
        <v>0</v>
      </c>
      <c r="I162" s="435" t="n"/>
      <c r="J162" s="435" t="n"/>
      <c r="K162" s="435" t="n"/>
      <c r="L162" s="435" t="n"/>
      <c r="M162" s="435" t="n"/>
      <c r="N162" s="435" t="n"/>
      <c r="O162" s="435" t="n">
        <v>0</v>
      </c>
      <c r="P162" s="435" t="n">
        <v>0</v>
      </c>
      <c r="Q162" s="435" t="n">
        <v>0</v>
      </c>
      <c r="R162" s="435" t="n">
        <v>0</v>
      </c>
      <c r="S162" s="435" t="n">
        <v>0</v>
      </c>
      <c r="T162" s="435" t="n">
        <v>0</v>
      </c>
      <c r="U162" s="435" t="n">
        <v>0</v>
      </c>
      <c r="V162" s="435" t="n">
        <v>0</v>
      </c>
      <c r="W162" s="435" t="n">
        <v>0</v>
      </c>
      <c r="X162" s="435" t="n">
        <v>0</v>
      </c>
      <c r="Y162" s="435" t="n">
        <v>0</v>
      </c>
      <c r="Z162" s="435" t="n"/>
      <c r="AA162" s="435" t="n"/>
      <c r="AB162" s="435" t="n"/>
      <c r="AC162" s="435" t="n"/>
      <c r="AD162" s="435" t="n"/>
      <c r="AE162" s="435" t="n"/>
      <c r="AF162" s="435" t="n"/>
      <c r="AG162" s="435" t="n"/>
      <c r="AH162" s="435" t="n"/>
      <c r="AI162" s="435" t="n"/>
      <c r="AJ162" s="435" t="n"/>
      <c r="AK162" s="435" t="n"/>
      <c r="AL162" s="435" t="n"/>
      <c r="AM162" s="435" t="n"/>
      <c r="AN162" s="435" t="n"/>
      <c r="AO162" s="435">
        <f>ROUND(BX162,0)</f>
        <v/>
      </c>
      <c r="AP162" s="435">
        <f>ROUND(BY162,0)</f>
        <v/>
      </c>
      <c r="AQ162" s="435">
        <f>ROUND(BZ162,0)</f>
        <v/>
      </c>
      <c r="AR162" s="435">
        <f>ROUND(CA162,0)</f>
        <v/>
      </c>
      <c r="AS162" s="435">
        <f>ROUND(CB162,0)</f>
        <v/>
      </c>
      <c r="AT162" s="435">
        <f>ROUND(CC162,0)</f>
        <v/>
      </c>
      <c r="AU162" s="435">
        <f>ROUND(CD162,0)</f>
        <v/>
      </c>
      <c r="AV162" s="435">
        <f>ROUND(CE162,0)</f>
        <v/>
      </c>
      <c r="AW162" s="435">
        <f>ROUND(CF162,0)</f>
        <v/>
      </c>
      <c r="AX162" s="435">
        <f>ROUND(CG162,0)</f>
        <v/>
      </c>
      <c r="AY162" s="435">
        <f>ROUND(CH162,0)</f>
        <v/>
      </c>
      <c r="AZ162" s="435">
        <f>ROUND(CI162,0)</f>
        <v/>
      </c>
      <c r="BA162" s="435">
        <f>ROUND(CJ162,0)</f>
        <v/>
      </c>
      <c r="BB162" s="435">
        <f>ROUND(CK162,0)</f>
        <v/>
      </c>
      <c r="BC162" s="435">
        <f>ROUND(CL162,0)</f>
        <v/>
      </c>
      <c r="BD162" s="435">
        <f>ROUND(CM162,0)</f>
        <v/>
      </c>
      <c r="BE162" s="435" t="n"/>
      <c r="BF162" s="435" t="n"/>
      <c r="BG162" s="435" t="n"/>
      <c r="BH162" s="435" t="n"/>
      <c r="BI162" s="435" t="n"/>
      <c r="BJ162" s="435" t="n"/>
      <c r="BK162" s="435" t="n"/>
      <c r="BL162" s="435" t="n"/>
      <c r="BM162" s="435" t="n"/>
      <c r="BN162" s="435" t="n"/>
      <c r="BO162" s="435" t="n"/>
      <c r="BP162" s="435" t="n"/>
      <c r="BQ162" s="435" t="n"/>
      <c r="BR162" s="435" t="n"/>
      <c r="BS162" s="435" t="n"/>
      <c r="BT162" s="435" t="n"/>
      <c r="BU162" s="435" t="n"/>
      <c r="BV162" s="435" t="n"/>
      <c r="BW162" s="435" t="n"/>
      <c r="BX162" s="435" t="n"/>
      <c r="BY162" s="435" t="n"/>
      <c r="BZ162" s="435" t="n"/>
      <c r="CA162" s="435" t="n"/>
      <c r="CB162" s="435" t="n"/>
      <c r="CC162" s="435" t="n"/>
      <c r="CD162" s="435" t="n"/>
      <c r="CE162" s="435" t="n"/>
      <c r="CF162" s="435" t="n"/>
      <c r="CG162" s="435" t="n"/>
      <c r="CH162" s="435" t="n"/>
      <c r="CI162" s="435" t="n"/>
      <c r="CJ162" s="435" t="n"/>
      <c r="CK162" s="435" t="n"/>
      <c r="CL162" s="435" t="n"/>
      <c r="CM162" s="435" t="n"/>
      <c r="CN162" s="435" t="n"/>
      <c r="CO162" s="435" t="n"/>
      <c r="CP162" s="435" t="n"/>
      <c r="CQ162" s="435" t="n"/>
      <c r="CR162" s="435" t="n"/>
      <c r="CS162" s="435" t="n"/>
      <c r="CT162" s="435" t="n"/>
      <c r="CU162" s="435" t="n"/>
      <c r="CV162" s="435" t="n"/>
      <c r="CW162" s="435" t="n"/>
      <c r="CX162" s="435" t="n"/>
      <c r="CY162" s="435" t="n"/>
      <c r="CZ162" s="435" t="n"/>
      <c r="DA162" s="435" t="n"/>
      <c r="DB162" s="435" t="n"/>
      <c r="DC162" s="435" t="n"/>
      <c r="DD162" s="435" t="n"/>
      <c r="DE162" s="435" t="n"/>
      <c r="DF162" s="435" t="n"/>
      <c r="DG162" s="436" t="n"/>
      <c r="DH162" s="436" t="n"/>
      <c r="DI162" s="436" t="n"/>
      <c r="DJ162" s="436" t="n"/>
      <c r="DK162" s="436" t="n"/>
      <c r="DL162" s="436" t="n"/>
      <c r="DM162" s="436" t="n"/>
      <c r="DN162" s="436" t="n"/>
      <c r="DO162" s="436" t="n"/>
      <c r="DP162" s="436" t="n"/>
      <c r="DQ162" s="436" t="n"/>
      <c r="DR162" s="436" t="n"/>
      <c r="DS162" s="436" t="n"/>
      <c r="DT162" s="436" t="n"/>
      <c r="DU162" s="436" t="n"/>
      <c r="DV162" s="436" t="n"/>
      <c r="DW162" s="436" t="n"/>
      <c r="DX162" s="436" t="n"/>
      <c r="DY162" s="436" t="n"/>
      <c r="DZ162" s="436" t="n"/>
      <c r="EA162" s="436" t="n"/>
      <c r="EB162" s="436" t="n"/>
      <c r="EC162" s="436" t="n"/>
      <c r="ED162" s="436" t="n"/>
      <c r="EE162" s="436" t="n"/>
      <c r="EF162" s="436" t="n"/>
      <c r="EG162" s="436" t="n"/>
      <c r="EH162" s="436" t="n"/>
      <c r="EI162" s="436" t="n"/>
      <c r="EJ162" s="436" t="n"/>
      <c r="EK162" s="436" t="n"/>
      <c r="EL162" s="436" t="n"/>
      <c r="EM162" s="436" t="n"/>
      <c r="EN162" s="436" t="n"/>
      <c r="EO162" s="436" t="n"/>
      <c r="EP162" s="436" t="n"/>
      <c r="EQ162" s="436" t="n"/>
      <c r="ER162" s="436" t="n"/>
      <c r="ES162" s="436" t="n"/>
      <c r="ET162" s="436" t="n"/>
      <c r="EU162" s="436" t="n"/>
      <c r="EV162" s="436" t="n"/>
      <c r="EW162" s="436" t="n"/>
      <c r="EX162" s="436" t="n"/>
      <c r="EY162" s="436" t="n"/>
      <c r="EZ162" s="436" t="n"/>
      <c r="FA162" s="436" t="n"/>
      <c r="FB162" s="436" t="n"/>
      <c r="FC162" s="436" t="n"/>
      <c r="FD162" s="436" t="n"/>
      <c r="FE162" s="436" t="n"/>
      <c r="FF162" s="436" t="n"/>
      <c r="FG162" s="436" t="n"/>
      <c r="FH162" s="436" t="n"/>
      <c r="FI162" s="436" t="n"/>
      <c r="FJ162" s="436" t="n"/>
      <c r="FK162" s="436" t="n"/>
      <c r="FL162" s="436" t="n"/>
      <c r="FM162" s="436" t="n"/>
      <c r="FN162" s="436" t="n"/>
      <c r="FO162" s="436" t="n"/>
      <c r="FP162" s="436" t="n"/>
      <c r="FQ162" s="436" t="n"/>
      <c r="FR162" s="436" t="n"/>
      <c r="FS162" s="436" t="n"/>
      <c r="FT162" s="436" t="n"/>
      <c r="FU162" s="436" t="n"/>
      <c r="FV162" s="436" t="n"/>
      <c r="FW162" s="436" t="n"/>
      <c r="FX162" s="436" t="n"/>
      <c r="FY162" s="436" t="n"/>
      <c r="FZ162" s="436" t="n"/>
      <c r="GA162" s="436" t="n"/>
      <c r="GB162" s="436" t="n"/>
      <c r="GC162" s="436" t="n"/>
      <c r="GD162" s="436" t="n"/>
      <c r="GE162" s="436" t="n"/>
      <c r="GF162" s="436" t="n"/>
      <c r="GG162" s="436" t="n"/>
      <c r="GH162" s="436" t="n"/>
      <c r="GI162" s="436" t="n"/>
      <c r="GJ162" s="436" t="n"/>
      <c r="GK162" s="436" t="n"/>
      <c r="GL162" s="436" t="n"/>
      <c r="GM162" s="436" t="n"/>
      <c r="GN162" s="436" t="n"/>
      <c r="GO162" s="436" t="n"/>
      <c r="GP162" s="436" t="n"/>
      <c r="GQ162" s="436" t="n"/>
      <c r="GR162" s="436" t="n"/>
      <c r="GS162" s="436" t="n"/>
      <c r="GT162" s="436" t="n"/>
      <c r="GU162" s="436" t="n"/>
      <c r="GV162" s="436" t="n"/>
      <c r="GW162" s="436" t="n"/>
      <c r="GX162" s="436" t="n">
        <v>0</v>
      </c>
    </row>
    <row r="163"/>
    <row r="164">
      <c r="A164" s="437" t="n">
        <v>50</v>
      </c>
      <c r="B164" s="437" t="n">
        <v>0</v>
      </c>
      <c r="C164" s="437" t="n">
        <v>0</v>
      </c>
      <c r="D164" s="437" t="n">
        <v>1</v>
      </c>
      <c r="E164" s="437" t="n">
        <v>201</v>
      </c>
      <c r="F164" s="437">
        <f>ROUND(Source!O162,O164)</f>
        <v/>
      </c>
      <c r="G164" s="437" t="inlineStr">
        <is>
          <t>ПЗ</t>
        </is>
      </c>
      <c r="H164" s="437" t="inlineStr">
        <is>
          <t>Прямые затраты</t>
        </is>
      </c>
      <c r="I164" s="437" t="n"/>
      <c r="J164" s="437" t="n"/>
      <c r="K164" s="437" t="n">
        <v>201</v>
      </c>
      <c r="L164" s="437" t="n">
        <v>1</v>
      </c>
      <c r="M164" s="437" t="n">
        <v>3</v>
      </c>
      <c r="N164" s="437" t="inlineStr"/>
      <c r="O164" s="437" t="n">
        <v>0</v>
      </c>
      <c r="P164" s="437" t="n"/>
      <c r="Q164" s="437" t="n"/>
      <c r="R164" s="437" t="n"/>
      <c r="S164" s="437" t="n"/>
      <c r="T164" s="437" t="n"/>
      <c r="U164" s="437" t="n"/>
      <c r="V164" s="437" t="n"/>
      <c r="W164" s="437" t="n">
        <v>0</v>
      </c>
      <c r="X164" s="437" t="n">
        <v>1</v>
      </c>
      <c r="Y164" s="437" t="n">
        <v>0</v>
      </c>
      <c r="Z164" s="437" t="n"/>
      <c r="AA164" s="437" t="n"/>
      <c r="AB164" s="437" t="n"/>
    </row>
    <row r="165">
      <c r="A165" s="437" t="n">
        <v>50</v>
      </c>
      <c r="B165" s="437" t="n">
        <v>0</v>
      </c>
      <c r="C165" s="437" t="n">
        <v>0</v>
      </c>
      <c r="D165" s="437" t="n">
        <v>1</v>
      </c>
      <c r="E165" s="437" t="n">
        <v>202</v>
      </c>
      <c r="F165" s="437">
        <f>ROUND(Source!P162,O165)</f>
        <v/>
      </c>
      <c r="G165" s="437" t="inlineStr">
        <is>
          <t>СтМатОб</t>
        </is>
      </c>
      <c r="H165" s="437" t="inlineStr">
        <is>
          <t>Стоимость материальных ресурсов (всего)</t>
        </is>
      </c>
      <c r="I165" s="437" t="n"/>
      <c r="J165" s="437" t="n"/>
      <c r="K165" s="437" t="n">
        <v>202</v>
      </c>
      <c r="L165" s="437" t="n">
        <v>2</v>
      </c>
      <c r="M165" s="437" t="n">
        <v>3</v>
      </c>
      <c r="N165" s="437" t="inlineStr"/>
      <c r="O165" s="437" t="n">
        <v>0</v>
      </c>
      <c r="P165" s="437" t="n"/>
      <c r="Q165" s="437" t="n"/>
      <c r="R165" s="437" t="n"/>
      <c r="S165" s="437" t="n"/>
      <c r="T165" s="437" t="n"/>
      <c r="U165" s="437" t="n"/>
      <c r="V165" s="437" t="n"/>
      <c r="W165" s="437" t="n">
        <v>0</v>
      </c>
      <c r="X165" s="437" t="n">
        <v>1</v>
      </c>
      <c r="Y165" s="437" t="n">
        <v>0</v>
      </c>
      <c r="Z165" s="437" t="n"/>
      <c r="AA165" s="437" t="n"/>
      <c r="AB165" s="437" t="n"/>
    </row>
    <row r="166">
      <c r="A166" s="437" t="n">
        <v>50</v>
      </c>
      <c r="B166" s="437" t="n">
        <v>0</v>
      </c>
      <c r="C166" s="437" t="n">
        <v>0</v>
      </c>
      <c r="D166" s="437" t="n">
        <v>1</v>
      </c>
      <c r="E166" s="437" t="n">
        <v>222</v>
      </c>
      <c r="F166" s="437">
        <f>ROUND(Source!AO162,O166)</f>
        <v/>
      </c>
      <c r="G166" s="437" t="inlineStr">
        <is>
          <t>СтМатОбЗак</t>
        </is>
      </c>
      <c r="H166" s="437" t="inlineStr">
        <is>
          <t>Стоимость материалов и оборудования заказчика</t>
        </is>
      </c>
      <c r="I166" s="437" t="n"/>
      <c r="J166" s="437" t="n"/>
      <c r="K166" s="437" t="n">
        <v>222</v>
      </c>
      <c r="L166" s="437" t="n">
        <v>3</v>
      </c>
      <c r="M166" s="437" t="n">
        <v>3</v>
      </c>
      <c r="N166" s="437" t="inlineStr"/>
      <c r="O166" s="437" t="n">
        <v>0</v>
      </c>
      <c r="P166" s="437" t="n"/>
      <c r="Q166" s="437" t="n"/>
      <c r="R166" s="437" t="n"/>
      <c r="S166" s="437" t="n"/>
      <c r="T166" s="437" t="n"/>
      <c r="U166" s="437" t="n"/>
      <c r="V166" s="437" t="n"/>
      <c r="W166" s="437" t="n">
        <v>0</v>
      </c>
      <c r="X166" s="437" t="n">
        <v>1</v>
      </c>
      <c r="Y166" s="437" t="n">
        <v>0</v>
      </c>
      <c r="Z166" s="437" t="n"/>
      <c r="AA166" s="437" t="n"/>
      <c r="AB166" s="437" t="n"/>
    </row>
    <row r="167">
      <c r="A167" s="437" t="n">
        <v>50</v>
      </c>
      <c r="B167" s="437" t="n">
        <v>0</v>
      </c>
      <c r="C167" s="437" t="n">
        <v>0</v>
      </c>
      <c r="D167" s="437" t="n">
        <v>1</v>
      </c>
      <c r="E167" s="437" t="n">
        <v>225</v>
      </c>
      <c r="F167" s="437">
        <f>ROUND(Source!AV162,O167)</f>
        <v/>
      </c>
      <c r="G167" s="437" t="inlineStr">
        <is>
          <t>СтМатОбПод</t>
        </is>
      </c>
      <c r="H167" s="437" t="inlineStr">
        <is>
          <t>Стоимость материалов и оборудования подрядчика</t>
        </is>
      </c>
      <c r="I167" s="437" t="n"/>
      <c r="J167" s="437" t="n"/>
      <c r="K167" s="437" t="n">
        <v>225</v>
      </c>
      <c r="L167" s="437" t="n">
        <v>4</v>
      </c>
      <c r="M167" s="437" t="n">
        <v>3</v>
      </c>
      <c r="N167" s="437" t="inlineStr"/>
      <c r="O167" s="437" t="n">
        <v>0</v>
      </c>
      <c r="P167" s="437" t="n"/>
      <c r="Q167" s="437" t="n"/>
      <c r="R167" s="437" t="n"/>
      <c r="S167" s="437" t="n"/>
      <c r="T167" s="437" t="n"/>
      <c r="U167" s="437" t="n"/>
      <c r="V167" s="437" t="n"/>
      <c r="W167" s="437" t="n">
        <v>0</v>
      </c>
      <c r="X167" s="437" t="n">
        <v>1</v>
      </c>
      <c r="Y167" s="437" t="n">
        <v>0</v>
      </c>
      <c r="Z167" s="437" t="n"/>
      <c r="AA167" s="437" t="n"/>
      <c r="AB167" s="437" t="n"/>
    </row>
    <row r="168">
      <c r="A168" s="437" t="n">
        <v>50</v>
      </c>
      <c r="B168" s="437" t="n">
        <v>0</v>
      </c>
      <c r="C168" s="437" t="n">
        <v>0</v>
      </c>
      <c r="D168" s="437" t="n">
        <v>1</v>
      </c>
      <c r="E168" s="437" t="n">
        <v>226</v>
      </c>
      <c r="F168" s="437">
        <f>ROUND(Source!AW162,O168)</f>
        <v/>
      </c>
      <c r="G168" s="437" t="inlineStr">
        <is>
          <t>СтМат</t>
        </is>
      </c>
      <c r="H168" s="437" t="inlineStr">
        <is>
          <t>Стоимость материалов (всего)</t>
        </is>
      </c>
      <c r="I168" s="437" t="n"/>
      <c r="J168" s="437" t="n"/>
      <c r="K168" s="437" t="n">
        <v>226</v>
      </c>
      <c r="L168" s="437" t="n">
        <v>5</v>
      </c>
      <c r="M168" s="437" t="n">
        <v>3</v>
      </c>
      <c r="N168" s="437" t="inlineStr"/>
      <c r="O168" s="437" t="n">
        <v>0</v>
      </c>
      <c r="P168" s="437" t="n"/>
      <c r="Q168" s="437" t="n"/>
      <c r="R168" s="437" t="n"/>
      <c r="S168" s="437" t="n"/>
      <c r="T168" s="437" t="n"/>
      <c r="U168" s="437" t="n"/>
      <c r="V168" s="437" t="n"/>
      <c r="W168" s="437" t="n">
        <v>0</v>
      </c>
      <c r="X168" s="437" t="n">
        <v>1</v>
      </c>
      <c r="Y168" s="437" t="n">
        <v>0</v>
      </c>
      <c r="Z168" s="437" t="n"/>
      <c r="AA168" s="437" t="n"/>
      <c r="AB168" s="437" t="n"/>
    </row>
    <row r="169">
      <c r="A169" s="437" t="n">
        <v>50</v>
      </c>
      <c r="B169" s="437" t="n">
        <v>0</v>
      </c>
      <c r="C169" s="437" t="n">
        <v>0</v>
      </c>
      <c r="D169" s="437" t="n">
        <v>1</v>
      </c>
      <c r="E169" s="437" t="n">
        <v>227</v>
      </c>
      <c r="F169" s="437">
        <f>ROUND(Source!AX162,O169)</f>
        <v/>
      </c>
      <c r="G169" s="437" t="inlineStr">
        <is>
          <t>СтМатЗак</t>
        </is>
      </c>
      <c r="H169" s="437" t="inlineStr">
        <is>
          <t>Стоимость материалов заказчика</t>
        </is>
      </c>
      <c r="I169" s="437" t="n"/>
      <c r="J169" s="437" t="n"/>
      <c r="K169" s="437" t="n">
        <v>227</v>
      </c>
      <c r="L169" s="437" t="n">
        <v>6</v>
      </c>
      <c r="M169" s="437" t="n">
        <v>3</v>
      </c>
      <c r="N169" s="437" t="inlineStr"/>
      <c r="O169" s="437" t="n">
        <v>0</v>
      </c>
      <c r="P169" s="437" t="n"/>
      <c r="Q169" s="437" t="n"/>
      <c r="R169" s="437" t="n"/>
      <c r="S169" s="437" t="n"/>
      <c r="T169" s="437" t="n"/>
      <c r="U169" s="437" t="n"/>
      <c r="V169" s="437" t="n"/>
      <c r="W169" s="437" t="n">
        <v>0</v>
      </c>
      <c r="X169" s="437" t="n">
        <v>1</v>
      </c>
      <c r="Y169" s="437" t="n">
        <v>0</v>
      </c>
      <c r="Z169" s="437" t="n"/>
      <c r="AA169" s="437" t="n"/>
      <c r="AB169" s="437" t="n"/>
    </row>
    <row r="170">
      <c r="A170" s="437" t="n">
        <v>50</v>
      </c>
      <c r="B170" s="437" t="n">
        <v>0</v>
      </c>
      <c r="C170" s="437" t="n">
        <v>0</v>
      </c>
      <c r="D170" s="437" t="n">
        <v>1</v>
      </c>
      <c r="E170" s="437" t="n">
        <v>228</v>
      </c>
      <c r="F170" s="437">
        <f>ROUND(Source!AY162,O170)</f>
        <v/>
      </c>
      <c r="G170" s="437" t="inlineStr">
        <is>
          <t>СтМатПод</t>
        </is>
      </c>
      <c r="H170" s="437" t="inlineStr">
        <is>
          <t>Стоимость материалов подрядчика</t>
        </is>
      </c>
      <c r="I170" s="437" t="n"/>
      <c r="J170" s="437" t="n"/>
      <c r="K170" s="437" t="n">
        <v>228</v>
      </c>
      <c r="L170" s="437" t="n">
        <v>7</v>
      </c>
      <c r="M170" s="437" t="n">
        <v>3</v>
      </c>
      <c r="N170" s="437" t="inlineStr"/>
      <c r="O170" s="437" t="n">
        <v>0</v>
      </c>
      <c r="P170" s="437" t="n"/>
      <c r="Q170" s="437" t="n"/>
      <c r="R170" s="437" t="n"/>
      <c r="S170" s="437" t="n"/>
      <c r="T170" s="437" t="n"/>
      <c r="U170" s="437" t="n"/>
      <c r="V170" s="437" t="n"/>
      <c r="W170" s="437" t="n">
        <v>0</v>
      </c>
      <c r="X170" s="437" t="n">
        <v>1</v>
      </c>
      <c r="Y170" s="437" t="n">
        <v>0</v>
      </c>
      <c r="Z170" s="437" t="n"/>
      <c r="AA170" s="437" t="n"/>
      <c r="AB170" s="437" t="n"/>
    </row>
    <row r="171">
      <c r="A171" s="437" t="n">
        <v>50</v>
      </c>
      <c r="B171" s="437" t="n">
        <v>0</v>
      </c>
      <c r="C171" s="437" t="n">
        <v>0</v>
      </c>
      <c r="D171" s="437" t="n">
        <v>1</v>
      </c>
      <c r="E171" s="437" t="n">
        <v>216</v>
      </c>
      <c r="F171" s="437">
        <f>ROUND(Source!AP162,O171)</f>
        <v/>
      </c>
      <c r="G171" s="437" t="inlineStr">
        <is>
          <t>Оборуд</t>
        </is>
      </c>
      <c r="H171" s="437" t="inlineStr">
        <is>
          <t>Стоимость оборудования (всего)</t>
        </is>
      </c>
      <c r="I171" s="437" t="n"/>
      <c r="J171" s="437" t="n"/>
      <c r="K171" s="437" t="n">
        <v>216</v>
      </c>
      <c r="L171" s="437" t="n">
        <v>8</v>
      </c>
      <c r="M171" s="437" t="n">
        <v>3</v>
      </c>
      <c r="N171" s="437" t="inlineStr"/>
      <c r="O171" s="437" t="n">
        <v>0</v>
      </c>
      <c r="P171" s="437" t="n"/>
      <c r="Q171" s="437" t="n"/>
      <c r="R171" s="437" t="n"/>
      <c r="S171" s="437" t="n"/>
      <c r="T171" s="437" t="n"/>
      <c r="U171" s="437" t="n"/>
      <c r="V171" s="437" t="n"/>
      <c r="W171" s="437" t="n">
        <v>0</v>
      </c>
      <c r="X171" s="437" t="n">
        <v>1</v>
      </c>
      <c r="Y171" s="437" t="n">
        <v>0</v>
      </c>
      <c r="Z171" s="437" t="n"/>
      <c r="AA171" s="437" t="n"/>
      <c r="AB171" s="437" t="n"/>
    </row>
    <row r="172">
      <c r="A172" s="437" t="n">
        <v>50</v>
      </c>
      <c r="B172" s="437" t="n">
        <v>0</v>
      </c>
      <c r="C172" s="437" t="n">
        <v>0</v>
      </c>
      <c r="D172" s="437" t="n">
        <v>1</v>
      </c>
      <c r="E172" s="437" t="n">
        <v>223</v>
      </c>
      <c r="F172" s="437">
        <f>ROUND(Source!AQ162,O172)</f>
        <v/>
      </c>
      <c r="G172" s="437" t="inlineStr">
        <is>
          <t>ОборудЗак</t>
        </is>
      </c>
      <c r="H172" s="437" t="inlineStr">
        <is>
          <t>Стоимость оборудования заказчика</t>
        </is>
      </c>
      <c r="I172" s="437" t="n"/>
      <c r="J172" s="437" t="n"/>
      <c r="K172" s="437" t="n">
        <v>223</v>
      </c>
      <c r="L172" s="437" t="n">
        <v>9</v>
      </c>
      <c r="M172" s="437" t="n">
        <v>3</v>
      </c>
      <c r="N172" s="437" t="inlineStr"/>
      <c r="O172" s="437" t="n">
        <v>0</v>
      </c>
      <c r="P172" s="437" t="n"/>
      <c r="Q172" s="437" t="n"/>
      <c r="R172" s="437" t="n"/>
      <c r="S172" s="437" t="n"/>
      <c r="T172" s="437" t="n"/>
      <c r="U172" s="437" t="n"/>
      <c r="V172" s="437" t="n"/>
      <c r="W172" s="437" t="n">
        <v>0</v>
      </c>
      <c r="X172" s="437" t="n">
        <v>1</v>
      </c>
      <c r="Y172" s="437" t="n">
        <v>0</v>
      </c>
      <c r="Z172" s="437" t="n"/>
      <c r="AA172" s="437" t="n"/>
      <c r="AB172" s="437" t="n"/>
    </row>
    <row r="173">
      <c r="A173" s="437" t="n">
        <v>50</v>
      </c>
      <c r="B173" s="437" t="n">
        <v>0</v>
      </c>
      <c r="C173" s="437" t="n">
        <v>0</v>
      </c>
      <c r="D173" s="437" t="n">
        <v>1</v>
      </c>
      <c r="E173" s="437" t="n">
        <v>229</v>
      </c>
      <c r="F173" s="437">
        <f>ROUND(Source!AZ162,O173)</f>
        <v/>
      </c>
      <c r="G173" s="437" t="inlineStr">
        <is>
          <t>ОборудПод</t>
        </is>
      </c>
      <c r="H173" s="437" t="inlineStr">
        <is>
          <t>Стоимость оборудования подрядчика</t>
        </is>
      </c>
      <c r="I173" s="437" t="n"/>
      <c r="J173" s="437" t="n"/>
      <c r="K173" s="437" t="n">
        <v>229</v>
      </c>
      <c r="L173" s="437" t="n">
        <v>10</v>
      </c>
      <c r="M173" s="437" t="n">
        <v>3</v>
      </c>
      <c r="N173" s="437" t="inlineStr"/>
      <c r="O173" s="437" t="n">
        <v>0</v>
      </c>
      <c r="P173" s="437" t="n"/>
      <c r="Q173" s="437" t="n"/>
      <c r="R173" s="437" t="n"/>
      <c r="S173" s="437" t="n"/>
      <c r="T173" s="437" t="n"/>
      <c r="U173" s="437" t="n"/>
      <c r="V173" s="437" t="n"/>
      <c r="W173" s="437" t="n">
        <v>0</v>
      </c>
      <c r="X173" s="437" t="n">
        <v>1</v>
      </c>
      <c r="Y173" s="437" t="n">
        <v>0</v>
      </c>
      <c r="Z173" s="437" t="n"/>
      <c r="AA173" s="437" t="n"/>
      <c r="AB173" s="437" t="n"/>
    </row>
    <row r="174">
      <c r="A174" s="437" t="n">
        <v>50</v>
      </c>
      <c r="B174" s="437" t="n">
        <v>0</v>
      </c>
      <c r="C174" s="437" t="n">
        <v>0</v>
      </c>
      <c r="D174" s="437" t="n">
        <v>1</v>
      </c>
      <c r="E174" s="437" t="n">
        <v>203</v>
      </c>
      <c r="F174" s="437">
        <f>ROUND(Source!Q162,O174)</f>
        <v/>
      </c>
      <c r="G174" s="437" t="inlineStr">
        <is>
          <t>ЭММ</t>
        </is>
      </c>
      <c r="H174" s="437" t="inlineStr">
        <is>
          <t>Эксплуатация машин</t>
        </is>
      </c>
      <c r="I174" s="437" t="n"/>
      <c r="J174" s="437" t="n"/>
      <c r="K174" s="437" t="n">
        <v>203</v>
      </c>
      <c r="L174" s="437" t="n">
        <v>11</v>
      </c>
      <c r="M174" s="437" t="n">
        <v>3</v>
      </c>
      <c r="N174" s="437" t="inlineStr"/>
      <c r="O174" s="437" t="n">
        <v>0</v>
      </c>
      <c r="P174" s="437" t="n"/>
      <c r="Q174" s="437" t="n"/>
      <c r="R174" s="437" t="n"/>
      <c r="S174" s="437" t="n"/>
      <c r="T174" s="437" t="n"/>
      <c r="U174" s="437" t="n"/>
      <c r="V174" s="437" t="n"/>
      <c r="W174" s="437" t="n">
        <v>0</v>
      </c>
      <c r="X174" s="437" t="n">
        <v>1</v>
      </c>
      <c r="Y174" s="437" t="n">
        <v>0</v>
      </c>
      <c r="Z174" s="437" t="n"/>
      <c r="AA174" s="437" t="n"/>
      <c r="AB174" s="437" t="n"/>
    </row>
    <row r="175">
      <c r="A175" s="437" t="n">
        <v>50</v>
      </c>
      <c r="B175" s="437" t="n">
        <v>0</v>
      </c>
      <c r="C175" s="437" t="n">
        <v>0</v>
      </c>
      <c r="D175" s="437" t="n">
        <v>1</v>
      </c>
      <c r="E175" s="437" t="n">
        <v>231</v>
      </c>
      <c r="F175" s="437">
        <f>ROUND(Source!BB162,O175)</f>
        <v/>
      </c>
      <c r="G175" s="437" t="inlineStr">
        <is>
          <t>ЭММсНРиСП</t>
        </is>
      </c>
      <c r="H175" s="437" t="inlineStr">
        <is>
          <t>Эксплуатация машин по ТСН-2001.16</t>
        </is>
      </c>
      <c r="I175" s="437" t="n"/>
      <c r="J175" s="437" t="n"/>
      <c r="K175" s="437" t="n">
        <v>231</v>
      </c>
      <c r="L175" s="437" t="n">
        <v>12</v>
      </c>
      <c r="M175" s="437" t="n">
        <v>3</v>
      </c>
      <c r="N175" s="437" t="inlineStr"/>
      <c r="O175" s="437" t="n">
        <v>0</v>
      </c>
      <c r="P175" s="437" t="n"/>
      <c r="Q175" s="437" t="n"/>
      <c r="R175" s="437" t="n"/>
      <c r="S175" s="437" t="n"/>
      <c r="T175" s="437" t="n"/>
      <c r="U175" s="437" t="n"/>
      <c r="V175" s="437" t="n"/>
      <c r="W175" s="437" t="n">
        <v>0</v>
      </c>
      <c r="X175" s="437" t="n">
        <v>1</v>
      </c>
      <c r="Y175" s="437" t="n">
        <v>0</v>
      </c>
      <c r="Z175" s="437" t="n"/>
      <c r="AA175" s="437" t="n"/>
      <c r="AB175" s="437" t="n"/>
    </row>
    <row r="176">
      <c r="A176" s="437" t="n">
        <v>50</v>
      </c>
      <c r="B176" s="437" t="n">
        <v>0</v>
      </c>
      <c r="C176" s="437" t="n">
        <v>0</v>
      </c>
      <c r="D176" s="437" t="n">
        <v>1</v>
      </c>
      <c r="E176" s="437" t="n">
        <v>204</v>
      </c>
      <c r="F176" s="437">
        <f>ROUND(Source!R162,O176)</f>
        <v/>
      </c>
      <c r="G176" s="437" t="inlineStr">
        <is>
          <t>ЗПМ</t>
        </is>
      </c>
      <c r="H176" s="437" t="inlineStr">
        <is>
          <t>ЗП машинистов</t>
        </is>
      </c>
      <c r="I176" s="437" t="n"/>
      <c r="J176" s="437" t="n"/>
      <c r="K176" s="437" t="n">
        <v>204</v>
      </c>
      <c r="L176" s="437" t="n">
        <v>13</v>
      </c>
      <c r="M176" s="437" t="n">
        <v>3</v>
      </c>
      <c r="N176" s="437" t="inlineStr"/>
      <c r="O176" s="437" t="n">
        <v>0</v>
      </c>
      <c r="P176" s="437" t="n"/>
      <c r="Q176" s="437" t="n"/>
      <c r="R176" s="437" t="n"/>
      <c r="S176" s="437" t="n"/>
      <c r="T176" s="437" t="n"/>
      <c r="U176" s="437" t="n"/>
      <c r="V176" s="437" t="n"/>
      <c r="W176" s="437" t="n">
        <v>0</v>
      </c>
      <c r="X176" s="437" t="n">
        <v>1</v>
      </c>
      <c r="Y176" s="437" t="n">
        <v>0</v>
      </c>
      <c r="Z176" s="437" t="n"/>
      <c r="AA176" s="437" t="n"/>
      <c r="AB176" s="437" t="n"/>
    </row>
    <row r="177">
      <c r="A177" s="437" t="n">
        <v>50</v>
      </c>
      <c r="B177" s="437" t="n">
        <v>0</v>
      </c>
      <c r="C177" s="437" t="n">
        <v>0</v>
      </c>
      <c r="D177" s="437" t="n">
        <v>1</v>
      </c>
      <c r="E177" s="437" t="n">
        <v>205</v>
      </c>
      <c r="F177" s="437">
        <f>ROUND(Source!S162,O177)</f>
        <v/>
      </c>
      <c r="G177" s="437" t="inlineStr">
        <is>
          <t>ОЗП</t>
        </is>
      </c>
      <c r="H177" s="437" t="inlineStr">
        <is>
          <t>Основная ЗП рабочих</t>
        </is>
      </c>
      <c r="I177" s="437" t="n"/>
      <c r="J177" s="437" t="n"/>
      <c r="K177" s="437" t="n">
        <v>205</v>
      </c>
      <c r="L177" s="437" t="n">
        <v>14</v>
      </c>
      <c r="M177" s="437" t="n">
        <v>3</v>
      </c>
      <c r="N177" s="437" t="inlineStr"/>
      <c r="O177" s="437" t="n">
        <v>0</v>
      </c>
      <c r="P177" s="437" t="n"/>
      <c r="Q177" s="437" t="n"/>
      <c r="R177" s="437" t="n"/>
      <c r="S177" s="437" t="n"/>
      <c r="T177" s="437" t="n"/>
      <c r="U177" s="437" t="n"/>
      <c r="V177" s="437" t="n"/>
      <c r="W177" s="437" t="n">
        <v>0</v>
      </c>
      <c r="X177" s="437" t="n">
        <v>1</v>
      </c>
      <c r="Y177" s="437" t="n">
        <v>0</v>
      </c>
      <c r="Z177" s="437" t="n"/>
      <c r="AA177" s="437" t="n"/>
      <c r="AB177" s="437" t="n"/>
    </row>
    <row r="178">
      <c r="A178" s="437" t="n">
        <v>50</v>
      </c>
      <c r="B178" s="437" t="n">
        <v>0</v>
      </c>
      <c r="C178" s="437" t="n">
        <v>0</v>
      </c>
      <c r="D178" s="437" t="n">
        <v>1</v>
      </c>
      <c r="E178" s="437" t="n">
        <v>232</v>
      </c>
      <c r="F178" s="437">
        <f>ROUND(Source!BC162,O178)</f>
        <v/>
      </c>
      <c r="G178" s="437" t="inlineStr">
        <is>
          <t>ОЗПсНРиСП</t>
        </is>
      </c>
      <c r="H178" s="437" t="inlineStr">
        <is>
          <t>Основная ЗП рабочих по ТСН-2001.16</t>
        </is>
      </c>
      <c r="I178" s="437" t="n"/>
      <c r="J178" s="437" t="n"/>
      <c r="K178" s="437" t="n">
        <v>232</v>
      </c>
      <c r="L178" s="437" t="n">
        <v>15</v>
      </c>
      <c r="M178" s="437" t="n">
        <v>3</v>
      </c>
      <c r="N178" s="437" t="inlineStr"/>
      <c r="O178" s="437" t="n">
        <v>0</v>
      </c>
      <c r="P178" s="437" t="n"/>
      <c r="Q178" s="437" t="n"/>
      <c r="R178" s="437" t="n"/>
      <c r="S178" s="437" t="n"/>
      <c r="T178" s="437" t="n"/>
      <c r="U178" s="437" t="n"/>
      <c r="V178" s="437" t="n"/>
      <c r="W178" s="437" t="n">
        <v>0</v>
      </c>
      <c r="X178" s="437" t="n">
        <v>1</v>
      </c>
      <c r="Y178" s="437" t="n">
        <v>0</v>
      </c>
      <c r="Z178" s="437" t="n"/>
      <c r="AA178" s="437" t="n"/>
      <c r="AB178" s="437" t="n"/>
    </row>
    <row r="179">
      <c r="A179" s="437" t="n">
        <v>50</v>
      </c>
      <c r="B179" s="437" t="n">
        <v>0</v>
      </c>
      <c r="C179" s="437" t="n">
        <v>0</v>
      </c>
      <c r="D179" s="437" t="n">
        <v>1</v>
      </c>
      <c r="E179" s="437" t="n">
        <v>214</v>
      </c>
      <c r="F179" s="437">
        <f>ROUND(Source!AS162,O179)</f>
        <v/>
      </c>
      <c r="G179" s="437" t="inlineStr">
        <is>
          <t>Строит</t>
        </is>
      </c>
      <c r="H179" s="437" t="inlineStr">
        <is>
          <t>Строительные работы с НР и СП</t>
        </is>
      </c>
      <c r="I179" s="437" t="n"/>
      <c r="J179" s="437" t="n"/>
      <c r="K179" s="437" t="n">
        <v>214</v>
      </c>
      <c r="L179" s="437" t="n">
        <v>16</v>
      </c>
      <c r="M179" s="437" t="n">
        <v>3</v>
      </c>
      <c r="N179" s="437" t="inlineStr"/>
      <c r="O179" s="437" t="n">
        <v>0</v>
      </c>
      <c r="P179" s="437" t="n"/>
      <c r="Q179" s="437" t="n"/>
      <c r="R179" s="437" t="n"/>
      <c r="S179" s="437" t="n"/>
      <c r="T179" s="437" t="n"/>
      <c r="U179" s="437" t="n"/>
      <c r="V179" s="437" t="n"/>
      <c r="W179" s="437" t="n">
        <v>0</v>
      </c>
      <c r="X179" s="437" t="n">
        <v>1</v>
      </c>
      <c r="Y179" s="437" t="n">
        <v>0</v>
      </c>
      <c r="Z179" s="437" t="n"/>
      <c r="AA179" s="437" t="n"/>
      <c r="AB179" s="437" t="n"/>
    </row>
    <row r="180">
      <c r="A180" s="437" t="n">
        <v>50</v>
      </c>
      <c r="B180" s="437" t="n">
        <v>0</v>
      </c>
      <c r="C180" s="437" t="n">
        <v>0</v>
      </c>
      <c r="D180" s="437" t="n">
        <v>1</v>
      </c>
      <c r="E180" s="437" t="n">
        <v>215</v>
      </c>
      <c r="F180" s="437">
        <f>ROUND(Source!AT162,O180)</f>
        <v/>
      </c>
      <c r="G180" s="437" t="inlineStr">
        <is>
          <t>Монтаж</t>
        </is>
      </c>
      <c r="H180" s="437" t="inlineStr">
        <is>
          <t>Монтажные работы с НР и СП</t>
        </is>
      </c>
      <c r="I180" s="437" t="n"/>
      <c r="J180" s="437" t="n"/>
      <c r="K180" s="437" t="n">
        <v>215</v>
      </c>
      <c r="L180" s="437" t="n">
        <v>17</v>
      </c>
      <c r="M180" s="437" t="n">
        <v>3</v>
      </c>
      <c r="N180" s="437" t="inlineStr"/>
      <c r="O180" s="437" t="n">
        <v>0</v>
      </c>
      <c r="P180" s="437" t="n"/>
      <c r="Q180" s="437" t="n"/>
      <c r="R180" s="437" t="n"/>
      <c r="S180" s="437" t="n"/>
      <c r="T180" s="437" t="n"/>
      <c r="U180" s="437" t="n"/>
      <c r="V180" s="437" t="n"/>
      <c r="W180" s="437" t="n">
        <v>0</v>
      </c>
      <c r="X180" s="437" t="n">
        <v>1</v>
      </c>
      <c r="Y180" s="437" t="n">
        <v>0</v>
      </c>
      <c r="Z180" s="437" t="n"/>
      <c r="AA180" s="437" t="n"/>
      <c r="AB180" s="437" t="n"/>
    </row>
    <row r="181">
      <c r="A181" s="437" t="n">
        <v>50</v>
      </c>
      <c r="B181" s="437" t="n">
        <v>0</v>
      </c>
      <c r="C181" s="437" t="n">
        <v>0</v>
      </c>
      <c r="D181" s="437" t="n">
        <v>1</v>
      </c>
      <c r="E181" s="437" t="n">
        <v>217</v>
      </c>
      <c r="F181" s="437">
        <f>ROUND(Source!AU162,O181)</f>
        <v/>
      </c>
      <c r="G181" s="437" t="inlineStr">
        <is>
          <t>Прочие</t>
        </is>
      </c>
      <c r="H181" s="437" t="inlineStr">
        <is>
          <t>Прочие работы с НР и СП</t>
        </is>
      </c>
      <c r="I181" s="437" t="n"/>
      <c r="J181" s="437" t="n"/>
      <c r="K181" s="437" t="n">
        <v>217</v>
      </c>
      <c r="L181" s="437" t="n">
        <v>18</v>
      </c>
      <c r="M181" s="437" t="n">
        <v>3</v>
      </c>
      <c r="N181" s="437" t="inlineStr"/>
      <c r="O181" s="437" t="n">
        <v>0</v>
      </c>
      <c r="P181" s="437" t="n"/>
      <c r="Q181" s="437" t="n"/>
      <c r="R181" s="437" t="n"/>
      <c r="S181" s="437" t="n"/>
      <c r="T181" s="437" t="n"/>
      <c r="U181" s="437" t="n"/>
      <c r="V181" s="437" t="n"/>
      <c r="W181" s="437" t="n">
        <v>0</v>
      </c>
      <c r="X181" s="437" t="n">
        <v>1</v>
      </c>
      <c r="Y181" s="437" t="n">
        <v>0</v>
      </c>
      <c r="Z181" s="437" t="n"/>
      <c r="AA181" s="437" t="n"/>
      <c r="AB181" s="437" t="n"/>
    </row>
    <row r="182">
      <c r="A182" s="437" t="n">
        <v>50</v>
      </c>
      <c r="B182" s="437" t="n">
        <v>0</v>
      </c>
      <c r="C182" s="437" t="n">
        <v>0</v>
      </c>
      <c r="D182" s="437" t="n">
        <v>1</v>
      </c>
      <c r="E182" s="437" t="n">
        <v>230</v>
      </c>
      <c r="F182" s="437">
        <f>ROUND(Source!BA162,O182)</f>
        <v/>
      </c>
      <c r="G182" s="437" t="inlineStr">
        <is>
          <t>ПрочиеЗатр</t>
        </is>
      </c>
      <c r="H182" s="437" t="inlineStr">
        <is>
          <t>Прочие затраты по ТСН-2001.16</t>
        </is>
      </c>
      <c r="I182" s="437" t="n"/>
      <c r="J182" s="437" t="n"/>
      <c r="K182" s="437" t="n">
        <v>230</v>
      </c>
      <c r="L182" s="437" t="n">
        <v>19</v>
      </c>
      <c r="M182" s="437" t="n">
        <v>3</v>
      </c>
      <c r="N182" s="437" t="inlineStr"/>
      <c r="O182" s="437" t="n">
        <v>0</v>
      </c>
      <c r="P182" s="437" t="n"/>
      <c r="Q182" s="437" t="n"/>
      <c r="R182" s="437" t="n"/>
      <c r="S182" s="437" t="n"/>
      <c r="T182" s="437" t="n"/>
      <c r="U182" s="437" t="n"/>
      <c r="V182" s="437" t="n"/>
      <c r="W182" s="437" t="n">
        <v>0</v>
      </c>
      <c r="X182" s="437" t="n">
        <v>1</v>
      </c>
      <c r="Y182" s="437" t="n">
        <v>0</v>
      </c>
      <c r="Z182" s="437" t="n"/>
      <c r="AA182" s="437" t="n"/>
      <c r="AB182" s="437" t="n"/>
    </row>
    <row r="183">
      <c r="A183" s="437" t="n">
        <v>50</v>
      </c>
      <c r="B183" s="437" t="n">
        <v>0</v>
      </c>
      <c r="C183" s="437" t="n">
        <v>0</v>
      </c>
      <c r="D183" s="437" t="n">
        <v>1</v>
      </c>
      <c r="E183" s="437" t="n">
        <v>206</v>
      </c>
      <c r="F183" s="437">
        <f>ROUND(Source!T162,O183)</f>
        <v/>
      </c>
      <c r="G183" s="437" t="inlineStr">
        <is>
          <t>ВозврМат</t>
        </is>
      </c>
      <c r="H183" s="437" t="inlineStr">
        <is>
          <t>Возврат материалов</t>
        </is>
      </c>
      <c r="I183" s="437" t="n"/>
      <c r="J183" s="437" t="n"/>
      <c r="K183" s="437" t="n">
        <v>206</v>
      </c>
      <c r="L183" s="437" t="n">
        <v>20</v>
      </c>
      <c r="M183" s="437" t="n">
        <v>3</v>
      </c>
      <c r="N183" s="437" t="inlineStr"/>
      <c r="O183" s="437" t="n">
        <v>0</v>
      </c>
      <c r="P183" s="437" t="n"/>
      <c r="Q183" s="437" t="n"/>
      <c r="R183" s="437" t="n"/>
      <c r="S183" s="437" t="n"/>
      <c r="T183" s="437" t="n"/>
      <c r="U183" s="437" t="n"/>
      <c r="V183" s="437" t="n"/>
      <c r="W183" s="437" t="n">
        <v>0</v>
      </c>
      <c r="X183" s="437" t="n">
        <v>1</v>
      </c>
      <c r="Y183" s="437" t="n">
        <v>0</v>
      </c>
      <c r="Z183" s="437" t="n"/>
      <c r="AA183" s="437" t="n"/>
      <c r="AB183" s="437" t="n"/>
    </row>
    <row r="184">
      <c r="A184" s="437" t="n">
        <v>50</v>
      </c>
      <c r="B184" s="437" t="n">
        <v>0</v>
      </c>
      <c r="C184" s="437" t="n">
        <v>0</v>
      </c>
      <c r="D184" s="437" t="n">
        <v>1</v>
      </c>
      <c r="E184" s="437" t="n">
        <v>207</v>
      </c>
      <c r="F184" s="437">
        <f>ROUND(Source!U162,O184)</f>
        <v/>
      </c>
      <c r="G184" s="437" t="inlineStr">
        <is>
          <t>ТрудСтр</t>
        </is>
      </c>
      <c r="H184" s="437" t="inlineStr">
        <is>
          <t>Трудозатраты строителей</t>
        </is>
      </c>
      <c r="I184" s="437" t="n"/>
      <c r="J184" s="437" t="n"/>
      <c r="K184" s="437" t="n">
        <v>207</v>
      </c>
      <c r="L184" s="437" t="n">
        <v>21</v>
      </c>
      <c r="M184" s="437" t="n">
        <v>3</v>
      </c>
      <c r="N184" s="437" t="inlineStr"/>
      <c r="O184" s="437" t="n">
        <v>7</v>
      </c>
      <c r="P184" s="437" t="n"/>
      <c r="Q184" s="437" t="n"/>
      <c r="R184" s="437" t="n"/>
      <c r="S184" s="437" t="n"/>
      <c r="T184" s="437" t="n"/>
      <c r="U184" s="437" t="n"/>
      <c r="V184" s="437" t="n"/>
      <c r="W184" s="437" t="n">
        <v>0</v>
      </c>
      <c r="X184" s="437" t="n">
        <v>1</v>
      </c>
      <c r="Y184" s="437" t="n">
        <v>0</v>
      </c>
      <c r="Z184" s="437" t="n"/>
      <c r="AA184" s="437" t="n"/>
      <c r="AB184" s="437" t="n"/>
    </row>
    <row r="185">
      <c r="A185" s="437" t="n">
        <v>50</v>
      </c>
      <c r="B185" s="437" t="n">
        <v>0</v>
      </c>
      <c r="C185" s="437" t="n">
        <v>0</v>
      </c>
      <c r="D185" s="437" t="n">
        <v>1</v>
      </c>
      <c r="E185" s="437" t="n">
        <v>208</v>
      </c>
      <c r="F185" s="437">
        <f>ROUND(Source!V162,O185)</f>
        <v/>
      </c>
      <c r="G185" s="437" t="inlineStr">
        <is>
          <t>ТрудМаш</t>
        </is>
      </c>
      <c r="H185" s="437" t="inlineStr">
        <is>
          <t>Трудозатраты машинистов</t>
        </is>
      </c>
      <c r="I185" s="437" t="n"/>
      <c r="J185" s="437" t="n"/>
      <c r="K185" s="437" t="n">
        <v>208</v>
      </c>
      <c r="L185" s="437" t="n">
        <v>22</v>
      </c>
      <c r="M185" s="437" t="n">
        <v>3</v>
      </c>
      <c r="N185" s="437" t="inlineStr"/>
      <c r="O185" s="437" t="n">
        <v>7</v>
      </c>
      <c r="P185" s="437" t="n"/>
      <c r="Q185" s="437" t="n"/>
      <c r="R185" s="437" t="n"/>
      <c r="S185" s="437" t="n"/>
      <c r="T185" s="437" t="n"/>
      <c r="U185" s="437" t="n"/>
      <c r="V185" s="437" t="n"/>
      <c r="W185" s="437" t="n">
        <v>0</v>
      </c>
      <c r="X185" s="437" t="n">
        <v>1</v>
      </c>
      <c r="Y185" s="437" t="n">
        <v>0</v>
      </c>
      <c r="Z185" s="437" t="n"/>
      <c r="AA185" s="437" t="n"/>
      <c r="AB185" s="437" t="n"/>
    </row>
    <row r="186">
      <c r="A186" s="437" t="n">
        <v>50</v>
      </c>
      <c r="B186" s="437" t="n">
        <v>0</v>
      </c>
      <c r="C186" s="437" t="n">
        <v>0</v>
      </c>
      <c r="D186" s="437" t="n">
        <v>1</v>
      </c>
      <c r="E186" s="437" t="n">
        <v>209</v>
      </c>
      <c r="F186" s="437">
        <f>ROUND(Source!W162,O186)</f>
        <v/>
      </c>
      <c r="G186" s="437" t="inlineStr">
        <is>
          <t>ТранспМат</t>
        </is>
      </c>
      <c r="H186" s="437" t="inlineStr">
        <is>
          <t>Транспорт материалов</t>
        </is>
      </c>
      <c r="I186" s="437" t="n"/>
      <c r="J186" s="437" t="n"/>
      <c r="K186" s="437" t="n">
        <v>209</v>
      </c>
      <c r="L186" s="437" t="n">
        <v>23</v>
      </c>
      <c r="M186" s="437" t="n">
        <v>3</v>
      </c>
      <c r="N186" s="437" t="inlineStr"/>
      <c r="O186" s="437" t="n">
        <v>0</v>
      </c>
      <c r="P186" s="437" t="n"/>
      <c r="Q186" s="437" t="n"/>
      <c r="R186" s="437" t="n"/>
      <c r="S186" s="437" t="n"/>
      <c r="T186" s="437" t="n"/>
      <c r="U186" s="437" t="n"/>
      <c r="V186" s="437" t="n"/>
      <c r="W186" s="437" t="n">
        <v>0</v>
      </c>
      <c r="X186" s="437" t="n">
        <v>1</v>
      </c>
      <c r="Y186" s="437" t="n">
        <v>0</v>
      </c>
      <c r="Z186" s="437" t="n"/>
      <c r="AA186" s="437" t="n"/>
      <c r="AB186" s="437" t="n"/>
    </row>
    <row r="187">
      <c r="A187" s="437" t="n">
        <v>50</v>
      </c>
      <c r="B187" s="437" t="n">
        <v>0</v>
      </c>
      <c r="C187" s="437" t="n">
        <v>0</v>
      </c>
      <c r="D187" s="437" t="n">
        <v>1</v>
      </c>
      <c r="E187" s="437" t="n">
        <v>233</v>
      </c>
      <c r="F187" s="437">
        <f>ROUND(Source!BD162,O187)</f>
        <v/>
      </c>
      <c r="G187" s="437" t="inlineStr">
        <is>
          <t>Перевозка</t>
        </is>
      </c>
      <c r="H187" s="437" t="inlineStr">
        <is>
          <t>Перевозка грузов</t>
        </is>
      </c>
      <c r="I187" s="437" t="n"/>
      <c r="J187" s="437" t="n"/>
      <c r="K187" s="437" t="n">
        <v>233</v>
      </c>
      <c r="L187" s="437" t="n">
        <v>24</v>
      </c>
      <c r="M187" s="437" t="n">
        <v>3</v>
      </c>
      <c r="N187" s="437" t="inlineStr"/>
      <c r="O187" s="437" t="n">
        <v>0</v>
      </c>
      <c r="P187" s="437" t="n"/>
      <c r="Q187" s="437" t="n"/>
      <c r="R187" s="437" t="n"/>
      <c r="S187" s="437" t="n"/>
      <c r="T187" s="437" t="n"/>
      <c r="U187" s="437" t="n"/>
      <c r="V187" s="437" t="n"/>
      <c r="W187" s="437" t="n">
        <v>0</v>
      </c>
      <c r="X187" s="437" t="n">
        <v>1</v>
      </c>
      <c r="Y187" s="437" t="n">
        <v>0</v>
      </c>
      <c r="Z187" s="437" t="n"/>
      <c r="AA187" s="437" t="n"/>
      <c r="AB187" s="437" t="n"/>
    </row>
    <row r="188">
      <c r="A188" s="437" t="n">
        <v>50</v>
      </c>
      <c r="B188" s="437" t="n">
        <v>0</v>
      </c>
      <c r="C188" s="437" t="n">
        <v>0</v>
      </c>
      <c r="D188" s="437" t="n">
        <v>1</v>
      </c>
      <c r="E188" s="437" t="n">
        <v>210</v>
      </c>
      <c r="F188" s="437">
        <f>ROUND(Source!X162,O188)</f>
        <v/>
      </c>
      <c r="G188" s="437" t="inlineStr">
        <is>
          <t>НР</t>
        </is>
      </c>
      <c r="H188" s="437" t="inlineStr">
        <is>
          <t>Накладные расходы</t>
        </is>
      </c>
      <c r="I188" s="437" t="n"/>
      <c r="J188" s="437" t="n"/>
      <c r="K188" s="437" t="n">
        <v>210</v>
      </c>
      <c r="L188" s="437" t="n">
        <v>25</v>
      </c>
      <c r="M188" s="437" t="n">
        <v>3</v>
      </c>
      <c r="N188" s="437" t="inlineStr"/>
      <c r="O188" s="437" t="n">
        <v>0</v>
      </c>
      <c r="P188" s="437" t="n"/>
      <c r="Q188" s="437" t="n"/>
      <c r="R188" s="437" t="n"/>
      <c r="S188" s="437" t="n"/>
      <c r="T188" s="437" t="n"/>
      <c r="U188" s="437" t="n"/>
      <c r="V188" s="437" t="n"/>
      <c r="W188" s="437" t="n">
        <v>0</v>
      </c>
      <c r="X188" s="437" t="n">
        <v>1</v>
      </c>
      <c r="Y188" s="437" t="n">
        <v>0</v>
      </c>
      <c r="Z188" s="437" t="n"/>
      <c r="AA188" s="437" t="n"/>
      <c r="AB188" s="437" t="n"/>
    </row>
    <row r="189">
      <c r="A189" s="437" t="n">
        <v>50</v>
      </c>
      <c r="B189" s="437" t="n">
        <v>0</v>
      </c>
      <c r="C189" s="437" t="n">
        <v>0</v>
      </c>
      <c r="D189" s="437" t="n">
        <v>1</v>
      </c>
      <c r="E189" s="437" t="n">
        <v>211</v>
      </c>
      <c r="F189" s="437">
        <f>ROUND(Source!Y162,O189)</f>
        <v/>
      </c>
      <c r="G189" s="437" t="inlineStr">
        <is>
          <t>СмПриб</t>
        </is>
      </c>
      <c r="H189" s="437" t="inlineStr">
        <is>
          <t>Сметная прибыль</t>
        </is>
      </c>
      <c r="I189" s="437" t="n"/>
      <c r="J189" s="437" t="n"/>
      <c r="K189" s="437" t="n">
        <v>211</v>
      </c>
      <c r="L189" s="437" t="n">
        <v>26</v>
      </c>
      <c r="M189" s="437" t="n">
        <v>3</v>
      </c>
      <c r="N189" s="437" t="inlineStr"/>
      <c r="O189" s="437" t="n">
        <v>0</v>
      </c>
      <c r="P189" s="437" t="n"/>
      <c r="Q189" s="437" t="n"/>
      <c r="R189" s="437" t="n"/>
      <c r="S189" s="437" t="n"/>
      <c r="T189" s="437" t="n"/>
      <c r="U189" s="437" t="n"/>
      <c r="V189" s="437" t="n"/>
      <c r="W189" s="437" t="n">
        <v>0</v>
      </c>
      <c r="X189" s="437" t="n">
        <v>1</v>
      </c>
      <c r="Y189" s="437" t="n">
        <v>0</v>
      </c>
      <c r="Z189" s="437" t="n"/>
      <c r="AA189" s="437" t="n"/>
      <c r="AB189" s="437" t="n"/>
    </row>
    <row r="190">
      <c r="A190" s="437" t="n">
        <v>50</v>
      </c>
      <c r="B190" s="437" t="n">
        <v>0</v>
      </c>
      <c r="C190" s="437" t="n">
        <v>0</v>
      </c>
      <c r="D190" s="437" t="n">
        <v>1</v>
      </c>
      <c r="E190" s="437" t="n">
        <v>224</v>
      </c>
      <c r="F190" s="437">
        <f>ROUND(Source!AR162,O190)</f>
        <v/>
      </c>
      <c r="G190" s="437" t="inlineStr">
        <is>
          <t>Всего</t>
        </is>
      </c>
      <c r="H190" s="437" t="inlineStr">
        <is>
          <t>Всего с НР и СП</t>
        </is>
      </c>
      <c r="I190" s="437" t="n"/>
      <c r="J190" s="437" t="n"/>
      <c r="K190" s="437" t="n">
        <v>224</v>
      </c>
      <c r="L190" s="437" t="n">
        <v>27</v>
      </c>
      <c r="M190" s="437" t="n">
        <v>3</v>
      </c>
      <c r="N190" s="437" t="inlineStr"/>
      <c r="O190" s="437" t="n">
        <v>0</v>
      </c>
      <c r="P190" s="437" t="n"/>
      <c r="Q190" s="437" t="n"/>
      <c r="R190" s="437" t="n"/>
      <c r="S190" s="437" t="n"/>
      <c r="T190" s="437" t="n"/>
      <c r="U190" s="437" t="n"/>
      <c r="V190" s="437" t="n"/>
      <c r="W190" s="437" t="n">
        <v>0</v>
      </c>
      <c r="X190" s="437" t="n">
        <v>1</v>
      </c>
      <c r="Y190" s="437" t="n">
        <v>0</v>
      </c>
      <c r="Z190" s="437" t="n"/>
      <c r="AA190" s="437" t="n"/>
      <c r="AB190" s="437" t="n"/>
    </row>
    <row r="191">
      <c r="A191" s="437" t="n">
        <v>50</v>
      </c>
      <c r="B191" s="437" t="n">
        <v>0</v>
      </c>
      <c r="C191" s="437" t="n">
        <v>0</v>
      </c>
      <c r="D191" s="437" t="n">
        <v>2</v>
      </c>
      <c r="E191" s="437" t="n">
        <v>0</v>
      </c>
      <c r="F191" s="437">
        <f>ROUND(F190,O191)</f>
        <v/>
      </c>
      <c r="G191" s="437" t="inlineStr">
        <is>
          <t>и1</t>
        </is>
      </c>
      <c r="H191" s="437" t="inlineStr">
        <is>
          <t>Итого</t>
        </is>
      </c>
      <c r="I191" s="437" t="n"/>
      <c r="J191" s="437" t="n"/>
      <c r="K191" s="437" t="n">
        <v>212</v>
      </c>
      <c r="L191" s="437" t="n">
        <v>28</v>
      </c>
      <c r="M191" s="437" t="n">
        <v>0</v>
      </c>
      <c r="N191" s="437" t="inlineStr"/>
      <c r="O191" s="437" t="n">
        <v>0</v>
      </c>
      <c r="P191" s="437" t="n"/>
      <c r="Q191" s="437" t="n"/>
      <c r="R191" s="437" t="n"/>
      <c r="S191" s="437" t="n"/>
      <c r="T191" s="437" t="n"/>
      <c r="U191" s="437" t="n"/>
      <c r="V191" s="437" t="n"/>
      <c r="W191" s="437" t="n">
        <v>0</v>
      </c>
      <c r="X191" s="437" t="n">
        <v>1</v>
      </c>
      <c r="Y191" s="437" t="n">
        <v>0</v>
      </c>
      <c r="Z191" s="437" t="n"/>
      <c r="AA191" s="437" t="n"/>
      <c r="AB191" s="437" t="n"/>
    </row>
    <row r="192">
      <c r="A192" s="437" t="n">
        <v>50</v>
      </c>
      <c r="B192" s="437" t="n">
        <v>0</v>
      </c>
      <c r="C192" s="437" t="n">
        <v>0</v>
      </c>
      <c r="D192" s="437" t="n">
        <v>2</v>
      </c>
      <c r="E192" s="437" t="n">
        <v>0</v>
      </c>
      <c r="F192" s="437">
        <f>ROUND(F191*0.22,O192)</f>
        <v/>
      </c>
      <c r="G192" s="437" t="inlineStr">
        <is>
          <t>и2</t>
        </is>
      </c>
      <c r="H192" s="437" t="inlineStr">
        <is>
          <t>НДС 22%</t>
        </is>
      </c>
      <c r="I192" s="437" t="n"/>
      <c r="J192" s="437" t="n"/>
      <c r="K192" s="437" t="n">
        <v>212</v>
      </c>
      <c r="L192" s="437" t="n">
        <v>29</v>
      </c>
      <c r="M192" s="437" t="n">
        <v>0</v>
      </c>
      <c r="N192" s="437" t="inlineStr"/>
      <c r="O192" s="437" t="n">
        <v>0</v>
      </c>
      <c r="P192" s="437" t="n"/>
      <c r="Q192" s="437" t="n"/>
      <c r="R192" s="437" t="n"/>
      <c r="S192" s="437" t="n"/>
      <c r="T192" s="437" t="n"/>
      <c r="U192" s="437" t="n"/>
      <c r="V192" s="437" t="n"/>
      <c r="W192" s="437" t="n">
        <v>0</v>
      </c>
      <c r="X192" s="437" t="n">
        <v>1</v>
      </c>
      <c r="Y192" s="437" t="n">
        <v>0</v>
      </c>
      <c r="Z192" s="437" t="n"/>
      <c r="AA192" s="437" t="n"/>
      <c r="AB192" s="437" t="n"/>
    </row>
    <row r="193">
      <c r="A193" s="437" t="n">
        <v>50</v>
      </c>
      <c r="B193" s="437" t="n">
        <v>0</v>
      </c>
      <c r="C193" s="437" t="n">
        <v>0</v>
      </c>
      <c r="D193" s="437" t="n">
        <v>2</v>
      </c>
      <c r="E193" s="437" t="n">
        <v>213</v>
      </c>
      <c r="F193" s="437">
        <f>ROUND(F191+F192,O193)</f>
        <v/>
      </c>
      <c r="G193" s="437" t="inlineStr">
        <is>
          <t>и3</t>
        </is>
      </c>
      <c r="H193" s="437" t="inlineStr">
        <is>
          <t>Всего</t>
        </is>
      </c>
      <c r="I193" s="437" t="n"/>
      <c r="J193" s="437" t="n"/>
      <c r="K193" s="437" t="n">
        <v>212</v>
      </c>
      <c r="L193" s="437" t="n">
        <v>30</v>
      </c>
      <c r="M193" s="437" t="n">
        <v>0</v>
      </c>
      <c r="N193" s="437" t="inlineStr"/>
      <c r="O193" s="437" t="n">
        <v>0</v>
      </c>
      <c r="P193" s="437" t="n"/>
      <c r="Q193" s="437" t="n"/>
      <c r="R193" s="437" t="n"/>
      <c r="S193" s="437" t="n"/>
      <c r="T193" s="437" t="n"/>
      <c r="U193" s="437" t="n"/>
      <c r="V193" s="437" t="n"/>
      <c r="W193" s="437" t="n">
        <v>0</v>
      </c>
      <c r="X193" s="437" t="n">
        <v>1</v>
      </c>
      <c r="Y193" s="437" t="n">
        <v>0</v>
      </c>
      <c r="Z193" s="437" t="n"/>
      <c r="AA193" s="437" t="n"/>
      <c r="AB193" s="437" t="n"/>
    </row>
    <row r="194"/>
    <row r="195">
      <c r="A195" s="434" t="n">
        <v>3</v>
      </c>
      <c r="B195" s="434" t="n">
        <v>0</v>
      </c>
      <c r="C195" s="434" t="n"/>
      <c r="D195" s="434">
        <f>ROW(A207)</f>
        <v/>
      </c>
      <c r="E195" s="434" t="n"/>
      <c r="F195" s="434" t="inlineStr">
        <is>
          <t>Новая локальная смета</t>
        </is>
      </c>
      <c r="G195" s="434" t="inlineStr">
        <is>
          <t>Текстильщиков 5</t>
        </is>
      </c>
      <c r="H195" s="434" t="inlineStr"/>
      <c r="I195" s="434" t="n">
        <v>0</v>
      </c>
      <c r="J195" s="434" t="inlineStr"/>
      <c r="K195" s="434" t="n">
        <v>0</v>
      </c>
      <c r="L195" s="434" t="inlineStr">
        <is>
          <t>Новая локальная смета</t>
        </is>
      </c>
      <c r="M195" s="434" t="inlineStr"/>
      <c r="N195" s="434" t="n"/>
      <c r="O195" s="434" t="n"/>
      <c r="P195" s="434" t="n"/>
      <c r="Q195" s="434" t="n"/>
      <c r="R195" s="434" t="n"/>
      <c r="S195" s="434" t="n">
        <v>0</v>
      </c>
      <c r="T195" s="434" t="n"/>
      <c r="U195" s="434" t="inlineStr"/>
      <c r="V195" s="434" t="n">
        <v>0</v>
      </c>
      <c r="W195" s="434" t="n"/>
      <c r="X195" s="434" t="n"/>
      <c r="Y195" s="434" t="n"/>
      <c r="Z195" s="434" t="n"/>
      <c r="AA195" s="434" t="n"/>
      <c r="AB195" s="434" t="inlineStr"/>
      <c r="AC195" s="434" t="inlineStr"/>
      <c r="AD195" s="434" t="inlineStr"/>
      <c r="AE195" s="434" t="inlineStr"/>
      <c r="AF195" s="434" t="inlineStr"/>
      <c r="AG195" s="434" t="inlineStr"/>
      <c r="AH195" s="434" t="n"/>
      <c r="AI195" s="434" t="n"/>
      <c r="AJ195" s="434" t="n"/>
      <c r="AK195" s="434" t="n"/>
      <c r="AL195" s="434" t="n"/>
      <c r="AM195" s="434" t="n"/>
      <c r="AN195" s="434" t="n"/>
      <c r="AO195" s="434" t="n"/>
      <c r="AP195" s="434" t="inlineStr"/>
      <c r="AQ195" s="434" t="inlineStr"/>
      <c r="AR195" s="434" t="inlineStr"/>
      <c r="AS195" s="434" t="n"/>
      <c r="AT195" s="434" t="n"/>
      <c r="AU195" s="434" t="n"/>
      <c r="AV195" s="434" t="n"/>
      <c r="AW195" s="434" t="n"/>
      <c r="AX195" s="434" t="n"/>
      <c r="AY195" s="434" t="n"/>
      <c r="AZ195" s="434" t="inlineStr"/>
      <c r="BA195" s="434" t="n"/>
      <c r="BB195" s="434" t="inlineStr"/>
      <c r="BC195" s="434" t="inlineStr"/>
      <c r="BD195" s="434" t="inlineStr"/>
      <c r="BE195" s="434" t="inlineStr"/>
      <c r="BF195" s="434" t="inlineStr"/>
      <c r="BG195" s="434" t="inlineStr"/>
      <c r="BH195" s="434" t="inlineStr"/>
      <c r="BI195" s="434" t="inlineStr"/>
      <c r="BJ195" s="434" t="inlineStr"/>
      <c r="BK195" s="434" t="inlineStr"/>
      <c r="BL195" s="434" t="inlineStr"/>
      <c r="BM195" s="434" t="inlineStr"/>
      <c r="BN195" s="434" t="inlineStr"/>
      <c r="BO195" s="434" t="inlineStr"/>
      <c r="BP195" s="434" t="inlineStr"/>
      <c r="BQ195" s="434" t="n"/>
      <c r="BR195" s="434" t="n"/>
      <c r="BS195" s="434" t="n"/>
      <c r="BT195" s="434" t="n"/>
      <c r="BU195" s="434" t="n"/>
      <c r="BV195" s="434" t="n"/>
      <c r="BW195" s="434" t="n"/>
      <c r="BX195" s="434" t="n">
        <v>0</v>
      </c>
      <c r="BY195" s="434" t="n"/>
      <c r="BZ195" s="434" t="n"/>
      <c r="CA195" s="434" t="n"/>
      <c r="CB195" s="434" t="n"/>
      <c r="CC195" s="434" t="n"/>
      <c r="CD195" s="434" t="n"/>
      <c r="CE195" s="434" t="n"/>
      <c r="CF195" s="434" t="n">
        <v>0</v>
      </c>
      <c r="CG195" s="434" t="n">
        <v>0</v>
      </c>
      <c r="CH195" s="434" t="n"/>
      <c r="CI195" s="434" t="inlineStr"/>
      <c r="CJ195" s="434" t="inlineStr"/>
      <c r="CK195" t="inlineStr"/>
      <c r="CL195" t="inlineStr"/>
      <c r="CM195" t="inlineStr"/>
      <c r="CN195" t="inlineStr"/>
      <c r="CO195" t="inlineStr"/>
      <c r="CP195" t="inlineStr"/>
      <c r="CQ195" t="inlineStr"/>
    </row>
    <row r="196"/>
    <row r="197">
      <c r="A197" s="435" t="n">
        <v>52</v>
      </c>
      <c r="B197" s="435">
        <f>B207</f>
        <v/>
      </c>
      <c r="C197" s="435">
        <f>C207</f>
        <v/>
      </c>
      <c r="D197" s="435">
        <f>D207</f>
        <v/>
      </c>
      <c r="E197" s="435">
        <f>E207</f>
        <v/>
      </c>
      <c r="F197" s="435">
        <f>F207</f>
        <v/>
      </c>
      <c r="G197" s="435">
        <f>G207</f>
        <v/>
      </c>
      <c r="H197" s="435" t="n"/>
      <c r="I197" s="435" t="n"/>
      <c r="J197" s="435" t="n"/>
      <c r="K197" s="435" t="n"/>
      <c r="L197" s="435" t="n"/>
      <c r="M197" s="435" t="n"/>
      <c r="N197" s="435" t="n"/>
      <c r="O197" s="435">
        <f>O207</f>
        <v/>
      </c>
      <c r="P197" s="435">
        <f>P207</f>
        <v/>
      </c>
      <c r="Q197" s="435">
        <f>Q207</f>
        <v/>
      </c>
      <c r="R197" s="435">
        <f>R207</f>
        <v/>
      </c>
      <c r="S197" s="435">
        <f>S207</f>
        <v/>
      </c>
      <c r="T197" s="435">
        <f>T207</f>
        <v/>
      </c>
      <c r="U197" s="435">
        <f>U207</f>
        <v/>
      </c>
      <c r="V197" s="435">
        <f>V207</f>
        <v/>
      </c>
      <c r="W197" s="435">
        <f>W207</f>
        <v/>
      </c>
      <c r="X197" s="435">
        <f>X207</f>
        <v/>
      </c>
      <c r="Y197" s="435">
        <f>Y207</f>
        <v/>
      </c>
      <c r="Z197" s="435">
        <f>Z207</f>
        <v/>
      </c>
      <c r="AA197" s="435">
        <f>AA207</f>
        <v/>
      </c>
      <c r="AB197" s="435">
        <f>AB207</f>
        <v/>
      </c>
      <c r="AC197" s="435">
        <f>AC207</f>
        <v/>
      </c>
      <c r="AD197" s="435">
        <f>AD207</f>
        <v/>
      </c>
      <c r="AE197" s="435">
        <f>AE207</f>
        <v/>
      </c>
      <c r="AF197" s="435">
        <f>AF207</f>
        <v/>
      </c>
      <c r="AG197" s="435">
        <f>AG207</f>
        <v/>
      </c>
      <c r="AH197" s="435">
        <f>AH207</f>
        <v/>
      </c>
      <c r="AI197" s="435">
        <f>AI207</f>
        <v/>
      </c>
      <c r="AJ197" s="435">
        <f>AJ207</f>
        <v/>
      </c>
      <c r="AK197" s="435">
        <f>AK207</f>
        <v/>
      </c>
      <c r="AL197" s="435">
        <f>AL207</f>
        <v/>
      </c>
      <c r="AM197" s="435">
        <f>AM207</f>
        <v/>
      </c>
      <c r="AN197" s="435">
        <f>AN207</f>
        <v/>
      </c>
      <c r="AO197" s="435">
        <f>AO207</f>
        <v/>
      </c>
      <c r="AP197" s="435">
        <f>AP207</f>
        <v/>
      </c>
      <c r="AQ197" s="435">
        <f>AQ207</f>
        <v/>
      </c>
      <c r="AR197" s="435">
        <f>AR207</f>
        <v/>
      </c>
      <c r="AS197" s="435">
        <f>AS207</f>
        <v/>
      </c>
      <c r="AT197" s="435">
        <f>AT207</f>
        <v/>
      </c>
      <c r="AU197" s="435">
        <f>AU207</f>
        <v/>
      </c>
      <c r="AV197" s="435">
        <f>AV207</f>
        <v/>
      </c>
      <c r="AW197" s="435">
        <f>AW207</f>
        <v/>
      </c>
      <c r="AX197" s="435">
        <f>AX207</f>
        <v/>
      </c>
      <c r="AY197" s="435">
        <f>AY207</f>
        <v/>
      </c>
      <c r="AZ197" s="435">
        <f>AZ207</f>
        <v/>
      </c>
      <c r="BA197" s="435">
        <f>BA207</f>
        <v/>
      </c>
      <c r="BB197" s="435">
        <f>BB207</f>
        <v/>
      </c>
      <c r="BC197" s="435">
        <f>BC207</f>
        <v/>
      </c>
      <c r="BD197" s="435">
        <f>BD207</f>
        <v/>
      </c>
      <c r="BE197" s="435">
        <f>BE207</f>
        <v/>
      </c>
      <c r="BF197" s="435">
        <f>BF207</f>
        <v/>
      </c>
      <c r="BG197" s="435">
        <f>BG207</f>
        <v/>
      </c>
      <c r="BH197" s="435">
        <f>BH207</f>
        <v/>
      </c>
      <c r="BI197" s="435">
        <f>BI207</f>
        <v/>
      </c>
      <c r="BJ197" s="435">
        <f>BJ207</f>
        <v/>
      </c>
      <c r="BK197" s="435">
        <f>BK207</f>
        <v/>
      </c>
      <c r="BL197" s="435">
        <f>BL207</f>
        <v/>
      </c>
      <c r="BM197" s="435">
        <f>BM207</f>
        <v/>
      </c>
      <c r="BN197" s="435">
        <f>BN207</f>
        <v/>
      </c>
      <c r="BO197" s="435">
        <f>BO207</f>
        <v/>
      </c>
      <c r="BP197" s="435">
        <f>BP207</f>
        <v/>
      </c>
      <c r="BQ197" s="435">
        <f>BQ207</f>
        <v/>
      </c>
      <c r="BR197" s="435">
        <f>BR207</f>
        <v/>
      </c>
      <c r="BS197" s="435">
        <f>BS207</f>
        <v/>
      </c>
      <c r="BT197" s="435">
        <f>BT207</f>
        <v/>
      </c>
      <c r="BU197" s="435">
        <f>BU207</f>
        <v/>
      </c>
      <c r="BV197" s="435">
        <f>BV207</f>
        <v/>
      </c>
      <c r="BW197" s="435">
        <f>BW207</f>
        <v/>
      </c>
      <c r="BX197" s="435">
        <f>BX207</f>
        <v/>
      </c>
      <c r="BY197" s="435">
        <f>BY207</f>
        <v/>
      </c>
      <c r="BZ197" s="435">
        <f>BZ207</f>
        <v/>
      </c>
      <c r="CA197" s="435">
        <f>CA207</f>
        <v/>
      </c>
      <c r="CB197" s="435">
        <f>CB207</f>
        <v/>
      </c>
      <c r="CC197" s="435">
        <f>CC207</f>
        <v/>
      </c>
      <c r="CD197" s="435">
        <f>CD207</f>
        <v/>
      </c>
      <c r="CE197" s="435">
        <f>CE207</f>
        <v/>
      </c>
      <c r="CF197" s="435">
        <f>CF207</f>
        <v/>
      </c>
      <c r="CG197" s="435">
        <f>CG207</f>
        <v/>
      </c>
      <c r="CH197" s="435">
        <f>CH207</f>
        <v/>
      </c>
      <c r="CI197" s="435">
        <f>CI207</f>
        <v/>
      </c>
      <c r="CJ197" s="435">
        <f>CJ207</f>
        <v/>
      </c>
      <c r="CK197" s="435">
        <f>CK207</f>
        <v/>
      </c>
      <c r="CL197" s="435">
        <f>CL207</f>
        <v/>
      </c>
      <c r="CM197" s="435">
        <f>CM207</f>
        <v/>
      </c>
      <c r="CN197" s="435">
        <f>CN207</f>
        <v/>
      </c>
      <c r="CO197" s="435">
        <f>CO207</f>
        <v/>
      </c>
      <c r="CP197" s="435">
        <f>CP207</f>
        <v/>
      </c>
      <c r="CQ197" s="435">
        <f>CQ207</f>
        <v/>
      </c>
      <c r="CR197" s="435">
        <f>CR207</f>
        <v/>
      </c>
      <c r="CS197" s="435">
        <f>CS207</f>
        <v/>
      </c>
      <c r="CT197" s="435">
        <f>CT207</f>
        <v/>
      </c>
      <c r="CU197" s="435">
        <f>CU207</f>
        <v/>
      </c>
      <c r="CV197" s="435">
        <f>CV207</f>
        <v/>
      </c>
      <c r="CW197" s="435">
        <f>CW207</f>
        <v/>
      </c>
      <c r="CX197" s="435">
        <f>CX207</f>
        <v/>
      </c>
      <c r="CY197" s="435">
        <f>CY207</f>
        <v/>
      </c>
      <c r="CZ197" s="435">
        <f>CZ207</f>
        <v/>
      </c>
      <c r="DA197" s="435">
        <f>DA207</f>
        <v/>
      </c>
      <c r="DB197" s="435">
        <f>DB207</f>
        <v/>
      </c>
      <c r="DC197" s="435">
        <f>DC207</f>
        <v/>
      </c>
      <c r="DD197" s="435">
        <f>DD207</f>
        <v/>
      </c>
      <c r="DE197" s="435">
        <f>DE207</f>
        <v/>
      </c>
      <c r="DF197" s="435">
        <f>DF207</f>
        <v/>
      </c>
      <c r="DG197" s="436">
        <f>DG207</f>
        <v/>
      </c>
      <c r="DH197" s="436">
        <f>DH207</f>
        <v/>
      </c>
      <c r="DI197" s="436">
        <f>DI207</f>
        <v/>
      </c>
      <c r="DJ197" s="436">
        <f>DJ207</f>
        <v/>
      </c>
      <c r="DK197" s="436">
        <f>DK207</f>
        <v/>
      </c>
      <c r="DL197" s="436">
        <f>DL207</f>
        <v/>
      </c>
      <c r="DM197" s="436">
        <f>DM207</f>
        <v/>
      </c>
      <c r="DN197" s="436">
        <f>DN207</f>
        <v/>
      </c>
      <c r="DO197" s="436">
        <f>DO207</f>
        <v/>
      </c>
      <c r="DP197" s="436">
        <f>DP207</f>
        <v/>
      </c>
      <c r="DQ197" s="436">
        <f>DQ207</f>
        <v/>
      </c>
      <c r="DR197" s="436">
        <f>DR207</f>
        <v/>
      </c>
      <c r="DS197" s="436">
        <f>DS207</f>
        <v/>
      </c>
      <c r="DT197" s="436">
        <f>DT207</f>
        <v/>
      </c>
      <c r="DU197" s="436">
        <f>DU207</f>
        <v/>
      </c>
      <c r="DV197" s="436">
        <f>DV207</f>
        <v/>
      </c>
      <c r="DW197" s="436">
        <f>DW207</f>
        <v/>
      </c>
      <c r="DX197" s="436">
        <f>DX207</f>
        <v/>
      </c>
      <c r="DY197" s="436">
        <f>DY207</f>
        <v/>
      </c>
      <c r="DZ197" s="436">
        <f>DZ207</f>
        <v/>
      </c>
      <c r="EA197" s="436">
        <f>EA207</f>
        <v/>
      </c>
      <c r="EB197" s="436">
        <f>EB207</f>
        <v/>
      </c>
      <c r="EC197" s="436">
        <f>EC207</f>
        <v/>
      </c>
      <c r="ED197" s="436">
        <f>ED207</f>
        <v/>
      </c>
      <c r="EE197" s="436">
        <f>EE207</f>
        <v/>
      </c>
      <c r="EF197" s="436">
        <f>EF207</f>
        <v/>
      </c>
      <c r="EG197" s="436">
        <f>EG207</f>
        <v/>
      </c>
      <c r="EH197" s="436">
        <f>EH207</f>
        <v/>
      </c>
      <c r="EI197" s="436">
        <f>EI207</f>
        <v/>
      </c>
      <c r="EJ197" s="436">
        <f>EJ207</f>
        <v/>
      </c>
      <c r="EK197" s="436">
        <f>EK207</f>
        <v/>
      </c>
      <c r="EL197" s="436">
        <f>EL207</f>
        <v/>
      </c>
      <c r="EM197" s="436">
        <f>EM207</f>
        <v/>
      </c>
      <c r="EN197" s="436">
        <f>EN207</f>
        <v/>
      </c>
      <c r="EO197" s="436">
        <f>EO207</f>
        <v/>
      </c>
      <c r="EP197" s="436">
        <f>EP207</f>
        <v/>
      </c>
      <c r="EQ197" s="436">
        <f>EQ207</f>
        <v/>
      </c>
      <c r="ER197" s="436">
        <f>ER207</f>
        <v/>
      </c>
      <c r="ES197" s="436">
        <f>ES207</f>
        <v/>
      </c>
      <c r="ET197" s="436">
        <f>ET207</f>
        <v/>
      </c>
      <c r="EU197" s="436">
        <f>EU207</f>
        <v/>
      </c>
      <c r="EV197" s="436">
        <f>EV207</f>
        <v/>
      </c>
      <c r="EW197" s="436">
        <f>EW207</f>
        <v/>
      </c>
      <c r="EX197" s="436">
        <f>EX207</f>
        <v/>
      </c>
      <c r="EY197" s="436">
        <f>EY207</f>
        <v/>
      </c>
      <c r="EZ197" s="436">
        <f>EZ207</f>
        <v/>
      </c>
      <c r="FA197" s="436">
        <f>FA207</f>
        <v/>
      </c>
      <c r="FB197" s="436">
        <f>FB207</f>
        <v/>
      </c>
      <c r="FC197" s="436">
        <f>FC207</f>
        <v/>
      </c>
      <c r="FD197" s="436">
        <f>FD207</f>
        <v/>
      </c>
      <c r="FE197" s="436">
        <f>FE207</f>
        <v/>
      </c>
      <c r="FF197" s="436">
        <f>FF207</f>
        <v/>
      </c>
      <c r="FG197" s="436">
        <f>FG207</f>
        <v/>
      </c>
      <c r="FH197" s="436">
        <f>FH207</f>
        <v/>
      </c>
      <c r="FI197" s="436">
        <f>FI207</f>
        <v/>
      </c>
      <c r="FJ197" s="436">
        <f>FJ207</f>
        <v/>
      </c>
      <c r="FK197" s="436">
        <f>FK207</f>
        <v/>
      </c>
      <c r="FL197" s="436">
        <f>FL207</f>
        <v/>
      </c>
      <c r="FM197" s="436">
        <f>FM207</f>
        <v/>
      </c>
      <c r="FN197" s="436">
        <f>FN207</f>
        <v/>
      </c>
      <c r="FO197" s="436">
        <f>FO207</f>
        <v/>
      </c>
      <c r="FP197" s="436">
        <f>FP207</f>
        <v/>
      </c>
      <c r="FQ197" s="436">
        <f>FQ207</f>
        <v/>
      </c>
      <c r="FR197" s="436">
        <f>FR207</f>
        <v/>
      </c>
      <c r="FS197" s="436">
        <f>FS207</f>
        <v/>
      </c>
      <c r="FT197" s="436">
        <f>FT207</f>
        <v/>
      </c>
      <c r="FU197" s="436">
        <f>FU207</f>
        <v/>
      </c>
      <c r="FV197" s="436">
        <f>FV207</f>
        <v/>
      </c>
      <c r="FW197" s="436">
        <f>FW207</f>
        <v/>
      </c>
      <c r="FX197" s="436">
        <f>FX207</f>
        <v/>
      </c>
      <c r="FY197" s="436">
        <f>FY207</f>
        <v/>
      </c>
      <c r="FZ197" s="436">
        <f>FZ207</f>
        <v/>
      </c>
      <c r="GA197" s="436">
        <f>GA207</f>
        <v/>
      </c>
      <c r="GB197" s="436">
        <f>GB207</f>
        <v/>
      </c>
      <c r="GC197" s="436">
        <f>GC207</f>
        <v/>
      </c>
      <c r="GD197" s="436">
        <f>GD207</f>
        <v/>
      </c>
      <c r="GE197" s="436">
        <f>GE207</f>
        <v/>
      </c>
      <c r="GF197" s="436">
        <f>GF207</f>
        <v/>
      </c>
      <c r="GG197" s="436">
        <f>GG207</f>
        <v/>
      </c>
      <c r="GH197" s="436">
        <f>GH207</f>
        <v/>
      </c>
      <c r="GI197" s="436">
        <f>GI207</f>
        <v/>
      </c>
      <c r="GJ197" s="436">
        <f>GJ207</f>
        <v/>
      </c>
      <c r="GK197" s="436">
        <f>GK207</f>
        <v/>
      </c>
      <c r="GL197" s="436">
        <f>GL207</f>
        <v/>
      </c>
      <c r="GM197" s="436">
        <f>GM207</f>
        <v/>
      </c>
      <c r="GN197" s="436">
        <f>GN207</f>
        <v/>
      </c>
      <c r="GO197" s="436">
        <f>GO207</f>
        <v/>
      </c>
      <c r="GP197" s="436">
        <f>GP207</f>
        <v/>
      </c>
      <c r="GQ197" s="436">
        <f>GQ207</f>
        <v/>
      </c>
      <c r="GR197" s="436">
        <f>GR207</f>
        <v/>
      </c>
      <c r="GS197" s="436">
        <f>GS207</f>
        <v/>
      </c>
      <c r="GT197" s="436">
        <f>GT207</f>
        <v/>
      </c>
      <c r="GU197" s="436">
        <f>GU207</f>
        <v/>
      </c>
      <c r="GV197" s="436">
        <f>GV207</f>
        <v/>
      </c>
      <c r="GW197" s="436">
        <f>GW207</f>
        <v/>
      </c>
      <c r="GX197" s="436">
        <f>GX207</f>
        <v/>
      </c>
    </row>
    <row r="198"/>
    <row r="199">
      <c r="A199" t="n">
        <v>17</v>
      </c>
      <c r="B199" t="n">
        <v>0</v>
      </c>
      <c r="C199">
        <f>ROW(SmtRes!A93)</f>
        <v/>
      </c>
      <c r="D199">
        <f>ROW(EtalonRes!A89)</f>
        <v/>
      </c>
      <c r="E199" t="inlineStr">
        <is>
          <t>1</t>
        </is>
      </c>
      <c r="F199" t="inlineStr">
        <is>
          <t>65-10-1</t>
        </is>
      </c>
      <c r="G199" t="inlineStr">
        <is>
          <t>Очистка канализационной сети внутренней</t>
        </is>
      </c>
      <c r="H199" t="inlineStr">
        <is>
          <t>100 м трубопровода</t>
        </is>
      </c>
      <c r="I199">
        <f>ROUND(ROUND(70/100,4),7)</f>
        <v/>
      </c>
      <c r="J199" t="n">
        <v>0</v>
      </c>
      <c r="K199">
        <f>ROUND(ROUND(70/100,4),7)</f>
        <v/>
      </c>
      <c r="O199">
        <f>ROUND(CP199,0)</f>
        <v/>
      </c>
      <c r="P199">
        <f>ROUND(CQ199*I199,0)</f>
        <v/>
      </c>
      <c r="Q199">
        <f>(ROUND((ROUND(((ET199)*I199),0)*BB199),0)+ROUND((ROUND(((AE199-(EU199))*I199),0)*BS199),0))</f>
        <v/>
      </c>
      <c r="R199">
        <f>(ROUND((ROUND(((EU199)*I199),0)*BS199),0)+ROUND((ROUND(((AE199-(EU199))*I199),0)*BS199),0))</f>
        <v/>
      </c>
      <c r="S199">
        <f>ROUND(CT199*I199,0)</f>
        <v/>
      </c>
      <c r="T199">
        <f>ROUND(CU199*I199,0)</f>
        <v/>
      </c>
      <c r="U199">
        <f>ROUND(CV199*I199,7)</f>
        <v/>
      </c>
      <c r="V199">
        <f>ROUND(CW199*I199,7)</f>
        <v/>
      </c>
      <c r="W199">
        <f>ROUND(CX199*I199,0)</f>
        <v/>
      </c>
      <c r="X199">
        <f>ROUND(CY199,0)</f>
        <v/>
      </c>
      <c r="Y199">
        <f>ROUND(CZ199,0)</f>
        <v/>
      </c>
      <c r="AA199" t="n">
        <v>78869116</v>
      </c>
      <c r="AB199">
        <f>ROUND((AC199+AD199+AF199),2)</f>
        <v/>
      </c>
      <c r="AC199">
        <f>ROUND((ES199),2)</f>
        <v/>
      </c>
      <c r="AD199">
        <f>ROUND((((ET199)-(EU199))+AE199),2)</f>
        <v/>
      </c>
      <c r="AE199">
        <f>ROUND((EU199),2)</f>
        <v/>
      </c>
      <c r="AF199">
        <f>ROUND((EV199),2)</f>
        <v/>
      </c>
      <c r="AG199">
        <f>ROUND((AP199),2)</f>
        <v/>
      </c>
      <c r="AH199">
        <f>(EW199)</f>
        <v/>
      </c>
      <c r="AI199">
        <f>(EX199)</f>
        <v/>
      </c>
      <c r="AJ199">
        <f>(AS199)</f>
        <v/>
      </c>
      <c r="AK199" t="n">
        <v>403.3</v>
      </c>
      <c r="AL199" t="n">
        <v>139.36</v>
      </c>
      <c r="AM199" t="n">
        <v>0.87</v>
      </c>
      <c r="AN199" t="n">
        <v>0</v>
      </c>
      <c r="AO199" t="n">
        <v>263.07</v>
      </c>
      <c r="AP199" t="n">
        <v>0</v>
      </c>
      <c r="AQ199" t="n">
        <v>32.2</v>
      </c>
      <c r="AR199" t="n">
        <v>0</v>
      </c>
      <c r="AS199" t="n">
        <v>0</v>
      </c>
      <c r="AT199" t="n">
        <v>103</v>
      </c>
      <c r="AU199" t="n">
        <v>52</v>
      </c>
      <c r="AV199" t="n">
        <v>1</v>
      </c>
      <c r="AW199" t="n">
        <v>1</v>
      </c>
      <c r="AZ199" t="n">
        <v>1</v>
      </c>
      <c r="BA199" t="n">
        <v>52.25</v>
      </c>
      <c r="BB199" t="n">
        <v>25.03</v>
      </c>
      <c r="BC199" t="n">
        <v>11.85</v>
      </c>
      <c r="BD199" t="inlineStr"/>
      <c r="BE199" t="inlineStr"/>
      <c r="BF199" t="inlineStr"/>
      <c r="BG199" t="inlineStr"/>
      <c r="BH199" t="n">
        <v>0</v>
      </c>
      <c r="BI199" t="n">
        <v>1</v>
      </c>
      <c r="BJ199" t="inlineStr">
        <is>
          <t>ТЕРр Московской обл., 65-10-1, приказ Минстроя России №675/пр от 28.02.2017 № 263/пр</t>
        </is>
      </c>
      <c r="BM199" t="n">
        <v>65007</v>
      </c>
      <c r="BN199" t="n">
        <v>0</v>
      </c>
      <c r="BO199" t="inlineStr">
        <is>
          <t>65-10-1</t>
        </is>
      </c>
      <c r="BP199" t="n">
        <v>1</v>
      </c>
      <c r="BQ199" t="n">
        <v>6</v>
      </c>
      <c r="BR199" t="n">
        <v>0</v>
      </c>
      <c r="BS199" t="n">
        <v>52.25</v>
      </c>
      <c r="BT199" t="n">
        <v>1</v>
      </c>
      <c r="BU199" t="n">
        <v>1</v>
      </c>
      <c r="BV199" t="n">
        <v>1</v>
      </c>
      <c r="BW199" t="n">
        <v>1</v>
      </c>
      <c r="BX199" t="n">
        <v>1</v>
      </c>
      <c r="BY199" t="inlineStr"/>
      <c r="BZ199" t="n">
        <v>103</v>
      </c>
      <c r="CA199" t="n">
        <v>52</v>
      </c>
      <c r="CB199" t="inlineStr"/>
      <c r="CE199" t="n">
        <v>12</v>
      </c>
      <c r="CF199" t="n">
        <v>0</v>
      </c>
      <c r="CG199" t="n">
        <v>0</v>
      </c>
      <c r="CM199" t="n">
        <v>0</v>
      </c>
      <c r="CN199" t="inlineStr"/>
      <c r="CO199" t="n">
        <v>0</v>
      </c>
      <c r="CP199">
        <f>(P199+Q199+S199)</f>
        <v/>
      </c>
      <c r="CQ199">
        <f>AC199*BC199</f>
        <v/>
      </c>
      <c r="CR199">
        <f>(ROUND((ROUND(((ET199)*1),0)*BB199),0)+ROUND((ROUND(((AE199-(EU199))*1),0)*BS199),0))</f>
        <v/>
      </c>
      <c r="CS199">
        <f>(ROUND((ROUND(((EU199)*1),0)*BS199),0)+ROUND((ROUND(((AE199-(EU199))*1),0)*BS199),0))</f>
        <v/>
      </c>
      <c r="CT199">
        <f>AF199*BA199</f>
        <v/>
      </c>
      <c r="CU199">
        <f>AG199</f>
        <v/>
      </c>
      <c r="CV199">
        <f>AH199</f>
        <v/>
      </c>
      <c r="CW199">
        <f>AI199</f>
        <v/>
      </c>
      <c r="CX199">
        <f>AJ199</f>
        <v/>
      </c>
      <c r="CY199">
        <f>(((S199+R199)*AT199)/100)</f>
        <v/>
      </c>
      <c r="CZ199">
        <f>(((S199+R199)*AU199)/100)</f>
        <v/>
      </c>
      <c r="DC199" t="inlineStr"/>
      <c r="DD199" t="inlineStr"/>
      <c r="DE199" t="inlineStr"/>
      <c r="DF199" t="inlineStr"/>
      <c r="DG199" t="inlineStr"/>
      <c r="DH199" t="inlineStr"/>
      <c r="DI199" t="inlineStr"/>
      <c r="DJ199" t="inlineStr"/>
      <c r="DK199" t="inlineStr"/>
      <c r="DL199" t="inlineStr"/>
      <c r="DM199" t="inlineStr"/>
      <c r="DN199" t="n">
        <v>0</v>
      </c>
      <c r="DO199" t="n">
        <v>0</v>
      </c>
      <c r="DP199" t="n">
        <v>1</v>
      </c>
      <c r="DQ199" t="n">
        <v>1</v>
      </c>
      <c r="DU199" t="n">
        <v>1013</v>
      </c>
      <c r="DV199" t="inlineStr">
        <is>
          <t>100 м трубопровода</t>
        </is>
      </c>
      <c r="DW199" t="inlineStr">
        <is>
          <t>100 м трубопровода</t>
        </is>
      </c>
      <c r="DX199" t="n">
        <v>1</v>
      </c>
      <c r="DZ199" t="inlineStr"/>
      <c r="EA199" t="inlineStr"/>
      <c r="EB199" t="inlineStr"/>
      <c r="EC199" t="inlineStr"/>
      <c r="EE199" t="n">
        <v>78726000</v>
      </c>
      <c r="EF199" t="n">
        <v>6</v>
      </c>
      <c r="EG199" t="inlineStr">
        <is>
          <t>Ремонтно-строительные работы</t>
        </is>
      </c>
      <c r="EH199" t="n">
        <v>99</v>
      </c>
      <c r="EI199" t="inlineStr">
        <is>
          <t>Внутренние санитарно-технические работы</t>
        </is>
      </c>
      <c r="EJ199" t="n">
        <v>1</v>
      </c>
      <c r="EK199" t="n">
        <v>65007</v>
      </c>
      <c r="EL199" t="inlineStr">
        <is>
          <t>Внутренние санитарнотехнические работы: смена труб, санприборов, запорной арматуры и другое</t>
        </is>
      </c>
      <c r="EM199" t="inlineStr">
        <is>
          <t>рФЕР-65</t>
        </is>
      </c>
      <c r="EO199" t="inlineStr"/>
      <c r="EQ199" t="n">
        <v>0</v>
      </c>
      <c r="ER199" t="n">
        <v>403.3</v>
      </c>
      <c r="ES199" t="n">
        <v>139.36</v>
      </c>
      <c r="ET199" t="n">
        <v>0.87</v>
      </c>
      <c r="EU199" t="n">
        <v>0</v>
      </c>
      <c r="EV199" t="n">
        <v>263.07</v>
      </c>
      <c r="EW199" t="n">
        <v>32.2</v>
      </c>
      <c r="EX199" t="n">
        <v>0</v>
      </c>
      <c r="EY199" t="n">
        <v>0</v>
      </c>
      <c r="FQ199" t="n">
        <v>0</v>
      </c>
      <c r="FR199" t="n">
        <v>0</v>
      </c>
      <c r="FS199" t="n">
        <v>0</v>
      </c>
      <c r="FX199" t="n">
        <v>103</v>
      </c>
      <c r="FY199" t="n">
        <v>52</v>
      </c>
      <c r="GA199" t="inlineStr"/>
      <c r="GD199" t="n">
        <v>1</v>
      </c>
      <c r="GF199" t="n">
        <v>-66904957</v>
      </c>
      <c r="GG199" t="n">
        <v>2</v>
      </c>
      <c r="GH199" t="n">
        <v>1</v>
      </c>
      <c r="GI199" t="n">
        <v>2</v>
      </c>
      <c r="GJ199" t="n">
        <v>0</v>
      </c>
      <c r="GK199" t="n">
        <v>0</v>
      </c>
      <c r="GL199">
        <f>ROUND(IF(AND(BH199=3,BI199=3,FS199&lt;&gt;0),P199,0),0)</f>
        <v/>
      </c>
      <c r="GM199">
        <f>ROUND(O199+X199+Y199,0)+GX199</f>
        <v/>
      </c>
      <c r="GN199">
        <f>IF(OR(BI199=0,BI199=1),GM199-GX199,0)</f>
        <v/>
      </c>
      <c r="GO199">
        <f>IF(BI199=2,GM199-GX199,0)</f>
        <v/>
      </c>
      <c r="GP199">
        <f>IF(BI199=4,GM199-GX199,0)</f>
        <v/>
      </c>
      <c r="GR199" t="n">
        <v>0</v>
      </c>
      <c r="GS199" t="n">
        <v>3</v>
      </c>
      <c r="GT199" t="n">
        <v>0</v>
      </c>
      <c r="GU199" t="inlineStr"/>
      <c r="GV199">
        <f>ROUND((GT199),2)</f>
        <v/>
      </c>
      <c r="GW199" t="n">
        <v>1</v>
      </c>
      <c r="GX199">
        <f>ROUND(HC199*I199,0)</f>
        <v/>
      </c>
      <c r="HA199" t="n">
        <v>0</v>
      </c>
      <c r="HB199" t="n">
        <v>0</v>
      </c>
      <c r="HC199">
        <f>GV199*GW199</f>
        <v/>
      </c>
      <c r="HE199" t="inlineStr"/>
      <c r="HF199" t="inlineStr"/>
      <c r="HM199" t="inlineStr"/>
      <c r="HN199" t="inlineStr">
        <is>
          <t>Пр/812-099.2-1</t>
        </is>
      </c>
      <c r="HO199" t="inlineStr">
        <is>
          <t>Пр/774-099.2</t>
        </is>
      </c>
      <c r="HP199" t="inlineStr">
        <is>
          <t>Внутренние санитарнотехнические работы: смена труб, санприборов, запорной арматуры и другое</t>
        </is>
      </c>
      <c r="HQ199" t="inlineStr">
        <is>
          <t>Внутренние санитарнотехнические работы: смена труб, санприборов, запорной арматуры и другое</t>
        </is>
      </c>
      <c r="HS199" t="n">
        <v>0</v>
      </c>
      <c r="IK199" t="n">
        <v>0</v>
      </c>
    </row>
    <row r="200">
      <c r="A200" t="n">
        <v>17</v>
      </c>
      <c r="B200" t="n">
        <v>0</v>
      </c>
      <c r="C200">
        <f>ROW(SmtRes!A96)</f>
        <v/>
      </c>
      <c r="D200">
        <f>ROW(EtalonRes!A91)</f>
        <v/>
      </c>
      <c r="E200" t="inlineStr">
        <is>
          <t>2</t>
        </is>
      </c>
      <c r="F200" t="inlineStr">
        <is>
          <t>67-5-2</t>
        </is>
      </c>
      <c r="G200" t="inlineStr">
        <is>
          <t>Смена ламп люминесцентных</t>
        </is>
      </c>
      <c r="H200" t="inlineStr">
        <is>
          <t>100 шт.</t>
        </is>
      </c>
      <c r="I200">
        <f>ROUND(ROUND(4/100,4),7)</f>
        <v/>
      </c>
      <c r="J200" t="n">
        <v>0</v>
      </c>
      <c r="K200">
        <f>ROUND(ROUND(4/100,4),7)</f>
        <v/>
      </c>
      <c r="O200">
        <f>ROUND(CP200,0)</f>
        <v/>
      </c>
      <c r="P200">
        <f>ROUND(CQ200*I200,0)</f>
        <v/>
      </c>
      <c r="Q200">
        <f>(ROUND((ROUND(((ET200)*I200),0)*BB200),0)+ROUND((ROUND(((AE200-(EU200))*I200),0)*BS200),0))</f>
        <v/>
      </c>
      <c r="R200">
        <f>(ROUND((ROUND(((EU200)*I200),0)*BS200),0)+ROUND((ROUND(((AE200-(EU200))*I200),0)*BS200),0))</f>
        <v/>
      </c>
      <c r="S200">
        <f>ROUND(CT200*I200,0)</f>
        <v/>
      </c>
      <c r="T200">
        <f>ROUND(CU200*I200,0)</f>
        <v/>
      </c>
      <c r="U200">
        <f>ROUND(CV200*I200,7)</f>
        <v/>
      </c>
      <c r="V200">
        <f>ROUND(CW200*I200,7)</f>
        <v/>
      </c>
      <c r="W200">
        <f>ROUND(CX200*I200,0)</f>
        <v/>
      </c>
      <c r="X200">
        <f>ROUND(CY200,0)</f>
        <v/>
      </c>
      <c r="Y200">
        <f>ROUND(CZ200,0)</f>
        <v/>
      </c>
      <c r="AA200" t="n">
        <v>78869116</v>
      </c>
      <c r="AB200">
        <f>ROUND((AC200+AD200+AF200),2)</f>
        <v/>
      </c>
      <c r="AC200">
        <f>ROUND((ES200),2)</f>
        <v/>
      </c>
      <c r="AD200">
        <f>ROUND((((ET200)-(EU200))+AE200),2)</f>
        <v/>
      </c>
      <c r="AE200">
        <f>ROUND((EU200),2)</f>
        <v/>
      </c>
      <c r="AF200">
        <f>ROUND((EV200),2)</f>
        <v/>
      </c>
      <c r="AG200">
        <f>ROUND((AP200),2)</f>
        <v/>
      </c>
      <c r="AH200">
        <f>(EW200)</f>
        <v/>
      </c>
      <c r="AI200">
        <f>(EX200)</f>
        <v/>
      </c>
      <c r="AJ200">
        <f>(AS200)</f>
        <v/>
      </c>
      <c r="AK200" t="n">
        <v>970.5700000000001</v>
      </c>
      <c r="AL200" t="n">
        <v>852</v>
      </c>
      <c r="AM200" t="n">
        <v>0</v>
      </c>
      <c r="AN200" t="n">
        <v>0</v>
      </c>
      <c r="AO200" t="n">
        <v>118.57</v>
      </c>
      <c r="AP200" t="n">
        <v>0</v>
      </c>
      <c r="AQ200" t="n">
        <v>13.9</v>
      </c>
      <c r="AR200" t="n">
        <v>0</v>
      </c>
      <c r="AS200" t="n">
        <v>0</v>
      </c>
      <c r="AT200" t="n">
        <v>91</v>
      </c>
      <c r="AU200" t="n">
        <v>48</v>
      </c>
      <c r="AV200" t="n">
        <v>1</v>
      </c>
      <c r="AW200" t="n">
        <v>1</v>
      </c>
      <c r="AZ200" t="n">
        <v>1</v>
      </c>
      <c r="BA200" t="n">
        <v>52.25</v>
      </c>
      <c r="BB200" t="n">
        <v>1</v>
      </c>
      <c r="BC200" t="n">
        <v>4.14</v>
      </c>
      <c r="BD200" t="inlineStr"/>
      <c r="BE200" t="inlineStr"/>
      <c r="BF200" t="inlineStr"/>
      <c r="BG200" t="inlineStr"/>
      <c r="BH200" t="n">
        <v>0</v>
      </c>
      <c r="BI200" t="n">
        <v>1</v>
      </c>
      <c r="BJ200" t="inlineStr">
        <is>
          <t>ТЕРр Московской обл., 67-5-2, приказ Минстроя России №675/пр от 28.02.2017 № 263/пр</t>
        </is>
      </c>
      <c r="BM200" t="n">
        <v>67001</v>
      </c>
      <c r="BN200" t="n">
        <v>0</v>
      </c>
      <c r="BO200" t="inlineStr">
        <is>
          <t>67-5-2</t>
        </is>
      </c>
      <c r="BP200" t="n">
        <v>1</v>
      </c>
      <c r="BQ200" t="n">
        <v>6</v>
      </c>
      <c r="BR200" t="n">
        <v>0</v>
      </c>
      <c r="BS200" t="n">
        <v>52.25</v>
      </c>
      <c r="BT200" t="n">
        <v>1</v>
      </c>
      <c r="BU200" t="n">
        <v>1</v>
      </c>
      <c r="BV200" t="n">
        <v>1</v>
      </c>
      <c r="BW200" t="n">
        <v>1</v>
      </c>
      <c r="BX200" t="n">
        <v>1</v>
      </c>
      <c r="BY200" t="inlineStr"/>
      <c r="BZ200" t="n">
        <v>91</v>
      </c>
      <c r="CA200" t="n">
        <v>48</v>
      </c>
      <c r="CB200" t="inlineStr"/>
      <c r="CE200" t="n">
        <v>12</v>
      </c>
      <c r="CF200" t="n">
        <v>0</v>
      </c>
      <c r="CG200" t="n">
        <v>0</v>
      </c>
      <c r="CM200" t="n">
        <v>0</v>
      </c>
      <c r="CN200" t="inlineStr"/>
      <c r="CO200" t="n">
        <v>0</v>
      </c>
      <c r="CP200">
        <f>(P200+Q200+S200)</f>
        <v/>
      </c>
      <c r="CQ200">
        <f>AC200*BC200</f>
        <v/>
      </c>
      <c r="CR200">
        <f>(ROUND((ROUND(((ET200)*1),0)*BB200),0)+ROUND((ROUND(((AE200-(EU200))*1),0)*BS200),0))</f>
        <v/>
      </c>
      <c r="CS200">
        <f>(ROUND((ROUND(((EU200)*1),0)*BS200),0)+ROUND((ROUND(((AE200-(EU200))*1),0)*BS200),0))</f>
        <v/>
      </c>
      <c r="CT200">
        <f>AF200*BA200</f>
        <v/>
      </c>
      <c r="CU200">
        <f>AG200</f>
        <v/>
      </c>
      <c r="CV200">
        <f>AH200</f>
        <v/>
      </c>
      <c r="CW200">
        <f>AI200</f>
        <v/>
      </c>
      <c r="CX200">
        <f>AJ200</f>
        <v/>
      </c>
      <c r="CY200">
        <f>(((S200+R200)*AT200)/100)</f>
        <v/>
      </c>
      <c r="CZ200">
        <f>(((S200+R200)*AU200)/100)</f>
        <v/>
      </c>
      <c r="DC200" t="inlineStr"/>
      <c r="DD200" t="inlineStr"/>
      <c r="DE200" t="inlineStr"/>
      <c r="DF200" t="inlineStr"/>
      <c r="DG200" t="inlineStr"/>
      <c r="DH200" t="inlineStr"/>
      <c r="DI200" t="inlineStr"/>
      <c r="DJ200" t="inlineStr"/>
      <c r="DK200" t="inlineStr"/>
      <c r="DL200" t="inlineStr"/>
      <c r="DM200" t="inlineStr"/>
      <c r="DN200" t="n">
        <v>0</v>
      </c>
      <c r="DO200" t="n">
        <v>0</v>
      </c>
      <c r="DP200" t="n">
        <v>1</v>
      </c>
      <c r="DQ200" t="n">
        <v>1</v>
      </c>
      <c r="DU200" t="n">
        <v>1010</v>
      </c>
      <c r="DV200" t="inlineStr">
        <is>
          <t>100 шт.</t>
        </is>
      </c>
      <c r="DW200" t="inlineStr">
        <is>
          <t>100 шт.</t>
        </is>
      </c>
      <c r="DX200" t="n">
        <v>100</v>
      </c>
      <c r="DZ200" t="inlineStr"/>
      <c r="EA200" t="inlineStr"/>
      <c r="EB200" t="inlineStr"/>
      <c r="EC200" t="inlineStr"/>
      <c r="EE200" t="n">
        <v>78726030</v>
      </c>
      <c r="EF200" t="n">
        <v>6</v>
      </c>
      <c r="EG200" t="inlineStr">
        <is>
          <t>Ремонтно-строительные работы</t>
        </is>
      </c>
      <c r="EH200" t="n">
        <v>101</v>
      </c>
      <c r="EI200" t="inlineStr">
        <is>
          <t>Электромонтажные работы</t>
        </is>
      </c>
      <c r="EJ200" t="n">
        <v>1</v>
      </c>
      <c r="EK200" t="n">
        <v>67001</v>
      </c>
      <c r="EL200" t="inlineStr">
        <is>
          <t>Электромонтажные работы</t>
        </is>
      </c>
      <c r="EM200" t="inlineStr">
        <is>
          <t>рФЕР-67</t>
        </is>
      </c>
      <c r="EO200" t="inlineStr"/>
      <c r="EQ200" t="n">
        <v>0</v>
      </c>
      <c r="ER200" t="n">
        <v>970.5700000000001</v>
      </c>
      <c r="ES200" t="n">
        <v>852</v>
      </c>
      <c r="ET200" t="n">
        <v>0</v>
      </c>
      <c r="EU200" t="n">
        <v>0</v>
      </c>
      <c r="EV200" t="n">
        <v>118.57</v>
      </c>
      <c r="EW200" t="n">
        <v>13.9</v>
      </c>
      <c r="EX200" t="n">
        <v>0</v>
      </c>
      <c r="EY200" t="n">
        <v>0</v>
      </c>
      <c r="FQ200" t="n">
        <v>0</v>
      </c>
      <c r="FR200" t="n">
        <v>0</v>
      </c>
      <c r="FS200" t="n">
        <v>0</v>
      </c>
      <c r="FX200" t="n">
        <v>91</v>
      </c>
      <c r="FY200" t="n">
        <v>48</v>
      </c>
      <c r="GA200" t="inlineStr"/>
      <c r="GD200" t="n">
        <v>1</v>
      </c>
      <c r="GF200" t="n">
        <v>1400342257</v>
      </c>
      <c r="GG200" t="n">
        <v>2</v>
      </c>
      <c r="GH200" t="n">
        <v>1</v>
      </c>
      <c r="GI200" t="n">
        <v>2</v>
      </c>
      <c r="GJ200" t="n">
        <v>0</v>
      </c>
      <c r="GK200" t="n">
        <v>0</v>
      </c>
      <c r="GL200">
        <f>ROUND(IF(AND(BH200=3,BI200=3,FS200&lt;&gt;0),P200,0),0)</f>
        <v/>
      </c>
      <c r="GM200">
        <f>ROUND(O200+X200+Y200,0)+GX200</f>
        <v/>
      </c>
      <c r="GN200">
        <f>IF(OR(BI200=0,BI200=1),GM200-GX200,0)</f>
        <v/>
      </c>
      <c r="GO200">
        <f>IF(BI200=2,GM200-GX200,0)</f>
        <v/>
      </c>
      <c r="GP200">
        <f>IF(BI200=4,GM200-GX200,0)</f>
        <v/>
      </c>
      <c r="GR200" t="n">
        <v>0</v>
      </c>
      <c r="GS200" t="n">
        <v>3</v>
      </c>
      <c r="GT200" t="n">
        <v>0</v>
      </c>
      <c r="GU200" t="inlineStr"/>
      <c r="GV200">
        <f>ROUND((GT200),2)</f>
        <v/>
      </c>
      <c r="GW200" t="n">
        <v>1</v>
      </c>
      <c r="GX200">
        <f>ROUND(HC200*I200,0)</f>
        <v/>
      </c>
      <c r="HA200" t="n">
        <v>0</v>
      </c>
      <c r="HB200" t="n">
        <v>0</v>
      </c>
      <c r="HC200">
        <f>GV200*GW200</f>
        <v/>
      </c>
      <c r="HE200" t="inlineStr"/>
      <c r="HF200" t="inlineStr"/>
      <c r="HM200" t="inlineStr"/>
      <c r="HN200" t="inlineStr">
        <is>
          <t>Пр/812-101.0-1</t>
        </is>
      </c>
      <c r="HO200" t="inlineStr">
        <is>
          <t>Пр/774-101.0</t>
        </is>
      </c>
      <c r="HP200" t="inlineStr">
        <is>
          <t>Электромонтажные работы</t>
        </is>
      </c>
      <c r="HQ200" t="inlineStr">
        <is>
          <t>Электромонтажные работы</t>
        </is>
      </c>
      <c r="HS200" t="n">
        <v>0</v>
      </c>
      <c r="IK200" t="n">
        <v>0</v>
      </c>
    </row>
    <row r="201">
      <c r="A201" t="n">
        <v>18</v>
      </c>
      <c r="B201" t="n">
        <v>0</v>
      </c>
      <c r="C201" t="n">
        <v>96</v>
      </c>
      <c r="E201" t="inlineStr">
        <is>
          <t>2,1</t>
        </is>
      </c>
      <c r="F201" t="inlineStr">
        <is>
          <t>509-6744</t>
        </is>
      </c>
      <c r="G201" t="inlineStr">
        <is>
          <t>Лампы люминесцентные компактные энергосберегающие с цоколем Е27 мощностью 55 Вт</t>
        </is>
      </c>
      <c r="H201" t="inlineStr">
        <is>
          <t>шт.</t>
        </is>
      </c>
      <c r="I201">
        <f>I200*J201</f>
        <v/>
      </c>
      <c r="J201" t="n">
        <v>100</v>
      </c>
      <c r="K201" t="n">
        <v>100</v>
      </c>
      <c r="O201">
        <f>ROUND(CP201,0)</f>
        <v/>
      </c>
      <c r="P201">
        <f>ROUND(CQ201*I201,0)</f>
        <v/>
      </c>
      <c r="Q201">
        <f>(ROUND((ROUND(((ET201)*I201),0)*BB201),0)+ROUND((ROUND(((AE201-(EU201))*I201),0)*BS201),0))</f>
        <v/>
      </c>
      <c r="R201">
        <f>(ROUND((ROUND(((EU201)*I201),0)*BS201),0)+ROUND((ROUND(((AE201-(EU201))*I201),0)*BS201),0))</f>
        <v/>
      </c>
      <c r="S201">
        <f>ROUND(CT201*I201,0)</f>
        <v/>
      </c>
      <c r="T201">
        <f>ROUND(CU201*I201,0)</f>
        <v/>
      </c>
      <c r="U201">
        <f>ROUND(CV201*I201,7)</f>
        <v/>
      </c>
      <c r="V201">
        <f>ROUND(CW201*I201,7)</f>
        <v/>
      </c>
      <c r="W201">
        <f>ROUND(CX201*I201,0)</f>
        <v/>
      </c>
      <c r="X201">
        <f>ROUND(CY201,0)</f>
        <v/>
      </c>
      <c r="Y201">
        <f>ROUND(CZ201,0)</f>
        <v/>
      </c>
      <c r="AA201" t="n">
        <v>78869116</v>
      </c>
      <c r="AB201">
        <f>ROUND((AC201+AD201+AF201),2)</f>
        <v/>
      </c>
      <c r="AC201">
        <f>ROUND((ES201),2)</f>
        <v/>
      </c>
      <c r="AD201">
        <f>ROUND((((ET201)-(EU201))+AE201),2)</f>
        <v/>
      </c>
      <c r="AE201">
        <f>ROUND((EU201),2)</f>
        <v/>
      </c>
      <c r="AF201">
        <f>ROUND((EV201),2)</f>
        <v/>
      </c>
      <c r="AG201">
        <f>ROUND((AP201),2)</f>
        <v/>
      </c>
      <c r="AH201">
        <f>(EW201)</f>
        <v/>
      </c>
      <c r="AI201">
        <f>(EX201)</f>
        <v/>
      </c>
      <c r="AJ201">
        <f>(AS201)</f>
        <v/>
      </c>
      <c r="AK201" t="n">
        <v>140.69</v>
      </c>
      <c r="AL201" t="n">
        <v>140.69</v>
      </c>
      <c r="AM201" t="n">
        <v>0</v>
      </c>
      <c r="AN201" t="n">
        <v>0</v>
      </c>
      <c r="AO201" t="n">
        <v>0</v>
      </c>
      <c r="AP201" t="n">
        <v>0</v>
      </c>
      <c r="AQ201" t="n">
        <v>0</v>
      </c>
      <c r="AR201" t="n">
        <v>0</v>
      </c>
      <c r="AS201" t="n">
        <v>0.02</v>
      </c>
      <c r="AT201" t="n">
        <v>91</v>
      </c>
      <c r="AU201" t="n">
        <v>48</v>
      </c>
      <c r="AV201" t="n">
        <v>1</v>
      </c>
      <c r="AW201" t="n">
        <v>1</v>
      </c>
      <c r="AZ201" t="n">
        <v>1</v>
      </c>
      <c r="BA201" t="n">
        <v>1</v>
      </c>
      <c r="BB201" t="n">
        <v>1</v>
      </c>
      <c r="BC201" t="n">
        <v>1.69</v>
      </c>
      <c r="BD201" t="inlineStr"/>
      <c r="BE201" t="inlineStr"/>
      <c r="BF201" t="inlineStr"/>
      <c r="BG201" t="inlineStr"/>
      <c r="BH201" t="n">
        <v>3</v>
      </c>
      <c r="BI201" t="n">
        <v>1</v>
      </c>
      <c r="BJ201" t="inlineStr">
        <is>
          <t>ТССЦ Московской обл., 509-6744, приказ Минстроя России №675/пр от 28.02.2017 № 258/пр</t>
        </is>
      </c>
      <c r="BM201" t="n">
        <v>67001</v>
      </c>
      <c r="BN201" t="n">
        <v>0</v>
      </c>
      <c r="BO201" t="inlineStr">
        <is>
          <t>509-6744</t>
        </is>
      </c>
      <c r="BP201" t="n">
        <v>1</v>
      </c>
      <c r="BQ201" t="n">
        <v>6</v>
      </c>
      <c r="BR201" t="n">
        <v>0</v>
      </c>
      <c r="BS201" t="n">
        <v>1</v>
      </c>
      <c r="BT201" t="n">
        <v>1</v>
      </c>
      <c r="BU201" t="n">
        <v>1</v>
      </c>
      <c r="BV201" t="n">
        <v>1</v>
      </c>
      <c r="BW201" t="n">
        <v>1</v>
      </c>
      <c r="BX201" t="n">
        <v>1</v>
      </c>
      <c r="BY201" t="inlineStr"/>
      <c r="BZ201" t="n">
        <v>91</v>
      </c>
      <c r="CA201" t="n">
        <v>48</v>
      </c>
      <c r="CB201" t="inlineStr"/>
      <c r="CE201" t="n">
        <v>12</v>
      </c>
      <c r="CF201" t="n">
        <v>0</v>
      </c>
      <c r="CG201" t="n">
        <v>0</v>
      </c>
      <c r="CM201" t="n">
        <v>0</v>
      </c>
      <c r="CN201" t="inlineStr"/>
      <c r="CO201" t="n">
        <v>0</v>
      </c>
      <c r="CP201">
        <f>(P201+Q201+S201)</f>
        <v/>
      </c>
      <c r="CQ201">
        <f>AC201*BC201</f>
        <v/>
      </c>
      <c r="CR201">
        <f>(ROUND((ROUND(((ET201)*1),0)*BB201),0)+ROUND((ROUND(((AE201-(EU201))*1),0)*BS201),0))</f>
        <v/>
      </c>
      <c r="CS201">
        <f>(ROUND((ROUND(((EU201)*1),0)*BS201),0)+ROUND((ROUND(((AE201-(EU201))*1),0)*BS201),0))</f>
        <v/>
      </c>
      <c r="CT201">
        <f>AF201*BA201</f>
        <v/>
      </c>
      <c r="CU201">
        <f>AG201</f>
        <v/>
      </c>
      <c r="CV201">
        <f>AH201</f>
        <v/>
      </c>
      <c r="CW201">
        <f>AI201</f>
        <v/>
      </c>
      <c r="CX201">
        <f>AJ201</f>
        <v/>
      </c>
      <c r="CY201">
        <f>(((S201+R201)*AT201)/100)</f>
        <v/>
      </c>
      <c r="CZ201">
        <f>(((S201+R201)*AU201)/100)</f>
        <v/>
      </c>
      <c r="DC201" t="inlineStr"/>
      <c r="DD201" t="inlineStr"/>
      <c r="DE201" t="inlineStr"/>
      <c r="DF201" t="inlineStr"/>
      <c r="DG201" t="inlineStr"/>
      <c r="DH201" t="inlineStr"/>
      <c r="DI201" t="inlineStr"/>
      <c r="DJ201" t="inlineStr"/>
      <c r="DK201" t="inlineStr"/>
      <c r="DL201" t="inlineStr"/>
      <c r="DM201" t="inlineStr"/>
      <c r="DN201" t="n">
        <v>0</v>
      </c>
      <c r="DO201" t="n">
        <v>0</v>
      </c>
      <c r="DP201" t="n">
        <v>1</v>
      </c>
      <c r="DQ201" t="n">
        <v>1</v>
      </c>
      <c r="DU201" t="n">
        <v>1010</v>
      </c>
      <c r="DV201" t="inlineStr">
        <is>
          <t>шт.</t>
        </is>
      </c>
      <c r="DW201" t="inlineStr">
        <is>
          <t>шт.</t>
        </is>
      </c>
      <c r="DX201" t="n">
        <v>1</v>
      </c>
      <c r="DZ201" t="inlineStr"/>
      <c r="EA201" t="inlineStr"/>
      <c r="EB201" t="inlineStr"/>
      <c r="EC201" t="inlineStr"/>
      <c r="EE201" t="n">
        <v>78726030</v>
      </c>
      <c r="EF201" t="n">
        <v>6</v>
      </c>
      <c r="EG201" t="inlineStr">
        <is>
          <t>Ремонтно-строительные работы</t>
        </is>
      </c>
      <c r="EH201" t="n">
        <v>101</v>
      </c>
      <c r="EI201" t="inlineStr">
        <is>
          <t>Электромонтажные работы</t>
        </is>
      </c>
      <c r="EJ201" t="n">
        <v>1</v>
      </c>
      <c r="EK201" t="n">
        <v>67001</v>
      </c>
      <c r="EL201" t="inlineStr">
        <is>
          <t>Электромонтажные работы</t>
        </is>
      </c>
      <c r="EM201" t="inlineStr">
        <is>
          <t>рФЕР-67</t>
        </is>
      </c>
      <c r="EO201" t="inlineStr"/>
      <c r="EQ201" t="n">
        <v>0</v>
      </c>
      <c r="ER201" t="n">
        <v>140.69</v>
      </c>
      <c r="ES201" t="n">
        <v>140.69</v>
      </c>
      <c r="ET201" t="n">
        <v>0</v>
      </c>
      <c r="EU201" t="n">
        <v>0</v>
      </c>
      <c r="EV201" t="n">
        <v>0</v>
      </c>
      <c r="EW201" t="n">
        <v>0</v>
      </c>
      <c r="EX201" t="n">
        <v>0</v>
      </c>
      <c r="FQ201" t="n">
        <v>0</v>
      </c>
      <c r="FR201" t="n">
        <v>0</v>
      </c>
      <c r="FS201" t="n">
        <v>0</v>
      </c>
      <c r="FX201" t="n">
        <v>91</v>
      </c>
      <c r="FY201" t="n">
        <v>48</v>
      </c>
      <c r="GA201" t="inlineStr"/>
      <c r="GD201" t="n">
        <v>1</v>
      </c>
      <c r="GF201" t="n">
        <v>-228955380</v>
      </c>
      <c r="GG201" t="n">
        <v>2</v>
      </c>
      <c r="GH201" t="n">
        <v>1</v>
      </c>
      <c r="GI201" t="n">
        <v>2</v>
      </c>
      <c r="GJ201" t="n">
        <v>0</v>
      </c>
      <c r="GK201" t="n">
        <v>0</v>
      </c>
      <c r="GL201">
        <f>ROUND(IF(AND(BH201=3,BI201=3,FS201&lt;&gt;0),P201,0),0)</f>
        <v/>
      </c>
      <c r="GM201">
        <f>ROUND(O201+X201+Y201,0)+GX201</f>
        <v/>
      </c>
      <c r="GN201">
        <f>IF(OR(BI201=0,BI201=1),GM201-GX201,0)</f>
        <v/>
      </c>
      <c r="GO201">
        <f>IF(BI201=2,GM201-GX201,0)</f>
        <v/>
      </c>
      <c r="GP201">
        <f>IF(BI201=4,GM201-GX201,0)</f>
        <v/>
      </c>
      <c r="GR201" t="n">
        <v>0</v>
      </c>
      <c r="GS201" t="n">
        <v>3</v>
      </c>
      <c r="GT201" t="n">
        <v>0</v>
      </c>
      <c r="GU201" t="inlineStr"/>
      <c r="GV201">
        <f>ROUND((GT201),2)</f>
        <v/>
      </c>
      <c r="GW201" t="n">
        <v>1</v>
      </c>
      <c r="GX201">
        <f>ROUND(HC201*I201,0)</f>
        <v/>
      </c>
      <c r="HA201" t="n">
        <v>0</v>
      </c>
      <c r="HB201" t="n">
        <v>0</v>
      </c>
      <c r="HC201">
        <f>GV201*GW201</f>
        <v/>
      </c>
      <c r="HE201" t="inlineStr"/>
      <c r="HF201" t="inlineStr"/>
      <c r="HM201" t="inlineStr"/>
      <c r="HN201" t="inlineStr">
        <is>
          <t>Пр/812-101.0-1</t>
        </is>
      </c>
      <c r="HO201" t="inlineStr">
        <is>
          <t>Пр/774-101.0</t>
        </is>
      </c>
      <c r="HP201" t="inlineStr">
        <is>
          <t>Электромонтажные работы</t>
        </is>
      </c>
      <c r="HQ201" t="inlineStr">
        <is>
          <t>Электромонтажные работы</t>
        </is>
      </c>
      <c r="HS201" t="n">
        <v>0</v>
      </c>
      <c r="IK201" t="n">
        <v>0</v>
      </c>
    </row>
    <row r="202">
      <c r="A202" t="n">
        <v>17</v>
      </c>
      <c r="B202" t="n">
        <v>0</v>
      </c>
      <c r="C202">
        <f>ROW(SmtRes!A104)</f>
        <v/>
      </c>
      <c r="D202">
        <f>ROW(EtalonRes!A98)</f>
        <v/>
      </c>
      <c r="E202" t="inlineStr">
        <is>
          <t>3</t>
        </is>
      </c>
      <c r="F202" t="inlineStr">
        <is>
          <t>65-5-1</t>
        </is>
      </c>
      <c r="G202" t="inlineStr">
        <is>
          <t>Смена вентилей и клапанов обратных муфтовых диаметром до 20 мм</t>
        </is>
      </c>
      <c r="H202" t="inlineStr">
        <is>
          <t>100 шт.</t>
        </is>
      </c>
      <c r="I202">
        <f>ROUND(ROUND(1/100,4),7)</f>
        <v/>
      </c>
      <c r="J202" t="n">
        <v>0</v>
      </c>
      <c r="K202">
        <f>ROUND(ROUND(1/100,4),7)</f>
        <v/>
      </c>
      <c r="O202">
        <f>ROUND(CP202,0)</f>
        <v/>
      </c>
      <c r="P202">
        <f>ROUND(CQ202*I202,0)</f>
        <v/>
      </c>
      <c r="Q202">
        <f>(ROUND((ROUND(((ET202)*I202),0)*BB202),0)+ROUND((ROUND(((AE202-(EU202))*I202),0)*BS202),0))</f>
        <v/>
      </c>
      <c r="R202">
        <f>(ROUND((ROUND(((EU202)*I202),0)*BS202),0)+ROUND((ROUND(((AE202-(EU202))*I202),0)*BS202),0))</f>
        <v/>
      </c>
      <c r="S202">
        <f>ROUND(CT202*I202,0)</f>
        <v/>
      </c>
      <c r="T202">
        <f>ROUND(CU202*I202,0)</f>
        <v/>
      </c>
      <c r="U202">
        <f>ROUND(CV202*I202,7)</f>
        <v/>
      </c>
      <c r="V202">
        <f>ROUND(CW202*I202,7)</f>
        <v/>
      </c>
      <c r="W202">
        <f>ROUND(CX202*I202,0)</f>
        <v/>
      </c>
      <c r="X202">
        <f>ROUND(CY202,0)</f>
        <v/>
      </c>
      <c r="Y202">
        <f>ROUND(CZ202,0)</f>
        <v/>
      </c>
      <c r="AA202" t="n">
        <v>78869116</v>
      </c>
      <c r="AB202">
        <f>ROUND((AC202+AD202+AF202),2)</f>
        <v/>
      </c>
      <c r="AC202">
        <f>ROUND((ES202),2)</f>
        <v/>
      </c>
      <c r="AD202">
        <f>ROUND((((ET202)-(EU202))+AE202),2)</f>
        <v/>
      </c>
      <c r="AE202">
        <f>ROUND((EU202),2)</f>
        <v/>
      </c>
      <c r="AF202">
        <f>ROUND((EV202),2)</f>
        <v/>
      </c>
      <c r="AG202">
        <f>ROUND((AP202),2)</f>
        <v/>
      </c>
      <c r="AH202">
        <f>(EW202)</f>
        <v/>
      </c>
      <c r="AI202">
        <f>(EX202)</f>
        <v/>
      </c>
      <c r="AJ202">
        <f>(AS202)</f>
        <v/>
      </c>
      <c r="AK202" t="n">
        <v>2979.16</v>
      </c>
      <c r="AL202" t="n">
        <v>2240.13</v>
      </c>
      <c r="AM202" t="n">
        <v>4.36</v>
      </c>
      <c r="AN202" t="n">
        <v>0</v>
      </c>
      <c r="AO202" t="n">
        <v>734.67</v>
      </c>
      <c r="AP202" t="n">
        <v>0</v>
      </c>
      <c r="AQ202" t="n">
        <v>81</v>
      </c>
      <c r="AR202" t="n">
        <v>0</v>
      </c>
      <c r="AS202" t="n">
        <v>0</v>
      </c>
      <c r="AT202" t="n">
        <v>103</v>
      </c>
      <c r="AU202" t="n">
        <v>52</v>
      </c>
      <c r="AV202" t="n">
        <v>1</v>
      </c>
      <c r="AW202" t="n">
        <v>1</v>
      </c>
      <c r="AZ202" t="n">
        <v>1</v>
      </c>
      <c r="BA202" t="n">
        <v>52.25</v>
      </c>
      <c r="BB202" t="n">
        <v>24.98</v>
      </c>
      <c r="BC202" t="n">
        <v>10.16</v>
      </c>
      <c r="BD202" t="inlineStr"/>
      <c r="BE202" t="inlineStr"/>
      <c r="BF202" t="inlineStr"/>
      <c r="BG202" t="inlineStr"/>
      <c r="BH202" t="n">
        <v>0</v>
      </c>
      <c r="BI202" t="n">
        <v>1</v>
      </c>
      <c r="BJ202" t="inlineStr">
        <is>
          <t>ТЕРр Московской обл., 65-5-1, приказ Минстроя России №675/пр от 28.02.2017 № 263/пр</t>
        </is>
      </c>
      <c r="BM202" t="n">
        <v>65007</v>
      </c>
      <c r="BN202" t="n">
        <v>0</v>
      </c>
      <c r="BO202" t="inlineStr">
        <is>
          <t>65-5-1</t>
        </is>
      </c>
      <c r="BP202" t="n">
        <v>1</v>
      </c>
      <c r="BQ202" t="n">
        <v>6</v>
      </c>
      <c r="BR202" t="n">
        <v>0</v>
      </c>
      <c r="BS202" t="n">
        <v>52.25</v>
      </c>
      <c r="BT202" t="n">
        <v>1</v>
      </c>
      <c r="BU202" t="n">
        <v>1</v>
      </c>
      <c r="BV202" t="n">
        <v>1</v>
      </c>
      <c r="BW202" t="n">
        <v>1</v>
      </c>
      <c r="BX202" t="n">
        <v>1</v>
      </c>
      <c r="BY202" t="inlineStr"/>
      <c r="BZ202" t="n">
        <v>103</v>
      </c>
      <c r="CA202" t="n">
        <v>52</v>
      </c>
      <c r="CB202" t="inlineStr"/>
      <c r="CE202" t="n">
        <v>12</v>
      </c>
      <c r="CF202" t="n">
        <v>0</v>
      </c>
      <c r="CG202" t="n">
        <v>0</v>
      </c>
      <c r="CM202" t="n">
        <v>0</v>
      </c>
      <c r="CN202" t="inlineStr"/>
      <c r="CO202" t="n">
        <v>0</v>
      </c>
      <c r="CP202">
        <f>(P202+Q202+S202)</f>
        <v/>
      </c>
      <c r="CQ202">
        <f>AC202*BC202</f>
        <v/>
      </c>
      <c r="CR202">
        <f>(ROUND((ROUND(((ET202)*1),0)*BB202),0)+ROUND((ROUND(((AE202-(EU202))*1),0)*BS202),0))</f>
        <v/>
      </c>
      <c r="CS202">
        <f>(ROUND((ROUND(((EU202)*1),0)*BS202),0)+ROUND((ROUND(((AE202-(EU202))*1),0)*BS202),0))</f>
        <v/>
      </c>
      <c r="CT202">
        <f>AF202*BA202</f>
        <v/>
      </c>
      <c r="CU202">
        <f>AG202</f>
        <v/>
      </c>
      <c r="CV202">
        <f>AH202</f>
        <v/>
      </c>
      <c r="CW202">
        <f>AI202</f>
        <v/>
      </c>
      <c r="CX202">
        <f>AJ202</f>
        <v/>
      </c>
      <c r="CY202">
        <f>(((S202+R202)*AT202)/100)</f>
        <v/>
      </c>
      <c r="CZ202">
        <f>(((S202+R202)*AU202)/100)</f>
        <v/>
      </c>
      <c r="DC202" t="inlineStr"/>
      <c r="DD202" t="inlineStr"/>
      <c r="DE202" t="inlineStr"/>
      <c r="DF202" t="inlineStr"/>
      <c r="DG202" t="inlineStr"/>
      <c r="DH202" t="inlineStr"/>
      <c r="DI202" t="inlineStr"/>
      <c r="DJ202" t="inlineStr"/>
      <c r="DK202" t="inlineStr"/>
      <c r="DL202" t="inlineStr"/>
      <c r="DM202" t="inlineStr"/>
      <c r="DN202" t="n">
        <v>0</v>
      </c>
      <c r="DO202" t="n">
        <v>0</v>
      </c>
      <c r="DP202" t="n">
        <v>1</v>
      </c>
      <c r="DQ202" t="n">
        <v>1</v>
      </c>
      <c r="DU202" t="n">
        <v>1010</v>
      </c>
      <c r="DV202" t="inlineStr">
        <is>
          <t>100 шт.</t>
        </is>
      </c>
      <c r="DW202" t="inlineStr">
        <is>
          <t>100 шт.</t>
        </is>
      </c>
      <c r="DX202" t="n">
        <v>100</v>
      </c>
      <c r="DZ202" t="inlineStr"/>
      <c r="EA202" t="inlineStr"/>
      <c r="EB202" t="inlineStr"/>
      <c r="EC202" t="inlineStr"/>
      <c r="EE202" t="n">
        <v>78726000</v>
      </c>
      <c r="EF202" t="n">
        <v>6</v>
      </c>
      <c r="EG202" t="inlineStr">
        <is>
          <t>Ремонтно-строительные работы</t>
        </is>
      </c>
      <c r="EH202" t="n">
        <v>99</v>
      </c>
      <c r="EI202" t="inlineStr">
        <is>
          <t>Внутренние санитарно-технические работы</t>
        </is>
      </c>
      <c r="EJ202" t="n">
        <v>1</v>
      </c>
      <c r="EK202" t="n">
        <v>65007</v>
      </c>
      <c r="EL202" t="inlineStr">
        <is>
          <t>Внутренние санитарнотехнические работы: смена труб, санприборов, запорной арматуры и другое</t>
        </is>
      </c>
      <c r="EM202" t="inlineStr">
        <is>
          <t>рФЕР-65</t>
        </is>
      </c>
      <c r="EO202" t="inlineStr"/>
      <c r="EQ202" t="n">
        <v>0</v>
      </c>
      <c r="ER202" t="n">
        <v>2979.16</v>
      </c>
      <c r="ES202" t="n">
        <v>2240.13</v>
      </c>
      <c r="ET202" t="n">
        <v>4.36</v>
      </c>
      <c r="EU202" t="n">
        <v>0</v>
      </c>
      <c r="EV202" t="n">
        <v>734.67</v>
      </c>
      <c r="EW202" t="n">
        <v>81</v>
      </c>
      <c r="EX202" t="n">
        <v>0</v>
      </c>
      <c r="EY202" t="n">
        <v>0</v>
      </c>
      <c r="FQ202" t="n">
        <v>0</v>
      </c>
      <c r="FR202" t="n">
        <v>0</v>
      </c>
      <c r="FS202" t="n">
        <v>0</v>
      </c>
      <c r="FX202" t="n">
        <v>103</v>
      </c>
      <c r="FY202" t="n">
        <v>52</v>
      </c>
      <c r="GA202" t="inlineStr"/>
      <c r="GD202" t="n">
        <v>1</v>
      </c>
      <c r="GF202" t="n">
        <v>152852496</v>
      </c>
      <c r="GG202" t="n">
        <v>2</v>
      </c>
      <c r="GH202" t="n">
        <v>1</v>
      </c>
      <c r="GI202" t="n">
        <v>2</v>
      </c>
      <c r="GJ202" t="n">
        <v>0</v>
      </c>
      <c r="GK202" t="n">
        <v>0</v>
      </c>
      <c r="GL202">
        <f>ROUND(IF(AND(BH202=3,BI202=3,FS202&lt;&gt;0),P202,0),0)</f>
        <v/>
      </c>
      <c r="GM202">
        <f>ROUND(O202+X202+Y202,0)+GX202</f>
        <v/>
      </c>
      <c r="GN202">
        <f>IF(OR(BI202=0,BI202=1),GM202-GX202,0)</f>
        <v/>
      </c>
      <c r="GO202">
        <f>IF(BI202=2,GM202-GX202,0)</f>
        <v/>
      </c>
      <c r="GP202">
        <f>IF(BI202=4,GM202-GX202,0)</f>
        <v/>
      </c>
      <c r="GR202" t="n">
        <v>0</v>
      </c>
      <c r="GS202" t="n">
        <v>3</v>
      </c>
      <c r="GT202" t="n">
        <v>0</v>
      </c>
      <c r="GU202" t="inlineStr"/>
      <c r="GV202">
        <f>ROUND((GT202),2)</f>
        <v/>
      </c>
      <c r="GW202" t="n">
        <v>1</v>
      </c>
      <c r="GX202">
        <f>ROUND(HC202*I202,0)</f>
        <v/>
      </c>
      <c r="HA202" t="n">
        <v>0</v>
      </c>
      <c r="HB202" t="n">
        <v>0</v>
      </c>
      <c r="HC202">
        <f>GV202*GW202</f>
        <v/>
      </c>
      <c r="HE202" t="inlineStr"/>
      <c r="HF202" t="inlineStr"/>
      <c r="HM202" t="inlineStr"/>
      <c r="HN202" t="inlineStr">
        <is>
          <t>Пр/812-099.2-1</t>
        </is>
      </c>
      <c r="HO202" t="inlineStr">
        <is>
          <t>Пр/774-099.2</t>
        </is>
      </c>
      <c r="HP202" t="inlineStr">
        <is>
          <t>Внутренние санитарнотехнические работы: смена труб, санприборов, запорной арматуры и другое</t>
        </is>
      </c>
      <c r="HQ202" t="inlineStr">
        <is>
          <t>Внутренние санитарнотехнические работы: смена труб, санприборов, запорной арматуры и другое</t>
        </is>
      </c>
      <c r="HS202" t="n">
        <v>0</v>
      </c>
      <c r="IK202" t="n">
        <v>0</v>
      </c>
    </row>
    <row r="203">
      <c r="A203" t="n">
        <v>18</v>
      </c>
      <c r="B203" t="n">
        <v>0</v>
      </c>
      <c r="C203" t="n">
        <v>104</v>
      </c>
      <c r="E203" t="inlineStr">
        <is>
          <t>3,1</t>
        </is>
      </c>
      <c r="F203" t="inlineStr">
        <is>
          <t>509-9899</t>
        </is>
      </c>
      <c r="G203" t="inlineStr">
        <is>
          <t>Строительный мусор и масса возвратных материалов</t>
        </is>
      </c>
      <c r="H203" t="inlineStr">
        <is>
          <t>т</t>
        </is>
      </c>
      <c r="I203">
        <f>I202*J203</f>
        <v/>
      </c>
      <c r="J203" t="n">
        <v>0.04</v>
      </c>
      <c r="K203" t="n">
        <v>0.04</v>
      </c>
      <c r="O203">
        <f>ROUND(CP203,0)</f>
        <v/>
      </c>
      <c r="P203">
        <f>ROUND(CQ203*I203,0)</f>
        <v/>
      </c>
      <c r="Q203">
        <f>(ROUND((ROUND(((ET203)*I203),0)*BB203),0)+ROUND((ROUND(((AE203-(EU203))*I203),0)*BS203),0))</f>
        <v/>
      </c>
      <c r="R203">
        <f>(ROUND((ROUND(((EU203)*I203),0)*BS203),0)+ROUND((ROUND(((AE203-(EU203))*I203),0)*BS203),0))</f>
        <v/>
      </c>
      <c r="S203">
        <f>ROUND(CT203*I203,0)</f>
        <v/>
      </c>
      <c r="T203">
        <f>ROUND(CU203*I203,0)</f>
        <v/>
      </c>
      <c r="U203">
        <f>ROUND(CV203*I203,7)</f>
        <v/>
      </c>
      <c r="V203">
        <f>ROUND(CW203*I203,7)</f>
        <v/>
      </c>
      <c r="W203">
        <f>ROUND(CX203*I203,0)</f>
        <v/>
      </c>
      <c r="X203">
        <f>ROUND(CY203,0)</f>
        <v/>
      </c>
      <c r="Y203">
        <f>ROUND(CZ203,0)</f>
        <v/>
      </c>
      <c r="AA203" t="n">
        <v>78869116</v>
      </c>
      <c r="AB203">
        <f>ROUND((AC203+AD203+AF203),2)</f>
        <v/>
      </c>
      <c r="AC203">
        <f>ROUND((ES203),2)</f>
        <v/>
      </c>
      <c r="AD203">
        <f>ROUND((((ET203)-(EU203))+AE203),2)</f>
        <v/>
      </c>
      <c r="AE203">
        <f>ROUND((EU203),2)</f>
        <v/>
      </c>
      <c r="AF203">
        <f>ROUND((EV203),2)</f>
        <v/>
      </c>
      <c r="AG203">
        <f>ROUND((AP203),2)</f>
        <v/>
      </c>
      <c r="AH203">
        <f>(EW203)</f>
        <v/>
      </c>
      <c r="AI203">
        <f>(EX203)</f>
        <v/>
      </c>
      <c r="AJ203">
        <f>(AS203)</f>
        <v/>
      </c>
      <c r="AK203" t="n">
        <v>0</v>
      </c>
      <c r="AL203" t="n">
        <v>0</v>
      </c>
      <c r="AM203" t="n">
        <v>0</v>
      </c>
      <c r="AN203" t="n">
        <v>0</v>
      </c>
      <c r="AO203" t="n">
        <v>0</v>
      </c>
      <c r="AP203" t="n">
        <v>0</v>
      </c>
      <c r="AQ203" t="n">
        <v>0</v>
      </c>
      <c r="AR203" t="n">
        <v>0</v>
      </c>
      <c r="AS203" t="n">
        <v>0</v>
      </c>
      <c r="AT203" t="n">
        <v>103</v>
      </c>
      <c r="AU203" t="n">
        <v>52</v>
      </c>
      <c r="AV203" t="n">
        <v>1</v>
      </c>
      <c r="AW203" t="n">
        <v>1</v>
      </c>
      <c r="AZ203" t="n">
        <v>1</v>
      </c>
      <c r="BA203" t="n">
        <v>1</v>
      </c>
      <c r="BB203" t="n">
        <v>1</v>
      </c>
      <c r="BC203" t="n">
        <v>1</v>
      </c>
      <c r="BD203" t="inlineStr"/>
      <c r="BE203" t="inlineStr"/>
      <c r="BF203" t="inlineStr"/>
      <c r="BG203" t="inlineStr"/>
      <c r="BH203" t="n">
        <v>3</v>
      </c>
      <c r="BI203" t="n">
        <v>1</v>
      </c>
      <c r="BJ203" t="inlineStr">
        <is>
          <t>ТССЦ Московской обл., 509-9899, приказ Минстроя России №675/пр от 28.02.2017 № 258/пр</t>
        </is>
      </c>
      <c r="BM203" t="n">
        <v>65007</v>
      </c>
      <c r="BN203" t="n">
        <v>0</v>
      </c>
      <c r="BO203" t="inlineStr"/>
      <c r="BP203" t="n">
        <v>0</v>
      </c>
      <c r="BQ203" t="n">
        <v>6</v>
      </c>
      <c r="BR203" t="n">
        <v>0</v>
      </c>
      <c r="BS203" t="n">
        <v>1</v>
      </c>
      <c r="BT203" t="n">
        <v>1</v>
      </c>
      <c r="BU203" t="n">
        <v>1</v>
      </c>
      <c r="BV203" t="n">
        <v>1</v>
      </c>
      <c r="BW203" t="n">
        <v>1</v>
      </c>
      <c r="BX203" t="n">
        <v>1</v>
      </c>
      <c r="BY203" t="inlineStr"/>
      <c r="BZ203" t="n">
        <v>103</v>
      </c>
      <c r="CA203" t="n">
        <v>52</v>
      </c>
      <c r="CB203" t="inlineStr"/>
      <c r="CE203" t="n">
        <v>12</v>
      </c>
      <c r="CF203" t="n">
        <v>0</v>
      </c>
      <c r="CG203" t="n">
        <v>0</v>
      </c>
      <c r="CM203" t="n">
        <v>0</v>
      </c>
      <c r="CN203" t="inlineStr"/>
      <c r="CO203" t="n">
        <v>0</v>
      </c>
      <c r="CP203">
        <f>(P203+Q203+S203)</f>
        <v/>
      </c>
      <c r="CQ203">
        <f>AC203*BC203</f>
        <v/>
      </c>
      <c r="CR203">
        <f>(ROUND((ROUND(((ET203)*1),0)*BB203),0)+ROUND((ROUND(((AE203-(EU203))*1),0)*BS203),0))</f>
        <v/>
      </c>
      <c r="CS203">
        <f>(ROUND((ROUND(((EU203)*1),0)*BS203),0)+ROUND((ROUND(((AE203-(EU203))*1),0)*BS203),0))</f>
        <v/>
      </c>
      <c r="CT203">
        <f>AF203*BA203</f>
        <v/>
      </c>
      <c r="CU203">
        <f>AG203</f>
        <v/>
      </c>
      <c r="CV203">
        <f>AH203</f>
        <v/>
      </c>
      <c r="CW203">
        <f>AI203</f>
        <v/>
      </c>
      <c r="CX203">
        <f>AJ203</f>
        <v/>
      </c>
      <c r="CY203">
        <f>(((S203+R203)*AT203)/100)</f>
        <v/>
      </c>
      <c r="CZ203">
        <f>(((S203+R203)*AU203)/100)</f>
        <v/>
      </c>
      <c r="DC203" t="inlineStr"/>
      <c r="DD203" t="inlineStr"/>
      <c r="DE203" t="inlineStr"/>
      <c r="DF203" t="inlineStr"/>
      <c r="DG203" t="inlineStr"/>
      <c r="DH203" t="inlineStr"/>
      <c r="DI203" t="inlineStr"/>
      <c r="DJ203" t="inlineStr"/>
      <c r="DK203" t="inlineStr"/>
      <c r="DL203" t="inlineStr"/>
      <c r="DM203" t="inlineStr"/>
      <c r="DN203" t="n">
        <v>0</v>
      </c>
      <c r="DO203" t="n">
        <v>0</v>
      </c>
      <c r="DP203" t="n">
        <v>1</v>
      </c>
      <c r="DQ203" t="n">
        <v>1</v>
      </c>
      <c r="DU203" t="n">
        <v>1009</v>
      </c>
      <c r="DV203" t="inlineStr">
        <is>
          <t>т</t>
        </is>
      </c>
      <c r="DW203" t="inlineStr">
        <is>
          <t>т</t>
        </is>
      </c>
      <c r="DX203" t="n">
        <v>1000</v>
      </c>
      <c r="DZ203" t="inlineStr"/>
      <c r="EA203" t="inlineStr"/>
      <c r="EB203" t="inlineStr"/>
      <c r="EC203" t="inlineStr"/>
      <c r="EE203" t="n">
        <v>78726000</v>
      </c>
      <c r="EF203" t="n">
        <v>6</v>
      </c>
      <c r="EG203" t="inlineStr">
        <is>
          <t>Ремонтно-строительные работы</t>
        </is>
      </c>
      <c r="EH203" t="n">
        <v>99</v>
      </c>
      <c r="EI203" t="inlineStr">
        <is>
          <t>Внутренние санитарно-технические работы</t>
        </is>
      </c>
      <c r="EJ203" t="n">
        <v>1</v>
      </c>
      <c r="EK203" t="n">
        <v>65007</v>
      </c>
      <c r="EL203" t="inlineStr">
        <is>
          <t>Внутренние санитарнотехнические работы: смена труб, санприборов, запорной арматуры и другое</t>
        </is>
      </c>
      <c r="EM203" t="inlineStr">
        <is>
          <t>рФЕР-65</t>
        </is>
      </c>
      <c r="EO203" t="inlineStr"/>
      <c r="EQ203" t="n">
        <v>0</v>
      </c>
      <c r="ER203" t="n">
        <v>0</v>
      </c>
      <c r="ES203" t="n">
        <v>0</v>
      </c>
      <c r="ET203" t="n">
        <v>0</v>
      </c>
      <c r="EU203" t="n">
        <v>0</v>
      </c>
      <c r="EV203" t="n">
        <v>0</v>
      </c>
      <c r="EW203" t="n">
        <v>0</v>
      </c>
      <c r="EX203" t="n">
        <v>0</v>
      </c>
      <c r="FQ203" t="n">
        <v>0</v>
      </c>
      <c r="FR203" t="n">
        <v>0</v>
      </c>
      <c r="FS203" t="n">
        <v>0</v>
      </c>
      <c r="FX203" t="n">
        <v>103</v>
      </c>
      <c r="FY203" t="n">
        <v>52</v>
      </c>
      <c r="GA203" t="inlineStr"/>
      <c r="GD203" t="n">
        <v>1</v>
      </c>
      <c r="GF203" t="n">
        <v>1839160745</v>
      </c>
      <c r="GG203" t="n">
        <v>2</v>
      </c>
      <c r="GH203" t="n">
        <v>1</v>
      </c>
      <c r="GI203" t="n">
        <v>-2</v>
      </c>
      <c r="GJ203" t="n">
        <v>0</v>
      </c>
      <c r="GK203" t="n">
        <v>0</v>
      </c>
      <c r="GL203">
        <f>ROUND(IF(AND(BH203=3,BI203=3,FS203&lt;&gt;0),P203,0),0)</f>
        <v/>
      </c>
      <c r="GM203">
        <f>ROUND(O203+X203+Y203,0)+GX203</f>
        <v/>
      </c>
      <c r="GN203">
        <f>IF(OR(BI203=0,BI203=1),GM203-GX203,0)</f>
        <v/>
      </c>
      <c r="GO203">
        <f>IF(BI203=2,GM203-GX203,0)</f>
        <v/>
      </c>
      <c r="GP203">
        <f>IF(BI203=4,GM203-GX203,0)</f>
        <v/>
      </c>
      <c r="GR203" t="n">
        <v>0</v>
      </c>
      <c r="GS203" t="n">
        <v>3</v>
      </c>
      <c r="GT203" t="n">
        <v>0</v>
      </c>
      <c r="GU203" t="inlineStr"/>
      <c r="GV203">
        <f>ROUND((GT203),2)</f>
        <v/>
      </c>
      <c r="GW203" t="n">
        <v>1</v>
      </c>
      <c r="GX203">
        <f>ROUND(HC203*I203,0)</f>
        <v/>
      </c>
      <c r="HA203" t="n">
        <v>0</v>
      </c>
      <c r="HB203" t="n">
        <v>0</v>
      </c>
      <c r="HC203">
        <f>GV203*GW203</f>
        <v/>
      </c>
      <c r="HE203" t="inlineStr"/>
      <c r="HF203" t="inlineStr"/>
      <c r="HM203" t="inlineStr"/>
      <c r="HN203" t="inlineStr">
        <is>
          <t>Пр/812-099.2-1</t>
        </is>
      </c>
      <c r="HO203" t="inlineStr">
        <is>
          <t>Пр/774-099.2</t>
        </is>
      </c>
      <c r="HP203" t="inlineStr">
        <is>
          <t>Внутренние санитарнотехнические работы: смена труб, санприборов, запорной арматуры и другое</t>
        </is>
      </c>
      <c r="HQ203" t="inlineStr">
        <is>
          <t>Внутренние санитарнотехнические работы: смена труб, санприборов, запорной арматуры и другое</t>
        </is>
      </c>
      <c r="HS203" t="n">
        <v>0</v>
      </c>
      <c r="IK203" t="n">
        <v>0</v>
      </c>
    </row>
    <row r="204">
      <c r="A204" t="n">
        <v>18</v>
      </c>
      <c r="B204" t="n">
        <v>0</v>
      </c>
      <c r="C204" t="n">
        <v>102</v>
      </c>
      <c r="E204" t="inlineStr">
        <is>
          <t>3,2</t>
        </is>
      </c>
      <c r="F204" t="inlineStr">
        <is>
          <t>302-0062</t>
        </is>
      </c>
      <c r="G204" t="inlineStr">
        <is>
          <t>Кран шаровый муфтовый Valtec для воды диаметром 15 мм, тип в/в</t>
        </is>
      </c>
      <c r="H204" t="inlineStr">
        <is>
          <t>шт.</t>
        </is>
      </c>
      <c r="I204">
        <f>I202*J204</f>
        <v/>
      </c>
      <c r="J204" t="n">
        <v>100</v>
      </c>
      <c r="K204" t="n">
        <v>100</v>
      </c>
      <c r="O204">
        <f>ROUND(CP204,0)</f>
        <v/>
      </c>
      <c r="P204">
        <f>ROUND(CQ204*I204,0)</f>
        <v/>
      </c>
      <c r="Q204">
        <f>(ROUND((ROUND(((ET204)*I204),0)*BB204),0)+ROUND((ROUND(((AE204-(EU204))*I204),0)*BS204),0))</f>
        <v/>
      </c>
      <c r="R204">
        <f>(ROUND((ROUND(((EU204)*I204),0)*BS204),0)+ROUND((ROUND(((AE204-(EU204))*I204),0)*BS204),0))</f>
        <v/>
      </c>
      <c r="S204">
        <f>ROUND(CT204*I204,0)</f>
        <v/>
      </c>
      <c r="T204">
        <f>ROUND(CU204*I204,0)</f>
        <v/>
      </c>
      <c r="U204">
        <f>ROUND(CV204*I204,7)</f>
        <v/>
      </c>
      <c r="V204">
        <f>ROUND(CW204*I204,7)</f>
        <v/>
      </c>
      <c r="W204">
        <f>ROUND(CX204*I204,0)</f>
        <v/>
      </c>
      <c r="X204">
        <f>ROUND(CY204,0)</f>
        <v/>
      </c>
      <c r="Y204">
        <f>ROUND(CZ204,0)</f>
        <v/>
      </c>
      <c r="AA204" t="n">
        <v>78869116</v>
      </c>
      <c r="AB204">
        <f>ROUND((AC204+AD204+AF204),2)</f>
        <v/>
      </c>
      <c r="AC204">
        <f>ROUND((ES204),2)</f>
        <v/>
      </c>
      <c r="AD204">
        <f>ROUND((((ET204)-(EU204))+AE204),2)</f>
        <v/>
      </c>
      <c r="AE204">
        <f>ROUND((EU204),2)</f>
        <v/>
      </c>
      <c r="AF204">
        <f>ROUND((EV204),2)</f>
        <v/>
      </c>
      <c r="AG204">
        <f>ROUND((AP204),2)</f>
        <v/>
      </c>
      <c r="AH204">
        <f>(EW204)</f>
        <v/>
      </c>
      <c r="AI204">
        <f>(EX204)</f>
        <v/>
      </c>
      <c r="AJ204">
        <f>(AS204)</f>
        <v/>
      </c>
      <c r="AK204" t="n">
        <v>28.53</v>
      </c>
      <c r="AL204" t="n">
        <v>28.53</v>
      </c>
      <c r="AM204" t="n">
        <v>0</v>
      </c>
      <c r="AN204" t="n">
        <v>0</v>
      </c>
      <c r="AO204" t="n">
        <v>0</v>
      </c>
      <c r="AP204" t="n">
        <v>0</v>
      </c>
      <c r="AQ204" t="n">
        <v>0</v>
      </c>
      <c r="AR204" t="n">
        <v>0</v>
      </c>
      <c r="AS204" t="n">
        <v>0.01</v>
      </c>
      <c r="AT204" t="n">
        <v>103</v>
      </c>
      <c r="AU204" t="n">
        <v>52</v>
      </c>
      <c r="AV204" t="n">
        <v>1</v>
      </c>
      <c r="AW204" t="n">
        <v>1</v>
      </c>
      <c r="AZ204" t="n">
        <v>1</v>
      </c>
      <c r="BA204" t="n">
        <v>1</v>
      </c>
      <c r="BB204" t="n">
        <v>1</v>
      </c>
      <c r="BC204" t="n">
        <v>13.47</v>
      </c>
      <c r="BD204" t="inlineStr"/>
      <c r="BE204" t="inlineStr"/>
      <c r="BF204" t="inlineStr"/>
      <c r="BG204" t="inlineStr"/>
      <c r="BH204" t="n">
        <v>3</v>
      </c>
      <c r="BI204" t="n">
        <v>1</v>
      </c>
      <c r="BJ204" t="inlineStr">
        <is>
          <t>ТССЦ Московской обл., 302-0062, приказ Минстроя России №675/пр от 28.02.2017 № 256/пр</t>
        </is>
      </c>
      <c r="BM204" t="n">
        <v>65007</v>
      </c>
      <c r="BN204" t="n">
        <v>0</v>
      </c>
      <c r="BO204" t="inlineStr">
        <is>
          <t>302-0062</t>
        </is>
      </c>
      <c r="BP204" t="n">
        <v>1</v>
      </c>
      <c r="BQ204" t="n">
        <v>6</v>
      </c>
      <c r="BR204" t="n">
        <v>0</v>
      </c>
      <c r="BS204" t="n">
        <v>1</v>
      </c>
      <c r="BT204" t="n">
        <v>1</v>
      </c>
      <c r="BU204" t="n">
        <v>1</v>
      </c>
      <c r="BV204" t="n">
        <v>1</v>
      </c>
      <c r="BW204" t="n">
        <v>1</v>
      </c>
      <c r="BX204" t="n">
        <v>1</v>
      </c>
      <c r="BY204" t="inlineStr"/>
      <c r="BZ204" t="n">
        <v>103</v>
      </c>
      <c r="CA204" t="n">
        <v>52</v>
      </c>
      <c r="CB204" t="inlineStr"/>
      <c r="CE204" t="n">
        <v>12</v>
      </c>
      <c r="CF204" t="n">
        <v>0</v>
      </c>
      <c r="CG204" t="n">
        <v>0</v>
      </c>
      <c r="CM204" t="n">
        <v>0</v>
      </c>
      <c r="CN204" t="inlineStr"/>
      <c r="CO204" t="n">
        <v>0</v>
      </c>
      <c r="CP204">
        <f>(P204+Q204+S204)</f>
        <v/>
      </c>
      <c r="CQ204">
        <f>AC204*BC204</f>
        <v/>
      </c>
      <c r="CR204">
        <f>(ROUND((ROUND(((ET204)*1),0)*BB204),0)+ROUND((ROUND(((AE204-(EU204))*1),0)*BS204),0))</f>
        <v/>
      </c>
      <c r="CS204">
        <f>(ROUND((ROUND(((EU204)*1),0)*BS204),0)+ROUND((ROUND(((AE204-(EU204))*1),0)*BS204),0))</f>
        <v/>
      </c>
      <c r="CT204">
        <f>AF204*BA204</f>
        <v/>
      </c>
      <c r="CU204">
        <f>AG204</f>
        <v/>
      </c>
      <c r="CV204">
        <f>AH204</f>
        <v/>
      </c>
      <c r="CW204">
        <f>AI204</f>
        <v/>
      </c>
      <c r="CX204">
        <f>AJ204</f>
        <v/>
      </c>
      <c r="CY204">
        <f>(((S204+R204)*AT204)/100)</f>
        <v/>
      </c>
      <c r="CZ204">
        <f>(((S204+R204)*AU204)/100)</f>
        <v/>
      </c>
      <c r="DC204" t="inlineStr"/>
      <c r="DD204" t="inlineStr"/>
      <c r="DE204" t="inlineStr"/>
      <c r="DF204" t="inlineStr"/>
      <c r="DG204" t="inlineStr"/>
      <c r="DH204" t="inlineStr"/>
      <c r="DI204" t="inlineStr"/>
      <c r="DJ204" t="inlineStr"/>
      <c r="DK204" t="inlineStr"/>
      <c r="DL204" t="inlineStr"/>
      <c r="DM204" t="inlineStr"/>
      <c r="DN204" t="n">
        <v>0</v>
      </c>
      <c r="DO204" t="n">
        <v>0</v>
      </c>
      <c r="DP204" t="n">
        <v>1</v>
      </c>
      <c r="DQ204" t="n">
        <v>1</v>
      </c>
      <c r="DU204" t="n">
        <v>1010</v>
      </c>
      <c r="DV204" t="inlineStr">
        <is>
          <t>шт.</t>
        </is>
      </c>
      <c r="DW204" t="inlineStr">
        <is>
          <t>шт.</t>
        </is>
      </c>
      <c r="DX204" t="n">
        <v>1</v>
      </c>
      <c r="DZ204" t="inlineStr"/>
      <c r="EA204" t="inlineStr"/>
      <c r="EB204" t="inlineStr"/>
      <c r="EC204" t="inlineStr"/>
      <c r="EE204" t="n">
        <v>78726000</v>
      </c>
      <c r="EF204" t="n">
        <v>6</v>
      </c>
      <c r="EG204" t="inlineStr">
        <is>
          <t>Ремонтно-строительные работы</t>
        </is>
      </c>
      <c r="EH204" t="n">
        <v>99</v>
      </c>
      <c r="EI204" t="inlineStr">
        <is>
          <t>Внутренние санитарно-технические работы</t>
        </is>
      </c>
      <c r="EJ204" t="n">
        <v>1</v>
      </c>
      <c r="EK204" t="n">
        <v>65007</v>
      </c>
      <c r="EL204" t="inlineStr">
        <is>
          <t>Внутренние санитарнотехнические работы: смена труб, санприборов, запорной арматуры и другое</t>
        </is>
      </c>
      <c r="EM204" t="inlineStr">
        <is>
          <t>рФЕР-65</t>
        </is>
      </c>
      <c r="EO204" t="inlineStr"/>
      <c r="EQ204" t="n">
        <v>0</v>
      </c>
      <c r="ER204" t="n">
        <v>28.53</v>
      </c>
      <c r="ES204" t="n">
        <v>28.53</v>
      </c>
      <c r="ET204" t="n">
        <v>0</v>
      </c>
      <c r="EU204" t="n">
        <v>0</v>
      </c>
      <c r="EV204" t="n">
        <v>0</v>
      </c>
      <c r="EW204" t="n">
        <v>0</v>
      </c>
      <c r="EX204" t="n">
        <v>0</v>
      </c>
      <c r="FQ204" t="n">
        <v>0</v>
      </c>
      <c r="FR204" t="n">
        <v>0</v>
      </c>
      <c r="FS204" t="n">
        <v>0</v>
      </c>
      <c r="FX204" t="n">
        <v>103</v>
      </c>
      <c r="FY204" t="n">
        <v>52</v>
      </c>
      <c r="GA204" t="inlineStr"/>
      <c r="GD204" t="n">
        <v>1</v>
      </c>
      <c r="GF204" t="n">
        <v>-1687406522</v>
      </c>
      <c r="GG204" t="n">
        <v>2</v>
      </c>
      <c r="GH204" t="n">
        <v>1</v>
      </c>
      <c r="GI204" t="n">
        <v>2</v>
      </c>
      <c r="GJ204" t="n">
        <v>0</v>
      </c>
      <c r="GK204" t="n">
        <v>0</v>
      </c>
      <c r="GL204">
        <f>ROUND(IF(AND(BH204=3,BI204=3,FS204&lt;&gt;0),P204,0),0)</f>
        <v/>
      </c>
      <c r="GM204">
        <f>ROUND(O204+X204+Y204,0)+GX204</f>
        <v/>
      </c>
      <c r="GN204">
        <f>IF(OR(BI204=0,BI204=1),GM204-GX204,0)</f>
        <v/>
      </c>
      <c r="GO204">
        <f>IF(BI204=2,GM204-GX204,0)</f>
        <v/>
      </c>
      <c r="GP204">
        <f>IF(BI204=4,GM204-GX204,0)</f>
        <v/>
      </c>
      <c r="GR204" t="n">
        <v>0</v>
      </c>
      <c r="GS204" t="n">
        <v>3</v>
      </c>
      <c r="GT204" t="n">
        <v>0</v>
      </c>
      <c r="GU204" t="inlineStr"/>
      <c r="GV204">
        <f>ROUND((GT204),2)</f>
        <v/>
      </c>
      <c r="GW204" t="n">
        <v>1</v>
      </c>
      <c r="GX204">
        <f>ROUND(HC204*I204,0)</f>
        <v/>
      </c>
      <c r="HA204" t="n">
        <v>0</v>
      </c>
      <c r="HB204" t="n">
        <v>0</v>
      </c>
      <c r="HC204">
        <f>GV204*GW204</f>
        <v/>
      </c>
      <c r="HE204" t="inlineStr"/>
      <c r="HF204" t="inlineStr"/>
      <c r="HM204" t="inlineStr"/>
      <c r="HN204" t="inlineStr">
        <is>
          <t>Пр/812-099.2-1</t>
        </is>
      </c>
      <c r="HO204" t="inlineStr">
        <is>
          <t>Пр/774-099.2</t>
        </is>
      </c>
      <c r="HP204" t="inlineStr">
        <is>
          <t>Внутренние санитарнотехнические работы: смена труб, санприборов, запорной арматуры и другое</t>
        </is>
      </c>
      <c r="HQ204" t="inlineStr">
        <is>
          <t>Внутренние санитарнотехнические работы: смена труб, санприборов, запорной арматуры и другое</t>
        </is>
      </c>
      <c r="HS204" t="n">
        <v>0</v>
      </c>
      <c r="IK204" t="n">
        <v>0</v>
      </c>
    </row>
    <row r="205">
      <c r="A205" t="n">
        <v>17</v>
      </c>
      <c r="B205" t="n">
        <v>0</v>
      </c>
      <c r="C205">
        <f>ROW(SmtRes!A110)</f>
        <v/>
      </c>
      <c r="D205">
        <f>ROW(EtalonRes!A104)</f>
        <v/>
      </c>
      <c r="E205" t="inlineStr">
        <is>
          <t>4</t>
        </is>
      </c>
      <c r="F205" t="inlineStr">
        <is>
          <t>16-07-005-1</t>
        </is>
      </c>
      <c r="G205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05" t="inlineStr">
        <is>
          <t>100 м трубопровода</t>
        </is>
      </c>
      <c r="I205">
        <f>ROUND(ROUND(120/100,4),7)</f>
        <v/>
      </c>
      <c r="J205" t="n">
        <v>0</v>
      </c>
      <c r="K205">
        <f>ROUND(ROUND(120/100,4),7)</f>
        <v/>
      </c>
      <c r="O205">
        <f>ROUND(CP205,0)</f>
        <v/>
      </c>
      <c r="P205">
        <f>ROUND(CQ205*I205,0)</f>
        <v/>
      </c>
      <c r="Q205">
        <f>(ROUND((ROUND((((ET205*ROUND(5,7)))*I205),0)*BB205),0)+ROUND((ROUND(((AE205-((EU205*ROUND(5,7))))*I205),0)*BS205),0))</f>
        <v/>
      </c>
      <c r="R205">
        <f>(ROUND((ROUND((((EU205*ROUND(5,7)))*I205),0)*BS205),0)+ROUND((ROUND(((AE205-((EU205*ROUND(5,7))))*I205),0)*BS205),0))</f>
        <v/>
      </c>
      <c r="S205">
        <f>ROUND(CT205*I205,0)</f>
        <v/>
      </c>
      <c r="T205">
        <f>ROUND(CU205*I205,0)</f>
        <v/>
      </c>
      <c r="U205">
        <f>ROUND(CV205*I205,7)</f>
        <v/>
      </c>
      <c r="V205">
        <f>ROUND(CW205*I205,7)</f>
        <v/>
      </c>
      <c r="W205">
        <f>ROUND(CX205*I205,0)</f>
        <v/>
      </c>
      <c r="X205">
        <f>ROUND(CY205,0)</f>
        <v/>
      </c>
      <c r="Y205">
        <f>ROUND(CZ205,0)</f>
        <v/>
      </c>
      <c r="AA205" t="n">
        <v>78869116</v>
      </c>
      <c r="AB205">
        <f>ROUND((AC205+AD205+AF205),2)</f>
        <v/>
      </c>
      <c r="AC205">
        <f>ROUND(((ES205*ROUND(5,7))),2)</f>
        <v/>
      </c>
      <c r="AD205">
        <f>ROUND(((((ET205*ROUND(5,7)))-((EU205*ROUND(5,7))))+AE205),2)</f>
        <v/>
      </c>
      <c r="AE205">
        <f>ROUND(((EU205*ROUND(5,7))),2)</f>
        <v/>
      </c>
      <c r="AF205">
        <f>ROUND(((EV205*ROUND(5,7))),2)</f>
        <v/>
      </c>
      <c r="AG205">
        <f>ROUND((AP205),2)</f>
        <v/>
      </c>
      <c r="AH205">
        <f>((EW205*ROUND(5,7)))</f>
        <v/>
      </c>
      <c r="AI205">
        <f>((EX205*ROUND(5,7)))</f>
        <v/>
      </c>
      <c r="AJ205">
        <f>(AS205)</f>
        <v/>
      </c>
      <c r="AK205" t="n">
        <v>107.11</v>
      </c>
      <c r="AL205" t="n">
        <v>4.28</v>
      </c>
      <c r="AM205" t="n">
        <v>44.51</v>
      </c>
      <c r="AN205" t="n">
        <v>0</v>
      </c>
      <c r="AO205" t="n">
        <v>58.32</v>
      </c>
      <c r="AP205" t="n">
        <v>0</v>
      </c>
      <c r="AQ205" t="n">
        <v>5.01</v>
      </c>
      <c r="AR205" t="n">
        <v>0</v>
      </c>
      <c r="AS205" t="n">
        <v>0</v>
      </c>
      <c r="AT205" t="n">
        <v>121</v>
      </c>
      <c r="AU205" t="n">
        <v>72</v>
      </c>
      <c r="AV205" t="n">
        <v>1</v>
      </c>
      <c r="AW205" t="n">
        <v>1</v>
      </c>
      <c r="AZ205" t="n">
        <v>1</v>
      </c>
      <c r="BA205" t="n">
        <v>52.25</v>
      </c>
      <c r="BB205" t="n">
        <v>5.97</v>
      </c>
      <c r="BC205" t="n">
        <v>11.38</v>
      </c>
      <c r="BD205" t="inlineStr"/>
      <c r="BE205" t="inlineStr"/>
      <c r="BF205" t="inlineStr"/>
      <c r="BG205" t="inlineStr"/>
      <c r="BH205" t="n">
        <v>0</v>
      </c>
      <c r="BI205" t="n">
        <v>1</v>
      </c>
      <c r="BJ205" t="inlineStr">
        <is>
          <t>ТЕР Московской обл., 16-07-005-1, приказ Минстроя России №675/пр от 28.02.2017 № 260/пр</t>
        </is>
      </c>
      <c r="BM205" t="n">
        <v>16001</v>
      </c>
      <c r="BN205" t="n">
        <v>0</v>
      </c>
      <c r="BO205" t="inlineStr">
        <is>
          <t>16-07-005-1</t>
        </is>
      </c>
      <c r="BP205" t="n">
        <v>1</v>
      </c>
      <c r="BQ205" t="n">
        <v>2</v>
      </c>
      <c r="BR205" t="n">
        <v>0</v>
      </c>
      <c r="BS205" t="n">
        <v>52.25</v>
      </c>
      <c r="BT205" t="n">
        <v>1</v>
      </c>
      <c r="BU205" t="n">
        <v>1</v>
      </c>
      <c r="BV205" t="n">
        <v>1</v>
      </c>
      <c r="BW205" t="n">
        <v>1</v>
      </c>
      <c r="BX205" t="n">
        <v>1</v>
      </c>
      <c r="BY205" t="inlineStr"/>
      <c r="BZ205" t="n">
        <v>121</v>
      </c>
      <c r="CA205" t="n">
        <v>72</v>
      </c>
      <c r="CB205" t="inlineStr"/>
      <c r="CE205" t="n">
        <v>12</v>
      </c>
      <c r="CF205" t="n">
        <v>0</v>
      </c>
      <c r="CG205" t="n">
        <v>0</v>
      </c>
      <c r="CM205" t="n">
        <v>0</v>
      </c>
      <c r="CN205" t="inlineStr"/>
      <c r="CO205" t="n">
        <v>0</v>
      </c>
      <c r="CP205">
        <f>(P205+Q205+S205)</f>
        <v/>
      </c>
      <c r="CQ205">
        <f>AC205*BC205</f>
        <v/>
      </c>
      <c r="CR205">
        <f>(ROUND((ROUND((((ET205*ROUND(5,7)))*1),0)*BB205),0)+ROUND((ROUND(((AE205-((EU205*ROUND(5,7))))*1),0)*BS205),0))</f>
        <v/>
      </c>
      <c r="CS205">
        <f>(ROUND((ROUND((((EU205*ROUND(5,7)))*1),0)*BS205),0)+ROUND((ROUND(((AE205-((EU205*ROUND(5,7))))*1),0)*BS205),0))</f>
        <v/>
      </c>
      <c r="CT205">
        <f>AF205*BA205</f>
        <v/>
      </c>
      <c r="CU205">
        <f>AG205</f>
        <v/>
      </c>
      <c r="CV205">
        <f>AH205</f>
        <v/>
      </c>
      <c r="CW205">
        <f>AI205</f>
        <v/>
      </c>
      <c r="CX205">
        <f>AJ205</f>
        <v/>
      </c>
      <c r="CY205">
        <f>(((S205+R205)*AT205)/100)</f>
        <v/>
      </c>
      <c r="CZ205">
        <f>(((S205+R205)*AU205)/100)</f>
        <v/>
      </c>
      <c r="DC205" t="inlineStr"/>
      <c r="DD205" t="inlineStr">
        <is>
          <t>)*5</t>
        </is>
      </c>
      <c r="DE205" t="inlineStr">
        <is>
          <t>)*5</t>
        </is>
      </c>
      <c r="DF205" t="inlineStr">
        <is>
          <t>)*5</t>
        </is>
      </c>
      <c r="DG205" t="inlineStr">
        <is>
          <t>)*5</t>
        </is>
      </c>
      <c r="DH205" t="inlineStr"/>
      <c r="DI205" t="inlineStr">
        <is>
          <t>)*5</t>
        </is>
      </c>
      <c r="DJ205" t="inlineStr">
        <is>
          <t>)*5</t>
        </is>
      </c>
      <c r="DK205" t="inlineStr"/>
      <c r="DL205" t="inlineStr"/>
      <c r="DM205" t="inlineStr"/>
      <c r="DN205" t="n">
        <v>0</v>
      </c>
      <c r="DO205" t="n">
        <v>0</v>
      </c>
      <c r="DP205" t="n">
        <v>1</v>
      </c>
      <c r="DQ205" t="n">
        <v>1</v>
      </c>
      <c r="DU205" t="n">
        <v>1013</v>
      </c>
      <c r="DV205" t="inlineStr">
        <is>
          <t>100 м трубопровода</t>
        </is>
      </c>
      <c r="DW205" t="inlineStr">
        <is>
          <t>100 м трубопровода</t>
        </is>
      </c>
      <c r="DX205" t="n">
        <v>1</v>
      </c>
      <c r="DZ205" t="inlineStr"/>
      <c r="EA205" t="inlineStr"/>
      <c r="EB205" t="inlineStr"/>
      <c r="EC205" t="inlineStr"/>
      <c r="EE205" t="n">
        <v>78725882</v>
      </c>
      <c r="EF205" t="n">
        <v>2</v>
      </c>
      <c r="EG205" t="inlineStr">
        <is>
          <t>Общестроительные работы</t>
        </is>
      </c>
      <c r="EH205" t="n">
        <v>16</v>
      </c>
      <c r="EI20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05" t="n">
        <v>1</v>
      </c>
      <c r="EK205" t="n">
        <v>16001</v>
      </c>
      <c r="EL205" t="inlineStr">
        <is>
          <t>Трубопроводы внутренние</t>
        </is>
      </c>
      <c r="EM205" t="inlineStr">
        <is>
          <t>ФЕР-16</t>
        </is>
      </c>
      <c r="EO205" t="inlineStr"/>
      <c r="EQ205" t="n">
        <v>0</v>
      </c>
      <c r="ER205" t="n">
        <v>107.11</v>
      </c>
      <c r="ES205" t="n">
        <v>4.28</v>
      </c>
      <c r="ET205" t="n">
        <v>44.51</v>
      </c>
      <c r="EU205" t="n">
        <v>0</v>
      </c>
      <c r="EV205" t="n">
        <v>58.32</v>
      </c>
      <c r="EW205" t="n">
        <v>5.01</v>
      </c>
      <c r="EX205" t="n">
        <v>0</v>
      </c>
      <c r="EY205" t="n">
        <v>0</v>
      </c>
      <c r="FQ205" t="n">
        <v>0</v>
      </c>
      <c r="FR205" t="n">
        <v>0</v>
      </c>
      <c r="FS205" t="n">
        <v>0</v>
      </c>
      <c r="FX205" t="n">
        <v>121</v>
      </c>
      <c r="FY205" t="n">
        <v>72</v>
      </c>
      <c r="GA205" t="inlineStr"/>
      <c r="GD205" t="n">
        <v>1</v>
      </c>
      <c r="GF205" t="n">
        <v>635989612</v>
      </c>
      <c r="GG205" t="n">
        <v>2</v>
      </c>
      <c r="GH205" t="n">
        <v>1</v>
      </c>
      <c r="GI205" t="n">
        <v>2</v>
      </c>
      <c r="GJ205" t="n">
        <v>0</v>
      </c>
      <c r="GK205" t="n">
        <v>0</v>
      </c>
      <c r="GL205">
        <f>ROUND(IF(AND(BH205=3,BI205=3,FS205&lt;&gt;0),P205,0),0)</f>
        <v/>
      </c>
      <c r="GM205">
        <f>ROUND(O205+X205+Y205,0)+GX205</f>
        <v/>
      </c>
      <c r="GN205">
        <f>IF(OR(BI205=0,BI205=1),GM205-GX205,0)</f>
        <v/>
      </c>
      <c r="GO205">
        <f>IF(BI205=2,GM205-GX205,0)</f>
        <v/>
      </c>
      <c r="GP205">
        <f>IF(BI205=4,GM205-GX205,0)</f>
        <v/>
      </c>
      <c r="GR205" t="n">
        <v>0</v>
      </c>
      <c r="GS205" t="n">
        <v>3</v>
      </c>
      <c r="GT205" t="n">
        <v>0</v>
      </c>
      <c r="GU205" t="inlineStr"/>
      <c r="GV205">
        <f>ROUND((GT205),2)</f>
        <v/>
      </c>
      <c r="GW205" t="n">
        <v>1</v>
      </c>
      <c r="GX205">
        <f>ROUND(HC205*I205,0)</f>
        <v/>
      </c>
      <c r="HA205" t="n">
        <v>0</v>
      </c>
      <c r="HB205" t="n">
        <v>0</v>
      </c>
      <c r="HC205">
        <f>GV205*GW205</f>
        <v/>
      </c>
      <c r="HE205" t="inlineStr"/>
      <c r="HF205" t="inlineStr"/>
      <c r="HM205" t="inlineStr"/>
      <c r="HN205" t="inlineStr">
        <is>
          <t>Пр/812-016.0-1</t>
        </is>
      </c>
      <c r="HO205" t="inlineStr">
        <is>
          <t>Пр/774-016.0</t>
        </is>
      </c>
      <c r="HP20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0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05" t="n">
        <v>0</v>
      </c>
      <c r="IK205" t="n">
        <v>0</v>
      </c>
    </row>
    <row r="206"/>
    <row r="207">
      <c r="A207" s="435" t="n">
        <v>51</v>
      </c>
      <c r="B207" s="435">
        <f>B195</f>
        <v/>
      </c>
      <c r="C207" s="435">
        <f>A195</f>
        <v/>
      </c>
      <c r="D207" s="435">
        <f>ROW(A195)</f>
        <v/>
      </c>
      <c r="E207" s="435" t="n"/>
      <c r="F207" s="435">
        <f>IF(F195&lt;&gt;"",F195,"")</f>
        <v/>
      </c>
      <c r="G207" s="435">
        <f>IF(G195&lt;&gt;"",G195,"")</f>
        <v/>
      </c>
      <c r="H207" s="435" t="n">
        <v>0</v>
      </c>
      <c r="I207" s="435" t="n"/>
      <c r="J207" s="435" t="n"/>
      <c r="K207" s="435" t="n"/>
      <c r="L207" s="435" t="n"/>
      <c r="M207" s="435" t="n"/>
      <c r="N207" s="435" t="n"/>
      <c r="O207" s="435" t="n">
        <v>0</v>
      </c>
      <c r="P207" s="435" t="n">
        <v>0</v>
      </c>
      <c r="Q207" s="435" t="n">
        <v>0</v>
      </c>
      <c r="R207" s="435" t="n">
        <v>0</v>
      </c>
      <c r="S207" s="435" t="n">
        <v>0</v>
      </c>
      <c r="T207" s="435" t="n">
        <v>0</v>
      </c>
      <c r="U207" s="435" t="n">
        <v>0</v>
      </c>
      <c r="V207" s="435" t="n">
        <v>0</v>
      </c>
      <c r="W207" s="435" t="n">
        <v>0</v>
      </c>
      <c r="X207" s="435" t="n">
        <v>0</v>
      </c>
      <c r="Y207" s="435" t="n">
        <v>0</v>
      </c>
      <c r="Z207" s="435" t="n"/>
      <c r="AA207" s="435" t="n"/>
      <c r="AB207" s="435" t="n"/>
      <c r="AC207" s="435" t="n"/>
      <c r="AD207" s="435" t="n"/>
      <c r="AE207" s="435" t="n"/>
      <c r="AF207" s="435" t="n"/>
      <c r="AG207" s="435" t="n"/>
      <c r="AH207" s="435" t="n"/>
      <c r="AI207" s="435" t="n"/>
      <c r="AJ207" s="435" t="n"/>
      <c r="AK207" s="435" t="n"/>
      <c r="AL207" s="435" t="n"/>
      <c r="AM207" s="435" t="n"/>
      <c r="AN207" s="435" t="n"/>
      <c r="AO207" s="435">
        <f>ROUND(BX207,0)</f>
        <v/>
      </c>
      <c r="AP207" s="435">
        <f>ROUND(BY207,0)</f>
        <v/>
      </c>
      <c r="AQ207" s="435">
        <f>ROUND(BZ207,0)</f>
        <v/>
      </c>
      <c r="AR207" s="435">
        <f>ROUND(CA207,0)</f>
        <v/>
      </c>
      <c r="AS207" s="435">
        <f>ROUND(CB207,0)</f>
        <v/>
      </c>
      <c r="AT207" s="435">
        <f>ROUND(CC207,0)</f>
        <v/>
      </c>
      <c r="AU207" s="435">
        <f>ROUND(CD207,0)</f>
        <v/>
      </c>
      <c r="AV207" s="435">
        <f>ROUND(CE207,0)</f>
        <v/>
      </c>
      <c r="AW207" s="435">
        <f>ROUND(CF207,0)</f>
        <v/>
      </c>
      <c r="AX207" s="435">
        <f>ROUND(CG207,0)</f>
        <v/>
      </c>
      <c r="AY207" s="435">
        <f>ROUND(CH207,0)</f>
        <v/>
      </c>
      <c r="AZ207" s="435">
        <f>ROUND(CI207,0)</f>
        <v/>
      </c>
      <c r="BA207" s="435">
        <f>ROUND(CJ207,0)</f>
        <v/>
      </c>
      <c r="BB207" s="435">
        <f>ROUND(CK207,0)</f>
        <v/>
      </c>
      <c r="BC207" s="435">
        <f>ROUND(CL207,0)</f>
        <v/>
      </c>
      <c r="BD207" s="435">
        <f>ROUND(CM207,0)</f>
        <v/>
      </c>
      <c r="BE207" s="435" t="n"/>
      <c r="BF207" s="435" t="n"/>
      <c r="BG207" s="435" t="n"/>
      <c r="BH207" s="435" t="n"/>
      <c r="BI207" s="435" t="n"/>
      <c r="BJ207" s="435" t="n"/>
      <c r="BK207" s="435" t="n"/>
      <c r="BL207" s="435" t="n"/>
      <c r="BM207" s="435" t="n"/>
      <c r="BN207" s="435" t="n"/>
      <c r="BO207" s="435" t="n"/>
      <c r="BP207" s="435" t="n"/>
      <c r="BQ207" s="435" t="n"/>
      <c r="BR207" s="435" t="n"/>
      <c r="BS207" s="435" t="n"/>
      <c r="BT207" s="435" t="n"/>
      <c r="BU207" s="435" t="n"/>
      <c r="BV207" s="435" t="n"/>
      <c r="BW207" s="435" t="n"/>
      <c r="BX207" s="435" t="n"/>
      <c r="BY207" s="435" t="n"/>
      <c r="BZ207" s="435" t="n"/>
      <c r="CA207" s="435" t="n"/>
      <c r="CB207" s="435" t="n"/>
      <c r="CC207" s="435" t="n"/>
      <c r="CD207" s="435" t="n"/>
      <c r="CE207" s="435" t="n"/>
      <c r="CF207" s="435" t="n"/>
      <c r="CG207" s="435" t="n"/>
      <c r="CH207" s="435" t="n"/>
      <c r="CI207" s="435" t="n"/>
      <c r="CJ207" s="435" t="n"/>
      <c r="CK207" s="435" t="n"/>
      <c r="CL207" s="435" t="n"/>
      <c r="CM207" s="435" t="n"/>
      <c r="CN207" s="435" t="n"/>
      <c r="CO207" s="435" t="n"/>
      <c r="CP207" s="435" t="n"/>
      <c r="CQ207" s="435" t="n"/>
      <c r="CR207" s="435" t="n"/>
      <c r="CS207" s="435" t="n"/>
      <c r="CT207" s="435" t="n"/>
      <c r="CU207" s="435" t="n"/>
      <c r="CV207" s="435" t="n"/>
      <c r="CW207" s="435" t="n"/>
      <c r="CX207" s="435" t="n"/>
      <c r="CY207" s="435" t="n"/>
      <c r="CZ207" s="435" t="n"/>
      <c r="DA207" s="435" t="n"/>
      <c r="DB207" s="435" t="n"/>
      <c r="DC207" s="435" t="n"/>
      <c r="DD207" s="435" t="n"/>
      <c r="DE207" s="435" t="n"/>
      <c r="DF207" s="435" t="n"/>
      <c r="DG207" s="436" t="n"/>
      <c r="DH207" s="436" t="n"/>
      <c r="DI207" s="436" t="n"/>
      <c r="DJ207" s="436" t="n"/>
      <c r="DK207" s="436" t="n"/>
      <c r="DL207" s="436" t="n"/>
      <c r="DM207" s="436" t="n"/>
      <c r="DN207" s="436" t="n"/>
      <c r="DO207" s="436" t="n"/>
      <c r="DP207" s="436" t="n"/>
      <c r="DQ207" s="436" t="n"/>
      <c r="DR207" s="436" t="n"/>
      <c r="DS207" s="436" t="n"/>
      <c r="DT207" s="436" t="n"/>
      <c r="DU207" s="436" t="n"/>
      <c r="DV207" s="436" t="n"/>
      <c r="DW207" s="436" t="n"/>
      <c r="DX207" s="436" t="n"/>
      <c r="DY207" s="436" t="n"/>
      <c r="DZ207" s="436" t="n"/>
      <c r="EA207" s="436" t="n"/>
      <c r="EB207" s="436" t="n"/>
      <c r="EC207" s="436" t="n"/>
      <c r="ED207" s="436" t="n"/>
      <c r="EE207" s="436" t="n"/>
      <c r="EF207" s="436" t="n"/>
      <c r="EG207" s="436" t="n"/>
      <c r="EH207" s="436" t="n"/>
      <c r="EI207" s="436" t="n"/>
      <c r="EJ207" s="436" t="n"/>
      <c r="EK207" s="436" t="n"/>
      <c r="EL207" s="436" t="n"/>
      <c r="EM207" s="436" t="n"/>
      <c r="EN207" s="436" t="n"/>
      <c r="EO207" s="436" t="n"/>
      <c r="EP207" s="436" t="n"/>
      <c r="EQ207" s="436" t="n"/>
      <c r="ER207" s="436" t="n"/>
      <c r="ES207" s="436" t="n"/>
      <c r="ET207" s="436" t="n"/>
      <c r="EU207" s="436" t="n"/>
      <c r="EV207" s="436" t="n"/>
      <c r="EW207" s="436" t="n"/>
      <c r="EX207" s="436" t="n"/>
      <c r="EY207" s="436" t="n"/>
      <c r="EZ207" s="436" t="n"/>
      <c r="FA207" s="436" t="n"/>
      <c r="FB207" s="436" t="n"/>
      <c r="FC207" s="436" t="n"/>
      <c r="FD207" s="436" t="n"/>
      <c r="FE207" s="436" t="n"/>
      <c r="FF207" s="436" t="n"/>
      <c r="FG207" s="436" t="n"/>
      <c r="FH207" s="436" t="n"/>
      <c r="FI207" s="436" t="n"/>
      <c r="FJ207" s="436" t="n"/>
      <c r="FK207" s="436" t="n"/>
      <c r="FL207" s="436" t="n"/>
      <c r="FM207" s="436" t="n"/>
      <c r="FN207" s="436" t="n"/>
      <c r="FO207" s="436" t="n"/>
      <c r="FP207" s="436" t="n"/>
      <c r="FQ207" s="436" t="n"/>
      <c r="FR207" s="436" t="n"/>
      <c r="FS207" s="436" t="n"/>
      <c r="FT207" s="436" t="n"/>
      <c r="FU207" s="436" t="n"/>
      <c r="FV207" s="436" t="n"/>
      <c r="FW207" s="436" t="n"/>
      <c r="FX207" s="436" t="n"/>
      <c r="FY207" s="436" t="n"/>
      <c r="FZ207" s="436" t="n"/>
      <c r="GA207" s="436" t="n"/>
      <c r="GB207" s="436" t="n"/>
      <c r="GC207" s="436" t="n"/>
      <c r="GD207" s="436" t="n"/>
      <c r="GE207" s="436" t="n"/>
      <c r="GF207" s="436" t="n"/>
      <c r="GG207" s="436" t="n"/>
      <c r="GH207" s="436" t="n"/>
      <c r="GI207" s="436" t="n"/>
      <c r="GJ207" s="436" t="n"/>
      <c r="GK207" s="436" t="n"/>
      <c r="GL207" s="436" t="n"/>
      <c r="GM207" s="436" t="n"/>
      <c r="GN207" s="436" t="n"/>
      <c r="GO207" s="436" t="n"/>
      <c r="GP207" s="436" t="n"/>
      <c r="GQ207" s="436" t="n"/>
      <c r="GR207" s="436" t="n"/>
      <c r="GS207" s="436" t="n"/>
      <c r="GT207" s="436" t="n"/>
      <c r="GU207" s="436" t="n"/>
      <c r="GV207" s="436" t="n"/>
      <c r="GW207" s="436" t="n"/>
      <c r="GX207" s="436" t="n">
        <v>0</v>
      </c>
    </row>
    <row r="208"/>
    <row r="209">
      <c r="A209" s="437" t="n">
        <v>50</v>
      </c>
      <c r="B209" s="437" t="n">
        <v>0</v>
      </c>
      <c r="C209" s="437" t="n">
        <v>0</v>
      </c>
      <c r="D209" s="437" t="n">
        <v>1</v>
      </c>
      <c r="E209" s="437" t="n">
        <v>201</v>
      </c>
      <c r="F209" s="437">
        <f>ROUND(Source!O207,O209)</f>
        <v/>
      </c>
      <c r="G209" s="437" t="inlineStr">
        <is>
          <t>ПЗ</t>
        </is>
      </c>
      <c r="H209" s="437" t="inlineStr">
        <is>
          <t>Прямые затраты</t>
        </is>
      </c>
      <c r="I209" s="437" t="n"/>
      <c r="J209" s="437" t="n"/>
      <c r="K209" s="437" t="n">
        <v>201</v>
      </c>
      <c r="L209" s="437" t="n">
        <v>1</v>
      </c>
      <c r="M209" s="437" t="n">
        <v>3</v>
      </c>
      <c r="N209" s="437" t="inlineStr"/>
      <c r="O209" s="437" t="n">
        <v>0</v>
      </c>
      <c r="P209" s="437" t="n"/>
      <c r="Q209" s="437" t="n"/>
      <c r="R209" s="437" t="n"/>
      <c r="S209" s="437" t="n"/>
      <c r="T209" s="437" t="n"/>
      <c r="U209" s="437" t="n"/>
      <c r="V209" s="437" t="n"/>
      <c r="W209" s="437" t="n">
        <v>0</v>
      </c>
      <c r="X209" s="437" t="n">
        <v>1</v>
      </c>
      <c r="Y209" s="437" t="n">
        <v>0</v>
      </c>
      <c r="Z209" s="437" t="n"/>
      <c r="AA209" s="437" t="n"/>
      <c r="AB209" s="437" t="n"/>
    </row>
    <row r="210">
      <c r="A210" s="437" t="n">
        <v>50</v>
      </c>
      <c r="B210" s="437" t="n">
        <v>0</v>
      </c>
      <c r="C210" s="437" t="n">
        <v>0</v>
      </c>
      <c r="D210" s="437" t="n">
        <v>1</v>
      </c>
      <c r="E210" s="437" t="n">
        <v>202</v>
      </c>
      <c r="F210" s="437">
        <f>ROUND(Source!P207,O210)</f>
        <v/>
      </c>
      <c r="G210" s="437" t="inlineStr">
        <is>
          <t>СтМатОб</t>
        </is>
      </c>
      <c r="H210" s="437" t="inlineStr">
        <is>
          <t>Стоимость материальных ресурсов (всего)</t>
        </is>
      </c>
      <c r="I210" s="437" t="n"/>
      <c r="J210" s="437" t="n"/>
      <c r="K210" s="437" t="n">
        <v>202</v>
      </c>
      <c r="L210" s="437" t="n">
        <v>2</v>
      </c>
      <c r="M210" s="437" t="n">
        <v>3</v>
      </c>
      <c r="N210" s="437" t="inlineStr"/>
      <c r="O210" s="437" t="n">
        <v>0</v>
      </c>
      <c r="P210" s="437" t="n"/>
      <c r="Q210" s="437" t="n"/>
      <c r="R210" s="437" t="n"/>
      <c r="S210" s="437" t="n"/>
      <c r="T210" s="437" t="n"/>
      <c r="U210" s="437" t="n"/>
      <c r="V210" s="437" t="n"/>
      <c r="W210" s="437" t="n">
        <v>0</v>
      </c>
      <c r="X210" s="437" t="n">
        <v>1</v>
      </c>
      <c r="Y210" s="437" t="n">
        <v>0</v>
      </c>
      <c r="Z210" s="437" t="n"/>
      <c r="AA210" s="437" t="n"/>
      <c r="AB210" s="437" t="n"/>
    </row>
    <row r="211">
      <c r="A211" s="437" t="n">
        <v>50</v>
      </c>
      <c r="B211" s="437" t="n">
        <v>0</v>
      </c>
      <c r="C211" s="437" t="n">
        <v>0</v>
      </c>
      <c r="D211" s="437" t="n">
        <v>1</v>
      </c>
      <c r="E211" s="437" t="n">
        <v>222</v>
      </c>
      <c r="F211" s="437">
        <f>ROUND(Source!AO207,O211)</f>
        <v/>
      </c>
      <c r="G211" s="437" t="inlineStr">
        <is>
          <t>СтМатОбЗак</t>
        </is>
      </c>
      <c r="H211" s="437" t="inlineStr">
        <is>
          <t>Стоимость материалов и оборудования заказчика</t>
        </is>
      </c>
      <c r="I211" s="437" t="n"/>
      <c r="J211" s="437" t="n"/>
      <c r="K211" s="437" t="n">
        <v>222</v>
      </c>
      <c r="L211" s="437" t="n">
        <v>3</v>
      </c>
      <c r="M211" s="437" t="n">
        <v>3</v>
      </c>
      <c r="N211" s="437" t="inlineStr"/>
      <c r="O211" s="437" t="n">
        <v>0</v>
      </c>
      <c r="P211" s="437" t="n"/>
      <c r="Q211" s="437" t="n"/>
      <c r="R211" s="437" t="n"/>
      <c r="S211" s="437" t="n"/>
      <c r="T211" s="437" t="n"/>
      <c r="U211" s="437" t="n"/>
      <c r="V211" s="437" t="n"/>
      <c r="W211" s="437" t="n">
        <v>0</v>
      </c>
      <c r="X211" s="437" t="n">
        <v>1</v>
      </c>
      <c r="Y211" s="437" t="n">
        <v>0</v>
      </c>
      <c r="Z211" s="437" t="n"/>
      <c r="AA211" s="437" t="n"/>
      <c r="AB211" s="437" t="n"/>
    </row>
    <row r="212">
      <c r="A212" s="437" t="n">
        <v>50</v>
      </c>
      <c r="B212" s="437" t="n">
        <v>0</v>
      </c>
      <c r="C212" s="437" t="n">
        <v>0</v>
      </c>
      <c r="D212" s="437" t="n">
        <v>1</v>
      </c>
      <c r="E212" s="437" t="n">
        <v>225</v>
      </c>
      <c r="F212" s="437">
        <f>ROUND(Source!AV207,O212)</f>
        <v/>
      </c>
      <c r="G212" s="437" t="inlineStr">
        <is>
          <t>СтМатОбПод</t>
        </is>
      </c>
      <c r="H212" s="437" t="inlineStr">
        <is>
          <t>Стоимость материалов и оборудования подрядчика</t>
        </is>
      </c>
      <c r="I212" s="437" t="n"/>
      <c r="J212" s="437" t="n"/>
      <c r="K212" s="437" t="n">
        <v>225</v>
      </c>
      <c r="L212" s="437" t="n">
        <v>4</v>
      </c>
      <c r="M212" s="437" t="n">
        <v>3</v>
      </c>
      <c r="N212" s="437" t="inlineStr"/>
      <c r="O212" s="437" t="n">
        <v>0</v>
      </c>
      <c r="P212" s="437" t="n"/>
      <c r="Q212" s="437" t="n"/>
      <c r="R212" s="437" t="n"/>
      <c r="S212" s="437" t="n"/>
      <c r="T212" s="437" t="n"/>
      <c r="U212" s="437" t="n"/>
      <c r="V212" s="437" t="n"/>
      <c r="W212" s="437" t="n">
        <v>0</v>
      </c>
      <c r="X212" s="437" t="n">
        <v>1</v>
      </c>
      <c r="Y212" s="437" t="n">
        <v>0</v>
      </c>
      <c r="Z212" s="437" t="n"/>
      <c r="AA212" s="437" t="n"/>
      <c r="AB212" s="437" t="n"/>
    </row>
    <row r="213">
      <c r="A213" s="437" t="n">
        <v>50</v>
      </c>
      <c r="B213" s="437" t="n">
        <v>0</v>
      </c>
      <c r="C213" s="437" t="n">
        <v>0</v>
      </c>
      <c r="D213" s="437" t="n">
        <v>1</v>
      </c>
      <c r="E213" s="437" t="n">
        <v>226</v>
      </c>
      <c r="F213" s="437">
        <f>ROUND(Source!AW207,O213)</f>
        <v/>
      </c>
      <c r="G213" s="437" t="inlineStr">
        <is>
          <t>СтМат</t>
        </is>
      </c>
      <c r="H213" s="437" t="inlineStr">
        <is>
          <t>Стоимость материалов (всего)</t>
        </is>
      </c>
      <c r="I213" s="437" t="n"/>
      <c r="J213" s="437" t="n"/>
      <c r="K213" s="437" t="n">
        <v>226</v>
      </c>
      <c r="L213" s="437" t="n">
        <v>5</v>
      </c>
      <c r="M213" s="437" t="n">
        <v>3</v>
      </c>
      <c r="N213" s="437" t="inlineStr"/>
      <c r="O213" s="437" t="n">
        <v>0</v>
      </c>
      <c r="P213" s="437" t="n"/>
      <c r="Q213" s="437" t="n"/>
      <c r="R213" s="437" t="n"/>
      <c r="S213" s="437" t="n"/>
      <c r="T213" s="437" t="n"/>
      <c r="U213" s="437" t="n"/>
      <c r="V213" s="437" t="n"/>
      <c r="W213" s="437" t="n">
        <v>0</v>
      </c>
      <c r="X213" s="437" t="n">
        <v>1</v>
      </c>
      <c r="Y213" s="437" t="n">
        <v>0</v>
      </c>
      <c r="Z213" s="437" t="n"/>
      <c r="AA213" s="437" t="n"/>
      <c r="AB213" s="437" t="n"/>
    </row>
    <row r="214">
      <c r="A214" s="437" t="n">
        <v>50</v>
      </c>
      <c r="B214" s="437" t="n">
        <v>0</v>
      </c>
      <c r="C214" s="437" t="n">
        <v>0</v>
      </c>
      <c r="D214" s="437" t="n">
        <v>1</v>
      </c>
      <c r="E214" s="437" t="n">
        <v>227</v>
      </c>
      <c r="F214" s="437">
        <f>ROUND(Source!AX207,O214)</f>
        <v/>
      </c>
      <c r="G214" s="437" t="inlineStr">
        <is>
          <t>СтМатЗак</t>
        </is>
      </c>
      <c r="H214" s="437" t="inlineStr">
        <is>
          <t>Стоимость материалов заказчика</t>
        </is>
      </c>
      <c r="I214" s="437" t="n"/>
      <c r="J214" s="437" t="n"/>
      <c r="K214" s="437" t="n">
        <v>227</v>
      </c>
      <c r="L214" s="437" t="n">
        <v>6</v>
      </c>
      <c r="M214" s="437" t="n">
        <v>3</v>
      </c>
      <c r="N214" s="437" t="inlineStr"/>
      <c r="O214" s="437" t="n">
        <v>0</v>
      </c>
      <c r="P214" s="437" t="n"/>
      <c r="Q214" s="437" t="n"/>
      <c r="R214" s="437" t="n"/>
      <c r="S214" s="437" t="n"/>
      <c r="T214" s="437" t="n"/>
      <c r="U214" s="437" t="n"/>
      <c r="V214" s="437" t="n"/>
      <c r="W214" s="437" t="n">
        <v>0</v>
      </c>
      <c r="X214" s="437" t="n">
        <v>1</v>
      </c>
      <c r="Y214" s="437" t="n">
        <v>0</v>
      </c>
      <c r="Z214" s="437" t="n"/>
      <c r="AA214" s="437" t="n"/>
      <c r="AB214" s="437" t="n"/>
    </row>
    <row r="215">
      <c r="A215" s="437" t="n">
        <v>50</v>
      </c>
      <c r="B215" s="437" t="n">
        <v>0</v>
      </c>
      <c r="C215" s="437" t="n">
        <v>0</v>
      </c>
      <c r="D215" s="437" t="n">
        <v>1</v>
      </c>
      <c r="E215" s="437" t="n">
        <v>228</v>
      </c>
      <c r="F215" s="437">
        <f>ROUND(Source!AY207,O215)</f>
        <v/>
      </c>
      <c r="G215" s="437" t="inlineStr">
        <is>
          <t>СтМатПод</t>
        </is>
      </c>
      <c r="H215" s="437" t="inlineStr">
        <is>
          <t>Стоимость материалов подрядчика</t>
        </is>
      </c>
      <c r="I215" s="437" t="n"/>
      <c r="J215" s="437" t="n"/>
      <c r="K215" s="437" t="n">
        <v>228</v>
      </c>
      <c r="L215" s="437" t="n">
        <v>7</v>
      </c>
      <c r="M215" s="437" t="n">
        <v>3</v>
      </c>
      <c r="N215" s="437" t="inlineStr"/>
      <c r="O215" s="437" t="n">
        <v>0</v>
      </c>
      <c r="P215" s="437" t="n"/>
      <c r="Q215" s="437" t="n"/>
      <c r="R215" s="437" t="n"/>
      <c r="S215" s="437" t="n"/>
      <c r="T215" s="437" t="n"/>
      <c r="U215" s="437" t="n"/>
      <c r="V215" s="437" t="n"/>
      <c r="W215" s="437" t="n">
        <v>0</v>
      </c>
      <c r="X215" s="437" t="n">
        <v>1</v>
      </c>
      <c r="Y215" s="437" t="n">
        <v>0</v>
      </c>
      <c r="Z215" s="437" t="n"/>
      <c r="AA215" s="437" t="n"/>
      <c r="AB215" s="437" t="n"/>
    </row>
    <row r="216">
      <c r="A216" s="437" t="n">
        <v>50</v>
      </c>
      <c r="B216" s="437" t="n">
        <v>0</v>
      </c>
      <c r="C216" s="437" t="n">
        <v>0</v>
      </c>
      <c r="D216" s="437" t="n">
        <v>1</v>
      </c>
      <c r="E216" s="437" t="n">
        <v>216</v>
      </c>
      <c r="F216" s="437">
        <f>ROUND(Source!AP207,O216)</f>
        <v/>
      </c>
      <c r="G216" s="437" t="inlineStr">
        <is>
          <t>Оборуд</t>
        </is>
      </c>
      <c r="H216" s="437" t="inlineStr">
        <is>
          <t>Стоимость оборудования (всего)</t>
        </is>
      </c>
      <c r="I216" s="437" t="n"/>
      <c r="J216" s="437" t="n"/>
      <c r="K216" s="437" t="n">
        <v>216</v>
      </c>
      <c r="L216" s="437" t="n">
        <v>8</v>
      </c>
      <c r="M216" s="437" t="n">
        <v>3</v>
      </c>
      <c r="N216" s="437" t="inlineStr"/>
      <c r="O216" s="437" t="n">
        <v>0</v>
      </c>
      <c r="P216" s="437" t="n"/>
      <c r="Q216" s="437" t="n"/>
      <c r="R216" s="437" t="n"/>
      <c r="S216" s="437" t="n"/>
      <c r="T216" s="437" t="n"/>
      <c r="U216" s="437" t="n"/>
      <c r="V216" s="437" t="n"/>
      <c r="W216" s="437" t="n">
        <v>0</v>
      </c>
      <c r="X216" s="437" t="n">
        <v>1</v>
      </c>
      <c r="Y216" s="437" t="n">
        <v>0</v>
      </c>
      <c r="Z216" s="437" t="n"/>
      <c r="AA216" s="437" t="n"/>
      <c r="AB216" s="437" t="n"/>
    </row>
    <row r="217">
      <c r="A217" s="437" t="n">
        <v>50</v>
      </c>
      <c r="B217" s="437" t="n">
        <v>0</v>
      </c>
      <c r="C217" s="437" t="n">
        <v>0</v>
      </c>
      <c r="D217" s="437" t="n">
        <v>1</v>
      </c>
      <c r="E217" s="437" t="n">
        <v>223</v>
      </c>
      <c r="F217" s="437">
        <f>ROUND(Source!AQ207,O217)</f>
        <v/>
      </c>
      <c r="G217" s="437" t="inlineStr">
        <is>
          <t>ОборудЗак</t>
        </is>
      </c>
      <c r="H217" s="437" t="inlineStr">
        <is>
          <t>Стоимость оборудования заказчика</t>
        </is>
      </c>
      <c r="I217" s="437" t="n"/>
      <c r="J217" s="437" t="n"/>
      <c r="K217" s="437" t="n">
        <v>223</v>
      </c>
      <c r="L217" s="437" t="n">
        <v>9</v>
      </c>
      <c r="M217" s="437" t="n">
        <v>3</v>
      </c>
      <c r="N217" s="437" t="inlineStr"/>
      <c r="O217" s="437" t="n">
        <v>0</v>
      </c>
      <c r="P217" s="437" t="n"/>
      <c r="Q217" s="437" t="n"/>
      <c r="R217" s="437" t="n"/>
      <c r="S217" s="437" t="n"/>
      <c r="T217" s="437" t="n"/>
      <c r="U217" s="437" t="n"/>
      <c r="V217" s="437" t="n"/>
      <c r="W217" s="437" t="n">
        <v>0</v>
      </c>
      <c r="X217" s="437" t="n">
        <v>1</v>
      </c>
      <c r="Y217" s="437" t="n">
        <v>0</v>
      </c>
      <c r="Z217" s="437" t="n"/>
      <c r="AA217" s="437" t="n"/>
      <c r="AB217" s="437" t="n"/>
    </row>
    <row r="218">
      <c r="A218" s="437" t="n">
        <v>50</v>
      </c>
      <c r="B218" s="437" t="n">
        <v>0</v>
      </c>
      <c r="C218" s="437" t="n">
        <v>0</v>
      </c>
      <c r="D218" s="437" t="n">
        <v>1</v>
      </c>
      <c r="E218" s="437" t="n">
        <v>229</v>
      </c>
      <c r="F218" s="437">
        <f>ROUND(Source!AZ207,O218)</f>
        <v/>
      </c>
      <c r="G218" s="437" t="inlineStr">
        <is>
          <t>ОборудПод</t>
        </is>
      </c>
      <c r="H218" s="437" t="inlineStr">
        <is>
          <t>Стоимость оборудования подрядчика</t>
        </is>
      </c>
      <c r="I218" s="437" t="n"/>
      <c r="J218" s="437" t="n"/>
      <c r="K218" s="437" t="n">
        <v>229</v>
      </c>
      <c r="L218" s="437" t="n">
        <v>10</v>
      </c>
      <c r="M218" s="437" t="n">
        <v>3</v>
      </c>
      <c r="N218" s="437" t="inlineStr"/>
      <c r="O218" s="437" t="n">
        <v>0</v>
      </c>
      <c r="P218" s="437" t="n"/>
      <c r="Q218" s="437" t="n"/>
      <c r="R218" s="437" t="n"/>
      <c r="S218" s="437" t="n"/>
      <c r="T218" s="437" t="n"/>
      <c r="U218" s="437" t="n"/>
      <c r="V218" s="437" t="n"/>
      <c r="W218" s="437" t="n">
        <v>0</v>
      </c>
      <c r="X218" s="437" t="n">
        <v>1</v>
      </c>
      <c r="Y218" s="437" t="n">
        <v>0</v>
      </c>
      <c r="Z218" s="437" t="n"/>
      <c r="AA218" s="437" t="n"/>
      <c r="AB218" s="437" t="n"/>
    </row>
    <row r="219">
      <c r="A219" s="437" t="n">
        <v>50</v>
      </c>
      <c r="B219" s="437" t="n">
        <v>0</v>
      </c>
      <c r="C219" s="437" t="n">
        <v>0</v>
      </c>
      <c r="D219" s="437" t="n">
        <v>1</v>
      </c>
      <c r="E219" s="437" t="n">
        <v>203</v>
      </c>
      <c r="F219" s="437">
        <f>ROUND(Source!Q207,O219)</f>
        <v/>
      </c>
      <c r="G219" s="437" t="inlineStr">
        <is>
          <t>ЭММ</t>
        </is>
      </c>
      <c r="H219" s="437" t="inlineStr">
        <is>
          <t>Эксплуатация машин</t>
        </is>
      </c>
      <c r="I219" s="437" t="n"/>
      <c r="J219" s="437" t="n"/>
      <c r="K219" s="437" t="n">
        <v>203</v>
      </c>
      <c r="L219" s="437" t="n">
        <v>11</v>
      </c>
      <c r="M219" s="437" t="n">
        <v>3</v>
      </c>
      <c r="N219" s="437" t="inlineStr"/>
      <c r="O219" s="437" t="n">
        <v>0</v>
      </c>
      <c r="P219" s="437" t="n"/>
      <c r="Q219" s="437" t="n"/>
      <c r="R219" s="437" t="n"/>
      <c r="S219" s="437" t="n"/>
      <c r="T219" s="437" t="n"/>
      <c r="U219" s="437" t="n"/>
      <c r="V219" s="437" t="n"/>
      <c r="W219" s="437" t="n">
        <v>0</v>
      </c>
      <c r="X219" s="437" t="n">
        <v>1</v>
      </c>
      <c r="Y219" s="437" t="n">
        <v>0</v>
      </c>
      <c r="Z219" s="437" t="n"/>
      <c r="AA219" s="437" t="n"/>
      <c r="AB219" s="437" t="n"/>
    </row>
    <row r="220">
      <c r="A220" s="437" t="n">
        <v>50</v>
      </c>
      <c r="B220" s="437" t="n">
        <v>0</v>
      </c>
      <c r="C220" s="437" t="n">
        <v>0</v>
      </c>
      <c r="D220" s="437" t="n">
        <v>1</v>
      </c>
      <c r="E220" s="437" t="n">
        <v>231</v>
      </c>
      <c r="F220" s="437">
        <f>ROUND(Source!BB207,O220)</f>
        <v/>
      </c>
      <c r="G220" s="437" t="inlineStr">
        <is>
          <t>ЭММсНРиСП</t>
        </is>
      </c>
      <c r="H220" s="437" t="inlineStr">
        <is>
          <t>Эксплуатация машин по ТСН-2001.16</t>
        </is>
      </c>
      <c r="I220" s="437" t="n"/>
      <c r="J220" s="437" t="n"/>
      <c r="K220" s="437" t="n">
        <v>231</v>
      </c>
      <c r="L220" s="437" t="n">
        <v>12</v>
      </c>
      <c r="M220" s="437" t="n">
        <v>3</v>
      </c>
      <c r="N220" s="437" t="inlineStr"/>
      <c r="O220" s="437" t="n">
        <v>0</v>
      </c>
      <c r="P220" s="437" t="n"/>
      <c r="Q220" s="437" t="n"/>
      <c r="R220" s="437" t="n"/>
      <c r="S220" s="437" t="n"/>
      <c r="T220" s="437" t="n"/>
      <c r="U220" s="437" t="n"/>
      <c r="V220" s="437" t="n"/>
      <c r="W220" s="437" t="n">
        <v>0</v>
      </c>
      <c r="X220" s="437" t="n">
        <v>1</v>
      </c>
      <c r="Y220" s="437" t="n">
        <v>0</v>
      </c>
      <c r="Z220" s="437" t="n"/>
      <c r="AA220" s="437" t="n"/>
      <c r="AB220" s="437" t="n"/>
    </row>
    <row r="221">
      <c r="A221" s="437" t="n">
        <v>50</v>
      </c>
      <c r="B221" s="437" t="n">
        <v>0</v>
      </c>
      <c r="C221" s="437" t="n">
        <v>0</v>
      </c>
      <c r="D221" s="437" t="n">
        <v>1</v>
      </c>
      <c r="E221" s="437" t="n">
        <v>204</v>
      </c>
      <c r="F221" s="437">
        <f>ROUND(Source!R207,O221)</f>
        <v/>
      </c>
      <c r="G221" s="437" t="inlineStr">
        <is>
          <t>ЗПМ</t>
        </is>
      </c>
      <c r="H221" s="437" t="inlineStr">
        <is>
          <t>ЗП машинистов</t>
        </is>
      </c>
      <c r="I221" s="437" t="n"/>
      <c r="J221" s="437" t="n"/>
      <c r="K221" s="437" t="n">
        <v>204</v>
      </c>
      <c r="L221" s="437" t="n">
        <v>13</v>
      </c>
      <c r="M221" s="437" t="n">
        <v>3</v>
      </c>
      <c r="N221" s="437" t="inlineStr"/>
      <c r="O221" s="437" t="n">
        <v>0</v>
      </c>
      <c r="P221" s="437" t="n"/>
      <c r="Q221" s="437" t="n"/>
      <c r="R221" s="437" t="n"/>
      <c r="S221" s="437" t="n"/>
      <c r="T221" s="437" t="n"/>
      <c r="U221" s="437" t="n"/>
      <c r="V221" s="437" t="n"/>
      <c r="W221" s="437" t="n">
        <v>0</v>
      </c>
      <c r="X221" s="437" t="n">
        <v>1</v>
      </c>
      <c r="Y221" s="437" t="n">
        <v>0</v>
      </c>
      <c r="Z221" s="437" t="n"/>
      <c r="AA221" s="437" t="n"/>
      <c r="AB221" s="437" t="n"/>
    </row>
    <row r="222">
      <c r="A222" s="437" t="n">
        <v>50</v>
      </c>
      <c r="B222" s="437" t="n">
        <v>0</v>
      </c>
      <c r="C222" s="437" t="n">
        <v>0</v>
      </c>
      <c r="D222" s="437" t="n">
        <v>1</v>
      </c>
      <c r="E222" s="437" t="n">
        <v>205</v>
      </c>
      <c r="F222" s="437">
        <f>ROUND(Source!S207,O222)</f>
        <v/>
      </c>
      <c r="G222" s="437" t="inlineStr">
        <is>
          <t>ОЗП</t>
        </is>
      </c>
      <c r="H222" s="437" t="inlineStr">
        <is>
          <t>Основная ЗП рабочих</t>
        </is>
      </c>
      <c r="I222" s="437" t="n"/>
      <c r="J222" s="437" t="n"/>
      <c r="K222" s="437" t="n">
        <v>205</v>
      </c>
      <c r="L222" s="437" t="n">
        <v>14</v>
      </c>
      <c r="M222" s="437" t="n">
        <v>3</v>
      </c>
      <c r="N222" s="437" t="inlineStr"/>
      <c r="O222" s="437" t="n">
        <v>0</v>
      </c>
      <c r="P222" s="437" t="n"/>
      <c r="Q222" s="437" t="n"/>
      <c r="R222" s="437" t="n"/>
      <c r="S222" s="437" t="n"/>
      <c r="T222" s="437" t="n"/>
      <c r="U222" s="437" t="n"/>
      <c r="V222" s="437" t="n"/>
      <c r="W222" s="437" t="n">
        <v>0</v>
      </c>
      <c r="X222" s="437" t="n">
        <v>1</v>
      </c>
      <c r="Y222" s="437" t="n">
        <v>0</v>
      </c>
      <c r="Z222" s="437" t="n"/>
      <c r="AA222" s="437" t="n"/>
      <c r="AB222" s="437" t="n"/>
    </row>
    <row r="223">
      <c r="A223" s="437" t="n">
        <v>50</v>
      </c>
      <c r="B223" s="437" t="n">
        <v>0</v>
      </c>
      <c r="C223" s="437" t="n">
        <v>0</v>
      </c>
      <c r="D223" s="437" t="n">
        <v>1</v>
      </c>
      <c r="E223" s="437" t="n">
        <v>232</v>
      </c>
      <c r="F223" s="437">
        <f>ROUND(Source!BC207,O223)</f>
        <v/>
      </c>
      <c r="G223" s="437" t="inlineStr">
        <is>
          <t>ОЗПсНРиСП</t>
        </is>
      </c>
      <c r="H223" s="437" t="inlineStr">
        <is>
          <t>Основная ЗП рабочих по ТСН-2001.16</t>
        </is>
      </c>
      <c r="I223" s="437" t="n"/>
      <c r="J223" s="437" t="n"/>
      <c r="K223" s="437" t="n">
        <v>232</v>
      </c>
      <c r="L223" s="437" t="n">
        <v>15</v>
      </c>
      <c r="M223" s="437" t="n">
        <v>3</v>
      </c>
      <c r="N223" s="437" t="inlineStr"/>
      <c r="O223" s="437" t="n">
        <v>0</v>
      </c>
      <c r="P223" s="437" t="n"/>
      <c r="Q223" s="437" t="n"/>
      <c r="R223" s="437" t="n"/>
      <c r="S223" s="437" t="n"/>
      <c r="T223" s="437" t="n"/>
      <c r="U223" s="437" t="n"/>
      <c r="V223" s="437" t="n"/>
      <c r="W223" s="437" t="n">
        <v>0</v>
      </c>
      <c r="X223" s="437" t="n">
        <v>1</v>
      </c>
      <c r="Y223" s="437" t="n">
        <v>0</v>
      </c>
      <c r="Z223" s="437" t="n"/>
      <c r="AA223" s="437" t="n"/>
      <c r="AB223" s="437" t="n"/>
    </row>
    <row r="224">
      <c r="A224" s="437" t="n">
        <v>50</v>
      </c>
      <c r="B224" s="437" t="n">
        <v>0</v>
      </c>
      <c r="C224" s="437" t="n">
        <v>0</v>
      </c>
      <c r="D224" s="437" t="n">
        <v>1</v>
      </c>
      <c r="E224" s="437" t="n">
        <v>214</v>
      </c>
      <c r="F224" s="437">
        <f>ROUND(Source!AS207,O224)</f>
        <v/>
      </c>
      <c r="G224" s="437" t="inlineStr">
        <is>
          <t>Строит</t>
        </is>
      </c>
      <c r="H224" s="437" t="inlineStr">
        <is>
          <t>Строительные работы с НР и СП</t>
        </is>
      </c>
      <c r="I224" s="437" t="n"/>
      <c r="J224" s="437" t="n"/>
      <c r="K224" s="437" t="n">
        <v>214</v>
      </c>
      <c r="L224" s="437" t="n">
        <v>16</v>
      </c>
      <c r="M224" s="437" t="n">
        <v>3</v>
      </c>
      <c r="N224" s="437" t="inlineStr"/>
      <c r="O224" s="437" t="n">
        <v>0</v>
      </c>
      <c r="P224" s="437" t="n"/>
      <c r="Q224" s="437" t="n"/>
      <c r="R224" s="437" t="n"/>
      <c r="S224" s="437" t="n"/>
      <c r="T224" s="437" t="n"/>
      <c r="U224" s="437" t="n"/>
      <c r="V224" s="437" t="n"/>
      <c r="W224" s="437" t="n">
        <v>0</v>
      </c>
      <c r="X224" s="437" t="n">
        <v>1</v>
      </c>
      <c r="Y224" s="437" t="n">
        <v>0</v>
      </c>
      <c r="Z224" s="437" t="n"/>
      <c r="AA224" s="437" t="n"/>
      <c r="AB224" s="437" t="n"/>
    </row>
    <row r="225">
      <c r="A225" s="437" t="n">
        <v>50</v>
      </c>
      <c r="B225" s="437" t="n">
        <v>0</v>
      </c>
      <c r="C225" s="437" t="n">
        <v>0</v>
      </c>
      <c r="D225" s="437" t="n">
        <v>1</v>
      </c>
      <c r="E225" s="437" t="n">
        <v>215</v>
      </c>
      <c r="F225" s="437">
        <f>ROUND(Source!AT207,O225)</f>
        <v/>
      </c>
      <c r="G225" s="437" t="inlineStr">
        <is>
          <t>Монтаж</t>
        </is>
      </c>
      <c r="H225" s="437" t="inlineStr">
        <is>
          <t>Монтажные работы с НР и СП</t>
        </is>
      </c>
      <c r="I225" s="437" t="n"/>
      <c r="J225" s="437" t="n"/>
      <c r="K225" s="437" t="n">
        <v>215</v>
      </c>
      <c r="L225" s="437" t="n">
        <v>17</v>
      </c>
      <c r="M225" s="437" t="n">
        <v>3</v>
      </c>
      <c r="N225" s="437" t="inlineStr"/>
      <c r="O225" s="437" t="n">
        <v>0</v>
      </c>
      <c r="P225" s="437" t="n"/>
      <c r="Q225" s="437" t="n"/>
      <c r="R225" s="437" t="n"/>
      <c r="S225" s="437" t="n"/>
      <c r="T225" s="437" t="n"/>
      <c r="U225" s="437" t="n"/>
      <c r="V225" s="437" t="n"/>
      <c r="W225" s="437" t="n">
        <v>0</v>
      </c>
      <c r="X225" s="437" t="n">
        <v>1</v>
      </c>
      <c r="Y225" s="437" t="n">
        <v>0</v>
      </c>
      <c r="Z225" s="437" t="n"/>
      <c r="AA225" s="437" t="n"/>
      <c r="AB225" s="437" t="n"/>
    </row>
    <row r="226">
      <c r="A226" s="437" t="n">
        <v>50</v>
      </c>
      <c r="B226" s="437" t="n">
        <v>0</v>
      </c>
      <c r="C226" s="437" t="n">
        <v>0</v>
      </c>
      <c r="D226" s="437" t="n">
        <v>1</v>
      </c>
      <c r="E226" s="437" t="n">
        <v>217</v>
      </c>
      <c r="F226" s="437">
        <f>ROUND(Source!AU207,O226)</f>
        <v/>
      </c>
      <c r="G226" s="437" t="inlineStr">
        <is>
          <t>Прочие</t>
        </is>
      </c>
      <c r="H226" s="437" t="inlineStr">
        <is>
          <t>Прочие работы с НР и СП</t>
        </is>
      </c>
      <c r="I226" s="437" t="n"/>
      <c r="J226" s="437" t="n"/>
      <c r="K226" s="437" t="n">
        <v>217</v>
      </c>
      <c r="L226" s="437" t="n">
        <v>18</v>
      </c>
      <c r="M226" s="437" t="n">
        <v>3</v>
      </c>
      <c r="N226" s="437" t="inlineStr"/>
      <c r="O226" s="437" t="n">
        <v>0</v>
      </c>
      <c r="P226" s="437" t="n"/>
      <c r="Q226" s="437" t="n"/>
      <c r="R226" s="437" t="n"/>
      <c r="S226" s="437" t="n"/>
      <c r="T226" s="437" t="n"/>
      <c r="U226" s="437" t="n"/>
      <c r="V226" s="437" t="n"/>
      <c r="W226" s="437" t="n">
        <v>0</v>
      </c>
      <c r="X226" s="437" t="n">
        <v>1</v>
      </c>
      <c r="Y226" s="437" t="n">
        <v>0</v>
      </c>
      <c r="Z226" s="437" t="n"/>
      <c r="AA226" s="437" t="n"/>
      <c r="AB226" s="437" t="n"/>
    </row>
    <row r="227">
      <c r="A227" s="437" t="n">
        <v>50</v>
      </c>
      <c r="B227" s="437" t="n">
        <v>0</v>
      </c>
      <c r="C227" s="437" t="n">
        <v>0</v>
      </c>
      <c r="D227" s="437" t="n">
        <v>1</v>
      </c>
      <c r="E227" s="437" t="n">
        <v>230</v>
      </c>
      <c r="F227" s="437">
        <f>ROUND(Source!BA207,O227)</f>
        <v/>
      </c>
      <c r="G227" s="437" t="inlineStr">
        <is>
          <t>ПрочиеЗатр</t>
        </is>
      </c>
      <c r="H227" s="437" t="inlineStr">
        <is>
          <t>Прочие затраты по ТСН-2001.16</t>
        </is>
      </c>
      <c r="I227" s="437" t="n"/>
      <c r="J227" s="437" t="n"/>
      <c r="K227" s="437" t="n">
        <v>230</v>
      </c>
      <c r="L227" s="437" t="n">
        <v>19</v>
      </c>
      <c r="M227" s="437" t="n">
        <v>3</v>
      </c>
      <c r="N227" s="437" t="inlineStr"/>
      <c r="O227" s="437" t="n">
        <v>0</v>
      </c>
      <c r="P227" s="437" t="n"/>
      <c r="Q227" s="437" t="n"/>
      <c r="R227" s="437" t="n"/>
      <c r="S227" s="437" t="n"/>
      <c r="T227" s="437" t="n"/>
      <c r="U227" s="437" t="n"/>
      <c r="V227" s="437" t="n"/>
      <c r="W227" s="437" t="n">
        <v>0</v>
      </c>
      <c r="X227" s="437" t="n">
        <v>1</v>
      </c>
      <c r="Y227" s="437" t="n">
        <v>0</v>
      </c>
      <c r="Z227" s="437" t="n"/>
      <c r="AA227" s="437" t="n"/>
      <c r="AB227" s="437" t="n"/>
    </row>
    <row r="228">
      <c r="A228" s="437" t="n">
        <v>50</v>
      </c>
      <c r="B228" s="437" t="n">
        <v>0</v>
      </c>
      <c r="C228" s="437" t="n">
        <v>0</v>
      </c>
      <c r="D228" s="437" t="n">
        <v>1</v>
      </c>
      <c r="E228" s="437" t="n">
        <v>206</v>
      </c>
      <c r="F228" s="437">
        <f>ROUND(Source!T207,O228)</f>
        <v/>
      </c>
      <c r="G228" s="437" t="inlineStr">
        <is>
          <t>ВозврМат</t>
        </is>
      </c>
      <c r="H228" s="437" t="inlineStr">
        <is>
          <t>Возврат материалов</t>
        </is>
      </c>
      <c r="I228" s="437" t="n"/>
      <c r="J228" s="437" t="n"/>
      <c r="K228" s="437" t="n">
        <v>206</v>
      </c>
      <c r="L228" s="437" t="n">
        <v>20</v>
      </c>
      <c r="M228" s="437" t="n">
        <v>3</v>
      </c>
      <c r="N228" s="437" t="inlineStr"/>
      <c r="O228" s="437" t="n">
        <v>0</v>
      </c>
      <c r="P228" s="437" t="n"/>
      <c r="Q228" s="437" t="n"/>
      <c r="R228" s="437" t="n"/>
      <c r="S228" s="437" t="n"/>
      <c r="T228" s="437" t="n"/>
      <c r="U228" s="437" t="n"/>
      <c r="V228" s="437" t="n"/>
      <c r="W228" s="437" t="n">
        <v>0</v>
      </c>
      <c r="X228" s="437" t="n">
        <v>1</v>
      </c>
      <c r="Y228" s="437" t="n">
        <v>0</v>
      </c>
      <c r="Z228" s="437" t="n"/>
      <c r="AA228" s="437" t="n"/>
      <c r="AB228" s="437" t="n"/>
    </row>
    <row r="229">
      <c r="A229" s="437" t="n">
        <v>50</v>
      </c>
      <c r="B229" s="437" t="n">
        <v>0</v>
      </c>
      <c r="C229" s="437" t="n">
        <v>0</v>
      </c>
      <c r="D229" s="437" t="n">
        <v>1</v>
      </c>
      <c r="E229" s="437" t="n">
        <v>207</v>
      </c>
      <c r="F229" s="437">
        <f>ROUND(Source!U207,O229)</f>
        <v/>
      </c>
      <c r="G229" s="437" t="inlineStr">
        <is>
          <t>ТрудСтр</t>
        </is>
      </c>
      <c r="H229" s="437" t="inlineStr">
        <is>
          <t>Трудозатраты строителей</t>
        </is>
      </c>
      <c r="I229" s="437" t="n"/>
      <c r="J229" s="437" t="n"/>
      <c r="K229" s="437" t="n">
        <v>207</v>
      </c>
      <c r="L229" s="437" t="n">
        <v>21</v>
      </c>
      <c r="M229" s="437" t="n">
        <v>3</v>
      </c>
      <c r="N229" s="437" t="inlineStr"/>
      <c r="O229" s="437" t="n">
        <v>7</v>
      </c>
      <c r="P229" s="437" t="n"/>
      <c r="Q229" s="437" t="n"/>
      <c r="R229" s="437" t="n"/>
      <c r="S229" s="437" t="n"/>
      <c r="T229" s="437" t="n"/>
      <c r="U229" s="437" t="n"/>
      <c r="V229" s="437" t="n"/>
      <c r="W229" s="437" t="n">
        <v>0</v>
      </c>
      <c r="X229" s="437" t="n">
        <v>1</v>
      </c>
      <c r="Y229" s="437" t="n">
        <v>0</v>
      </c>
      <c r="Z229" s="437" t="n"/>
      <c r="AA229" s="437" t="n"/>
      <c r="AB229" s="437" t="n"/>
    </row>
    <row r="230">
      <c r="A230" s="437" t="n">
        <v>50</v>
      </c>
      <c r="B230" s="437" t="n">
        <v>0</v>
      </c>
      <c r="C230" s="437" t="n">
        <v>0</v>
      </c>
      <c r="D230" s="437" t="n">
        <v>1</v>
      </c>
      <c r="E230" s="437" t="n">
        <v>208</v>
      </c>
      <c r="F230" s="437">
        <f>ROUND(Source!V207,O230)</f>
        <v/>
      </c>
      <c r="G230" s="437" t="inlineStr">
        <is>
          <t>ТрудМаш</t>
        </is>
      </c>
      <c r="H230" s="437" t="inlineStr">
        <is>
          <t>Трудозатраты машинистов</t>
        </is>
      </c>
      <c r="I230" s="437" t="n"/>
      <c r="J230" s="437" t="n"/>
      <c r="K230" s="437" t="n">
        <v>208</v>
      </c>
      <c r="L230" s="437" t="n">
        <v>22</v>
      </c>
      <c r="M230" s="437" t="n">
        <v>3</v>
      </c>
      <c r="N230" s="437" t="inlineStr"/>
      <c r="O230" s="437" t="n">
        <v>7</v>
      </c>
      <c r="P230" s="437" t="n"/>
      <c r="Q230" s="437" t="n"/>
      <c r="R230" s="437" t="n"/>
      <c r="S230" s="437" t="n"/>
      <c r="T230" s="437" t="n"/>
      <c r="U230" s="437" t="n"/>
      <c r="V230" s="437" t="n"/>
      <c r="W230" s="437" t="n">
        <v>0</v>
      </c>
      <c r="X230" s="437" t="n">
        <v>1</v>
      </c>
      <c r="Y230" s="437" t="n">
        <v>0</v>
      </c>
      <c r="Z230" s="437" t="n"/>
      <c r="AA230" s="437" t="n"/>
      <c r="AB230" s="437" t="n"/>
    </row>
    <row r="231">
      <c r="A231" s="437" t="n">
        <v>50</v>
      </c>
      <c r="B231" s="437" t="n">
        <v>0</v>
      </c>
      <c r="C231" s="437" t="n">
        <v>0</v>
      </c>
      <c r="D231" s="437" t="n">
        <v>1</v>
      </c>
      <c r="E231" s="437" t="n">
        <v>209</v>
      </c>
      <c r="F231" s="437">
        <f>ROUND(Source!W207,O231)</f>
        <v/>
      </c>
      <c r="G231" s="437" t="inlineStr">
        <is>
          <t>ТранспМат</t>
        </is>
      </c>
      <c r="H231" s="437" t="inlineStr">
        <is>
          <t>Транспорт материалов</t>
        </is>
      </c>
      <c r="I231" s="437" t="n"/>
      <c r="J231" s="437" t="n"/>
      <c r="K231" s="437" t="n">
        <v>209</v>
      </c>
      <c r="L231" s="437" t="n">
        <v>23</v>
      </c>
      <c r="M231" s="437" t="n">
        <v>3</v>
      </c>
      <c r="N231" s="437" t="inlineStr"/>
      <c r="O231" s="437" t="n">
        <v>0</v>
      </c>
      <c r="P231" s="437" t="n"/>
      <c r="Q231" s="437" t="n"/>
      <c r="R231" s="437" t="n"/>
      <c r="S231" s="437" t="n"/>
      <c r="T231" s="437" t="n"/>
      <c r="U231" s="437" t="n"/>
      <c r="V231" s="437" t="n"/>
      <c r="W231" s="437" t="n">
        <v>0</v>
      </c>
      <c r="X231" s="437" t="n">
        <v>1</v>
      </c>
      <c r="Y231" s="437" t="n">
        <v>0</v>
      </c>
      <c r="Z231" s="437" t="n"/>
      <c r="AA231" s="437" t="n"/>
      <c r="AB231" s="437" t="n"/>
    </row>
    <row r="232">
      <c r="A232" s="437" t="n">
        <v>50</v>
      </c>
      <c r="B232" s="437" t="n">
        <v>0</v>
      </c>
      <c r="C232" s="437" t="n">
        <v>0</v>
      </c>
      <c r="D232" s="437" t="n">
        <v>1</v>
      </c>
      <c r="E232" s="437" t="n">
        <v>233</v>
      </c>
      <c r="F232" s="437">
        <f>ROUND(Source!BD207,O232)</f>
        <v/>
      </c>
      <c r="G232" s="437" t="inlineStr">
        <is>
          <t>Перевозка</t>
        </is>
      </c>
      <c r="H232" s="437" t="inlineStr">
        <is>
          <t>Перевозка грузов</t>
        </is>
      </c>
      <c r="I232" s="437" t="n"/>
      <c r="J232" s="437" t="n"/>
      <c r="K232" s="437" t="n">
        <v>233</v>
      </c>
      <c r="L232" s="437" t="n">
        <v>24</v>
      </c>
      <c r="M232" s="437" t="n">
        <v>3</v>
      </c>
      <c r="N232" s="437" t="inlineStr"/>
      <c r="O232" s="437" t="n">
        <v>0</v>
      </c>
      <c r="P232" s="437" t="n"/>
      <c r="Q232" s="437" t="n"/>
      <c r="R232" s="437" t="n"/>
      <c r="S232" s="437" t="n"/>
      <c r="T232" s="437" t="n"/>
      <c r="U232" s="437" t="n"/>
      <c r="V232" s="437" t="n"/>
      <c r="W232" s="437" t="n">
        <v>0</v>
      </c>
      <c r="X232" s="437" t="n">
        <v>1</v>
      </c>
      <c r="Y232" s="437" t="n">
        <v>0</v>
      </c>
      <c r="Z232" s="437" t="n"/>
      <c r="AA232" s="437" t="n"/>
      <c r="AB232" s="437" t="n"/>
    </row>
    <row r="233">
      <c r="A233" s="437" t="n">
        <v>50</v>
      </c>
      <c r="B233" s="437" t="n">
        <v>0</v>
      </c>
      <c r="C233" s="437" t="n">
        <v>0</v>
      </c>
      <c r="D233" s="437" t="n">
        <v>1</v>
      </c>
      <c r="E233" s="437" t="n">
        <v>210</v>
      </c>
      <c r="F233" s="437">
        <f>ROUND(Source!X207,O233)</f>
        <v/>
      </c>
      <c r="G233" s="437" t="inlineStr">
        <is>
          <t>НР</t>
        </is>
      </c>
      <c r="H233" s="437" t="inlineStr">
        <is>
          <t>Накладные расходы</t>
        </is>
      </c>
      <c r="I233" s="437" t="n"/>
      <c r="J233" s="437" t="n"/>
      <c r="K233" s="437" t="n">
        <v>210</v>
      </c>
      <c r="L233" s="437" t="n">
        <v>25</v>
      </c>
      <c r="M233" s="437" t="n">
        <v>3</v>
      </c>
      <c r="N233" s="437" t="inlineStr"/>
      <c r="O233" s="437" t="n">
        <v>0</v>
      </c>
      <c r="P233" s="437" t="n"/>
      <c r="Q233" s="437" t="n"/>
      <c r="R233" s="437" t="n"/>
      <c r="S233" s="437" t="n"/>
      <c r="T233" s="437" t="n"/>
      <c r="U233" s="437" t="n"/>
      <c r="V233" s="437" t="n"/>
      <c r="W233" s="437" t="n">
        <v>0</v>
      </c>
      <c r="X233" s="437" t="n">
        <v>1</v>
      </c>
      <c r="Y233" s="437" t="n">
        <v>0</v>
      </c>
      <c r="Z233" s="437" t="n"/>
      <c r="AA233" s="437" t="n"/>
      <c r="AB233" s="437" t="n"/>
    </row>
    <row r="234">
      <c r="A234" s="437" t="n">
        <v>50</v>
      </c>
      <c r="B234" s="437" t="n">
        <v>0</v>
      </c>
      <c r="C234" s="437" t="n">
        <v>0</v>
      </c>
      <c r="D234" s="437" t="n">
        <v>1</v>
      </c>
      <c r="E234" s="437" t="n">
        <v>211</v>
      </c>
      <c r="F234" s="437">
        <f>ROUND(Source!Y207,O234)</f>
        <v/>
      </c>
      <c r="G234" s="437" t="inlineStr">
        <is>
          <t>СмПриб</t>
        </is>
      </c>
      <c r="H234" s="437" t="inlineStr">
        <is>
          <t>Сметная прибыль</t>
        </is>
      </c>
      <c r="I234" s="437" t="n"/>
      <c r="J234" s="437" t="n"/>
      <c r="K234" s="437" t="n">
        <v>211</v>
      </c>
      <c r="L234" s="437" t="n">
        <v>26</v>
      </c>
      <c r="M234" s="437" t="n">
        <v>3</v>
      </c>
      <c r="N234" s="437" t="inlineStr"/>
      <c r="O234" s="437" t="n">
        <v>0</v>
      </c>
      <c r="P234" s="437" t="n"/>
      <c r="Q234" s="437" t="n"/>
      <c r="R234" s="437" t="n"/>
      <c r="S234" s="437" t="n"/>
      <c r="T234" s="437" t="n"/>
      <c r="U234" s="437" t="n"/>
      <c r="V234" s="437" t="n"/>
      <c r="W234" s="437" t="n">
        <v>0</v>
      </c>
      <c r="X234" s="437" t="n">
        <v>1</v>
      </c>
      <c r="Y234" s="437" t="n">
        <v>0</v>
      </c>
      <c r="Z234" s="437" t="n"/>
      <c r="AA234" s="437" t="n"/>
      <c r="AB234" s="437" t="n"/>
    </row>
    <row r="235">
      <c r="A235" s="437" t="n">
        <v>50</v>
      </c>
      <c r="B235" s="437" t="n">
        <v>0</v>
      </c>
      <c r="C235" s="437" t="n">
        <v>0</v>
      </c>
      <c r="D235" s="437" t="n">
        <v>1</v>
      </c>
      <c r="E235" s="437" t="n">
        <v>224</v>
      </c>
      <c r="F235" s="437">
        <f>ROUND(Source!AR207,O235)</f>
        <v/>
      </c>
      <c r="G235" s="437" t="inlineStr">
        <is>
          <t>Всего</t>
        </is>
      </c>
      <c r="H235" s="437" t="inlineStr">
        <is>
          <t>Всего с НР и СП</t>
        </is>
      </c>
      <c r="I235" s="437" t="n"/>
      <c r="J235" s="437" t="n"/>
      <c r="K235" s="437" t="n">
        <v>224</v>
      </c>
      <c r="L235" s="437" t="n">
        <v>27</v>
      </c>
      <c r="M235" s="437" t="n">
        <v>3</v>
      </c>
      <c r="N235" s="437" t="inlineStr"/>
      <c r="O235" s="437" t="n">
        <v>0</v>
      </c>
      <c r="P235" s="437" t="n"/>
      <c r="Q235" s="437" t="n"/>
      <c r="R235" s="437" t="n"/>
      <c r="S235" s="437" t="n"/>
      <c r="T235" s="437" t="n"/>
      <c r="U235" s="437" t="n"/>
      <c r="V235" s="437" t="n"/>
      <c r="W235" s="437" t="n">
        <v>0</v>
      </c>
      <c r="X235" s="437" t="n">
        <v>1</v>
      </c>
      <c r="Y235" s="437" t="n">
        <v>0</v>
      </c>
      <c r="Z235" s="437" t="n"/>
      <c r="AA235" s="437" t="n"/>
      <c r="AB235" s="437" t="n"/>
    </row>
    <row r="236">
      <c r="A236" s="437" t="n">
        <v>50</v>
      </c>
      <c r="B236" s="437" t="n">
        <v>0</v>
      </c>
      <c r="C236" s="437" t="n">
        <v>0</v>
      </c>
      <c r="D236" s="437" t="n">
        <v>2</v>
      </c>
      <c r="E236" s="437" t="n">
        <v>0</v>
      </c>
      <c r="F236" s="437">
        <f>ROUND(F235,O236)</f>
        <v/>
      </c>
      <c r="G236" s="437" t="inlineStr">
        <is>
          <t>и1</t>
        </is>
      </c>
      <c r="H236" s="437" t="inlineStr">
        <is>
          <t>Итого</t>
        </is>
      </c>
      <c r="I236" s="437" t="n"/>
      <c r="J236" s="437" t="n"/>
      <c r="K236" s="437" t="n">
        <v>212</v>
      </c>
      <c r="L236" s="437" t="n">
        <v>28</v>
      </c>
      <c r="M236" s="437" t="n">
        <v>0</v>
      </c>
      <c r="N236" s="437" t="inlineStr"/>
      <c r="O236" s="437" t="n">
        <v>0</v>
      </c>
      <c r="P236" s="437" t="n"/>
      <c r="Q236" s="437" t="n"/>
      <c r="R236" s="437" t="n"/>
      <c r="S236" s="437" t="n"/>
      <c r="T236" s="437" t="n"/>
      <c r="U236" s="437" t="n"/>
      <c r="V236" s="437" t="n"/>
      <c r="W236" s="437" t="n">
        <v>0</v>
      </c>
      <c r="X236" s="437" t="n">
        <v>1</v>
      </c>
      <c r="Y236" s="437" t="n">
        <v>0</v>
      </c>
      <c r="Z236" s="437" t="n"/>
      <c r="AA236" s="437" t="n"/>
      <c r="AB236" s="437" t="n"/>
    </row>
    <row r="237">
      <c r="A237" s="437" t="n">
        <v>50</v>
      </c>
      <c r="B237" s="437" t="n">
        <v>0</v>
      </c>
      <c r="C237" s="437" t="n">
        <v>0</v>
      </c>
      <c r="D237" s="437" t="n">
        <v>2</v>
      </c>
      <c r="E237" s="437" t="n">
        <v>0</v>
      </c>
      <c r="F237" s="437">
        <f>ROUND(F236*0.22,O237)</f>
        <v/>
      </c>
      <c r="G237" s="437" t="inlineStr">
        <is>
          <t>и2</t>
        </is>
      </c>
      <c r="H237" s="437" t="inlineStr">
        <is>
          <t>НДС 22%</t>
        </is>
      </c>
      <c r="I237" s="437" t="n"/>
      <c r="J237" s="437" t="n"/>
      <c r="K237" s="437" t="n">
        <v>212</v>
      </c>
      <c r="L237" s="437" t="n">
        <v>29</v>
      </c>
      <c r="M237" s="437" t="n">
        <v>0</v>
      </c>
      <c r="N237" s="437" t="inlineStr"/>
      <c r="O237" s="437" t="n">
        <v>0</v>
      </c>
      <c r="P237" s="437" t="n"/>
      <c r="Q237" s="437" t="n"/>
      <c r="R237" s="437" t="n"/>
      <c r="S237" s="437" t="n"/>
      <c r="T237" s="437" t="n"/>
      <c r="U237" s="437" t="n"/>
      <c r="V237" s="437" t="n"/>
      <c r="W237" s="437" t="n">
        <v>0</v>
      </c>
      <c r="X237" s="437" t="n">
        <v>1</v>
      </c>
      <c r="Y237" s="437" t="n">
        <v>0</v>
      </c>
      <c r="Z237" s="437" t="n"/>
      <c r="AA237" s="437" t="n"/>
      <c r="AB237" s="437" t="n"/>
    </row>
    <row r="238">
      <c r="A238" s="437" t="n">
        <v>50</v>
      </c>
      <c r="B238" s="437" t="n">
        <v>0</v>
      </c>
      <c r="C238" s="437" t="n">
        <v>0</v>
      </c>
      <c r="D238" s="437" t="n">
        <v>2</v>
      </c>
      <c r="E238" s="437" t="n">
        <v>213</v>
      </c>
      <c r="F238" s="437">
        <f>ROUND(F236+F237,O238)</f>
        <v/>
      </c>
      <c r="G238" s="437" t="inlineStr">
        <is>
          <t>и3</t>
        </is>
      </c>
      <c r="H238" s="437" t="inlineStr">
        <is>
          <t>Всего</t>
        </is>
      </c>
      <c r="I238" s="437" t="n"/>
      <c r="J238" s="437" t="n"/>
      <c r="K238" s="437" t="n">
        <v>212</v>
      </c>
      <c r="L238" s="437" t="n">
        <v>30</v>
      </c>
      <c r="M238" s="437" t="n">
        <v>0</v>
      </c>
      <c r="N238" s="437" t="inlineStr"/>
      <c r="O238" s="437" t="n">
        <v>0</v>
      </c>
      <c r="P238" s="437" t="n"/>
      <c r="Q238" s="437" t="n"/>
      <c r="R238" s="437" t="n"/>
      <c r="S238" s="437" t="n"/>
      <c r="T238" s="437" t="n"/>
      <c r="U238" s="437" t="n"/>
      <c r="V238" s="437" t="n"/>
      <c r="W238" s="437" t="n">
        <v>0</v>
      </c>
      <c r="X238" s="437" t="n">
        <v>1</v>
      </c>
      <c r="Y238" s="437" t="n">
        <v>0</v>
      </c>
      <c r="Z238" s="437" t="n"/>
      <c r="AA238" s="437" t="n"/>
      <c r="AB238" s="437" t="n"/>
    </row>
    <row r="239"/>
    <row r="240">
      <c r="A240" s="434" t="n">
        <v>3</v>
      </c>
      <c r="B240" s="434" t="n">
        <v>0</v>
      </c>
      <c r="C240" s="434" t="n"/>
      <c r="D240" s="434">
        <f>ROW(A252)</f>
        <v/>
      </c>
      <c r="E240" s="434" t="n"/>
      <c r="F240" s="434" t="inlineStr">
        <is>
          <t>Новая локальная смета</t>
        </is>
      </c>
      <c r="G240" s="434" t="inlineStr">
        <is>
          <t>Текстильщиков 7</t>
        </is>
      </c>
      <c r="H240" s="434" t="inlineStr"/>
      <c r="I240" s="434" t="n">
        <v>0</v>
      </c>
      <c r="J240" s="434" t="inlineStr"/>
      <c r="K240" s="434" t="n">
        <v>0</v>
      </c>
      <c r="L240" s="434" t="inlineStr">
        <is>
          <t>Новая локальная смета</t>
        </is>
      </c>
      <c r="M240" s="434" t="inlineStr"/>
      <c r="N240" s="434" t="n"/>
      <c r="O240" s="434" t="n"/>
      <c r="P240" s="434" t="n"/>
      <c r="Q240" s="434" t="n"/>
      <c r="R240" s="434" t="n"/>
      <c r="S240" s="434" t="n">
        <v>0</v>
      </c>
      <c r="T240" s="434" t="n"/>
      <c r="U240" s="434" t="inlineStr"/>
      <c r="V240" s="434" t="n">
        <v>0</v>
      </c>
      <c r="W240" s="434" t="n"/>
      <c r="X240" s="434" t="n"/>
      <c r="Y240" s="434" t="n"/>
      <c r="Z240" s="434" t="n"/>
      <c r="AA240" s="434" t="n"/>
      <c r="AB240" s="434" t="inlineStr"/>
      <c r="AC240" s="434" t="inlineStr"/>
      <c r="AD240" s="434" t="inlineStr"/>
      <c r="AE240" s="434" t="inlineStr"/>
      <c r="AF240" s="434" t="inlineStr"/>
      <c r="AG240" s="434" t="inlineStr"/>
      <c r="AH240" s="434" t="n"/>
      <c r="AI240" s="434" t="n"/>
      <c r="AJ240" s="434" t="n"/>
      <c r="AK240" s="434" t="n"/>
      <c r="AL240" s="434" t="n"/>
      <c r="AM240" s="434" t="n"/>
      <c r="AN240" s="434" t="n"/>
      <c r="AO240" s="434" t="n"/>
      <c r="AP240" s="434" t="inlineStr"/>
      <c r="AQ240" s="434" t="inlineStr"/>
      <c r="AR240" s="434" t="inlineStr"/>
      <c r="AS240" s="434" t="n"/>
      <c r="AT240" s="434" t="n"/>
      <c r="AU240" s="434" t="n"/>
      <c r="AV240" s="434" t="n"/>
      <c r="AW240" s="434" t="n"/>
      <c r="AX240" s="434" t="n"/>
      <c r="AY240" s="434" t="n"/>
      <c r="AZ240" s="434" t="inlineStr"/>
      <c r="BA240" s="434" t="n"/>
      <c r="BB240" s="434" t="inlineStr"/>
      <c r="BC240" s="434" t="inlineStr"/>
      <c r="BD240" s="434" t="inlineStr"/>
      <c r="BE240" s="434" t="inlineStr"/>
      <c r="BF240" s="434" t="inlineStr"/>
      <c r="BG240" s="434" t="inlineStr"/>
      <c r="BH240" s="434" t="inlineStr"/>
      <c r="BI240" s="434" t="inlineStr"/>
      <c r="BJ240" s="434" t="inlineStr"/>
      <c r="BK240" s="434" t="inlineStr"/>
      <c r="BL240" s="434" t="inlineStr"/>
      <c r="BM240" s="434" t="inlineStr"/>
      <c r="BN240" s="434" t="inlineStr"/>
      <c r="BO240" s="434" t="inlineStr"/>
      <c r="BP240" s="434" t="inlineStr"/>
      <c r="BQ240" s="434" t="n"/>
      <c r="BR240" s="434" t="n"/>
      <c r="BS240" s="434" t="n"/>
      <c r="BT240" s="434" t="n"/>
      <c r="BU240" s="434" t="n"/>
      <c r="BV240" s="434" t="n"/>
      <c r="BW240" s="434" t="n"/>
      <c r="BX240" s="434" t="n">
        <v>0</v>
      </c>
      <c r="BY240" s="434" t="n"/>
      <c r="BZ240" s="434" t="n"/>
      <c r="CA240" s="434" t="n"/>
      <c r="CB240" s="434" t="n"/>
      <c r="CC240" s="434" t="n"/>
      <c r="CD240" s="434" t="n"/>
      <c r="CE240" s="434" t="n"/>
      <c r="CF240" s="434" t="n">
        <v>0</v>
      </c>
      <c r="CG240" s="434" t="n">
        <v>0</v>
      </c>
      <c r="CH240" s="434" t="n"/>
      <c r="CI240" s="434" t="inlineStr"/>
      <c r="CJ240" s="434" t="inlineStr"/>
      <c r="CK240" t="inlineStr"/>
      <c r="CL240" t="inlineStr"/>
      <c r="CM240" t="inlineStr"/>
      <c r="CN240" t="inlineStr"/>
      <c r="CO240" t="inlineStr"/>
      <c r="CP240" t="inlineStr"/>
      <c r="CQ240" t="inlineStr"/>
    </row>
    <row r="241"/>
    <row r="242">
      <c r="A242" s="435" t="n">
        <v>52</v>
      </c>
      <c r="B242" s="435">
        <f>B252</f>
        <v/>
      </c>
      <c r="C242" s="435">
        <f>C252</f>
        <v/>
      </c>
      <c r="D242" s="435">
        <f>D252</f>
        <v/>
      </c>
      <c r="E242" s="435">
        <f>E252</f>
        <v/>
      </c>
      <c r="F242" s="435">
        <f>F252</f>
        <v/>
      </c>
      <c r="G242" s="435">
        <f>G252</f>
        <v/>
      </c>
      <c r="H242" s="435" t="n"/>
      <c r="I242" s="435" t="n"/>
      <c r="J242" s="435" t="n"/>
      <c r="K242" s="435" t="n"/>
      <c r="L242" s="435" t="n"/>
      <c r="M242" s="435" t="n"/>
      <c r="N242" s="435" t="n"/>
      <c r="O242" s="435">
        <f>O252</f>
        <v/>
      </c>
      <c r="P242" s="435">
        <f>P252</f>
        <v/>
      </c>
      <c r="Q242" s="435">
        <f>Q252</f>
        <v/>
      </c>
      <c r="R242" s="435">
        <f>R252</f>
        <v/>
      </c>
      <c r="S242" s="435">
        <f>S252</f>
        <v/>
      </c>
      <c r="T242" s="435">
        <f>T252</f>
        <v/>
      </c>
      <c r="U242" s="435">
        <f>U252</f>
        <v/>
      </c>
      <c r="V242" s="435">
        <f>V252</f>
        <v/>
      </c>
      <c r="W242" s="435">
        <f>W252</f>
        <v/>
      </c>
      <c r="X242" s="435">
        <f>X252</f>
        <v/>
      </c>
      <c r="Y242" s="435">
        <f>Y252</f>
        <v/>
      </c>
      <c r="Z242" s="435">
        <f>Z252</f>
        <v/>
      </c>
      <c r="AA242" s="435">
        <f>AA252</f>
        <v/>
      </c>
      <c r="AB242" s="435">
        <f>AB252</f>
        <v/>
      </c>
      <c r="AC242" s="435">
        <f>AC252</f>
        <v/>
      </c>
      <c r="AD242" s="435">
        <f>AD252</f>
        <v/>
      </c>
      <c r="AE242" s="435">
        <f>AE252</f>
        <v/>
      </c>
      <c r="AF242" s="435">
        <f>AF252</f>
        <v/>
      </c>
      <c r="AG242" s="435">
        <f>AG252</f>
        <v/>
      </c>
      <c r="AH242" s="435">
        <f>AH252</f>
        <v/>
      </c>
      <c r="AI242" s="435">
        <f>AI252</f>
        <v/>
      </c>
      <c r="AJ242" s="435">
        <f>AJ252</f>
        <v/>
      </c>
      <c r="AK242" s="435">
        <f>AK252</f>
        <v/>
      </c>
      <c r="AL242" s="435">
        <f>AL252</f>
        <v/>
      </c>
      <c r="AM242" s="435">
        <f>AM252</f>
        <v/>
      </c>
      <c r="AN242" s="435">
        <f>AN252</f>
        <v/>
      </c>
      <c r="AO242" s="435">
        <f>AO252</f>
        <v/>
      </c>
      <c r="AP242" s="435">
        <f>AP252</f>
        <v/>
      </c>
      <c r="AQ242" s="435">
        <f>AQ252</f>
        <v/>
      </c>
      <c r="AR242" s="435">
        <f>AR252</f>
        <v/>
      </c>
      <c r="AS242" s="435">
        <f>AS252</f>
        <v/>
      </c>
      <c r="AT242" s="435">
        <f>AT252</f>
        <v/>
      </c>
      <c r="AU242" s="435">
        <f>AU252</f>
        <v/>
      </c>
      <c r="AV242" s="435">
        <f>AV252</f>
        <v/>
      </c>
      <c r="AW242" s="435">
        <f>AW252</f>
        <v/>
      </c>
      <c r="AX242" s="435">
        <f>AX252</f>
        <v/>
      </c>
      <c r="AY242" s="435">
        <f>AY252</f>
        <v/>
      </c>
      <c r="AZ242" s="435">
        <f>AZ252</f>
        <v/>
      </c>
      <c r="BA242" s="435">
        <f>BA252</f>
        <v/>
      </c>
      <c r="BB242" s="435">
        <f>BB252</f>
        <v/>
      </c>
      <c r="BC242" s="435">
        <f>BC252</f>
        <v/>
      </c>
      <c r="BD242" s="435">
        <f>BD252</f>
        <v/>
      </c>
      <c r="BE242" s="435">
        <f>BE252</f>
        <v/>
      </c>
      <c r="BF242" s="435">
        <f>BF252</f>
        <v/>
      </c>
      <c r="BG242" s="435">
        <f>BG252</f>
        <v/>
      </c>
      <c r="BH242" s="435">
        <f>BH252</f>
        <v/>
      </c>
      <c r="BI242" s="435">
        <f>BI252</f>
        <v/>
      </c>
      <c r="BJ242" s="435">
        <f>BJ252</f>
        <v/>
      </c>
      <c r="BK242" s="435">
        <f>BK252</f>
        <v/>
      </c>
      <c r="BL242" s="435">
        <f>BL252</f>
        <v/>
      </c>
      <c r="BM242" s="435">
        <f>BM252</f>
        <v/>
      </c>
      <c r="BN242" s="435">
        <f>BN252</f>
        <v/>
      </c>
      <c r="BO242" s="435">
        <f>BO252</f>
        <v/>
      </c>
      <c r="BP242" s="435">
        <f>BP252</f>
        <v/>
      </c>
      <c r="BQ242" s="435">
        <f>BQ252</f>
        <v/>
      </c>
      <c r="BR242" s="435">
        <f>BR252</f>
        <v/>
      </c>
      <c r="BS242" s="435">
        <f>BS252</f>
        <v/>
      </c>
      <c r="BT242" s="435">
        <f>BT252</f>
        <v/>
      </c>
      <c r="BU242" s="435">
        <f>BU252</f>
        <v/>
      </c>
      <c r="BV242" s="435">
        <f>BV252</f>
        <v/>
      </c>
      <c r="BW242" s="435">
        <f>BW252</f>
        <v/>
      </c>
      <c r="BX242" s="435">
        <f>BX252</f>
        <v/>
      </c>
      <c r="BY242" s="435">
        <f>BY252</f>
        <v/>
      </c>
      <c r="BZ242" s="435">
        <f>BZ252</f>
        <v/>
      </c>
      <c r="CA242" s="435">
        <f>CA252</f>
        <v/>
      </c>
      <c r="CB242" s="435">
        <f>CB252</f>
        <v/>
      </c>
      <c r="CC242" s="435">
        <f>CC252</f>
        <v/>
      </c>
      <c r="CD242" s="435">
        <f>CD252</f>
        <v/>
      </c>
      <c r="CE242" s="435">
        <f>CE252</f>
        <v/>
      </c>
      <c r="CF242" s="435">
        <f>CF252</f>
        <v/>
      </c>
      <c r="CG242" s="435">
        <f>CG252</f>
        <v/>
      </c>
      <c r="CH242" s="435">
        <f>CH252</f>
        <v/>
      </c>
      <c r="CI242" s="435">
        <f>CI252</f>
        <v/>
      </c>
      <c r="CJ242" s="435">
        <f>CJ252</f>
        <v/>
      </c>
      <c r="CK242" s="435">
        <f>CK252</f>
        <v/>
      </c>
      <c r="CL242" s="435">
        <f>CL252</f>
        <v/>
      </c>
      <c r="CM242" s="435">
        <f>CM252</f>
        <v/>
      </c>
      <c r="CN242" s="435">
        <f>CN252</f>
        <v/>
      </c>
      <c r="CO242" s="435">
        <f>CO252</f>
        <v/>
      </c>
      <c r="CP242" s="435">
        <f>CP252</f>
        <v/>
      </c>
      <c r="CQ242" s="435">
        <f>CQ252</f>
        <v/>
      </c>
      <c r="CR242" s="435">
        <f>CR252</f>
        <v/>
      </c>
      <c r="CS242" s="435">
        <f>CS252</f>
        <v/>
      </c>
      <c r="CT242" s="435">
        <f>CT252</f>
        <v/>
      </c>
      <c r="CU242" s="435">
        <f>CU252</f>
        <v/>
      </c>
      <c r="CV242" s="435">
        <f>CV252</f>
        <v/>
      </c>
      <c r="CW242" s="435">
        <f>CW252</f>
        <v/>
      </c>
      <c r="CX242" s="435">
        <f>CX252</f>
        <v/>
      </c>
      <c r="CY242" s="435">
        <f>CY252</f>
        <v/>
      </c>
      <c r="CZ242" s="435">
        <f>CZ252</f>
        <v/>
      </c>
      <c r="DA242" s="435">
        <f>DA252</f>
        <v/>
      </c>
      <c r="DB242" s="435">
        <f>DB252</f>
        <v/>
      </c>
      <c r="DC242" s="435">
        <f>DC252</f>
        <v/>
      </c>
      <c r="DD242" s="435">
        <f>DD252</f>
        <v/>
      </c>
      <c r="DE242" s="435">
        <f>DE252</f>
        <v/>
      </c>
      <c r="DF242" s="435">
        <f>DF252</f>
        <v/>
      </c>
      <c r="DG242" s="436">
        <f>DG252</f>
        <v/>
      </c>
      <c r="DH242" s="436">
        <f>DH252</f>
        <v/>
      </c>
      <c r="DI242" s="436">
        <f>DI252</f>
        <v/>
      </c>
      <c r="DJ242" s="436">
        <f>DJ252</f>
        <v/>
      </c>
      <c r="DK242" s="436">
        <f>DK252</f>
        <v/>
      </c>
      <c r="DL242" s="436">
        <f>DL252</f>
        <v/>
      </c>
      <c r="DM242" s="436">
        <f>DM252</f>
        <v/>
      </c>
      <c r="DN242" s="436">
        <f>DN252</f>
        <v/>
      </c>
      <c r="DO242" s="436">
        <f>DO252</f>
        <v/>
      </c>
      <c r="DP242" s="436">
        <f>DP252</f>
        <v/>
      </c>
      <c r="DQ242" s="436">
        <f>DQ252</f>
        <v/>
      </c>
      <c r="DR242" s="436">
        <f>DR252</f>
        <v/>
      </c>
      <c r="DS242" s="436">
        <f>DS252</f>
        <v/>
      </c>
      <c r="DT242" s="436">
        <f>DT252</f>
        <v/>
      </c>
      <c r="DU242" s="436">
        <f>DU252</f>
        <v/>
      </c>
      <c r="DV242" s="436">
        <f>DV252</f>
        <v/>
      </c>
      <c r="DW242" s="436">
        <f>DW252</f>
        <v/>
      </c>
      <c r="DX242" s="436">
        <f>DX252</f>
        <v/>
      </c>
      <c r="DY242" s="436">
        <f>DY252</f>
        <v/>
      </c>
      <c r="DZ242" s="436">
        <f>DZ252</f>
        <v/>
      </c>
      <c r="EA242" s="436">
        <f>EA252</f>
        <v/>
      </c>
      <c r="EB242" s="436">
        <f>EB252</f>
        <v/>
      </c>
      <c r="EC242" s="436">
        <f>EC252</f>
        <v/>
      </c>
      <c r="ED242" s="436">
        <f>ED252</f>
        <v/>
      </c>
      <c r="EE242" s="436">
        <f>EE252</f>
        <v/>
      </c>
      <c r="EF242" s="436">
        <f>EF252</f>
        <v/>
      </c>
      <c r="EG242" s="436">
        <f>EG252</f>
        <v/>
      </c>
      <c r="EH242" s="436">
        <f>EH252</f>
        <v/>
      </c>
      <c r="EI242" s="436">
        <f>EI252</f>
        <v/>
      </c>
      <c r="EJ242" s="436">
        <f>EJ252</f>
        <v/>
      </c>
      <c r="EK242" s="436">
        <f>EK252</f>
        <v/>
      </c>
      <c r="EL242" s="436">
        <f>EL252</f>
        <v/>
      </c>
      <c r="EM242" s="436">
        <f>EM252</f>
        <v/>
      </c>
      <c r="EN242" s="436">
        <f>EN252</f>
        <v/>
      </c>
      <c r="EO242" s="436">
        <f>EO252</f>
        <v/>
      </c>
      <c r="EP242" s="436">
        <f>EP252</f>
        <v/>
      </c>
      <c r="EQ242" s="436">
        <f>EQ252</f>
        <v/>
      </c>
      <c r="ER242" s="436">
        <f>ER252</f>
        <v/>
      </c>
      <c r="ES242" s="436">
        <f>ES252</f>
        <v/>
      </c>
      <c r="ET242" s="436">
        <f>ET252</f>
        <v/>
      </c>
      <c r="EU242" s="436">
        <f>EU252</f>
        <v/>
      </c>
      <c r="EV242" s="436">
        <f>EV252</f>
        <v/>
      </c>
      <c r="EW242" s="436">
        <f>EW252</f>
        <v/>
      </c>
      <c r="EX242" s="436">
        <f>EX252</f>
        <v/>
      </c>
      <c r="EY242" s="436">
        <f>EY252</f>
        <v/>
      </c>
      <c r="EZ242" s="436">
        <f>EZ252</f>
        <v/>
      </c>
      <c r="FA242" s="436">
        <f>FA252</f>
        <v/>
      </c>
      <c r="FB242" s="436">
        <f>FB252</f>
        <v/>
      </c>
      <c r="FC242" s="436">
        <f>FC252</f>
        <v/>
      </c>
      <c r="FD242" s="436">
        <f>FD252</f>
        <v/>
      </c>
      <c r="FE242" s="436">
        <f>FE252</f>
        <v/>
      </c>
      <c r="FF242" s="436">
        <f>FF252</f>
        <v/>
      </c>
      <c r="FG242" s="436">
        <f>FG252</f>
        <v/>
      </c>
      <c r="FH242" s="436">
        <f>FH252</f>
        <v/>
      </c>
      <c r="FI242" s="436">
        <f>FI252</f>
        <v/>
      </c>
      <c r="FJ242" s="436">
        <f>FJ252</f>
        <v/>
      </c>
      <c r="FK242" s="436">
        <f>FK252</f>
        <v/>
      </c>
      <c r="FL242" s="436">
        <f>FL252</f>
        <v/>
      </c>
      <c r="FM242" s="436">
        <f>FM252</f>
        <v/>
      </c>
      <c r="FN242" s="436">
        <f>FN252</f>
        <v/>
      </c>
      <c r="FO242" s="436">
        <f>FO252</f>
        <v/>
      </c>
      <c r="FP242" s="436">
        <f>FP252</f>
        <v/>
      </c>
      <c r="FQ242" s="436">
        <f>FQ252</f>
        <v/>
      </c>
      <c r="FR242" s="436">
        <f>FR252</f>
        <v/>
      </c>
      <c r="FS242" s="436">
        <f>FS252</f>
        <v/>
      </c>
      <c r="FT242" s="436">
        <f>FT252</f>
        <v/>
      </c>
      <c r="FU242" s="436">
        <f>FU252</f>
        <v/>
      </c>
      <c r="FV242" s="436">
        <f>FV252</f>
        <v/>
      </c>
      <c r="FW242" s="436">
        <f>FW252</f>
        <v/>
      </c>
      <c r="FX242" s="436">
        <f>FX252</f>
        <v/>
      </c>
      <c r="FY242" s="436">
        <f>FY252</f>
        <v/>
      </c>
      <c r="FZ242" s="436">
        <f>FZ252</f>
        <v/>
      </c>
      <c r="GA242" s="436">
        <f>GA252</f>
        <v/>
      </c>
      <c r="GB242" s="436">
        <f>GB252</f>
        <v/>
      </c>
      <c r="GC242" s="436">
        <f>GC252</f>
        <v/>
      </c>
      <c r="GD242" s="436">
        <f>GD252</f>
        <v/>
      </c>
      <c r="GE242" s="436">
        <f>GE252</f>
        <v/>
      </c>
      <c r="GF242" s="436">
        <f>GF252</f>
        <v/>
      </c>
      <c r="GG242" s="436">
        <f>GG252</f>
        <v/>
      </c>
      <c r="GH242" s="436">
        <f>GH252</f>
        <v/>
      </c>
      <c r="GI242" s="436">
        <f>GI252</f>
        <v/>
      </c>
      <c r="GJ242" s="436">
        <f>GJ252</f>
        <v/>
      </c>
      <c r="GK242" s="436">
        <f>GK252</f>
        <v/>
      </c>
      <c r="GL242" s="436">
        <f>GL252</f>
        <v/>
      </c>
      <c r="GM242" s="436">
        <f>GM252</f>
        <v/>
      </c>
      <c r="GN242" s="436">
        <f>GN252</f>
        <v/>
      </c>
      <c r="GO242" s="436">
        <f>GO252</f>
        <v/>
      </c>
      <c r="GP242" s="436">
        <f>GP252</f>
        <v/>
      </c>
      <c r="GQ242" s="436">
        <f>GQ252</f>
        <v/>
      </c>
      <c r="GR242" s="436">
        <f>GR252</f>
        <v/>
      </c>
      <c r="GS242" s="436">
        <f>GS252</f>
        <v/>
      </c>
      <c r="GT242" s="436">
        <f>GT252</f>
        <v/>
      </c>
      <c r="GU242" s="436">
        <f>GU252</f>
        <v/>
      </c>
      <c r="GV242" s="436">
        <f>GV252</f>
        <v/>
      </c>
      <c r="GW242" s="436">
        <f>GW252</f>
        <v/>
      </c>
      <c r="GX242" s="436">
        <f>GX252</f>
        <v/>
      </c>
    </row>
    <row r="243"/>
    <row r="244">
      <c r="A244" t="n">
        <v>17</v>
      </c>
      <c r="B244" t="n">
        <v>0</v>
      </c>
      <c r="C244">
        <f>ROW(SmtRes!A115)</f>
        <v/>
      </c>
      <c r="D244">
        <f>ROW(EtalonRes!A109)</f>
        <v/>
      </c>
      <c r="E244" t="inlineStr">
        <is>
          <t>1</t>
        </is>
      </c>
      <c r="F244" t="inlineStr">
        <is>
          <t>65-10-1</t>
        </is>
      </c>
      <c r="G244" t="inlineStr">
        <is>
          <t>Очистка канализационной сети внутренней</t>
        </is>
      </c>
      <c r="H244" t="inlineStr">
        <is>
          <t>100 м трубопровода</t>
        </is>
      </c>
      <c r="I244">
        <f>ROUND(ROUND(85/100,4),7)</f>
        <v/>
      </c>
      <c r="J244" t="n">
        <v>0</v>
      </c>
      <c r="K244">
        <f>ROUND(ROUND(85/100,4),7)</f>
        <v/>
      </c>
      <c r="O244">
        <f>ROUND(CP244,0)</f>
        <v/>
      </c>
      <c r="P244">
        <f>ROUND(CQ244*I244,0)</f>
        <v/>
      </c>
      <c r="Q244">
        <f>(ROUND((ROUND(((ET244)*I244),0)*BB244),0)+ROUND((ROUND(((AE244-(EU244))*I244),0)*BS244),0))</f>
        <v/>
      </c>
      <c r="R244">
        <f>(ROUND((ROUND(((EU244)*I244),0)*BS244),0)+ROUND((ROUND(((AE244-(EU244))*I244),0)*BS244),0))</f>
        <v/>
      </c>
      <c r="S244">
        <f>ROUND(CT244*I244,0)</f>
        <v/>
      </c>
      <c r="T244">
        <f>ROUND(CU244*I244,0)</f>
        <v/>
      </c>
      <c r="U244">
        <f>ROUND(CV244*I244,7)</f>
        <v/>
      </c>
      <c r="V244">
        <f>ROUND(CW244*I244,7)</f>
        <v/>
      </c>
      <c r="W244">
        <f>ROUND(CX244*I244,0)</f>
        <v/>
      </c>
      <c r="X244">
        <f>ROUND(CY244,0)</f>
        <v/>
      </c>
      <c r="Y244">
        <f>ROUND(CZ244,0)</f>
        <v/>
      </c>
      <c r="AA244" t="n">
        <v>78869116</v>
      </c>
      <c r="AB244">
        <f>ROUND((AC244+AD244+AF244),2)</f>
        <v/>
      </c>
      <c r="AC244">
        <f>ROUND((ES244),2)</f>
        <v/>
      </c>
      <c r="AD244">
        <f>ROUND((((ET244)-(EU244))+AE244),2)</f>
        <v/>
      </c>
      <c r="AE244">
        <f>ROUND((EU244),2)</f>
        <v/>
      </c>
      <c r="AF244">
        <f>ROUND((EV244),2)</f>
        <v/>
      </c>
      <c r="AG244">
        <f>ROUND((AP244),2)</f>
        <v/>
      </c>
      <c r="AH244">
        <f>(EW244)</f>
        <v/>
      </c>
      <c r="AI244">
        <f>(EX244)</f>
        <v/>
      </c>
      <c r="AJ244">
        <f>(AS244)</f>
        <v/>
      </c>
      <c r="AK244" t="n">
        <v>403.3</v>
      </c>
      <c r="AL244" t="n">
        <v>139.36</v>
      </c>
      <c r="AM244" t="n">
        <v>0.87</v>
      </c>
      <c r="AN244" t="n">
        <v>0</v>
      </c>
      <c r="AO244" t="n">
        <v>263.07</v>
      </c>
      <c r="AP244" t="n">
        <v>0</v>
      </c>
      <c r="AQ244" t="n">
        <v>32.2</v>
      </c>
      <c r="AR244" t="n">
        <v>0</v>
      </c>
      <c r="AS244" t="n">
        <v>0</v>
      </c>
      <c r="AT244" t="n">
        <v>103</v>
      </c>
      <c r="AU244" t="n">
        <v>52</v>
      </c>
      <c r="AV244" t="n">
        <v>1</v>
      </c>
      <c r="AW244" t="n">
        <v>1</v>
      </c>
      <c r="AZ244" t="n">
        <v>1</v>
      </c>
      <c r="BA244" t="n">
        <v>52.25</v>
      </c>
      <c r="BB244" t="n">
        <v>25.03</v>
      </c>
      <c r="BC244" t="n">
        <v>11.85</v>
      </c>
      <c r="BD244" t="inlineStr"/>
      <c r="BE244" t="inlineStr"/>
      <c r="BF244" t="inlineStr"/>
      <c r="BG244" t="inlineStr"/>
      <c r="BH244" t="n">
        <v>0</v>
      </c>
      <c r="BI244" t="n">
        <v>1</v>
      </c>
      <c r="BJ244" t="inlineStr">
        <is>
          <t>ТЕРр Московской обл., 65-10-1, приказ Минстроя России №675/пр от 28.02.2017 № 263/пр</t>
        </is>
      </c>
      <c r="BM244" t="n">
        <v>65007</v>
      </c>
      <c r="BN244" t="n">
        <v>0</v>
      </c>
      <c r="BO244" t="inlineStr">
        <is>
          <t>65-10-1</t>
        </is>
      </c>
      <c r="BP244" t="n">
        <v>1</v>
      </c>
      <c r="BQ244" t="n">
        <v>6</v>
      </c>
      <c r="BR244" t="n">
        <v>0</v>
      </c>
      <c r="BS244" t="n">
        <v>52.25</v>
      </c>
      <c r="BT244" t="n">
        <v>1</v>
      </c>
      <c r="BU244" t="n">
        <v>1</v>
      </c>
      <c r="BV244" t="n">
        <v>1</v>
      </c>
      <c r="BW244" t="n">
        <v>1</v>
      </c>
      <c r="BX244" t="n">
        <v>1</v>
      </c>
      <c r="BY244" t="inlineStr"/>
      <c r="BZ244" t="n">
        <v>103</v>
      </c>
      <c r="CA244" t="n">
        <v>52</v>
      </c>
      <c r="CB244" t="inlineStr"/>
      <c r="CE244" t="n">
        <v>12</v>
      </c>
      <c r="CF244" t="n">
        <v>0</v>
      </c>
      <c r="CG244" t="n">
        <v>0</v>
      </c>
      <c r="CM244" t="n">
        <v>0</v>
      </c>
      <c r="CN244" t="inlineStr"/>
      <c r="CO244" t="n">
        <v>0</v>
      </c>
      <c r="CP244">
        <f>(P244+Q244+S244)</f>
        <v/>
      </c>
      <c r="CQ244">
        <f>AC244*BC244</f>
        <v/>
      </c>
      <c r="CR244">
        <f>(ROUND((ROUND(((ET244)*1),0)*BB244),0)+ROUND((ROUND(((AE244-(EU244))*1),0)*BS244),0))</f>
        <v/>
      </c>
      <c r="CS244">
        <f>(ROUND((ROUND(((EU244)*1),0)*BS244),0)+ROUND((ROUND(((AE244-(EU244))*1),0)*BS244),0))</f>
        <v/>
      </c>
      <c r="CT244">
        <f>AF244*BA244</f>
        <v/>
      </c>
      <c r="CU244">
        <f>AG244</f>
        <v/>
      </c>
      <c r="CV244">
        <f>AH244</f>
        <v/>
      </c>
      <c r="CW244">
        <f>AI244</f>
        <v/>
      </c>
      <c r="CX244">
        <f>AJ244</f>
        <v/>
      </c>
      <c r="CY244">
        <f>(((S244+R244)*AT244)/100)</f>
        <v/>
      </c>
      <c r="CZ244">
        <f>(((S244+R244)*AU244)/100)</f>
        <v/>
      </c>
      <c r="DC244" t="inlineStr"/>
      <c r="DD244" t="inlineStr"/>
      <c r="DE244" t="inlineStr"/>
      <c r="DF244" t="inlineStr"/>
      <c r="DG244" t="inlineStr"/>
      <c r="DH244" t="inlineStr"/>
      <c r="DI244" t="inlineStr"/>
      <c r="DJ244" t="inlineStr"/>
      <c r="DK244" t="inlineStr"/>
      <c r="DL244" t="inlineStr"/>
      <c r="DM244" t="inlineStr"/>
      <c r="DN244" t="n">
        <v>0</v>
      </c>
      <c r="DO244" t="n">
        <v>0</v>
      </c>
      <c r="DP244" t="n">
        <v>1</v>
      </c>
      <c r="DQ244" t="n">
        <v>1</v>
      </c>
      <c r="DU244" t="n">
        <v>1013</v>
      </c>
      <c r="DV244" t="inlineStr">
        <is>
          <t>100 м трубопровода</t>
        </is>
      </c>
      <c r="DW244" t="inlineStr">
        <is>
          <t>100 м трубопровода</t>
        </is>
      </c>
      <c r="DX244" t="n">
        <v>1</v>
      </c>
      <c r="DZ244" t="inlineStr"/>
      <c r="EA244" t="inlineStr"/>
      <c r="EB244" t="inlineStr"/>
      <c r="EC244" t="inlineStr"/>
      <c r="EE244" t="n">
        <v>78726000</v>
      </c>
      <c r="EF244" t="n">
        <v>6</v>
      </c>
      <c r="EG244" t="inlineStr">
        <is>
          <t>Ремонтно-строительные работы</t>
        </is>
      </c>
      <c r="EH244" t="n">
        <v>99</v>
      </c>
      <c r="EI244" t="inlineStr">
        <is>
          <t>Внутренние санитарно-технические работы</t>
        </is>
      </c>
      <c r="EJ244" t="n">
        <v>1</v>
      </c>
      <c r="EK244" t="n">
        <v>65007</v>
      </c>
      <c r="EL244" t="inlineStr">
        <is>
          <t>Внутренние санитарнотехнические работы: смена труб, санприборов, запорной арматуры и другое</t>
        </is>
      </c>
      <c r="EM244" t="inlineStr">
        <is>
          <t>рФЕР-65</t>
        </is>
      </c>
      <c r="EO244" t="inlineStr"/>
      <c r="EQ244" t="n">
        <v>0</v>
      </c>
      <c r="ER244" t="n">
        <v>403.3</v>
      </c>
      <c r="ES244" t="n">
        <v>139.36</v>
      </c>
      <c r="ET244" t="n">
        <v>0.87</v>
      </c>
      <c r="EU244" t="n">
        <v>0</v>
      </c>
      <c r="EV244" t="n">
        <v>263.07</v>
      </c>
      <c r="EW244" t="n">
        <v>32.2</v>
      </c>
      <c r="EX244" t="n">
        <v>0</v>
      </c>
      <c r="EY244" t="n">
        <v>0</v>
      </c>
      <c r="FQ244" t="n">
        <v>0</v>
      </c>
      <c r="FR244" t="n">
        <v>0</v>
      </c>
      <c r="FS244" t="n">
        <v>0</v>
      </c>
      <c r="FX244" t="n">
        <v>103</v>
      </c>
      <c r="FY244" t="n">
        <v>52</v>
      </c>
      <c r="GA244" t="inlineStr"/>
      <c r="GD244" t="n">
        <v>1</v>
      </c>
      <c r="GF244" t="n">
        <v>-66904957</v>
      </c>
      <c r="GG244" t="n">
        <v>2</v>
      </c>
      <c r="GH244" t="n">
        <v>1</v>
      </c>
      <c r="GI244" t="n">
        <v>2</v>
      </c>
      <c r="GJ244" t="n">
        <v>0</v>
      </c>
      <c r="GK244" t="n">
        <v>0</v>
      </c>
      <c r="GL244">
        <f>ROUND(IF(AND(BH244=3,BI244=3,FS244&lt;&gt;0),P244,0),0)</f>
        <v/>
      </c>
      <c r="GM244">
        <f>ROUND(O244+X244+Y244,0)+GX244</f>
        <v/>
      </c>
      <c r="GN244">
        <f>IF(OR(BI244=0,BI244=1),GM244-GX244,0)</f>
        <v/>
      </c>
      <c r="GO244">
        <f>IF(BI244=2,GM244-GX244,0)</f>
        <v/>
      </c>
      <c r="GP244">
        <f>IF(BI244=4,GM244-GX244,0)</f>
        <v/>
      </c>
      <c r="GR244" t="n">
        <v>0</v>
      </c>
      <c r="GS244" t="n">
        <v>3</v>
      </c>
      <c r="GT244" t="n">
        <v>0</v>
      </c>
      <c r="GU244" t="inlineStr"/>
      <c r="GV244">
        <f>ROUND((GT244),2)</f>
        <v/>
      </c>
      <c r="GW244" t="n">
        <v>1</v>
      </c>
      <c r="GX244">
        <f>ROUND(HC244*I244,0)</f>
        <v/>
      </c>
      <c r="HA244" t="n">
        <v>0</v>
      </c>
      <c r="HB244" t="n">
        <v>0</v>
      </c>
      <c r="HC244">
        <f>GV244*GW244</f>
        <v/>
      </c>
      <c r="HE244" t="inlineStr"/>
      <c r="HF244" t="inlineStr"/>
      <c r="HM244" t="inlineStr"/>
      <c r="HN244" t="inlineStr">
        <is>
          <t>Пр/812-099.2-1</t>
        </is>
      </c>
      <c r="HO244" t="inlineStr">
        <is>
          <t>Пр/774-099.2</t>
        </is>
      </c>
      <c r="HP244" t="inlineStr">
        <is>
          <t>Внутренние санитарнотехнические работы: смена труб, санприборов, запорной арматуры и другое</t>
        </is>
      </c>
      <c r="HQ244" t="inlineStr">
        <is>
          <t>Внутренние санитарнотехнические работы: смена труб, санприборов, запорной арматуры и другое</t>
        </is>
      </c>
      <c r="HS244" t="n">
        <v>0</v>
      </c>
      <c r="IK244" t="n">
        <v>0</v>
      </c>
    </row>
    <row r="245">
      <c r="A245" t="n">
        <v>17</v>
      </c>
      <c r="B245" t="n">
        <v>0</v>
      </c>
      <c r="C245">
        <f>ROW(SmtRes!A118)</f>
        <v/>
      </c>
      <c r="D245">
        <f>ROW(EtalonRes!A111)</f>
        <v/>
      </c>
      <c r="E245" t="inlineStr">
        <is>
          <t>2</t>
        </is>
      </c>
      <c r="F245" t="inlineStr">
        <is>
          <t>67-5-2</t>
        </is>
      </c>
      <c r="G245" t="inlineStr">
        <is>
          <t>Смена ламп люминесцентных</t>
        </is>
      </c>
      <c r="H245" t="inlineStr">
        <is>
          <t>100 шт.</t>
        </is>
      </c>
      <c r="I245">
        <f>ROUND(ROUND(3/100,4),7)</f>
        <v/>
      </c>
      <c r="J245" t="n">
        <v>0</v>
      </c>
      <c r="K245">
        <f>ROUND(ROUND(3/100,4),7)</f>
        <v/>
      </c>
      <c r="O245">
        <f>ROUND(CP245,0)</f>
        <v/>
      </c>
      <c r="P245">
        <f>ROUND(CQ245*I245,0)</f>
        <v/>
      </c>
      <c r="Q245">
        <f>(ROUND((ROUND(((ET245)*I245),0)*BB245),0)+ROUND((ROUND(((AE245-(EU245))*I245),0)*BS245),0))</f>
        <v/>
      </c>
      <c r="R245">
        <f>(ROUND((ROUND(((EU245)*I245),0)*BS245),0)+ROUND((ROUND(((AE245-(EU245))*I245),0)*BS245),0))</f>
        <v/>
      </c>
      <c r="S245">
        <f>ROUND(CT245*I245,0)</f>
        <v/>
      </c>
      <c r="T245">
        <f>ROUND(CU245*I245,0)</f>
        <v/>
      </c>
      <c r="U245">
        <f>ROUND(CV245*I245,7)</f>
        <v/>
      </c>
      <c r="V245">
        <f>ROUND(CW245*I245,7)</f>
        <v/>
      </c>
      <c r="W245">
        <f>ROUND(CX245*I245,0)</f>
        <v/>
      </c>
      <c r="X245">
        <f>ROUND(CY245,0)</f>
        <v/>
      </c>
      <c r="Y245">
        <f>ROUND(CZ245,0)</f>
        <v/>
      </c>
      <c r="AA245" t="n">
        <v>78869116</v>
      </c>
      <c r="AB245">
        <f>ROUND((AC245+AD245+AF245),2)</f>
        <v/>
      </c>
      <c r="AC245">
        <f>ROUND((ES245),2)</f>
        <v/>
      </c>
      <c r="AD245">
        <f>ROUND((((ET245)-(EU245))+AE245),2)</f>
        <v/>
      </c>
      <c r="AE245">
        <f>ROUND((EU245),2)</f>
        <v/>
      </c>
      <c r="AF245">
        <f>ROUND((EV245),2)</f>
        <v/>
      </c>
      <c r="AG245">
        <f>ROUND((AP245),2)</f>
        <v/>
      </c>
      <c r="AH245">
        <f>(EW245)</f>
        <v/>
      </c>
      <c r="AI245">
        <f>(EX245)</f>
        <v/>
      </c>
      <c r="AJ245">
        <f>(AS245)</f>
        <v/>
      </c>
      <c r="AK245" t="n">
        <v>970.5700000000001</v>
      </c>
      <c r="AL245" t="n">
        <v>852</v>
      </c>
      <c r="AM245" t="n">
        <v>0</v>
      </c>
      <c r="AN245" t="n">
        <v>0</v>
      </c>
      <c r="AO245" t="n">
        <v>118.57</v>
      </c>
      <c r="AP245" t="n">
        <v>0</v>
      </c>
      <c r="AQ245" t="n">
        <v>13.9</v>
      </c>
      <c r="AR245" t="n">
        <v>0</v>
      </c>
      <c r="AS245" t="n">
        <v>0</v>
      </c>
      <c r="AT245" t="n">
        <v>91</v>
      </c>
      <c r="AU245" t="n">
        <v>48</v>
      </c>
      <c r="AV245" t="n">
        <v>1</v>
      </c>
      <c r="AW245" t="n">
        <v>1</v>
      </c>
      <c r="AZ245" t="n">
        <v>1</v>
      </c>
      <c r="BA245" t="n">
        <v>52.25</v>
      </c>
      <c r="BB245" t="n">
        <v>1</v>
      </c>
      <c r="BC245" t="n">
        <v>4.14</v>
      </c>
      <c r="BD245" t="inlineStr"/>
      <c r="BE245" t="inlineStr"/>
      <c r="BF245" t="inlineStr"/>
      <c r="BG245" t="inlineStr"/>
      <c r="BH245" t="n">
        <v>0</v>
      </c>
      <c r="BI245" t="n">
        <v>1</v>
      </c>
      <c r="BJ245" t="inlineStr">
        <is>
          <t>ТЕРр Московской обл., 67-5-2, приказ Минстроя России №675/пр от 28.02.2017 № 263/пр</t>
        </is>
      </c>
      <c r="BM245" t="n">
        <v>67001</v>
      </c>
      <c r="BN245" t="n">
        <v>0</v>
      </c>
      <c r="BO245" t="inlineStr">
        <is>
          <t>67-5-2</t>
        </is>
      </c>
      <c r="BP245" t="n">
        <v>1</v>
      </c>
      <c r="BQ245" t="n">
        <v>6</v>
      </c>
      <c r="BR245" t="n">
        <v>0</v>
      </c>
      <c r="BS245" t="n">
        <v>52.25</v>
      </c>
      <c r="BT245" t="n">
        <v>1</v>
      </c>
      <c r="BU245" t="n">
        <v>1</v>
      </c>
      <c r="BV245" t="n">
        <v>1</v>
      </c>
      <c r="BW245" t="n">
        <v>1</v>
      </c>
      <c r="BX245" t="n">
        <v>1</v>
      </c>
      <c r="BY245" t="inlineStr"/>
      <c r="BZ245" t="n">
        <v>91</v>
      </c>
      <c r="CA245" t="n">
        <v>48</v>
      </c>
      <c r="CB245" t="inlineStr"/>
      <c r="CE245" t="n">
        <v>12</v>
      </c>
      <c r="CF245" t="n">
        <v>0</v>
      </c>
      <c r="CG245" t="n">
        <v>0</v>
      </c>
      <c r="CM245" t="n">
        <v>0</v>
      </c>
      <c r="CN245" t="inlineStr"/>
      <c r="CO245" t="n">
        <v>0</v>
      </c>
      <c r="CP245">
        <f>(P245+Q245+S245)</f>
        <v/>
      </c>
      <c r="CQ245">
        <f>AC245*BC245</f>
        <v/>
      </c>
      <c r="CR245">
        <f>(ROUND((ROUND(((ET245)*1),0)*BB245),0)+ROUND((ROUND(((AE245-(EU245))*1),0)*BS245),0))</f>
        <v/>
      </c>
      <c r="CS245">
        <f>(ROUND((ROUND(((EU245)*1),0)*BS245),0)+ROUND((ROUND(((AE245-(EU245))*1),0)*BS245),0))</f>
        <v/>
      </c>
      <c r="CT245">
        <f>AF245*BA245</f>
        <v/>
      </c>
      <c r="CU245">
        <f>AG245</f>
        <v/>
      </c>
      <c r="CV245">
        <f>AH245</f>
        <v/>
      </c>
      <c r="CW245">
        <f>AI245</f>
        <v/>
      </c>
      <c r="CX245">
        <f>AJ245</f>
        <v/>
      </c>
      <c r="CY245">
        <f>(((S245+R245)*AT245)/100)</f>
        <v/>
      </c>
      <c r="CZ245">
        <f>(((S245+R245)*AU245)/100)</f>
        <v/>
      </c>
      <c r="DC245" t="inlineStr"/>
      <c r="DD245" t="inlineStr"/>
      <c r="DE245" t="inlineStr"/>
      <c r="DF245" t="inlineStr"/>
      <c r="DG245" t="inlineStr"/>
      <c r="DH245" t="inlineStr"/>
      <c r="DI245" t="inlineStr"/>
      <c r="DJ245" t="inlineStr"/>
      <c r="DK245" t="inlineStr"/>
      <c r="DL245" t="inlineStr"/>
      <c r="DM245" t="inlineStr"/>
      <c r="DN245" t="n">
        <v>0</v>
      </c>
      <c r="DO245" t="n">
        <v>0</v>
      </c>
      <c r="DP245" t="n">
        <v>1</v>
      </c>
      <c r="DQ245" t="n">
        <v>1</v>
      </c>
      <c r="DU245" t="n">
        <v>1010</v>
      </c>
      <c r="DV245" t="inlineStr">
        <is>
          <t>100 шт.</t>
        </is>
      </c>
      <c r="DW245" t="inlineStr">
        <is>
          <t>100 шт.</t>
        </is>
      </c>
      <c r="DX245" t="n">
        <v>100</v>
      </c>
      <c r="DZ245" t="inlineStr"/>
      <c r="EA245" t="inlineStr"/>
      <c r="EB245" t="inlineStr"/>
      <c r="EC245" t="inlineStr"/>
      <c r="EE245" t="n">
        <v>78726030</v>
      </c>
      <c r="EF245" t="n">
        <v>6</v>
      </c>
      <c r="EG245" t="inlineStr">
        <is>
          <t>Ремонтно-строительные работы</t>
        </is>
      </c>
      <c r="EH245" t="n">
        <v>101</v>
      </c>
      <c r="EI245" t="inlineStr">
        <is>
          <t>Электромонтажные работы</t>
        </is>
      </c>
      <c r="EJ245" t="n">
        <v>1</v>
      </c>
      <c r="EK245" t="n">
        <v>67001</v>
      </c>
      <c r="EL245" t="inlineStr">
        <is>
          <t>Электромонтажные работы</t>
        </is>
      </c>
      <c r="EM245" t="inlineStr">
        <is>
          <t>рФЕР-67</t>
        </is>
      </c>
      <c r="EO245" t="inlineStr"/>
      <c r="EQ245" t="n">
        <v>0</v>
      </c>
      <c r="ER245" t="n">
        <v>970.5700000000001</v>
      </c>
      <c r="ES245" t="n">
        <v>852</v>
      </c>
      <c r="ET245" t="n">
        <v>0</v>
      </c>
      <c r="EU245" t="n">
        <v>0</v>
      </c>
      <c r="EV245" t="n">
        <v>118.57</v>
      </c>
      <c r="EW245" t="n">
        <v>13.9</v>
      </c>
      <c r="EX245" t="n">
        <v>0</v>
      </c>
      <c r="EY245" t="n">
        <v>0</v>
      </c>
      <c r="FQ245" t="n">
        <v>0</v>
      </c>
      <c r="FR245" t="n">
        <v>0</v>
      </c>
      <c r="FS245" t="n">
        <v>0</v>
      </c>
      <c r="FX245" t="n">
        <v>91</v>
      </c>
      <c r="FY245" t="n">
        <v>48</v>
      </c>
      <c r="GA245" t="inlineStr"/>
      <c r="GD245" t="n">
        <v>1</v>
      </c>
      <c r="GF245" t="n">
        <v>1400342257</v>
      </c>
      <c r="GG245" t="n">
        <v>2</v>
      </c>
      <c r="GH245" t="n">
        <v>1</v>
      </c>
      <c r="GI245" t="n">
        <v>2</v>
      </c>
      <c r="GJ245" t="n">
        <v>0</v>
      </c>
      <c r="GK245" t="n">
        <v>0</v>
      </c>
      <c r="GL245">
        <f>ROUND(IF(AND(BH245=3,BI245=3,FS245&lt;&gt;0),P245,0),0)</f>
        <v/>
      </c>
      <c r="GM245">
        <f>ROUND(O245+X245+Y245,0)+GX245</f>
        <v/>
      </c>
      <c r="GN245">
        <f>IF(OR(BI245=0,BI245=1),GM245-GX245,0)</f>
        <v/>
      </c>
      <c r="GO245">
        <f>IF(BI245=2,GM245-GX245,0)</f>
        <v/>
      </c>
      <c r="GP245">
        <f>IF(BI245=4,GM245-GX245,0)</f>
        <v/>
      </c>
      <c r="GR245" t="n">
        <v>0</v>
      </c>
      <c r="GS245" t="n">
        <v>3</v>
      </c>
      <c r="GT245" t="n">
        <v>0</v>
      </c>
      <c r="GU245" t="inlineStr"/>
      <c r="GV245">
        <f>ROUND((GT245),2)</f>
        <v/>
      </c>
      <c r="GW245" t="n">
        <v>1</v>
      </c>
      <c r="GX245">
        <f>ROUND(HC245*I245,0)</f>
        <v/>
      </c>
      <c r="HA245" t="n">
        <v>0</v>
      </c>
      <c r="HB245" t="n">
        <v>0</v>
      </c>
      <c r="HC245">
        <f>GV245*GW245</f>
        <v/>
      </c>
      <c r="HE245" t="inlineStr"/>
      <c r="HF245" t="inlineStr"/>
      <c r="HM245" t="inlineStr"/>
      <c r="HN245" t="inlineStr">
        <is>
          <t>Пр/812-101.0-1</t>
        </is>
      </c>
      <c r="HO245" t="inlineStr">
        <is>
          <t>Пр/774-101.0</t>
        </is>
      </c>
      <c r="HP245" t="inlineStr">
        <is>
          <t>Электромонтажные работы</t>
        </is>
      </c>
      <c r="HQ245" t="inlineStr">
        <is>
          <t>Электромонтажные работы</t>
        </is>
      </c>
      <c r="HS245" t="n">
        <v>0</v>
      </c>
      <c r="IK245" t="n">
        <v>0</v>
      </c>
    </row>
    <row r="246">
      <c r="A246" t="n">
        <v>18</v>
      </c>
      <c r="B246" t="n">
        <v>0</v>
      </c>
      <c r="C246" t="n">
        <v>118</v>
      </c>
      <c r="E246" t="inlineStr">
        <is>
          <t>2,1</t>
        </is>
      </c>
      <c r="F246" t="inlineStr">
        <is>
          <t>509-6744</t>
        </is>
      </c>
      <c r="G246" t="inlineStr">
        <is>
          <t>Лампы люминесцентные компактные энергосберегающие с цоколем Е27 мощностью 55 Вт</t>
        </is>
      </c>
      <c r="H246" t="inlineStr">
        <is>
          <t>шт.</t>
        </is>
      </c>
      <c r="I246">
        <f>I245*J246</f>
        <v/>
      </c>
      <c r="J246" t="n">
        <v>100</v>
      </c>
      <c r="K246" t="n">
        <v>100</v>
      </c>
      <c r="O246">
        <f>ROUND(CP246,0)</f>
        <v/>
      </c>
      <c r="P246">
        <f>ROUND(CQ246*I246,0)</f>
        <v/>
      </c>
      <c r="Q246">
        <f>(ROUND((ROUND(((ET246)*I246),0)*BB246),0)+ROUND((ROUND(((AE246-(EU246))*I246),0)*BS246),0))</f>
        <v/>
      </c>
      <c r="R246">
        <f>(ROUND((ROUND(((EU246)*I246),0)*BS246),0)+ROUND((ROUND(((AE246-(EU246))*I246),0)*BS246),0))</f>
        <v/>
      </c>
      <c r="S246">
        <f>ROUND(CT246*I246,0)</f>
        <v/>
      </c>
      <c r="T246">
        <f>ROUND(CU246*I246,0)</f>
        <v/>
      </c>
      <c r="U246">
        <f>ROUND(CV246*I246,7)</f>
        <v/>
      </c>
      <c r="V246">
        <f>ROUND(CW246*I246,7)</f>
        <v/>
      </c>
      <c r="W246">
        <f>ROUND(CX246*I246,0)</f>
        <v/>
      </c>
      <c r="X246">
        <f>ROUND(CY246,0)</f>
        <v/>
      </c>
      <c r="Y246">
        <f>ROUND(CZ246,0)</f>
        <v/>
      </c>
      <c r="AA246" t="n">
        <v>78869116</v>
      </c>
      <c r="AB246">
        <f>ROUND((AC246+AD246+AF246),2)</f>
        <v/>
      </c>
      <c r="AC246">
        <f>ROUND((ES246),2)</f>
        <v/>
      </c>
      <c r="AD246">
        <f>ROUND((((ET246)-(EU246))+AE246),2)</f>
        <v/>
      </c>
      <c r="AE246">
        <f>ROUND((EU246),2)</f>
        <v/>
      </c>
      <c r="AF246">
        <f>ROUND((EV246),2)</f>
        <v/>
      </c>
      <c r="AG246">
        <f>ROUND((AP246),2)</f>
        <v/>
      </c>
      <c r="AH246">
        <f>(EW246)</f>
        <v/>
      </c>
      <c r="AI246">
        <f>(EX246)</f>
        <v/>
      </c>
      <c r="AJ246">
        <f>(AS246)</f>
        <v/>
      </c>
      <c r="AK246" t="n">
        <v>140.69</v>
      </c>
      <c r="AL246" t="n">
        <v>140.69</v>
      </c>
      <c r="AM246" t="n">
        <v>0</v>
      </c>
      <c r="AN246" t="n">
        <v>0</v>
      </c>
      <c r="AO246" t="n">
        <v>0</v>
      </c>
      <c r="AP246" t="n">
        <v>0</v>
      </c>
      <c r="AQ246" t="n">
        <v>0</v>
      </c>
      <c r="AR246" t="n">
        <v>0</v>
      </c>
      <c r="AS246" t="n">
        <v>0.02</v>
      </c>
      <c r="AT246" t="n">
        <v>91</v>
      </c>
      <c r="AU246" t="n">
        <v>48</v>
      </c>
      <c r="AV246" t="n">
        <v>1</v>
      </c>
      <c r="AW246" t="n">
        <v>1</v>
      </c>
      <c r="AZ246" t="n">
        <v>1</v>
      </c>
      <c r="BA246" t="n">
        <v>1</v>
      </c>
      <c r="BB246" t="n">
        <v>1</v>
      </c>
      <c r="BC246" t="n">
        <v>1.69</v>
      </c>
      <c r="BD246" t="inlineStr"/>
      <c r="BE246" t="inlineStr"/>
      <c r="BF246" t="inlineStr"/>
      <c r="BG246" t="inlineStr"/>
      <c r="BH246" t="n">
        <v>3</v>
      </c>
      <c r="BI246" t="n">
        <v>1</v>
      </c>
      <c r="BJ246" t="inlineStr">
        <is>
          <t>ТССЦ Московской обл., 509-6744, приказ Минстроя России №675/пр от 28.02.2017 № 258/пр</t>
        </is>
      </c>
      <c r="BM246" t="n">
        <v>67001</v>
      </c>
      <c r="BN246" t="n">
        <v>0</v>
      </c>
      <c r="BO246" t="inlineStr">
        <is>
          <t>509-6744</t>
        </is>
      </c>
      <c r="BP246" t="n">
        <v>1</v>
      </c>
      <c r="BQ246" t="n">
        <v>6</v>
      </c>
      <c r="BR246" t="n">
        <v>0</v>
      </c>
      <c r="BS246" t="n">
        <v>1</v>
      </c>
      <c r="BT246" t="n">
        <v>1</v>
      </c>
      <c r="BU246" t="n">
        <v>1</v>
      </c>
      <c r="BV246" t="n">
        <v>1</v>
      </c>
      <c r="BW246" t="n">
        <v>1</v>
      </c>
      <c r="BX246" t="n">
        <v>1</v>
      </c>
      <c r="BY246" t="inlineStr"/>
      <c r="BZ246" t="n">
        <v>91</v>
      </c>
      <c r="CA246" t="n">
        <v>48</v>
      </c>
      <c r="CB246" t="inlineStr"/>
      <c r="CE246" t="n">
        <v>12</v>
      </c>
      <c r="CF246" t="n">
        <v>0</v>
      </c>
      <c r="CG246" t="n">
        <v>0</v>
      </c>
      <c r="CM246" t="n">
        <v>0</v>
      </c>
      <c r="CN246" t="inlineStr"/>
      <c r="CO246" t="n">
        <v>0</v>
      </c>
      <c r="CP246">
        <f>(P246+Q246+S246)</f>
        <v/>
      </c>
      <c r="CQ246">
        <f>AC246*BC246</f>
        <v/>
      </c>
      <c r="CR246">
        <f>(ROUND((ROUND(((ET246)*1),0)*BB246),0)+ROUND((ROUND(((AE246-(EU246))*1),0)*BS246),0))</f>
        <v/>
      </c>
      <c r="CS246">
        <f>(ROUND((ROUND(((EU246)*1),0)*BS246),0)+ROUND((ROUND(((AE246-(EU246))*1),0)*BS246),0))</f>
        <v/>
      </c>
      <c r="CT246">
        <f>AF246*BA246</f>
        <v/>
      </c>
      <c r="CU246">
        <f>AG246</f>
        <v/>
      </c>
      <c r="CV246">
        <f>AH246</f>
        <v/>
      </c>
      <c r="CW246">
        <f>AI246</f>
        <v/>
      </c>
      <c r="CX246">
        <f>AJ246</f>
        <v/>
      </c>
      <c r="CY246">
        <f>(((S246+R246)*AT246)/100)</f>
        <v/>
      </c>
      <c r="CZ246">
        <f>(((S246+R246)*AU246)/100)</f>
        <v/>
      </c>
      <c r="DC246" t="inlineStr"/>
      <c r="DD246" t="inlineStr"/>
      <c r="DE246" t="inlineStr"/>
      <c r="DF246" t="inlineStr"/>
      <c r="DG246" t="inlineStr"/>
      <c r="DH246" t="inlineStr"/>
      <c r="DI246" t="inlineStr"/>
      <c r="DJ246" t="inlineStr"/>
      <c r="DK246" t="inlineStr"/>
      <c r="DL246" t="inlineStr"/>
      <c r="DM246" t="inlineStr"/>
      <c r="DN246" t="n">
        <v>0</v>
      </c>
      <c r="DO246" t="n">
        <v>0</v>
      </c>
      <c r="DP246" t="n">
        <v>1</v>
      </c>
      <c r="DQ246" t="n">
        <v>1</v>
      </c>
      <c r="DU246" t="n">
        <v>1010</v>
      </c>
      <c r="DV246" t="inlineStr">
        <is>
          <t>шт.</t>
        </is>
      </c>
      <c r="DW246" t="inlineStr">
        <is>
          <t>шт.</t>
        </is>
      </c>
      <c r="DX246" t="n">
        <v>1</v>
      </c>
      <c r="DZ246" t="inlineStr"/>
      <c r="EA246" t="inlineStr"/>
      <c r="EB246" t="inlineStr"/>
      <c r="EC246" t="inlineStr"/>
      <c r="EE246" t="n">
        <v>78726030</v>
      </c>
      <c r="EF246" t="n">
        <v>6</v>
      </c>
      <c r="EG246" t="inlineStr">
        <is>
          <t>Ремонтно-строительные работы</t>
        </is>
      </c>
      <c r="EH246" t="n">
        <v>101</v>
      </c>
      <c r="EI246" t="inlineStr">
        <is>
          <t>Электромонтажные работы</t>
        </is>
      </c>
      <c r="EJ246" t="n">
        <v>1</v>
      </c>
      <c r="EK246" t="n">
        <v>67001</v>
      </c>
      <c r="EL246" t="inlineStr">
        <is>
          <t>Электромонтажные работы</t>
        </is>
      </c>
      <c r="EM246" t="inlineStr">
        <is>
          <t>рФЕР-67</t>
        </is>
      </c>
      <c r="EO246" t="inlineStr"/>
      <c r="EQ246" t="n">
        <v>0</v>
      </c>
      <c r="ER246" t="n">
        <v>140.69</v>
      </c>
      <c r="ES246" t="n">
        <v>140.69</v>
      </c>
      <c r="ET246" t="n">
        <v>0</v>
      </c>
      <c r="EU246" t="n">
        <v>0</v>
      </c>
      <c r="EV246" t="n">
        <v>0</v>
      </c>
      <c r="EW246" t="n">
        <v>0</v>
      </c>
      <c r="EX246" t="n">
        <v>0</v>
      </c>
      <c r="FQ246" t="n">
        <v>0</v>
      </c>
      <c r="FR246" t="n">
        <v>0</v>
      </c>
      <c r="FS246" t="n">
        <v>0</v>
      </c>
      <c r="FX246" t="n">
        <v>91</v>
      </c>
      <c r="FY246" t="n">
        <v>48</v>
      </c>
      <c r="GA246" t="inlineStr"/>
      <c r="GD246" t="n">
        <v>1</v>
      </c>
      <c r="GF246" t="n">
        <v>-228955380</v>
      </c>
      <c r="GG246" t="n">
        <v>2</v>
      </c>
      <c r="GH246" t="n">
        <v>1</v>
      </c>
      <c r="GI246" t="n">
        <v>2</v>
      </c>
      <c r="GJ246" t="n">
        <v>0</v>
      </c>
      <c r="GK246" t="n">
        <v>0</v>
      </c>
      <c r="GL246">
        <f>ROUND(IF(AND(BH246=3,BI246=3,FS246&lt;&gt;0),P246,0),0)</f>
        <v/>
      </c>
      <c r="GM246">
        <f>ROUND(O246+X246+Y246,0)+GX246</f>
        <v/>
      </c>
      <c r="GN246">
        <f>IF(OR(BI246=0,BI246=1),GM246-GX246,0)</f>
        <v/>
      </c>
      <c r="GO246">
        <f>IF(BI246=2,GM246-GX246,0)</f>
        <v/>
      </c>
      <c r="GP246">
        <f>IF(BI246=4,GM246-GX246,0)</f>
        <v/>
      </c>
      <c r="GR246" t="n">
        <v>0</v>
      </c>
      <c r="GS246" t="n">
        <v>3</v>
      </c>
      <c r="GT246" t="n">
        <v>0</v>
      </c>
      <c r="GU246" t="inlineStr"/>
      <c r="GV246">
        <f>ROUND((GT246),2)</f>
        <v/>
      </c>
      <c r="GW246" t="n">
        <v>1</v>
      </c>
      <c r="GX246">
        <f>ROUND(HC246*I246,0)</f>
        <v/>
      </c>
      <c r="HA246" t="n">
        <v>0</v>
      </c>
      <c r="HB246" t="n">
        <v>0</v>
      </c>
      <c r="HC246">
        <f>GV246*GW246</f>
        <v/>
      </c>
      <c r="HE246" t="inlineStr"/>
      <c r="HF246" t="inlineStr"/>
      <c r="HM246" t="inlineStr"/>
      <c r="HN246" t="inlineStr">
        <is>
          <t>Пр/812-101.0-1</t>
        </is>
      </c>
      <c r="HO246" t="inlineStr">
        <is>
          <t>Пр/774-101.0</t>
        </is>
      </c>
      <c r="HP246" t="inlineStr">
        <is>
          <t>Электромонтажные работы</t>
        </is>
      </c>
      <c r="HQ246" t="inlineStr">
        <is>
          <t>Электромонтажные работы</t>
        </is>
      </c>
      <c r="HS246" t="n">
        <v>0</v>
      </c>
      <c r="IK246" t="n">
        <v>0</v>
      </c>
    </row>
    <row r="247">
      <c r="A247" t="n">
        <v>17</v>
      </c>
      <c r="B247" t="n">
        <v>0</v>
      </c>
      <c r="C247">
        <f>ROW(SmtRes!A126)</f>
        <v/>
      </c>
      <c r="D247">
        <f>ROW(EtalonRes!A118)</f>
        <v/>
      </c>
      <c r="E247" t="inlineStr">
        <is>
          <t>3</t>
        </is>
      </c>
      <c r="F247" t="inlineStr">
        <is>
          <t>65-5-1</t>
        </is>
      </c>
      <c r="G247" t="inlineStr">
        <is>
          <t>Смена вентилей и клапанов обратных муфтовых диаметром до 20 мм</t>
        </is>
      </c>
      <c r="H247" t="inlineStr">
        <is>
          <t>100 шт.</t>
        </is>
      </c>
      <c r="I247">
        <f>ROUND(ROUND(1/100,4),7)</f>
        <v/>
      </c>
      <c r="J247" t="n">
        <v>0</v>
      </c>
      <c r="K247">
        <f>ROUND(ROUND(1/100,4),7)</f>
        <v/>
      </c>
      <c r="O247">
        <f>ROUND(CP247,0)</f>
        <v/>
      </c>
      <c r="P247">
        <f>ROUND(CQ247*I247,0)</f>
        <v/>
      </c>
      <c r="Q247">
        <f>(ROUND((ROUND(((ET247)*I247),0)*BB247),0)+ROUND((ROUND(((AE247-(EU247))*I247),0)*BS247),0))</f>
        <v/>
      </c>
      <c r="R247">
        <f>(ROUND((ROUND(((EU247)*I247),0)*BS247),0)+ROUND((ROUND(((AE247-(EU247))*I247),0)*BS247),0))</f>
        <v/>
      </c>
      <c r="S247">
        <f>ROUND(CT247*I247,0)</f>
        <v/>
      </c>
      <c r="T247">
        <f>ROUND(CU247*I247,0)</f>
        <v/>
      </c>
      <c r="U247">
        <f>ROUND(CV247*I247,7)</f>
        <v/>
      </c>
      <c r="V247">
        <f>ROUND(CW247*I247,7)</f>
        <v/>
      </c>
      <c r="W247">
        <f>ROUND(CX247*I247,0)</f>
        <v/>
      </c>
      <c r="X247">
        <f>ROUND(CY247,0)</f>
        <v/>
      </c>
      <c r="Y247">
        <f>ROUND(CZ247,0)</f>
        <v/>
      </c>
      <c r="AA247" t="n">
        <v>78869116</v>
      </c>
      <c r="AB247">
        <f>ROUND((AC247+AD247+AF247),2)</f>
        <v/>
      </c>
      <c r="AC247">
        <f>ROUND((ES247),2)</f>
        <v/>
      </c>
      <c r="AD247">
        <f>ROUND((((ET247)-(EU247))+AE247),2)</f>
        <v/>
      </c>
      <c r="AE247">
        <f>ROUND((EU247),2)</f>
        <v/>
      </c>
      <c r="AF247">
        <f>ROUND((EV247),2)</f>
        <v/>
      </c>
      <c r="AG247">
        <f>ROUND((AP247),2)</f>
        <v/>
      </c>
      <c r="AH247">
        <f>(EW247)</f>
        <v/>
      </c>
      <c r="AI247">
        <f>(EX247)</f>
        <v/>
      </c>
      <c r="AJ247">
        <f>(AS247)</f>
        <v/>
      </c>
      <c r="AK247" t="n">
        <v>2979.16</v>
      </c>
      <c r="AL247" t="n">
        <v>2240.13</v>
      </c>
      <c r="AM247" t="n">
        <v>4.36</v>
      </c>
      <c r="AN247" t="n">
        <v>0</v>
      </c>
      <c r="AO247" t="n">
        <v>734.67</v>
      </c>
      <c r="AP247" t="n">
        <v>0</v>
      </c>
      <c r="AQ247" t="n">
        <v>81</v>
      </c>
      <c r="AR247" t="n">
        <v>0</v>
      </c>
      <c r="AS247" t="n">
        <v>0</v>
      </c>
      <c r="AT247" t="n">
        <v>103</v>
      </c>
      <c r="AU247" t="n">
        <v>52</v>
      </c>
      <c r="AV247" t="n">
        <v>1</v>
      </c>
      <c r="AW247" t="n">
        <v>1</v>
      </c>
      <c r="AZ247" t="n">
        <v>1</v>
      </c>
      <c r="BA247" t="n">
        <v>52.25</v>
      </c>
      <c r="BB247" t="n">
        <v>24.98</v>
      </c>
      <c r="BC247" t="n">
        <v>10.16</v>
      </c>
      <c r="BD247" t="inlineStr"/>
      <c r="BE247" t="inlineStr"/>
      <c r="BF247" t="inlineStr"/>
      <c r="BG247" t="inlineStr"/>
      <c r="BH247" t="n">
        <v>0</v>
      </c>
      <c r="BI247" t="n">
        <v>1</v>
      </c>
      <c r="BJ247" t="inlineStr">
        <is>
          <t>ТЕРр Московской обл., 65-5-1, приказ Минстроя России №675/пр от 28.02.2017 № 263/пр</t>
        </is>
      </c>
      <c r="BM247" t="n">
        <v>65007</v>
      </c>
      <c r="BN247" t="n">
        <v>0</v>
      </c>
      <c r="BO247" t="inlineStr">
        <is>
          <t>65-5-1</t>
        </is>
      </c>
      <c r="BP247" t="n">
        <v>1</v>
      </c>
      <c r="BQ247" t="n">
        <v>6</v>
      </c>
      <c r="BR247" t="n">
        <v>0</v>
      </c>
      <c r="BS247" t="n">
        <v>52.25</v>
      </c>
      <c r="BT247" t="n">
        <v>1</v>
      </c>
      <c r="BU247" t="n">
        <v>1</v>
      </c>
      <c r="BV247" t="n">
        <v>1</v>
      </c>
      <c r="BW247" t="n">
        <v>1</v>
      </c>
      <c r="BX247" t="n">
        <v>1</v>
      </c>
      <c r="BY247" t="inlineStr"/>
      <c r="BZ247" t="n">
        <v>103</v>
      </c>
      <c r="CA247" t="n">
        <v>52</v>
      </c>
      <c r="CB247" t="inlineStr"/>
      <c r="CE247" t="n">
        <v>12</v>
      </c>
      <c r="CF247" t="n">
        <v>0</v>
      </c>
      <c r="CG247" t="n">
        <v>0</v>
      </c>
      <c r="CM247" t="n">
        <v>0</v>
      </c>
      <c r="CN247" t="inlineStr"/>
      <c r="CO247" t="n">
        <v>0</v>
      </c>
      <c r="CP247">
        <f>(P247+Q247+S247)</f>
        <v/>
      </c>
      <c r="CQ247">
        <f>AC247*BC247</f>
        <v/>
      </c>
      <c r="CR247">
        <f>(ROUND((ROUND(((ET247)*1),0)*BB247),0)+ROUND((ROUND(((AE247-(EU247))*1),0)*BS247),0))</f>
        <v/>
      </c>
      <c r="CS247">
        <f>(ROUND((ROUND(((EU247)*1),0)*BS247),0)+ROUND((ROUND(((AE247-(EU247))*1),0)*BS247),0))</f>
        <v/>
      </c>
      <c r="CT247">
        <f>AF247*BA247</f>
        <v/>
      </c>
      <c r="CU247">
        <f>AG247</f>
        <v/>
      </c>
      <c r="CV247">
        <f>AH247</f>
        <v/>
      </c>
      <c r="CW247">
        <f>AI247</f>
        <v/>
      </c>
      <c r="CX247">
        <f>AJ247</f>
        <v/>
      </c>
      <c r="CY247">
        <f>(((S247+R247)*AT247)/100)</f>
        <v/>
      </c>
      <c r="CZ247">
        <f>(((S247+R247)*AU247)/100)</f>
        <v/>
      </c>
      <c r="DC247" t="inlineStr"/>
      <c r="DD247" t="inlineStr"/>
      <c r="DE247" t="inlineStr"/>
      <c r="DF247" t="inlineStr"/>
      <c r="DG247" t="inlineStr"/>
      <c r="DH247" t="inlineStr"/>
      <c r="DI247" t="inlineStr"/>
      <c r="DJ247" t="inlineStr"/>
      <c r="DK247" t="inlineStr"/>
      <c r="DL247" t="inlineStr"/>
      <c r="DM247" t="inlineStr"/>
      <c r="DN247" t="n">
        <v>0</v>
      </c>
      <c r="DO247" t="n">
        <v>0</v>
      </c>
      <c r="DP247" t="n">
        <v>1</v>
      </c>
      <c r="DQ247" t="n">
        <v>1</v>
      </c>
      <c r="DU247" t="n">
        <v>1010</v>
      </c>
      <c r="DV247" t="inlineStr">
        <is>
          <t>100 шт.</t>
        </is>
      </c>
      <c r="DW247" t="inlineStr">
        <is>
          <t>100 шт.</t>
        </is>
      </c>
      <c r="DX247" t="n">
        <v>100</v>
      </c>
      <c r="DZ247" t="inlineStr"/>
      <c r="EA247" t="inlineStr"/>
      <c r="EB247" t="inlineStr"/>
      <c r="EC247" t="inlineStr"/>
      <c r="EE247" t="n">
        <v>78726000</v>
      </c>
      <c r="EF247" t="n">
        <v>6</v>
      </c>
      <c r="EG247" t="inlineStr">
        <is>
          <t>Ремонтно-строительные работы</t>
        </is>
      </c>
      <c r="EH247" t="n">
        <v>99</v>
      </c>
      <c r="EI247" t="inlineStr">
        <is>
          <t>Внутренние санитарно-технические работы</t>
        </is>
      </c>
      <c r="EJ247" t="n">
        <v>1</v>
      </c>
      <c r="EK247" t="n">
        <v>65007</v>
      </c>
      <c r="EL247" t="inlineStr">
        <is>
          <t>Внутренние санитарнотехнические работы: смена труб, санприборов, запорной арматуры и другое</t>
        </is>
      </c>
      <c r="EM247" t="inlineStr">
        <is>
          <t>рФЕР-65</t>
        </is>
      </c>
      <c r="EO247" t="inlineStr"/>
      <c r="EQ247" t="n">
        <v>0</v>
      </c>
      <c r="ER247" t="n">
        <v>2979.16</v>
      </c>
      <c r="ES247" t="n">
        <v>2240.13</v>
      </c>
      <c r="ET247" t="n">
        <v>4.36</v>
      </c>
      <c r="EU247" t="n">
        <v>0</v>
      </c>
      <c r="EV247" t="n">
        <v>734.67</v>
      </c>
      <c r="EW247" t="n">
        <v>81</v>
      </c>
      <c r="EX247" t="n">
        <v>0</v>
      </c>
      <c r="EY247" t="n">
        <v>0</v>
      </c>
      <c r="FQ247" t="n">
        <v>0</v>
      </c>
      <c r="FR247" t="n">
        <v>0</v>
      </c>
      <c r="FS247" t="n">
        <v>0</v>
      </c>
      <c r="FX247" t="n">
        <v>103</v>
      </c>
      <c r="FY247" t="n">
        <v>52</v>
      </c>
      <c r="GA247" t="inlineStr"/>
      <c r="GD247" t="n">
        <v>1</v>
      </c>
      <c r="GF247" t="n">
        <v>152852496</v>
      </c>
      <c r="GG247" t="n">
        <v>2</v>
      </c>
      <c r="GH247" t="n">
        <v>1</v>
      </c>
      <c r="GI247" t="n">
        <v>2</v>
      </c>
      <c r="GJ247" t="n">
        <v>0</v>
      </c>
      <c r="GK247" t="n">
        <v>0</v>
      </c>
      <c r="GL247">
        <f>ROUND(IF(AND(BH247=3,BI247=3,FS247&lt;&gt;0),P247,0),0)</f>
        <v/>
      </c>
      <c r="GM247">
        <f>ROUND(O247+X247+Y247,0)+GX247</f>
        <v/>
      </c>
      <c r="GN247">
        <f>IF(OR(BI247=0,BI247=1),GM247-GX247,0)</f>
        <v/>
      </c>
      <c r="GO247">
        <f>IF(BI247=2,GM247-GX247,0)</f>
        <v/>
      </c>
      <c r="GP247">
        <f>IF(BI247=4,GM247-GX247,0)</f>
        <v/>
      </c>
      <c r="GR247" t="n">
        <v>0</v>
      </c>
      <c r="GS247" t="n">
        <v>3</v>
      </c>
      <c r="GT247" t="n">
        <v>0</v>
      </c>
      <c r="GU247" t="inlineStr"/>
      <c r="GV247">
        <f>ROUND((GT247),2)</f>
        <v/>
      </c>
      <c r="GW247" t="n">
        <v>1</v>
      </c>
      <c r="GX247">
        <f>ROUND(HC247*I247,0)</f>
        <v/>
      </c>
      <c r="HA247" t="n">
        <v>0</v>
      </c>
      <c r="HB247" t="n">
        <v>0</v>
      </c>
      <c r="HC247">
        <f>GV247*GW247</f>
        <v/>
      </c>
      <c r="HE247" t="inlineStr"/>
      <c r="HF247" t="inlineStr"/>
      <c r="HM247" t="inlineStr"/>
      <c r="HN247" t="inlineStr">
        <is>
          <t>Пр/812-099.2-1</t>
        </is>
      </c>
      <c r="HO247" t="inlineStr">
        <is>
          <t>Пр/774-099.2</t>
        </is>
      </c>
      <c r="HP247" t="inlineStr">
        <is>
          <t>Внутренние санитарнотехнические работы: смена труб, санприборов, запорной арматуры и другое</t>
        </is>
      </c>
      <c r="HQ247" t="inlineStr">
        <is>
          <t>Внутренние санитарнотехнические работы: смена труб, санприборов, запорной арматуры и другое</t>
        </is>
      </c>
      <c r="HS247" t="n">
        <v>0</v>
      </c>
      <c r="IK247" t="n">
        <v>0</v>
      </c>
    </row>
    <row r="248">
      <c r="A248" t="n">
        <v>18</v>
      </c>
      <c r="B248" t="n">
        <v>0</v>
      </c>
      <c r="C248" t="n">
        <v>126</v>
      </c>
      <c r="E248" t="inlineStr">
        <is>
          <t>3,1</t>
        </is>
      </c>
      <c r="F248" t="inlineStr">
        <is>
          <t>509-9899</t>
        </is>
      </c>
      <c r="G248" t="inlineStr">
        <is>
          <t>Строительный мусор и масса возвратных материалов</t>
        </is>
      </c>
      <c r="H248" t="inlineStr">
        <is>
          <t>т</t>
        </is>
      </c>
      <c r="I248">
        <f>I247*J248</f>
        <v/>
      </c>
      <c r="J248" t="n">
        <v>0.04</v>
      </c>
      <c r="K248" t="n">
        <v>0.04</v>
      </c>
      <c r="O248">
        <f>ROUND(CP248,0)</f>
        <v/>
      </c>
      <c r="P248">
        <f>ROUND(CQ248*I248,0)</f>
        <v/>
      </c>
      <c r="Q248">
        <f>(ROUND((ROUND(((ET248)*I248),0)*BB248),0)+ROUND((ROUND(((AE248-(EU248))*I248),0)*BS248),0))</f>
        <v/>
      </c>
      <c r="R248">
        <f>(ROUND((ROUND(((EU248)*I248),0)*BS248),0)+ROUND((ROUND(((AE248-(EU248))*I248),0)*BS248),0))</f>
        <v/>
      </c>
      <c r="S248">
        <f>ROUND(CT248*I248,0)</f>
        <v/>
      </c>
      <c r="T248">
        <f>ROUND(CU248*I248,0)</f>
        <v/>
      </c>
      <c r="U248">
        <f>ROUND(CV248*I248,7)</f>
        <v/>
      </c>
      <c r="V248">
        <f>ROUND(CW248*I248,7)</f>
        <v/>
      </c>
      <c r="W248">
        <f>ROUND(CX248*I248,0)</f>
        <v/>
      </c>
      <c r="X248">
        <f>ROUND(CY248,0)</f>
        <v/>
      </c>
      <c r="Y248">
        <f>ROUND(CZ248,0)</f>
        <v/>
      </c>
      <c r="AA248" t="n">
        <v>78869116</v>
      </c>
      <c r="AB248">
        <f>ROUND((AC248+AD248+AF248),2)</f>
        <v/>
      </c>
      <c r="AC248">
        <f>ROUND((ES248),2)</f>
        <v/>
      </c>
      <c r="AD248">
        <f>ROUND((((ET248)-(EU248))+AE248),2)</f>
        <v/>
      </c>
      <c r="AE248">
        <f>ROUND((EU248),2)</f>
        <v/>
      </c>
      <c r="AF248">
        <f>ROUND((EV248),2)</f>
        <v/>
      </c>
      <c r="AG248">
        <f>ROUND((AP248),2)</f>
        <v/>
      </c>
      <c r="AH248">
        <f>(EW248)</f>
        <v/>
      </c>
      <c r="AI248">
        <f>(EX248)</f>
        <v/>
      </c>
      <c r="AJ248">
        <f>(AS248)</f>
        <v/>
      </c>
      <c r="AK248" t="n">
        <v>0</v>
      </c>
      <c r="AL248" t="n">
        <v>0</v>
      </c>
      <c r="AM248" t="n">
        <v>0</v>
      </c>
      <c r="AN248" t="n">
        <v>0</v>
      </c>
      <c r="AO248" t="n">
        <v>0</v>
      </c>
      <c r="AP248" t="n">
        <v>0</v>
      </c>
      <c r="AQ248" t="n">
        <v>0</v>
      </c>
      <c r="AR248" t="n">
        <v>0</v>
      </c>
      <c r="AS248" t="n">
        <v>0</v>
      </c>
      <c r="AT248" t="n">
        <v>103</v>
      </c>
      <c r="AU248" t="n">
        <v>52</v>
      </c>
      <c r="AV248" t="n">
        <v>1</v>
      </c>
      <c r="AW248" t="n">
        <v>1</v>
      </c>
      <c r="AZ248" t="n">
        <v>1</v>
      </c>
      <c r="BA248" t="n">
        <v>1</v>
      </c>
      <c r="BB248" t="n">
        <v>1</v>
      </c>
      <c r="BC248" t="n">
        <v>1</v>
      </c>
      <c r="BD248" t="inlineStr"/>
      <c r="BE248" t="inlineStr"/>
      <c r="BF248" t="inlineStr"/>
      <c r="BG248" t="inlineStr"/>
      <c r="BH248" t="n">
        <v>3</v>
      </c>
      <c r="BI248" t="n">
        <v>1</v>
      </c>
      <c r="BJ248" t="inlineStr">
        <is>
          <t>ТССЦ Московской обл., 509-9899, приказ Минстроя России №675/пр от 28.02.2017 № 258/пр</t>
        </is>
      </c>
      <c r="BM248" t="n">
        <v>65007</v>
      </c>
      <c r="BN248" t="n">
        <v>0</v>
      </c>
      <c r="BO248" t="inlineStr"/>
      <c r="BP248" t="n">
        <v>0</v>
      </c>
      <c r="BQ248" t="n">
        <v>6</v>
      </c>
      <c r="BR248" t="n">
        <v>0</v>
      </c>
      <c r="BS248" t="n">
        <v>1</v>
      </c>
      <c r="BT248" t="n">
        <v>1</v>
      </c>
      <c r="BU248" t="n">
        <v>1</v>
      </c>
      <c r="BV248" t="n">
        <v>1</v>
      </c>
      <c r="BW248" t="n">
        <v>1</v>
      </c>
      <c r="BX248" t="n">
        <v>1</v>
      </c>
      <c r="BY248" t="inlineStr"/>
      <c r="BZ248" t="n">
        <v>103</v>
      </c>
      <c r="CA248" t="n">
        <v>52</v>
      </c>
      <c r="CB248" t="inlineStr"/>
      <c r="CE248" t="n">
        <v>12</v>
      </c>
      <c r="CF248" t="n">
        <v>0</v>
      </c>
      <c r="CG248" t="n">
        <v>0</v>
      </c>
      <c r="CM248" t="n">
        <v>0</v>
      </c>
      <c r="CN248" t="inlineStr"/>
      <c r="CO248" t="n">
        <v>0</v>
      </c>
      <c r="CP248">
        <f>(P248+Q248+S248)</f>
        <v/>
      </c>
      <c r="CQ248">
        <f>AC248*BC248</f>
        <v/>
      </c>
      <c r="CR248">
        <f>(ROUND((ROUND(((ET248)*1),0)*BB248),0)+ROUND((ROUND(((AE248-(EU248))*1),0)*BS248),0))</f>
        <v/>
      </c>
      <c r="CS248">
        <f>(ROUND((ROUND(((EU248)*1),0)*BS248),0)+ROUND((ROUND(((AE248-(EU248))*1),0)*BS248),0))</f>
        <v/>
      </c>
      <c r="CT248">
        <f>AF248*BA248</f>
        <v/>
      </c>
      <c r="CU248">
        <f>AG248</f>
        <v/>
      </c>
      <c r="CV248">
        <f>AH248</f>
        <v/>
      </c>
      <c r="CW248">
        <f>AI248</f>
        <v/>
      </c>
      <c r="CX248">
        <f>AJ248</f>
        <v/>
      </c>
      <c r="CY248">
        <f>(((S248+R248)*AT248)/100)</f>
        <v/>
      </c>
      <c r="CZ248">
        <f>(((S248+R248)*AU248)/100)</f>
        <v/>
      </c>
      <c r="DC248" t="inlineStr"/>
      <c r="DD248" t="inlineStr"/>
      <c r="DE248" t="inlineStr"/>
      <c r="DF248" t="inlineStr"/>
      <c r="DG248" t="inlineStr"/>
      <c r="DH248" t="inlineStr"/>
      <c r="DI248" t="inlineStr"/>
      <c r="DJ248" t="inlineStr"/>
      <c r="DK248" t="inlineStr"/>
      <c r="DL248" t="inlineStr"/>
      <c r="DM248" t="inlineStr"/>
      <c r="DN248" t="n">
        <v>0</v>
      </c>
      <c r="DO248" t="n">
        <v>0</v>
      </c>
      <c r="DP248" t="n">
        <v>1</v>
      </c>
      <c r="DQ248" t="n">
        <v>1</v>
      </c>
      <c r="DU248" t="n">
        <v>1009</v>
      </c>
      <c r="DV248" t="inlineStr">
        <is>
          <t>т</t>
        </is>
      </c>
      <c r="DW248" t="inlineStr">
        <is>
          <t>т</t>
        </is>
      </c>
      <c r="DX248" t="n">
        <v>1000</v>
      </c>
      <c r="DZ248" t="inlineStr"/>
      <c r="EA248" t="inlineStr"/>
      <c r="EB248" t="inlineStr"/>
      <c r="EC248" t="inlineStr"/>
      <c r="EE248" t="n">
        <v>78726000</v>
      </c>
      <c r="EF248" t="n">
        <v>6</v>
      </c>
      <c r="EG248" t="inlineStr">
        <is>
          <t>Ремонтно-строительные работы</t>
        </is>
      </c>
      <c r="EH248" t="n">
        <v>99</v>
      </c>
      <c r="EI248" t="inlineStr">
        <is>
          <t>Внутренние санитарно-технические работы</t>
        </is>
      </c>
      <c r="EJ248" t="n">
        <v>1</v>
      </c>
      <c r="EK248" t="n">
        <v>65007</v>
      </c>
      <c r="EL248" t="inlineStr">
        <is>
          <t>Внутренние санитарнотехнические работы: смена труб, санприборов, запорной арматуры и другое</t>
        </is>
      </c>
      <c r="EM248" t="inlineStr">
        <is>
          <t>рФЕР-65</t>
        </is>
      </c>
      <c r="EO248" t="inlineStr"/>
      <c r="EQ248" t="n">
        <v>0</v>
      </c>
      <c r="ER248" t="n">
        <v>0</v>
      </c>
      <c r="ES248" t="n">
        <v>0</v>
      </c>
      <c r="ET248" t="n">
        <v>0</v>
      </c>
      <c r="EU248" t="n">
        <v>0</v>
      </c>
      <c r="EV248" t="n">
        <v>0</v>
      </c>
      <c r="EW248" t="n">
        <v>0</v>
      </c>
      <c r="EX248" t="n">
        <v>0</v>
      </c>
      <c r="FQ248" t="n">
        <v>0</v>
      </c>
      <c r="FR248" t="n">
        <v>0</v>
      </c>
      <c r="FS248" t="n">
        <v>0</v>
      </c>
      <c r="FX248" t="n">
        <v>103</v>
      </c>
      <c r="FY248" t="n">
        <v>52</v>
      </c>
      <c r="GA248" t="inlineStr"/>
      <c r="GD248" t="n">
        <v>1</v>
      </c>
      <c r="GF248" t="n">
        <v>1839160745</v>
      </c>
      <c r="GG248" t="n">
        <v>2</v>
      </c>
      <c r="GH248" t="n">
        <v>1</v>
      </c>
      <c r="GI248" t="n">
        <v>-2</v>
      </c>
      <c r="GJ248" t="n">
        <v>0</v>
      </c>
      <c r="GK248" t="n">
        <v>0</v>
      </c>
      <c r="GL248">
        <f>ROUND(IF(AND(BH248=3,BI248=3,FS248&lt;&gt;0),P248,0),0)</f>
        <v/>
      </c>
      <c r="GM248">
        <f>ROUND(O248+X248+Y248,0)+GX248</f>
        <v/>
      </c>
      <c r="GN248">
        <f>IF(OR(BI248=0,BI248=1),GM248-GX248,0)</f>
        <v/>
      </c>
      <c r="GO248">
        <f>IF(BI248=2,GM248-GX248,0)</f>
        <v/>
      </c>
      <c r="GP248">
        <f>IF(BI248=4,GM248-GX248,0)</f>
        <v/>
      </c>
      <c r="GR248" t="n">
        <v>0</v>
      </c>
      <c r="GS248" t="n">
        <v>3</v>
      </c>
      <c r="GT248" t="n">
        <v>0</v>
      </c>
      <c r="GU248" t="inlineStr"/>
      <c r="GV248">
        <f>ROUND((GT248),2)</f>
        <v/>
      </c>
      <c r="GW248" t="n">
        <v>1</v>
      </c>
      <c r="GX248">
        <f>ROUND(HC248*I248,0)</f>
        <v/>
      </c>
      <c r="HA248" t="n">
        <v>0</v>
      </c>
      <c r="HB248" t="n">
        <v>0</v>
      </c>
      <c r="HC248">
        <f>GV248*GW248</f>
        <v/>
      </c>
      <c r="HE248" t="inlineStr"/>
      <c r="HF248" t="inlineStr"/>
      <c r="HM248" t="inlineStr"/>
      <c r="HN248" t="inlineStr">
        <is>
          <t>Пр/812-099.2-1</t>
        </is>
      </c>
      <c r="HO248" t="inlineStr">
        <is>
          <t>Пр/774-099.2</t>
        </is>
      </c>
      <c r="HP248" t="inlineStr">
        <is>
          <t>Внутренние санитарнотехнические работы: смена труб, санприборов, запорной арматуры и другое</t>
        </is>
      </c>
      <c r="HQ248" t="inlineStr">
        <is>
          <t>Внутренние санитарнотехнические работы: смена труб, санприборов, запорной арматуры и другое</t>
        </is>
      </c>
      <c r="HS248" t="n">
        <v>0</v>
      </c>
      <c r="IK248" t="n">
        <v>0</v>
      </c>
    </row>
    <row r="249">
      <c r="A249" t="n">
        <v>18</v>
      </c>
      <c r="B249" t="n">
        <v>0</v>
      </c>
      <c r="C249" t="n">
        <v>124</v>
      </c>
      <c r="E249" t="inlineStr">
        <is>
          <t>3,2</t>
        </is>
      </c>
      <c r="F249" t="inlineStr">
        <is>
          <t>302-0062</t>
        </is>
      </c>
      <c r="G249" t="inlineStr">
        <is>
          <t>Кран шаровый муфтовый Valtec для воды диаметром 15 мм, тип в/в</t>
        </is>
      </c>
      <c r="H249" t="inlineStr">
        <is>
          <t>шт.</t>
        </is>
      </c>
      <c r="I249">
        <f>I247*J249</f>
        <v/>
      </c>
      <c r="J249" t="n">
        <v>200</v>
      </c>
      <c r="K249" t="n">
        <v>200</v>
      </c>
      <c r="O249">
        <f>ROUND(CP249,0)</f>
        <v/>
      </c>
      <c r="P249">
        <f>ROUND(CQ249*I249,0)</f>
        <v/>
      </c>
      <c r="Q249">
        <f>(ROUND((ROUND(((ET249)*I249),0)*BB249),0)+ROUND((ROUND(((AE249-(EU249))*I249),0)*BS249),0))</f>
        <v/>
      </c>
      <c r="R249">
        <f>(ROUND((ROUND(((EU249)*I249),0)*BS249),0)+ROUND((ROUND(((AE249-(EU249))*I249),0)*BS249),0))</f>
        <v/>
      </c>
      <c r="S249">
        <f>ROUND(CT249*I249,0)</f>
        <v/>
      </c>
      <c r="T249">
        <f>ROUND(CU249*I249,0)</f>
        <v/>
      </c>
      <c r="U249">
        <f>ROUND(CV249*I249,7)</f>
        <v/>
      </c>
      <c r="V249">
        <f>ROUND(CW249*I249,7)</f>
        <v/>
      </c>
      <c r="W249">
        <f>ROUND(CX249*I249,0)</f>
        <v/>
      </c>
      <c r="X249">
        <f>ROUND(CY249,0)</f>
        <v/>
      </c>
      <c r="Y249">
        <f>ROUND(CZ249,0)</f>
        <v/>
      </c>
      <c r="AA249" t="n">
        <v>78869116</v>
      </c>
      <c r="AB249">
        <f>ROUND((AC249+AD249+AF249),2)</f>
        <v/>
      </c>
      <c r="AC249">
        <f>ROUND((ES249),2)</f>
        <v/>
      </c>
      <c r="AD249">
        <f>ROUND((((ET249)-(EU249))+AE249),2)</f>
        <v/>
      </c>
      <c r="AE249">
        <f>ROUND((EU249),2)</f>
        <v/>
      </c>
      <c r="AF249">
        <f>ROUND((EV249),2)</f>
        <v/>
      </c>
      <c r="AG249">
        <f>ROUND((AP249),2)</f>
        <v/>
      </c>
      <c r="AH249">
        <f>(EW249)</f>
        <v/>
      </c>
      <c r="AI249">
        <f>(EX249)</f>
        <v/>
      </c>
      <c r="AJ249">
        <f>(AS249)</f>
        <v/>
      </c>
      <c r="AK249" t="n">
        <v>28.53</v>
      </c>
      <c r="AL249" t="n">
        <v>28.53</v>
      </c>
      <c r="AM249" t="n">
        <v>0</v>
      </c>
      <c r="AN249" t="n">
        <v>0</v>
      </c>
      <c r="AO249" t="n">
        <v>0</v>
      </c>
      <c r="AP249" t="n">
        <v>0</v>
      </c>
      <c r="AQ249" t="n">
        <v>0</v>
      </c>
      <c r="AR249" t="n">
        <v>0</v>
      </c>
      <c r="AS249" t="n">
        <v>0.01</v>
      </c>
      <c r="AT249" t="n">
        <v>103</v>
      </c>
      <c r="AU249" t="n">
        <v>52</v>
      </c>
      <c r="AV249" t="n">
        <v>1</v>
      </c>
      <c r="AW249" t="n">
        <v>1</v>
      </c>
      <c r="AZ249" t="n">
        <v>1</v>
      </c>
      <c r="BA249" t="n">
        <v>1</v>
      </c>
      <c r="BB249" t="n">
        <v>1</v>
      </c>
      <c r="BC249" t="n">
        <v>13.47</v>
      </c>
      <c r="BD249" t="inlineStr"/>
      <c r="BE249" t="inlineStr"/>
      <c r="BF249" t="inlineStr"/>
      <c r="BG249" t="inlineStr"/>
      <c r="BH249" t="n">
        <v>3</v>
      </c>
      <c r="BI249" t="n">
        <v>1</v>
      </c>
      <c r="BJ249" t="inlineStr">
        <is>
          <t>ТССЦ Московской обл., 302-0062, приказ Минстроя России №675/пр от 28.02.2017 № 256/пр</t>
        </is>
      </c>
      <c r="BM249" t="n">
        <v>65007</v>
      </c>
      <c r="BN249" t="n">
        <v>0</v>
      </c>
      <c r="BO249" t="inlineStr">
        <is>
          <t>302-0062</t>
        </is>
      </c>
      <c r="BP249" t="n">
        <v>1</v>
      </c>
      <c r="BQ249" t="n">
        <v>6</v>
      </c>
      <c r="BR249" t="n">
        <v>0</v>
      </c>
      <c r="BS249" t="n">
        <v>1</v>
      </c>
      <c r="BT249" t="n">
        <v>1</v>
      </c>
      <c r="BU249" t="n">
        <v>1</v>
      </c>
      <c r="BV249" t="n">
        <v>1</v>
      </c>
      <c r="BW249" t="n">
        <v>1</v>
      </c>
      <c r="BX249" t="n">
        <v>1</v>
      </c>
      <c r="BY249" t="inlineStr"/>
      <c r="BZ249" t="n">
        <v>103</v>
      </c>
      <c r="CA249" t="n">
        <v>52</v>
      </c>
      <c r="CB249" t="inlineStr"/>
      <c r="CE249" t="n">
        <v>12</v>
      </c>
      <c r="CF249" t="n">
        <v>0</v>
      </c>
      <c r="CG249" t="n">
        <v>0</v>
      </c>
      <c r="CM249" t="n">
        <v>0</v>
      </c>
      <c r="CN249" t="inlineStr"/>
      <c r="CO249" t="n">
        <v>0</v>
      </c>
      <c r="CP249">
        <f>(P249+Q249+S249)</f>
        <v/>
      </c>
      <c r="CQ249">
        <f>AC249*BC249</f>
        <v/>
      </c>
      <c r="CR249">
        <f>(ROUND((ROUND(((ET249)*1),0)*BB249),0)+ROUND((ROUND(((AE249-(EU249))*1),0)*BS249),0))</f>
        <v/>
      </c>
      <c r="CS249">
        <f>(ROUND((ROUND(((EU249)*1),0)*BS249),0)+ROUND((ROUND(((AE249-(EU249))*1),0)*BS249),0))</f>
        <v/>
      </c>
      <c r="CT249">
        <f>AF249*BA249</f>
        <v/>
      </c>
      <c r="CU249">
        <f>AG249</f>
        <v/>
      </c>
      <c r="CV249">
        <f>AH249</f>
        <v/>
      </c>
      <c r="CW249">
        <f>AI249</f>
        <v/>
      </c>
      <c r="CX249">
        <f>AJ249</f>
        <v/>
      </c>
      <c r="CY249">
        <f>(((S249+R249)*AT249)/100)</f>
        <v/>
      </c>
      <c r="CZ249">
        <f>(((S249+R249)*AU249)/100)</f>
        <v/>
      </c>
      <c r="DC249" t="inlineStr"/>
      <c r="DD249" t="inlineStr"/>
      <c r="DE249" t="inlineStr"/>
      <c r="DF249" t="inlineStr"/>
      <c r="DG249" t="inlineStr"/>
      <c r="DH249" t="inlineStr"/>
      <c r="DI249" t="inlineStr"/>
      <c r="DJ249" t="inlineStr"/>
      <c r="DK249" t="inlineStr"/>
      <c r="DL249" t="inlineStr"/>
      <c r="DM249" t="inlineStr"/>
      <c r="DN249" t="n">
        <v>0</v>
      </c>
      <c r="DO249" t="n">
        <v>0</v>
      </c>
      <c r="DP249" t="n">
        <v>1</v>
      </c>
      <c r="DQ249" t="n">
        <v>1</v>
      </c>
      <c r="DU249" t="n">
        <v>1010</v>
      </c>
      <c r="DV249" t="inlineStr">
        <is>
          <t>шт.</t>
        </is>
      </c>
      <c r="DW249" t="inlineStr">
        <is>
          <t>шт.</t>
        </is>
      </c>
      <c r="DX249" t="n">
        <v>1</v>
      </c>
      <c r="DZ249" t="inlineStr"/>
      <c r="EA249" t="inlineStr"/>
      <c r="EB249" t="inlineStr"/>
      <c r="EC249" t="inlineStr"/>
      <c r="EE249" t="n">
        <v>78726000</v>
      </c>
      <c r="EF249" t="n">
        <v>6</v>
      </c>
      <c r="EG249" t="inlineStr">
        <is>
          <t>Ремонтно-строительные работы</t>
        </is>
      </c>
      <c r="EH249" t="n">
        <v>99</v>
      </c>
      <c r="EI249" t="inlineStr">
        <is>
          <t>Внутренние санитарно-технические работы</t>
        </is>
      </c>
      <c r="EJ249" t="n">
        <v>1</v>
      </c>
      <c r="EK249" t="n">
        <v>65007</v>
      </c>
      <c r="EL249" t="inlineStr">
        <is>
          <t>Внутренние санитарнотехнические работы: смена труб, санприборов, запорной арматуры и другое</t>
        </is>
      </c>
      <c r="EM249" t="inlineStr">
        <is>
          <t>рФЕР-65</t>
        </is>
      </c>
      <c r="EO249" t="inlineStr"/>
      <c r="EQ249" t="n">
        <v>0</v>
      </c>
      <c r="ER249" t="n">
        <v>28.53</v>
      </c>
      <c r="ES249" t="n">
        <v>28.53</v>
      </c>
      <c r="ET249" t="n">
        <v>0</v>
      </c>
      <c r="EU249" t="n">
        <v>0</v>
      </c>
      <c r="EV249" t="n">
        <v>0</v>
      </c>
      <c r="EW249" t="n">
        <v>0</v>
      </c>
      <c r="EX249" t="n">
        <v>0</v>
      </c>
      <c r="FQ249" t="n">
        <v>0</v>
      </c>
      <c r="FR249" t="n">
        <v>0</v>
      </c>
      <c r="FS249" t="n">
        <v>0</v>
      </c>
      <c r="FX249" t="n">
        <v>103</v>
      </c>
      <c r="FY249" t="n">
        <v>52</v>
      </c>
      <c r="GA249" t="inlineStr"/>
      <c r="GD249" t="n">
        <v>1</v>
      </c>
      <c r="GF249" t="n">
        <v>-1687406522</v>
      </c>
      <c r="GG249" t="n">
        <v>2</v>
      </c>
      <c r="GH249" t="n">
        <v>1</v>
      </c>
      <c r="GI249" t="n">
        <v>2</v>
      </c>
      <c r="GJ249" t="n">
        <v>0</v>
      </c>
      <c r="GK249" t="n">
        <v>0</v>
      </c>
      <c r="GL249">
        <f>ROUND(IF(AND(BH249=3,BI249=3,FS249&lt;&gt;0),P249,0),0)</f>
        <v/>
      </c>
      <c r="GM249">
        <f>ROUND(O249+X249+Y249,0)+GX249</f>
        <v/>
      </c>
      <c r="GN249">
        <f>IF(OR(BI249=0,BI249=1),GM249-GX249,0)</f>
        <v/>
      </c>
      <c r="GO249">
        <f>IF(BI249=2,GM249-GX249,0)</f>
        <v/>
      </c>
      <c r="GP249">
        <f>IF(BI249=4,GM249-GX249,0)</f>
        <v/>
      </c>
      <c r="GR249" t="n">
        <v>0</v>
      </c>
      <c r="GS249" t="n">
        <v>3</v>
      </c>
      <c r="GT249" t="n">
        <v>0</v>
      </c>
      <c r="GU249" t="inlineStr"/>
      <c r="GV249">
        <f>ROUND((GT249),2)</f>
        <v/>
      </c>
      <c r="GW249" t="n">
        <v>1</v>
      </c>
      <c r="GX249">
        <f>ROUND(HC249*I249,0)</f>
        <v/>
      </c>
      <c r="HA249" t="n">
        <v>0</v>
      </c>
      <c r="HB249" t="n">
        <v>0</v>
      </c>
      <c r="HC249">
        <f>GV249*GW249</f>
        <v/>
      </c>
      <c r="HE249" t="inlineStr"/>
      <c r="HF249" t="inlineStr"/>
      <c r="HM249" t="inlineStr"/>
      <c r="HN249" t="inlineStr">
        <is>
          <t>Пр/812-099.2-1</t>
        </is>
      </c>
      <c r="HO249" t="inlineStr">
        <is>
          <t>Пр/774-099.2</t>
        </is>
      </c>
      <c r="HP249" t="inlineStr">
        <is>
          <t>Внутренние санитарнотехнические работы: смена труб, санприборов, запорной арматуры и другое</t>
        </is>
      </c>
      <c r="HQ249" t="inlineStr">
        <is>
          <t>Внутренние санитарнотехнические работы: смена труб, санприборов, запорной арматуры и другое</t>
        </is>
      </c>
      <c r="HS249" t="n">
        <v>0</v>
      </c>
      <c r="IK249" t="n">
        <v>0</v>
      </c>
    </row>
    <row r="250">
      <c r="A250" t="n">
        <v>17</v>
      </c>
      <c r="B250" t="n">
        <v>0</v>
      </c>
      <c r="C250">
        <f>ROW(SmtRes!A132)</f>
        <v/>
      </c>
      <c r="D250">
        <f>ROW(EtalonRes!A124)</f>
        <v/>
      </c>
      <c r="E250" t="inlineStr">
        <is>
          <t>4</t>
        </is>
      </c>
      <c r="F250" t="inlineStr">
        <is>
          <t>16-07-005-1</t>
        </is>
      </c>
      <c r="G25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50" t="inlineStr">
        <is>
          <t>100 м трубопровода</t>
        </is>
      </c>
      <c r="I250">
        <f>ROUND(ROUND(90/100,4),7)</f>
        <v/>
      </c>
      <c r="J250" t="n">
        <v>0</v>
      </c>
      <c r="K250">
        <f>ROUND(ROUND(90/100,4),7)</f>
        <v/>
      </c>
      <c r="O250">
        <f>ROUND(CP250,0)</f>
        <v/>
      </c>
      <c r="P250">
        <f>ROUND(CQ250*I250,0)</f>
        <v/>
      </c>
      <c r="Q250">
        <f>(ROUND((ROUND((((ET250*ROUND(4,7)))*I250),0)*BB250),0)+ROUND((ROUND(((AE250-((EU250*ROUND(4,7))))*I250),0)*BS250),0))</f>
        <v/>
      </c>
      <c r="R250">
        <f>(ROUND((ROUND((((EU250*ROUND(4,7)))*I250),0)*BS250),0)+ROUND((ROUND(((AE250-((EU250*ROUND(4,7))))*I250),0)*BS250),0))</f>
        <v/>
      </c>
      <c r="S250">
        <f>ROUND(CT250*I250,0)</f>
        <v/>
      </c>
      <c r="T250">
        <f>ROUND(CU250*I250,0)</f>
        <v/>
      </c>
      <c r="U250">
        <f>ROUND(CV250*I250,7)</f>
        <v/>
      </c>
      <c r="V250">
        <f>ROUND(CW250*I250,7)</f>
        <v/>
      </c>
      <c r="W250">
        <f>ROUND(CX250*I250,0)</f>
        <v/>
      </c>
      <c r="X250">
        <f>ROUND(CY250,0)</f>
        <v/>
      </c>
      <c r="Y250">
        <f>ROUND(CZ250,0)</f>
        <v/>
      </c>
      <c r="AA250" t="n">
        <v>78869116</v>
      </c>
      <c r="AB250">
        <f>ROUND((AC250+AD250+AF250),2)</f>
        <v/>
      </c>
      <c r="AC250">
        <f>ROUND((ES250),2)</f>
        <v/>
      </c>
      <c r="AD250">
        <f>ROUND(((((ET250*ROUND(4,7)))-((EU250*ROUND(4,7))))+AE250),2)</f>
        <v/>
      </c>
      <c r="AE250">
        <f>ROUND(((EU250*ROUND(4,7))),2)</f>
        <v/>
      </c>
      <c r="AF250">
        <f>ROUND(((EV250*ROUND(4,7))),2)</f>
        <v/>
      </c>
      <c r="AG250">
        <f>ROUND((AP250),2)</f>
        <v/>
      </c>
      <c r="AH250">
        <f>((EW250*ROUND(4,7)))</f>
        <v/>
      </c>
      <c r="AI250">
        <f>((EX250*ROUND(4,7)))</f>
        <v/>
      </c>
      <c r="AJ250">
        <f>(AS250)</f>
        <v/>
      </c>
      <c r="AK250" t="n">
        <v>107.11</v>
      </c>
      <c r="AL250" t="n">
        <v>4.28</v>
      </c>
      <c r="AM250" t="n">
        <v>44.51</v>
      </c>
      <c r="AN250" t="n">
        <v>0</v>
      </c>
      <c r="AO250" t="n">
        <v>58.32</v>
      </c>
      <c r="AP250" t="n">
        <v>0</v>
      </c>
      <c r="AQ250" t="n">
        <v>5.01</v>
      </c>
      <c r="AR250" t="n">
        <v>0</v>
      </c>
      <c r="AS250" t="n">
        <v>0</v>
      </c>
      <c r="AT250" t="n">
        <v>121</v>
      </c>
      <c r="AU250" t="n">
        <v>72</v>
      </c>
      <c r="AV250" t="n">
        <v>1</v>
      </c>
      <c r="AW250" t="n">
        <v>1</v>
      </c>
      <c r="AZ250" t="n">
        <v>1</v>
      </c>
      <c r="BA250" t="n">
        <v>52.25</v>
      </c>
      <c r="BB250" t="n">
        <v>5.97</v>
      </c>
      <c r="BC250" t="n">
        <v>11.38</v>
      </c>
      <c r="BD250" t="inlineStr"/>
      <c r="BE250" t="inlineStr"/>
      <c r="BF250" t="inlineStr"/>
      <c r="BG250" t="inlineStr"/>
      <c r="BH250" t="n">
        <v>0</v>
      </c>
      <c r="BI250" t="n">
        <v>1</v>
      </c>
      <c r="BJ250" t="inlineStr">
        <is>
          <t>ТЕР Московской обл., 16-07-005-1, приказ Минстроя России №675/пр от 28.02.2017 № 260/пр</t>
        </is>
      </c>
      <c r="BM250" t="n">
        <v>16001</v>
      </c>
      <c r="BN250" t="n">
        <v>0</v>
      </c>
      <c r="BO250" t="inlineStr">
        <is>
          <t>16-07-005-1</t>
        </is>
      </c>
      <c r="BP250" t="n">
        <v>1</v>
      </c>
      <c r="BQ250" t="n">
        <v>2</v>
      </c>
      <c r="BR250" t="n">
        <v>0</v>
      </c>
      <c r="BS250" t="n">
        <v>52.25</v>
      </c>
      <c r="BT250" t="n">
        <v>1</v>
      </c>
      <c r="BU250" t="n">
        <v>1</v>
      </c>
      <c r="BV250" t="n">
        <v>1</v>
      </c>
      <c r="BW250" t="n">
        <v>1</v>
      </c>
      <c r="BX250" t="n">
        <v>1</v>
      </c>
      <c r="BY250" t="inlineStr"/>
      <c r="BZ250" t="n">
        <v>121</v>
      </c>
      <c r="CA250" t="n">
        <v>72</v>
      </c>
      <c r="CB250" t="inlineStr"/>
      <c r="CE250" t="n">
        <v>12</v>
      </c>
      <c r="CF250" t="n">
        <v>0</v>
      </c>
      <c r="CG250" t="n">
        <v>0</v>
      </c>
      <c r="CM250" t="n">
        <v>0</v>
      </c>
      <c r="CN250" t="inlineStr"/>
      <c r="CO250" t="n">
        <v>0</v>
      </c>
      <c r="CP250">
        <f>(P250+Q250+S250)</f>
        <v/>
      </c>
      <c r="CQ250">
        <f>AC250*BC250</f>
        <v/>
      </c>
      <c r="CR250">
        <f>(ROUND((ROUND((((ET250*ROUND(4,7)))*1),0)*BB250),0)+ROUND((ROUND(((AE250-((EU250*ROUND(4,7))))*1),0)*BS250),0))</f>
        <v/>
      </c>
      <c r="CS250">
        <f>(ROUND((ROUND((((EU250*ROUND(4,7)))*1),0)*BS250),0)+ROUND((ROUND(((AE250-((EU250*ROUND(4,7))))*1),0)*BS250),0))</f>
        <v/>
      </c>
      <c r="CT250">
        <f>AF250*BA250</f>
        <v/>
      </c>
      <c r="CU250">
        <f>AG250</f>
        <v/>
      </c>
      <c r="CV250">
        <f>AH250</f>
        <v/>
      </c>
      <c r="CW250">
        <f>AI250</f>
        <v/>
      </c>
      <c r="CX250">
        <f>AJ250</f>
        <v/>
      </c>
      <c r="CY250">
        <f>(((S250+R250)*AT250)/100)</f>
        <v/>
      </c>
      <c r="CZ250">
        <f>(((S250+R250)*AU250)/100)</f>
        <v/>
      </c>
      <c r="DC250" t="inlineStr"/>
      <c r="DD250" t="inlineStr"/>
      <c r="DE250" t="inlineStr">
        <is>
          <t>)*4</t>
        </is>
      </c>
      <c r="DF250" t="inlineStr">
        <is>
          <t>)*4</t>
        </is>
      </c>
      <c r="DG250" t="inlineStr">
        <is>
          <t>)*4</t>
        </is>
      </c>
      <c r="DH250" t="inlineStr"/>
      <c r="DI250" t="inlineStr">
        <is>
          <t>)*4</t>
        </is>
      </c>
      <c r="DJ250" t="inlineStr">
        <is>
          <t>)*4</t>
        </is>
      </c>
      <c r="DK250" t="inlineStr"/>
      <c r="DL250" t="inlineStr"/>
      <c r="DM250" t="inlineStr"/>
      <c r="DN250" t="n">
        <v>0</v>
      </c>
      <c r="DO250" t="n">
        <v>0</v>
      </c>
      <c r="DP250" t="n">
        <v>1</v>
      </c>
      <c r="DQ250" t="n">
        <v>1</v>
      </c>
      <c r="DU250" t="n">
        <v>1013</v>
      </c>
      <c r="DV250" t="inlineStr">
        <is>
          <t>100 м трубопровода</t>
        </is>
      </c>
      <c r="DW250" t="inlineStr">
        <is>
          <t>100 м трубопровода</t>
        </is>
      </c>
      <c r="DX250" t="n">
        <v>1</v>
      </c>
      <c r="DZ250" t="inlineStr"/>
      <c r="EA250" t="inlineStr"/>
      <c r="EB250" t="inlineStr"/>
      <c r="EC250" t="inlineStr"/>
      <c r="EE250" t="n">
        <v>78725882</v>
      </c>
      <c r="EF250" t="n">
        <v>2</v>
      </c>
      <c r="EG250" t="inlineStr">
        <is>
          <t>Общестроительные работы</t>
        </is>
      </c>
      <c r="EH250" t="n">
        <v>16</v>
      </c>
      <c r="EI25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50" t="n">
        <v>1</v>
      </c>
      <c r="EK250" t="n">
        <v>16001</v>
      </c>
      <c r="EL250" t="inlineStr">
        <is>
          <t>Трубопроводы внутренние</t>
        </is>
      </c>
      <c r="EM250" t="inlineStr">
        <is>
          <t>ФЕР-16</t>
        </is>
      </c>
      <c r="EO250" t="inlineStr"/>
      <c r="EQ250" t="n">
        <v>0</v>
      </c>
      <c r="ER250" t="n">
        <v>107.11</v>
      </c>
      <c r="ES250" t="n">
        <v>4.28</v>
      </c>
      <c r="ET250" t="n">
        <v>44.51</v>
      </c>
      <c r="EU250" t="n">
        <v>0</v>
      </c>
      <c r="EV250" t="n">
        <v>58.32</v>
      </c>
      <c r="EW250" t="n">
        <v>5.01</v>
      </c>
      <c r="EX250" t="n">
        <v>0</v>
      </c>
      <c r="EY250" t="n">
        <v>0</v>
      </c>
      <c r="FQ250" t="n">
        <v>0</v>
      </c>
      <c r="FR250" t="n">
        <v>0</v>
      </c>
      <c r="FS250" t="n">
        <v>0</v>
      </c>
      <c r="FX250" t="n">
        <v>121</v>
      </c>
      <c r="FY250" t="n">
        <v>72</v>
      </c>
      <c r="GA250" t="inlineStr"/>
      <c r="GD250" t="n">
        <v>1</v>
      </c>
      <c r="GF250" t="n">
        <v>635989612</v>
      </c>
      <c r="GG250" t="n">
        <v>2</v>
      </c>
      <c r="GH250" t="n">
        <v>1</v>
      </c>
      <c r="GI250" t="n">
        <v>2</v>
      </c>
      <c r="GJ250" t="n">
        <v>0</v>
      </c>
      <c r="GK250" t="n">
        <v>0</v>
      </c>
      <c r="GL250">
        <f>ROUND(IF(AND(BH250=3,BI250=3,FS250&lt;&gt;0),P250,0),0)</f>
        <v/>
      </c>
      <c r="GM250">
        <f>ROUND(O250+X250+Y250,0)+GX250</f>
        <v/>
      </c>
      <c r="GN250">
        <f>IF(OR(BI250=0,BI250=1),GM250-GX250,0)</f>
        <v/>
      </c>
      <c r="GO250">
        <f>IF(BI250=2,GM250-GX250,0)</f>
        <v/>
      </c>
      <c r="GP250">
        <f>IF(BI250=4,GM250-GX250,0)</f>
        <v/>
      </c>
      <c r="GR250" t="n">
        <v>0</v>
      </c>
      <c r="GS250" t="n">
        <v>3</v>
      </c>
      <c r="GT250" t="n">
        <v>0</v>
      </c>
      <c r="GU250" t="inlineStr"/>
      <c r="GV250">
        <f>ROUND((GT250),2)</f>
        <v/>
      </c>
      <c r="GW250" t="n">
        <v>1</v>
      </c>
      <c r="GX250">
        <f>ROUND(HC250*I250,0)</f>
        <v/>
      </c>
      <c r="HA250" t="n">
        <v>0</v>
      </c>
      <c r="HB250" t="n">
        <v>0</v>
      </c>
      <c r="HC250">
        <f>GV250*GW250</f>
        <v/>
      </c>
      <c r="HE250" t="inlineStr"/>
      <c r="HF250" t="inlineStr"/>
      <c r="HM250" t="inlineStr"/>
      <c r="HN250" t="inlineStr">
        <is>
          <t>Пр/812-016.0-1</t>
        </is>
      </c>
      <c r="HO250" t="inlineStr">
        <is>
          <t>Пр/774-016.0</t>
        </is>
      </c>
      <c r="HP25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5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50" t="n">
        <v>0</v>
      </c>
      <c r="IK250" t="n">
        <v>0</v>
      </c>
    </row>
    <row r="251"/>
    <row r="252">
      <c r="A252" s="435" t="n">
        <v>51</v>
      </c>
      <c r="B252" s="435">
        <f>B240</f>
        <v/>
      </c>
      <c r="C252" s="435">
        <f>A240</f>
        <v/>
      </c>
      <c r="D252" s="435">
        <f>ROW(A240)</f>
        <v/>
      </c>
      <c r="E252" s="435" t="n"/>
      <c r="F252" s="435">
        <f>IF(F240&lt;&gt;"",F240,"")</f>
        <v/>
      </c>
      <c r="G252" s="435">
        <f>IF(G240&lt;&gt;"",G240,"")</f>
        <v/>
      </c>
      <c r="H252" s="435" t="n">
        <v>0</v>
      </c>
      <c r="I252" s="435" t="n"/>
      <c r="J252" s="435" t="n"/>
      <c r="K252" s="435" t="n"/>
      <c r="L252" s="435" t="n"/>
      <c r="M252" s="435" t="n"/>
      <c r="N252" s="435" t="n"/>
      <c r="O252" s="435" t="n">
        <v>0</v>
      </c>
      <c r="P252" s="435" t="n">
        <v>0</v>
      </c>
      <c r="Q252" s="435" t="n">
        <v>0</v>
      </c>
      <c r="R252" s="435" t="n">
        <v>0</v>
      </c>
      <c r="S252" s="435" t="n">
        <v>0</v>
      </c>
      <c r="T252" s="435" t="n">
        <v>0</v>
      </c>
      <c r="U252" s="435" t="n">
        <v>0</v>
      </c>
      <c r="V252" s="435" t="n">
        <v>0</v>
      </c>
      <c r="W252" s="435" t="n">
        <v>0</v>
      </c>
      <c r="X252" s="435" t="n">
        <v>0</v>
      </c>
      <c r="Y252" s="435" t="n">
        <v>0</v>
      </c>
      <c r="Z252" s="435" t="n"/>
      <c r="AA252" s="435" t="n"/>
      <c r="AB252" s="435" t="n"/>
      <c r="AC252" s="435" t="n"/>
      <c r="AD252" s="435" t="n"/>
      <c r="AE252" s="435" t="n"/>
      <c r="AF252" s="435" t="n"/>
      <c r="AG252" s="435" t="n"/>
      <c r="AH252" s="435" t="n"/>
      <c r="AI252" s="435" t="n"/>
      <c r="AJ252" s="435" t="n"/>
      <c r="AK252" s="435" t="n"/>
      <c r="AL252" s="435" t="n"/>
      <c r="AM252" s="435" t="n"/>
      <c r="AN252" s="435" t="n"/>
      <c r="AO252" s="435">
        <f>ROUND(BX252,0)</f>
        <v/>
      </c>
      <c r="AP252" s="435">
        <f>ROUND(BY252,0)</f>
        <v/>
      </c>
      <c r="AQ252" s="435">
        <f>ROUND(BZ252,0)</f>
        <v/>
      </c>
      <c r="AR252" s="435">
        <f>ROUND(CA252,0)</f>
        <v/>
      </c>
      <c r="AS252" s="435">
        <f>ROUND(CB252,0)</f>
        <v/>
      </c>
      <c r="AT252" s="435">
        <f>ROUND(CC252,0)</f>
        <v/>
      </c>
      <c r="AU252" s="435">
        <f>ROUND(CD252,0)</f>
        <v/>
      </c>
      <c r="AV252" s="435">
        <f>ROUND(CE252,0)</f>
        <v/>
      </c>
      <c r="AW252" s="435">
        <f>ROUND(CF252,0)</f>
        <v/>
      </c>
      <c r="AX252" s="435">
        <f>ROUND(CG252,0)</f>
        <v/>
      </c>
      <c r="AY252" s="435">
        <f>ROUND(CH252,0)</f>
        <v/>
      </c>
      <c r="AZ252" s="435">
        <f>ROUND(CI252,0)</f>
        <v/>
      </c>
      <c r="BA252" s="435">
        <f>ROUND(CJ252,0)</f>
        <v/>
      </c>
      <c r="BB252" s="435">
        <f>ROUND(CK252,0)</f>
        <v/>
      </c>
      <c r="BC252" s="435">
        <f>ROUND(CL252,0)</f>
        <v/>
      </c>
      <c r="BD252" s="435">
        <f>ROUND(CM252,0)</f>
        <v/>
      </c>
      <c r="BE252" s="435" t="n"/>
      <c r="BF252" s="435" t="n"/>
      <c r="BG252" s="435" t="n"/>
      <c r="BH252" s="435" t="n"/>
      <c r="BI252" s="435" t="n"/>
      <c r="BJ252" s="435" t="n"/>
      <c r="BK252" s="435" t="n"/>
      <c r="BL252" s="435" t="n"/>
      <c r="BM252" s="435" t="n"/>
      <c r="BN252" s="435" t="n"/>
      <c r="BO252" s="435" t="n"/>
      <c r="BP252" s="435" t="n"/>
      <c r="BQ252" s="435" t="n"/>
      <c r="BR252" s="435" t="n"/>
      <c r="BS252" s="435" t="n"/>
      <c r="BT252" s="435" t="n"/>
      <c r="BU252" s="435" t="n"/>
      <c r="BV252" s="435" t="n"/>
      <c r="BW252" s="435" t="n"/>
      <c r="BX252" s="435" t="n"/>
      <c r="BY252" s="435" t="n"/>
      <c r="BZ252" s="435" t="n"/>
      <c r="CA252" s="435" t="n"/>
      <c r="CB252" s="435" t="n"/>
      <c r="CC252" s="435" t="n"/>
      <c r="CD252" s="435" t="n"/>
      <c r="CE252" s="435" t="n"/>
      <c r="CF252" s="435" t="n"/>
      <c r="CG252" s="435" t="n"/>
      <c r="CH252" s="435" t="n"/>
      <c r="CI252" s="435" t="n"/>
      <c r="CJ252" s="435" t="n"/>
      <c r="CK252" s="435" t="n"/>
      <c r="CL252" s="435" t="n"/>
      <c r="CM252" s="435" t="n"/>
      <c r="CN252" s="435" t="n"/>
      <c r="CO252" s="435" t="n"/>
      <c r="CP252" s="435" t="n"/>
      <c r="CQ252" s="435" t="n"/>
      <c r="CR252" s="435" t="n"/>
      <c r="CS252" s="435" t="n"/>
      <c r="CT252" s="435" t="n"/>
      <c r="CU252" s="435" t="n"/>
      <c r="CV252" s="435" t="n"/>
      <c r="CW252" s="435" t="n"/>
      <c r="CX252" s="435" t="n"/>
      <c r="CY252" s="435" t="n"/>
      <c r="CZ252" s="435" t="n"/>
      <c r="DA252" s="435" t="n"/>
      <c r="DB252" s="435" t="n"/>
      <c r="DC252" s="435" t="n"/>
      <c r="DD252" s="435" t="n"/>
      <c r="DE252" s="435" t="n"/>
      <c r="DF252" s="435" t="n"/>
      <c r="DG252" s="436" t="n"/>
      <c r="DH252" s="436" t="n"/>
      <c r="DI252" s="436" t="n"/>
      <c r="DJ252" s="436" t="n"/>
      <c r="DK252" s="436" t="n"/>
      <c r="DL252" s="436" t="n"/>
      <c r="DM252" s="436" t="n"/>
      <c r="DN252" s="436" t="n"/>
      <c r="DO252" s="436" t="n"/>
      <c r="DP252" s="436" t="n"/>
      <c r="DQ252" s="436" t="n"/>
      <c r="DR252" s="436" t="n"/>
      <c r="DS252" s="436" t="n"/>
      <c r="DT252" s="436" t="n"/>
      <c r="DU252" s="436" t="n"/>
      <c r="DV252" s="436" t="n"/>
      <c r="DW252" s="436" t="n"/>
      <c r="DX252" s="436" t="n"/>
      <c r="DY252" s="436" t="n"/>
      <c r="DZ252" s="436" t="n"/>
      <c r="EA252" s="436" t="n"/>
      <c r="EB252" s="436" t="n"/>
      <c r="EC252" s="436" t="n"/>
      <c r="ED252" s="436" t="n"/>
      <c r="EE252" s="436" t="n"/>
      <c r="EF252" s="436" t="n"/>
      <c r="EG252" s="436" t="n"/>
      <c r="EH252" s="436" t="n"/>
      <c r="EI252" s="436" t="n"/>
      <c r="EJ252" s="436" t="n"/>
      <c r="EK252" s="436" t="n"/>
      <c r="EL252" s="436" t="n"/>
      <c r="EM252" s="436" t="n"/>
      <c r="EN252" s="436" t="n"/>
      <c r="EO252" s="436" t="n"/>
      <c r="EP252" s="436" t="n"/>
      <c r="EQ252" s="436" t="n"/>
      <c r="ER252" s="436" t="n"/>
      <c r="ES252" s="436" t="n"/>
      <c r="ET252" s="436" t="n"/>
      <c r="EU252" s="436" t="n"/>
      <c r="EV252" s="436" t="n"/>
      <c r="EW252" s="436" t="n"/>
      <c r="EX252" s="436" t="n"/>
      <c r="EY252" s="436" t="n"/>
      <c r="EZ252" s="436" t="n"/>
      <c r="FA252" s="436" t="n"/>
      <c r="FB252" s="436" t="n"/>
      <c r="FC252" s="436" t="n"/>
      <c r="FD252" s="436" t="n"/>
      <c r="FE252" s="436" t="n"/>
      <c r="FF252" s="436" t="n"/>
      <c r="FG252" s="436" t="n"/>
      <c r="FH252" s="436" t="n"/>
      <c r="FI252" s="436" t="n"/>
      <c r="FJ252" s="436" t="n"/>
      <c r="FK252" s="436" t="n"/>
      <c r="FL252" s="436" t="n"/>
      <c r="FM252" s="436" t="n"/>
      <c r="FN252" s="436" t="n"/>
      <c r="FO252" s="436" t="n"/>
      <c r="FP252" s="436" t="n"/>
      <c r="FQ252" s="436" t="n"/>
      <c r="FR252" s="436" t="n"/>
      <c r="FS252" s="436" t="n"/>
      <c r="FT252" s="436" t="n"/>
      <c r="FU252" s="436" t="n"/>
      <c r="FV252" s="436" t="n"/>
      <c r="FW252" s="436" t="n"/>
      <c r="FX252" s="436" t="n"/>
      <c r="FY252" s="436" t="n"/>
      <c r="FZ252" s="436" t="n"/>
      <c r="GA252" s="436" t="n"/>
      <c r="GB252" s="436" t="n"/>
      <c r="GC252" s="436" t="n"/>
      <c r="GD252" s="436" t="n"/>
      <c r="GE252" s="436" t="n"/>
      <c r="GF252" s="436" t="n"/>
      <c r="GG252" s="436" t="n"/>
      <c r="GH252" s="436" t="n"/>
      <c r="GI252" s="436" t="n"/>
      <c r="GJ252" s="436" t="n"/>
      <c r="GK252" s="436" t="n"/>
      <c r="GL252" s="436" t="n"/>
      <c r="GM252" s="436" t="n"/>
      <c r="GN252" s="436" t="n"/>
      <c r="GO252" s="436" t="n"/>
      <c r="GP252" s="436" t="n"/>
      <c r="GQ252" s="436" t="n"/>
      <c r="GR252" s="436" t="n"/>
      <c r="GS252" s="436" t="n"/>
      <c r="GT252" s="436" t="n"/>
      <c r="GU252" s="436" t="n"/>
      <c r="GV252" s="436" t="n"/>
      <c r="GW252" s="436" t="n"/>
      <c r="GX252" s="436" t="n">
        <v>0</v>
      </c>
    </row>
    <row r="253"/>
    <row r="254">
      <c r="A254" s="437" t="n">
        <v>50</v>
      </c>
      <c r="B254" s="437" t="n">
        <v>0</v>
      </c>
      <c r="C254" s="437" t="n">
        <v>0</v>
      </c>
      <c r="D254" s="437" t="n">
        <v>1</v>
      </c>
      <c r="E254" s="437" t="n">
        <v>201</v>
      </c>
      <c r="F254" s="437">
        <f>ROUND(Source!O252,O254)</f>
        <v/>
      </c>
      <c r="G254" s="437" t="inlineStr">
        <is>
          <t>ПЗ</t>
        </is>
      </c>
      <c r="H254" s="437" t="inlineStr">
        <is>
          <t>Прямые затраты</t>
        </is>
      </c>
      <c r="I254" s="437" t="n"/>
      <c r="J254" s="437" t="n"/>
      <c r="K254" s="437" t="n">
        <v>201</v>
      </c>
      <c r="L254" s="437" t="n">
        <v>1</v>
      </c>
      <c r="M254" s="437" t="n">
        <v>3</v>
      </c>
      <c r="N254" s="437" t="inlineStr"/>
      <c r="O254" s="437" t="n">
        <v>0</v>
      </c>
      <c r="P254" s="437" t="n"/>
      <c r="Q254" s="437" t="n"/>
      <c r="R254" s="437" t="n"/>
      <c r="S254" s="437" t="n"/>
      <c r="T254" s="437" t="n"/>
      <c r="U254" s="437" t="n"/>
      <c r="V254" s="437" t="n"/>
      <c r="W254" s="437" t="n">
        <v>0</v>
      </c>
      <c r="X254" s="437" t="n">
        <v>1</v>
      </c>
      <c r="Y254" s="437" t="n">
        <v>0</v>
      </c>
      <c r="Z254" s="437" t="n"/>
      <c r="AA254" s="437" t="n"/>
      <c r="AB254" s="437" t="n"/>
    </row>
    <row r="255">
      <c r="A255" s="437" t="n">
        <v>50</v>
      </c>
      <c r="B255" s="437" t="n">
        <v>0</v>
      </c>
      <c r="C255" s="437" t="n">
        <v>0</v>
      </c>
      <c r="D255" s="437" t="n">
        <v>1</v>
      </c>
      <c r="E255" s="437" t="n">
        <v>202</v>
      </c>
      <c r="F255" s="437">
        <f>ROUND(Source!P252,O255)</f>
        <v/>
      </c>
      <c r="G255" s="437" t="inlineStr">
        <is>
          <t>СтМатОб</t>
        </is>
      </c>
      <c r="H255" s="437" t="inlineStr">
        <is>
          <t>Стоимость материальных ресурсов (всего)</t>
        </is>
      </c>
      <c r="I255" s="437" t="n"/>
      <c r="J255" s="437" t="n"/>
      <c r="K255" s="437" t="n">
        <v>202</v>
      </c>
      <c r="L255" s="437" t="n">
        <v>2</v>
      </c>
      <c r="M255" s="437" t="n">
        <v>3</v>
      </c>
      <c r="N255" s="437" t="inlineStr"/>
      <c r="O255" s="437" t="n">
        <v>0</v>
      </c>
      <c r="P255" s="437" t="n"/>
      <c r="Q255" s="437" t="n"/>
      <c r="R255" s="437" t="n"/>
      <c r="S255" s="437" t="n"/>
      <c r="T255" s="437" t="n"/>
      <c r="U255" s="437" t="n"/>
      <c r="V255" s="437" t="n"/>
      <c r="W255" s="437" t="n">
        <v>0</v>
      </c>
      <c r="X255" s="437" t="n">
        <v>1</v>
      </c>
      <c r="Y255" s="437" t="n">
        <v>0</v>
      </c>
      <c r="Z255" s="437" t="n"/>
      <c r="AA255" s="437" t="n"/>
      <c r="AB255" s="437" t="n"/>
    </row>
    <row r="256">
      <c r="A256" s="437" t="n">
        <v>50</v>
      </c>
      <c r="B256" s="437" t="n">
        <v>0</v>
      </c>
      <c r="C256" s="437" t="n">
        <v>0</v>
      </c>
      <c r="D256" s="437" t="n">
        <v>1</v>
      </c>
      <c r="E256" s="437" t="n">
        <v>222</v>
      </c>
      <c r="F256" s="437">
        <f>ROUND(Source!AO252,O256)</f>
        <v/>
      </c>
      <c r="G256" s="437" t="inlineStr">
        <is>
          <t>СтМатОбЗак</t>
        </is>
      </c>
      <c r="H256" s="437" t="inlineStr">
        <is>
          <t>Стоимость материалов и оборудования заказчика</t>
        </is>
      </c>
      <c r="I256" s="437" t="n"/>
      <c r="J256" s="437" t="n"/>
      <c r="K256" s="437" t="n">
        <v>222</v>
      </c>
      <c r="L256" s="437" t="n">
        <v>3</v>
      </c>
      <c r="M256" s="437" t="n">
        <v>3</v>
      </c>
      <c r="N256" s="437" t="inlineStr"/>
      <c r="O256" s="437" t="n">
        <v>0</v>
      </c>
      <c r="P256" s="437" t="n"/>
      <c r="Q256" s="437" t="n"/>
      <c r="R256" s="437" t="n"/>
      <c r="S256" s="437" t="n"/>
      <c r="T256" s="437" t="n"/>
      <c r="U256" s="437" t="n"/>
      <c r="V256" s="437" t="n"/>
      <c r="W256" s="437" t="n">
        <v>0</v>
      </c>
      <c r="X256" s="437" t="n">
        <v>1</v>
      </c>
      <c r="Y256" s="437" t="n">
        <v>0</v>
      </c>
      <c r="Z256" s="437" t="n"/>
      <c r="AA256" s="437" t="n"/>
      <c r="AB256" s="437" t="n"/>
    </row>
    <row r="257">
      <c r="A257" s="437" t="n">
        <v>50</v>
      </c>
      <c r="B257" s="437" t="n">
        <v>0</v>
      </c>
      <c r="C257" s="437" t="n">
        <v>0</v>
      </c>
      <c r="D257" s="437" t="n">
        <v>1</v>
      </c>
      <c r="E257" s="437" t="n">
        <v>225</v>
      </c>
      <c r="F257" s="437">
        <f>ROUND(Source!AV252,O257)</f>
        <v/>
      </c>
      <c r="G257" s="437" t="inlineStr">
        <is>
          <t>СтМатОбПод</t>
        </is>
      </c>
      <c r="H257" s="437" t="inlineStr">
        <is>
          <t>Стоимость материалов и оборудования подрядчика</t>
        </is>
      </c>
      <c r="I257" s="437" t="n"/>
      <c r="J257" s="437" t="n"/>
      <c r="K257" s="437" t="n">
        <v>225</v>
      </c>
      <c r="L257" s="437" t="n">
        <v>4</v>
      </c>
      <c r="M257" s="437" t="n">
        <v>3</v>
      </c>
      <c r="N257" s="437" t="inlineStr"/>
      <c r="O257" s="437" t="n">
        <v>0</v>
      </c>
      <c r="P257" s="437" t="n"/>
      <c r="Q257" s="437" t="n"/>
      <c r="R257" s="437" t="n"/>
      <c r="S257" s="437" t="n"/>
      <c r="T257" s="437" t="n"/>
      <c r="U257" s="437" t="n"/>
      <c r="V257" s="437" t="n"/>
      <c r="W257" s="437" t="n">
        <v>0</v>
      </c>
      <c r="X257" s="437" t="n">
        <v>1</v>
      </c>
      <c r="Y257" s="437" t="n">
        <v>0</v>
      </c>
      <c r="Z257" s="437" t="n"/>
      <c r="AA257" s="437" t="n"/>
      <c r="AB257" s="437" t="n"/>
    </row>
    <row r="258">
      <c r="A258" s="437" t="n">
        <v>50</v>
      </c>
      <c r="B258" s="437" t="n">
        <v>0</v>
      </c>
      <c r="C258" s="437" t="n">
        <v>0</v>
      </c>
      <c r="D258" s="437" t="n">
        <v>1</v>
      </c>
      <c r="E258" s="437" t="n">
        <v>226</v>
      </c>
      <c r="F258" s="437">
        <f>ROUND(Source!AW252,O258)</f>
        <v/>
      </c>
      <c r="G258" s="437" t="inlineStr">
        <is>
          <t>СтМат</t>
        </is>
      </c>
      <c r="H258" s="437" t="inlineStr">
        <is>
          <t>Стоимость материалов (всего)</t>
        </is>
      </c>
      <c r="I258" s="437" t="n"/>
      <c r="J258" s="437" t="n"/>
      <c r="K258" s="437" t="n">
        <v>226</v>
      </c>
      <c r="L258" s="437" t="n">
        <v>5</v>
      </c>
      <c r="M258" s="437" t="n">
        <v>3</v>
      </c>
      <c r="N258" s="437" t="inlineStr"/>
      <c r="O258" s="437" t="n">
        <v>0</v>
      </c>
      <c r="P258" s="437" t="n"/>
      <c r="Q258" s="437" t="n"/>
      <c r="R258" s="437" t="n"/>
      <c r="S258" s="437" t="n"/>
      <c r="T258" s="437" t="n"/>
      <c r="U258" s="437" t="n"/>
      <c r="V258" s="437" t="n"/>
      <c r="W258" s="437" t="n">
        <v>0</v>
      </c>
      <c r="X258" s="437" t="n">
        <v>1</v>
      </c>
      <c r="Y258" s="437" t="n">
        <v>0</v>
      </c>
      <c r="Z258" s="437" t="n"/>
      <c r="AA258" s="437" t="n"/>
      <c r="AB258" s="437" t="n"/>
    </row>
    <row r="259">
      <c r="A259" s="437" t="n">
        <v>50</v>
      </c>
      <c r="B259" s="437" t="n">
        <v>0</v>
      </c>
      <c r="C259" s="437" t="n">
        <v>0</v>
      </c>
      <c r="D259" s="437" t="n">
        <v>1</v>
      </c>
      <c r="E259" s="437" t="n">
        <v>227</v>
      </c>
      <c r="F259" s="437">
        <f>ROUND(Source!AX252,O259)</f>
        <v/>
      </c>
      <c r="G259" s="437" t="inlineStr">
        <is>
          <t>СтМатЗак</t>
        </is>
      </c>
      <c r="H259" s="437" t="inlineStr">
        <is>
          <t>Стоимость материалов заказчика</t>
        </is>
      </c>
      <c r="I259" s="437" t="n"/>
      <c r="J259" s="437" t="n"/>
      <c r="K259" s="437" t="n">
        <v>227</v>
      </c>
      <c r="L259" s="437" t="n">
        <v>6</v>
      </c>
      <c r="M259" s="437" t="n">
        <v>3</v>
      </c>
      <c r="N259" s="437" t="inlineStr"/>
      <c r="O259" s="437" t="n">
        <v>0</v>
      </c>
      <c r="P259" s="437" t="n"/>
      <c r="Q259" s="437" t="n"/>
      <c r="R259" s="437" t="n"/>
      <c r="S259" s="437" t="n"/>
      <c r="T259" s="437" t="n"/>
      <c r="U259" s="437" t="n"/>
      <c r="V259" s="437" t="n"/>
      <c r="W259" s="437" t="n">
        <v>0</v>
      </c>
      <c r="X259" s="437" t="n">
        <v>1</v>
      </c>
      <c r="Y259" s="437" t="n">
        <v>0</v>
      </c>
      <c r="Z259" s="437" t="n"/>
      <c r="AA259" s="437" t="n"/>
      <c r="AB259" s="437" t="n"/>
    </row>
    <row r="260">
      <c r="A260" s="437" t="n">
        <v>50</v>
      </c>
      <c r="B260" s="437" t="n">
        <v>0</v>
      </c>
      <c r="C260" s="437" t="n">
        <v>0</v>
      </c>
      <c r="D260" s="437" t="n">
        <v>1</v>
      </c>
      <c r="E260" s="437" t="n">
        <v>228</v>
      </c>
      <c r="F260" s="437">
        <f>ROUND(Source!AY252,O260)</f>
        <v/>
      </c>
      <c r="G260" s="437" t="inlineStr">
        <is>
          <t>СтМатПод</t>
        </is>
      </c>
      <c r="H260" s="437" t="inlineStr">
        <is>
          <t>Стоимость материалов подрядчика</t>
        </is>
      </c>
      <c r="I260" s="437" t="n"/>
      <c r="J260" s="437" t="n"/>
      <c r="K260" s="437" t="n">
        <v>228</v>
      </c>
      <c r="L260" s="437" t="n">
        <v>7</v>
      </c>
      <c r="M260" s="437" t="n">
        <v>3</v>
      </c>
      <c r="N260" s="437" t="inlineStr"/>
      <c r="O260" s="437" t="n">
        <v>0</v>
      </c>
      <c r="P260" s="437" t="n"/>
      <c r="Q260" s="437" t="n"/>
      <c r="R260" s="437" t="n"/>
      <c r="S260" s="437" t="n"/>
      <c r="T260" s="437" t="n"/>
      <c r="U260" s="437" t="n"/>
      <c r="V260" s="437" t="n"/>
      <c r="W260" s="437" t="n">
        <v>0</v>
      </c>
      <c r="X260" s="437" t="n">
        <v>1</v>
      </c>
      <c r="Y260" s="437" t="n">
        <v>0</v>
      </c>
      <c r="Z260" s="437" t="n"/>
      <c r="AA260" s="437" t="n"/>
      <c r="AB260" s="437" t="n"/>
    </row>
    <row r="261">
      <c r="A261" s="437" t="n">
        <v>50</v>
      </c>
      <c r="B261" s="437" t="n">
        <v>0</v>
      </c>
      <c r="C261" s="437" t="n">
        <v>0</v>
      </c>
      <c r="D261" s="437" t="n">
        <v>1</v>
      </c>
      <c r="E261" s="437" t="n">
        <v>216</v>
      </c>
      <c r="F261" s="437">
        <f>ROUND(Source!AP252,O261)</f>
        <v/>
      </c>
      <c r="G261" s="437" t="inlineStr">
        <is>
          <t>Оборуд</t>
        </is>
      </c>
      <c r="H261" s="437" t="inlineStr">
        <is>
          <t>Стоимость оборудования (всего)</t>
        </is>
      </c>
      <c r="I261" s="437" t="n"/>
      <c r="J261" s="437" t="n"/>
      <c r="K261" s="437" t="n">
        <v>216</v>
      </c>
      <c r="L261" s="437" t="n">
        <v>8</v>
      </c>
      <c r="M261" s="437" t="n">
        <v>3</v>
      </c>
      <c r="N261" s="437" t="inlineStr"/>
      <c r="O261" s="437" t="n">
        <v>0</v>
      </c>
      <c r="P261" s="437" t="n"/>
      <c r="Q261" s="437" t="n"/>
      <c r="R261" s="437" t="n"/>
      <c r="S261" s="437" t="n"/>
      <c r="T261" s="437" t="n"/>
      <c r="U261" s="437" t="n"/>
      <c r="V261" s="437" t="n"/>
      <c r="W261" s="437" t="n">
        <v>0</v>
      </c>
      <c r="X261" s="437" t="n">
        <v>1</v>
      </c>
      <c r="Y261" s="437" t="n">
        <v>0</v>
      </c>
      <c r="Z261" s="437" t="n"/>
      <c r="AA261" s="437" t="n"/>
      <c r="AB261" s="437" t="n"/>
    </row>
    <row r="262">
      <c r="A262" s="437" t="n">
        <v>50</v>
      </c>
      <c r="B262" s="437" t="n">
        <v>0</v>
      </c>
      <c r="C262" s="437" t="n">
        <v>0</v>
      </c>
      <c r="D262" s="437" t="n">
        <v>1</v>
      </c>
      <c r="E262" s="437" t="n">
        <v>223</v>
      </c>
      <c r="F262" s="437">
        <f>ROUND(Source!AQ252,O262)</f>
        <v/>
      </c>
      <c r="G262" s="437" t="inlineStr">
        <is>
          <t>ОборудЗак</t>
        </is>
      </c>
      <c r="H262" s="437" t="inlineStr">
        <is>
          <t>Стоимость оборудования заказчика</t>
        </is>
      </c>
      <c r="I262" s="437" t="n"/>
      <c r="J262" s="437" t="n"/>
      <c r="K262" s="437" t="n">
        <v>223</v>
      </c>
      <c r="L262" s="437" t="n">
        <v>9</v>
      </c>
      <c r="M262" s="437" t="n">
        <v>3</v>
      </c>
      <c r="N262" s="437" t="inlineStr"/>
      <c r="O262" s="437" t="n">
        <v>0</v>
      </c>
      <c r="P262" s="437" t="n"/>
      <c r="Q262" s="437" t="n"/>
      <c r="R262" s="437" t="n"/>
      <c r="S262" s="437" t="n"/>
      <c r="T262" s="437" t="n"/>
      <c r="U262" s="437" t="n"/>
      <c r="V262" s="437" t="n"/>
      <c r="W262" s="437" t="n">
        <v>0</v>
      </c>
      <c r="X262" s="437" t="n">
        <v>1</v>
      </c>
      <c r="Y262" s="437" t="n">
        <v>0</v>
      </c>
      <c r="Z262" s="437" t="n"/>
      <c r="AA262" s="437" t="n"/>
      <c r="AB262" s="437" t="n"/>
    </row>
    <row r="263">
      <c r="A263" s="437" t="n">
        <v>50</v>
      </c>
      <c r="B263" s="437" t="n">
        <v>0</v>
      </c>
      <c r="C263" s="437" t="n">
        <v>0</v>
      </c>
      <c r="D263" s="437" t="n">
        <v>1</v>
      </c>
      <c r="E263" s="437" t="n">
        <v>229</v>
      </c>
      <c r="F263" s="437">
        <f>ROUND(Source!AZ252,O263)</f>
        <v/>
      </c>
      <c r="G263" s="437" t="inlineStr">
        <is>
          <t>ОборудПод</t>
        </is>
      </c>
      <c r="H263" s="437" t="inlineStr">
        <is>
          <t>Стоимость оборудования подрядчика</t>
        </is>
      </c>
      <c r="I263" s="437" t="n"/>
      <c r="J263" s="437" t="n"/>
      <c r="K263" s="437" t="n">
        <v>229</v>
      </c>
      <c r="L263" s="437" t="n">
        <v>10</v>
      </c>
      <c r="M263" s="437" t="n">
        <v>3</v>
      </c>
      <c r="N263" s="437" t="inlineStr"/>
      <c r="O263" s="437" t="n">
        <v>0</v>
      </c>
      <c r="P263" s="437" t="n"/>
      <c r="Q263" s="437" t="n"/>
      <c r="R263" s="437" t="n"/>
      <c r="S263" s="437" t="n"/>
      <c r="T263" s="437" t="n"/>
      <c r="U263" s="437" t="n"/>
      <c r="V263" s="437" t="n"/>
      <c r="W263" s="437" t="n">
        <v>0</v>
      </c>
      <c r="X263" s="437" t="n">
        <v>1</v>
      </c>
      <c r="Y263" s="437" t="n">
        <v>0</v>
      </c>
      <c r="Z263" s="437" t="n"/>
      <c r="AA263" s="437" t="n"/>
      <c r="AB263" s="437" t="n"/>
    </row>
    <row r="264">
      <c r="A264" s="437" t="n">
        <v>50</v>
      </c>
      <c r="B264" s="437" t="n">
        <v>0</v>
      </c>
      <c r="C264" s="437" t="n">
        <v>0</v>
      </c>
      <c r="D264" s="437" t="n">
        <v>1</v>
      </c>
      <c r="E264" s="437" t="n">
        <v>203</v>
      </c>
      <c r="F264" s="437">
        <f>ROUND(Source!Q252,O264)</f>
        <v/>
      </c>
      <c r="G264" s="437" t="inlineStr">
        <is>
          <t>ЭММ</t>
        </is>
      </c>
      <c r="H264" s="437" t="inlineStr">
        <is>
          <t>Эксплуатация машин</t>
        </is>
      </c>
      <c r="I264" s="437" t="n"/>
      <c r="J264" s="437" t="n"/>
      <c r="K264" s="437" t="n">
        <v>203</v>
      </c>
      <c r="L264" s="437" t="n">
        <v>11</v>
      </c>
      <c r="M264" s="437" t="n">
        <v>3</v>
      </c>
      <c r="N264" s="437" t="inlineStr"/>
      <c r="O264" s="437" t="n">
        <v>0</v>
      </c>
      <c r="P264" s="437" t="n"/>
      <c r="Q264" s="437" t="n"/>
      <c r="R264" s="437" t="n"/>
      <c r="S264" s="437" t="n"/>
      <c r="T264" s="437" t="n"/>
      <c r="U264" s="437" t="n"/>
      <c r="V264" s="437" t="n"/>
      <c r="W264" s="437" t="n">
        <v>0</v>
      </c>
      <c r="X264" s="437" t="n">
        <v>1</v>
      </c>
      <c r="Y264" s="437" t="n">
        <v>0</v>
      </c>
      <c r="Z264" s="437" t="n"/>
      <c r="AA264" s="437" t="n"/>
      <c r="AB264" s="437" t="n"/>
    </row>
    <row r="265">
      <c r="A265" s="437" t="n">
        <v>50</v>
      </c>
      <c r="B265" s="437" t="n">
        <v>0</v>
      </c>
      <c r="C265" s="437" t="n">
        <v>0</v>
      </c>
      <c r="D265" s="437" t="n">
        <v>1</v>
      </c>
      <c r="E265" s="437" t="n">
        <v>231</v>
      </c>
      <c r="F265" s="437">
        <f>ROUND(Source!BB252,O265)</f>
        <v/>
      </c>
      <c r="G265" s="437" t="inlineStr">
        <is>
          <t>ЭММсНРиСП</t>
        </is>
      </c>
      <c r="H265" s="437" t="inlineStr">
        <is>
          <t>Эксплуатация машин по ТСН-2001.16</t>
        </is>
      </c>
      <c r="I265" s="437" t="n"/>
      <c r="J265" s="437" t="n"/>
      <c r="K265" s="437" t="n">
        <v>231</v>
      </c>
      <c r="L265" s="437" t="n">
        <v>12</v>
      </c>
      <c r="M265" s="437" t="n">
        <v>3</v>
      </c>
      <c r="N265" s="437" t="inlineStr"/>
      <c r="O265" s="437" t="n">
        <v>0</v>
      </c>
      <c r="P265" s="437" t="n"/>
      <c r="Q265" s="437" t="n"/>
      <c r="R265" s="437" t="n"/>
      <c r="S265" s="437" t="n"/>
      <c r="T265" s="437" t="n"/>
      <c r="U265" s="437" t="n"/>
      <c r="V265" s="437" t="n"/>
      <c r="W265" s="437" t="n">
        <v>0</v>
      </c>
      <c r="X265" s="437" t="n">
        <v>1</v>
      </c>
      <c r="Y265" s="437" t="n">
        <v>0</v>
      </c>
      <c r="Z265" s="437" t="n"/>
      <c r="AA265" s="437" t="n"/>
      <c r="AB265" s="437" t="n"/>
    </row>
    <row r="266">
      <c r="A266" s="437" t="n">
        <v>50</v>
      </c>
      <c r="B266" s="437" t="n">
        <v>0</v>
      </c>
      <c r="C266" s="437" t="n">
        <v>0</v>
      </c>
      <c r="D266" s="437" t="n">
        <v>1</v>
      </c>
      <c r="E266" s="437" t="n">
        <v>204</v>
      </c>
      <c r="F266" s="437">
        <f>ROUND(Source!R252,O266)</f>
        <v/>
      </c>
      <c r="G266" s="437" t="inlineStr">
        <is>
          <t>ЗПМ</t>
        </is>
      </c>
      <c r="H266" s="437" t="inlineStr">
        <is>
          <t>ЗП машинистов</t>
        </is>
      </c>
      <c r="I266" s="437" t="n"/>
      <c r="J266" s="437" t="n"/>
      <c r="K266" s="437" t="n">
        <v>204</v>
      </c>
      <c r="L266" s="437" t="n">
        <v>13</v>
      </c>
      <c r="M266" s="437" t="n">
        <v>3</v>
      </c>
      <c r="N266" s="437" t="inlineStr"/>
      <c r="O266" s="437" t="n">
        <v>0</v>
      </c>
      <c r="P266" s="437" t="n"/>
      <c r="Q266" s="437" t="n"/>
      <c r="R266" s="437" t="n"/>
      <c r="S266" s="437" t="n"/>
      <c r="T266" s="437" t="n"/>
      <c r="U266" s="437" t="n"/>
      <c r="V266" s="437" t="n"/>
      <c r="W266" s="437" t="n">
        <v>0</v>
      </c>
      <c r="X266" s="437" t="n">
        <v>1</v>
      </c>
      <c r="Y266" s="437" t="n">
        <v>0</v>
      </c>
      <c r="Z266" s="437" t="n"/>
      <c r="AA266" s="437" t="n"/>
      <c r="AB266" s="437" t="n"/>
    </row>
    <row r="267">
      <c r="A267" s="437" t="n">
        <v>50</v>
      </c>
      <c r="B267" s="437" t="n">
        <v>0</v>
      </c>
      <c r="C267" s="437" t="n">
        <v>0</v>
      </c>
      <c r="D267" s="437" t="n">
        <v>1</v>
      </c>
      <c r="E267" s="437" t="n">
        <v>205</v>
      </c>
      <c r="F267" s="437">
        <f>ROUND(Source!S252,O267)</f>
        <v/>
      </c>
      <c r="G267" s="437" t="inlineStr">
        <is>
          <t>ОЗП</t>
        </is>
      </c>
      <c r="H267" s="437" t="inlineStr">
        <is>
          <t>Основная ЗП рабочих</t>
        </is>
      </c>
      <c r="I267" s="437" t="n"/>
      <c r="J267" s="437" t="n"/>
      <c r="K267" s="437" t="n">
        <v>205</v>
      </c>
      <c r="L267" s="437" t="n">
        <v>14</v>
      </c>
      <c r="M267" s="437" t="n">
        <v>3</v>
      </c>
      <c r="N267" s="437" t="inlineStr"/>
      <c r="O267" s="437" t="n">
        <v>0</v>
      </c>
      <c r="P267" s="437" t="n"/>
      <c r="Q267" s="437" t="n"/>
      <c r="R267" s="437" t="n"/>
      <c r="S267" s="437" t="n"/>
      <c r="T267" s="437" t="n"/>
      <c r="U267" s="437" t="n"/>
      <c r="V267" s="437" t="n"/>
      <c r="W267" s="437" t="n">
        <v>0</v>
      </c>
      <c r="X267" s="437" t="n">
        <v>1</v>
      </c>
      <c r="Y267" s="437" t="n">
        <v>0</v>
      </c>
      <c r="Z267" s="437" t="n"/>
      <c r="AA267" s="437" t="n"/>
      <c r="AB267" s="437" t="n"/>
    </row>
    <row r="268">
      <c r="A268" s="437" t="n">
        <v>50</v>
      </c>
      <c r="B268" s="437" t="n">
        <v>0</v>
      </c>
      <c r="C268" s="437" t="n">
        <v>0</v>
      </c>
      <c r="D268" s="437" t="n">
        <v>1</v>
      </c>
      <c r="E268" s="437" t="n">
        <v>232</v>
      </c>
      <c r="F268" s="437">
        <f>ROUND(Source!BC252,O268)</f>
        <v/>
      </c>
      <c r="G268" s="437" t="inlineStr">
        <is>
          <t>ОЗПсНРиСП</t>
        </is>
      </c>
      <c r="H268" s="437" t="inlineStr">
        <is>
          <t>Основная ЗП рабочих по ТСН-2001.16</t>
        </is>
      </c>
      <c r="I268" s="437" t="n"/>
      <c r="J268" s="437" t="n"/>
      <c r="K268" s="437" t="n">
        <v>232</v>
      </c>
      <c r="L268" s="437" t="n">
        <v>15</v>
      </c>
      <c r="M268" s="437" t="n">
        <v>3</v>
      </c>
      <c r="N268" s="437" t="inlineStr"/>
      <c r="O268" s="437" t="n">
        <v>0</v>
      </c>
      <c r="P268" s="437" t="n"/>
      <c r="Q268" s="437" t="n"/>
      <c r="R268" s="437" t="n"/>
      <c r="S268" s="437" t="n"/>
      <c r="T268" s="437" t="n"/>
      <c r="U268" s="437" t="n"/>
      <c r="V268" s="437" t="n"/>
      <c r="W268" s="437" t="n">
        <v>0</v>
      </c>
      <c r="X268" s="437" t="n">
        <v>1</v>
      </c>
      <c r="Y268" s="437" t="n">
        <v>0</v>
      </c>
      <c r="Z268" s="437" t="n"/>
      <c r="AA268" s="437" t="n"/>
      <c r="AB268" s="437" t="n"/>
    </row>
    <row r="269">
      <c r="A269" s="437" t="n">
        <v>50</v>
      </c>
      <c r="B269" s="437" t="n">
        <v>0</v>
      </c>
      <c r="C269" s="437" t="n">
        <v>0</v>
      </c>
      <c r="D269" s="437" t="n">
        <v>1</v>
      </c>
      <c r="E269" s="437" t="n">
        <v>214</v>
      </c>
      <c r="F269" s="437">
        <f>ROUND(Source!AS252,O269)</f>
        <v/>
      </c>
      <c r="G269" s="437" t="inlineStr">
        <is>
          <t>Строит</t>
        </is>
      </c>
      <c r="H269" s="437" t="inlineStr">
        <is>
          <t>Строительные работы с НР и СП</t>
        </is>
      </c>
      <c r="I269" s="437" t="n"/>
      <c r="J269" s="437" t="n"/>
      <c r="K269" s="437" t="n">
        <v>214</v>
      </c>
      <c r="L269" s="437" t="n">
        <v>16</v>
      </c>
      <c r="M269" s="437" t="n">
        <v>3</v>
      </c>
      <c r="N269" s="437" t="inlineStr"/>
      <c r="O269" s="437" t="n">
        <v>0</v>
      </c>
      <c r="P269" s="437" t="n"/>
      <c r="Q269" s="437" t="n"/>
      <c r="R269" s="437" t="n"/>
      <c r="S269" s="437" t="n"/>
      <c r="T269" s="437" t="n"/>
      <c r="U269" s="437" t="n"/>
      <c r="V269" s="437" t="n"/>
      <c r="W269" s="437" t="n">
        <v>0</v>
      </c>
      <c r="X269" s="437" t="n">
        <v>1</v>
      </c>
      <c r="Y269" s="437" t="n">
        <v>0</v>
      </c>
      <c r="Z269" s="437" t="n"/>
      <c r="AA269" s="437" t="n"/>
      <c r="AB269" s="437" t="n"/>
    </row>
    <row r="270">
      <c r="A270" s="437" t="n">
        <v>50</v>
      </c>
      <c r="B270" s="437" t="n">
        <v>0</v>
      </c>
      <c r="C270" s="437" t="n">
        <v>0</v>
      </c>
      <c r="D270" s="437" t="n">
        <v>1</v>
      </c>
      <c r="E270" s="437" t="n">
        <v>215</v>
      </c>
      <c r="F270" s="437">
        <f>ROUND(Source!AT252,O270)</f>
        <v/>
      </c>
      <c r="G270" s="437" t="inlineStr">
        <is>
          <t>Монтаж</t>
        </is>
      </c>
      <c r="H270" s="437" t="inlineStr">
        <is>
          <t>Монтажные работы с НР и СП</t>
        </is>
      </c>
      <c r="I270" s="437" t="n"/>
      <c r="J270" s="437" t="n"/>
      <c r="K270" s="437" t="n">
        <v>215</v>
      </c>
      <c r="L270" s="437" t="n">
        <v>17</v>
      </c>
      <c r="M270" s="437" t="n">
        <v>3</v>
      </c>
      <c r="N270" s="437" t="inlineStr"/>
      <c r="O270" s="437" t="n">
        <v>0</v>
      </c>
      <c r="P270" s="437" t="n"/>
      <c r="Q270" s="437" t="n"/>
      <c r="R270" s="437" t="n"/>
      <c r="S270" s="437" t="n"/>
      <c r="T270" s="437" t="n"/>
      <c r="U270" s="437" t="n"/>
      <c r="V270" s="437" t="n"/>
      <c r="W270" s="437" t="n">
        <v>0</v>
      </c>
      <c r="X270" s="437" t="n">
        <v>1</v>
      </c>
      <c r="Y270" s="437" t="n">
        <v>0</v>
      </c>
      <c r="Z270" s="437" t="n"/>
      <c r="AA270" s="437" t="n"/>
      <c r="AB270" s="437" t="n"/>
    </row>
    <row r="271">
      <c r="A271" s="437" t="n">
        <v>50</v>
      </c>
      <c r="B271" s="437" t="n">
        <v>0</v>
      </c>
      <c r="C271" s="437" t="n">
        <v>0</v>
      </c>
      <c r="D271" s="437" t="n">
        <v>1</v>
      </c>
      <c r="E271" s="437" t="n">
        <v>217</v>
      </c>
      <c r="F271" s="437">
        <f>ROUND(Source!AU252,O271)</f>
        <v/>
      </c>
      <c r="G271" s="437" t="inlineStr">
        <is>
          <t>Прочие</t>
        </is>
      </c>
      <c r="H271" s="437" t="inlineStr">
        <is>
          <t>Прочие работы с НР и СП</t>
        </is>
      </c>
      <c r="I271" s="437" t="n"/>
      <c r="J271" s="437" t="n"/>
      <c r="K271" s="437" t="n">
        <v>217</v>
      </c>
      <c r="L271" s="437" t="n">
        <v>18</v>
      </c>
      <c r="M271" s="437" t="n">
        <v>3</v>
      </c>
      <c r="N271" s="437" t="inlineStr"/>
      <c r="O271" s="437" t="n">
        <v>0</v>
      </c>
      <c r="P271" s="437" t="n"/>
      <c r="Q271" s="437" t="n"/>
      <c r="R271" s="437" t="n"/>
      <c r="S271" s="437" t="n"/>
      <c r="T271" s="437" t="n"/>
      <c r="U271" s="437" t="n"/>
      <c r="V271" s="437" t="n"/>
      <c r="W271" s="437" t="n">
        <v>0</v>
      </c>
      <c r="X271" s="437" t="n">
        <v>1</v>
      </c>
      <c r="Y271" s="437" t="n">
        <v>0</v>
      </c>
      <c r="Z271" s="437" t="n"/>
      <c r="AA271" s="437" t="n"/>
      <c r="AB271" s="437" t="n"/>
    </row>
    <row r="272">
      <c r="A272" s="437" t="n">
        <v>50</v>
      </c>
      <c r="B272" s="437" t="n">
        <v>0</v>
      </c>
      <c r="C272" s="437" t="n">
        <v>0</v>
      </c>
      <c r="D272" s="437" t="n">
        <v>1</v>
      </c>
      <c r="E272" s="437" t="n">
        <v>230</v>
      </c>
      <c r="F272" s="437">
        <f>ROUND(Source!BA252,O272)</f>
        <v/>
      </c>
      <c r="G272" s="437" t="inlineStr">
        <is>
          <t>ПрочиеЗатр</t>
        </is>
      </c>
      <c r="H272" s="437" t="inlineStr">
        <is>
          <t>Прочие затраты по ТСН-2001.16</t>
        </is>
      </c>
      <c r="I272" s="437" t="n"/>
      <c r="J272" s="437" t="n"/>
      <c r="K272" s="437" t="n">
        <v>230</v>
      </c>
      <c r="L272" s="437" t="n">
        <v>19</v>
      </c>
      <c r="M272" s="437" t="n">
        <v>3</v>
      </c>
      <c r="N272" s="437" t="inlineStr"/>
      <c r="O272" s="437" t="n">
        <v>0</v>
      </c>
      <c r="P272" s="437" t="n"/>
      <c r="Q272" s="437" t="n"/>
      <c r="R272" s="437" t="n"/>
      <c r="S272" s="437" t="n"/>
      <c r="T272" s="437" t="n"/>
      <c r="U272" s="437" t="n"/>
      <c r="V272" s="437" t="n"/>
      <c r="W272" s="437" t="n">
        <v>0</v>
      </c>
      <c r="X272" s="437" t="n">
        <v>1</v>
      </c>
      <c r="Y272" s="437" t="n">
        <v>0</v>
      </c>
      <c r="Z272" s="437" t="n"/>
      <c r="AA272" s="437" t="n"/>
      <c r="AB272" s="437" t="n"/>
    </row>
    <row r="273">
      <c r="A273" s="437" t="n">
        <v>50</v>
      </c>
      <c r="B273" s="437" t="n">
        <v>0</v>
      </c>
      <c r="C273" s="437" t="n">
        <v>0</v>
      </c>
      <c r="D273" s="437" t="n">
        <v>1</v>
      </c>
      <c r="E273" s="437" t="n">
        <v>206</v>
      </c>
      <c r="F273" s="437">
        <f>ROUND(Source!T252,O273)</f>
        <v/>
      </c>
      <c r="G273" s="437" t="inlineStr">
        <is>
          <t>ВозврМат</t>
        </is>
      </c>
      <c r="H273" s="437" t="inlineStr">
        <is>
          <t>Возврат материалов</t>
        </is>
      </c>
      <c r="I273" s="437" t="n"/>
      <c r="J273" s="437" t="n"/>
      <c r="K273" s="437" t="n">
        <v>206</v>
      </c>
      <c r="L273" s="437" t="n">
        <v>20</v>
      </c>
      <c r="M273" s="437" t="n">
        <v>3</v>
      </c>
      <c r="N273" s="437" t="inlineStr"/>
      <c r="O273" s="437" t="n">
        <v>0</v>
      </c>
      <c r="P273" s="437" t="n"/>
      <c r="Q273" s="437" t="n"/>
      <c r="R273" s="437" t="n"/>
      <c r="S273" s="437" t="n"/>
      <c r="T273" s="437" t="n"/>
      <c r="U273" s="437" t="n"/>
      <c r="V273" s="437" t="n"/>
      <c r="W273" s="437" t="n">
        <v>0</v>
      </c>
      <c r="X273" s="437" t="n">
        <v>1</v>
      </c>
      <c r="Y273" s="437" t="n">
        <v>0</v>
      </c>
      <c r="Z273" s="437" t="n"/>
      <c r="AA273" s="437" t="n"/>
      <c r="AB273" s="437" t="n"/>
    </row>
    <row r="274">
      <c r="A274" s="437" t="n">
        <v>50</v>
      </c>
      <c r="B274" s="437" t="n">
        <v>0</v>
      </c>
      <c r="C274" s="437" t="n">
        <v>0</v>
      </c>
      <c r="D274" s="437" t="n">
        <v>1</v>
      </c>
      <c r="E274" s="437" t="n">
        <v>207</v>
      </c>
      <c r="F274" s="437">
        <f>ROUND(Source!U252,O274)</f>
        <v/>
      </c>
      <c r="G274" s="437" t="inlineStr">
        <is>
          <t>ТрудСтр</t>
        </is>
      </c>
      <c r="H274" s="437" t="inlineStr">
        <is>
          <t>Трудозатраты строителей</t>
        </is>
      </c>
      <c r="I274" s="437" t="n"/>
      <c r="J274" s="437" t="n"/>
      <c r="K274" s="437" t="n">
        <v>207</v>
      </c>
      <c r="L274" s="437" t="n">
        <v>21</v>
      </c>
      <c r="M274" s="437" t="n">
        <v>3</v>
      </c>
      <c r="N274" s="437" t="inlineStr"/>
      <c r="O274" s="437" t="n">
        <v>7</v>
      </c>
      <c r="P274" s="437" t="n"/>
      <c r="Q274" s="437" t="n"/>
      <c r="R274" s="437" t="n"/>
      <c r="S274" s="437" t="n"/>
      <c r="T274" s="437" t="n"/>
      <c r="U274" s="437" t="n"/>
      <c r="V274" s="437" t="n"/>
      <c r="W274" s="437" t="n">
        <v>0</v>
      </c>
      <c r="X274" s="437" t="n">
        <v>1</v>
      </c>
      <c r="Y274" s="437" t="n">
        <v>0</v>
      </c>
      <c r="Z274" s="437" t="n"/>
      <c r="AA274" s="437" t="n"/>
      <c r="AB274" s="437" t="n"/>
    </row>
    <row r="275">
      <c r="A275" s="437" t="n">
        <v>50</v>
      </c>
      <c r="B275" s="437" t="n">
        <v>0</v>
      </c>
      <c r="C275" s="437" t="n">
        <v>0</v>
      </c>
      <c r="D275" s="437" t="n">
        <v>1</v>
      </c>
      <c r="E275" s="437" t="n">
        <v>208</v>
      </c>
      <c r="F275" s="437">
        <f>ROUND(Source!V252,O275)</f>
        <v/>
      </c>
      <c r="G275" s="437" t="inlineStr">
        <is>
          <t>ТрудМаш</t>
        </is>
      </c>
      <c r="H275" s="437" t="inlineStr">
        <is>
          <t>Трудозатраты машинистов</t>
        </is>
      </c>
      <c r="I275" s="437" t="n"/>
      <c r="J275" s="437" t="n"/>
      <c r="K275" s="437" t="n">
        <v>208</v>
      </c>
      <c r="L275" s="437" t="n">
        <v>22</v>
      </c>
      <c r="M275" s="437" t="n">
        <v>3</v>
      </c>
      <c r="N275" s="437" t="inlineStr"/>
      <c r="O275" s="437" t="n">
        <v>7</v>
      </c>
      <c r="P275" s="437" t="n"/>
      <c r="Q275" s="437" t="n"/>
      <c r="R275" s="437" t="n"/>
      <c r="S275" s="437" t="n"/>
      <c r="T275" s="437" t="n"/>
      <c r="U275" s="437" t="n"/>
      <c r="V275" s="437" t="n"/>
      <c r="W275" s="437" t="n">
        <v>0</v>
      </c>
      <c r="X275" s="437" t="n">
        <v>1</v>
      </c>
      <c r="Y275" s="437" t="n">
        <v>0</v>
      </c>
      <c r="Z275" s="437" t="n"/>
      <c r="AA275" s="437" t="n"/>
      <c r="AB275" s="437" t="n"/>
    </row>
    <row r="276">
      <c r="A276" s="437" t="n">
        <v>50</v>
      </c>
      <c r="B276" s="437" t="n">
        <v>0</v>
      </c>
      <c r="C276" s="437" t="n">
        <v>0</v>
      </c>
      <c r="D276" s="437" t="n">
        <v>1</v>
      </c>
      <c r="E276" s="437" t="n">
        <v>209</v>
      </c>
      <c r="F276" s="437">
        <f>ROUND(Source!W252,O276)</f>
        <v/>
      </c>
      <c r="G276" s="437" t="inlineStr">
        <is>
          <t>ТранспМат</t>
        </is>
      </c>
      <c r="H276" s="437" t="inlineStr">
        <is>
          <t>Транспорт материалов</t>
        </is>
      </c>
      <c r="I276" s="437" t="n"/>
      <c r="J276" s="437" t="n"/>
      <c r="K276" s="437" t="n">
        <v>209</v>
      </c>
      <c r="L276" s="437" t="n">
        <v>23</v>
      </c>
      <c r="M276" s="437" t="n">
        <v>3</v>
      </c>
      <c r="N276" s="437" t="inlineStr"/>
      <c r="O276" s="437" t="n">
        <v>0</v>
      </c>
      <c r="P276" s="437" t="n"/>
      <c r="Q276" s="437" t="n"/>
      <c r="R276" s="437" t="n"/>
      <c r="S276" s="437" t="n"/>
      <c r="T276" s="437" t="n"/>
      <c r="U276" s="437" t="n"/>
      <c r="V276" s="437" t="n"/>
      <c r="W276" s="437" t="n">
        <v>0</v>
      </c>
      <c r="X276" s="437" t="n">
        <v>1</v>
      </c>
      <c r="Y276" s="437" t="n">
        <v>0</v>
      </c>
      <c r="Z276" s="437" t="n"/>
      <c r="AA276" s="437" t="n"/>
      <c r="AB276" s="437" t="n"/>
    </row>
    <row r="277">
      <c r="A277" s="437" t="n">
        <v>50</v>
      </c>
      <c r="B277" s="437" t="n">
        <v>0</v>
      </c>
      <c r="C277" s="437" t="n">
        <v>0</v>
      </c>
      <c r="D277" s="437" t="n">
        <v>1</v>
      </c>
      <c r="E277" s="437" t="n">
        <v>233</v>
      </c>
      <c r="F277" s="437">
        <f>ROUND(Source!BD252,O277)</f>
        <v/>
      </c>
      <c r="G277" s="437" t="inlineStr">
        <is>
          <t>Перевозка</t>
        </is>
      </c>
      <c r="H277" s="437" t="inlineStr">
        <is>
          <t>Перевозка грузов</t>
        </is>
      </c>
      <c r="I277" s="437" t="n"/>
      <c r="J277" s="437" t="n"/>
      <c r="K277" s="437" t="n">
        <v>233</v>
      </c>
      <c r="L277" s="437" t="n">
        <v>24</v>
      </c>
      <c r="M277" s="437" t="n">
        <v>3</v>
      </c>
      <c r="N277" s="437" t="inlineStr"/>
      <c r="O277" s="437" t="n">
        <v>0</v>
      </c>
      <c r="P277" s="437" t="n"/>
      <c r="Q277" s="437" t="n"/>
      <c r="R277" s="437" t="n"/>
      <c r="S277" s="437" t="n"/>
      <c r="T277" s="437" t="n"/>
      <c r="U277" s="437" t="n"/>
      <c r="V277" s="437" t="n"/>
      <c r="W277" s="437" t="n">
        <v>0</v>
      </c>
      <c r="X277" s="437" t="n">
        <v>1</v>
      </c>
      <c r="Y277" s="437" t="n">
        <v>0</v>
      </c>
      <c r="Z277" s="437" t="n"/>
      <c r="AA277" s="437" t="n"/>
      <c r="AB277" s="437" t="n"/>
    </row>
    <row r="278">
      <c r="A278" s="437" t="n">
        <v>50</v>
      </c>
      <c r="B278" s="437" t="n">
        <v>0</v>
      </c>
      <c r="C278" s="437" t="n">
        <v>0</v>
      </c>
      <c r="D278" s="437" t="n">
        <v>1</v>
      </c>
      <c r="E278" s="437" t="n">
        <v>210</v>
      </c>
      <c r="F278" s="437">
        <f>ROUND(Source!X252,O278)</f>
        <v/>
      </c>
      <c r="G278" s="437" t="inlineStr">
        <is>
          <t>НР</t>
        </is>
      </c>
      <c r="H278" s="437" t="inlineStr">
        <is>
          <t>Накладные расходы</t>
        </is>
      </c>
      <c r="I278" s="437" t="n"/>
      <c r="J278" s="437" t="n"/>
      <c r="K278" s="437" t="n">
        <v>210</v>
      </c>
      <c r="L278" s="437" t="n">
        <v>25</v>
      </c>
      <c r="M278" s="437" t="n">
        <v>3</v>
      </c>
      <c r="N278" s="437" t="inlineStr"/>
      <c r="O278" s="437" t="n">
        <v>0</v>
      </c>
      <c r="P278" s="437" t="n"/>
      <c r="Q278" s="437" t="n"/>
      <c r="R278" s="437" t="n"/>
      <c r="S278" s="437" t="n"/>
      <c r="T278" s="437" t="n"/>
      <c r="U278" s="437" t="n"/>
      <c r="V278" s="437" t="n"/>
      <c r="W278" s="437" t="n">
        <v>0</v>
      </c>
      <c r="X278" s="437" t="n">
        <v>1</v>
      </c>
      <c r="Y278" s="437" t="n">
        <v>0</v>
      </c>
      <c r="Z278" s="437" t="n"/>
      <c r="AA278" s="437" t="n"/>
      <c r="AB278" s="437" t="n"/>
    </row>
    <row r="279">
      <c r="A279" s="437" t="n">
        <v>50</v>
      </c>
      <c r="B279" s="437" t="n">
        <v>0</v>
      </c>
      <c r="C279" s="437" t="n">
        <v>0</v>
      </c>
      <c r="D279" s="437" t="n">
        <v>1</v>
      </c>
      <c r="E279" s="437" t="n">
        <v>211</v>
      </c>
      <c r="F279" s="437">
        <f>ROUND(Source!Y252,O279)</f>
        <v/>
      </c>
      <c r="G279" s="437" t="inlineStr">
        <is>
          <t>СмПриб</t>
        </is>
      </c>
      <c r="H279" s="437" t="inlineStr">
        <is>
          <t>Сметная прибыль</t>
        </is>
      </c>
      <c r="I279" s="437" t="n"/>
      <c r="J279" s="437" t="n"/>
      <c r="K279" s="437" t="n">
        <v>211</v>
      </c>
      <c r="L279" s="437" t="n">
        <v>26</v>
      </c>
      <c r="M279" s="437" t="n">
        <v>3</v>
      </c>
      <c r="N279" s="437" t="inlineStr"/>
      <c r="O279" s="437" t="n">
        <v>0</v>
      </c>
      <c r="P279" s="437" t="n"/>
      <c r="Q279" s="437" t="n"/>
      <c r="R279" s="437" t="n"/>
      <c r="S279" s="437" t="n"/>
      <c r="T279" s="437" t="n"/>
      <c r="U279" s="437" t="n"/>
      <c r="V279" s="437" t="n"/>
      <c r="W279" s="437" t="n">
        <v>0</v>
      </c>
      <c r="X279" s="437" t="n">
        <v>1</v>
      </c>
      <c r="Y279" s="437" t="n">
        <v>0</v>
      </c>
      <c r="Z279" s="437" t="n"/>
      <c r="AA279" s="437" t="n"/>
      <c r="AB279" s="437" t="n"/>
    </row>
    <row r="280">
      <c r="A280" s="437" t="n">
        <v>50</v>
      </c>
      <c r="B280" s="437" t="n">
        <v>0</v>
      </c>
      <c r="C280" s="437" t="n">
        <v>0</v>
      </c>
      <c r="D280" s="437" t="n">
        <v>1</v>
      </c>
      <c r="E280" s="437" t="n">
        <v>224</v>
      </c>
      <c r="F280" s="437">
        <f>ROUND(Source!AR252,O280)</f>
        <v/>
      </c>
      <c r="G280" s="437" t="inlineStr">
        <is>
          <t>Всего</t>
        </is>
      </c>
      <c r="H280" s="437" t="inlineStr">
        <is>
          <t>Всего с НР и СП</t>
        </is>
      </c>
      <c r="I280" s="437" t="n"/>
      <c r="J280" s="437" t="n"/>
      <c r="K280" s="437" t="n">
        <v>224</v>
      </c>
      <c r="L280" s="437" t="n">
        <v>27</v>
      </c>
      <c r="M280" s="437" t="n">
        <v>3</v>
      </c>
      <c r="N280" s="437" t="inlineStr"/>
      <c r="O280" s="437" t="n">
        <v>0</v>
      </c>
      <c r="P280" s="437" t="n"/>
      <c r="Q280" s="437" t="n"/>
      <c r="R280" s="437" t="n"/>
      <c r="S280" s="437" t="n"/>
      <c r="T280" s="437" t="n"/>
      <c r="U280" s="437" t="n"/>
      <c r="V280" s="437" t="n"/>
      <c r="W280" s="437" t="n">
        <v>0</v>
      </c>
      <c r="X280" s="437" t="n">
        <v>1</v>
      </c>
      <c r="Y280" s="437" t="n">
        <v>0</v>
      </c>
      <c r="Z280" s="437" t="n"/>
      <c r="AA280" s="437" t="n"/>
      <c r="AB280" s="437" t="n"/>
    </row>
    <row r="281">
      <c r="A281" s="437" t="n">
        <v>50</v>
      </c>
      <c r="B281" s="437" t="n">
        <v>0</v>
      </c>
      <c r="C281" s="437" t="n">
        <v>0</v>
      </c>
      <c r="D281" s="437" t="n">
        <v>2</v>
      </c>
      <c r="E281" s="437" t="n">
        <v>0</v>
      </c>
      <c r="F281" s="437">
        <f>ROUND(F280,O281)</f>
        <v/>
      </c>
      <c r="G281" s="437" t="inlineStr">
        <is>
          <t>и1</t>
        </is>
      </c>
      <c r="H281" s="437" t="inlineStr">
        <is>
          <t>Итого</t>
        </is>
      </c>
      <c r="I281" s="437" t="n"/>
      <c r="J281" s="437" t="n"/>
      <c r="K281" s="437" t="n">
        <v>212</v>
      </c>
      <c r="L281" s="437" t="n">
        <v>28</v>
      </c>
      <c r="M281" s="437" t="n">
        <v>0</v>
      </c>
      <c r="N281" s="437" t="inlineStr"/>
      <c r="O281" s="437" t="n">
        <v>0</v>
      </c>
      <c r="P281" s="437" t="n"/>
      <c r="Q281" s="437" t="n"/>
      <c r="R281" s="437" t="n"/>
      <c r="S281" s="437" t="n"/>
      <c r="T281" s="437" t="n"/>
      <c r="U281" s="437" t="n"/>
      <c r="V281" s="437" t="n"/>
      <c r="W281" s="437" t="n">
        <v>0</v>
      </c>
      <c r="X281" s="437" t="n">
        <v>1</v>
      </c>
      <c r="Y281" s="437" t="n">
        <v>0</v>
      </c>
      <c r="Z281" s="437" t="n"/>
      <c r="AA281" s="437" t="n"/>
      <c r="AB281" s="437" t="n"/>
    </row>
    <row r="282">
      <c r="A282" s="437" t="n">
        <v>50</v>
      </c>
      <c r="B282" s="437" t="n">
        <v>0</v>
      </c>
      <c r="C282" s="437" t="n">
        <v>0</v>
      </c>
      <c r="D282" s="437" t="n">
        <v>2</v>
      </c>
      <c r="E282" s="437" t="n">
        <v>0</v>
      </c>
      <c r="F282" s="437">
        <f>ROUND(F281*0.22,O282)</f>
        <v/>
      </c>
      <c r="G282" s="437" t="inlineStr">
        <is>
          <t>и2</t>
        </is>
      </c>
      <c r="H282" s="437" t="inlineStr">
        <is>
          <t>НДС 22%</t>
        </is>
      </c>
      <c r="I282" s="437" t="n"/>
      <c r="J282" s="437" t="n"/>
      <c r="K282" s="437" t="n">
        <v>212</v>
      </c>
      <c r="L282" s="437" t="n">
        <v>29</v>
      </c>
      <c r="M282" s="437" t="n">
        <v>0</v>
      </c>
      <c r="N282" s="437" t="inlineStr"/>
      <c r="O282" s="437" t="n">
        <v>0</v>
      </c>
      <c r="P282" s="437" t="n"/>
      <c r="Q282" s="437" t="n"/>
      <c r="R282" s="437" t="n"/>
      <c r="S282" s="437" t="n"/>
      <c r="T282" s="437" t="n"/>
      <c r="U282" s="437" t="n"/>
      <c r="V282" s="437" t="n"/>
      <c r="W282" s="437" t="n">
        <v>0</v>
      </c>
      <c r="X282" s="437" t="n">
        <v>1</v>
      </c>
      <c r="Y282" s="437" t="n">
        <v>0</v>
      </c>
      <c r="Z282" s="437" t="n"/>
      <c r="AA282" s="437" t="n"/>
      <c r="AB282" s="437" t="n"/>
    </row>
    <row r="283">
      <c r="A283" s="437" t="n">
        <v>50</v>
      </c>
      <c r="B283" s="437" t="n">
        <v>0</v>
      </c>
      <c r="C283" s="437" t="n">
        <v>0</v>
      </c>
      <c r="D283" s="437" t="n">
        <v>2</v>
      </c>
      <c r="E283" s="437" t="n">
        <v>213</v>
      </c>
      <c r="F283" s="437">
        <f>ROUND(F281+F282,O283)</f>
        <v/>
      </c>
      <c r="G283" s="437" t="inlineStr">
        <is>
          <t>и3</t>
        </is>
      </c>
      <c r="H283" s="437" t="inlineStr">
        <is>
          <t>Всего</t>
        </is>
      </c>
      <c r="I283" s="437" t="n"/>
      <c r="J283" s="437" t="n"/>
      <c r="K283" s="437" t="n">
        <v>212</v>
      </c>
      <c r="L283" s="437" t="n">
        <v>30</v>
      </c>
      <c r="M283" s="437" t="n">
        <v>0</v>
      </c>
      <c r="N283" s="437" t="inlineStr"/>
      <c r="O283" s="437" t="n">
        <v>0</v>
      </c>
      <c r="P283" s="437" t="n"/>
      <c r="Q283" s="437" t="n"/>
      <c r="R283" s="437" t="n"/>
      <c r="S283" s="437" t="n"/>
      <c r="T283" s="437" t="n"/>
      <c r="U283" s="437" t="n"/>
      <c r="V283" s="437" t="n"/>
      <c r="W283" s="437" t="n">
        <v>0</v>
      </c>
      <c r="X283" s="437" t="n">
        <v>1</v>
      </c>
      <c r="Y283" s="437" t="n">
        <v>0</v>
      </c>
      <c r="Z283" s="437" t="n"/>
      <c r="AA283" s="437" t="n"/>
      <c r="AB283" s="437" t="n"/>
    </row>
    <row r="284"/>
    <row r="285">
      <c r="A285" s="434" t="n">
        <v>3</v>
      </c>
      <c r="B285" s="434" t="n">
        <v>0</v>
      </c>
      <c r="C285" s="434" t="n"/>
      <c r="D285" s="434">
        <f>ROW(A297)</f>
        <v/>
      </c>
      <c r="E285" s="434" t="n"/>
      <c r="F285" s="434" t="inlineStr">
        <is>
          <t>Новая локальная смета</t>
        </is>
      </c>
      <c r="G285" s="434" t="inlineStr">
        <is>
          <t>Текстильщиков 8</t>
        </is>
      </c>
      <c r="H285" s="434" t="inlineStr"/>
      <c r="I285" s="434" t="n">
        <v>0</v>
      </c>
      <c r="J285" s="434" t="inlineStr"/>
      <c r="K285" s="434" t="n">
        <v>0</v>
      </c>
      <c r="L285" s="434" t="inlineStr">
        <is>
          <t>Новая локальная смета</t>
        </is>
      </c>
      <c r="M285" s="434" t="inlineStr"/>
      <c r="N285" s="434" t="n"/>
      <c r="O285" s="434" t="n"/>
      <c r="P285" s="434" t="n"/>
      <c r="Q285" s="434" t="n"/>
      <c r="R285" s="434" t="n"/>
      <c r="S285" s="434" t="n">
        <v>0</v>
      </c>
      <c r="T285" s="434" t="n"/>
      <c r="U285" s="434" t="inlineStr"/>
      <c r="V285" s="434" t="n">
        <v>0</v>
      </c>
      <c r="W285" s="434" t="n"/>
      <c r="X285" s="434" t="n"/>
      <c r="Y285" s="434" t="n"/>
      <c r="Z285" s="434" t="n"/>
      <c r="AA285" s="434" t="n"/>
      <c r="AB285" s="434" t="inlineStr"/>
      <c r="AC285" s="434" t="inlineStr"/>
      <c r="AD285" s="434" t="inlineStr"/>
      <c r="AE285" s="434" t="inlineStr"/>
      <c r="AF285" s="434" t="inlineStr"/>
      <c r="AG285" s="434" t="inlineStr"/>
      <c r="AH285" s="434" t="n"/>
      <c r="AI285" s="434" t="n"/>
      <c r="AJ285" s="434" t="n"/>
      <c r="AK285" s="434" t="n"/>
      <c r="AL285" s="434" t="n"/>
      <c r="AM285" s="434" t="n"/>
      <c r="AN285" s="434" t="n"/>
      <c r="AO285" s="434" t="n"/>
      <c r="AP285" s="434" t="inlineStr"/>
      <c r="AQ285" s="434" t="inlineStr"/>
      <c r="AR285" s="434" t="inlineStr"/>
      <c r="AS285" s="434" t="n"/>
      <c r="AT285" s="434" t="n"/>
      <c r="AU285" s="434" t="n"/>
      <c r="AV285" s="434" t="n"/>
      <c r="AW285" s="434" t="n"/>
      <c r="AX285" s="434" t="n"/>
      <c r="AY285" s="434" t="n"/>
      <c r="AZ285" s="434" t="inlineStr"/>
      <c r="BA285" s="434" t="n"/>
      <c r="BB285" s="434" t="inlineStr"/>
      <c r="BC285" s="434" t="inlineStr"/>
      <c r="BD285" s="434" t="inlineStr"/>
      <c r="BE285" s="434" t="inlineStr"/>
      <c r="BF285" s="434" t="inlineStr"/>
      <c r="BG285" s="434" t="inlineStr"/>
      <c r="BH285" s="434" t="inlineStr"/>
      <c r="BI285" s="434" t="inlineStr"/>
      <c r="BJ285" s="434" t="inlineStr"/>
      <c r="BK285" s="434" t="inlineStr"/>
      <c r="BL285" s="434" t="inlineStr"/>
      <c r="BM285" s="434" t="inlineStr"/>
      <c r="BN285" s="434" t="inlineStr"/>
      <c r="BO285" s="434" t="inlineStr"/>
      <c r="BP285" s="434" t="inlineStr"/>
      <c r="BQ285" s="434" t="n"/>
      <c r="BR285" s="434" t="n"/>
      <c r="BS285" s="434" t="n"/>
      <c r="BT285" s="434" t="n"/>
      <c r="BU285" s="434" t="n"/>
      <c r="BV285" s="434" t="n"/>
      <c r="BW285" s="434" t="n"/>
      <c r="BX285" s="434" t="n">
        <v>0</v>
      </c>
      <c r="BY285" s="434" t="n"/>
      <c r="BZ285" s="434" t="n"/>
      <c r="CA285" s="434" t="n"/>
      <c r="CB285" s="434" t="n"/>
      <c r="CC285" s="434" t="n"/>
      <c r="CD285" s="434" t="n"/>
      <c r="CE285" s="434" t="n"/>
      <c r="CF285" s="434" t="n">
        <v>0</v>
      </c>
      <c r="CG285" s="434" t="n">
        <v>0</v>
      </c>
      <c r="CH285" s="434" t="n"/>
      <c r="CI285" s="434" t="inlineStr"/>
      <c r="CJ285" s="434" t="inlineStr"/>
      <c r="CK285" t="inlineStr"/>
      <c r="CL285" t="inlineStr"/>
      <c r="CM285" t="inlineStr"/>
      <c r="CN285" t="inlineStr"/>
      <c r="CO285" t="inlineStr"/>
      <c r="CP285" t="inlineStr"/>
      <c r="CQ285" t="inlineStr"/>
    </row>
    <row r="286"/>
    <row r="287">
      <c r="A287" s="435" t="n">
        <v>52</v>
      </c>
      <c r="B287" s="435">
        <f>B297</f>
        <v/>
      </c>
      <c r="C287" s="435">
        <f>C297</f>
        <v/>
      </c>
      <c r="D287" s="435">
        <f>D297</f>
        <v/>
      </c>
      <c r="E287" s="435">
        <f>E297</f>
        <v/>
      </c>
      <c r="F287" s="435">
        <f>F297</f>
        <v/>
      </c>
      <c r="G287" s="435">
        <f>G297</f>
        <v/>
      </c>
      <c r="H287" s="435" t="n"/>
      <c r="I287" s="435" t="n"/>
      <c r="J287" s="435" t="n"/>
      <c r="K287" s="435" t="n"/>
      <c r="L287" s="435" t="n"/>
      <c r="M287" s="435" t="n"/>
      <c r="N287" s="435" t="n"/>
      <c r="O287" s="435">
        <f>O297</f>
        <v/>
      </c>
      <c r="P287" s="435">
        <f>P297</f>
        <v/>
      </c>
      <c r="Q287" s="435">
        <f>Q297</f>
        <v/>
      </c>
      <c r="R287" s="435">
        <f>R297</f>
        <v/>
      </c>
      <c r="S287" s="435">
        <f>S297</f>
        <v/>
      </c>
      <c r="T287" s="435">
        <f>T297</f>
        <v/>
      </c>
      <c r="U287" s="435">
        <f>U297</f>
        <v/>
      </c>
      <c r="V287" s="435">
        <f>V297</f>
        <v/>
      </c>
      <c r="W287" s="435">
        <f>W297</f>
        <v/>
      </c>
      <c r="X287" s="435">
        <f>X297</f>
        <v/>
      </c>
      <c r="Y287" s="435">
        <f>Y297</f>
        <v/>
      </c>
      <c r="Z287" s="435">
        <f>Z297</f>
        <v/>
      </c>
      <c r="AA287" s="435">
        <f>AA297</f>
        <v/>
      </c>
      <c r="AB287" s="435">
        <f>AB297</f>
        <v/>
      </c>
      <c r="AC287" s="435">
        <f>AC297</f>
        <v/>
      </c>
      <c r="AD287" s="435">
        <f>AD297</f>
        <v/>
      </c>
      <c r="AE287" s="435">
        <f>AE297</f>
        <v/>
      </c>
      <c r="AF287" s="435">
        <f>AF297</f>
        <v/>
      </c>
      <c r="AG287" s="435">
        <f>AG297</f>
        <v/>
      </c>
      <c r="AH287" s="435">
        <f>AH297</f>
        <v/>
      </c>
      <c r="AI287" s="435">
        <f>AI297</f>
        <v/>
      </c>
      <c r="AJ287" s="435">
        <f>AJ297</f>
        <v/>
      </c>
      <c r="AK287" s="435">
        <f>AK297</f>
        <v/>
      </c>
      <c r="AL287" s="435">
        <f>AL297</f>
        <v/>
      </c>
      <c r="AM287" s="435">
        <f>AM297</f>
        <v/>
      </c>
      <c r="AN287" s="435">
        <f>AN297</f>
        <v/>
      </c>
      <c r="AO287" s="435">
        <f>AO297</f>
        <v/>
      </c>
      <c r="AP287" s="435">
        <f>AP297</f>
        <v/>
      </c>
      <c r="AQ287" s="435">
        <f>AQ297</f>
        <v/>
      </c>
      <c r="AR287" s="435">
        <f>AR297</f>
        <v/>
      </c>
      <c r="AS287" s="435">
        <f>AS297</f>
        <v/>
      </c>
      <c r="AT287" s="435">
        <f>AT297</f>
        <v/>
      </c>
      <c r="AU287" s="435">
        <f>AU297</f>
        <v/>
      </c>
      <c r="AV287" s="435">
        <f>AV297</f>
        <v/>
      </c>
      <c r="AW287" s="435">
        <f>AW297</f>
        <v/>
      </c>
      <c r="AX287" s="435">
        <f>AX297</f>
        <v/>
      </c>
      <c r="AY287" s="435">
        <f>AY297</f>
        <v/>
      </c>
      <c r="AZ287" s="435">
        <f>AZ297</f>
        <v/>
      </c>
      <c r="BA287" s="435">
        <f>BA297</f>
        <v/>
      </c>
      <c r="BB287" s="435">
        <f>BB297</f>
        <v/>
      </c>
      <c r="BC287" s="435">
        <f>BC297</f>
        <v/>
      </c>
      <c r="BD287" s="435">
        <f>BD297</f>
        <v/>
      </c>
      <c r="BE287" s="435">
        <f>BE297</f>
        <v/>
      </c>
      <c r="BF287" s="435">
        <f>BF297</f>
        <v/>
      </c>
      <c r="BG287" s="435">
        <f>BG297</f>
        <v/>
      </c>
      <c r="BH287" s="435">
        <f>BH297</f>
        <v/>
      </c>
      <c r="BI287" s="435">
        <f>BI297</f>
        <v/>
      </c>
      <c r="BJ287" s="435">
        <f>BJ297</f>
        <v/>
      </c>
      <c r="BK287" s="435">
        <f>BK297</f>
        <v/>
      </c>
      <c r="BL287" s="435">
        <f>BL297</f>
        <v/>
      </c>
      <c r="BM287" s="435">
        <f>BM297</f>
        <v/>
      </c>
      <c r="BN287" s="435">
        <f>BN297</f>
        <v/>
      </c>
      <c r="BO287" s="435">
        <f>BO297</f>
        <v/>
      </c>
      <c r="BP287" s="435">
        <f>BP297</f>
        <v/>
      </c>
      <c r="BQ287" s="435">
        <f>BQ297</f>
        <v/>
      </c>
      <c r="BR287" s="435">
        <f>BR297</f>
        <v/>
      </c>
      <c r="BS287" s="435">
        <f>BS297</f>
        <v/>
      </c>
      <c r="BT287" s="435">
        <f>BT297</f>
        <v/>
      </c>
      <c r="BU287" s="435">
        <f>BU297</f>
        <v/>
      </c>
      <c r="BV287" s="435">
        <f>BV297</f>
        <v/>
      </c>
      <c r="BW287" s="435">
        <f>BW297</f>
        <v/>
      </c>
      <c r="BX287" s="435">
        <f>BX297</f>
        <v/>
      </c>
      <c r="BY287" s="435">
        <f>BY297</f>
        <v/>
      </c>
      <c r="BZ287" s="435">
        <f>BZ297</f>
        <v/>
      </c>
      <c r="CA287" s="435">
        <f>CA297</f>
        <v/>
      </c>
      <c r="CB287" s="435">
        <f>CB297</f>
        <v/>
      </c>
      <c r="CC287" s="435">
        <f>CC297</f>
        <v/>
      </c>
      <c r="CD287" s="435">
        <f>CD297</f>
        <v/>
      </c>
      <c r="CE287" s="435">
        <f>CE297</f>
        <v/>
      </c>
      <c r="CF287" s="435">
        <f>CF297</f>
        <v/>
      </c>
      <c r="CG287" s="435">
        <f>CG297</f>
        <v/>
      </c>
      <c r="CH287" s="435">
        <f>CH297</f>
        <v/>
      </c>
      <c r="CI287" s="435">
        <f>CI297</f>
        <v/>
      </c>
      <c r="CJ287" s="435">
        <f>CJ297</f>
        <v/>
      </c>
      <c r="CK287" s="435">
        <f>CK297</f>
        <v/>
      </c>
      <c r="CL287" s="435">
        <f>CL297</f>
        <v/>
      </c>
      <c r="CM287" s="435">
        <f>CM297</f>
        <v/>
      </c>
      <c r="CN287" s="435">
        <f>CN297</f>
        <v/>
      </c>
      <c r="CO287" s="435">
        <f>CO297</f>
        <v/>
      </c>
      <c r="CP287" s="435">
        <f>CP297</f>
        <v/>
      </c>
      <c r="CQ287" s="435">
        <f>CQ297</f>
        <v/>
      </c>
      <c r="CR287" s="435">
        <f>CR297</f>
        <v/>
      </c>
      <c r="CS287" s="435">
        <f>CS297</f>
        <v/>
      </c>
      <c r="CT287" s="435">
        <f>CT297</f>
        <v/>
      </c>
      <c r="CU287" s="435">
        <f>CU297</f>
        <v/>
      </c>
      <c r="CV287" s="435">
        <f>CV297</f>
        <v/>
      </c>
      <c r="CW287" s="435">
        <f>CW297</f>
        <v/>
      </c>
      <c r="CX287" s="435">
        <f>CX297</f>
        <v/>
      </c>
      <c r="CY287" s="435">
        <f>CY297</f>
        <v/>
      </c>
      <c r="CZ287" s="435">
        <f>CZ297</f>
        <v/>
      </c>
      <c r="DA287" s="435">
        <f>DA297</f>
        <v/>
      </c>
      <c r="DB287" s="435">
        <f>DB297</f>
        <v/>
      </c>
      <c r="DC287" s="435">
        <f>DC297</f>
        <v/>
      </c>
      <c r="DD287" s="435">
        <f>DD297</f>
        <v/>
      </c>
      <c r="DE287" s="435">
        <f>DE297</f>
        <v/>
      </c>
      <c r="DF287" s="435">
        <f>DF297</f>
        <v/>
      </c>
      <c r="DG287" s="436">
        <f>DG297</f>
        <v/>
      </c>
      <c r="DH287" s="436">
        <f>DH297</f>
        <v/>
      </c>
      <c r="DI287" s="436">
        <f>DI297</f>
        <v/>
      </c>
      <c r="DJ287" s="436">
        <f>DJ297</f>
        <v/>
      </c>
      <c r="DK287" s="436">
        <f>DK297</f>
        <v/>
      </c>
      <c r="DL287" s="436">
        <f>DL297</f>
        <v/>
      </c>
      <c r="DM287" s="436">
        <f>DM297</f>
        <v/>
      </c>
      <c r="DN287" s="436">
        <f>DN297</f>
        <v/>
      </c>
      <c r="DO287" s="436">
        <f>DO297</f>
        <v/>
      </c>
      <c r="DP287" s="436">
        <f>DP297</f>
        <v/>
      </c>
      <c r="DQ287" s="436">
        <f>DQ297</f>
        <v/>
      </c>
      <c r="DR287" s="436">
        <f>DR297</f>
        <v/>
      </c>
      <c r="DS287" s="436">
        <f>DS297</f>
        <v/>
      </c>
      <c r="DT287" s="436">
        <f>DT297</f>
        <v/>
      </c>
      <c r="DU287" s="436">
        <f>DU297</f>
        <v/>
      </c>
      <c r="DV287" s="436">
        <f>DV297</f>
        <v/>
      </c>
      <c r="DW287" s="436">
        <f>DW297</f>
        <v/>
      </c>
      <c r="DX287" s="436">
        <f>DX297</f>
        <v/>
      </c>
      <c r="DY287" s="436">
        <f>DY297</f>
        <v/>
      </c>
      <c r="DZ287" s="436">
        <f>DZ297</f>
        <v/>
      </c>
      <c r="EA287" s="436">
        <f>EA297</f>
        <v/>
      </c>
      <c r="EB287" s="436">
        <f>EB297</f>
        <v/>
      </c>
      <c r="EC287" s="436">
        <f>EC297</f>
        <v/>
      </c>
      <c r="ED287" s="436">
        <f>ED297</f>
        <v/>
      </c>
      <c r="EE287" s="436">
        <f>EE297</f>
        <v/>
      </c>
      <c r="EF287" s="436">
        <f>EF297</f>
        <v/>
      </c>
      <c r="EG287" s="436">
        <f>EG297</f>
        <v/>
      </c>
      <c r="EH287" s="436">
        <f>EH297</f>
        <v/>
      </c>
      <c r="EI287" s="436">
        <f>EI297</f>
        <v/>
      </c>
      <c r="EJ287" s="436">
        <f>EJ297</f>
        <v/>
      </c>
      <c r="EK287" s="436">
        <f>EK297</f>
        <v/>
      </c>
      <c r="EL287" s="436">
        <f>EL297</f>
        <v/>
      </c>
      <c r="EM287" s="436">
        <f>EM297</f>
        <v/>
      </c>
      <c r="EN287" s="436">
        <f>EN297</f>
        <v/>
      </c>
      <c r="EO287" s="436">
        <f>EO297</f>
        <v/>
      </c>
      <c r="EP287" s="436">
        <f>EP297</f>
        <v/>
      </c>
      <c r="EQ287" s="436">
        <f>EQ297</f>
        <v/>
      </c>
      <c r="ER287" s="436">
        <f>ER297</f>
        <v/>
      </c>
      <c r="ES287" s="436">
        <f>ES297</f>
        <v/>
      </c>
      <c r="ET287" s="436">
        <f>ET297</f>
        <v/>
      </c>
      <c r="EU287" s="436">
        <f>EU297</f>
        <v/>
      </c>
      <c r="EV287" s="436">
        <f>EV297</f>
        <v/>
      </c>
      <c r="EW287" s="436">
        <f>EW297</f>
        <v/>
      </c>
      <c r="EX287" s="436">
        <f>EX297</f>
        <v/>
      </c>
      <c r="EY287" s="436">
        <f>EY297</f>
        <v/>
      </c>
      <c r="EZ287" s="436">
        <f>EZ297</f>
        <v/>
      </c>
      <c r="FA287" s="436">
        <f>FA297</f>
        <v/>
      </c>
      <c r="FB287" s="436">
        <f>FB297</f>
        <v/>
      </c>
      <c r="FC287" s="436">
        <f>FC297</f>
        <v/>
      </c>
      <c r="FD287" s="436">
        <f>FD297</f>
        <v/>
      </c>
      <c r="FE287" s="436">
        <f>FE297</f>
        <v/>
      </c>
      <c r="FF287" s="436">
        <f>FF297</f>
        <v/>
      </c>
      <c r="FG287" s="436">
        <f>FG297</f>
        <v/>
      </c>
      <c r="FH287" s="436">
        <f>FH297</f>
        <v/>
      </c>
      <c r="FI287" s="436">
        <f>FI297</f>
        <v/>
      </c>
      <c r="FJ287" s="436">
        <f>FJ297</f>
        <v/>
      </c>
      <c r="FK287" s="436">
        <f>FK297</f>
        <v/>
      </c>
      <c r="FL287" s="436">
        <f>FL297</f>
        <v/>
      </c>
      <c r="FM287" s="436">
        <f>FM297</f>
        <v/>
      </c>
      <c r="FN287" s="436">
        <f>FN297</f>
        <v/>
      </c>
      <c r="FO287" s="436">
        <f>FO297</f>
        <v/>
      </c>
      <c r="FP287" s="436">
        <f>FP297</f>
        <v/>
      </c>
      <c r="FQ287" s="436">
        <f>FQ297</f>
        <v/>
      </c>
      <c r="FR287" s="436">
        <f>FR297</f>
        <v/>
      </c>
      <c r="FS287" s="436">
        <f>FS297</f>
        <v/>
      </c>
      <c r="FT287" s="436">
        <f>FT297</f>
        <v/>
      </c>
      <c r="FU287" s="436">
        <f>FU297</f>
        <v/>
      </c>
      <c r="FV287" s="436">
        <f>FV297</f>
        <v/>
      </c>
      <c r="FW287" s="436">
        <f>FW297</f>
        <v/>
      </c>
      <c r="FX287" s="436">
        <f>FX297</f>
        <v/>
      </c>
      <c r="FY287" s="436">
        <f>FY297</f>
        <v/>
      </c>
      <c r="FZ287" s="436">
        <f>FZ297</f>
        <v/>
      </c>
      <c r="GA287" s="436">
        <f>GA297</f>
        <v/>
      </c>
      <c r="GB287" s="436">
        <f>GB297</f>
        <v/>
      </c>
      <c r="GC287" s="436">
        <f>GC297</f>
        <v/>
      </c>
      <c r="GD287" s="436">
        <f>GD297</f>
        <v/>
      </c>
      <c r="GE287" s="436">
        <f>GE297</f>
        <v/>
      </c>
      <c r="GF287" s="436">
        <f>GF297</f>
        <v/>
      </c>
      <c r="GG287" s="436">
        <f>GG297</f>
        <v/>
      </c>
      <c r="GH287" s="436">
        <f>GH297</f>
        <v/>
      </c>
      <c r="GI287" s="436">
        <f>GI297</f>
        <v/>
      </c>
      <c r="GJ287" s="436">
        <f>GJ297</f>
        <v/>
      </c>
      <c r="GK287" s="436">
        <f>GK297</f>
        <v/>
      </c>
      <c r="GL287" s="436">
        <f>GL297</f>
        <v/>
      </c>
      <c r="GM287" s="436">
        <f>GM297</f>
        <v/>
      </c>
      <c r="GN287" s="436">
        <f>GN297</f>
        <v/>
      </c>
      <c r="GO287" s="436">
        <f>GO297</f>
        <v/>
      </c>
      <c r="GP287" s="436">
        <f>GP297</f>
        <v/>
      </c>
      <c r="GQ287" s="436">
        <f>GQ297</f>
        <v/>
      </c>
      <c r="GR287" s="436">
        <f>GR297</f>
        <v/>
      </c>
      <c r="GS287" s="436">
        <f>GS297</f>
        <v/>
      </c>
      <c r="GT287" s="436">
        <f>GT297</f>
        <v/>
      </c>
      <c r="GU287" s="436">
        <f>GU297</f>
        <v/>
      </c>
      <c r="GV287" s="436">
        <f>GV297</f>
        <v/>
      </c>
      <c r="GW287" s="436">
        <f>GW297</f>
        <v/>
      </c>
      <c r="GX287" s="436">
        <f>GX297</f>
        <v/>
      </c>
    </row>
    <row r="288"/>
    <row r="289">
      <c r="A289" t="n">
        <v>17</v>
      </c>
      <c r="B289" t="n">
        <v>0</v>
      </c>
      <c r="C289">
        <f>ROW(SmtRes!A137)</f>
        <v/>
      </c>
      <c r="D289">
        <f>ROW(EtalonRes!A129)</f>
        <v/>
      </c>
      <c r="E289" t="inlineStr">
        <is>
          <t>1</t>
        </is>
      </c>
      <c r="F289" t="inlineStr">
        <is>
          <t>65-10-1</t>
        </is>
      </c>
      <c r="G289" t="inlineStr">
        <is>
          <t>Очистка канализационной сети внутренней</t>
        </is>
      </c>
      <c r="H289" t="inlineStr">
        <is>
          <t>100 м трубопровода</t>
        </is>
      </c>
      <c r="I289">
        <f>ROUND(ROUND(60/100,4),7)</f>
        <v/>
      </c>
      <c r="J289" t="n">
        <v>0</v>
      </c>
      <c r="K289">
        <f>ROUND(ROUND(60/100,4),7)</f>
        <v/>
      </c>
      <c r="O289">
        <f>ROUND(CP289,0)</f>
        <v/>
      </c>
      <c r="P289">
        <f>ROUND(CQ289*I289,0)</f>
        <v/>
      </c>
      <c r="Q289">
        <f>(ROUND((ROUND(((ET289)*I289),0)*BB289),0)+ROUND((ROUND(((AE289-(EU289))*I289),0)*BS289),0))</f>
        <v/>
      </c>
      <c r="R289">
        <f>(ROUND((ROUND(((EU289)*I289),0)*BS289),0)+ROUND((ROUND(((AE289-(EU289))*I289),0)*BS289),0))</f>
        <v/>
      </c>
      <c r="S289">
        <f>ROUND(CT289*I289,0)</f>
        <v/>
      </c>
      <c r="T289">
        <f>ROUND(CU289*I289,0)</f>
        <v/>
      </c>
      <c r="U289">
        <f>ROUND(CV289*I289,7)</f>
        <v/>
      </c>
      <c r="V289">
        <f>ROUND(CW289*I289,7)</f>
        <v/>
      </c>
      <c r="W289">
        <f>ROUND(CX289*I289,0)</f>
        <v/>
      </c>
      <c r="X289">
        <f>ROUND(CY289,0)</f>
        <v/>
      </c>
      <c r="Y289">
        <f>ROUND(CZ289,0)</f>
        <v/>
      </c>
      <c r="AA289" t="n">
        <v>78869116</v>
      </c>
      <c r="AB289">
        <f>ROUND((AC289+AD289+AF289),2)</f>
        <v/>
      </c>
      <c r="AC289">
        <f>ROUND((ES289),2)</f>
        <v/>
      </c>
      <c r="AD289">
        <f>ROUND((((ET289)-(EU289))+AE289),2)</f>
        <v/>
      </c>
      <c r="AE289">
        <f>ROUND((EU289),2)</f>
        <v/>
      </c>
      <c r="AF289">
        <f>ROUND((EV289),2)</f>
        <v/>
      </c>
      <c r="AG289">
        <f>ROUND((AP289),2)</f>
        <v/>
      </c>
      <c r="AH289">
        <f>(EW289)</f>
        <v/>
      </c>
      <c r="AI289">
        <f>(EX289)</f>
        <v/>
      </c>
      <c r="AJ289">
        <f>(AS289)</f>
        <v/>
      </c>
      <c r="AK289" t="n">
        <v>403.3</v>
      </c>
      <c r="AL289" t="n">
        <v>139.36</v>
      </c>
      <c r="AM289" t="n">
        <v>0.87</v>
      </c>
      <c r="AN289" t="n">
        <v>0</v>
      </c>
      <c r="AO289" t="n">
        <v>263.07</v>
      </c>
      <c r="AP289" t="n">
        <v>0</v>
      </c>
      <c r="AQ289" t="n">
        <v>32.2</v>
      </c>
      <c r="AR289" t="n">
        <v>0</v>
      </c>
      <c r="AS289" t="n">
        <v>0</v>
      </c>
      <c r="AT289" t="n">
        <v>103</v>
      </c>
      <c r="AU289" t="n">
        <v>52</v>
      </c>
      <c r="AV289" t="n">
        <v>1</v>
      </c>
      <c r="AW289" t="n">
        <v>1</v>
      </c>
      <c r="AZ289" t="n">
        <v>1</v>
      </c>
      <c r="BA289" t="n">
        <v>52.25</v>
      </c>
      <c r="BB289" t="n">
        <v>25.03</v>
      </c>
      <c r="BC289" t="n">
        <v>11.85</v>
      </c>
      <c r="BD289" t="inlineStr"/>
      <c r="BE289" t="inlineStr"/>
      <c r="BF289" t="inlineStr"/>
      <c r="BG289" t="inlineStr"/>
      <c r="BH289" t="n">
        <v>0</v>
      </c>
      <c r="BI289" t="n">
        <v>1</v>
      </c>
      <c r="BJ289" t="inlineStr">
        <is>
          <t>ТЕРр Московской обл., 65-10-1, приказ Минстроя России №675/пр от 28.02.2017 № 263/пр</t>
        </is>
      </c>
      <c r="BM289" t="n">
        <v>65007</v>
      </c>
      <c r="BN289" t="n">
        <v>0</v>
      </c>
      <c r="BO289" t="inlineStr">
        <is>
          <t>65-10-1</t>
        </is>
      </c>
      <c r="BP289" t="n">
        <v>1</v>
      </c>
      <c r="BQ289" t="n">
        <v>6</v>
      </c>
      <c r="BR289" t="n">
        <v>0</v>
      </c>
      <c r="BS289" t="n">
        <v>52.25</v>
      </c>
      <c r="BT289" t="n">
        <v>1</v>
      </c>
      <c r="BU289" t="n">
        <v>1</v>
      </c>
      <c r="BV289" t="n">
        <v>1</v>
      </c>
      <c r="BW289" t="n">
        <v>1</v>
      </c>
      <c r="BX289" t="n">
        <v>1</v>
      </c>
      <c r="BY289" t="inlineStr"/>
      <c r="BZ289" t="n">
        <v>103</v>
      </c>
      <c r="CA289" t="n">
        <v>52</v>
      </c>
      <c r="CB289" t="inlineStr"/>
      <c r="CE289" t="n">
        <v>12</v>
      </c>
      <c r="CF289" t="n">
        <v>0</v>
      </c>
      <c r="CG289" t="n">
        <v>0</v>
      </c>
      <c r="CM289" t="n">
        <v>0</v>
      </c>
      <c r="CN289" t="inlineStr"/>
      <c r="CO289" t="n">
        <v>0</v>
      </c>
      <c r="CP289">
        <f>(P289+Q289+S289)</f>
        <v/>
      </c>
      <c r="CQ289">
        <f>AC289*BC289</f>
        <v/>
      </c>
      <c r="CR289">
        <f>(ROUND((ROUND(((ET289)*1),0)*BB289),0)+ROUND((ROUND(((AE289-(EU289))*1),0)*BS289),0))</f>
        <v/>
      </c>
      <c r="CS289">
        <f>(ROUND((ROUND(((EU289)*1),0)*BS289),0)+ROUND((ROUND(((AE289-(EU289))*1),0)*BS289),0))</f>
        <v/>
      </c>
      <c r="CT289">
        <f>AF289*BA289</f>
        <v/>
      </c>
      <c r="CU289">
        <f>AG289</f>
        <v/>
      </c>
      <c r="CV289">
        <f>AH289</f>
        <v/>
      </c>
      <c r="CW289">
        <f>AI289</f>
        <v/>
      </c>
      <c r="CX289">
        <f>AJ289</f>
        <v/>
      </c>
      <c r="CY289">
        <f>(((S289+R289)*AT289)/100)</f>
        <v/>
      </c>
      <c r="CZ289">
        <f>(((S289+R289)*AU289)/100)</f>
        <v/>
      </c>
      <c r="DC289" t="inlineStr"/>
      <c r="DD289" t="inlineStr"/>
      <c r="DE289" t="inlineStr"/>
      <c r="DF289" t="inlineStr"/>
      <c r="DG289" t="inlineStr"/>
      <c r="DH289" t="inlineStr"/>
      <c r="DI289" t="inlineStr"/>
      <c r="DJ289" t="inlineStr"/>
      <c r="DK289" t="inlineStr"/>
      <c r="DL289" t="inlineStr"/>
      <c r="DM289" t="inlineStr"/>
      <c r="DN289" t="n">
        <v>0</v>
      </c>
      <c r="DO289" t="n">
        <v>0</v>
      </c>
      <c r="DP289" t="n">
        <v>1</v>
      </c>
      <c r="DQ289" t="n">
        <v>1</v>
      </c>
      <c r="DU289" t="n">
        <v>1013</v>
      </c>
      <c r="DV289" t="inlineStr">
        <is>
          <t>100 м трубопровода</t>
        </is>
      </c>
      <c r="DW289" t="inlineStr">
        <is>
          <t>100 м трубопровода</t>
        </is>
      </c>
      <c r="DX289" t="n">
        <v>1</v>
      </c>
      <c r="DZ289" t="inlineStr"/>
      <c r="EA289" t="inlineStr"/>
      <c r="EB289" t="inlineStr"/>
      <c r="EC289" t="inlineStr"/>
      <c r="EE289" t="n">
        <v>78726000</v>
      </c>
      <c r="EF289" t="n">
        <v>6</v>
      </c>
      <c r="EG289" t="inlineStr">
        <is>
          <t>Ремонтно-строительные работы</t>
        </is>
      </c>
      <c r="EH289" t="n">
        <v>99</v>
      </c>
      <c r="EI289" t="inlineStr">
        <is>
          <t>Внутренние санитарно-технические работы</t>
        </is>
      </c>
      <c r="EJ289" t="n">
        <v>1</v>
      </c>
      <c r="EK289" t="n">
        <v>65007</v>
      </c>
      <c r="EL289" t="inlineStr">
        <is>
          <t>Внутренние санитарнотехнические работы: смена труб, санприборов, запорной арматуры и другое</t>
        </is>
      </c>
      <c r="EM289" t="inlineStr">
        <is>
          <t>рФЕР-65</t>
        </is>
      </c>
      <c r="EO289" t="inlineStr"/>
      <c r="EQ289" t="n">
        <v>0</v>
      </c>
      <c r="ER289" t="n">
        <v>403.3</v>
      </c>
      <c r="ES289" t="n">
        <v>139.36</v>
      </c>
      <c r="ET289" t="n">
        <v>0.87</v>
      </c>
      <c r="EU289" t="n">
        <v>0</v>
      </c>
      <c r="EV289" t="n">
        <v>263.07</v>
      </c>
      <c r="EW289" t="n">
        <v>32.2</v>
      </c>
      <c r="EX289" t="n">
        <v>0</v>
      </c>
      <c r="EY289" t="n">
        <v>0</v>
      </c>
      <c r="FQ289" t="n">
        <v>0</v>
      </c>
      <c r="FR289" t="n">
        <v>0</v>
      </c>
      <c r="FS289" t="n">
        <v>0</v>
      </c>
      <c r="FX289" t="n">
        <v>103</v>
      </c>
      <c r="FY289" t="n">
        <v>52</v>
      </c>
      <c r="GA289" t="inlineStr"/>
      <c r="GD289" t="n">
        <v>1</v>
      </c>
      <c r="GF289" t="n">
        <v>-66904957</v>
      </c>
      <c r="GG289" t="n">
        <v>2</v>
      </c>
      <c r="GH289" t="n">
        <v>1</v>
      </c>
      <c r="GI289" t="n">
        <v>2</v>
      </c>
      <c r="GJ289" t="n">
        <v>0</v>
      </c>
      <c r="GK289" t="n">
        <v>0</v>
      </c>
      <c r="GL289">
        <f>ROUND(IF(AND(BH289=3,BI289=3,FS289&lt;&gt;0),P289,0),0)</f>
        <v/>
      </c>
      <c r="GM289">
        <f>ROUND(O289+X289+Y289,0)+GX289</f>
        <v/>
      </c>
      <c r="GN289">
        <f>IF(OR(BI289=0,BI289=1),GM289-GX289,0)</f>
        <v/>
      </c>
      <c r="GO289">
        <f>IF(BI289=2,GM289-GX289,0)</f>
        <v/>
      </c>
      <c r="GP289">
        <f>IF(BI289=4,GM289-GX289,0)</f>
        <v/>
      </c>
      <c r="GR289" t="n">
        <v>0</v>
      </c>
      <c r="GS289" t="n">
        <v>3</v>
      </c>
      <c r="GT289" t="n">
        <v>0</v>
      </c>
      <c r="GU289" t="inlineStr"/>
      <c r="GV289">
        <f>ROUND((GT289),2)</f>
        <v/>
      </c>
      <c r="GW289" t="n">
        <v>1</v>
      </c>
      <c r="GX289">
        <f>ROUND(HC289*I289,0)</f>
        <v/>
      </c>
      <c r="HA289" t="n">
        <v>0</v>
      </c>
      <c r="HB289" t="n">
        <v>0</v>
      </c>
      <c r="HC289">
        <f>GV289*GW289</f>
        <v/>
      </c>
      <c r="HE289" t="inlineStr"/>
      <c r="HF289" t="inlineStr"/>
      <c r="HM289" t="inlineStr"/>
      <c r="HN289" t="inlineStr">
        <is>
          <t>Пр/812-099.2-1</t>
        </is>
      </c>
      <c r="HO289" t="inlineStr">
        <is>
          <t>Пр/774-099.2</t>
        </is>
      </c>
      <c r="HP289" t="inlineStr">
        <is>
          <t>Внутренние санитарнотехнические работы: смена труб, санприборов, запорной арматуры и другое</t>
        </is>
      </c>
      <c r="HQ289" t="inlineStr">
        <is>
          <t>Внутренние санитарнотехнические работы: смена труб, санприборов, запорной арматуры и другое</t>
        </is>
      </c>
      <c r="HS289" t="n">
        <v>0</v>
      </c>
      <c r="IK289" t="n">
        <v>0</v>
      </c>
    </row>
    <row r="290">
      <c r="A290" t="n">
        <v>17</v>
      </c>
      <c r="B290" t="n">
        <v>0</v>
      </c>
      <c r="C290">
        <f>ROW(SmtRes!A140)</f>
        <v/>
      </c>
      <c r="D290">
        <f>ROW(EtalonRes!A131)</f>
        <v/>
      </c>
      <c r="E290" t="inlineStr">
        <is>
          <t>2</t>
        </is>
      </c>
      <c r="F290" t="inlineStr">
        <is>
          <t>67-5-2</t>
        </is>
      </c>
      <c r="G290" t="inlineStr">
        <is>
          <t>Смена ламп люминесцентных</t>
        </is>
      </c>
      <c r="H290" t="inlineStr">
        <is>
          <t>100 шт.</t>
        </is>
      </c>
      <c r="I290">
        <f>ROUND(ROUND(2/100,4),7)</f>
        <v/>
      </c>
      <c r="J290" t="n">
        <v>0</v>
      </c>
      <c r="K290">
        <f>ROUND(ROUND(2/100,4),7)</f>
        <v/>
      </c>
      <c r="O290">
        <f>ROUND(CP290,0)</f>
        <v/>
      </c>
      <c r="P290">
        <f>ROUND(CQ290*I290,0)</f>
        <v/>
      </c>
      <c r="Q290">
        <f>(ROUND((ROUND(((ET290)*I290),0)*BB290),0)+ROUND((ROUND(((AE290-(EU290))*I290),0)*BS290),0))</f>
        <v/>
      </c>
      <c r="R290">
        <f>(ROUND((ROUND(((EU290)*I290),0)*BS290),0)+ROUND((ROUND(((AE290-(EU290))*I290),0)*BS290),0))</f>
        <v/>
      </c>
      <c r="S290">
        <f>ROUND(CT290*I290,0)</f>
        <v/>
      </c>
      <c r="T290">
        <f>ROUND(CU290*I290,0)</f>
        <v/>
      </c>
      <c r="U290">
        <f>ROUND(CV290*I290,7)</f>
        <v/>
      </c>
      <c r="V290">
        <f>ROUND(CW290*I290,7)</f>
        <v/>
      </c>
      <c r="W290">
        <f>ROUND(CX290*I290,0)</f>
        <v/>
      </c>
      <c r="X290">
        <f>ROUND(CY290,0)</f>
        <v/>
      </c>
      <c r="Y290">
        <f>ROUND(CZ290,0)</f>
        <v/>
      </c>
      <c r="AA290" t="n">
        <v>78869116</v>
      </c>
      <c r="AB290">
        <f>ROUND((AC290+AD290+AF290),2)</f>
        <v/>
      </c>
      <c r="AC290">
        <f>ROUND((ES290),2)</f>
        <v/>
      </c>
      <c r="AD290">
        <f>ROUND((((ET290)-(EU290))+AE290),2)</f>
        <v/>
      </c>
      <c r="AE290">
        <f>ROUND((EU290),2)</f>
        <v/>
      </c>
      <c r="AF290">
        <f>ROUND((EV290),2)</f>
        <v/>
      </c>
      <c r="AG290">
        <f>ROUND((AP290),2)</f>
        <v/>
      </c>
      <c r="AH290">
        <f>(EW290)</f>
        <v/>
      </c>
      <c r="AI290">
        <f>(EX290)</f>
        <v/>
      </c>
      <c r="AJ290">
        <f>(AS290)</f>
        <v/>
      </c>
      <c r="AK290" t="n">
        <v>970.5700000000001</v>
      </c>
      <c r="AL290" t="n">
        <v>852</v>
      </c>
      <c r="AM290" t="n">
        <v>0</v>
      </c>
      <c r="AN290" t="n">
        <v>0</v>
      </c>
      <c r="AO290" t="n">
        <v>118.57</v>
      </c>
      <c r="AP290" t="n">
        <v>0</v>
      </c>
      <c r="AQ290" t="n">
        <v>13.9</v>
      </c>
      <c r="AR290" t="n">
        <v>0</v>
      </c>
      <c r="AS290" t="n">
        <v>0</v>
      </c>
      <c r="AT290" t="n">
        <v>91</v>
      </c>
      <c r="AU290" t="n">
        <v>48</v>
      </c>
      <c r="AV290" t="n">
        <v>1</v>
      </c>
      <c r="AW290" t="n">
        <v>1</v>
      </c>
      <c r="AZ290" t="n">
        <v>1</v>
      </c>
      <c r="BA290" t="n">
        <v>52.25</v>
      </c>
      <c r="BB290" t="n">
        <v>1</v>
      </c>
      <c r="BC290" t="n">
        <v>4.14</v>
      </c>
      <c r="BD290" t="inlineStr"/>
      <c r="BE290" t="inlineStr"/>
      <c r="BF290" t="inlineStr"/>
      <c r="BG290" t="inlineStr"/>
      <c r="BH290" t="n">
        <v>0</v>
      </c>
      <c r="BI290" t="n">
        <v>1</v>
      </c>
      <c r="BJ290" t="inlineStr">
        <is>
          <t>ТЕРр Московской обл., 67-5-2, приказ Минстроя России №675/пр от 28.02.2017 № 263/пр</t>
        </is>
      </c>
      <c r="BM290" t="n">
        <v>67001</v>
      </c>
      <c r="BN290" t="n">
        <v>0</v>
      </c>
      <c r="BO290" t="inlineStr">
        <is>
          <t>67-5-2</t>
        </is>
      </c>
      <c r="BP290" t="n">
        <v>1</v>
      </c>
      <c r="BQ290" t="n">
        <v>6</v>
      </c>
      <c r="BR290" t="n">
        <v>0</v>
      </c>
      <c r="BS290" t="n">
        <v>52.25</v>
      </c>
      <c r="BT290" t="n">
        <v>1</v>
      </c>
      <c r="BU290" t="n">
        <v>1</v>
      </c>
      <c r="BV290" t="n">
        <v>1</v>
      </c>
      <c r="BW290" t="n">
        <v>1</v>
      </c>
      <c r="BX290" t="n">
        <v>1</v>
      </c>
      <c r="BY290" t="inlineStr"/>
      <c r="BZ290" t="n">
        <v>91</v>
      </c>
      <c r="CA290" t="n">
        <v>48</v>
      </c>
      <c r="CB290" t="inlineStr"/>
      <c r="CE290" t="n">
        <v>12</v>
      </c>
      <c r="CF290" t="n">
        <v>0</v>
      </c>
      <c r="CG290" t="n">
        <v>0</v>
      </c>
      <c r="CM290" t="n">
        <v>0</v>
      </c>
      <c r="CN290" t="inlineStr"/>
      <c r="CO290" t="n">
        <v>0</v>
      </c>
      <c r="CP290">
        <f>(P290+Q290+S290)</f>
        <v/>
      </c>
      <c r="CQ290">
        <f>AC290*BC290</f>
        <v/>
      </c>
      <c r="CR290">
        <f>(ROUND((ROUND(((ET290)*1),0)*BB290),0)+ROUND((ROUND(((AE290-(EU290))*1),0)*BS290),0))</f>
        <v/>
      </c>
      <c r="CS290">
        <f>(ROUND((ROUND(((EU290)*1),0)*BS290),0)+ROUND((ROUND(((AE290-(EU290))*1),0)*BS290),0))</f>
        <v/>
      </c>
      <c r="CT290">
        <f>AF290*BA290</f>
        <v/>
      </c>
      <c r="CU290">
        <f>AG290</f>
        <v/>
      </c>
      <c r="CV290">
        <f>AH290</f>
        <v/>
      </c>
      <c r="CW290">
        <f>AI290</f>
        <v/>
      </c>
      <c r="CX290">
        <f>AJ290</f>
        <v/>
      </c>
      <c r="CY290">
        <f>(((S290+R290)*AT290)/100)</f>
        <v/>
      </c>
      <c r="CZ290">
        <f>(((S290+R290)*AU290)/100)</f>
        <v/>
      </c>
      <c r="DC290" t="inlineStr"/>
      <c r="DD290" t="inlineStr"/>
      <c r="DE290" t="inlineStr"/>
      <c r="DF290" t="inlineStr"/>
      <c r="DG290" t="inlineStr"/>
      <c r="DH290" t="inlineStr"/>
      <c r="DI290" t="inlineStr"/>
      <c r="DJ290" t="inlineStr"/>
      <c r="DK290" t="inlineStr"/>
      <c r="DL290" t="inlineStr"/>
      <c r="DM290" t="inlineStr"/>
      <c r="DN290" t="n">
        <v>0</v>
      </c>
      <c r="DO290" t="n">
        <v>0</v>
      </c>
      <c r="DP290" t="n">
        <v>1</v>
      </c>
      <c r="DQ290" t="n">
        <v>1</v>
      </c>
      <c r="DU290" t="n">
        <v>1010</v>
      </c>
      <c r="DV290" t="inlineStr">
        <is>
          <t>100 шт.</t>
        </is>
      </c>
      <c r="DW290" t="inlineStr">
        <is>
          <t>100 шт.</t>
        </is>
      </c>
      <c r="DX290" t="n">
        <v>100</v>
      </c>
      <c r="DZ290" t="inlineStr"/>
      <c r="EA290" t="inlineStr"/>
      <c r="EB290" t="inlineStr"/>
      <c r="EC290" t="inlineStr"/>
      <c r="EE290" t="n">
        <v>78726030</v>
      </c>
      <c r="EF290" t="n">
        <v>6</v>
      </c>
      <c r="EG290" t="inlineStr">
        <is>
          <t>Ремонтно-строительные работы</t>
        </is>
      </c>
      <c r="EH290" t="n">
        <v>101</v>
      </c>
      <c r="EI290" t="inlineStr">
        <is>
          <t>Электромонтажные работы</t>
        </is>
      </c>
      <c r="EJ290" t="n">
        <v>1</v>
      </c>
      <c r="EK290" t="n">
        <v>67001</v>
      </c>
      <c r="EL290" t="inlineStr">
        <is>
          <t>Электромонтажные работы</t>
        </is>
      </c>
      <c r="EM290" t="inlineStr">
        <is>
          <t>рФЕР-67</t>
        </is>
      </c>
      <c r="EO290" t="inlineStr"/>
      <c r="EQ290" t="n">
        <v>0</v>
      </c>
      <c r="ER290" t="n">
        <v>970.5700000000001</v>
      </c>
      <c r="ES290" t="n">
        <v>852</v>
      </c>
      <c r="ET290" t="n">
        <v>0</v>
      </c>
      <c r="EU290" t="n">
        <v>0</v>
      </c>
      <c r="EV290" t="n">
        <v>118.57</v>
      </c>
      <c r="EW290" t="n">
        <v>13.9</v>
      </c>
      <c r="EX290" t="n">
        <v>0</v>
      </c>
      <c r="EY290" t="n">
        <v>0</v>
      </c>
      <c r="FQ290" t="n">
        <v>0</v>
      </c>
      <c r="FR290" t="n">
        <v>0</v>
      </c>
      <c r="FS290" t="n">
        <v>0</v>
      </c>
      <c r="FX290" t="n">
        <v>91</v>
      </c>
      <c r="FY290" t="n">
        <v>48</v>
      </c>
      <c r="GA290" t="inlineStr"/>
      <c r="GD290" t="n">
        <v>1</v>
      </c>
      <c r="GF290" t="n">
        <v>1400342257</v>
      </c>
      <c r="GG290" t="n">
        <v>2</v>
      </c>
      <c r="GH290" t="n">
        <v>1</v>
      </c>
      <c r="GI290" t="n">
        <v>2</v>
      </c>
      <c r="GJ290" t="n">
        <v>0</v>
      </c>
      <c r="GK290" t="n">
        <v>0</v>
      </c>
      <c r="GL290">
        <f>ROUND(IF(AND(BH290=3,BI290=3,FS290&lt;&gt;0),P290,0),0)</f>
        <v/>
      </c>
      <c r="GM290">
        <f>ROUND(O290+X290+Y290,0)+GX290</f>
        <v/>
      </c>
      <c r="GN290">
        <f>IF(OR(BI290=0,BI290=1),GM290-GX290,0)</f>
        <v/>
      </c>
      <c r="GO290">
        <f>IF(BI290=2,GM290-GX290,0)</f>
        <v/>
      </c>
      <c r="GP290">
        <f>IF(BI290=4,GM290-GX290,0)</f>
        <v/>
      </c>
      <c r="GR290" t="n">
        <v>0</v>
      </c>
      <c r="GS290" t="n">
        <v>3</v>
      </c>
      <c r="GT290" t="n">
        <v>0</v>
      </c>
      <c r="GU290" t="inlineStr"/>
      <c r="GV290">
        <f>ROUND((GT290),2)</f>
        <v/>
      </c>
      <c r="GW290" t="n">
        <v>1</v>
      </c>
      <c r="GX290">
        <f>ROUND(HC290*I290,0)</f>
        <v/>
      </c>
      <c r="HA290" t="n">
        <v>0</v>
      </c>
      <c r="HB290" t="n">
        <v>0</v>
      </c>
      <c r="HC290">
        <f>GV290*GW290</f>
        <v/>
      </c>
      <c r="HE290" t="inlineStr"/>
      <c r="HF290" t="inlineStr"/>
      <c r="HM290" t="inlineStr"/>
      <c r="HN290" t="inlineStr">
        <is>
          <t>Пр/812-101.0-1</t>
        </is>
      </c>
      <c r="HO290" t="inlineStr">
        <is>
          <t>Пр/774-101.0</t>
        </is>
      </c>
      <c r="HP290" t="inlineStr">
        <is>
          <t>Электромонтажные работы</t>
        </is>
      </c>
      <c r="HQ290" t="inlineStr">
        <is>
          <t>Электромонтажные работы</t>
        </is>
      </c>
      <c r="HS290" t="n">
        <v>0</v>
      </c>
      <c r="IK290" t="n">
        <v>0</v>
      </c>
    </row>
    <row r="291">
      <c r="A291" t="n">
        <v>18</v>
      </c>
      <c r="B291" t="n">
        <v>0</v>
      </c>
      <c r="C291" t="n">
        <v>140</v>
      </c>
      <c r="E291" t="inlineStr">
        <is>
          <t>2,1</t>
        </is>
      </c>
      <c r="F291" t="inlineStr">
        <is>
          <t>509-6744</t>
        </is>
      </c>
      <c r="G291" t="inlineStr">
        <is>
          <t>Лампы люминесцентные компактные энергосберегающие с цоколем Е27 мощностью 55 Вт</t>
        </is>
      </c>
      <c r="H291" t="inlineStr">
        <is>
          <t>шт.</t>
        </is>
      </c>
      <c r="I291">
        <f>I290*J291</f>
        <v/>
      </c>
      <c r="J291" t="n">
        <v>100</v>
      </c>
      <c r="K291" t="n">
        <v>100</v>
      </c>
      <c r="O291">
        <f>ROUND(CP291,0)</f>
        <v/>
      </c>
      <c r="P291">
        <f>ROUND(CQ291*I291,0)</f>
        <v/>
      </c>
      <c r="Q291">
        <f>(ROUND((ROUND(((ET291)*I291),0)*BB291),0)+ROUND((ROUND(((AE291-(EU291))*I291),0)*BS291),0))</f>
        <v/>
      </c>
      <c r="R291">
        <f>(ROUND((ROUND(((EU291)*I291),0)*BS291),0)+ROUND((ROUND(((AE291-(EU291))*I291),0)*BS291),0))</f>
        <v/>
      </c>
      <c r="S291">
        <f>ROUND(CT291*I291,0)</f>
        <v/>
      </c>
      <c r="T291">
        <f>ROUND(CU291*I291,0)</f>
        <v/>
      </c>
      <c r="U291">
        <f>ROUND(CV291*I291,7)</f>
        <v/>
      </c>
      <c r="V291">
        <f>ROUND(CW291*I291,7)</f>
        <v/>
      </c>
      <c r="W291">
        <f>ROUND(CX291*I291,0)</f>
        <v/>
      </c>
      <c r="X291">
        <f>ROUND(CY291,0)</f>
        <v/>
      </c>
      <c r="Y291">
        <f>ROUND(CZ291,0)</f>
        <v/>
      </c>
      <c r="AA291" t="n">
        <v>78869116</v>
      </c>
      <c r="AB291">
        <f>ROUND((AC291+AD291+AF291),2)</f>
        <v/>
      </c>
      <c r="AC291">
        <f>ROUND((ES291),2)</f>
        <v/>
      </c>
      <c r="AD291">
        <f>ROUND((((ET291)-(EU291))+AE291),2)</f>
        <v/>
      </c>
      <c r="AE291">
        <f>ROUND((EU291),2)</f>
        <v/>
      </c>
      <c r="AF291">
        <f>ROUND((EV291),2)</f>
        <v/>
      </c>
      <c r="AG291">
        <f>ROUND((AP291),2)</f>
        <v/>
      </c>
      <c r="AH291">
        <f>(EW291)</f>
        <v/>
      </c>
      <c r="AI291">
        <f>(EX291)</f>
        <v/>
      </c>
      <c r="AJ291">
        <f>(AS291)</f>
        <v/>
      </c>
      <c r="AK291" t="n">
        <v>140.69</v>
      </c>
      <c r="AL291" t="n">
        <v>140.69</v>
      </c>
      <c r="AM291" t="n">
        <v>0</v>
      </c>
      <c r="AN291" t="n">
        <v>0</v>
      </c>
      <c r="AO291" t="n">
        <v>0</v>
      </c>
      <c r="AP291" t="n">
        <v>0</v>
      </c>
      <c r="AQ291" t="n">
        <v>0</v>
      </c>
      <c r="AR291" t="n">
        <v>0</v>
      </c>
      <c r="AS291" t="n">
        <v>0.02</v>
      </c>
      <c r="AT291" t="n">
        <v>91</v>
      </c>
      <c r="AU291" t="n">
        <v>48</v>
      </c>
      <c r="AV291" t="n">
        <v>1</v>
      </c>
      <c r="AW291" t="n">
        <v>1</v>
      </c>
      <c r="AZ291" t="n">
        <v>1</v>
      </c>
      <c r="BA291" t="n">
        <v>1</v>
      </c>
      <c r="BB291" t="n">
        <v>1</v>
      </c>
      <c r="BC291" t="n">
        <v>1.69</v>
      </c>
      <c r="BD291" t="inlineStr"/>
      <c r="BE291" t="inlineStr"/>
      <c r="BF291" t="inlineStr"/>
      <c r="BG291" t="inlineStr"/>
      <c r="BH291" t="n">
        <v>3</v>
      </c>
      <c r="BI291" t="n">
        <v>1</v>
      </c>
      <c r="BJ291" t="inlineStr">
        <is>
          <t>ТССЦ Московской обл., 509-6744, приказ Минстроя России №675/пр от 28.02.2017 № 258/пр</t>
        </is>
      </c>
      <c r="BM291" t="n">
        <v>67001</v>
      </c>
      <c r="BN291" t="n">
        <v>0</v>
      </c>
      <c r="BO291" t="inlineStr">
        <is>
          <t>509-6744</t>
        </is>
      </c>
      <c r="BP291" t="n">
        <v>1</v>
      </c>
      <c r="BQ291" t="n">
        <v>6</v>
      </c>
      <c r="BR291" t="n">
        <v>0</v>
      </c>
      <c r="BS291" t="n">
        <v>1</v>
      </c>
      <c r="BT291" t="n">
        <v>1</v>
      </c>
      <c r="BU291" t="n">
        <v>1</v>
      </c>
      <c r="BV291" t="n">
        <v>1</v>
      </c>
      <c r="BW291" t="n">
        <v>1</v>
      </c>
      <c r="BX291" t="n">
        <v>1</v>
      </c>
      <c r="BY291" t="inlineStr"/>
      <c r="BZ291" t="n">
        <v>91</v>
      </c>
      <c r="CA291" t="n">
        <v>48</v>
      </c>
      <c r="CB291" t="inlineStr"/>
      <c r="CE291" t="n">
        <v>12</v>
      </c>
      <c r="CF291" t="n">
        <v>0</v>
      </c>
      <c r="CG291" t="n">
        <v>0</v>
      </c>
      <c r="CM291" t="n">
        <v>0</v>
      </c>
      <c r="CN291" t="inlineStr"/>
      <c r="CO291" t="n">
        <v>0</v>
      </c>
      <c r="CP291">
        <f>(P291+Q291+S291)</f>
        <v/>
      </c>
      <c r="CQ291">
        <f>AC291*BC291</f>
        <v/>
      </c>
      <c r="CR291">
        <f>(ROUND((ROUND(((ET291)*1),0)*BB291),0)+ROUND((ROUND(((AE291-(EU291))*1),0)*BS291),0))</f>
        <v/>
      </c>
      <c r="CS291">
        <f>(ROUND((ROUND(((EU291)*1),0)*BS291),0)+ROUND((ROUND(((AE291-(EU291))*1),0)*BS291),0))</f>
        <v/>
      </c>
      <c r="CT291">
        <f>AF291*BA291</f>
        <v/>
      </c>
      <c r="CU291">
        <f>AG291</f>
        <v/>
      </c>
      <c r="CV291">
        <f>AH291</f>
        <v/>
      </c>
      <c r="CW291">
        <f>AI291</f>
        <v/>
      </c>
      <c r="CX291">
        <f>AJ291</f>
        <v/>
      </c>
      <c r="CY291">
        <f>(((S291+R291)*AT291)/100)</f>
        <v/>
      </c>
      <c r="CZ291">
        <f>(((S291+R291)*AU291)/100)</f>
        <v/>
      </c>
      <c r="DC291" t="inlineStr"/>
      <c r="DD291" t="inlineStr"/>
      <c r="DE291" t="inlineStr"/>
      <c r="DF291" t="inlineStr"/>
      <c r="DG291" t="inlineStr"/>
      <c r="DH291" t="inlineStr"/>
      <c r="DI291" t="inlineStr"/>
      <c r="DJ291" t="inlineStr"/>
      <c r="DK291" t="inlineStr"/>
      <c r="DL291" t="inlineStr"/>
      <c r="DM291" t="inlineStr"/>
      <c r="DN291" t="n">
        <v>0</v>
      </c>
      <c r="DO291" t="n">
        <v>0</v>
      </c>
      <c r="DP291" t="n">
        <v>1</v>
      </c>
      <c r="DQ291" t="n">
        <v>1</v>
      </c>
      <c r="DU291" t="n">
        <v>1010</v>
      </c>
      <c r="DV291" t="inlineStr">
        <is>
          <t>шт.</t>
        </is>
      </c>
      <c r="DW291" t="inlineStr">
        <is>
          <t>шт.</t>
        </is>
      </c>
      <c r="DX291" t="n">
        <v>1</v>
      </c>
      <c r="DZ291" t="inlineStr"/>
      <c r="EA291" t="inlineStr"/>
      <c r="EB291" t="inlineStr"/>
      <c r="EC291" t="inlineStr"/>
      <c r="EE291" t="n">
        <v>78726030</v>
      </c>
      <c r="EF291" t="n">
        <v>6</v>
      </c>
      <c r="EG291" t="inlineStr">
        <is>
          <t>Ремонтно-строительные работы</t>
        </is>
      </c>
      <c r="EH291" t="n">
        <v>101</v>
      </c>
      <c r="EI291" t="inlineStr">
        <is>
          <t>Электромонтажные работы</t>
        </is>
      </c>
      <c r="EJ291" t="n">
        <v>1</v>
      </c>
      <c r="EK291" t="n">
        <v>67001</v>
      </c>
      <c r="EL291" t="inlineStr">
        <is>
          <t>Электромонтажные работы</t>
        </is>
      </c>
      <c r="EM291" t="inlineStr">
        <is>
          <t>рФЕР-67</t>
        </is>
      </c>
      <c r="EO291" t="inlineStr"/>
      <c r="EQ291" t="n">
        <v>0</v>
      </c>
      <c r="ER291" t="n">
        <v>140.69</v>
      </c>
      <c r="ES291" t="n">
        <v>140.69</v>
      </c>
      <c r="ET291" t="n">
        <v>0</v>
      </c>
      <c r="EU291" t="n">
        <v>0</v>
      </c>
      <c r="EV291" t="n">
        <v>0</v>
      </c>
      <c r="EW291" t="n">
        <v>0</v>
      </c>
      <c r="EX291" t="n">
        <v>0</v>
      </c>
      <c r="FQ291" t="n">
        <v>0</v>
      </c>
      <c r="FR291" t="n">
        <v>0</v>
      </c>
      <c r="FS291" t="n">
        <v>0</v>
      </c>
      <c r="FX291" t="n">
        <v>91</v>
      </c>
      <c r="FY291" t="n">
        <v>48</v>
      </c>
      <c r="GA291" t="inlineStr"/>
      <c r="GD291" t="n">
        <v>1</v>
      </c>
      <c r="GF291" t="n">
        <v>-228955380</v>
      </c>
      <c r="GG291" t="n">
        <v>2</v>
      </c>
      <c r="GH291" t="n">
        <v>1</v>
      </c>
      <c r="GI291" t="n">
        <v>2</v>
      </c>
      <c r="GJ291" t="n">
        <v>0</v>
      </c>
      <c r="GK291" t="n">
        <v>0</v>
      </c>
      <c r="GL291">
        <f>ROUND(IF(AND(BH291=3,BI291=3,FS291&lt;&gt;0),P291,0),0)</f>
        <v/>
      </c>
      <c r="GM291">
        <f>ROUND(O291+X291+Y291,0)+GX291</f>
        <v/>
      </c>
      <c r="GN291">
        <f>IF(OR(BI291=0,BI291=1),GM291-GX291,0)</f>
        <v/>
      </c>
      <c r="GO291">
        <f>IF(BI291=2,GM291-GX291,0)</f>
        <v/>
      </c>
      <c r="GP291">
        <f>IF(BI291=4,GM291-GX291,0)</f>
        <v/>
      </c>
      <c r="GR291" t="n">
        <v>0</v>
      </c>
      <c r="GS291" t="n">
        <v>3</v>
      </c>
      <c r="GT291" t="n">
        <v>0</v>
      </c>
      <c r="GU291" t="inlineStr"/>
      <c r="GV291">
        <f>ROUND((GT291),2)</f>
        <v/>
      </c>
      <c r="GW291" t="n">
        <v>1</v>
      </c>
      <c r="GX291">
        <f>ROUND(HC291*I291,0)</f>
        <v/>
      </c>
      <c r="HA291" t="n">
        <v>0</v>
      </c>
      <c r="HB291" t="n">
        <v>0</v>
      </c>
      <c r="HC291">
        <f>GV291*GW291</f>
        <v/>
      </c>
      <c r="HE291" t="inlineStr"/>
      <c r="HF291" t="inlineStr"/>
      <c r="HM291" t="inlineStr"/>
      <c r="HN291" t="inlineStr">
        <is>
          <t>Пр/812-101.0-1</t>
        </is>
      </c>
      <c r="HO291" t="inlineStr">
        <is>
          <t>Пр/774-101.0</t>
        </is>
      </c>
      <c r="HP291" t="inlineStr">
        <is>
          <t>Электромонтажные работы</t>
        </is>
      </c>
      <c r="HQ291" t="inlineStr">
        <is>
          <t>Электромонтажные работы</t>
        </is>
      </c>
      <c r="HS291" t="n">
        <v>0</v>
      </c>
      <c r="IK291" t="n">
        <v>0</v>
      </c>
    </row>
    <row r="292">
      <c r="A292" t="n">
        <v>17</v>
      </c>
      <c r="B292" t="n">
        <v>0</v>
      </c>
      <c r="C292">
        <f>ROW(SmtRes!A148)</f>
        <v/>
      </c>
      <c r="D292">
        <f>ROW(EtalonRes!A138)</f>
        <v/>
      </c>
      <c r="E292" t="inlineStr">
        <is>
          <t>3</t>
        </is>
      </c>
      <c r="F292" t="inlineStr">
        <is>
          <t>65-5-1</t>
        </is>
      </c>
      <c r="G292" t="inlineStr">
        <is>
          <t>Смена вентилей и клапанов обратных муфтовых диаметром до 20 мм</t>
        </is>
      </c>
      <c r="H292" t="inlineStr">
        <is>
          <t>100 шт.</t>
        </is>
      </c>
      <c r="I292">
        <f>ROUND(ROUND(5/100,4),7)</f>
        <v/>
      </c>
      <c r="J292" t="n">
        <v>0</v>
      </c>
      <c r="K292">
        <f>ROUND(ROUND(5/100,4),7)</f>
        <v/>
      </c>
      <c r="O292">
        <f>ROUND(CP292,0)</f>
        <v/>
      </c>
      <c r="P292">
        <f>ROUND(CQ292*I292,0)</f>
        <v/>
      </c>
      <c r="Q292">
        <f>(ROUND((ROUND(((ET292)*I292),0)*BB292),0)+ROUND((ROUND(((AE292-(EU292))*I292),0)*BS292),0))</f>
        <v/>
      </c>
      <c r="R292">
        <f>(ROUND((ROUND(((EU292)*I292),0)*BS292),0)+ROUND((ROUND(((AE292-(EU292))*I292),0)*BS292),0))</f>
        <v/>
      </c>
      <c r="S292">
        <f>ROUND(CT292*I292,0)</f>
        <v/>
      </c>
      <c r="T292">
        <f>ROUND(CU292*I292,0)</f>
        <v/>
      </c>
      <c r="U292">
        <f>ROUND(CV292*I292,7)</f>
        <v/>
      </c>
      <c r="V292">
        <f>ROUND(CW292*I292,7)</f>
        <v/>
      </c>
      <c r="W292">
        <f>ROUND(CX292*I292,0)</f>
        <v/>
      </c>
      <c r="X292">
        <f>ROUND(CY292,0)</f>
        <v/>
      </c>
      <c r="Y292">
        <f>ROUND(CZ292,0)</f>
        <v/>
      </c>
      <c r="AA292" t="n">
        <v>78869116</v>
      </c>
      <c r="AB292">
        <f>ROUND((AC292+AD292+AF292),2)</f>
        <v/>
      </c>
      <c r="AC292">
        <f>ROUND((ES292),2)</f>
        <v/>
      </c>
      <c r="AD292">
        <f>ROUND((((ET292)-(EU292))+AE292),2)</f>
        <v/>
      </c>
      <c r="AE292">
        <f>ROUND((EU292),2)</f>
        <v/>
      </c>
      <c r="AF292">
        <f>ROUND((EV292),2)</f>
        <v/>
      </c>
      <c r="AG292">
        <f>ROUND((AP292),2)</f>
        <v/>
      </c>
      <c r="AH292">
        <f>(EW292)</f>
        <v/>
      </c>
      <c r="AI292">
        <f>(EX292)</f>
        <v/>
      </c>
      <c r="AJ292">
        <f>(AS292)</f>
        <v/>
      </c>
      <c r="AK292" t="n">
        <v>2979.16</v>
      </c>
      <c r="AL292" t="n">
        <v>2240.13</v>
      </c>
      <c r="AM292" t="n">
        <v>4.36</v>
      </c>
      <c r="AN292" t="n">
        <v>0</v>
      </c>
      <c r="AO292" t="n">
        <v>734.67</v>
      </c>
      <c r="AP292" t="n">
        <v>0</v>
      </c>
      <c r="AQ292" t="n">
        <v>81</v>
      </c>
      <c r="AR292" t="n">
        <v>0</v>
      </c>
      <c r="AS292" t="n">
        <v>0</v>
      </c>
      <c r="AT292" t="n">
        <v>103</v>
      </c>
      <c r="AU292" t="n">
        <v>52</v>
      </c>
      <c r="AV292" t="n">
        <v>1</v>
      </c>
      <c r="AW292" t="n">
        <v>1</v>
      </c>
      <c r="AZ292" t="n">
        <v>1</v>
      </c>
      <c r="BA292" t="n">
        <v>52.25</v>
      </c>
      <c r="BB292" t="n">
        <v>24.98</v>
      </c>
      <c r="BC292" t="n">
        <v>10.16</v>
      </c>
      <c r="BD292" t="inlineStr"/>
      <c r="BE292" t="inlineStr"/>
      <c r="BF292" t="inlineStr"/>
      <c r="BG292" t="inlineStr"/>
      <c r="BH292" t="n">
        <v>0</v>
      </c>
      <c r="BI292" t="n">
        <v>1</v>
      </c>
      <c r="BJ292" t="inlineStr">
        <is>
          <t>ТЕРр Московской обл., 65-5-1, приказ Минстроя России №675/пр от 28.02.2017 № 263/пр</t>
        </is>
      </c>
      <c r="BM292" t="n">
        <v>65007</v>
      </c>
      <c r="BN292" t="n">
        <v>0</v>
      </c>
      <c r="BO292" t="inlineStr">
        <is>
          <t>65-5-1</t>
        </is>
      </c>
      <c r="BP292" t="n">
        <v>1</v>
      </c>
      <c r="BQ292" t="n">
        <v>6</v>
      </c>
      <c r="BR292" t="n">
        <v>0</v>
      </c>
      <c r="BS292" t="n">
        <v>52.25</v>
      </c>
      <c r="BT292" t="n">
        <v>1</v>
      </c>
      <c r="BU292" t="n">
        <v>1</v>
      </c>
      <c r="BV292" t="n">
        <v>1</v>
      </c>
      <c r="BW292" t="n">
        <v>1</v>
      </c>
      <c r="BX292" t="n">
        <v>1</v>
      </c>
      <c r="BY292" t="inlineStr"/>
      <c r="BZ292" t="n">
        <v>103</v>
      </c>
      <c r="CA292" t="n">
        <v>52</v>
      </c>
      <c r="CB292" t="inlineStr"/>
      <c r="CE292" t="n">
        <v>12</v>
      </c>
      <c r="CF292" t="n">
        <v>0</v>
      </c>
      <c r="CG292" t="n">
        <v>0</v>
      </c>
      <c r="CM292" t="n">
        <v>0</v>
      </c>
      <c r="CN292" t="inlineStr"/>
      <c r="CO292" t="n">
        <v>0</v>
      </c>
      <c r="CP292">
        <f>(P292+Q292+S292)</f>
        <v/>
      </c>
      <c r="CQ292">
        <f>AC292*BC292</f>
        <v/>
      </c>
      <c r="CR292">
        <f>(ROUND((ROUND(((ET292)*1),0)*BB292),0)+ROUND((ROUND(((AE292-(EU292))*1),0)*BS292),0))</f>
        <v/>
      </c>
      <c r="CS292">
        <f>(ROUND((ROUND(((EU292)*1),0)*BS292),0)+ROUND((ROUND(((AE292-(EU292))*1),0)*BS292),0))</f>
        <v/>
      </c>
      <c r="CT292">
        <f>AF292*BA292</f>
        <v/>
      </c>
      <c r="CU292">
        <f>AG292</f>
        <v/>
      </c>
      <c r="CV292">
        <f>AH292</f>
        <v/>
      </c>
      <c r="CW292">
        <f>AI292</f>
        <v/>
      </c>
      <c r="CX292">
        <f>AJ292</f>
        <v/>
      </c>
      <c r="CY292">
        <f>(((S292+R292)*AT292)/100)</f>
        <v/>
      </c>
      <c r="CZ292">
        <f>(((S292+R292)*AU292)/100)</f>
        <v/>
      </c>
      <c r="DC292" t="inlineStr"/>
      <c r="DD292" t="inlineStr"/>
      <c r="DE292" t="inlineStr"/>
      <c r="DF292" t="inlineStr"/>
      <c r="DG292" t="inlineStr"/>
      <c r="DH292" t="inlineStr"/>
      <c r="DI292" t="inlineStr"/>
      <c r="DJ292" t="inlineStr"/>
      <c r="DK292" t="inlineStr"/>
      <c r="DL292" t="inlineStr"/>
      <c r="DM292" t="inlineStr"/>
      <c r="DN292" t="n">
        <v>0</v>
      </c>
      <c r="DO292" t="n">
        <v>0</v>
      </c>
      <c r="DP292" t="n">
        <v>1</v>
      </c>
      <c r="DQ292" t="n">
        <v>1</v>
      </c>
      <c r="DU292" t="n">
        <v>1010</v>
      </c>
      <c r="DV292" t="inlineStr">
        <is>
          <t>100 шт.</t>
        </is>
      </c>
      <c r="DW292" t="inlineStr">
        <is>
          <t>100 шт.</t>
        </is>
      </c>
      <c r="DX292" t="n">
        <v>100</v>
      </c>
      <c r="DZ292" t="inlineStr"/>
      <c r="EA292" t="inlineStr"/>
      <c r="EB292" t="inlineStr"/>
      <c r="EC292" t="inlineStr"/>
      <c r="EE292" t="n">
        <v>78726000</v>
      </c>
      <c r="EF292" t="n">
        <v>6</v>
      </c>
      <c r="EG292" t="inlineStr">
        <is>
          <t>Ремонтно-строительные работы</t>
        </is>
      </c>
      <c r="EH292" t="n">
        <v>99</v>
      </c>
      <c r="EI292" t="inlineStr">
        <is>
          <t>Внутренние санитарно-технические работы</t>
        </is>
      </c>
      <c r="EJ292" t="n">
        <v>1</v>
      </c>
      <c r="EK292" t="n">
        <v>65007</v>
      </c>
      <c r="EL292" t="inlineStr">
        <is>
          <t>Внутренние санитарнотехнические работы: смена труб, санприборов, запорной арматуры и другое</t>
        </is>
      </c>
      <c r="EM292" t="inlineStr">
        <is>
          <t>рФЕР-65</t>
        </is>
      </c>
      <c r="EO292" t="inlineStr"/>
      <c r="EQ292" t="n">
        <v>0</v>
      </c>
      <c r="ER292" t="n">
        <v>2979.16</v>
      </c>
      <c r="ES292" t="n">
        <v>2240.13</v>
      </c>
      <c r="ET292" t="n">
        <v>4.36</v>
      </c>
      <c r="EU292" t="n">
        <v>0</v>
      </c>
      <c r="EV292" t="n">
        <v>734.67</v>
      </c>
      <c r="EW292" t="n">
        <v>81</v>
      </c>
      <c r="EX292" t="n">
        <v>0</v>
      </c>
      <c r="EY292" t="n">
        <v>0</v>
      </c>
      <c r="FQ292" t="n">
        <v>0</v>
      </c>
      <c r="FR292" t="n">
        <v>0</v>
      </c>
      <c r="FS292" t="n">
        <v>0</v>
      </c>
      <c r="FX292" t="n">
        <v>103</v>
      </c>
      <c r="FY292" t="n">
        <v>52</v>
      </c>
      <c r="GA292" t="inlineStr"/>
      <c r="GD292" t="n">
        <v>1</v>
      </c>
      <c r="GF292" t="n">
        <v>152852496</v>
      </c>
      <c r="GG292" t="n">
        <v>2</v>
      </c>
      <c r="GH292" t="n">
        <v>1</v>
      </c>
      <c r="GI292" t="n">
        <v>2</v>
      </c>
      <c r="GJ292" t="n">
        <v>0</v>
      </c>
      <c r="GK292" t="n">
        <v>0</v>
      </c>
      <c r="GL292">
        <f>ROUND(IF(AND(BH292=3,BI292=3,FS292&lt;&gt;0),P292,0),0)</f>
        <v/>
      </c>
      <c r="GM292">
        <f>ROUND(O292+X292+Y292,0)+GX292</f>
        <v/>
      </c>
      <c r="GN292">
        <f>IF(OR(BI292=0,BI292=1),GM292-GX292,0)</f>
        <v/>
      </c>
      <c r="GO292">
        <f>IF(BI292=2,GM292-GX292,0)</f>
        <v/>
      </c>
      <c r="GP292">
        <f>IF(BI292=4,GM292-GX292,0)</f>
        <v/>
      </c>
      <c r="GR292" t="n">
        <v>0</v>
      </c>
      <c r="GS292" t="n">
        <v>3</v>
      </c>
      <c r="GT292" t="n">
        <v>0</v>
      </c>
      <c r="GU292" t="inlineStr"/>
      <c r="GV292">
        <f>ROUND((GT292),2)</f>
        <v/>
      </c>
      <c r="GW292" t="n">
        <v>1</v>
      </c>
      <c r="GX292">
        <f>ROUND(HC292*I292,0)</f>
        <v/>
      </c>
      <c r="HA292" t="n">
        <v>0</v>
      </c>
      <c r="HB292" t="n">
        <v>0</v>
      </c>
      <c r="HC292">
        <f>GV292*GW292</f>
        <v/>
      </c>
      <c r="HE292" t="inlineStr"/>
      <c r="HF292" t="inlineStr"/>
      <c r="HM292" t="inlineStr"/>
      <c r="HN292" t="inlineStr">
        <is>
          <t>Пр/812-099.2-1</t>
        </is>
      </c>
      <c r="HO292" t="inlineStr">
        <is>
          <t>Пр/774-099.2</t>
        </is>
      </c>
      <c r="HP292" t="inlineStr">
        <is>
          <t>Внутренние санитарнотехнические работы: смена труб, санприборов, запорной арматуры и другое</t>
        </is>
      </c>
      <c r="HQ292" t="inlineStr">
        <is>
          <t>Внутренние санитарнотехнические работы: смена труб, санприборов, запорной арматуры и другое</t>
        </is>
      </c>
      <c r="HS292" t="n">
        <v>0</v>
      </c>
      <c r="IK292" t="n">
        <v>0</v>
      </c>
    </row>
    <row r="293">
      <c r="A293" t="n">
        <v>18</v>
      </c>
      <c r="B293" t="n">
        <v>0</v>
      </c>
      <c r="C293" t="n">
        <v>148</v>
      </c>
      <c r="E293" t="inlineStr">
        <is>
          <t>3,1</t>
        </is>
      </c>
      <c r="F293" t="inlineStr">
        <is>
          <t>509-9899</t>
        </is>
      </c>
      <c r="G293" t="inlineStr">
        <is>
          <t>Строительный мусор и масса возвратных материалов</t>
        </is>
      </c>
      <c r="H293" t="inlineStr">
        <is>
          <t>т</t>
        </is>
      </c>
      <c r="I293">
        <f>I292*J293</f>
        <v/>
      </c>
      <c r="J293" t="n">
        <v>0.04</v>
      </c>
      <c r="K293" t="n">
        <v>0.04</v>
      </c>
      <c r="O293">
        <f>ROUND(CP293,0)</f>
        <v/>
      </c>
      <c r="P293">
        <f>ROUND(CQ293*I293,0)</f>
        <v/>
      </c>
      <c r="Q293">
        <f>(ROUND((ROUND(((ET293)*I293),0)*BB293),0)+ROUND((ROUND(((AE293-(EU293))*I293),0)*BS293),0))</f>
        <v/>
      </c>
      <c r="R293">
        <f>(ROUND((ROUND(((EU293)*I293),0)*BS293),0)+ROUND((ROUND(((AE293-(EU293))*I293),0)*BS293),0))</f>
        <v/>
      </c>
      <c r="S293">
        <f>ROUND(CT293*I293,0)</f>
        <v/>
      </c>
      <c r="T293">
        <f>ROUND(CU293*I293,0)</f>
        <v/>
      </c>
      <c r="U293">
        <f>ROUND(CV293*I293,7)</f>
        <v/>
      </c>
      <c r="V293">
        <f>ROUND(CW293*I293,7)</f>
        <v/>
      </c>
      <c r="W293">
        <f>ROUND(CX293*I293,0)</f>
        <v/>
      </c>
      <c r="X293">
        <f>ROUND(CY293,0)</f>
        <v/>
      </c>
      <c r="Y293">
        <f>ROUND(CZ293,0)</f>
        <v/>
      </c>
      <c r="AA293" t="n">
        <v>78869116</v>
      </c>
      <c r="AB293">
        <f>ROUND((AC293+AD293+AF293),2)</f>
        <v/>
      </c>
      <c r="AC293">
        <f>ROUND((ES293),2)</f>
        <v/>
      </c>
      <c r="AD293">
        <f>ROUND((((ET293)-(EU293))+AE293),2)</f>
        <v/>
      </c>
      <c r="AE293">
        <f>ROUND((EU293),2)</f>
        <v/>
      </c>
      <c r="AF293">
        <f>ROUND((EV293),2)</f>
        <v/>
      </c>
      <c r="AG293">
        <f>ROUND((AP293),2)</f>
        <v/>
      </c>
      <c r="AH293">
        <f>(EW293)</f>
        <v/>
      </c>
      <c r="AI293">
        <f>(EX293)</f>
        <v/>
      </c>
      <c r="AJ293">
        <f>(AS293)</f>
        <v/>
      </c>
      <c r="AK293" t="n">
        <v>0</v>
      </c>
      <c r="AL293" t="n">
        <v>0</v>
      </c>
      <c r="AM293" t="n">
        <v>0</v>
      </c>
      <c r="AN293" t="n">
        <v>0</v>
      </c>
      <c r="AO293" t="n">
        <v>0</v>
      </c>
      <c r="AP293" t="n">
        <v>0</v>
      </c>
      <c r="AQ293" t="n">
        <v>0</v>
      </c>
      <c r="AR293" t="n">
        <v>0</v>
      </c>
      <c r="AS293" t="n">
        <v>0</v>
      </c>
      <c r="AT293" t="n">
        <v>103</v>
      </c>
      <c r="AU293" t="n">
        <v>52</v>
      </c>
      <c r="AV293" t="n">
        <v>1</v>
      </c>
      <c r="AW293" t="n">
        <v>1</v>
      </c>
      <c r="AZ293" t="n">
        <v>1</v>
      </c>
      <c r="BA293" t="n">
        <v>1</v>
      </c>
      <c r="BB293" t="n">
        <v>1</v>
      </c>
      <c r="BC293" t="n">
        <v>1</v>
      </c>
      <c r="BD293" t="inlineStr"/>
      <c r="BE293" t="inlineStr"/>
      <c r="BF293" t="inlineStr"/>
      <c r="BG293" t="inlineStr"/>
      <c r="BH293" t="n">
        <v>3</v>
      </c>
      <c r="BI293" t="n">
        <v>1</v>
      </c>
      <c r="BJ293" t="inlineStr">
        <is>
          <t>ТССЦ Московской обл., 509-9899, приказ Минстроя России №675/пр от 28.02.2017 № 258/пр</t>
        </is>
      </c>
      <c r="BM293" t="n">
        <v>65007</v>
      </c>
      <c r="BN293" t="n">
        <v>0</v>
      </c>
      <c r="BO293" t="inlineStr"/>
      <c r="BP293" t="n">
        <v>0</v>
      </c>
      <c r="BQ293" t="n">
        <v>6</v>
      </c>
      <c r="BR293" t="n">
        <v>0</v>
      </c>
      <c r="BS293" t="n">
        <v>1</v>
      </c>
      <c r="BT293" t="n">
        <v>1</v>
      </c>
      <c r="BU293" t="n">
        <v>1</v>
      </c>
      <c r="BV293" t="n">
        <v>1</v>
      </c>
      <c r="BW293" t="n">
        <v>1</v>
      </c>
      <c r="BX293" t="n">
        <v>1</v>
      </c>
      <c r="BY293" t="inlineStr"/>
      <c r="BZ293" t="n">
        <v>103</v>
      </c>
      <c r="CA293" t="n">
        <v>52</v>
      </c>
      <c r="CB293" t="inlineStr"/>
      <c r="CE293" t="n">
        <v>12</v>
      </c>
      <c r="CF293" t="n">
        <v>0</v>
      </c>
      <c r="CG293" t="n">
        <v>0</v>
      </c>
      <c r="CM293" t="n">
        <v>0</v>
      </c>
      <c r="CN293" t="inlineStr"/>
      <c r="CO293" t="n">
        <v>0</v>
      </c>
      <c r="CP293">
        <f>(P293+Q293+S293)</f>
        <v/>
      </c>
      <c r="CQ293">
        <f>AC293*BC293</f>
        <v/>
      </c>
      <c r="CR293">
        <f>(ROUND((ROUND(((ET293)*1),0)*BB293),0)+ROUND((ROUND(((AE293-(EU293))*1),0)*BS293),0))</f>
        <v/>
      </c>
      <c r="CS293">
        <f>(ROUND((ROUND(((EU293)*1),0)*BS293),0)+ROUND((ROUND(((AE293-(EU293))*1),0)*BS293),0))</f>
        <v/>
      </c>
      <c r="CT293">
        <f>AF293*BA293</f>
        <v/>
      </c>
      <c r="CU293">
        <f>AG293</f>
        <v/>
      </c>
      <c r="CV293">
        <f>AH293</f>
        <v/>
      </c>
      <c r="CW293">
        <f>AI293</f>
        <v/>
      </c>
      <c r="CX293">
        <f>AJ293</f>
        <v/>
      </c>
      <c r="CY293">
        <f>(((S293+R293)*AT293)/100)</f>
        <v/>
      </c>
      <c r="CZ293">
        <f>(((S293+R293)*AU293)/100)</f>
        <v/>
      </c>
      <c r="DC293" t="inlineStr"/>
      <c r="DD293" t="inlineStr"/>
      <c r="DE293" t="inlineStr"/>
      <c r="DF293" t="inlineStr"/>
      <c r="DG293" t="inlineStr"/>
      <c r="DH293" t="inlineStr"/>
      <c r="DI293" t="inlineStr"/>
      <c r="DJ293" t="inlineStr"/>
      <c r="DK293" t="inlineStr"/>
      <c r="DL293" t="inlineStr"/>
      <c r="DM293" t="inlineStr"/>
      <c r="DN293" t="n">
        <v>0</v>
      </c>
      <c r="DO293" t="n">
        <v>0</v>
      </c>
      <c r="DP293" t="n">
        <v>1</v>
      </c>
      <c r="DQ293" t="n">
        <v>1</v>
      </c>
      <c r="DU293" t="n">
        <v>1009</v>
      </c>
      <c r="DV293" t="inlineStr">
        <is>
          <t>т</t>
        </is>
      </c>
      <c r="DW293" t="inlineStr">
        <is>
          <t>т</t>
        </is>
      </c>
      <c r="DX293" t="n">
        <v>1000</v>
      </c>
      <c r="DZ293" t="inlineStr"/>
      <c r="EA293" t="inlineStr"/>
      <c r="EB293" t="inlineStr"/>
      <c r="EC293" t="inlineStr"/>
      <c r="EE293" t="n">
        <v>78726000</v>
      </c>
      <c r="EF293" t="n">
        <v>6</v>
      </c>
      <c r="EG293" t="inlineStr">
        <is>
          <t>Ремонтно-строительные работы</t>
        </is>
      </c>
      <c r="EH293" t="n">
        <v>99</v>
      </c>
      <c r="EI293" t="inlineStr">
        <is>
          <t>Внутренние санитарно-технические работы</t>
        </is>
      </c>
      <c r="EJ293" t="n">
        <v>1</v>
      </c>
      <c r="EK293" t="n">
        <v>65007</v>
      </c>
      <c r="EL293" t="inlineStr">
        <is>
          <t>Внутренние санитарнотехнические работы: смена труб, санприборов, запорной арматуры и другое</t>
        </is>
      </c>
      <c r="EM293" t="inlineStr">
        <is>
          <t>рФЕР-65</t>
        </is>
      </c>
      <c r="EO293" t="inlineStr"/>
      <c r="EQ293" t="n">
        <v>0</v>
      </c>
      <c r="ER293" t="n">
        <v>0</v>
      </c>
      <c r="ES293" t="n">
        <v>0</v>
      </c>
      <c r="ET293" t="n">
        <v>0</v>
      </c>
      <c r="EU293" t="n">
        <v>0</v>
      </c>
      <c r="EV293" t="n">
        <v>0</v>
      </c>
      <c r="EW293" t="n">
        <v>0</v>
      </c>
      <c r="EX293" t="n">
        <v>0</v>
      </c>
      <c r="FQ293" t="n">
        <v>0</v>
      </c>
      <c r="FR293" t="n">
        <v>0</v>
      </c>
      <c r="FS293" t="n">
        <v>0</v>
      </c>
      <c r="FX293" t="n">
        <v>103</v>
      </c>
      <c r="FY293" t="n">
        <v>52</v>
      </c>
      <c r="GA293" t="inlineStr"/>
      <c r="GD293" t="n">
        <v>1</v>
      </c>
      <c r="GF293" t="n">
        <v>1839160745</v>
      </c>
      <c r="GG293" t="n">
        <v>2</v>
      </c>
      <c r="GH293" t="n">
        <v>1</v>
      </c>
      <c r="GI293" t="n">
        <v>-2</v>
      </c>
      <c r="GJ293" t="n">
        <v>0</v>
      </c>
      <c r="GK293" t="n">
        <v>0</v>
      </c>
      <c r="GL293">
        <f>ROUND(IF(AND(BH293=3,BI293=3,FS293&lt;&gt;0),P293,0),0)</f>
        <v/>
      </c>
      <c r="GM293">
        <f>ROUND(O293+X293+Y293,0)+GX293</f>
        <v/>
      </c>
      <c r="GN293">
        <f>IF(OR(BI293=0,BI293=1),GM293-GX293,0)</f>
        <v/>
      </c>
      <c r="GO293">
        <f>IF(BI293=2,GM293-GX293,0)</f>
        <v/>
      </c>
      <c r="GP293">
        <f>IF(BI293=4,GM293-GX293,0)</f>
        <v/>
      </c>
      <c r="GR293" t="n">
        <v>0</v>
      </c>
      <c r="GS293" t="n">
        <v>3</v>
      </c>
      <c r="GT293" t="n">
        <v>0</v>
      </c>
      <c r="GU293" t="inlineStr"/>
      <c r="GV293">
        <f>ROUND((GT293),2)</f>
        <v/>
      </c>
      <c r="GW293" t="n">
        <v>1</v>
      </c>
      <c r="GX293">
        <f>ROUND(HC293*I293,0)</f>
        <v/>
      </c>
      <c r="HA293" t="n">
        <v>0</v>
      </c>
      <c r="HB293" t="n">
        <v>0</v>
      </c>
      <c r="HC293">
        <f>GV293*GW293</f>
        <v/>
      </c>
      <c r="HE293" t="inlineStr"/>
      <c r="HF293" t="inlineStr"/>
      <c r="HM293" t="inlineStr"/>
      <c r="HN293" t="inlineStr">
        <is>
          <t>Пр/812-099.2-1</t>
        </is>
      </c>
      <c r="HO293" t="inlineStr">
        <is>
          <t>Пр/774-099.2</t>
        </is>
      </c>
      <c r="HP293" t="inlineStr">
        <is>
          <t>Внутренние санитарнотехнические работы: смена труб, санприборов, запорной арматуры и другое</t>
        </is>
      </c>
      <c r="HQ293" t="inlineStr">
        <is>
          <t>Внутренние санитарнотехнические работы: смена труб, санприборов, запорной арматуры и другое</t>
        </is>
      </c>
      <c r="HS293" t="n">
        <v>0</v>
      </c>
      <c r="IK293" t="n">
        <v>0</v>
      </c>
    </row>
    <row r="294">
      <c r="A294" t="n">
        <v>18</v>
      </c>
      <c r="B294" t="n">
        <v>0</v>
      </c>
      <c r="C294" t="n">
        <v>146</v>
      </c>
      <c r="E294" t="inlineStr">
        <is>
          <t>3,2</t>
        </is>
      </c>
      <c r="F294" t="inlineStr">
        <is>
          <t>302-0062</t>
        </is>
      </c>
      <c r="G294" t="inlineStr">
        <is>
          <t>Кран шаровый муфтовый Valtec для воды диаметром 15 мм, тип в/в</t>
        </is>
      </c>
      <c r="H294" t="inlineStr">
        <is>
          <t>шт.</t>
        </is>
      </c>
      <c r="I294">
        <f>I292*J294</f>
        <v/>
      </c>
      <c r="J294" t="n">
        <v>100</v>
      </c>
      <c r="K294" t="n">
        <v>100</v>
      </c>
      <c r="O294">
        <f>ROUND(CP294,0)</f>
        <v/>
      </c>
      <c r="P294">
        <f>ROUND(CQ294*I294,0)</f>
        <v/>
      </c>
      <c r="Q294">
        <f>(ROUND((ROUND(((ET294)*I294),0)*BB294),0)+ROUND((ROUND(((AE294-(EU294))*I294),0)*BS294),0))</f>
        <v/>
      </c>
      <c r="R294">
        <f>(ROUND((ROUND(((EU294)*I294),0)*BS294),0)+ROUND((ROUND(((AE294-(EU294))*I294),0)*BS294),0))</f>
        <v/>
      </c>
      <c r="S294">
        <f>ROUND(CT294*I294,0)</f>
        <v/>
      </c>
      <c r="T294">
        <f>ROUND(CU294*I294,0)</f>
        <v/>
      </c>
      <c r="U294">
        <f>ROUND(CV294*I294,7)</f>
        <v/>
      </c>
      <c r="V294">
        <f>ROUND(CW294*I294,7)</f>
        <v/>
      </c>
      <c r="W294">
        <f>ROUND(CX294*I294,0)</f>
        <v/>
      </c>
      <c r="X294">
        <f>ROUND(CY294,0)</f>
        <v/>
      </c>
      <c r="Y294">
        <f>ROUND(CZ294,0)</f>
        <v/>
      </c>
      <c r="AA294" t="n">
        <v>78869116</v>
      </c>
      <c r="AB294">
        <f>ROUND((AC294+AD294+AF294),2)</f>
        <v/>
      </c>
      <c r="AC294">
        <f>ROUND((ES294),2)</f>
        <v/>
      </c>
      <c r="AD294">
        <f>ROUND((((ET294)-(EU294))+AE294),2)</f>
        <v/>
      </c>
      <c r="AE294">
        <f>ROUND((EU294),2)</f>
        <v/>
      </c>
      <c r="AF294">
        <f>ROUND((EV294),2)</f>
        <v/>
      </c>
      <c r="AG294">
        <f>ROUND((AP294),2)</f>
        <v/>
      </c>
      <c r="AH294">
        <f>(EW294)</f>
        <v/>
      </c>
      <c r="AI294">
        <f>(EX294)</f>
        <v/>
      </c>
      <c r="AJ294">
        <f>(AS294)</f>
        <v/>
      </c>
      <c r="AK294" t="n">
        <v>28.53</v>
      </c>
      <c r="AL294" t="n">
        <v>28.53</v>
      </c>
      <c r="AM294" t="n">
        <v>0</v>
      </c>
      <c r="AN294" t="n">
        <v>0</v>
      </c>
      <c r="AO294" t="n">
        <v>0</v>
      </c>
      <c r="AP294" t="n">
        <v>0</v>
      </c>
      <c r="AQ294" t="n">
        <v>0</v>
      </c>
      <c r="AR294" t="n">
        <v>0</v>
      </c>
      <c r="AS294" t="n">
        <v>0.01</v>
      </c>
      <c r="AT294" t="n">
        <v>103</v>
      </c>
      <c r="AU294" t="n">
        <v>52</v>
      </c>
      <c r="AV294" t="n">
        <v>1</v>
      </c>
      <c r="AW294" t="n">
        <v>1</v>
      </c>
      <c r="AZ294" t="n">
        <v>1</v>
      </c>
      <c r="BA294" t="n">
        <v>1</v>
      </c>
      <c r="BB294" t="n">
        <v>1</v>
      </c>
      <c r="BC294" t="n">
        <v>13.47</v>
      </c>
      <c r="BD294" t="inlineStr"/>
      <c r="BE294" t="inlineStr"/>
      <c r="BF294" t="inlineStr"/>
      <c r="BG294" t="inlineStr"/>
      <c r="BH294" t="n">
        <v>3</v>
      </c>
      <c r="BI294" t="n">
        <v>1</v>
      </c>
      <c r="BJ294" t="inlineStr">
        <is>
          <t>ТССЦ Московской обл., 302-0062, приказ Минстроя России №675/пр от 28.02.2017 № 256/пр</t>
        </is>
      </c>
      <c r="BM294" t="n">
        <v>65007</v>
      </c>
      <c r="BN294" t="n">
        <v>0</v>
      </c>
      <c r="BO294" t="inlineStr">
        <is>
          <t>302-0062</t>
        </is>
      </c>
      <c r="BP294" t="n">
        <v>1</v>
      </c>
      <c r="BQ294" t="n">
        <v>6</v>
      </c>
      <c r="BR294" t="n">
        <v>0</v>
      </c>
      <c r="BS294" t="n">
        <v>1</v>
      </c>
      <c r="BT294" t="n">
        <v>1</v>
      </c>
      <c r="BU294" t="n">
        <v>1</v>
      </c>
      <c r="BV294" t="n">
        <v>1</v>
      </c>
      <c r="BW294" t="n">
        <v>1</v>
      </c>
      <c r="BX294" t="n">
        <v>1</v>
      </c>
      <c r="BY294" t="inlineStr"/>
      <c r="BZ294" t="n">
        <v>103</v>
      </c>
      <c r="CA294" t="n">
        <v>52</v>
      </c>
      <c r="CB294" t="inlineStr"/>
      <c r="CE294" t="n">
        <v>12</v>
      </c>
      <c r="CF294" t="n">
        <v>0</v>
      </c>
      <c r="CG294" t="n">
        <v>0</v>
      </c>
      <c r="CM294" t="n">
        <v>0</v>
      </c>
      <c r="CN294" t="inlineStr"/>
      <c r="CO294" t="n">
        <v>0</v>
      </c>
      <c r="CP294">
        <f>(P294+Q294+S294)</f>
        <v/>
      </c>
      <c r="CQ294">
        <f>AC294*BC294</f>
        <v/>
      </c>
      <c r="CR294">
        <f>(ROUND((ROUND(((ET294)*1),0)*BB294),0)+ROUND((ROUND(((AE294-(EU294))*1),0)*BS294),0))</f>
        <v/>
      </c>
      <c r="CS294">
        <f>(ROUND((ROUND(((EU294)*1),0)*BS294),0)+ROUND((ROUND(((AE294-(EU294))*1),0)*BS294),0))</f>
        <v/>
      </c>
      <c r="CT294">
        <f>AF294*BA294</f>
        <v/>
      </c>
      <c r="CU294">
        <f>AG294</f>
        <v/>
      </c>
      <c r="CV294">
        <f>AH294</f>
        <v/>
      </c>
      <c r="CW294">
        <f>AI294</f>
        <v/>
      </c>
      <c r="CX294">
        <f>AJ294</f>
        <v/>
      </c>
      <c r="CY294">
        <f>(((S294+R294)*AT294)/100)</f>
        <v/>
      </c>
      <c r="CZ294">
        <f>(((S294+R294)*AU294)/100)</f>
        <v/>
      </c>
      <c r="DC294" t="inlineStr"/>
      <c r="DD294" t="inlineStr"/>
      <c r="DE294" t="inlineStr"/>
      <c r="DF294" t="inlineStr"/>
      <c r="DG294" t="inlineStr"/>
      <c r="DH294" t="inlineStr"/>
      <c r="DI294" t="inlineStr"/>
      <c r="DJ294" t="inlineStr"/>
      <c r="DK294" t="inlineStr"/>
      <c r="DL294" t="inlineStr"/>
      <c r="DM294" t="inlineStr"/>
      <c r="DN294" t="n">
        <v>0</v>
      </c>
      <c r="DO294" t="n">
        <v>0</v>
      </c>
      <c r="DP294" t="n">
        <v>1</v>
      </c>
      <c r="DQ294" t="n">
        <v>1</v>
      </c>
      <c r="DU294" t="n">
        <v>1010</v>
      </c>
      <c r="DV294" t="inlineStr">
        <is>
          <t>шт.</t>
        </is>
      </c>
      <c r="DW294" t="inlineStr">
        <is>
          <t>шт.</t>
        </is>
      </c>
      <c r="DX294" t="n">
        <v>1</v>
      </c>
      <c r="DZ294" t="inlineStr"/>
      <c r="EA294" t="inlineStr"/>
      <c r="EB294" t="inlineStr"/>
      <c r="EC294" t="inlineStr"/>
      <c r="EE294" t="n">
        <v>78726000</v>
      </c>
      <c r="EF294" t="n">
        <v>6</v>
      </c>
      <c r="EG294" t="inlineStr">
        <is>
          <t>Ремонтно-строительные работы</t>
        </is>
      </c>
      <c r="EH294" t="n">
        <v>99</v>
      </c>
      <c r="EI294" t="inlineStr">
        <is>
          <t>Внутренние санитарно-технические работы</t>
        </is>
      </c>
      <c r="EJ294" t="n">
        <v>1</v>
      </c>
      <c r="EK294" t="n">
        <v>65007</v>
      </c>
      <c r="EL294" t="inlineStr">
        <is>
          <t>Внутренние санитарнотехнические работы: смена труб, санприборов, запорной арматуры и другое</t>
        </is>
      </c>
      <c r="EM294" t="inlineStr">
        <is>
          <t>рФЕР-65</t>
        </is>
      </c>
      <c r="EO294" t="inlineStr"/>
      <c r="EQ294" t="n">
        <v>0</v>
      </c>
      <c r="ER294" t="n">
        <v>28.53</v>
      </c>
      <c r="ES294" t="n">
        <v>28.53</v>
      </c>
      <c r="ET294" t="n">
        <v>0</v>
      </c>
      <c r="EU294" t="n">
        <v>0</v>
      </c>
      <c r="EV294" t="n">
        <v>0</v>
      </c>
      <c r="EW294" t="n">
        <v>0</v>
      </c>
      <c r="EX294" t="n">
        <v>0</v>
      </c>
      <c r="FQ294" t="n">
        <v>0</v>
      </c>
      <c r="FR294" t="n">
        <v>0</v>
      </c>
      <c r="FS294" t="n">
        <v>0</v>
      </c>
      <c r="FX294" t="n">
        <v>103</v>
      </c>
      <c r="FY294" t="n">
        <v>52</v>
      </c>
      <c r="GA294" t="inlineStr"/>
      <c r="GD294" t="n">
        <v>1</v>
      </c>
      <c r="GF294" t="n">
        <v>-1687406522</v>
      </c>
      <c r="GG294" t="n">
        <v>2</v>
      </c>
      <c r="GH294" t="n">
        <v>1</v>
      </c>
      <c r="GI294" t="n">
        <v>2</v>
      </c>
      <c r="GJ294" t="n">
        <v>0</v>
      </c>
      <c r="GK294" t="n">
        <v>0</v>
      </c>
      <c r="GL294">
        <f>ROUND(IF(AND(BH294=3,BI294=3,FS294&lt;&gt;0),P294,0),0)</f>
        <v/>
      </c>
      <c r="GM294">
        <f>ROUND(O294+X294+Y294,0)+GX294</f>
        <v/>
      </c>
      <c r="GN294">
        <f>IF(OR(BI294=0,BI294=1),GM294-GX294,0)</f>
        <v/>
      </c>
      <c r="GO294">
        <f>IF(BI294=2,GM294-GX294,0)</f>
        <v/>
      </c>
      <c r="GP294">
        <f>IF(BI294=4,GM294-GX294,0)</f>
        <v/>
      </c>
      <c r="GR294" t="n">
        <v>0</v>
      </c>
      <c r="GS294" t="n">
        <v>3</v>
      </c>
      <c r="GT294" t="n">
        <v>0</v>
      </c>
      <c r="GU294" t="inlineStr"/>
      <c r="GV294">
        <f>ROUND((GT294),2)</f>
        <v/>
      </c>
      <c r="GW294" t="n">
        <v>1</v>
      </c>
      <c r="GX294">
        <f>ROUND(HC294*I294,0)</f>
        <v/>
      </c>
      <c r="HA294" t="n">
        <v>0</v>
      </c>
      <c r="HB294" t="n">
        <v>0</v>
      </c>
      <c r="HC294">
        <f>GV294*GW294</f>
        <v/>
      </c>
      <c r="HE294" t="inlineStr"/>
      <c r="HF294" t="inlineStr"/>
      <c r="HM294" t="inlineStr"/>
      <c r="HN294" t="inlineStr">
        <is>
          <t>Пр/812-099.2-1</t>
        </is>
      </c>
      <c r="HO294" t="inlineStr">
        <is>
          <t>Пр/774-099.2</t>
        </is>
      </c>
      <c r="HP294" t="inlineStr">
        <is>
          <t>Внутренние санитарнотехнические работы: смена труб, санприборов, запорной арматуры и другое</t>
        </is>
      </c>
      <c r="HQ294" t="inlineStr">
        <is>
          <t>Внутренние санитарнотехнические работы: смена труб, санприборов, запорной арматуры и другое</t>
        </is>
      </c>
      <c r="HS294" t="n">
        <v>0</v>
      </c>
      <c r="IK294" t="n">
        <v>0</v>
      </c>
    </row>
    <row r="295">
      <c r="A295" t="n">
        <v>17</v>
      </c>
      <c r="B295" t="n">
        <v>0</v>
      </c>
      <c r="C295">
        <f>ROW(SmtRes!A154)</f>
        <v/>
      </c>
      <c r="D295">
        <f>ROW(EtalonRes!A144)</f>
        <v/>
      </c>
      <c r="E295" t="inlineStr">
        <is>
          <t>4</t>
        </is>
      </c>
      <c r="F295" t="inlineStr">
        <is>
          <t>16-07-005-1</t>
        </is>
      </c>
      <c r="G295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95" t="inlineStr">
        <is>
          <t>100 м трубопровода</t>
        </is>
      </c>
      <c r="I295">
        <f>ROUND(ROUND(90/100,4),7)</f>
        <v/>
      </c>
      <c r="J295" t="n">
        <v>0</v>
      </c>
      <c r="K295">
        <f>ROUND(ROUND(90/100,4),7)</f>
        <v/>
      </c>
      <c r="O295">
        <f>ROUND(CP295,0)</f>
        <v/>
      </c>
      <c r="P295">
        <f>ROUND(CQ295*I295,0)</f>
        <v/>
      </c>
      <c r="Q295">
        <f>(ROUND((ROUND((((ET295*ROUND(6,7)))*I295),0)*BB295),0)+ROUND((ROUND(((AE295-((EU295*ROUND(6,7))))*I295),0)*BS295),0))</f>
        <v/>
      </c>
      <c r="R295">
        <f>(ROUND((ROUND((((EU295*ROUND(6,7)))*I295),0)*BS295),0)+ROUND((ROUND(((AE295-((EU295*ROUND(6,7))))*I295),0)*BS295),0))</f>
        <v/>
      </c>
      <c r="S295">
        <f>ROUND(CT295*I295,0)</f>
        <v/>
      </c>
      <c r="T295">
        <f>ROUND(CU295*I295,0)</f>
        <v/>
      </c>
      <c r="U295">
        <f>ROUND(CV295*I295,7)</f>
        <v/>
      </c>
      <c r="V295">
        <f>ROUND(CW295*I295,7)</f>
        <v/>
      </c>
      <c r="W295">
        <f>ROUND(CX295*I295,0)</f>
        <v/>
      </c>
      <c r="X295">
        <f>ROUND(CY295,0)</f>
        <v/>
      </c>
      <c r="Y295">
        <f>ROUND(CZ295,0)</f>
        <v/>
      </c>
      <c r="AA295" t="n">
        <v>78869116</v>
      </c>
      <c r="AB295">
        <f>ROUND((AC295+AD295+AF295),2)</f>
        <v/>
      </c>
      <c r="AC295">
        <f>ROUND(((ES295*ROUND(6,7))),2)</f>
        <v/>
      </c>
      <c r="AD295">
        <f>ROUND(((((ET295*ROUND(6,7)))-((EU295*ROUND(6,7))))+AE295),2)</f>
        <v/>
      </c>
      <c r="AE295">
        <f>ROUND(((EU295*ROUND(6,7))),2)</f>
        <v/>
      </c>
      <c r="AF295">
        <f>ROUND(((EV295*ROUND(6,7))),2)</f>
        <v/>
      </c>
      <c r="AG295">
        <f>ROUND((AP295),2)</f>
        <v/>
      </c>
      <c r="AH295">
        <f>((EW295*ROUND(6,7)))</f>
        <v/>
      </c>
      <c r="AI295">
        <f>((EX295*ROUND(6,7)))</f>
        <v/>
      </c>
      <c r="AJ295">
        <f>(AS295)</f>
        <v/>
      </c>
      <c r="AK295" t="n">
        <v>107.11</v>
      </c>
      <c r="AL295" t="n">
        <v>4.28</v>
      </c>
      <c r="AM295" t="n">
        <v>44.51</v>
      </c>
      <c r="AN295" t="n">
        <v>0</v>
      </c>
      <c r="AO295" t="n">
        <v>58.32</v>
      </c>
      <c r="AP295" t="n">
        <v>0</v>
      </c>
      <c r="AQ295" t="n">
        <v>5.01</v>
      </c>
      <c r="AR295" t="n">
        <v>0</v>
      </c>
      <c r="AS295" t="n">
        <v>0</v>
      </c>
      <c r="AT295" t="n">
        <v>121</v>
      </c>
      <c r="AU295" t="n">
        <v>72</v>
      </c>
      <c r="AV295" t="n">
        <v>1</v>
      </c>
      <c r="AW295" t="n">
        <v>1</v>
      </c>
      <c r="AZ295" t="n">
        <v>1</v>
      </c>
      <c r="BA295" t="n">
        <v>52.25</v>
      </c>
      <c r="BB295" t="n">
        <v>5.97</v>
      </c>
      <c r="BC295" t="n">
        <v>11.38</v>
      </c>
      <c r="BD295" t="inlineStr"/>
      <c r="BE295" t="inlineStr"/>
      <c r="BF295" t="inlineStr"/>
      <c r="BG295" t="inlineStr"/>
      <c r="BH295" t="n">
        <v>0</v>
      </c>
      <c r="BI295" t="n">
        <v>1</v>
      </c>
      <c r="BJ295" t="inlineStr">
        <is>
          <t>ТЕР Московской обл., 16-07-005-1, приказ Минстроя России №675/пр от 28.02.2017 № 260/пр</t>
        </is>
      </c>
      <c r="BM295" t="n">
        <v>16001</v>
      </c>
      <c r="BN295" t="n">
        <v>0</v>
      </c>
      <c r="BO295" t="inlineStr">
        <is>
          <t>16-07-005-1</t>
        </is>
      </c>
      <c r="BP295" t="n">
        <v>1</v>
      </c>
      <c r="BQ295" t="n">
        <v>2</v>
      </c>
      <c r="BR295" t="n">
        <v>0</v>
      </c>
      <c r="BS295" t="n">
        <v>52.25</v>
      </c>
      <c r="BT295" t="n">
        <v>1</v>
      </c>
      <c r="BU295" t="n">
        <v>1</v>
      </c>
      <c r="BV295" t="n">
        <v>1</v>
      </c>
      <c r="BW295" t="n">
        <v>1</v>
      </c>
      <c r="BX295" t="n">
        <v>1</v>
      </c>
      <c r="BY295" t="inlineStr"/>
      <c r="BZ295" t="n">
        <v>121</v>
      </c>
      <c r="CA295" t="n">
        <v>72</v>
      </c>
      <c r="CB295" t="inlineStr"/>
      <c r="CE295" t="n">
        <v>12</v>
      </c>
      <c r="CF295" t="n">
        <v>0</v>
      </c>
      <c r="CG295" t="n">
        <v>0</v>
      </c>
      <c r="CM295" t="n">
        <v>0</v>
      </c>
      <c r="CN295" t="inlineStr"/>
      <c r="CO295" t="n">
        <v>0</v>
      </c>
      <c r="CP295">
        <f>(P295+Q295+S295)</f>
        <v/>
      </c>
      <c r="CQ295">
        <f>AC295*BC295</f>
        <v/>
      </c>
      <c r="CR295">
        <f>(ROUND((ROUND((((ET295*ROUND(6,7)))*1),0)*BB295),0)+ROUND((ROUND(((AE295-((EU295*ROUND(6,7))))*1),0)*BS295),0))</f>
        <v/>
      </c>
      <c r="CS295">
        <f>(ROUND((ROUND((((EU295*ROUND(6,7)))*1),0)*BS295),0)+ROUND((ROUND(((AE295-((EU295*ROUND(6,7))))*1),0)*BS295),0))</f>
        <v/>
      </c>
      <c r="CT295">
        <f>AF295*BA295</f>
        <v/>
      </c>
      <c r="CU295">
        <f>AG295</f>
        <v/>
      </c>
      <c r="CV295">
        <f>AH295</f>
        <v/>
      </c>
      <c r="CW295">
        <f>AI295</f>
        <v/>
      </c>
      <c r="CX295">
        <f>AJ295</f>
        <v/>
      </c>
      <c r="CY295">
        <f>(((S295+R295)*AT295)/100)</f>
        <v/>
      </c>
      <c r="CZ295">
        <f>(((S295+R295)*AU295)/100)</f>
        <v/>
      </c>
      <c r="DC295" t="inlineStr"/>
      <c r="DD295" t="inlineStr">
        <is>
          <t>)*6</t>
        </is>
      </c>
      <c r="DE295" t="inlineStr">
        <is>
          <t>)*6</t>
        </is>
      </c>
      <c r="DF295" t="inlineStr">
        <is>
          <t>)*6</t>
        </is>
      </c>
      <c r="DG295" t="inlineStr">
        <is>
          <t>)*6</t>
        </is>
      </c>
      <c r="DH295" t="inlineStr"/>
      <c r="DI295" t="inlineStr">
        <is>
          <t>)*6</t>
        </is>
      </c>
      <c r="DJ295" t="inlineStr">
        <is>
          <t>)*6</t>
        </is>
      </c>
      <c r="DK295" t="inlineStr"/>
      <c r="DL295" t="inlineStr"/>
      <c r="DM295" t="inlineStr"/>
      <c r="DN295" t="n">
        <v>0</v>
      </c>
      <c r="DO295" t="n">
        <v>0</v>
      </c>
      <c r="DP295" t="n">
        <v>1</v>
      </c>
      <c r="DQ295" t="n">
        <v>1</v>
      </c>
      <c r="DU295" t="n">
        <v>1013</v>
      </c>
      <c r="DV295" t="inlineStr">
        <is>
          <t>100 м трубопровода</t>
        </is>
      </c>
      <c r="DW295" t="inlineStr">
        <is>
          <t>100 м трубопровода</t>
        </is>
      </c>
      <c r="DX295" t="n">
        <v>1</v>
      </c>
      <c r="DZ295" t="inlineStr"/>
      <c r="EA295" t="inlineStr"/>
      <c r="EB295" t="inlineStr"/>
      <c r="EC295" t="inlineStr"/>
      <c r="EE295" t="n">
        <v>78725882</v>
      </c>
      <c r="EF295" t="n">
        <v>2</v>
      </c>
      <c r="EG295" t="inlineStr">
        <is>
          <t>Общестроительные работы</t>
        </is>
      </c>
      <c r="EH295" t="n">
        <v>16</v>
      </c>
      <c r="EI29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95" t="n">
        <v>1</v>
      </c>
      <c r="EK295" t="n">
        <v>16001</v>
      </c>
      <c r="EL295" t="inlineStr">
        <is>
          <t>Трубопроводы внутренние</t>
        </is>
      </c>
      <c r="EM295" t="inlineStr">
        <is>
          <t>ФЕР-16</t>
        </is>
      </c>
      <c r="EO295" t="inlineStr"/>
      <c r="EQ295" t="n">
        <v>0</v>
      </c>
      <c r="ER295" t="n">
        <v>107.11</v>
      </c>
      <c r="ES295" t="n">
        <v>4.28</v>
      </c>
      <c r="ET295" t="n">
        <v>44.51</v>
      </c>
      <c r="EU295" t="n">
        <v>0</v>
      </c>
      <c r="EV295" t="n">
        <v>58.32</v>
      </c>
      <c r="EW295" t="n">
        <v>5.01</v>
      </c>
      <c r="EX295" t="n">
        <v>0</v>
      </c>
      <c r="EY295" t="n">
        <v>0</v>
      </c>
      <c r="FQ295" t="n">
        <v>0</v>
      </c>
      <c r="FR295" t="n">
        <v>0</v>
      </c>
      <c r="FS295" t="n">
        <v>0</v>
      </c>
      <c r="FX295" t="n">
        <v>121</v>
      </c>
      <c r="FY295" t="n">
        <v>72</v>
      </c>
      <c r="GA295" t="inlineStr"/>
      <c r="GD295" t="n">
        <v>1</v>
      </c>
      <c r="GF295" t="n">
        <v>635989612</v>
      </c>
      <c r="GG295" t="n">
        <v>2</v>
      </c>
      <c r="GH295" t="n">
        <v>1</v>
      </c>
      <c r="GI295" t="n">
        <v>2</v>
      </c>
      <c r="GJ295" t="n">
        <v>0</v>
      </c>
      <c r="GK295" t="n">
        <v>0</v>
      </c>
      <c r="GL295">
        <f>ROUND(IF(AND(BH295=3,BI295=3,FS295&lt;&gt;0),P295,0),0)</f>
        <v/>
      </c>
      <c r="GM295">
        <f>ROUND(O295+X295+Y295,0)+GX295</f>
        <v/>
      </c>
      <c r="GN295">
        <f>IF(OR(BI295=0,BI295=1),GM295-GX295,0)</f>
        <v/>
      </c>
      <c r="GO295">
        <f>IF(BI295=2,GM295-GX295,0)</f>
        <v/>
      </c>
      <c r="GP295">
        <f>IF(BI295=4,GM295-GX295,0)</f>
        <v/>
      </c>
      <c r="GR295" t="n">
        <v>0</v>
      </c>
      <c r="GS295" t="n">
        <v>3</v>
      </c>
      <c r="GT295" t="n">
        <v>0</v>
      </c>
      <c r="GU295" t="inlineStr"/>
      <c r="GV295">
        <f>ROUND((GT295),2)</f>
        <v/>
      </c>
      <c r="GW295" t="n">
        <v>1</v>
      </c>
      <c r="GX295">
        <f>ROUND(HC295*I295,0)</f>
        <v/>
      </c>
      <c r="HA295" t="n">
        <v>0</v>
      </c>
      <c r="HB295" t="n">
        <v>0</v>
      </c>
      <c r="HC295">
        <f>GV295*GW295</f>
        <v/>
      </c>
      <c r="HE295" t="inlineStr"/>
      <c r="HF295" t="inlineStr"/>
      <c r="HM295" t="inlineStr"/>
      <c r="HN295" t="inlineStr">
        <is>
          <t>Пр/812-016.0-1</t>
        </is>
      </c>
      <c r="HO295" t="inlineStr">
        <is>
          <t>Пр/774-016.0</t>
        </is>
      </c>
      <c r="HP29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9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95" t="n">
        <v>0</v>
      </c>
      <c r="IK295" t="n">
        <v>0</v>
      </c>
    </row>
    <row r="296"/>
    <row r="297">
      <c r="A297" s="435" t="n">
        <v>51</v>
      </c>
      <c r="B297" s="435">
        <f>B285</f>
        <v/>
      </c>
      <c r="C297" s="435">
        <f>A285</f>
        <v/>
      </c>
      <c r="D297" s="435">
        <f>ROW(A285)</f>
        <v/>
      </c>
      <c r="E297" s="435" t="n"/>
      <c r="F297" s="435">
        <f>IF(F285&lt;&gt;"",F285,"")</f>
        <v/>
      </c>
      <c r="G297" s="435">
        <f>IF(G285&lt;&gt;"",G285,"")</f>
        <v/>
      </c>
      <c r="H297" s="435" t="n">
        <v>0</v>
      </c>
      <c r="I297" s="435" t="n"/>
      <c r="J297" s="435" t="n"/>
      <c r="K297" s="435" t="n"/>
      <c r="L297" s="435" t="n"/>
      <c r="M297" s="435" t="n"/>
      <c r="N297" s="435" t="n"/>
      <c r="O297" s="435" t="n">
        <v>0</v>
      </c>
      <c r="P297" s="435" t="n">
        <v>0</v>
      </c>
      <c r="Q297" s="435" t="n">
        <v>0</v>
      </c>
      <c r="R297" s="435" t="n">
        <v>0</v>
      </c>
      <c r="S297" s="435" t="n">
        <v>0</v>
      </c>
      <c r="T297" s="435" t="n">
        <v>0</v>
      </c>
      <c r="U297" s="435" t="n">
        <v>0</v>
      </c>
      <c r="V297" s="435" t="n">
        <v>0</v>
      </c>
      <c r="W297" s="435" t="n">
        <v>0</v>
      </c>
      <c r="X297" s="435" t="n">
        <v>0</v>
      </c>
      <c r="Y297" s="435" t="n">
        <v>0</v>
      </c>
      <c r="Z297" s="435" t="n"/>
      <c r="AA297" s="435" t="n"/>
      <c r="AB297" s="435" t="n"/>
      <c r="AC297" s="435" t="n"/>
      <c r="AD297" s="435" t="n"/>
      <c r="AE297" s="435" t="n"/>
      <c r="AF297" s="435" t="n"/>
      <c r="AG297" s="435" t="n"/>
      <c r="AH297" s="435" t="n"/>
      <c r="AI297" s="435" t="n"/>
      <c r="AJ297" s="435" t="n"/>
      <c r="AK297" s="435" t="n"/>
      <c r="AL297" s="435" t="n"/>
      <c r="AM297" s="435" t="n"/>
      <c r="AN297" s="435" t="n"/>
      <c r="AO297" s="435">
        <f>ROUND(BX297,0)</f>
        <v/>
      </c>
      <c r="AP297" s="435">
        <f>ROUND(BY297,0)</f>
        <v/>
      </c>
      <c r="AQ297" s="435">
        <f>ROUND(BZ297,0)</f>
        <v/>
      </c>
      <c r="AR297" s="435">
        <f>ROUND(CA297,0)</f>
        <v/>
      </c>
      <c r="AS297" s="435">
        <f>ROUND(CB297,0)</f>
        <v/>
      </c>
      <c r="AT297" s="435">
        <f>ROUND(CC297,0)</f>
        <v/>
      </c>
      <c r="AU297" s="435">
        <f>ROUND(CD297,0)</f>
        <v/>
      </c>
      <c r="AV297" s="435">
        <f>ROUND(CE297,0)</f>
        <v/>
      </c>
      <c r="AW297" s="435">
        <f>ROUND(CF297,0)</f>
        <v/>
      </c>
      <c r="AX297" s="435">
        <f>ROUND(CG297,0)</f>
        <v/>
      </c>
      <c r="AY297" s="435">
        <f>ROUND(CH297,0)</f>
        <v/>
      </c>
      <c r="AZ297" s="435">
        <f>ROUND(CI297,0)</f>
        <v/>
      </c>
      <c r="BA297" s="435">
        <f>ROUND(CJ297,0)</f>
        <v/>
      </c>
      <c r="BB297" s="435">
        <f>ROUND(CK297,0)</f>
        <v/>
      </c>
      <c r="BC297" s="435">
        <f>ROUND(CL297,0)</f>
        <v/>
      </c>
      <c r="BD297" s="435">
        <f>ROUND(CM297,0)</f>
        <v/>
      </c>
      <c r="BE297" s="435" t="n"/>
      <c r="BF297" s="435" t="n"/>
      <c r="BG297" s="435" t="n"/>
      <c r="BH297" s="435" t="n"/>
      <c r="BI297" s="435" t="n"/>
      <c r="BJ297" s="435" t="n"/>
      <c r="BK297" s="435" t="n"/>
      <c r="BL297" s="435" t="n"/>
      <c r="BM297" s="435" t="n"/>
      <c r="BN297" s="435" t="n"/>
      <c r="BO297" s="435" t="n"/>
      <c r="BP297" s="435" t="n"/>
      <c r="BQ297" s="435" t="n"/>
      <c r="BR297" s="435" t="n"/>
      <c r="BS297" s="435" t="n"/>
      <c r="BT297" s="435" t="n"/>
      <c r="BU297" s="435" t="n"/>
      <c r="BV297" s="435" t="n"/>
      <c r="BW297" s="435" t="n"/>
      <c r="BX297" s="435" t="n"/>
      <c r="BY297" s="435" t="n"/>
      <c r="BZ297" s="435" t="n"/>
      <c r="CA297" s="435" t="n"/>
      <c r="CB297" s="435" t="n"/>
      <c r="CC297" s="435" t="n"/>
      <c r="CD297" s="435" t="n"/>
      <c r="CE297" s="435" t="n"/>
      <c r="CF297" s="435" t="n"/>
      <c r="CG297" s="435" t="n"/>
      <c r="CH297" s="435" t="n"/>
      <c r="CI297" s="435" t="n"/>
      <c r="CJ297" s="435" t="n"/>
      <c r="CK297" s="435" t="n"/>
      <c r="CL297" s="435" t="n"/>
      <c r="CM297" s="435" t="n"/>
      <c r="CN297" s="435" t="n"/>
      <c r="CO297" s="435" t="n"/>
      <c r="CP297" s="435" t="n"/>
      <c r="CQ297" s="435" t="n"/>
      <c r="CR297" s="435" t="n"/>
      <c r="CS297" s="435" t="n"/>
      <c r="CT297" s="435" t="n"/>
      <c r="CU297" s="435" t="n"/>
      <c r="CV297" s="435" t="n"/>
      <c r="CW297" s="435" t="n"/>
      <c r="CX297" s="435" t="n"/>
      <c r="CY297" s="435" t="n"/>
      <c r="CZ297" s="435" t="n"/>
      <c r="DA297" s="435" t="n"/>
      <c r="DB297" s="435" t="n"/>
      <c r="DC297" s="435" t="n"/>
      <c r="DD297" s="435" t="n"/>
      <c r="DE297" s="435" t="n"/>
      <c r="DF297" s="435" t="n"/>
      <c r="DG297" s="436" t="n"/>
      <c r="DH297" s="436" t="n"/>
      <c r="DI297" s="436" t="n"/>
      <c r="DJ297" s="436" t="n"/>
      <c r="DK297" s="436" t="n"/>
      <c r="DL297" s="436" t="n"/>
      <c r="DM297" s="436" t="n"/>
      <c r="DN297" s="436" t="n"/>
      <c r="DO297" s="436" t="n"/>
      <c r="DP297" s="436" t="n"/>
      <c r="DQ297" s="436" t="n"/>
      <c r="DR297" s="436" t="n"/>
      <c r="DS297" s="436" t="n"/>
      <c r="DT297" s="436" t="n"/>
      <c r="DU297" s="436" t="n"/>
      <c r="DV297" s="436" t="n"/>
      <c r="DW297" s="436" t="n"/>
      <c r="DX297" s="436" t="n"/>
      <c r="DY297" s="436" t="n"/>
      <c r="DZ297" s="436" t="n"/>
      <c r="EA297" s="436" t="n"/>
      <c r="EB297" s="436" t="n"/>
      <c r="EC297" s="436" t="n"/>
      <c r="ED297" s="436" t="n"/>
      <c r="EE297" s="436" t="n"/>
      <c r="EF297" s="436" t="n"/>
      <c r="EG297" s="436" t="n"/>
      <c r="EH297" s="436" t="n"/>
      <c r="EI297" s="436" t="n"/>
      <c r="EJ297" s="436" t="n"/>
      <c r="EK297" s="436" t="n"/>
      <c r="EL297" s="436" t="n"/>
      <c r="EM297" s="436" t="n"/>
      <c r="EN297" s="436" t="n"/>
      <c r="EO297" s="436" t="n"/>
      <c r="EP297" s="436" t="n"/>
      <c r="EQ297" s="436" t="n"/>
      <c r="ER297" s="436" t="n"/>
      <c r="ES297" s="436" t="n"/>
      <c r="ET297" s="436" t="n"/>
      <c r="EU297" s="436" t="n"/>
      <c r="EV297" s="436" t="n"/>
      <c r="EW297" s="436" t="n"/>
      <c r="EX297" s="436" t="n"/>
      <c r="EY297" s="436" t="n"/>
      <c r="EZ297" s="436" t="n"/>
      <c r="FA297" s="436" t="n"/>
      <c r="FB297" s="436" t="n"/>
      <c r="FC297" s="436" t="n"/>
      <c r="FD297" s="436" t="n"/>
      <c r="FE297" s="436" t="n"/>
      <c r="FF297" s="436" t="n"/>
      <c r="FG297" s="436" t="n"/>
      <c r="FH297" s="436" t="n"/>
      <c r="FI297" s="436" t="n"/>
      <c r="FJ297" s="436" t="n"/>
      <c r="FK297" s="436" t="n"/>
      <c r="FL297" s="436" t="n"/>
      <c r="FM297" s="436" t="n"/>
      <c r="FN297" s="436" t="n"/>
      <c r="FO297" s="436" t="n"/>
      <c r="FP297" s="436" t="n"/>
      <c r="FQ297" s="436" t="n"/>
      <c r="FR297" s="436" t="n"/>
      <c r="FS297" s="436" t="n"/>
      <c r="FT297" s="436" t="n"/>
      <c r="FU297" s="436" t="n"/>
      <c r="FV297" s="436" t="n"/>
      <c r="FW297" s="436" t="n"/>
      <c r="FX297" s="436" t="n"/>
      <c r="FY297" s="436" t="n"/>
      <c r="FZ297" s="436" t="n"/>
      <c r="GA297" s="436" t="n"/>
      <c r="GB297" s="436" t="n"/>
      <c r="GC297" s="436" t="n"/>
      <c r="GD297" s="436" t="n"/>
      <c r="GE297" s="436" t="n"/>
      <c r="GF297" s="436" t="n"/>
      <c r="GG297" s="436" t="n"/>
      <c r="GH297" s="436" t="n"/>
      <c r="GI297" s="436" t="n"/>
      <c r="GJ297" s="436" t="n"/>
      <c r="GK297" s="436" t="n"/>
      <c r="GL297" s="436" t="n"/>
      <c r="GM297" s="436" t="n"/>
      <c r="GN297" s="436" t="n"/>
      <c r="GO297" s="436" t="n"/>
      <c r="GP297" s="436" t="n"/>
      <c r="GQ297" s="436" t="n"/>
      <c r="GR297" s="436" t="n"/>
      <c r="GS297" s="436" t="n"/>
      <c r="GT297" s="436" t="n"/>
      <c r="GU297" s="436" t="n"/>
      <c r="GV297" s="436" t="n"/>
      <c r="GW297" s="436" t="n"/>
      <c r="GX297" s="436" t="n">
        <v>0</v>
      </c>
    </row>
    <row r="298"/>
    <row r="299">
      <c r="A299" s="437" t="n">
        <v>50</v>
      </c>
      <c r="B299" s="437" t="n">
        <v>0</v>
      </c>
      <c r="C299" s="437" t="n">
        <v>0</v>
      </c>
      <c r="D299" s="437" t="n">
        <v>1</v>
      </c>
      <c r="E299" s="437" t="n">
        <v>201</v>
      </c>
      <c r="F299" s="437">
        <f>ROUND(Source!O297,O299)</f>
        <v/>
      </c>
      <c r="G299" s="437" t="inlineStr">
        <is>
          <t>ПЗ</t>
        </is>
      </c>
      <c r="H299" s="437" t="inlineStr">
        <is>
          <t>Прямые затраты</t>
        </is>
      </c>
      <c r="I299" s="437" t="n"/>
      <c r="J299" s="437" t="n"/>
      <c r="K299" s="437" t="n">
        <v>201</v>
      </c>
      <c r="L299" s="437" t="n">
        <v>1</v>
      </c>
      <c r="M299" s="437" t="n">
        <v>3</v>
      </c>
      <c r="N299" s="437" t="inlineStr"/>
      <c r="O299" s="437" t="n">
        <v>0</v>
      </c>
      <c r="P299" s="437" t="n"/>
      <c r="Q299" s="437" t="n"/>
      <c r="R299" s="437" t="n"/>
      <c r="S299" s="437" t="n"/>
      <c r="T299" s="437" t="n"/>
      <c r="U299" s="437" t="n"/>
      <c r="V299" s="437" t="n"/>
      <c r="W299" s="437" t="n">
        <v>0</v>
      </c>
      <c r="X299" s="437" t="n">
        <v>1</v>
      </c>
      <c r="Y299" s="437" t="n">
        <v>0</v>
      </c>
      <c r="Z299" s="437" t="n"/>
      <c r="AA299" s="437" t="n"/>
      <c r="AB299" s="437" t="n"/>
    </row>
    <row r="300">
      <c r="A300" s="437" t="n">
        <v>50</v>
      </c>
      <c r="B300" s="437" t="n">
        <v>0</v>
      </c>
      <c r="C300" s="437" t="n">
        <v>0</v>
      </c>
      <c r="D300" s="437" t="n">
        <v>1</v>
      </c>
      <c r="E300" s="437" t="n">
        <v>202</v>
      </c>
      <c r="F300" s="437">
        <f>ROUND(Source!P297,O300)</f>
        <v/>
      </c>
      <c r="G300" s="437" t="inlineStr">
        <is>
          <t>СтМатОб</t>
        </is>
      </c>
      <c r="H300" s="437" t="inlineStr">
        <is>
          <t>Стоимость материальных ресурсов (всего)</t>
        </is>
      </c>
      <c r="I300" s="437" t="n"/>
      <c r="J300" s="437" t="n"/>
      <c r="K300" s="437" t="n">
        <v>202</v>
      </c>
      <c r="L300" s="437" t="n">
        <v>2</v>
      </c>
      <c r="M300" s="437" t="n">
        <v>3</v>
      </c>
      <c r="N300" s="437" t="inlineStr"/>
      <c r="O300" s="437" t="n">
        <v>0</v>
      </c>
      <c r="P300" s="437" t="n"/>
      <c r="Q300" s="437" t="n"/>
      <c r="R300" s="437" t="n"/>
      <c r="S300" s="437" t="n"/>
      <c r="T300" s="437" t="n"/>
      <c r="U300" s="437" t="n"/>
      <c r="V300" s="437" t="n"/>
      <c r="W300" s="437" t="n">
        <v>0</v>
      </c>
      <c r="X300" s="437" t="n">
        <v>1</v>
      </c>
      <c r="Y300" s="437" t="n">
        <v>0</v>
      </c>
      <c r="Z300" s="437" t="n"/>
      <c r="AA300" s="437" t="n"/>
      <c r="AB300" s="437" t="n"/>
    </row>
    <row r="301">
      <c r="A301" s="437" t="n">
        <v>50</v>
      </c>
      <c r="B301" s="437" t="n">
        <v>0</v>
      </c>
      <c r="C301" s="437" t="n">
        <v>0</v>
      </c>
      <c r="D301" s="437" t="n">
        <v>1</v>
      </c>
      <c r="E301" s="437" t="n">
        <v>222</v>
      </c>
      <c r="F301" s="437">
        <f>ROUND(Source!AO297,O301)</f>
        <v/>
      </c>
      <c r="G301" s="437" t="inlineStr">
        <is>
          <t>СтМатОбЗак</t>
        </is>
      </c>
      <c r="H301" s="437" t="inlineStr">
        <is>
          <t>Стоимость материалов и оборудования заказчика</t>
        </is>
      </c>
      <c r="I301" s="437" t="n"/>
      <c r="J301" s="437" t="n"/>
      <c r="K301" s="437" t="n">
        <v>222</v>
      </c>
      <c r="L301" s="437" t="n">
        <v>3</v>
      </c>
      <c r="M301" s="437" t="n">
        <v>3</v>
      </c>
      <c r="N301" s="437" t="inlineStr"/>
      <c r="O301" s="437" t="n">
        <v>0</v>
      </c>
      <c r="P301" s="437" t="n"/>
      <c r="Q301" s="437" t="n"/>
      <c r="R301" s="437" t="n"/>
      <c r="S301" s="437" t="n"/>
      <c r="T301" s="437" t="n"/>
      <c r="U301" s="437" t="n"/>
      <c r="V301" s="437" t="n"/>
      <c r="W301" s="437" t="n">
        <v>0</v>
      </c>
      <c r="X301" s="437" t="n">
        <v>1</v>
      </c>
      <c r="Y301" s="437" t="n">
        <v>0</v>
      </c>
      <c r="Z301" s="437" t="n"/>
      <c r="AA301" s="437" t="n"/>
      <c r="AB301" s="437" t="n"/>
    </row>
    <row r="302">
      <c r="A302" s="437" t="n">
        <v>50</v>
      </c>
      <c r="B302" s="437" t="n">
        <v>0</v>
      </c>
      <c r="C302" s="437" t="n">
        <v>0</v>
      </c>
      <c r="D302" s="437" t="n">
        <v>1</v>
      </c>
      <c r="E302" s="437" t="n">
        <v>225</v>
      </c>
      <c r="F302" s="437">
        <f>ROUND(Source!AV297,O302)</f>
        <v/>
      </c>
      <c r="G302" s="437" t="inlineStr">
        <is>
          <t>СтМатОбПод</t>
        </is>
      </c>
      <c r="H302" s="437" t="inlineStr">
        <is>
          <t>Стоимость материалов и оборудования подрядчика</t>
        </is>
      </c>
      <c r="I302" s="437" t="n"/>
      <c r="J302" s="437" t="n"/>
      <c r="K302" s="437" t="n">
        <v>225</v>
      </c>
      <c r="L302" s="437" t="n">
        <v>4</v>
      </c>
      <c r="M302" s="437" t="n">
        <v>3</v>
      </c>
      <c r="N302" s="437" t="inlineStr"/>
      <c r="O302" s="437" t="n">
        <v>0</v>
      </c>
      <c r="P302" s="437" t="n"/>
      <c r="Q302" s="437" t="n"/>
      <c r="R302" s="437" t="n"/>
      <c r="S302" s="437" t="n"/>
      <c r="T302" s="437" t="n"/>
      <c r="U302" s="437" t="n"/>
      <c r="V302" s="437" t="n"/>
      <c r="W302" s="437" t="n">
        <v>0</v>
      </c>
      <c r="X302" s="437" t="n">
        <v>1</v>
      </c>
      <c r="Y302" s="437" t="n">
        <v>0</v>
      </c>
      <c r="Z302" s="437" t="n"/>
      <c r="AA302" s="437" t="n"/>
      <c r="AB302" s="437" t="n"/>
    </row>
    <row r="303">
      <c r="A303" s="437" t="n">
        <v>50</v>
      </c>
      <c r="B303" s="437" t="n">
        <v>0</v>
      </c>
      <c r="C303" s="437" t="n">
        <v>0</v>
      </c>
      <c r="D303" s="437" t="n">
        <v>1</v>
      </c>
      <c r="E303" s="437" t="n">
        <v>226</v>
      </c>
      <c r="F303" s="437">
        <f>ROUND(Source!AW297,O303)</f>
        <v/>
      </c>
      <c r="G303" s="437" t="inlineStr">
        <is>
          <t>СтМат</t>
        </is>
      </c>
      <c r="H303" s="437" t="inlineStr">
        <is>
          <t>Стоимость материалов (всего)</t>
        </is>
      </c>
      <c r="I303" s="437" t="n"/>
      <c r="J303" s="437" t="n"/>
      <c r="K303" s="437" t="n">
        <v>226</v>
      </c>
      <c r="L303" s="437" t="n">
        <v>5</v>
      </c>
      <c r="M303" s="437" t="n">
        <v>3</v>
      </c>
      <c r="N303" s="437" t="inlineStr"/>
      <c r="O303" s="437" t="n">
        <v>0</v>
      </c>
      <c r="P303" s="437" t="n"/>
      <c r="Q303" s="437" t="n"/>
      <c r="R303" s="437" t="n"/>
      <c r="S303" s="437" t="n"/>
      <c r="T303" s="437" t="n"/>
      <c r="U303" s="437" t="n"/>
      <c r="V303" s="437" t="n"/>
      <c r="W303" s="437" t="n">
        <v>0</v>
      </c>
      <c r="X303" s="437" t="n">
        <v>1</v>
      </c>
      <c r="Y303" s="437" t="n">
        <v>0</v>
      </c>
      <c r="Z303" s="437" t="n"/>
      <c r="AA303" s="437" t="n"/>
      <c r="AB303" s="437" t="n"/>
    </row>
    <row r="304">
      <c r="A304" s="437" t="n">
        <v>50</v>
      </c>
      <c r="B304" s="437" t="n">
        <v>0</v>
      </c>
      <c r="C304" s="437" t="n">
        <v>0</v>
      </c>
      <c r="D304" s="437" t="n">
        <v>1</v>
      </c>
      <c r="E304" s="437" t="n">
        <v>227</v>
      </c>
      <c r="F304" s="437">
        <f>ROUND(Source!AX297,O304)</f>
        <v/>
      </c>
      <c r="G304" s="437" t="inlineStr">
        <is>
          <t>СтМатЗак</t>
        </is>
      </c>
      <c r="H304" s="437" t="inlineStr">
        <is>
          <t>Стоимость материалов заказчика</t>
        </is>
      </c>
      <c r="I304" s="437" t="n"/>
      <c r="J304" s="437" t="n"/>
      <c r="K304" s="437" t="n">
        <v>227</v>
      </c>
      <c r="L304" s="437" t="n">
        <v>6</v>
      </c>
      <c r="M304" s="437" t="n">
        <v>3</v>
      </c>
      <c r="N304" s="437" t="inlineStr"/>
      <c r="O304" s="437" t="n">
        <v>0</v>
      </c>
      <c r="P304" s="437" t="n"/>
      <c r="Q304" s="437" t="n"/>
      <c r="R304" s="437" t="n"/>
      <c r="S304" s="437" t="n"/>
      <c r="T304" s="437" t="n"/>
      <c r="U304" s="437" t="n"/>
      <c r="V304" s="437" t="n"/>
      <c r="W304" s="437" t="n">
        <v>0</v>
      </c>
      <c r="X304" s="437" t="n">
        <v>1</v>
      </c>
      <c r="Y304" s="437" t="n">
        <v>0</v>
      </c>
      <c r="Z304" s="437" t="n"/>
      <c r="AA304" s="437" t="n"/>
      <c r="AB304" s="437" t="n"/>
    </row>
    <row r="305">
      <c r="A305" s="437" t="n">
        <v>50</v>
      </c>
      <c r="B305" s="437" t="n">
        <v>0</v>
      </c>
      <c r="C305" s="437" t="n">
        <v>0</v>
      </c>
      <c r="D305" s="437" t="n">
        <v>1</v>
      </c>
      <c r="E305" s="437" t="n">
        <v>228</v>
      </c>
      <c r="F305" s="437">
        <f>ROUND(Source!AY297,O305)</f>
        <v/>
      </c>
      <c r="G305" s="437" t="inlineStr">
        <is>
          <t>СтМатПод</t>
        </is>
      </c>
      <c r="H305" s="437" t="inlineStr">
        <is>
          <t>Стоимость материалов подрядчика</t>
        </is>
      </c>
      <c r="I305" s="437" t="n"/>
      <c r="J305" s="437" t="n"/>
      <c r="K305" s="437" t="n">
        <v>228</v>
      </c>
      <c r="L305" s="437" t="n">
        <v>7</v>
      </c>
      <c r="M305" s="437" t="n">
        <v>3</v>
      </c>
      <c r="N305" s="437" t="inlineStr"/>
      <c r="O305" s="437" t="n">
        <v>0</v>
      </c>
      <c r="P305" s="437" t="n"/>
      <c r="Q305" s="437" t="n"/>
      <c r="R305" s="437" t="n"/>
      <c r="S305" s="437" t="n"/>
      <c r="T305" s="437" t="n"/>
      <c r="U305" s="437" t="n"/>
      <c r="V305" s="437" t="n"/>
      <c r="W305" s="437" t="n">
        <v>0</v>
      </c>
      <c r="X305" s="437" t="n">
        <v>1</v>
      </c>
      <c r="Y305" s="437" t="n">
        <v>0</v>
      </c>
      <c r="Z305" s="437" t="n"/>
      <c r="AA305" s="437" t="n"/>
      <c r="AB305" s="437" t="n"/>
    </row>
    <row r="306">
      <c r="A306" s="437" t="n">
        <v>50</v>
      </c>
      <c r="B306" s="437" t="n">
        <v>0</v>
      </c>
      <c r="C306" s="437" t="n">
        <v>0</v>
      </c>
      <c r="D306" s="437" t="n">
        <v>1</v>
      </c>
      <c r="E306" s="437" t="n">
        <v>216</v>
      </c>
      <c r="F306" s="437">
        <f>ROUND(Source!AP297,O306)</f>
        <v/>
      </c>
      <c r="G306" s="437" t="inlineStr">
        <is>
          <t>Оборуд</t>
        </is>
      </c>
      <c r="H306" s="437" t="inlineStr">
        <is>
          <t>Стоимость оборудования (всего)</t>
        </is>
      </c>
      <c r="I306" s="437" t="n"/>
      <c r="J306" s="437" t="n"/>
      <c r="K306" s="437" t="n">
        <v>216</v>
      </c>
      <c r="L306" s="437" t="n">
        <v>8</v>
      </c>
      <c r="M306" s="437" t="n">
        <v>3</v>
      </c>
      <c r="N306" s="437" t="inlineStr"/>
      <c r="O306" s="437" t="n">
        <v>0</v>
      </c>
      <c r="P306" s="437" t="n"/>
      <c r="Q306" s="437" t="n"/>
      <c r="R306" s="437" t="n"/>
      <c r="S306" s="437" t="n"/>
      <c r="T306" s="437" t="n"/>
      <c r="U306" s="437" t="n"/>
      <c r="V306" s="437" t="n"/>
      <c r="W306" s="437" t="n">
        <v>0</v>
      </c>
      <c r="X306" s="437" t="n">
        <v>1</v>
      </c>
      <c r="Y306" s="437" t="n">
        <v>0</v>
      </c>
      <c r="Z306" s="437" t="n"/>
      <c r="AA306" s="437" t="n"/>
      <c r="AB306" s="437" t="n"/>
    </row>
    <row r="307">
      <c r="A307" s="437" t="n">
        <v>50</v>
      </c>
      <c r="B307" s="437" t="n">
        <v>0</v>
      </c>
      <c r="C307" s="437" t="n">
        <v>0</v>
      </c>
      <c r="D307" s="437" t="n">
        <v>1</v>
      </c>
      <c r="E307" s="437" t="n">
        <v>223</v>
      </c>
      <c r="F307" s="437">
        <f>ROUND(Source!AQ297,O307)</f>
        <v/>
      </c>
      <c r="G307" s="437" t="inlineStr">
        <is>
          <t>ОборудЗак</t>
        </is>
      </c>
      <c r="H307" s="437" t="inlineStr">
        <is>
          <t>Стоимость оборудования заказчика</t>
        </is>
      </c>
      <c r="I307" s="437" t="n"/>
      <c r="J307" s="437" t="n"/>
      <c r="K307" s="437" t="n">
        <v>223</v>
      </c>
      <c r="L307" s="437" t="n">
        <v>9</v>
      </c>
      <c r="M307" s="437" t="n">
        <v>3</v>
      </c>
      <c r="N307" s="437" t="inlineStr"/>
      <c r="O307" s="437" t="n">
        <v>0</v>
      </c>
      <c r="P307" s="437" t="n"/>
      <c r="Q307" s="437" t="n"/>
      <c r="R307" s="437" t="n"/>
      <c r="S307" s="437" t="n"/>
      <c r="T307" s="437" t="n"/>
      <c r="U307" s="437" t="n"/>
      <c r="V307" s="437" t="n"/>
      <c r="W307" s="437" t="n">
        <v>0</v>
      </c>
      <c r="X307" s="437" t="n">
        <v>1</v>
      </c>
      <c r="Y307" s="437" t="n">
        <v>0</v>
      </c>
      <c r="Z307" s="437" t="n"/>
      <c r="AA307" s="437" t="n"/>
      <c r="AB307" s="437" t="n"/>
    </row>
    <row r="308">
      <c r="A308" s="437" t="n">
        <v>50</v>
      </c>
      <c r="B308" s="437" t="n">
        <v>0</v>
      </c>
      <c r="C308" s="437" t="n">
        <v>0</v>
      </c>
      <c r="D308" s="437" t="n">
        <v>1</v>
      </c>
      <c r="E308" s="437" t="n">
        <v>229</v>
      </c>
      <c r="F308" s="437">
        <f>ROUND(Source!AZ297,O308)</f>
        <v/>
      </c>
      <c r="G308" s="437" t="inlineStr">
        <is>
          <t>ОборудПод</t>
        </is>
      </c>
      <c r="H308" s="437" t="inlineStr">
        <is>
          <t>Стоимость оборудования подрядчика</t>
        </is>
      </c>
      <c r="I308" s="437" t="n"/>
      <c r="J308" s="437" t="n"/>
      <c r="K308" s="437" t="n">
        <v>229</v>
      </c>
      <c r="L308" s="437" t="n">
        <v>10</v>
      </c>
      <c r="M308" s="437" t="n">
        <v>3</v>
      </c>
      <c r="N308" s="437" t="inlineStr"/>
      <c r="O308" s="437" t="n">
        <v>0</v>
      </c>
      <c r="P308" s="437" t="n"/>
      <c r="Q308" s="437" t="n"/>
      <c r="R308" s="437" t="n"/>
      <c r="S308" s="437" t="n"/>
      <c r="T308" s="437" t="n"/>
      <c r="U308" s="437" t="n"/>
      <c r="V308" s="437" t="n"/>
      <c r="W308" s="437" t="n">
        <v>0</v>
      </c>
      <c r="X308" s="437" t="n">
        <v>1</v>
      </c>
      <c r="Y308" s="437" t="n">
        <v>0</v>
      </c>
      <c r="Z308" s="437" t="n"/>
      <c r="AA308" s="437" t="n"/>
      <c r="AB308" s="437" t="n"/>
    </row>
    <row r="309">
      <c r="A309" s="437" t="n">
        <v>50</v>
      </c>
      <c r="B309" s="437" t="n">
        <v>0</v>
      </c>
      <c r="C309" s="437" t="n">
        <v>0</v>
      </c>
      <c r="D309" s="437" t="n">
        <v>1</v>
      </c>
      <c r="E309" s="437" t="n">
        <v>203</v>
      </c>
      <c r="F309" s="437">
        <f>ROUND(Source!Q297,O309)</f>
        <v/>
      </c>
      <c r="G309" s="437" t="inlineStr">
        <is>
          <t>ЭММ</t>
        </is>
      </c>
      <c r="H309" s="437" t="inlineStr">
        <is>
          <t>Эксплуатация машин</t>
        </is>
      </c>
      <c r="I309" s="437" t="n"/>
      <c r="J309" s="437" t="n"/>
      <c r="K309" s="437" t="n">
        <v>203</v>
      </c>
      <c r="L309" s="437" t="n">
        <v>11</v>
      </c>
      <c r="M309" s="437" t="n">
        <v>3</v>
      </c>
      <c r="N309" s="437" t="inlineStr"/>
      <c r="O309" s="437" t="n">
        <v>0</v>
      </c>
      <c r="P309" s="437" t="n"/>
      <c r="Q309" s="437" t="n"/>
      <c r="R309" s="437" t="n"/>
      <c r="S309" s="437" t="n"/>
      <c r="T309" s="437" t="n"/>
      <c r="U309" s="437" t="n"/>
      <c r="V309" s="437" t="n"/>
      <c r="W309" s="437" t="n">
        <v>0</v>
      </c>
      <c r="X309" s="437" t="n">
        <v>1</v>
      </c>
      <c r="Y309" s="437" t="n">
        <v>0</v>
      </c>
      <c r="Z309" s="437" t="n"/>
      <c r="AA309" s="437" t="n"/>
      <c r="AB309" s="437" t="n"/>
    </row>
    <row r="310">
      <c r="A310" s="437" t="n">
        <v>50</v>
      </c>
      <c r="B310" s="437" t="n">
        <v>0</v>
      </c>
      <c r="C310" s="437" t="n">
        <v>0</v>
      </c>
      <c r="D310" s="437" t="n">
        <v>1</v>
      </c>
      <c r="E310" s="437" t="n">
        <v>231</v>
      </c>
      <c r="F310" s="437">
        <f>ROUND(Source!BB297,O310)</f>
        <v/>
      </c>
      <c r="G310" s="437" t="inlineStr">
        <is>
          <t>ЭММсНРиСП</t>
        </is>
      </c>
      <c r="H310" s="437" t="inlineStr">
        <is>
          <t>Эксплуатация машин по ТСН-2001.16</t>
        </is>
      </c>
      <c r="I310" s="437" t="n"/>
      <c r="J310" s="437" t="n"/>
      <c r="K310" s="437" t="n">
        <v>231</v>
      </c>
      <c r="L310" s="437" t="n">
        <v>12</v>
      </c>
      <c r="M310" s="437" t="n">
        <v>3</v>
      </c>
      <c r="N310" s="437" t="inlineStr"/>
      <c r="O310" s="437" t="n">
        <v>0</v>
      </c>
      <c r="P310" s="437" t="n"/>
      <c r="Q310" s="437" t="n"/>
      <c r="R310" s="437" t="n"/>
      <c r="S310" s="437" t="n"/>
      <c r="T310" s="437" t="n"/>
      <c r="U310" s="437" t="n"/>
      <c r="V310" s="437" t="n"/>
      <c r="W310" s="437" t="n">
        <v>0</v>
      </c>
      <c r="X310" s="437" t="n">
        <v>1</v>
      </c>
      <c r="Y310" s="437" t="n">
        <v>0</v>
      </c>
      <c r="Z310" s="437" t="n"/>
      <c r="AA310" s="437" t="n"/>
      <c r="AB310" s="437" t="n"/>
    </row>
    <row r="311">
      <c r="A311" s="437" t="n">
        <v>50</v>
      </c>
      <c r="B311" s="437" t="n">
        <v>0</v>
      </c>
      <c r="C311" s="437" t="n">
        <v>0</v>
      </c>
      <c r="D311" s="437" t="n">
        <v>1</v>
      </c>
      <c r="E311" s="437" t="n">
        <v>204</v>
      </c>
      <c r="F311" s="437">
        <f>ROUND(Source!R297,O311)</f>
        <v/>
      </c>
      <c r="G311" s="437" t="inlineStr">
        <is>
          <t>ЗПМ</t>
        </is>
      </c>
      <c r="H311" s="437" t="inlineStr">
        <is>
          <t>ЗП машинистов</t>
        </is>
      </c>
      <c r="I311" s="437" t="n"/>
      <c r="J311" s="437" t="n"/>
      <c r="K311" s="437" t="n">
        <v>204</v>
      </c>
      <c r="L311" s="437" t="n">
        <v>13</v>
      </c>
      <c r="M311" s="437" t="n">
        <v>3</v>
      </c>
      <c r="N311" s="437" t="inlineStr"/>
      <c r="O311" s="437" t="n">
        <v>0</v>
      </c>
      <c r="P311" s="437" t="n"/>
      <c r="Q311" s="437" t="n"/>
      <c r="R311" s="437" t="n"/>
      <c r="S311" s="437" t="n"/>
      <c r="T311" s="437" t="n"/>
      <c r="U311" s="437" t="n"/>
      <c r="V311" s="437" t="n"/>
      <c r="W311" s="437" t="n">
        <v>0</v>
      </c>
      <c r="X311" s="437" t="n">
        <v>1</v>
      </c>
      <c r="Y311" s="437" t="n">
        <v>0</v>
      </c>
      <c r="Z311" s="437" t="n"/>
      <c r="AA311" s="437" t="n"/>
      <c r="AB311" s="437" t="n"/>
    </row>
    <row r="312">
      <c r="A312" s="437" t="n">
        <v>50</v>
      </c>
      <c r="B312" s="437" t="n">
        <v>0</v>
      </c>
      <c r="C312" s="437" t="n">
        <v>0</v>
      </c>
      <c r="D312" s="437" t="n">
        <v>1</v>
      </c>
      <c r="E312" s="437" t="n">
        <v>205</v>
      </c>
      <c r="F312" s="437">
        <f>ROUND(Source!S297,O312)</f>
        <v/>
      </c>
      <c r="G312" s="437" t="inlineStr">
        <is>
          <t>ОЗП</t>
        </is>
      </c>
      <c r="H312" s="437" t="inlineStr">
        <is>
          <t>Основная ЗП рабочих</t>
        </is>
      </c>
      <c r="I312" s="437" t="n"/>
      <c r="J312" s="437" t="n"/>
      <c r="K312" s="437" t="n">
        <v>205</v>
      </c>
      <c r="L312" s="437" t="n">
        <v>14</v>
      </c>
      <c r="M312" s="437" t="n">
        <v>3</v>
      </c>
      <c r="N312" s="437" t="inlineStr"/>
      <c r="O312" s="437" t="n">
        <v>0</v>
      </c>
      <c r="P312" s="437" t="n"/>
      <c r="Q312" s="437" t="n"/>
      <c r="R312" s="437" t="n"/>
      <c r="S312" s="437" t="n"/>
      <c r="T312" s="437" t="n"/>
      <c r="U312" s="437" t="n"/>
      <c r="V312" s="437" t="n"/>
      <c r="W312" s="437" t="n">
        <v>0</v>
      </c>
      <c r="X312" s="437" t="n">
        <v>1</v>
      </c>
      <c r="Y312" s="437" t="n">
        <v>0</v>
      </c>
      <c r="Z312" s="437" t="n"/>
      <c r="AA312" s="437" t="n"/>
      <c r="AB312" s="437" t="n"/>
    </row>
    <row r="313">
      <c r="A313" s="437" t="n">
        <v>50</v>
      </c>
      <c r="B313" s="437" t="n">
        <v>0</v>
      </c>
      <c r="C313" s="437" t="n">
        <v>0</v>
      </c>
      <c r="D313" s="437" t="n">
        <v>1</v>
      </c>
      <c r="E313" s="437" t="n">
        <v>232</v>
      </c>
      <c r="F313" s="437">
        <f>ROUND(Source!BC297,O313)</f>
        <v/>
      </c>
      <c r="G313" s="437" t="inlineStr">
        <is>
          <t>ОЗПсНРиСП</t>
        </is>
      </c>
      <c r="H313" s="437" t="inlineStr">
        <is>
          <t>Основная ЗП рабочих по ТСН-2001.16</t>
        </is>
      </c>
      <c r="I313" s="437" t="n"/>
      <c r="J313" s="437" t="n"/>
      <c r="K313" s="437" t="n">
        <v>232</v>
      </c>
      <c r="L313" s="437" t="n">
        <v>15</v>
      </c>
      <c r="M313" s="437" t="n">
        <v>3</v>
      </c>
      <c r="N313" s="437" t="inlineStr"/>
      <c r="O313" s="437" t="n">
        <v>0</v>
      </c>
      <c r="P313" s="437" t="n"/>
      <c r="Q313" s="437" t="n"/>
      <c r="R313" s="437" t="n"/>
      <c r="S313" s="437" t="n"/>
      <c r="T313" s="437" t="n"/>
      <c r="U313" s="437" t="n"/>
      <c r="V313" s="437" t="n"/>
      <c r="W313" s="437" t="n">
        <v>0</v>
      </c>
      <c r="X313" s="437" t="n">
        <v>1</v>
      </c>
      <c r="Y313" s="437" t="n">
        <v>0</v>
      </c>
      <c r="Z313" s="437" t="n"/>
      <c r="AA313" s="437" t="n"/>
      <c r="AB313" s="437" t="n"/>
    </row>
    <row r="314">
      <c r="A314" s="437" t="n">
        <v>50</v>
      </c>
      <c r="B314" s="437" t="n">
        <v>0</v>
      </c>
      <c r="C314" s="437" t="n">
        <v>0</v>
      </c>
      <c r="D314" s="437" t="n">
        <v>1</v>
      </c>
      <c r="E314" s="437" t="n">
        <v>214</v>
      </c>
      <c r="F314" s="437">
        <f>ROUND(Source!AS297,O314)</f>
        <v/>
      </c>
      <c r="G314" s="437" t="inlineStr">
        <is>
          <t>Строит</t>
        </is>
      </c>
      <c r="H314" s="437" t="inlineStr">
        <is>
          <t>Строительные работы с НР и СП</t>
        </is>
      </c>
      <c r="I314" s="437" t="n"/>
      <c r="J314" s="437" t="n"/>
      <c r="K314" s="437" t="n">
        <v>214</v>
      </c>
      <c r="L314" s="437" t="n">
        <v>16</v>
      </c>
      <c r="M314" s="437" t="n">
        <v>3</v>
      </c>
      <c r="N314" s="437" t="inlineStr"/>
      <c r="O314" s="437" t="n">
        <v>0</v>
      </c>
      <c r="P314" s="437" t="n"/>
      <c r="Q314" s="437" t="n"/>
      <c r="R314" s="437" t="n"/>
      <c r="S314" s="437" t="n"/>
      <c r="T314" s="437" t="n"/>
      <c r="U314" s="437" t="n"/>
      <c r="V314" s="437" t="n"/>
      <c r="W314" s="437" t="n">
        <v>0</v>
      </c>
      <c r="X314" s="437" t="n">
        <v>1</v>
      </c>
      <c r="Y314" s="437" t="n">
        <v>0</v>
      </c>
      <c r="Z314" s="437" t="n"/>
      <c r="AA314" s="437" t="n"/>
      <c r="AB314" s="437" t="n"/>
    </row>
    <row r="315">
      <c r="A315" s="437" t="n">
        <v>50</v>
      </c>
      <c r="B315" s="437" t="n">
        <v>0</v>
      </c>
      <c r="C315" s="437" t="n">
        <v>0</v>
      </c>
      <c r="D315" s="437" t="n">
        <v>1</v>
      </c>
      <c r="E315" s="437" t="n">
        <v>215</v>
      </c>
      <c r="F315" s="437">
        <f>ROUND(Source!AT297,O315)</f>
        <v/>
      </c>
      <c r="G315" s="437" t="inlineStr">
        <is>
          <t>Монтаж</t>
        </is>
      </c>
      <c r="H315" s="437" t="inlineStr">
        <is>
          <t>Монтажные работы с НР и СП</t>
        </is>
      </c>
      <c r="I315" s="437" t="n"/>
      <c r="J315" s="437" t="n"/>
      <c r="K315" s="437" t="n">
        <v>215</v>
      </c>
      <c r="L315" s="437" t="n">
        <v>17</v>
      </c>
      <c r="M315" s="437" t="n">
        <v>3</v>
      </c>
      <c r="N315" s="437" t="inlineStr"/>
      <c r="O315" s="437" t="n">
        <v>0</v>
      </c>
      <c r="P315" s="437" t="n"/>
      <c r="Q315" s="437" t="n"/>
      <c r="R315" s="437" t="n"/>
      <c r="S315" s="437" t="n"/>
      <c r="T315" s="437" t="n"/>
      <c r="U315" s="437" t="n"/>
      <c r="V315" s="437" t="n"/>
      <c r="W315" s="437" t="n">
        <v>0</v>
      </c>
      <c r="X315" s="437" t="n">
        <v>1</v>
      </c>
      <c r="Y315" s="437" t="n">
        <v>0</v>
      </c>
      <c r="Z315" s="437" t="n"/>
      <c r="AA315" s="437" t="n"/>
      <c r="AB315" s="437" t="n"/>
    </row>
    <row r="316">
      <c r="A316" s="437" t="n">
        <v>50</v>
      </c>
      <c r="B316" s="437" t="n">
        <v>0</v>
      </c>
      <c r="C316" s="437" t="n">
        <v>0</v>
      </c>
      <c r="D316" s="437" t="n">
        <v>1</v>
      </c>
      <c r="E316" s="437" t="n">
        <v>217</v>
      </c>
      <c r="F316" s="437">
        <f>ROUND(Source!AU297,O316)</f>
        <v/>
      </c>
      <c r="G316" s="437" t="inlineStr">
        <is>
          <t>Прочие</t>
        </is>
      </c>
      <c r="H316" s="437" t="inlineStr">
        <is>
          <t>Прочие работы с НР и СП</t>
        </is>
      </c>
      <c r="I316" s="437" t="n"/>
      <c r="J316" s="437" t="n"/>
      <c r="K316" s="437" t="n">
        <v>217</v>
      </c>
      <c r="L316" s="437" t="n">
        <v>18</v>
      </c>
      <c r="M316" s="437" t="n">
        <v>3</v>
      </c>
      <c r="N316" s="437" t="inlineStr"/>
      <c r="O316" s="437" t="n">
        <v>0</v>
      </c>
      <c r="P316" s="437" t="n"/>
      <c r="Q316" s="437" t="n"/>
      <c r="R316" s="437" t="n"/>
      <c r="S316" s="437" t="n"/>
      <c r="T316" s="437" t="n"/>
      <c r="U316" s="437" t="n"/>
      <c r="V316" s="437" t="n"/>
      <c r="W316" s="437" t="n">
        <v>0</v>
      </c>
      <c r="X316" s="437" t="n">
        <v>1</v>
      </c>
      <c r="Y316" s="437" t="n">
        <v>0</v>
      </c>
      <c r="Z316" s="437" t="n"/>
      <c r="AA316" s="437" t="n"/>
      <c r="AB316" s="437" t="n"/>
    </row>
    <row r="317">
      <c r="A317" s="437" t="n">
        <v>50</v>
      </c>
      <c r="B317" s="437" t="n">
        <v>0</v>
      </c>
      <c r="C317" s="437" t="n">
        <v>0</v>
      </c>
      <c r="D317" s="437" t="n">
        <v>1</v>
      </c>
      <c r="E317" s="437" t="n">
        <v>230</v>
      </c>
      <c r="F317" s="437">
        <f>ROUND(Source!BA297,O317)</f>
        <v/>
      </c>
      <c r="G317" s="437" t="inlineStr">
        <is>
          <t>ПрочиеЗатр</t>
        </is>
      </c>
      <c r="H317" s="437" t="inlineStr">
        <is>
          <t>Прочие затраты по ТСН-2001.16</t>
        </is>
      </c>
      <c r="I317" s="437" t="n"/>
      <c r="J317" s="437" t="n"/>
      <c r="K317" s="437" t="n">
        <v>230</v>
      </c>
      <c r="L317" s="437" t="n">
        <v>19</v>
      </c>
      <c r="M317" s="437" t="n">
        <v>3</v>
      </c>
      <c r="N317" s="437" t="inlineStr"/>
      <c r="O317" s="437" t="n">
        <v>0</v>
      </c>
      <c r="P317" s="437" t="n"/>
      <c r="Q317" s="437" t="n"/>
      <c r="R317" s="437" t="n"/>
      <c r="S317" s="437" t="n"/>
      <c r="T317" s="437" t="n"/>
      <c r="U317" s="437" t="n"/>
      <c r="V317" s="437" t="n"/>
      <c r="W317" s="437" t="n">
        <v>0</v>
      </c>
      <c r="X317" s="437" t="n">
        <v>1</v>
      </c>
      <c r="Y317" s="437" t="n">
        <v>0</v>
      </c>
      <c r="Z317" s="437" t="n"/>
      <c r="AA317" s="437" t="n"/>
      <c r="AB317" s="437" t="n"/>
    </row>
    <row r="318">
      <c r="A318" s="437" t="n">
        <v>50</v>
      </c>
      <c r="B318" s="437" t="n">
        <v>0</v>
      </c>
      <c r="C318" s="437" t="n">
        <v>0</v>
      </c>
      <c r="D318" s="437" t="n">
        <v>1</v>
      </c>
      <c r="E318" s="437" t="n">
        <v>206</v>
      </c>
      <c r="F318" s="437">
        <f>ROUND(Source!T297,O318)</f>
        <v/>
      </c>
      <c r="G318" s="437" t="inlineStr">
        <is>
          <t>ВозврМат</t>
        </is>
      </c>
      <c r="H318" s="437" t="inlineStr">
        <is>
          <t>Возврат материалов</t>
        </is>
      </c>
      <c r="I318" s="437" t="n"/>
      <c r="J318" s="437" t="n"/>
      <c r="K318" s="437" t="n">
        <v>206</v>
      </c>
      <c r="L318" s="437" t="n">
        <v>20</v>
      </c>
      <c r="M318" s="437" t="n">
        <v>3</v>
      </c>
      <c r="N318" s="437" t="inlineStr"/>
      <c r="O318" s="437" t="n">
        <v>0</v>
      </c>
      <c r="P318" s="437" t="n"/>
      <c r="Q318" s="437" t="n"/>
      <c r="R318" s="437" t="n"/>
      <c r="S318" s="437" t="n"/>
      <c r="T318" s="437" t="n"/>
      <c r="U318" s="437" t="n"/>
      <c r="V318" s="437" t="n"/>
      <c r="W318" s="437" t="n">
        <v>0</v>
      </c>
      <c r="X318" s="437" t="n">
        <v>1</v>
      </c>
      <c r="Y318" s="437" t="n">
        <v>0</v>
      </c>
      <c r="Z318" s="437" t="n"/>
      <c r="AA318" s="437" t="n"/>
      <c r="AB318" s="437" t="n"/>
    </row>
    <row r="319">
      <c r="A319" s="437" t="n">
        <v>50</v>
      </c>
      <c r="B319" s="437" t="n">
        <v>0</v>
      </c>
      <c r="C319" s="437" t="n">
        <v>0</v>
      </c>
      <c r="D319" s="437" t="n">
        <v>1</v>
      </c>
      <c r="E319" s="437" t="n">
        <v>207</v>
      </c>
      <c r="F319" s="437">
        <f>ROUND(Source!U297,O319)</f>
        <v/>
      </c>
      <c r="G319" s="437" t="inlineStr">
        <is>
          <t>ТрудСтр</t>
        </is>
      </c>
      <c r="H319" s="437" t="inlineStr">
        <is>
          <t>Трудозатраты строителей</t>
        </is>
      </c>
      <c r="I319" s="437" t="n"/>
      <c r="J319" s="437" t="n"/>
      <c r="K319" s="437" t="n">
        <v>207</v>
      </c>
      <c r="L319" s="437" t="n">
        <v>21</v>
      </c>
      <c r="M319" s="437" t="n">
        <v>3</v>
      </c>
      <c r="N319" s="437" t="inlineStr"/>
      <c r="O319" s="437" t="n">
        <v>7</v>
      </c>
      <c r="P319" s="437" t="n"/>
      <c r="Q319" s="437" t="n"/>
      <c r="R319" s="437" t="n"/>
      <c r="S319" s="437" t="n"/>
      <c r="T319" s="437" t="n"/>
      <c r="U319" s="437" t="n"/>
      <c r="V319" s="437" t="n"/>
      <c r="W319" s="437" t="n">
        <v>0</v>
      </c>
      <c r="X319" s="437" t="n">
        <v>1</v>
      </c>
      <c r="Y319" s="437" t="n">
        <v>0</v>
      </c>
      <c r="Z319" s="437" t="n"/>
      <c r="AA319" s="437" t="n"/>
      <c r="AB319" s="437" t="n"/>
    </row>
    <row r="320">
      <c r="A320" s="437" t="n">
        <v>50</v>
      </c>
      <c r="B320" s="437" t="n">
        <v>0</v>
      </c>
      <c r="C320" s="437" t="n">
        <v>0</v>
      </c>
      <c r="D320" s="437" t="n">
        <v>1</v>
      </c>
      <c r="E320" s="437" t="n">
        <v>208</v>
      </c>
      <c r="F320" s="437">
        <f>ROUND(Source!V297,O320)</f>
        <v/>
      </c>
      <c r="G320" s="437" t="inlineStr">
        <is>
          <t>ТрудМаш</t>
        </is>
      </c>
      <c r="H320" s="437" t="inlineStr">
        <is>
          <t>Трудозатраты машинистов</t>
        </is>
      </c>
      <c r="I320" s="437" t="n"/>
      <c r="J320" s="437" t="n"/>
      <c r="K320" s="437" t="n">
        <v>208</v>
      </c>
      <c r="L320" s="437" t="n">
        <v>22</v>
      </c>
      <c r="M320" s="437" t="n">
        <v>3</v>
      </c>
      <c r="N320" s="437" t="inlineStr"/>
      <c r="O320" s="437" t="n">
        <v>7</v>
      </c>
      <c r="P320" s="437" t="n"/>
      <c r="Q320" s="437" t="n"/>
      <c r="R320" s="437" t="n"/>
      <c r="S320" s="437" t="n"/>
      <c r="T320" s="437" t="n"/>
      <c r="U320" s="437" t="n"/>
      <c r="V320" s="437" t="n"/>
      <c r="W320" s="437" t="n">
        <v>0</v>
      </c>
      <c r="X320" s="437" t="n">
        <v>1</v>
      </c>
      <c r="Y320" s="437" t="n">
        <v>0</v>
      </c>
      <c r="Z320" s="437" t="n"/>
      <c r="AA320" s="437" t="n"/>
      <c r="AB320" s="437" t="n"/>
    </row>
    <row r="321">
      <c r="A321" s="437" t="n">
        <v>50</v>
      </c>
      <c r="B321" s="437" t="n">
        <v>0</v>
      </c>
      <c r="C321" s="437" t="n">
        <v>0</v>
      </c>
      <c r="D321" s="437" t="n">
        <v>1</v>
      </c>
      <c r="E321" s="437" t="n">
        <v>209</v>
      </c>
      <c r="F321" s="437">
        <f>ROUND(Source!W297,O321)</f>
        <v/>
      </c>
      <c r="G321" s="437" t="inlineStr">
        <is>
          <t>ТранспМат</t>
        </is>
      </c>
      <c r="H321" s="437" t="inlineStr">
        <is>
          <t>Транспорт материалов</t>
        </is>
      </c>
      <c r="I321" s="437" t="n"/>
      <c r="J321" s="437" t="n"/>
      <c r="K321" s="437" t="n">
        <v>209</v>
      </c>
      <c r="L321" s="437" t="n">
        <v>23</v>
      </c>
      <c r="M321" s="437" t="n">
        <v>3</v>
      </c>
      <c r="N321" s="437" t="inlineStr"/>
      <c r="O321" s="437" t="n">
        <v>0</v>
      </c>
      <c r="P321" s="437" t="n"/>
      <c r="Q321" s="437" t="n"/>
      <c r="R321" s="437" t="n"/>
      <c r="S321" s="437" t="n"/>
      <c r="T321" s="437" t="n"/>
      <c r="U321" s="437" t="n"/>
      <c r="V321" s="437" t="n"/>
      <c r="W321" s="437" t="n">
        <v>0</v>
      </c>
      <c r="X321" s="437" t="n">
        <v>1</v>
      </c>
      <c r="Y321" s="437" t="n">
        <v>0</v>
      </c>
      <c r="Z321" s="437" t="n"/>
      <c r="AA321" s="437" t="n"/>
      <c r="AB321" s="437" t="n"/>
    </row>
    <row r="322">
      <c r="A322" s="437" t="n">
        <v>50</v>
      </c>
      <c r="B322" s="437" t="n">
        <v>0</v>
      </c>
      <c r="C322" s="437" t="n">
        <v>0</v>
      </c>
      <c r="D322" s="437" t="n">
        <v>1</v>
      </c>
      <c r="E322" s="437" t="n">
        <v>233</v>
      </c>
      <c r="F322" s="437">
        <f>ROUND(Source!BD297,O322)</f>
        <v/>
      </c>
      <c r="G322" s="437" t="inlineStr">
        <is>
          <t>Перевозка</t>
        </is>
      </c>
      <c r="H322" s="437" t="inlineStr">
        <is>
          <t>Перевозка грузов</t>
        </is>
      </c>
      <c r="I322" s="437" t="n"/>
      <c r="J322" s="437" t="n"/>
      <c r="K322" s="437" t="n">
        <v>233</v>
      </c>
      <c r="L322" s="437" t="n">
        <v>24</v>
      </c>
      <c r="M322" s="437" t="n">
        <v>3</v>
      </c>
      <c r="N322" s="437" t="inlineStr"/>
      <c r="O322" s="437" t="n">
        <v>0</v>
      </c>
      <c r="P322" s="437" t="n"/>
      <c r="Q322" s="437" t="n"/>
      <c r="R322" s="437" t="n"/>
      <c r="S322" s="437" t="n"/>
      <c r="T322" s="437" t="n"/>
      <c r="U322" s="437" t="n"/>
      <c r="V322" s="437" t="n"/>
      <c r="W322" s="437" t="n">
        <v>0</v>
      </c>
      <c r="X322" s="437" t="n">
        <v>1</v>
      </c>
      <c r="Y322" s="437" t="n">
        <v>0</v>
      </c>
      <c r="Z322" s="437" t="n"/>
      <c r="AA322" s="437" t="n"/>
      <c r="AB322" s="437" t="n"/>
    </row>
    <row r="323">
      <c r="A323" s="437" t="n">
        <v>50</v>
      </c>
      <c r="B323" s="437" t="n">
        <v>0</v>
      </c>
      <c r="C323" s="437" t="n">
        <v>0</v>
      </c>
      <c r="D323" s="437" t="n">
        <v>1</v>
      </c>
      <c r="E323" s="437" t="n">
        <v>210</v>
      </c>
      <c r="F323" s="437">
        <f>ROUND(Source!X297,O323)</f>
        <v/>
      </c>
      <c r="G323" s="437" t="inlineStr">
        <is>
          <t>НР</t>
        </is>
      </c>
      <c r="H323" s="437" t="inlineStr">
        <is>
          <t>Накладные расходы</t>
        </is>
      </c>
      <c r="I323" s="437" t="n"/>
      <c r="J323" s="437" t="n"/>
      <c r="K323" s="437" t="n">
        <v>210</v>
      </c>
      <c r="L323" s="437" t="n">
        <v>25</v>
      </c>
      <c r="M323" s="437" t="n">
        <v>3</v>
      </c>
      <c r="N323" s="437" t="inlineStr"/>
      <c r="O323" s="437" t="n">
        <v>0</v>
      </c>
      <c r="P323" s="437" t="n"/>
      <c r="Q323" s="437" t="n"/>
      <c r="R323" s="437" t="n"/>
      <c r="S323" s="437" t="n"/>
      <c r="T323" s="437" t="n"/>
      <c r="U323" s="437" t="n"/>
      <c r="V323" s="437" t="n"/>
      <c r="W323" s="437" t="n">
        <v>0</v>
      </c>
      <c r="X323" s="437" t="n">
        <v>1</v>
      </c>
      <c r="Y323" s="437" t="n">
        <v>0</v>
      </c>
      <c r="Z323" s="437" t="n"/>
      <c r="AA323" s="437" t="n"/>
      <c r="AB323" s="437" t="n"/>
    </row>
    <row r="324">
      <c r="A324" s="437" t="n">
        <v>50</v>
      </c>
      <c r="B324" s="437" t="n">
        <v>0</v>
      </c>
      <c r="C324" s="437" t="n">
        <v>0</v>
      </c>
      <c r="D324" s="437" t="n">
        <v>1</v>
      </c>
      <c r="E324" s="437" t="n">
        <v>211</v>
      </c>
      <c r="F324" s="437">
        <f>ROUND(Source!Y297,O324)</f>
        <v/>
      </c>
      <c r="G324" s="437" t="inlineStr">
        <is>
          <t>СмПриб</t>
        </is>
      </c>
      <c r="H324" s="437" t="inlineStr">
        <is>
          <t>Сметная прибыль</t>
        </is>
      </c>
      <c r="I324" s="437" t="n"/>
      <c r="J324" s="437" t="n"/>
      <c r="K324" s="437" t="n">
        <v>211</v>
      </c>
      <c r="L324" s="437" t="n">
        <v>26</v>
      </c>
      <c r="M324" s="437" t="n">
        <v>3</v>
      </c>
      <c r="N324" s="437" t="inlineStr"/>
      <c r="O324" s="437" t="n">
        <v>0</v>
      </c>
      <c r="P324" s="437" t="n"/>
      <c r="Q324" s="437" t="n"/>
      <c r="R324" s="437" t="n"/>
      <c r="S324" s="437" t="n"/>
      <c r="T324" s="437" t="n"/>
      <c r="U324" s="437" t="n"/>
      <c r="V324" s="437" t="n"/>
      <c r="W324" s="437" t="n">
        <v>0</v>
      </c>
      <c r="X324" s="437" t="n">
        <v>1</v>
      </c>
      <c r="Y324" s="437" t="n">
        <v>0</v>
      </c>
      <c r="Z324" s="437" t="n"/>
      <c r="AA324" s="437" t="n"/>
      <c r="AB324" s="437" t="n"/>
    </row>
    <row r="325">
      <c r="A325" s="437" t="n">
        <v>50</v>
      </c>
      <c r="B325" s="437" t="n">
        <v>0</v>
      </c>
      <c r="C325" s="437" t="n">
        <v>0</v>
      </c>
      <c r="D325" s="437" t="n">
        <v>1</v>
      </c>
      <c r="E325" s="437" t="n">
        <v>224</v>
      </c>
      <c r="F325" s="437">
        <f>ROUND(Source!AR297,O325)</f>
        <v/>
      </c>
      <c r="G325" s="437" t="inlineStr">
        <is>
          <t>Всего</t>
        </is>
      </c>
      <c r="H325" s="437" t="inlineStr">
        <is>
          <t>Всего с НР и СП</t>
        </is>
      </c>
      <c r="I325" s="437" t="n"/>
      <c r="J325" s="437" t="n"/>
      <c r="K325" s="437" t="n">
        <v>224</v>
      </c>
      <c r="L325" s="437" t="n">
        <v>27</v>
      </c>
      <c r="M325" s="437" t="n">
        <v>3</v>
      </c>
      <c r="N325" s="437" t="inlineStr"/>
      <c r="O325" s="437" t="n">
        <v>0</v>
      </c>
      <c r="P325" s="437" t="n"/>
      <c r="Q325" s="437" t="n"/>
      <c r="R325" s="437" t="n"/>
      <c r="S325" s="437" t="n"/>
      <c r="T325" s="437" t="n"/>
      <c r="U325" s="437" t="n"/>
      <c r="V325" s="437" t="n"/>
      <c r="W325" s="437" t="n">
        <v>0</v>
      </c>
      <c r="X325" s="437" t="n">
        <v>1</v>
      </c>
      <c r="Y325" s="437" t="n">
        <v>0</v>
      </c>
      <c r="Z325" s="437" t="n"/>
      <c r="AA325" s="437" t="n"/>
      <c r="AB325" s="437" t="n"/>
    </row>
    <row r="326">
      <c r="A326" s="437" t="n">
        <v>50</v>
      </c>
      <c r="B326" s="437" t="n">
        <v>0</v>
      </c>
      <c r="C326" s="437" t="n">
        <v>0</v>
      </c>
      <c r="D326" s="437" t="n">
        <v>2</v>
      </c>
      <c r="E326" s="437" t="n">
        <v>0</v>
      </c>
      <c r="F326" s="437">
        <f>ROUND(F325,O326)</f>
        <v/>
      </c>
      <c r="G326" s="437" t="inlineStr">
        <is>
          <t>и1</t>
        </is>
      </c>
      <c r="H326" s="437" t="inlineStr">
        <is>
          <t>Итого</t>
        </is>
      </c>
      <c r="I326" s="437" t="n"/>
      <c r="J326" s="437" t="n"/>
      <c r="K326" s="437" t="n">
        <v>212</v>
      </c>
      <c r="L326" s="437" t="n">
        <v>28</v>
      </c>
      <c r="M326" s="437" t="n">
        <v>0</v>
      </c>
      <c r="N326" s="437" t="inlineStr"/>
      <c r="O326" s="437" t="n">
        <v>0</v>
      </c>
      <c r="P326" s="437" t="n"/>
      <c r="Q326" s="437" t="n"/>
      <c r="R326" s="437" t="n"/>
      <c r="S326" s="437" t="n"/>
      <c r="T326" s="437" t="n"/>
      <c r="U326" s="437" t="n"/>
      <c r="V326" s="437" t="n"/>
      <c r="W326" s="437" t="n">
        <v>0</v>
      </c>
      <c r="X326" s="437" t="n">
        <v>1</v>
      </c>
      <c r="Y326" s="437" t="n">
        <v>0</v>
      </c>
      <c r="Z326" s="437" t="n"/>
      <c r="AA326" s="437" t="n"/>
      <c r="AB326" s="437" t="n"/>
    </row>
    <row r="327">
      <c r="A327" s="437" t="n">
        <v>50</v>
      </c>
      <c r="B327" s="437" t="n">
        <v>0</v>
      </c>
      <c r="C327" s="437" t="n">
        <v>0</v>
      </c>
      <c r="D327" s="437" t="n">
        <v>2</v>
      </c>
      <c r="E327" s="437" t="n">
        <v>0</v>
      </c>
      <c r="F327" s="437">
        <f>ROUND(F326*0.22,O327)</f>
        <v/>
      </c>
      <c r="G327" s="437" t="inlineStr">
        <is>
          <t>и2</t>
        </is>
      </c>
      <c r="H327" s="437" t="inlineStr">
        <is>
          <t>НДС 22%</t>
        </is>
      </c>
      <c r="I327" s="437" t="n"/>
      <c r="J327" s="437" t="n"/>
      <c r="K327" s="437" t="n">
        <v>212</v>
      </c>
      <c r="L327" s="437" t="n">
        <v>29</v>
      </c>
      <c r="M327" s="437" t="n">
        <v>0</v>
      </c>
      <c r="N327" s="437" t="inlineStr"/>
      <c r="O327" s="437" t="n">
        <v>0</v>
      </c>
      <c r="P327" s="437" t="n"/>
      <c r="Q327" s="437" t="n"/>
      <c r="R327" s="437" t="n"/>
      <c r="S327" s="437" t="n"/>
      <c r="T327" s="437" t="n"/>
      <c r="U327" s="437" t="n"/>
      <c r="V327" s="437" t="n"/>
      <c r="W327" s="437" t="n">
        <v>0</v>
      </c>
      <c r="X327" s="437" t="n">
        <v>1</v>
      </c>
      <c r="Y327" s="437" t="n">
        <v>0</v>
      </c>
      <c r="Z327" s="437" t="n"/>
      <c r="AA327" s="437" t="n"/>
      <c r="AB327" s="437" t="n"/>
    </row>
    <row r="328">
      <c r="A328" s="437" t="n">
        <v>50</v>
      </c>
      <c r="B328" s="437" t="n">
        <v>0</v>
      </c>
      <c r="C328" s="437" t="n">
        <v>0</v>
      </c>
      <c r="D328" s="437" t="n">
        <v>2</v>
      </c>
      <c r="E328" s="437" t="n">
        <v>213</v>
      </c>
      <c r="F328" s="437">
        <f>ROUND(F326+F327,O328)</f>
        <v/>
      </c>
      <c r="G328" s="437" t="inlineStr">
        <is>
          <t>и3</t>
        </is>
      </c>
      <c r="H328" s="437" t="inlineStr">
        <is>
          <t>Всего</t>
        </is>
      </c>
      <c r="I328" s="437" t="n"/>
      <c r="J328" s="437" t="n"/>
      <c r="K328" s="437" t="n">
        <v>212</v>
      </c>
      <c r="L328" s="437" t="n">
        <v>30</v>
      </c>
      <c r="M328" s="437" t="n">
        <v>0</v>
      </c>
      <c r="N328" s="437" t="inlineStr"/>
      <c r="O328" s="437" t="n">
        <v>0</v>
      </c>
      <c r="P328" s="437" t="n"/>
      <c r="Q328" s="437" t="n"/>
      <c r="R328" s="437" t="n"/>
      <c r="S328" s="437" t="n"/>
      <c r="T328" s="437" t="n"/>
      <c r="U328" s="437" t="n"/>
      <c r="V328" s="437" t="n"/>
      <c r="W328" s="437" t="n">
        <v>0</v>
      </c>
      <c r="X328" s="437" t="n">
        <v>1</v>
      </c>
      <c r="Y328" s="437" t="n">
        <v>0</v>
      </c>
      <c r="Z328" s="437" t="n"/>
      <c r="AA328" s="437" t="n"/>
      <c r="AB328" s="437" t="n"/>
    </row>
    <row r="329"/>
    <row r="330">
      <c r="A330" s="434" t="n">
        <v>3</v>
      </c>
      <c r="B330" s="434" t="n">
        <v>0</v>
      </c>
      <c r="C330" s="434" t="n"/>
      <c r="D330" s="434">
        <f>ROW(A342)</f>
        <v/>
      </c>
      <c r="E330" s="434" t="n"/>
      <c r="F330" s="434" t="inlineStr">
        <is>
          <t>Новая локальная смета</t>
        </is>
      </c>
      <c r="G330" s="434" t="inlineStr">
        <is>
          <t>Текстильщиков 11</t>
        </is>
      </c>
      <c r="H330" s="434" t="inlineStr"/>
      <c r="I330" s="434" t="n">
        <v>0</v>
      </c>
      <c r="J330" s="434" t="inlineStr"/>
      <c r="K330" s="434" t="n">
        <v>0</v>
      </c>
      <c r="L330" s="434" t="inlineStr">
        <is>
          <t>Новая локальная смета</t>
        </is>
      </c>
      <c r="M330" s="434" t="inlineStr"/>
      <c r="N330" s="434" t="n"/>
      <c r="O330" s="434" t="n"/>
      <c r="P330" s="434" t="n"/>
      <c r="Q330" s="434" t="n"/>
      <c r="R330" s="434" t="n"/>
      <c r="S330" s="434" t="n">
        <v>0</v>
      </c>
      <c r="T330" s="434" t="n"/>
      <c r="U330" s="434" t="inlineStr"/>
      <c r="V330" s="434" t="n">
        <v>0</v>
      </c>
      <c r="W330" s="434" t="n"/>
      <c r="X330" s="434" t="n"/>
      <c r="Y330" s="434" t="n"/>
      <c r="Z330" s="434" t="n"/>
      <c r="AA330" s="434" t="n"/>
      <c r="AB330" s="434" t="inlineStr"/>
      <c r="AC330" s="434" t="inlineStr"/>
      <c r="AD330" s="434" t="inlineStr"/>
      <c r="AE330" s="434" t="inlineStr"/>
      <c r="AF330" s="434" t="inlineStr"/>
      <c r="AG330" s="434" t="inlineStr"/>
      <c r="AH330" s="434" t="n"/>
      <c r="AI330" s="434" t="n"/>
      <c r="AJ330" s="434" t="n"/>
      <c r="AK330" s="434" t="n"/>
      <c r="AL330" s="434" t="n"/>
      <c r="AM330" s="434" t="n"/>
      <c r="AN330" s="434" t="n"/>
      <c r="AO330" s="434" t="n"/>
      <c r="AP330" s="434" t="inlineStr"/>
      <c r="AQ330" s="434" t="inlineStr"/>
      <c r="AR330" s="434" t="inlineStr"/>
      <c r="AS330" s="434" t="n"/>
      <c r="AT330" s="434" t="n"/>
      <c r="AU330" s="434" t="n"/>
      <c r="AV330" s="434" t="n"/>
      <c r="AW330" s="434" t="n"/>
      <c r="AX330" s="434" t="n"/>
      <c r="AY330" s="434" t="n"/>
      <c r="AZ330" s="434" t="inlineStr"/>
      <c r="BA330" s="434" t="n"/>
      <c r="BB330" s="434" t="inlineStr"/>
      <c r="BC330" s="434" t="inlineStr"/>
      <c r="BD330" s="434" t="inlineStr"/>
      <c r="BE330" s="434" t="inlineStr"/>
      <c r="BF330" s="434" t="inlineStr"/>
      <c r="BG330" s="434" t="inlineStr"/>
      <c r="BH330" s="434" t="inlineStr"/>
      <c r="BI330" s="434" t="inlineStr"/>
      <c r="BJ330" s="434" t="inlineStr"/>
      <c r="BK330" s="434" t="inlineStr"/>
      <c r="BL330" s="434" t="inlineStr"/>
      <c r="BM330" s="434" t="inlineStr"/>
      <c r="BN330" s="434" t="inlineStr"/>
      <c r="BO330" s="434" t="inlineStr"/>
      <c r="BP330" s="434" t="inlineStr"/>
      <c r="BQ330" s="434" t="n"/>
      <c r="BR330" s="434" t="n"/>
      <c r="BS330" s="434" t="n"/>
      <c r="BT330" s="434" t="n"/>
      <c r="BU330" s="434" t="n"/>
      <c r="BV330" s="434" t="n"/>
      <c r="BW330" s="434" t="n"/>
      <c r="BX330" s="434" t="n">
        <v>0</v>
      </c>
      <c r="BY330" s="434" t="n"/>
      <c r="BZ330" s="434" t="n"/>
      <c r="CA330" s="434" t="n"/>
      <c r="CB330" s="434" t="n"/>
      <c r="CC330" s="434" t="n"/>
      <c r="CD330" s="434" t="n"/>
      <c r="CE330" s="434" t="n"/>
      <c r="CF330" s="434" t="n">
        <v>0</v>
      </c>
      <c r="CG330" s="434" t="n">
        <v>0</v>
      </c>
      <c r="CH330" s="434" t="n"/>
      <c r="CI330" s="434" t="inlineStr"/>
      <c r="CJ330" s="434" t="inlineStr"/>
      <c r="CK330" t="inlineStr"/>
      <c r="CL330" t="inlineStr"/>
      <c r="CM330" t="inlineStr"/>
      <c r="CN330" t="inlineStr"/>
      <c r="CO330" t="inlineStr"/>
      <c r="CP330" t="inlineStr"/>
      <c r="CQ330" t="inlineStr"/>
    </row>
    <row r="331"/>
    <row r="332">
      <c r="A332" s="435" t="n">
        <v>52</v>
      </c>
      <c r="B332" s="435">
        <f>B342</f>
        <v/>
      </c>
      <c r="C332" s="435">
        <f>C342</f>
        <v/>
      </c>
      <c r="D332" s="435">
        <f>D342</f>
        <v/>
      </c>
      <c r="E332" s="435">
        <f>E342</f>
        <v/>
      </c>
      <c r="F332" s="435">
        <f>F342</f>
        <v/>
      </c>
      <c r="G332" s="435">
        <f>G342</f>
        <v/>
      </c>
      <c r="H332" s="435" t="n"/>
      <c r="I332" s="435" t="n"/>
      <c r="J332" s="435" t="n"/>
      <c r="K332" s="435" t="n"/>
      <c r="L332" s="435" t="n"/>
      <c r="M332" s="435" t="n"/>
      <c r="N332" s="435" t="n"/>
      <c r="O332" s="435">
        <f>O342</f>
        <v/>
      </c>
      <c r="P332" s="435">
        <f>P342</f>
        <v/>
      </c>
      <c r="Q332" s="435">
        <f>Q342</f>
        <v/>
      </c>
      <c r="R332" s="435">
        <f>R342</f>
        <v/>
      </c>
      <c r="S332" s="435">
        <f>S342</f>
        <v/>
      </c>
      <c r="T332" s="435">
        <f>T342</f>
        <v/>
      </c>
      <c r="U332" s="435">
        <f>U342</f>
        <v/>
      </c>
      <c r="V332" s="435">
        <f>V342</f>
        <v/>
      </c>
      <c r="W332" s="435">
        <f>W342</f>
        <v/>
      </c>
      <c r="X332" s="435">
        <f>X342</f>
        <v/>
      </c>
      <c r="Y332" s="435">
        <f>Y342</f>
        <v/>
      </c>
      <c r="Z332" s="435">
        <f>Z342</f>
        <v/>
      </c>
      <c r="AA332" s="435">
        <f>AA342</f>
        <v/>
      </c>
      <c r="AB332" s="435">
        <f>AB342</f>
        <v/>
      </c>
      <c r="AC332" s="435">
        <f>AC342</f>
        <v/>
      </c>
      <c r="AD332" s="435">
        <f>AD342</f>
        <v/>
      </c>
      <c r="AE332" s="435">
        <f>AE342</f>
        <v/>
      </c>
      <c r="AF332" s="435">
        <f>AF342</f>
        <v/>
      </c>
      <c r="AG332" s="435">
        <f>AG342</f>
        <v/>
      </c>
      <c r="AH332" s="435">
        <f>AH342</f>
        <v/>
      </c>
      <c r="AI332" s="435">
        <f>AI342</f>
        <v/>
      </c>
      <c r="AJ332" s="435">
        <f>AJ342</f>
        <v/>
      </c>
      <c r="AK332" s="435">
        <f>AK342</f>
        <v/>
      </c>
      <c r="AL332" s="435">
        <f>AL342</f>
        <v/>
      </c>
      <c r="AM332" s="435">
        <f>AM342</f>
        <v/>
      </c>
      <c r="AN332" s="435">
        <f>AN342</f>
        <v/>
      </c>
      <c r="AO332" s="435">
        <f>AO342</f>
        <v/>
      </c>
      <c r="AP332" s="435">
        <f>AP342</f>
        <v/>
      </c>
      <c r="AQ332" s="435">
        <f>AQ342</f>
        <v/>
      </c>
      <c r="AR332" s="435">
        <f>AR342</f>
        <v/>
      </c>
      <c r="AS332" s="435">
        <f>AS342</f>
        <v/>
      </c>
      <c r="AT332" s="435">
        <f>AT342</f>
        <v/>
      </c>
      <c r="AU332" s="435">
        <f>AU342</f>
        <v/>
      </c>
      <c r="AV332" s="435">
        <f>AV342</f>
        <v/>
      </c>
      <c r="AW332" s="435">
        <f>AW342</f>
        <v/>
      </c>
      <c r="AX332" s="435">
        <f>AX342</f>
        <v/>
      </c>
      <c r="AY332" s="435">
        <f>AY342</f>
        <v/>
      </c>
      <c r="AZ332" s="435">
        <f>AZ342</f>
        <v/>
      </c>
      <c r="BA332" s="435">
        <f>BA342</f>
        <v/>
      </c>
      <c r="BB332" s="435">
        <f>BB342</f>
        <v/>
      </c>
      <c r="BC332" s="435">
        <f>BC342</f>
        <v/>
      </c>
      <c r="BD332" s="435">
        <f>BD342</f>
        <v/>
      </c>
      <c r="BE332" s="435">
        <f>BE342</f>
        <v/>
      </c>
      <c r="BF332" s="435">
        <f>BF342</f>
        <v/>
      </c>
      <c r="BG332" s="435">
        <f>BG342</f>
        <v/>
      </c>
      <c r="BH332" s="435">
        <f>BH342</f>
        <v/>
      </c>
      <c r="BI332" s="435">
        <f>BI342</f>
        <v/>
      </c>
      <c r="BJ332" s="435">
        <f>BJ342</f>
        <v/>
      </c>
      <c r="BK332" s="435">
        <f>BK342</f>
        <v/>
      </c>
      <c r="BL332" s="435">
        <f>BL342</f>
        <v/>
      </c>
      <c r="BM332" s="435">
        <f>BM342</f>
        <v/>
      </c>
      <c r="BN332" s="435">
        <f>BN342</f>
        <v/>
      </c>
      <c r="BO332" s="435">
        <f>BO342</f>
        <v/>
      </c>
      <c r="BP332" s="435">
        <f>BP342</f>
        <v/>
      </c>
      <c r="BQ332" s="435">
        <f>BQ342</f>
        <v/>
      </c>
      <c r="BR332" s="435">
        <f>BR342</f>
        <v/>
      </c>
      <c r="BS332" s="435">
        <f>BS342</f>
        <v/>
      </c>
      <c r="BT332" s="435">
        <f>BT342</f>
        <v/>
      </c>
      <c r="BU332" s="435">
        <f>BU342</f>
        <v/>
      </c>
      <c r="BV332" s="435">
        <f>BV342</f>
        <v/>
      </c>
      <c r="BW332" s="435">
        <f>BW342</f>
        <v/>
      </c>
      <c r="BX332" s="435">
        <f>BX342</f>
        <v/>
      </c>
      <c r="BY332" s="435">
        <f>BY342</f>
        <v/>
      </c>
      <c r="BZ332" s="435">
        <f>BZ342</f>
        <v/>
      </c>
      <c r="CA332" s="435">
        <f>CA342</f>
        <v/>
      </c>
      <c r="CB332" s="435">
        <f>CB342</f>
        <v/>
      </c>
      <c r="CC332" s="435">
        <f>CC342</f>
        <v/>
      </c>
      <c r="CD332" s="435">
        <f>CD342</f>
        <v/>
      </c>
      <c r="CE332" s="435">
        <f>CE342</f>
        <v/>
      </c>
      <c r="CF332" s="435">
        <f>CF342</f>
        <v/>
      </c>
      <c r="CG332" s="435">
        <f>CG342</f>
        <v/>
      </c>
      <c r="CH332" s="435">
        <f>CH342</f>
        <v/>
      </c>
      <c r="CI332" s="435">
        <f>CI342</f>
        <v/>
      </c>
      <c r="CJ332" s="435">
        <f>CJ342</f>
        <v/>
      </c>
      <c r="CK332" s="435">
        <f>CK342</f>
        <v/>
      </c>
      <c r="CL332" s="435">
        <f>CL342</f>
        <v/>
      </c>
      <c r="CM332" s="435">
        <f>CM342</f>
        <v/>
      </c>
      <c r="CN332" s="435">
        <f>CN342</f>
        <v/>
      </c>
      <c r="CO332" s="435">
        <f>CO342</f>
        <v/>
      </c>
      <c r="CP332" s="435">
        <f>CP342</f>
        <v/>
      </c>
      <c r="CQ332" s="435">
        <f>CQ342</f>
        <v/>
      </c>
      <c r="CR332" s="435">
        <f>CR342</f>
        <v/>
      </c>
      <c r="CS332" s="435">
        <f>CS342</f>
        <v/>
      </c>
      <c r="CT332" s="435">
        <f>CT342</f>
        <v/>
      </c>
      <c r="CU332" s="435">
        <f>CU342</f>
        <v/>
      </c>
      <c r="CV332" s="435">
        <f>CV342</f>
        <v/>
      </c>
      <c r="CW332" s="435">
        <f>CW342</f>
        <v/>
      </c>
      <c r="CX332" s="435">
        <f>CX342</f>
        <v/>
      </c>
      <c r="CY332" s="435">
        <f>CY342</f>
        <v/>
      </c>
      <c r="CZ332" s="435">
        <f>CZ342</f>
        <v/>
      </c>
      <c r="DA332" s="435">
        <f>DA342</f>
        <v/>
      </c>
      <c r="DB332" s="435">
        <f>DB342</f>
        <v/>
      </c>
      <c r="DC332" s="435">
        <f>DC342</f>
        <v/>
      </c>
      <c r="DD332" s="435">
        <f>DD342</f>
        <v/>
      </c>
      <c r="DE332" s="435">
        <f>DE342</f>
        <v/>
      </c>
      <c r="DF332" s="435">
        <f>DF342</f>
        <v/>
      </c>
      <c r="DG332" s="436">
        <f>DG342</f>
        <v/>
      </c>
      <c r="DH332" s="436">
        <f>DH342</f>
        <v/>
      </c>
      <c r="DI332" s="436">
        <f>DI342</f>
        <v/>
      </c>
      <c r="DJ332" s="436">
        <f>DJ342</f>
        <v/>
      </c>
      <c r="DK332" s="436">
        <f>DK342</f>
        <v/>
      </c>
      <c r="DL332" s="436">
        <f>DL342</f>
        <v/>
      </c>
      <c r="DM332" s="436">
        <f>DM342</f>
        <v/>
      </c>
      <c r="DN332" s="436">
        <f>DN342</f>
        <v/>
      </c>
      <c r="DO332" s="436">
        <f>DO342</f>
        <v/>
      </c>
      <c r="DP332" s="436">
        <f>DP342</f>
        <v/>
      </c>
      <c r="DQ332" s="436">
        <f>DQ342</f>
        <v/>
      </c>
      <c r="DR332" s="436">
        <f>DR342</f>
        <v/>
      </c>
      <c r="DS332" s="436">
        <f>DS342</f>
        <v/>
      </c>
      <c r="DT332" s="436">
        <f>DT342</f>
        <v/>
      </c>
      <c r="DU332" s="436">
        <f>DU342</f>
        <v/>
      </c>
      <c r="DV332" s="436">
        <f>DV342</f>
        <v/>
      </c>
      <c r="DW332" s="436">
        <f>DW342</f>
        <v/>
      </c>
      <c r="DX332" s="436">
        <f>DX342</f>
        <v/>
      </c>
      <c r="DY332" s="436">
        <f>DY342</f>
        <v/>
      </c>
      <c r="DZ332" s="436">
        <f>DZ342</f>
        <v/>
      </c>
      <c r="EA332" s="436">
        <f>EA342</f>
        <v/>
      </c>
      <c r="EB332" s="436">
        <f>EB342</f>
        <v/>
      </c>
      <c r="EC332" s="436">
        <f>EC342</f>
        <v/>
      </c>
      <c r="ED332" s="436">
        <f>ED342</f>
        <v/>
      </c>
      <c r="EE332" s="436">
        <f>EE342</f>
        <v/>
      </c>
      <c r="EF332" s="436">
        <f>EF342</f>
        <v/>
      </c>
      <c r="EG332" s="436">
        <f>EG342</f>
        <v/>
      </c>
      <c r="EH332" s="436">
        <f>EH342</f>
        <v/>
      </c>
      <c r="EI332" s="436">
        <f>EI342</f>
        <v/>
      </c>
      <c r="EJ332" s="436">
        <f>EJ342</f>
        <v/>
      </c>
      <c r="EK332" s="436">
        <f>EK342</f>
        <v/>
      </c>
      <c r="EL332" s="436">
        <f>EL342</f>
        <v/>
      </c>
      <c r="EM332" s="436">
        <f>EM342</f>
        <v/>
      </c>
      <c r="EN332" s="436">
        <f>EN342</f>
        <v/>
      </c>
      <c r="EO332" s="436">
        <f>EO342</f>
        <v/>
      </c>
      <c r="EP332" s="436">
        <f>EP342</f>
        <v/>
      </c>
      <c r="EQ332" s="436">
        <f>EQ342</f>
        <v/>
      </c>
      <c r="ER332" s="436">
        <f>ER342</f>
        <v/>
      </c>
      <c r="ES332" s="436">
        <f>ES342</f>
        <v/>
      </c>
      <c r="ET332" s="436">
        <f>ET342</f>
        <v/>
      </c>
      <c r="EU332" s="436">
        <f>EU342</f>
        <v/>
      </c>
      <c r="EV332" s="436">
        <f>EV342</f>
        <v/>
      </c>
      <c r="EW332" s="436">
        <f>EW342</f>
        <v/>
      </c>
      <c r="EX332" s="436">
        <f>EX342</f>
        <v/>
      </c>
      <c r="EY332" s="436">
        <f>EY342</f>
        <v/>
      </c>
      <c r="EZ332" s="436">
        <f>EZ342</f>
        <v/>
      </c>
      <c r="FA332" s="436">
        <f>FA342</f>
        <v/>
      </c>
      <c r="FB332" s="436">
        <f>FB342</f>
        <v/>
      </c>
      <c r="FC332" s="436">
        <f>FC342</f>
        <v/>
      </c>
      <c r="FD332" s="436">
        <f>FD342</f>
        <v/>
      </c>
      <c r="FE332" s="436">
        <f>FE342</f>
        <v/>
      </c>
      <c r="FF332" s="436">
        <f>FF342</f>
        <v/>
      </c>
      <c r="FG332" s="436">
        <f>FG342</f>
        <v/>
      </c>
      <c r="FH332" s="436">
        <f>FH342</f>
        <v/>
      </c>
      <c r="FI332" s="436">
        <f>FI342</f>
        <v/>
      </c>
      <c r="FJ332" s="436">
        <f>FJ342</f>
        <v/>
      </c>
      <c r="FK332" s="436">
        <f>FK342</f>
        <v/>
      </c>
      <c r="FL332" s="436">
        <f>FL342</f>
        <v/>
      </c>
      <c r="FM332" s="436">
        <f>FM342</f>
        <v/>
      </c>
      <c r="FN332" s="436">
        <f>FN342</f>
        <v/>
      </c>
      <c r="FO332" s="436">
        <f>FO342</f>
        <v/>
      </c>
      <c r="FP332" s="436">
        <f>FP342</f>
        <v/>
      </c>
      <c r="FQ332" s="436">
        <f>FQ342</f>
        <v/>
      </c>
      <c r="FR332" s="436">
        <f>FR342</f>
        <v/>
      </c>
      <c r="FS332" s="436">
        <f>FS342</f>
        <v/>
      </c>
      <c r="FT332" s="436">
        <f>FT342</f>
        <v/>
      </c>
      <c r="FU332" s="436">
        <f>FU342</f>
        <v/>
      </c>
      <c r="FV332" s="436">
        <f>FV342</f>
        <v/>
      </c>
      <c r="FW332" s="436">
        <f>FW342</f>
        <v/>
      </c>
      <c r="FX332" s="436">
        <f>FX342</f>
        <v/>
      </c>
      <c r="FY332" s="436">
        <f>FY342</f>
        <v/>
      </c>
      <c r="FZ332" s="436">
        <f>FZ342</f>
        <v/>
      </c>
      <c r="GA332" s="436">
        <f>GA342</f>
        <v/>
      </c>
      <c r="GB332" s="436">
        <f>GB342</f>
        <v/>
      </c>
      <c r="GC332" s="436">
        <f>GC342</f>
        <v/>
      </c>
      <c r="GD332" s="436">
        <f>GD342</f>
        <v/>
      </c>
      <c r="GE332" s="436">
        <f>GE342</f>
        <v/>
      </c>
      <c r="GF332" s="436">
        <f>GF342</f>
        <v/>
      </c>
      <c r="GG332" s="436">
        <f>GG342</f>
        <v/>
      </c>
      <c r="GH332" s="436">
        <f>GH342</f>
        <v/>
      </c>
      <c r="GI332" s="436">
        <f>GI342</f>
        <v/>
      </c>
      <c r="GJ332" s="436">
        <f>GJ342</f>
        <v/>
      </c>
      <c r="GK332" s="436">
        <f>GK342</f>
        <v/>
      </c>
      <c r="GL332" s="436">
        <f>GL342</f>
        <v/>
      </c>
      <c r="GM332" s="436">
        <f>GM342</f>
        <v/>
      </c>
      <c r="GN332" s="436">
        <f>GN342</f>
        <v/>
      </c>
      <c r="GO332" s="436">
        <f>GO342</f>
        <v/>
      </c>
      <c r="GP332" s="436">
        <f>GP342</f>
        <v/>
      </c>
      <c r="GQ332" s="436">
        <f>GQ342</f>
        <v/>
      </c>
      <c r="GR332" s="436">
        <f>GR342</f>
        <v/>
      </c>
      <c r="GS332" s="436">
        <f>GS342</f>
        <v/>
      </c>
      <c r="GT332" s="436">
        <f>GT342</f>
        <v/>
      </c>
      <c r="GU332" s="436">
        <f>GU342</f>
        <v/>
      </c>
      <c r="GV332" s="436">
        <f>GV342</f>
        <v/>
      </c>
      <c r="GW332" s="436">
        <f>GW342</f>
        <v/>
      </c>
      <c r="GX332" s="436">
        <f>GX342</f>
        <v/>
      </c>
    </row>
    <row r="333"/>
    <row r="334">
      <c r="A334" t="n">
        <v>17</v>
      </c>
      <c r="B334" t="n">
        <v>0</v>
      </c>
      <c r="C334">
        <f>ROW(SmtRes!A159)</f>
        <v/>
      </c>
      <c r="D334">
        <f>ROW(EtalonRes!A149)</f>
        <v/>
      </c>
      <c r="E334" t="inlineStr">
        <is>
          <t>1</t>
        </is>
      </c>
      <c r="F334" t="inlineStr">
        <is>
          <t>65-10-1</t>
        </is>
      </c>
      <c r="G334" t="inlineStr">
        <is>
          <t>Очистка канализационной сети внутренней</t>
        </is>
      </c>
      <c r="H334" t="inlineStr">
        <is>
          <t>100 м трубопровода</t>
        </is>
      </c>
      <c r="I334">
        <f>ROUND(ROUND(80/100,4),7)</f>
        <v/>
      </c>
      <c r="J334" t="n">
        <v>0</v>
      </c>
      <c r="K334">
        <f>ROUND(ROUND(80/100,4),7)</f>
        <v/>
      </c>
      <c r="O334">
        <f>ROUND(CP334,0)</f>
        <v/>
      </c>
      <c r="P334">
        <f>ROUND(CQ334*I334,0)</f>
        <v/>
      </c>
      <c r="Q334">
        <f>(ROUND((ROUND(((ET334)*I334),0)*BB334),0)+ROUND((ROUND(((AE334-(EU334))*I334),0)*BS334),0))</f>
        <v/>
      </c>
      <c r="R334">
        <f>(ROUND((ROUND(((EU334)*I334),0)*BS334),0)+ROUND((ROUND(((AE334-(EU334))*I334),0)*BS334),0))</f>
        <v/>
      </c>
      <c r="S334">
        <f>ROUND(CT334*I334,0)</f>
        <v/>
      </c>
      <c r="T334">
        <f>ROUND(CU334*I334,0)</f>
        <v/>
      </c>
      <c r="U334">
        <f>ROUND(CV334*I334,7)</f>
        <v/>
      </c>
      <c r="V334">
        <f>ROUND(CW334*I334,7)</f>
        <v/>
      </c>
      <c r="W334">
        <f>ROUND(CX334*I334,0)</f>
        <v/>
      </c>
      <c r="X334">
        <f>ROUND(CY334,0)</f>
        <v/>
      </c>
      <c r="Y334">
        <f>ROUND(CZ334,0)</f>
        <v/>
      </c>
      <c r="AA334" t="n">
        <v>78869116</v>
      </c>
      <c r="AB334">
        <f>ROUND((AC334+AD334+AF334),2)</f>
        <v/>
      </c>
      <c r="AC334">
        <f>ROUND((ES334),2)</f>
        <v/>
      </c>
      <c r="AD334">
        <f>ROUND((((ET334)-(EU334))+AE334),2)</f>
        <v/>
      </c>
      <c r="AE334">
        <f>ROUND((EU334),2)</f>
        <v/>
      </c>
      <c r="AF334">
        <f>ROUND((EV334),2)</f>
        <v/>
      </c>
      <c r="AG334">
        <f>ROUND((AP334),2)</f>
        <v/>
      </c>
      <c r="AH334">
        <f>(EW334)</f>
        <v/>
      </c>
      <c r="AI334">
        <f>(EX334)</f>
        <v/>
      </c>
      <c r="AJ334">
        <f>(AS334)</f>
        <v/>
      </c>
      <c r="AK334" t="n">
        <v>403.3</v>
      </c>
      <c r="AL334" t="n">
        <v>139.36</v>
      </c>
      <c r="AM334" t="n">
        <v>0.87</v>
      </c>
      <c r="AN334" t="n">
        <v>0</v>
      </c>
      <c r="AO334" t="n">
        <v>263.07</v>
      </c>
      <c r="AP334" t="n">
        <v>0</v>
      </c>
      <c r="AQ334" t="n">
        <v>32.2</v>
      </c>
      <c r="AR334" t="n">
        <v>0</v>
      </c>
      <c r="AS334" t="n">
        <v>0</v>
      </c>
      <c r="AT334" t="n">
        <v>103</v>
      </c>
      <c r="AU334" t="n">
        <v>52</v>
      </c>
      <c r="AV334" t="n">
        <v>1</v>
      </c>
      <c r="AW334" t="n">
        <v>1</v>
      </c>
      <c r="AZ334" t="n">
        <v>1</v>
      </c>
      <c r="BA334" t="n">
        <v>52.25</v>
      </c>
      <c r="BB334" t="n">
        <v>25.03</v>
      </c>
      <c r="BC334" t="n">
        <v>11.85</v>
      </c>
      <c r="BD334" t="inlineStr"/>
      <c r="BE334" t="inlineStr"/>
      <c r="BF334" t="inlineStr"/>
      <c r="BG334" t="inlineStr"/>
      <c r="BH334" t="n">
        <v>0</v>
      </c>
      <c r="BI334" t="n">
        <v>1</v>
      </c>
      <c r="BJ334" t="inlineStr">
        <is>
          <t>ТЕРр Московской обл., 65-10-1, приказ Минстроя России №675/пр от 28.02.2017 № 263/пр</t>
        </is>
      </c>
      <c r="BM334" t="n">
        <v>65007</v>
      </c>
      <c r="BN334" t="n">
        <v>0</v>
      </c>
      <c r="BO334" t="inlineStr">
        <is>
          <t>65-10-1</t>
        </is>
      </c>
      <c r="BP334" t="n">
        <v>1</v>
      </c>
      <c r="BQ334" t="n">
        <v>6</v>
      </c>
      <c r="BR334" t="n">
        <v>0</v>
      </c>
      <c r="BS334" t="n">
        <v>52.25</v>
      </c>
      <c r="BT334" t="n">
        <v>1</v>
      </c>
      <c r="BU334" t="n">
        <v>1</v>
      </c>
      <c r="BV334" t="n">
        <v>1</v>
      </c>
      <c r="BW334" t="n">
        <v>1</v>
      </c>
      <c r="BX334" t="n">
        <v>1</v>
      </c>
      <c r="BY334" t="inlineStr"/>
      <c r="BZ334" t="n">
        <v>103</v>
      </c>
      <c r="CA334" t="n">
        <v>52</v>
      </c>
      <c r="CB334" t="inlineStr"/>
      <c r="CE334" t="n">
        <v>12</v>
      </c>
      <c r="CF334" t="n">
        <v>0</v>
      </c>
      <c r="CG334" t="n">
        <v>0</v>
      </c>
      <c r="CM334" t="n">
        <v>0</v>
      </c>
      <c r="CN334" t="inlineStr"/>
      <c r="CO334" t="n">
        <v>0</v>
      </c>
      <c r="CP334">
        <f>(P334+Q334+S334)</f>
        <v/>
      </c>
      <c r="CQ334">
        <f>AC334*BC334</f>
        <v/>
      </c>
      <c r="CR334">
        <f>(ROUND((ROUND(((ET334)*1),0)*BB334),0)+ROUND((ROUND(((AE334-(EU334))*1),0)*BS334),0))</f>
        <v/>
      </c>
      <c r="CS334">
        <f>(ROUND((ROUND(((EU334)*1),0)*BS334),0)+ROUND((ROUND(((AE334-(EU334))*1),0)*BS334),0))</f>
        <v/>
      </c>
      <c r="CT334">
        <f>AF334*BA334</f>
        <v/>
      </c>
      <c r="CU334">
        <f>AG334</f>
        <v/>
      </c>
      <c r="CV334">
        <f>AH334</f>
        <v/>
      </c>
      <c r="CW334">
        <f>AI334</f>
        <v/>
      </c>
      <c r="CX334">
        <f>AJ334</f>
        <v/>
      </c>
      <c r="CY334">
        <f>(((S334+R334)*AT334)/100)</f>
        <v/>
      </c>
      <c r="CZ334">
        <f>(((S334+R334)*AU334)/100)</f>
        <v/>
      </c>
      <c r="DC334" t="inlineStr"/>
      <c r="DD334" t="inlineStr"/>
      <c r="DE334" t="inlineStr"/>
      <c r="DF334" t="inlineStr"/>
      <c r="DG334" t="inlineStr"/>
      <c r="DH334" t="inlineStr"/>
      <c r="DI334" t="inlineStr"/>
      <c r="DJ334" t="inlineStr"/>
      <c r="DK334" t="inlineStr"/>
      <c r="DL334" t="inlineStr"/>
      <c r="DM334" t="inlineStr"/>
      <c r="DN334" t="n">
        <v>0</v>
      </c>
      <c r="DO334" t="n">
        <v>0</v>
      </c>
      <c r="DP334" t="n">
        <v>1</v>
      </c>
      <c r="DQ334" t="n">
        <v>1</v>
      </c>
      <c r="DU334" t="n">
        <v>1013</v>
      </c>
      <c r="DV334" t="inlineStr">
        <is>
          <t>100 м трубопровода</t>
        </is>
      </c>
      <c r="DW334" t="inlineStr">
        <is>
          <t>100 м трубопровода</t>
        </is>
      </c>
      <c r="DX334" t="n">
        <v>1</v>
      </c>
      <c r="DZ334" t="inlineStr"/>
      <c r="EA334" t="inlineStr"/>
      <c r="EB334" t="inlineStr"/>
      <c r="EC334" t="inlineStr"/>
      <c r="EE334" t="n">
        <v>78726000</v>
      </c>
      <c r="EF334" t="n">
        <v>6</v>
      </c>
      <c r="EG334" t="inlineStr">
        <is>
          <t>Ремонтно-строительные работы</t>
        </is>
      </c>
      <c r="EH334" t="n">
        <v>99</v>
      </c>
      <c r="EI334" t="inlineStr">
        <is>
          <t>Внутренние санитарно-технические работы</t>
        </is>
      </c>
      <c r="EJ334" t="n">
        <v>1</v>
      </c>
      <c r="EK334" t="n">
        <v>65007</v>
      </c>
      <c r="EL334" t="inlineStr">
        <is>
          <t>Внутренние санитарнотехнические работы: смена труб, санприборов, запорной арматуры и другое</t>
        </is>
      </c>
      <c r="EM334" t="inlineStr">
        <is>
          <t>рФЕР-65</t>
        </is>
      </c>
      <c r="EO334" t="inlineStr"/>
      <c r="EQ334" t="n">
        <v>0</v>
      </c>
      <c r="ER334" t="n">
        <v>403.3</v>
      </c>
      <c r="ES334" t="n">
        <v>139.36</v>
      </c>
      <c r="ET334" t="n">
        <v>0.87</v>
      </c>
      <c r="EU334" t="n">
        <v>0</v>
      </c>
      <c r="EV334" t="n">
        <v>263.07</v>
      </c>
      <c r="EW334" t="n">
        <v>32.2</v>
      </c>
      <c r="EX334" t="n">
        <v>0</v>
      </c>
      <c r="EY334" t="n">
        <v>0</v>
      </c>
      <c r="FQ334" t="n">
        <v>0</v>
      </c>
      <c r="FR334" t="n">
        <v>0</v>
      </c>
      <c r="FS334" t="n">
        <v>0</v>
      </c>
      <c r="FX334" t="n">
        <v>103</v>
      </c>
      <c r="FY334" t="n">
        <v>52</v>
      </c>
      <c r="GA334" t="inlineStr"/>
      <c r="GD334" t="n">
        <v>1</v>
      </c>
      <c r="GF334" t="n">
        <v>-66904957</v>
      </c>
      <c r="GG334" t="n">
        <v>2</v>
      </c>
      <c r="GH334" t="n">
        <v>1</v>
      </c>
      <c r="GI334" t="n">
        <v>2</v>
      </c>
      <c r="GJ334" t="n">
        <v>0</v>
      </c>
      <c r="GK334" t="n">
        <v>0</v>
      </c>
      <c r="GL334">
        <f>ROUND(IF(AND(BH334=3,BI334=3,FS334&lt;&gt;0),P334,0),0)</f>
        <v/>
      </c>
      <c r="GM334">
        <f>ROUND(O334+X334+Y334,0)+GX334</f>
        <v/>
      </c>
      <c r="GN334">
        <f>IF(OR(BI334=0,BI334=1),GM334-GX334,0)</f>
        <v/>
      </c>
      <c r="GO334">
        <f>IF(BI334=2,GM334-GX334,0)</f>
        <v/>
      </c>
      <c r="GP334">
        <f>IF(BI334=4,GM334-GX334,0)</f>
        <v/>
      </c>
      <c r="GR334" t="n">
        <v>0</v>
      </c>
      <c r="GS334" t="n">
        <v>3</v>
      </c>
      <c r="GT334" t="n">
        <v>0</v>
      </c>
      <c r="GU334" t="inlineStr"/>
      <c r="GV334">
        <f>ROUND((GT334),2)</f>
        <v/>
      </c>
      <c r="GW334" t="n">
        <v>1</v>
      </c>
      <c r="GX334">
        <f>ROUND(HC334*I334,0)</f>
        <v/>
      </c>
      <c r="HA334" t="n">
        <v>0</v>
      </c>
      <c r="HB334" t="n">
        <v>0</v>
      </c>
      <c r="HC334">
        <f>GV334*GW334</f>
        <v/>
      </c>
      <c r="HE334" t="inlineStr"/>
      <c r="HF334" t="inlineStr"/>
      <c r="HM334" t="inlineStr"/>
      <c r="HN334" t="inlineStr">
        <is>
          <t>Пр/812-099.2-1</t>
        </is>
      </c>
      <c r="HO334" t="inlineStr">
        <is>
          <t>Пр/774-099.2</t>
        </is>
      </c>
      <c r="HP334" t="inlineStr">
        <is>
          <t>Внутренние санитарнотехнические работы: смена труб, санприборов, запорной арматуры и другое</t>
        </is>
      </c>
      <c r="HQ334" t="inlineStr">
        <is>
          <t>Внутренние санитарнотехнические работы: смена труб, санприборов, запорной арматуры и другое</t>
        </is>
      </c>
      <c r="HS334" t="n">
        <v>0</v>
      </c>
      <c r="IK334" t="n">
        <v>0</v>
      </c>
    </row>
    <row r="335">
      <c r="A335" t="n">
        <v>17</v>
      </c>
      <c r="B335" t="n">
        <v>0</v>
      </c>
      <c r="C335">
        <f>ROW(SmtRes!A162)</f>
        <v/>
      </c>
      <c r="D335">
        <f>ROW(EtalonRes!A151)</f>
        <v/>
      </c>
      <c r="E335" t="inlineStr">
        <is>
          <t>2</t>
        </is>
      </c>
      <c r="F335" t="inlineStr">
        <is>
          <t>67-5-2</t>
        </is>
      </c>
      <c r="G335" t="inlineStr">
        <is>
          <t>Смена ламп люминесцентных</t>
        </is>
      </c>
      <c r="H335" t="inlineStr">
        <is>
          <t>100 шт.</t>
        </is>
      </c>
      <c r="I335">
        <f>ROUND(ROUND(1/100,4),7)</f>
        <v/>
      </c>
      <c r="J335" t="n">
        <v>0</v>
      </c>
      <c r="K335">
        <f>ROUND(ROUND(1/100,4),7)</f>
        <v/>
      </c>
      <c r="O335">
        <f>ROUND(CP335,0)</f>
        <v/>
      </c>
      <c r="P335">
        <f>ROUND(CQ335*I335,0)</f>
        <v/>
      </c>
      <c r="Q335">
        <f>(ROUND((ROUND(((ET335)*I335),0)*BB335),0)+ROUND((ROUND(((AE335-(EU335))*I335),0)*BS335),0))</f>
        <v/>
      </c>
      <c r="R335">
        <f>(ROUND((ROUND(((EU335)*I335),0)*BS335),0)+ROUND((ROUND(((AE335-(EU335))*I335),0)*BS335),0))</f>
        <v/>
      </c>
      <c r="S335">
        <f>ROUND(CT335*I335,0)</f>
        <v/>
      </c>
      <c r="T335">
        <f>ROUND(CU335*I335,0)</f>
        <v/>
      </c>
      <c r="U335">
        <f>ROUND(CV335*I335,7)</f>
        <v/>
      </c>
      <c r="V335">
        <f>ROUND(CW335*I335,7)</f>
        <v/>
      </c>
      <c r="W335">
        <f>ROUND(CX335*I335,0)</f>
        <v/>
      </c>
      <c r="X335">
        <f>ROUND(CY335,0)</f>
        <v/>
      </c>
      <c r="Y335">
        <f>ROUND(CZ335,0)</f>
        <v/>
      </c>
      <c r="AA335" t="n">
        <v>78869116</v>
      </c>
      <c r="AB335">
        <f>ROUND((AC335+AD335+AF335),2)</f>
        <v/>
      </c>
      <c r="AC335">
        <f>ROUND((ES335),2)</f>
        <v/>
      </c>
      <c r="AD335">
        <f>ROUND((((ET335)-(EU335))+AE335),2)</f>
        <v/>
      </c>
      <c r="AE335">
        <f>ROUND((EU335),2)</f>
        <v/>
      </c>
      <c r="AF335">
        <f>ROUND((EV335),2)</f>
        <v/>
      </c>
      <c r="AG335">
        <f>ROUND((AP335),2)</f>
        <v/>
      </c>
      <c r="AH335">
        <f>(EW335)</f>
        <v/>
      </c>
      <c r="AI335">
        <f>(EX335)</f>
        <v/>
      </c>
      <c r="AJ335">
        <f>(AS335)</f>
        <v/>
      </c>
      <c r="AK335" t="n">
        <v>970.5700000000001</v>
      </c>
      <c r="AL335" t="n">
        <v>852</v>
      </c>
      <c r="AM335" t="n">
        <v>0</v>
      </c>
      <c r="AN335" t="n">
        <v>0</v>
      </c>
      <c r="AO335" t="n">
        <v>118.57</v>
      </c>
      <c r="AP335" t="n">
        <v>0</v>
      </c>
      <c r="AQ335" t="n">
        <v>13.9</v>
      </c>
      <c r="AR335" t="n">
        <v>0</v>
      </c>
      <c r="AS335" t="n">
        <v>0</v>
      </c>
      <c r="AT335" t="n">
        <v>91</v>
      </c>
      <c r="AU335" t="n">
        <v>48</v>
      </c>
      <c r="AV335" t="n">
        <v>1</v>
      </c>
      <c r="AW335" t="n">
        <v>1</v>
      </c>
      <c r="AZ335" t="n">
        <v>1</v>
      </c>
      <c r="BA335" t="n">
        <v>52.25</v>
      </c>
      <c r="BB335" t="n">
        <v>1</v>
      </c>
      <c r="BC335" t="n">
        <v>4.14</v>
      </c>
      <c r="BD335" t="inlineStr"/>
      <c r="BE335" t="inlineStr"/>
      <c r="BF335" t="inlineStr"/>
      <c r="BG335" t="inlineStr"/>
      <c r="BH335" t="n">
        <v>0</v>
      </c>
      <c r="BI335" t="n">
        <v>1</v>
      </c>
      <c r="BJ335" t="inlineStr">
        <is>
          <t>ТЕРр Московской обл., 67-5-2, приказ Минстроя России №675/пр от 28.02.2017 № 263/пр</t>
        </is>
      </c>
      <c r="BM335" t="n">
        <v>67001</v>
      </c>
      <c r="BN335" t="n">
        <v>0</v>
      </c>
      <c r="BO335" t="inlineStr">
        <is>
          <t>67-5-2</t>
        </is>
      </c>
      <c r="BP335" t="n">
        <v>1</v>
      </c>
      <c r="BQ335" t="n">
        <v>6</v>
      </c>
      <c r="BR335" t="n">
        <v>0</v>
      </c>
      <c r="BS335" t="n">
        <v>52.25</v>
      </c>
      <c r="BT335" t="n">
        <v>1</v>
      </c>
      <c r="BU335" t="n">
        <v>1</v>
      </c>
      <c r="BV335" t="n">
        <v>1</v>
      </c>
      <c r="BW335" t="n">
        <v>1</v>
      </c>
      <c r="BX335" t="n">
        <v>1</v>
      </c>
      <c r="BY335" t="inlineStr"/>
      <c r="BZ335" t="n">
        <v>91</v>
      </c>
      <c r="CA335" t="n">
        <v>48</v>
      </c>
      <c r="CB335" t="inlineStr"/>
      <c r="CE335" t="n">
        <v>12</v>
      </c>
      <c r="CF335" t="n">
        <v>0</v>
      </c>
      <c r="CG335" t="n">
        <v>0</v>
      </c>
      <c r="CM335" t="n">
        <v>0</v>
      </c>
      <c r="CN335" t="inlineStr"/>
      <c r="CO335" t="n">
        <v>0</v>
      </c>
      <c r="CP335">
        <f>(P335+Q335+S335)</f>
        <v/>
      </c>
      <c r="CQ335">
        <f>AC335*BC335</f>
        <v/>
      </c>
      <c r="CR335">
        <f>(ROUND((ROUND(((ET335)*1),0)*BB335),0)+ROUND((ROUND(((AE335-(EU335))*1),0)*BS335),0))</f>
        <v/>
      </c>
      <c r="CS335">
        <f>(ROUND((ROUND(((EU335)*1),0)*BS335),0)+ROUND((ROUND(((AE335-(EU335))*1),0)*BS335),0))</f>
        <v/>
      </c>
      <c r="CT335">
        <f>AF335*BA335</f>
        <v/>
      </c>
      <c r="CU335">
        <f>AG335</f>
        <v/>
      </c>
      <c r="CV335">
        <f>AH335</f>
        <v/>
      </c>
      <c r="CW335">
        <f>AI335</f>
        <v/>
      </c>
      <c r="CX335">
        <f>AJ335</f>
        <v/>
      </c>
      <c r="CY335">
        <f>(((S335+R335)*AT335)/100)</f>
        <v/>
      </c>
      <c r="CZ335">
        <f>(((S335+R335)*AU335)/100)</f>
        <v/>
      </c>
      <c r="DC335" t="inlineStr"/>
      <c r="DD335" t="inlineStr"/>
      <c r="DE335" t="inlineStr"/>
      <c r="DF335" t="inlineStr"/>
      <c r="DG335" t="inlineStr"/>
      <c r="DH335" t="inlineStr"/>
      <c r="DI335" t="inlineStr"/>
      <c r="DJ335" t="inlineStr"/>
      <c r="DK335" t="inlineStr"/>
      <c r="DL335" t="inlineStr"/>
      <c r="DM335" t="inlineStr"/>
      <c r="DN335" t="n">
        <v>0</v>
      </c>
      <c r="DO335" t="n">
        <v>0</v>
      </c>
      <c r="DP335" t="n">
        <v>1</v>
      </c>
      <c r="DQ335" t="n">
        <v>1</v>
      </c>
      <c r="DU335" t="n">
        <v>1010</v>
      </c>
      <c r="DV335" t="inlineStr">
        <is>
          <t>100 шт.</t>
        </is>
      </c>
      <c r="DW335" t="inlineStr">
        <is>
          <t>100 шт.</t>
        </is>
      </c>
      <c r="DX335" t="n">
        <v>100</v>
      </c>
      <c r="DZ335" t="inlineStr"/>
      <c r="EA335" t="inlineStr"/>
      <c r="EB335" t="inlineStr"/>
      <c r="EC335" t="inlineStr"/>
      <c r="EE335" t="n">
        <v>78726030</v>
      </c>
      <c r="EF335" t="n">
        <v>6</v>
      </c>
      <c r="EG335" t="inlineStr">
        <is>
          <t>Ремонтно-строительные работы</t>
        </is>
      </c>
      <c r="EH335" t="n">
        <v>101</v>
      </c>
      <c r="EI335" t="inlineStr">
        <is>
          <t>Электромонтажные работы</t>
        </is>
      </c>
      <c r="EJ335" t="n">
        <v>1</v>
      </c>
      <c r="EK335" t="n">
        <v>67001</v>
      </c>
      <c r="EL335" t="inlineStr">
        <is>
          <t>Электромонтажные работы</t>
        </is>
      </c>
      <c r="EM335" t="inlineStr">
        <is>
          <t>рФЕР-67</t>
        </is>
      </c>
      <c r="EO335" t="inlineStr"/>
      <c r="EQ335" t="n">
        <v>0</v>
      </c>
      <c r="ER335" t="n">
        <v>970.5700000000001</v>
      </c>
      <c r="ES335" t="n">
        <v>852</v>
      </c>
      <c r="ET335" t="n">
        <v>0</v>
      </c>
      <c r="EU335" t="n">
        <v>0</v>
      </c>
      <c r="EV335" t="n">
        <v>118.57</v>
      </c>
      <c r="EW335" t="n">
        <v>13.9</v>
      </c>
      <c r="EX335" t="n">
        <v>0</v>
      </c>
      <c r="EY335" t="n">
        <v>0</v>
      </c>
      <c r="FQ335" t="n">
        <v>0</v>
      </c>
      <c r="FR335" t="n">
        <v>0</v>
      </c>
      <c r="FS335" t="n">
        <v>0</v>
      </c>
      <c r="FX335" t="n">
        <v>91</v>
      </c>
      <c r="FY335" t="n">
        <v>48</v>
      </c>
      <c r="GA335" t="inlineStr"/>
      <c r="GD335" t="n">
        <v>1</v>
      </c>
      <c r="GF335" t="n">
        <v>1400342257</v>
      </c>
      <c r="GG335" t="n">
        <v>2</v>
      </c>
      <c r="GH335" t="n">
        <v>1</v>
      </c>
      <c r="GI335" t="n">
        <v>2</v>
      </c>
      <c r="GJ335" t="n">
        <v>0</v>
      </c>
      <c r="GK335" t="n">
        <v>0</v>
      </c>
      <c r="GL335">
        <f>ROUND(IF(AND(BH335=3,BI335=3,FS335&lt;&gt;0),P335,0),0)</f>
        <v/>
      </c>
      <c r="GM335">
        <f>ROUND(O335+X335+Y335,0)+GX335</f>
        <v/>
      </c>
      <c r="GN335">
        <f>IF(OR(BI335=0,BI335=1),GM335-GX335,0)</f>
        <v/>
      </c>
      <c r="GO335">
        <f>IF(BI335=2,GM335-GX335,0)</f>
        <v/>
      </c>
      <c r="GP335">
        <f>IF(BI335=4,GM335-GX335,0)</f>
        <v/>
      </c>
      <c r="GR335" t="n">
        <v>0</v>
      </c>
      <c r="GS335" t="n">
        <v>3</v>
      </c>
      <c r="GT335" t="n">
        <v>0</v>
      </c>
      <c r="GU335" t="inlineStr"/>
      <c r="GV335">
        <f>ROUND((GT335),2)</f>
        <v/>
      </c>
      <c r="GW335" t="n">
        <v>1</v>
      </c>
      <c r="GX335">
        <f>ROUND(HC335*I335,0)</f>
        <v/>
      </c>
      <c r="HA335" t="n">
        <v>0</v>
      </c>
      <c r="HB335" t="n">
        <v>0</v>
      </c>
      <c r="HC335">
        <f>GV335*GW335</f>
        <v/>
      </c>
      <c r="HE335" t="inlineStr"/>
      <c r="HF335" t="inlineStr"/>
      <c r="HM335" t="inlineStr"/>
      <c r="HN335" t="inlineStr">
        <is>
          <t>Пр/812-101.0-1</t>
        </is>
      </c>
      <c r="HO335" t="inlineStr">
        <is>
          <t>Пр/774-101.0</t>
        </is>
      </c>
      <c r="HP335" t="inlineStr">
        <is>
          <t>Электромонтажные работы</t>
        </is>
      </c>
      <c r="HQ335" t="inlineStr">
        <is>
          <t>Электромонтажные работы</t>
        </is>
      </c>
      <c r="HS335" t="n">
        <v>0</v>
      </c>
      <c r="IK335" t="n">
        <v>0</v>
      </c>
    </row>
    <row r="336">
      <c r="A336" t="n">
        <v>18</v>
      </c>
      <c r="B336" t="n">
        <v>0</v>
      </c>
      <c r="C336" t="n">
        <v>162</v>
      </c>
      <c r="E336" t="inlineStr">
        <is>
          <t>2,1</t>
        </is>
      </c>
      <c r="F336" t="inlineStr">
        <is>
          <t>509-6744</t>
        </is>
      </c>
      <c r="G336" t="inlineStr">
        <is>
          <t>Лампы люминесцентные компактные энергосберегающие с цоколем Е27 мощностью 55 Вт</t>
        </is>
      </c>
      <c r="H336" t="inlineStr">
        <is>
          <t>шт.</t>
        </is>
      </c>
      <c r="I336">
        <f>I335*J336</f>
        <v/>
      </c>
      <c r="J336" t="n">
        <v>100</v>
      </c>
      <c r="K336" t="n">
        <v>100</v>
      </c>
      <c r="O336">
        <f>ROUND(CP336,0)</f>
        <v/>
      </c>
      <c r="P336">
        <f>ROUND(CQ336*I336,0)</f>
        <v/>
      </c>
      <c r="Q336">
        <f>(ROUND((ROUND(((ET336)*I336),0)*BB336),0)+ROUND((ROUND(((AE336-(EU336))*I336),0)*BS336),0))</f>
        <v/>
      </c>
      <c r="R336">
        <f>(ROUND((ROUND(((EU336)*I336),0)*BS336),0)+ROUND((ROUND(((AE336-(EU336))*I336),0)*BS336),0))</f>
        <v/>
      </c>
      <c r="S336">
        <f>ROUND(CT336*I336,0)</f>
        <v/>
      </c>
      <c r="T336">
        <f>ROUND(CU336*I336,0)</f>
        <v/>
      </c>
      <c r="U336">
        <f>ROUND(CV336*I336,7)</f>
        <v/>
      </c>
      <c r="V336">
        <f>ROUND(CW336*I336,7)</f>
        <v/>
      </c>
      <c r="W336">
        <f>ROUND(CX336*I336,0)</f>
        <v/>
      </c>
      <c r="X336">
        <f>ROUND(CY336,0)</f>
        <v/>
      </c>
      <c r="Y336">
        <f>ROUND(CZ336,0)</f>
        <v/>
      </c>
      <c r="AA336" t="n">
        <v>78869116</v>
      </c>
      <c r="AB336">
        <f>ROUND((AC336+AD336+AF336),2)</f>
        <v/>
      </c>
      <c r="AC336">
        <f>ROUND((ES336),2)</f>
        <v/>
      </c>
      <c r="AD336">
        <f>ROUND((((ET336)-(EU336))+AE336),2)</f>
        <v/>
      </c>
      <c r="AE336">
        <f>ROUND((EU336),2)</f>
        <v/>
      </c>
      <c r="AF336">
        <f>ROUND((EV336),2)</f>
        <v/>
      </c>
      <c r="AG336">
        <f>ROUND((AP336),2)</f>
        <v/>
      </c>
      <c r="AH336">
        <f>(EW336)</f>
        <v/>
      </c>
      <c r="AI336">
        <f>(EX336)</f>
        <v/>
      </c>
      <c r="AJ336">
        <f>(AS336)</f>
        <v/>
      </c>
      <c r="AK336" t="n">
        <v>140.69</v>
      </c>
      <c r="AL336" t="n">
        <v>140.69</v>
      </c>
      <c r="AM336" t="n">
        <v>0</v>
      </c>
      <c r="AN336" t="n">
        <v>0</v>
      </c>
      <c r="AO336" t="n">
        <v>0</v>
      </c>
      <c r="AP336" t="n">
        <v>0</v>
      </c>
      <c r="AQ336" t="n">
        <v>0</v>
      </c>
      <c r="AR336" t="n">
        <v>0</v>
      </c>
      <c r="AS336" t="n">
        <v>0.02</v>
      </c>
      <c r="AT336" t="n">
        <v>91</v>
      </c>
      <c r="AU336" t="n">
        <v>48</v>
      </c>
      <c r="AV336" t="n">
        <v>1</v>
      </c>
      <c r="AW336" t="n">
        <v>1</v>
      </c>
      <c r="AZ336" t="n">
        <v>1</v>
      </c>
      <c r="BA336" t="n">
        <v>1</v>
      </c>
      <c r="BB336" t="n">
        <v>1</v>
      </c>
      <c r="BC336" t="n">
        <v>1.69</v>
      </c>
      <c r="BD336" t="inlineStr"/>
      <c r="BE336" t="inlineStr"/>
      <c r="BF336" t="inlineStr"/>
      <c r="BG336" t="inlineStr"/>
      <c r="BH336" t="n">
        <v>3</v>
      </c>
      <c r="BI336" t="n">
        <v>1</v>
      </c>
      <c r="BJ336" t="inlineStr">
        <is>
          <t>ТССЦ Московской обл., 509-6744, приказ Минстроя России №675/пр от 28.02.2017 № 258/пр</t>
        </is>
      </c>
      <c r="BM336" t="n">
        <v>67001</v>
      </c>
      <c r="BN336" t="n">
        <v>0</v>
      </c>
      <c r="BO336" t="inlineStr">
        <is>
          <t>509-6744</t>
        </is>
      </c>
      <c r="BP336" t="n">
        <v>1</v>
      </c>
      <c r="BQ336" t="n">
        <v>6</v>
      </c>
      <c r="BR336" t="n">
        <v>0</v>
      </c>
      <c r="BS336" t="n">
        <v>1</v>
      </c>
      <c r="BT336" t="n">
        <v>1</v>
      </c>
      <c r="BU336" t="n">
        <v>1</v>
      </c>
      <c r="BV336" t="n">
        <v>1</v>
      </c>
      <c r="BW336" t="n">
        <v>1</v>
      </c>
      <c r="BX336" t="n">
        <v>1</v>
      </c>
      <c r="BY336" t="inlineStr"/>
      <c r="BZ336" t="n">
        <v>91</v>
      </c>
      <c r="CA336" t="n">
        <v>48</v>
      </c>
      <c r="CB336" t="inlineStr"/>
      <c r="CE336" t="n">
        <v>12</v>
      </c>
      <c r="CF336" t="n">
        <v>0</v>
      </c>
      <c r="CG336" t="n">
        <v>0</v>
      </c>
      <c r="CM336" t="n">
        <v>0</v>
      </c>
      <c r="CN336" t="inlineStr"/>
      <c r="CO336" t="n">
        <v>0</v>
      </c>
      <c r="CP336">
        <f>(P336+Q336+S336)</f>
        <v/>
      </c>
      <c r="CQ336">
        <f>AC336*BC336</f>
        <v/>
      </c>
      <c r="CR336">
        <f>(ROUND((ROUND(((ET336)*1),0)*BB336),0)+ROUND((ROUND(((AE336-(EU336))*1),0)*BS336),0))</f>
        <v/>
      </c>
      <c r="CS336">
        <f>(ROUND((ROUND(((EU336)*1),0)*BS336),0)+ROUND((ROUND(((AE336-(EU336))*1),0)*BS336),0))</f>
        <v/>
      </c>
      <c r="CT336">
        <f>AF336*BA336</f>
        <v/>
      </c>
      <c r="CU336">
        <f>AG336</f>
        <v/>
      </c>
      <c r="CV336">
        <f>AH336</f>
        <v/>
      </c>
      <c r="CW336">
        <f>AI336</f>
        <v/>
      </c>
      <c r="CX336">
        <f>AJ336</f>
        <v/>
      </c>
      <c r="CY336">
        <f>(((S336+R336)*AT336)/100)</f>
        <v/>
      </c>
      <c r="CZ336">
        <f>(((S336+R336)*AU336)/100)</f>
        <v/>
      </c>
      <c r="DC336" t="inlineStr"/>
      <c r="DD336" t="inlineStr"/>
      <c r="DE336" t="inlineStr"/>
      <c r="DF336" t="inlineStr"/>
      <c r="DG336" t="inlineStr"/>
      <c r="DH336" t="inlineStr"/>
      <c r="DI336" t="inlineStr"/>
      <c r="DJ336" t="inlineStr"/>
      <c r="DK336" t="inlineStr"/>
      <c r="DL336" t="inlineStr"/>
      <c r="DM336" t="inlineStr"/>
      <c r="DN336" t="n">
        <v>0</v>
      </c>
      <c r="DO336" t="n">
        <v>0</v>
      </c>
      <c r="DP336" t="n">
        <v>1</v>
      </c>
      <c r="DQ336" t="n">
        <v>1</v>
      </c>
      <c r="DU336" t="n">
        <v>1010</v>
      </c>
      <c r="DV336" t="inlineStr">
        <is>
          <t>шт.</t>
        </is>
      </c>
      <c r="DW336" t="inlineStr">
        <is>
          <t>шт.</t>
        </is>
      </c>
      <c r="DX336" t="n">
        <v>1</v>
      </c>
      <c r="DZ336" t="inlineStr"/>
      <c r="EA336" t="inlineStr"/>
      <c r="EB336" t="inlineStr"/>
      <c r="EC336" t="inlineStr"/>
      <c r="EE336" t="n">
        <v>78726030</v>
      </c>
      <c r="EF336" t="n">
        <v>6</v>
      </c>
      <c r="EG336" t="inlineStr">
        <is>
          <t>Ремонтно-строительные работы</t>
        </is>
      </c>
      <c r="EH336" t="n">
        <v>101</v>
      </c>
      <c r="EI336" t="inlineStr">
        <is>
          <t>Электромонтажные работы</t>
        </is>
      </c>
      <c r="EJ336" t="n">
        <v>1</v>
      </c>
      <c r="EK336" t="n">
        <v>67001</v>
      </c>
      <c r="EL336" t="inlineStr">
        <is>
          <t>Электромонтажные работы</t>
        </is>
      </c>
      <c r="EM336" t="inlineStr">
        <is>
          <t>рФЕР-67</t>
        </is>
      </c>
      <c r="EO336" t="inlineStr"/>
      <c r="EQ336" t="n">
        <v>0</v>
      </c>
      <c r="ER336" t="n">
        <v>140.69</v>
      </c>
      <c r="ES336" t="n">
        <v>140.69</v>
      </c>
      <c r="ET336" t="n">
        <v>0</v>
      </c>
      <c r="EU336" t="n">
        <v>0</v>
      </c>
      <c r="EV336" t="n">
        <v>0</v>
      </c>
      <c r="EW336" t="n">
        <v>0</v>
      </c>
      <c r="EX336" t="n">
        <v>0</v>
      </c>
      <c r="FQ336" t="n">
        <v>0</v>
      </c>
      <c r="FR336" t="n">
        <v>0</v>
      </c>
      <c r="FS336" t="n">
        <v>0</v>
      </c>
      <c r="FX336" t="n">
        <v>91</v>
      </c>
      <c r="FY336" t="n">
        <v>48</v>
      </c>
      <c r="GA336" t="inlineStr"/>
      <c r="GD336" t="n">
        <v>1</v>
      </c>
      <c r="GF336" t="n">
        <v>-228955380</v>
      </c>
      <c r="GG336" t="n">
        <v>2</v>
      </c>
      <c r="GH336" t="n">
        <v>1</v>
      </c>
      <c r="GI336" t="n">
        <v>2</v>
      </c>
      <c r="GJ336" t="n">
        <v>0</v>
      </c>
      <c r="GK336" t="n">
        <v>0</v>
      </c>
      <c r="GL336">
        <f>ROUND(IF(AND(BH336=3,BI336=3,FS336&lt;&gt;0),P336,0),0)</f>
        <v/>
      </c>
      <c r="GM336">
        <f>ROUND(O336+X336+Y336,0)+GX336</f>
        <v/>
      </c>
      <c r="GN336">
        <f>IF(OR(BI336=0,BI336=1),GM336-GX336,0)</f>
        <v/>
      </c>
      <c r="GO336">
        <f>IF(BI336=2,GM336-GX336,0)</f>
        <v/>
      </c>
      <c r="GP336">
        <f>IF(BI336=4,GM336-GX336,0)</f>
        <v/>
      </c>
      <c r="GR336" t="n">
        <v>0</v>
      </c>
      <c r="GS336" t="n">
        <v>3</v>
      </c>
      <c r="GT336" t="n">
        <v>0</v>
      </c>
      <c r="GU336" t="inlineStr"/>
      <c r="GV336">
        <f>ROUND((GT336),2)</f>
        <v/>
      </c>
      <c r="GW336" t="n">
        <v>1</v>
      </c>
      <c r="GX336">
        <f>ROUND(HC336*I336,0)</f>
        <v/>
      </c>
      <c r="HA336" t="n">
        <v>0</v>
      </c>
      <c r="HB336" t="n">
        <v>0</v>
      </c>
      <c r="HC336">
        <f>GV336*GW336</f>
        <v/>
      </c>
      <c r="HE336" t="inlineStr"/>
      <c r="HF336" t="inlineStr"/>
      <c r="HM336" t="inlineStr"/>
      <c r="HN336" t="inlineStr">
        <is>
          <t>Пр/812-101.0-1</t>
        </is>
      </c>
      <c r="HO336" t="inlineStr">
        <is>
          <t>Пр/774-101.0</t>
        </is>
      </c>
      <c r="HP336" t="inlineStr">
        <is>
          <t>Электромонтажные работы</t>
        </is>
      </c>
      <c r="HQ336" t="inlineStr">
        <is>
          <t>Электромонтажные работы</t>
        </is>
      </c>
      <c r="HS336" t="n">
        <v>0</v>
      </c>
      <c r="IK336" t="n">
        <v>0</v>
      </c>
    </row>
    <row r="337">
      <c r="A337" t="n">
        <v>17</v>
      </c>
      <c r="B337" t="n">
        <v>0</v>
      </c>
      <c r="C337">
        <f>ROW(SmtRes!A170)</f>
        <v/>
      </c>
      <c r="D337">
        <f>ROW(EtalonRes!A158)</f>
        <v/>
      </c>
      <c r="E337" t="inlineStr">
        <is>
          <t>3</t>
        </is>
      </c>
      <c r="F337" t="inlineStr">
        <is>
          <t>65-5-1</t>
        </is>
      </c>
      <c r="G337" t="inlineStr">
        <is>
          <t>Смена вентилей и клапанов обратных муфтовых диаметром до 20 мм</t>
        </is>
      </c>
      <c r="H337" t="inlineStr">
        <is>
          <t>100 шт.</t>
        </is>
      </c>
      <c r="I337">
        <f>ROUND(ROUND(1/100,4),7)</f>
        <v/>
      </c>
      <c r="J337" t="n">
        <v>0</v>
      </c>
      <c r="K337">
        <f>ROUND(ROUND(1/100,4),7)</f>
        <v/>
      </c>
      <c r="O337">
        <f>ROUND(CP337,0)</f>
        <v/>
      </c>
      <c r="P337">
        <f>ROUND(CQ337*I337,0)</f>
        <v/>
      </c>
      <c r="Q337">
        <f>(ROUND((ROUND(((ET337)*I337),0)*BB337),0)+ROUND((ROUND(((AE337-(EU337))*I337),0)*BS337),0))</f>
        <v/>
      </c>
      <c r="R337">
        <f>(ROUND((ROUND(((EU337)*I337),0)*BS337),0)+ROUND((ROUND(((AE337-(EU337))*I337),0)*BS337),0))</f>
        <v/>
      </c>
      <c r="S337">
        <f>ROUND(CT337*I337,0)</f>
        <v/>
      </c>
      <c r="T337">
        <f>ROUND(CU337*I337,0)</f>
        <v/>
      </c>
      <c r="U337">
        <f>ROUND(CV337*I337,7)</f>
        <v/>
      </c>
      <c r="V337">
        <f>ROUND(CW337*I337,7)</f>
        <v/>
      </c>
      <c r="W337">
        <f>ROUND(CX337*I337,0)</f>
        <v/>
      </c>
      <c r="X337">
        <f>ROUND(CY337,0)</f>
        <v/>
      </c>
      <c r="Y337">
        <f>ROUND(CZ337,0)</f>
        <v/>
      </c>
      <c r="AA337" t="n">
        <v>78869116</v>
      </c>
      <c r="AB337">
        <f>ROUND((AC337+AD337+AF337),2)</f>
        <v/>
      </c>
      <c r="AC337">
        <f>ROUND((ES337),2)</f>
        <v/>
      </c>
      <c r="AD337">
        <f>ROUND((((ET337)-(EU337))+AE337),2)</f>
        <v/>
      </c>
      <c r="AE337">
        <f>ROUND((EU337),2)</f>
        <v/>
      </c>
      <c r="AF337">
        <f>ROUND((EV337),2)</f>
        <v/>
      </c>
      <c r="AG337">
        <f>ROUND((AP337),2)</f>
        <v/>
      </c>
      <c r="AH337">
        <f>(EW337)</f>
        <v/>
      </c>
      <c r="AI337">
        <f>(EX337)</f>
        <v/>
      </c>
      <c r="AJ337">
        <f>(AS337)</f>
        <v/>
      </c>
      <c r="AK337" t="n">
        <v>2979.16</v>
      </c>
      <c r="AL337" t="n">
        <v>2240.13</v>
      </c>
      <c r="AM337" t="n">
        <v>4.36</v>
      </c>
      <c r="AN337" t="n">
        <v>0</v>
      </c>
      <c r="AO337" t="n">
        <v>734.67</v>
      </c>
      <c r="AP337" t="n">
        <v>0</v>
      </c>
      <c r="AQ337" t="n">
        <v>81</v>
      </c>
      <c r="AR337" t="n">
        <v>0</v>
      </c>
      <c r="AS337" t="n">
        <v>0</v>
      </c>
      <c r="AT337" t="n">
        <v>103</v>
      </c>
      <c r="AU337" t="n">
        <v>52</v>
      </c>
      <c r="AV337" t="n">
        <v>1</v>
      </c>
      <c r="AW337" t="n">
        <v>1</v>
      </c>
      <c r="AZ337" t="n">
        <v>1</v>
      </c>
      <c r="BA337" t="n">
        <v>52.25</v>
      </c>
      <c r="BB337" t="n">
        <v>24.98</v>
      </c>
      <c r="BC337" t="n">
        <v>10.16</v>
      </c>
      <c r="BD337" t="inlineStr"/>
      <c r="BE337" t="inlineStr"/>
      <c r="BF337" t="inlineStr"/>
      <c r="BG337" t="inlineStr"/>
      <c r="BH337" t="n">
        <v>0</v>
      </c>
      <c r="BI337" t="n">
        <v>1</v>
      </c>
      <c r="BJ337" t="inlineStr">
        <is>
          <t>ТЕРр Московской обл., 65-5-1, приказ Минстроя России №675/пр от 28.02.2017 № 263/пр</t>
        </is>
      </c>
      <c r="BM337" t="n">
        <v>65007</v>
      </c>
      <c r="BN337" t="n">
        <v>0</v>
      </c>
      <c r="BO337" t="inlineStr">
        <is>
          <t>65-5-1</t>
        </is>
      </c>
      <c r="BP337" t="n">
        <v>1</v>
      </c>
      <c r="BQ337" t="n">
        <v>6</v>
      </c>
      <c r="BR337" t="n">
        <v>0</v>
      </c>
      <c r="BS337" t="n">
        <v>52.25</v>
      </c>
      <c r="BT337" t="n">
        <v>1</v>
      </c>
      <c r="BU337" t="n">
        <v>1</v>
      </c>
      <c r="BV337" t="n">
        <v>1</v>
      </c>
      <c r="BW337" t="n">
        <v>1</v>
      </c>
      <c r="BX337" t="n">
        <v>1</v>
      </c>
      <c r="BY337" t="inlineStr"/>
      <c r="BZ337" t="n">
        <v>103</v>
      </c>
      <c r="CA337" t="n">
        <v>52</v>
      </c>
      <c r="CB337" t="inlineStr"/>
      <c r="CE337" t="n">
        <v>12</v>
      </c>
      <c r="CF337" t="n">
        <v>0</v>
      </c>
      <c r="CG337" t="n">
        <v>0</v>
      </c>
      <c r="CM337" t="n">
        <v>0</v>
      </c>
      <c r="CN337" t="inlineStr"/>
      <c r="CO337" t="n">
        <v>0</v>
      </c>
      <c r="CP337">
        <f>(P337+Q337+S337)</f>
        <v/>
      </c>
      <c r="CQ337">
        <f>AC337*BC337</f>
        <v/>
      </c>
      <c r="CR337">
        <f>(ROUND((ROUND(((ET337)*1),0)*BB337),0)+ROUND((ROUND(((AE337-(EU337))*1),0)*BS337),0))</f>
        <v/>
      </c>
      <c r="CS337">
        <f>(ROUND((ROUND(((EU337)*1),0)*BS337),0)+ROUND((ROUND(((AE337-(EU337))*1),0)*BS337),0))</f>
        <v/>
      </c>
      <c r="CT337">
        <f>AF337*BA337</f>
        <v/>
      </c>
      <c r="CU337">
        <f>AG337</f>
        <v/>
      </c>
      <c r="CV337">
        <f>AH337</f>
        <v/>
      </c>
      <c r="CW337">
        <f>AI337</f>
        <v/>
      </c>
      <c r="CX337">
        <f>AJ337</f>
        <v/>
      </c>
      <c r="CY337">
        <f>(((S337+R337)*AT337)/100)</f>
        <v/>
      </c>
      <c r="CZ337">
        <f>(((S337+R337)*AU337)/100)</f>
        <v/>
      </c>
      <c r="DC337" t="inlineStr"/>
      <c r="DD337" t="inlineStr"/>
      <c r="DE337" t="inlineStr"/>
      <c r="DF337" t="inlineStr"/>
      <c r="DG337" t="inlineStr"/>
      <c r="DH337" t="inlineStr"/>
      <c r="DI337" t="inlineStr"/>
      <c r="DJ337" t="inlineStr"/>
      <c r="DK337" t="inlineStr"/>
      <c r="DL337" t="inlineStr"/>
      <c r="DM337" t="inlineStr"/>
      <c r="DN337" t="n">
        <v>0</v>
      </c>
      <c r="DO337" t="n">
        <v>0</v>
      </c>
      <c r="DP337" t="n">
        <v>1</v>
      </c>
      <c r="DQ337" t="n">
        <v>1</v>
      </c>
      <c r="DU337" t="n">
        <v>1010</v>
      </c>
      <c r="DV337" t="inlineStr">
        <is>
          <t>100 шт.</t>
        </is>
      </c>
      <c r="DW337" t="inlineStr">
        <is>
          <t>100 шт.</t>
        </is>
      </c>
      <c r="DX337" t="n">
        <v>100</v>
      </c>
      <c r="DZ337" t="inlineStr"/>
      <c r="EA337" t="inlineStr"/>
      <c r="EB337" t="inlineStr"/>
      <c r="EC337" t="inlineStr"/>
      <c r="EE337" t="n">
        <v>78726000</v>
      </c>
      <c r="EF337" t="n">
        <v>6</v>
      </c>
      <c r="EG337" t="inlineStr">
        <is>
          <t>Ремонтно-строительные работы</t>
        </is>
      </c>
      <c r="EH337" t="n">
        <v>99</v>
      </c>
      <c r="EI337" t="inlineStr">
        <is>
          <t>Внутренние санитарно-технические работы</t>
        </is>
      </c>
      <c r="EJ337" t="n">
        <v>1</v>
      </c>
      <c r="EK337" t="n">
        <v>65007</v>
      </c>
      <c r="EL337" t="inlineStr">
        <is>
          <t>Внутренние санитарнотехнические работы: смена труб, санприборов, запорной арматуры и другое</t>
        </is>
      </c>
      <c r="EM337" t="inlineStr">
        <is>
          <t>рФЕР-65</t>
        </is>
      </c>
      <c r="EO337" t="inlineStr"/>
      <c r="EQ337" t="n">
        <v>0</v>
      </c>
      <c r="ER337" t="n">
        <v>2979.16</v>
      </c>
      <c r="ES337" t="n">
        <v>2240.13</v>
      </c>
      <c r="ET337" t="n">
        <v>4.36</v>
      </c>
      <c r="EU337" t="n">
        <v>0</v>
      </c>
      <c r="EV337" t="n">
        <v>734.67</v>
      </c>
      <c r="EW337" t="n">
        <v>81</v>
      </c>
      <c r="EX337" t="n">
        <v>0</v>
      </c>
      <c r="EY337" t="n">
        <v>0</v>
      </c>
      <c r="FQ337" t="n">
        <v>0</v>
      </c>
      <c r="FR337" t="n">
        <v>0</v>
      </c>
      <c r="FS337" t="n">
        <v>0</v>
      </c>
      <c r="FX337" t="n">
        <v>103</v>
      </c>
      <c r="FY337" t="n">
        <v>52</v>
      </c>
      <c r="GA337" t="inlineStr"/>
      <c r="GD337" t="n">
        <v>1</v>
      </c>
      <c r="GF337" t="n">
        <v>152852496</v>
      </c>
      <c r="GG337" t="n">
        <v>2</v>
      </c>
      <c r="GH337" t="n">
        <v>1</v>
      </c>
      <c r="GI337" t="n">
        <v>2</v>
      </c>
      <c r="GJ337" t="n">
        <v>0</v>
      </c>
      <c r="GK337" t="n">
        <v>0</v>
      </c>
      <c r="GL337">
        <f>ROUND(IF(AND(BH337=3,BI337=3,FS337&lt;&gt;0),P337,0),0)</f>
        <v/>
      </c>
      <c r="GM337">
        <f>ROUND(O337+X337+Y337,0)+GX337</f>
        <v/>
      </c>
      <c r="GN337">
        <f>IF(OR(BI337=0,BI337=1),GM337-GX337,0)</f>
        <v/>
      </c>
      <c r="GO337">
        <f>IF(BI337=2,GM337-GX337,0)</f>
        <v/>
      </c>
      <c r="GP337">
        <f>IF(BI337=4,GM337-GX337,0)</f>
        <v/>
      </c>
      <c r="GR337" t="n">
        <v>0</v>
      </c>
      <c r="GS337" t="n">
        <v>3</v>
      </c>
      <c r="GT337" t="n">
        <v>0</v>
      </c>
      <c r="GU337" t="inlineStr"/>
      <c r="GV337">
        <f>ROUND((GT337),2)</f>
        <v/>
      </c>
      <c r="GW337" t="n">
        <v>1</v>
      </c>
      <c r="GX337">
        <f>ROUND(HC337*I337,0)</f>
        <v/>
      </c>
      <c r="HA337" t="n">
        <v>0</v>
      </c>
      <c r="HB337" t="n">
        <v>0</v>
      </c>
      <c r="HC337">
        <f>GV337*GW337</f>
        <v/>
      </c>
      <c r="HE337" t="inlineStr"/>
      <c r="HF337" t="inlineStr"/>
      <c r="HM337" t="inlineStr"/>
      <c r="HN337" t="inlineStr">
        <is>
          <t>Пр/812-099.2-1</t>
        </is>
      </c>
      <c r="HO337" t="inlineStr">
        <is>
          <t>Пр/774-099.2</t>
        </is>
      </c>
      <c r="HP337" t="inlineStr">
        <is>
          <t>Внутренние санитарнотехнические работы: смена труб, санприборов, запорной арматуры и другое</t>
        </is>
      </c>
      <c r="HQ337" t="inlineStr">
        <is>
          <t>Внутренние санитарнотехнические работы: смена труб, санприборов, запорной арматуры и другое</t>
        </is>
      </c>
      <c r="HS337" t="n">
        <v>0</v>
      </c>
      <c r="IK337" t="n">
        <v>0</v>
      </c>
    </row>
    <row r="338">
      <c r="A338" t="n">
        <v>18</v>
      </c>
      <c r="B338" t="n">
        <v>0</v>
      </c>
      <c r="C338" t="n">
        <v>170</v>
      </c>
      <c r="E338" t="inlineStr">
        <is>
          <t>3,1</t>
        </is>
      </c>
      <c r="F338" t="inlineStr">
        <is>
          <t>509-9899</t>
        </is>
      </c>
      <c r="G338" t="inlineStr">
        <is>
          <t>Строительный мусор и масса возвратных материалов</t>
        </is>
      </c>
      <c r="H338" t="inlineStr">
        <is>
          <t>т</t>
        </is>
      </c>
      <c r="I338">
        <f>I337*J338</f>
        <v/>
      </c>
      <c r="J338" t="n">
        <v>0.04</v>
      </c>
      <c r="K338" t="n">
        <v>0.04</v>
      </c>
      <c r="O338">
        <f>ROUND(CP338,0)</f>
        <v/>
      </c>
      <c r="P338">
        <f>ROUND(CQ338*I338,0)</f>
        <v/>
      </c>
      <c r="Q338">
        <f>(ROUND((ROUND(((ET338)*I338),0)*BB338),0)+ROUND((ROUND(((AE338-(EU338))*I338),0)*BS338),0))</f>
        <v/>
      </c>
      <c r="R338">
        <f>(ROUND((ROUND(((EU338)*I338),0)*BS338),0)+ROUND((ROUND(((AE338-(EU338))*I338),0)*BS338),0))</f>
        <v/>
      </c>
      <c r="S338">
        <f>ROUND(CT338*I338,0)</f>
        <v/>
      </c>
      <c r="T338">
        <f>ROUND(CU338*I338,0)</f>
        <v/>
      </c>
      <c r="U338">
        <f>ROUND(CV338*I338,7)</f>
        <v/>
      </c>
      <c r="V338">
        <f>ROUND(CW338*I338,7)</f>
        <v/>
      </c>
      <c r="W338">
        <f>ROUND(CX338*I338,0)</f>
        <v/>
      </c>
      <c r="X338">
        <f>ROUND(CY338,0)</f>
        <v/>
      </c>
      <c r="Y338">
        <f>ROUND(CZ338,0)</f>
        <v/>
      </c>
      <c r="AA338" t="n">
        <v>78869116</v>
      </c>
      <c r="AB338">
        <f>ROUND((AC338+AD338+AF338),2)</f>
        <v/>
      </c>
      <c r="AC338">
        <f>ROUND((ES338),2)</f>
        <v/>
      </c>
      <c r="AD338">
        <f>ROUND((((ET338)-(EU338))+AE338),2)</f>
        <v/>
      </c>
      <c r="AE338">
        <f>ROUND((EU338),2)</f>
        <v/>
      </c>
      <c r="AF338">
        <f>ROUND((EV338),2)</f>
        <v/>
      </c>
      <c r="AG338">
        <f>ROUND((AP338),2)</f>
        <v/>
      </c>
      <c r="AH338">
        <f>(EW338)</f>
        <v/>
      </c>
      <c r="AI338">
        <f>(EX338)</f>
        <v/>
      </c>
      <c r="AJ338">
        <f>(AS338)</f>
        <v/>
      </c>
      <c r="AK338" t="n">
        <v>0</v>
      </c>
      <c r="AL338" t="n">
        <v>0</v>
      </c>
      <c r="AM338" t="n">
        <v>0</v>
      </c>
      <c r="AN338" t="n">
        <v>0</v>
      </c>
      <c r="AO338" t="n">
        <v>0</v>
      </c>
      <c r="AP338" t="n">
        <v>0</v>
      </c>
      <c r="AQ338" t="n">
        <v>0</v>
      </c>
      <c r="AR338" t="n">
        <v>0</v>
      </c>
      <c r="AS338" t="n">
        <v>0</v>
      </c>
      <c r="AT338" t="n">
        <v>103</v>
      </c>
      <c r="AU338" t="n">
        <v>52</v>
      </c>
      <c r="AV338" t="n">
        <v>1</v>
      </c>
      <c r="AW338" t="n">
        <v>1</v>
      </c>
      <c r="AZ338" t="n">
        <v>1</v>
      </c>
      <c r="BA338" t="n">
        <v>1</v>
      </c>
      <c r="BB338" t="n">
        <v>1</v>
      </c>
      <c r="BC338" t="n">
        <v>1</v>
      </c>
      <c r="BD338" t="inlineStr"/>
      <c r="BE338" t="inlineStr"/>
      <c r="BF338" t="inlineStr"/>
      <c r="BG338" t="inlineStr"/>
      <c r="BH338" t="n">
        <v>3</v>
      </c>
      <c r="BI338" t="n">
        <v>1</v>
      </c>
      <c r="BJ338" t="inlineStr">
        <is>
          <t>ТССЦ Московской обл., 509-9899, приказ Минстроя России №675/пр от 28.02.2017 № 258/пр</t>
        </is>
      </c>
      <c r="BM338" t="n">
        <v>65007</v>
      </c>
      <c r="BN338" t="n">
        <v>0</v>
      </c>
      <c r="BO338" t="inlineStr"/>
      <c r="BP338" t="n">
        <v>0</v>
      </c>
      <c r="BQ338" t="n">
        <v>6</v>
      </c>
      <c r="BR338" t="n">
        <v>0</v>
      </c>
      <c r="BS338" t="n">
        <v>1</v>
      </c>
      <c r="BT338" t="n">
        <v>1</v>
      </c>
      <c r="BU338" t="n">
        <v>1</v>
      </c>
      <c r="BV338" t="n">
        <v>1</v>
      </c>
      <c r="BW338" t="n">
        <v>1</v>
      </c>
      <c r="BX338" t="n">
        <v>1</v>
      </c>
      <c r="BY338" t="inlineStr"/>
      <c r="BZ338" t="n">
        <v>103</v>
      </c>
      <c r="CA338" t="n">
        <v>52</v>
      </c>
      <c r="CB338" t="inlineStr"/>
      <c r="CE338" t="n">
        <v>12</v>
      </c>
      <c r="CF338" t="n">
        <v>0</v>
      </c>
      <c r="CG338" t="n">
        <v>0</v>
      </c>
      <c r="CM338" t="n">
        <v>0</v>
      </c>
      <c r="CN338" t="inlineStr"/>
      <c r="CO338" t="n">
        <v>0</v>
      </c>
      <c r="CP338">
        <f>(P338+Q338+S338)</f>
        <v/>
      </c>
      <c r="CQ338">
        <f>AC338*BC338</f>
        <v/>
      </c>
      <c r="CR338">
        <f>(ROUND((ROUND(((ET338)*1),0)*BB338),0)+ROUND((ROUND(((AE338-(EU338))*1),0)*BS338),0))</f>
        <v/>
      </c>
      <c r="CS338">
        <f>(ROUND((ROUND(((EU338)*1),0)*BS338),0)+ROUND((ROUND(((AE338-(EU338))*1),0)*BS338),0))</f>
        <v/>
      </c>
      <c r="CT338">
        <f>AF338*BA338</f>
        <v/>
      </c>
      <c r="CU338">
        <f>AG338</f>
        <v/>
      </c>
      <c r="CV338">
        <f>AH338</f>
        <v/>
      </c>
      <c r="CW338">
        <f>AI338</f>
        <v/>
      </c>
      <c r="CX338">
        <f>AJ338</f>
        <v/>
      </c>
      <c r="CY338">
        <f>(((S338+R338)*AT338)/100)</f>
        <v/>
      </c>
      <c r="CZ338">
        <f>(((S338+R338)*AU338)/100)</f>
        <v/>
      </c>
      <c r="DC338" t="inlineStr"/>
      <c r="DD338" t="inlineStr"/>
      <c r="DE338" t="inlineStr"/>
      <c r="DF338" t="inlineStr"/>
      <c r="DG338" t="inlineStr"/>
      <c r="DH338" t="inlineStr"/>
      <c r="DI338" t="inlineStr"/>
      <c r="DJ338" t="inlineStr"/>
      <c r="DK338" t="inlineStr"/>
      <c r="DL338" t="inlineStr"/>
      <c r="DM338" t="inlineStr"/>
      <c r="DN338" t="n">
        <v>0</v>
      </c>
      <c r="DO338" t="n">
        <v>0</v>
      </c>
      <c r="DP338" t="n">
        <v>1</v>
      </c>
      <c r="DQ338" t="n">
        <v>1</v>
      </c>
      <c r="DU338" t="n">
        <v>1009</v>
      </c>
      <c r="DV338" t="inlineStr">
        <is>
          <t>т</t>
        </is>
      </c>
      <c r="DW338" t="inlineStr">
        <is>
          <t>т</t>
        </is>
      </c>
      <c r="DX338" t="n">
        <v>1000</v>
      </c>
      <c r="DZ338" t="inlineStr"/>
      <c r="EA338" t="inlineStr"/>
      <c r="EB338" t="inlineStr"/>
      <c r="EC338" t="inlineStr"/>
      <c r="EE338" t="n">
        <v>78726000</v>
      </c>
      <c r="EF338" t="n">
        <v>6</v>
      </c>
      <c r="EG338" t="inlineStr">
        <is>
          <t>Ремонтно-строительные работы</t>
        </is>
      </c>
      <c r="EH338" t="n">
        <v>99</v>
      </c>
      <c r="EI338" t="inlineStr">
        <is>
          <t>Внутренние санитарно-технические работы</t>
        </is>
      </c>
      <c r="EJ338" t="n">
        <v>1</v>
      </c>
      <c r="EK338" t="n">
        <v>65007</v>
      </c>
      <c r="EL338" t="inlineStr">
        <is>
          <t>Внутренние санитарнотехнические работы: смена труб, санприборов, запорной арматуры и другое</t>
        </is>
      </c>
      <c r="EM338" t="inlineStr">
        <is>
          <t>рФЕР-65</t>
        </is>
      </c>
      <c r="EO338" t="inlineStr"/>
      <c r="EQ338" t="n">
        <v>0</v>
      </c>
      <c r="ER338" t="n">
        <v>0</v>
      </c>
      <c r="ES338" t="n">
        <v>0</v>
      </c>
      <c r="ET338" t="n">
        <v>0</v>
      </c>
      <c r="EU338" t="n">
        <v>0</v>
      </c>
      <c r="EV338" t="n">
        <v>0</v>
      </c>
      <c r="EW338" t="n">
        <v>0</v>
      </c>
      <c r="EX338" t="n">
        <v>0</v>
      </c>
      <c r="FQ338" t="n">
        <v>0</v>
      </c>
      <c r="FR338" t="n">
        <v>0</v>
      </c>
      <c r="FS338" t="n">
        <v>0</v>
      </c>
      <c r="FX338" t="n">
        <v>103</v>
      </c>
      <c r="FY338" t="n">
        <v>52</v>
      </c>
      <c r="GA338" t="inlineStr"/>
      <c r="GD338" t="n">
        <v>1</v>
      </c>
      <c r="GF338" t="n">
        <v>1839160745</v>
      </c>
      <c r="GG338" t="n">
        <v>2</v>
      </c>
      <c r="GH338" t="n">
        <v>1</v>
      </c>
      <c r="GI338" t="n">
        <v>-2</v>
      </c>
      <c r="GJ338" t="n">
        <v>0</v>
      </c>
      <c r="GK338" t="n">
        <v>0</v>
      </c>
      <c r="GL338">
        <f>ROUND(IF(AND(BH338=3,BI338=3,FS338&lt;&gt;0),P338,0),0)</f>
        <v/>
      </c>
      <c r="GM338">
        <f>ROUND(O338+X338+Y338,0)+GX338</f>
        <v/>
      </c>
      <c r="GN338">
        <f>IF(OR(BI338=0,BI338=1),GM338-GX338,0)</f>
        <v/>
      </c>
      <c r="GO338">
        <f>IF(BI338=2,GM338-GX338,0)</f>
        <v/>
      </c>
      <c r="GP338">
        <f>IF(BI338=4,GM338-GX338,0)</f>
        <v/>
      </c>
      <c r="GR338" t="n">
        <v>0</v>
      </c>
      <c r="GS338" t="n">
        <v>3</v>
      </c>
      <c r="GT338" t="n">
        <v>0</v>
      </c>
      <c r="GU338" t="inlineStr"/>
      <c r="GV338">
        <f>ROUND((GT338),2)</f>
        <v/>
      </c>
      <c r="GW338" t="n">
        <v>1</v>
      </c>
      <c r="GX338">
        <f>ROUND(HC338*I338,0)</f>
        <v/>
      </c>
      <c r="HA338" t="n">
        <v>0</v>
      </c>
      <c r="HB338" t="n">
        <v>0</v>
      </c>
      <c r="HC338">
        <f>GV338*GW338</f>
        <v/>
      </c>
      <c r="HE338" t="inlineStr"/>
      <c r="HF338" t="inlineStr"/>
      <c r="HM338" t="inlineStr"/>
      <c r="HN338" t="inlineStr">
        <is>
          <t>Пр/812-099.2-1</t>
        </is>
      </c>
      <c r="HO338" t="inlineStr">
        <is>
          <t>Пр/774-099.2</t>
        </is>
      </c>
      <c r="HP338" t="inlineStr">
        <is>
          <t>Внутренние санитарнотехнические работы: смена труб, санприборов, запорной арматуры и другое</t>
        </is>
      </c>
      <c r="HQ338" t="inlineStr">
        <is>
          <t>Внутренние санитарнотехнические работы: смена труб, санприборов, запорной арматуры и другое</t>
        </is>
      </c>
      <c r="HS338" t="n">
        <v>0</v>
      </c>
      <c r="IK338" t="n">
        <v>0</v>
      </c>
    </row>
    <row r="339">
      <c r="A339" t="n">
        <v>18</v>
      </c>
      <c r="B339" t="n">
        <v>0</v>
      </c>
      <c r="C339" t="n">
        <v>168</v>
      </c>
      <c r="E339" t="inlineStr">
        <is>
          <t>3,2</t>
        </is>
      </c>
      <c r="F339" t="inlineStr">
        <is>
          <t>302-0062</t>
        </is>
      </c>
      <c r="G339" t="inlineStr">
        <is>
          <t>Кран шаровый муфтовый Valtec для воды диаметром 15 мм, тип в/в</t>
        </is>
      </c>
      <c r="H339" t="inlineStr">
        <is>
          <t>шт.</t>
        </is>
      </c>
      <c r="I339">
        <f>I337*J339</f>
        <v/>
      </c>
      <c r="J339" t="n">
        <v>100</v>
      </c>
      <c r="K339" t="n">
        <v>100</v>
      </c>
      <c r="O339">
        <f>ROUND(CP339,0)</f>
        <v/>
      </c>
      <c r="P339">
        <f>ROUND(CQ339*I339,0)</f>
        <v/>
      </c>
      <c r="Q339">
        <f>(ROUND((ROUND(((ET339)*I339),0)*BB339),0)+ROUND((ROUND(((AE339-(EU339))*I339),0)*BS339),0))</f>
        <v/>
      </c>
      <c r="R339">
        <f>(ROUND((ROUND(((EU339)*I339),0)*BS339),0)+ROUND((ROUND(((AE339-(EU339))*I339),0)*BS339),0))</f>
        <v/>
      </c>
      <c r="S339">
        <f>ROUND(CT339*I339,0)</f>
        <v/>
      </c>
      <c r="T339">
        <f>ROUND(CU339*I339,0)</f>
        <v/>
      </c>
      <c r="U339">
        <f>ROUND(CV339*I339,7)</f>
        <v/>
      </c>
      <c r="V339">
        <f>ROUND(CW339*I339,7)</f>
        <v/>
      </c>
      <c r="W339">
        <f>ROUND(CX339*I339,0)</f>
        <v/>
      </c>
      <c r="X339">
        <f>ROUND(CY339,0)</f>
        <v/>
      </c>
      <c r="Y339">
        <f>ROUND(CZ339,0)</f>
        <v/>
      </c>
      <c r="AA339" t="n">
        <v>78869116</v>
      </c>
      <c r="AB339">
        <f>ROUND((AC339+AD339+AF339),2)</f>
        <v/>
      </c>
      <c r="AC339">
        <f>ROUND((ES339),2)</f>
        <v/>
      </c>
      <c r="AD339">
        <f>ROUND((((ET339)-(EU339))+AE339),2)</f>
        <v/>
      </c>
      <c r="AE339">
        <f>ROUND((EU339),2)</f>
        <v/>
      </c>
      <c r="AF339">
        <f>ROUND((EV339),2)</f>
        <v/>
      </c>
      <c r="AG339">
        <f>ROUND((AP339),2)</f>
        <v/>
      </c>
      <c r="AH339">
        <f>(EW339)</f>
        <v/>
      </c>
      <c r="AI339">
        <f>(EX339)</f>
        <v/>
      </c>
      <c r="AJ339">
        <f>(AS339)</f>
        <v/>
      </c>
      <c r="AK339" t="n">
        <v>28.53</v>
      </c>
      <c r="AL339" t="n">
        <v>28.53</v>
      </c>
      <c r="AM339" t="n">
        <v>0</v>
      </c>
      <c r="AN339" t="n">
        <v>0</v>
      </c>
      <c r="AO339" t="n">
        <v>0</v>
      </c>
      <c r="AP339" t="n">
        <v>0</v>
      </c>
      <c r="AQ339" t="n">
        <v>0</v>
      </c>
      <c r="AR339" t="n">
        <v>0</v>
      </c>
      <c r="AS339" t="n">
        <v>0.01</v>
      </c>
      <c r="AT339" t="n">
        <v>103</v>
      </c>
      <c r="AU339" t="n">
        <v>52</v>
      </c>
      <c r="AV339" t="n">
        <v>1</v>
      </c>
      <c r="AW339" t="n">
        <v>1</v>
      </c>
      <c r="AZ339" t="n">
        <v>1</v>
      </c>
      <c r="BA339" t="n">
        <v>1</v>
      </c>
      <c r="BB339" t="n">
        <v>1</v>
      </c>
      <c r="BC339" t="n">
        <v>13.47</v>
      </c>
      <c r="BD339" t="inlineStr"/>
      <c r="BE339" t="inlineStr"/>
      <c r="BF339" t="inlineStr"/>
      <c r="BG339" t="inlineStr"/>
      <c r="BH339" t="n">
        <v>3</v>
      </c>
      <c r="BI339" t="n">
        <v>1</v>
      </c>
      <c r="BJ339" t="inlineStr">
        <is>
          <t>ТССЦ Московской обл., 302-0062, приказ Минстроя России №675/пр от 28.02.2017 № 256/пр</t>
        </is>
      </c>
      <c r="BM339" t="n">
        <v>65007</v>
      </c>
      <c r="BN339" t="n">
        <v>0</v>
      </c>
      <c r="BO339" t="inlineStr">
        <is>
          <t>302-0062</t>
        </is>
      </c>
      <c r="BP339" t="n">
        <v>1</v>
      </c>
      <c r="BQ339" t="n">
        <v>6</v>
      </c>
      <c r="BR339" t="n">
        <v>0</v>
      </c>
      <c r="BS339" t="n">
        <v>1</v>
      </c>
      <c r="BT339" t="n">
        <v>1</v>
      </c>
      <c r="BU339" t="n">
        <v>1</v>
      </c>
      <c r="BV339" t="n">
        <v>1</v>
      </c>
      <c r="BW339" t="n">
        <v>1</v>
      </c>
      <c r="BX339" t="n">
        <v>1</v>
      </c>
      <c r="BY339" t="inlineStr"/>
      <c r="BZ339" t="n">
        <v>103</v>
      </c>
      <c r="CA339" t="n">
        <v>52</v>
      </c>
      <c r="CB339" t="inlineStr"/>
      <c r="CE339" t="n">
        <v>12</v>
      </c>
      <c r="CF339" t="n">
        <v>0</v>
      </c>
      <c r="CG339" t="n">
        <v>0</v>
      </c>
      <c r="CM339" t="n">
        <v>0</v>
      </c>
      <c r="CN339" t="inlineStr"/>
      <c r="CO339" t="n">
        <v>0</v>
      </c>
      <c r="CP339">
        <f>(P339+Q339+S339)</f>
        <v/>
      </c>
      <c r="CQ339">
        <f>AC339*BC339</f>
        <v/>
      </c>
      <c r="CR339">
        <f>(ROUND((ROUND(((ET339)*1),0)*BB339),0)+ROUND((ROUND(((AE339-(EU339))*1),0)*BS339),0))</f>
        <v/>
      </c>
      <c r="CS339">
        <f>(ROUND((ROUND(((EU339)*1),0)*BS339),0)+ROUND((ROUND(((AE339-(EU339))*1),0)*BS339),0))</f>
        <v/>
      </c>
      <c r="CT339">
        <f>AF339*BA339</f>
        <v/>
      </c>
      <c r="CU339">
        <f>AG339</f>
        <v/>
      </c>
      <c r="CV339">
        <f>AH339</f>
        <v/>
      </c>
      <c r="CW339">
        <f>AI339</f>
        <v/>
      </c>
      <c r="CX339">
        <f>AJ339</f>
        <v/>
      </c>
      <c r="CY339">
        <f>(((S339+R339)*AT339)/100)</f>
        <v/>
      </c>
      <c r="CZ339">
        <f>(((S339+R339)*AU339)/100)</f>
        <v/>
      </c>
      <c r="DC339" t="inlineStr"/>
      <c r="DD339" t="inlineStr"/>
      <c r="DE339" t="inlineStr"/>
      <c r="DF339" t="inlineStr"/>
      <c r="DG339" t="inlineStr"/>
      <c r="DH339" t="inlineStr"/>
      <c r="DI339" t="inlineStr"/>
      <c r="DJ339" t="inlineStr"/>
      <c r="DK339" t="inlineStr"/>
      <c r="DL339" t="inlineStr"/>
      <c r="DM339" t="inlineStr"/>
      <c r="DN339" t="n">
        <v>0</v>
      </c>
      <c r="DO339" t="n">
        <v>0</v>
      </c>
      <c r="DP339" t="n">
        <v>1</v>
      </c>
      <c r="DQ339" t="n">
        <v>1</v>
      </c>
      <c r="DU339" t="n">
        <v>1010</v>
      </c>
      <c r="DV339" t="inlineStr">
        <is>
          <t>шт.</t>
        </is>
      </c>
      <c r="DW339" t="inlineStr">
        <is>
          <t>шт.</t>
        </is>
      </c>
      <c r="DX339" t="n">
        <v>1</v>
      </c>
      <c r="DZ339" t="inlineStr"/>
      <c r="EA339" t="inlineStr"/>
      <c r="EB339" t="inlineStr"/>
      <c r="EC339" t="inlineStr"/>
      <c r="EE339" t="n">
        <v>78726000</v>
      </c>
      <c r="EF339" t="n">
        <v>6</v>
      </c>
      <c r="EG339" t="inlineStr">
        <is>
          <t>Ремонтно-строительные работы</t>
        </is>
      </c>
      <c r="EH339" t="n">
        <v>99</v>
      </c>
      <c r="EI339" t="inlineStr">
        <is>
          <t>Внутренние санитарно-технические работы</t>
        </is>
      </c>
      <c r="EJ339" t="n">
        <v>1</v>
      </c>
      <c r="EK339" t="n">
        <v>65007</v>
      </c>
      <c r="EL339" t="inlineStr">
        <is>
          <t>Внутренние санитарнотехнические работы: смена труб, санприборов, запорной арматуры и другое</t>
        </is>
      </c>
      <c r="EM339" t="inlineStr">
        <is>
          <t>рФЕР-65</t>
        </is>
      </c>
      <c r="EO339" t="inlineStr"/>
      <c r="EQ339" t="n">
        <v>0</v>
      </c>
      <c r="ER339" t="n">
        <v>28.53</v>
      </c>
      <c r="ES339" t="n">
        <v>28.53</v>
      </c>
      <c r="ET339" t="n">
        <v>0</v>
      </c>
      <c r="EU339" t="n">
        <v>0</v>
      </c>
      <c r="EV339" t="n">
        <v>0</v>
      </c>
      <c r="EW339" t="n">
        <v>0</v>
      </c>
      <c r="EX339" t="n">
        <v>0</v>
      </c>
      <c r="FQ339" t="n">
        <v>0</v>
      </c>
      <c r="FR339" t="n">
        <v>0</v>
      </c>
      <c r="FS339" t="n">
        <v>0</v>
      </c>
      <c r="FX339" t="n">
        <v>103</v>
      </c>
      <c r="FY339" t="n">
        <v>52</v>
      </c>
      <c r="GA339" t="inlineStr"/>
      <c r="GD339" t="n">
        <v>1</v>
      </c>
      <c r="GF339" t="n">
        <v>-1687406522</v>
      </c>
      <c r="GG339" t="n">
        <v>2</v>
      </c>
      <c r="GH339" t="n">
        <v>1</v>
      </c>
      <c r="GI339" t="n">
        <v>2</v>
      </c>
      <c r="GJ339" t="n">
        <v>0</v>
      </c>
      <c r="GK339" t="n">
        <v>0</v>
      </c>
      <c r="GL339">
        <f>ROUND(IF(AND(BH339=3,BI339=3,FS339&lt;&gt;0),P339,0),0)</f>
        <v/>
      </c>
      <c r="GM339">
        <f>ROUND(O339+X339+Y339,0)+GX339</f>
        <v/>
      </c>
      <c r="GN339">
        <f>IF(OR(BI339=0,BI339=1),GM339-GX339,0)</f>
        <v/>
      </c>
      <c r="GO339">
        <f>IF(BI339=2,GM339-GX339,0)</f>
        <v/>
      </c>
      <c r="GP339">
        <f>IF(BI339=4,GM339-GX339,0)</f>
        <v/>
      </c>
      <c r="GR339" t="n">
        <v>0</v>
      </c>
      <c r="GS339" t="n">
        <v>3</v>
      </c>
      <c r="GT339" t="n">
        <v>0</v>
      </c>
      <c r="GU339" t="inlineStr"/>
      <c r="GV339">
        <f>ROUND((GT339),2)</f>
        <v/>
      </c>
      <c r="GW339" t="n">
        <v>1</v>
      </c>
      <c r="GX339">
        <f>ROUND(HC339*I339,0)</f>
        <v/>
      </c>
      <c r="HA339" t="n">
        <v>0</v>
      </c>
      <c r="HB339" t="n">
        <v>0</v>
      </c>
      <c r="HC339">
        <f>GV339*GW339</f>
        <v/>
      </c>
      <c r="HE339" t="inlineStr"/>
      <c r="HF339" t="inlineStr"/>
      <c r="HM339" t="inlineStr"/>
      <c r="HN339" t="inlineStr">
        <is>
          <t>Пр/812-099.2-1</t>
        </is>
      </c>
      <c r="HO339" t="inlineStr">
        <is>
          <t>Пр/774-099.2</t>
        </is>
      </c>
      <c r="HP339" t="inlineStr">
        <is>
          <t>Внутренние санитарнотехнические работы: смена труб, санприборов, запорной арматуры и другое</t>
        </is>
      </c>
      <c r="HQ339" t="inlineStr">
        <is>
          <t>Внутренние санитарнотехнические работы: смена труб, санприборов, запорной арматуры и другое</t>
        </is>
      </c>
      <c r="HS339" t="n">
        <v>0</v>
      </c>
      <c r="IK339" t="n">
        <v>0</v>
      </c>
    </row>
    <row r="340">
      <c r="A340" t="n">
        <v>17</v>
      </c>
      <c r="B340" t="n">
        <v>0</v>
      </c>
      <c r="C340">
        <f>ROW(SmtRes!A176)</f>
        <v/>
      </c>
      <c r="D340">
        <f>ROW(EtalonRes!A164)</f>
        <v/>
      </c>
      <c r="E340" t="inlineStr">
        <is>
          <t>4</t>
        </is>
      </c>
      <c r="F340" t="inlineStr">
        <is>
          <t>16-07-005-1</t>
        </is>
      </c>
      <c r="G34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340" t="inlineStr">
        <is>
          <t>100 м трубопровода</t>
        </is>
      </c>
      <c r="I340">
        <f>ROUND(ROUND(60/100,4),7)</f>
        <v/>
      </c>
      <c r="J340" t="n">
        <v>0</v>
      </c>
      <c r="K340">
        <f>ROUND(ROUND(60/100,4),7)</f>
        <v/>
      </c>
      <c r="O340">
        <f>ROUND(CP340,0)</f>
        <v/>
      </c>
      <c r="P340">
        <f>ROUND(CQ340*I340,0)</f>
        <v/>
      </c>
      <c r="Q340">
        <f>(ROUND((ROUND((((ET340*ROUND(4,7)))*I340),0)*BB340),0)+ROUND((ROUND(((AE340-((EU340*ROUND(4,7))))*I340),0)*BS340),0))</f>
        <v/>
      </c>
      <c r="R340">
        <f>(ROUND((ROUND((((EU340*ROUND(4,7)))*I340),0)*BS340),0)+ROUND((ROUND(((AE340-((EU340*ROUND(4,7))))*I340),0)*BS340),0))</f>
        <v/>
      </c>
      <c r="S340">
        <f>ROUND(CT340*I340,0)</f>
        <v/>
      </c>
      <c r="T340">
        <f>ROUND(CU340*I340,0)</f>
        <v/>
      </c>
      <c r="U340">
        <f>ROUND(CV340*I340,7)</f>
        <v/>
      </c>
      <c r="V340">
        <f>ROUND(CW340*I340,7)</f>
        <v/>
      </c>
      <c r="W340">
        <f>ROUND(CX340*I340,0)</f>
        <v/>
      </c>
      <c r="X340">
        <f>ROUND(CY340,0)</f>
        <v/>
      </c>
      <c r="Y340">
        <f>ROUND(CZ340,0)</f>
        <v/>
      </c>
      <c r="AA340" t="n">
        <v>78869116</v>
      </c>
      <c r="AB340">
        <f>ROUND((AC340+AD340+AF340),2)</f>
        <v/>
      </c>
      <c r="AC340">
        <f>ROUND(((ES340*ROUND(4,7))),2)</f>
        <v/>
      </c>
      <c r="AD340">
        <f>ROUND(((((ET340*ROUND(4,7)))-((EU340*ROUND(4,7))))+AE340),2)</f>
        <v/>
      </c>
      <c r="AE340">
        <f>ROUND(((EU340*ROUND(4,7))),2)</f>
        <v/>
      </c>
      <c r="AF340">
        <f>ROUND(((EV340*ROUND(4,7))),2)</f>
        <v/>
      </c>
      <c r="AG340">
        <f>ROUND((AP340),2)</f>
        <v/>
      </c>
      <c r="AH340">
        <f>((EW340*ROUND(4,7)))</f>
        <v/>
      </c>
      <c r="AI340">
        <f>((EX340*ROUND(4,7)))</f>
        <v/>
      </c>
      <c r="AJ340">
        <f>(AS340)</f>
        <v/>
      </c>
      <c r="AK340" t="n">
        <v>107.11</v>
      </c>
      <c r="AL340" t="n">
        <v>4.28</v>
      </c>
      <c r="AM340" t="n">
        <v>44.51</v>
      </c>
      <c r="AN340" t="n">
        <v>0</v>
      </c>
      <c r="AO340" t="n">
        <v>58.32</v>
      </c>
      <c r="AP340" t="n">
        <v>0</v>
      </c>
      <c r="AQ340" t="n">
        <v>5.01</v>
      </c>
      <c r="AR340" t="n">
        <v>0</v>
      </c>
      <c r="AS340" t="n">
        <v>0</v>
      </c>
      <c r="AT340" t="n">
        <v>121</v>
      </c>
      <c r="AU340" t="n">
        <v>72</v>
      </c>
      <c r="AV340" t="n">
        <v>1</v>
      </c>
      <c r="AW340" t="n">
        <v>1</v>
      </c>
      <c r="AZ340" t="n">
        <v>1</v>
      </c>
      <c r="BA340" t="n">
        <v>52.25</v>
      </c>
      <c r="BB340" t="n">
        <v>5.97</v>
      </c>
      <c r="BC340" t="n">
        <v>11.38</v>
      </c>
      <c r="BD340" t="inlineStr"/>
      <c r="BE340" t="inlineStr"/>
      <c r="BF340" t="inlineStr"/>
      <c r="BG340" t="inlineStr"/>
      <c r="BH340" t="n">
        <v>0</v>
      </c>
      <c r="BI340" t="n">
        <v>1</v>
      </c>
      <c r="BJ340" t="inlineStr">
        <is>
          <t>ТЕР Московской обл., 16-07-005-1, приказ Минстроя России №675/пр от 28.02.2017 № 260/пр</t>
        </is>
      </c>
      <c r="BM340" t="n">
        <v>16001</v>
      </c>
      <c r="BN340" t="n">
        <v>0</v>
      </c>
      <c r="BO340" t="inlineStr">
        <is>
          <t>16-07-005-1</t>
        </is>
      </c>
      <c r="BP340" t="n">
        <v>1</v>
      </c>
      <c r="BQ340" t="n">
        <v>2</v>
      </c>
      <c r="BR340" t="n">
        <v>0</v>
      </c>
      <c r="BS340" t="n">
        <v>52.25</v>
      </c>
      <c r="BT340" t="n">
        <v>1</v>
      </c>
      <c r="BU340" t="n">
        <v>1</v>
      </c>
      <c r="BV340" t="n">
        <v>1</v>
      </c>
      <c r="BW340" t="n">
        <v>1</v>
      </c>
      <c r="BX340" t="n">
        <v>1</v>
      </c>
      <c r="BY340" t="inlineStr"/>
      <c r="BZ340" t="n">
        <v>121</v>
      </c>
      <c r="CA340" t="n">
        <v>72</v>
      </c>
      <c r="CB340" t="inlineStr"/>
      <c r="CE340" t="n">
        <v>12</v>
      </c>
      <c r="CF340" t="n">
        <v>0</v>
      </c>
      <c r="CG340" t="n">
        <v>0</v>
      </c>
      <c r="CM340" t="n">
        <v>0</v>
      </c>
      <c r="CN340" t="inlineStr"/>
      <c r="CO340" t="n">
        <v>0</v>
      </c>
      <c r="CP340">
        <f>(P340+Q340+S340)</f>
        <v/>
      </c>
      <c r="CQ340">
        <f>AC340*BC340</f>
        <v/>
      </c>
      <c r="CR340">
        <f>(ROUND((ROUND((((ET340*ROUND(4,7)))*1),0)*BB340),0)+ROUND((ROUND(((AE340-((EU340*ROUND(4,7))))*1),0)*BS340),0))</f>
        <v/>
      </c>
      <c r="CS340">
        <f>(ROUND((ROUND((((EU340*ROUND(4,7)))*1),0)*BS340),0)+ROUND((ROUND(((AE340-((EU340*ROUND(4,7))))*1),0)*BS340),0))</f>
        <v/>
      </c>
      <c r="CT340">
        <f>AF340*BA340</f>
        <v/>
      </c>
      <c r="CU340">
        <f>AG340</f>
        <v/>
      </c>
      <c r="CV340">
        <f>AH340</f>
        <v/>
      </c>
      <c r="CW340">
        <f>AI340</f>
        <v/>
      </c>
      <c r="CX340">
        <f>AJ340</f>
        <v/>
      </c>
      <c r="CY340">
        <f>(((S340+R340)*AT340)/100)</f>
        <v/>
      </c>
      <c r="CZ340">
        <f>(((S340+R340)*AU340)/100)</f>
        <v/>
      </c>
      <c r="DC340" t="inlineStr"/>
      <c r="DD340" t="inlineStr">
        <is>
          <t>)*4</t>
        </is>
      </c>
      <c r="DE340" t="inlineStr">
        <is>
          <t>)*4</t>
        </is>
      </c>
      <c r="DF340" t="inlineStr">
        <is>
          <t>)*4</t>
        </is>
      </c>
      <c r="DG340" t="inlineStr">
        <is>
          <t>)*4</t>
        </is>
      </c>
      <c r="DH340" t="inlineStr"/>
      <c r="DI340" t="inlineStr">
        <is>
          <t>)*4</t>
        </is>
      </c>
      <c r="DJ340" t="inlineStr">
        <is>
          <t>)*4</t>
        </is>
      </c>
      <c r="DK340" t="inlineStr"/>
      <c r="DL340" t="inlineStr"/>
      <c r="DM340" t="inlineStr"/>
      <c r="DN340" t="n">
        <v>0</v>
      </c>
      <c r="DO340" t="n">
        <v>0</v>
      </c>
      <c r="DP340" t="n">
        <v>1</v>
      </c>
      <c r="DQ340" t="n">
        <v>1</v>
      </c>
      <c r="DU340" t="n">
        <v>1013</v>
      </c>
      <c r="DV340" t="inlineStr">
        <is>
          <t>100 м трубопровода</t>
        </is>
      </c>
      <c r="DW340" t="inlineStr">
        <is>
          <t>100 м трубопровода</t>
        </is>
      </c>
      <c r="DX340" t="n">
        <v>1</v>
      </c>
      <c r="DZ340" t="inlineStr"/>
      <c r="EA340" t="inlineStr"/>
      <c r="EB340" t="inlineStr"/>
      <c r="EC340" t="inlineStr"/>
      <c r="EE340" t="n">
        <v>78725882</v>
      </c>
      <c r="EF340" t="n">
        <v>2</v>
      </c>
      <c r="EG340" t="inlineStr">
        <is>
          <t>Общестроительные работы</t>
        </is>
      </c>
      <c r="EH340" t="n">
        <v>16</v>
      </c>
      <c r="EI34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340" t="n">
        <v>1</v>
      </c>
      <c r="EK340" t="n">
        <v>16001</v>
      </c>
      <c r="EL340" t="inlineStr">
        <is>
          <t>Трубопроводы внутренние</t>
        </is>
      </c>
      <c r="EM340" t="inlineStr">
        <is>
          <t>ФЕР-16</t>
        </is>
      </c>
      <c r="EO340" t="inlineStr"/>
      <c r="EQ340" t="n">
        <v>0</v>
      </c>
      <c r="ER340" t="n">
        <v>107.11</v>
      </c>
      <c r="ES340" t="n">
        <v>4.28</v>
      </c>
      <c r="ET340" t="n">
        <v>44.51</v>
      </c>
      <c r="EU340" t="n">
        <v>0</v>
      </c>
      <c r="EV340" t="n">
        <v>58.32</v>
      </c>
      <c r="EW340" t="n">
        <v>5.01</v>
      </c>
      <c r="EX340" t="n">
        <v>0</v>
      </c>
      <c r="EY340" t="n">
        <v>0</v>
      </c>
      <c r="FQ340" t="n">
        <v>0</v>
      </c>
      <c r="FR340" t="n">
        <v>0</v>
      </c>
      <c r="FS340" t="n">
        <v>0</v>
      </c>
      <c r="FX340" t="n">
        <v>121</v>
      </c>
      <c r="FY340" t="n">
        <v>72</v>
      </c>
      <c r="GA340" t="inlineStr"/>
      <c r="GD340" t="n">
        <v>1</v>
      </c>
      <c r="GF340" t="n">
        <v>635989612</v>
      </c>
      <c r="GG340" t="n">
        <v>2</v>
      </c>
      <c r="GH340" t="n">
        <v>1</v>
      </c>
      <c r="GI340" t="n">
        <v>2</v>
      </c>
      <c r="GJ340" t="n">
        <v>0</v>
      </c>
      <c r="GK340" t="n">
        <v>0</v>
      </c>
      <c r="GL340">
        <f>ROUND(IF(AND(BH340=3,BI340=3,FS340&lt;&gt;0),P340,0),0)</f>
        <v/>
      </c>
      <c r="GM340">
        <f>ROUND(O340+X340+Y340,0)+GX340</f>
        <v/>
      </c>
      <c r="GN340">
        <f>IF(OR(BI340=0,BI340=1),GM340-GX340,0)</f>
        <v/>
      </c>
      <c r="GO340">
        <f>IF(BI340=2,GM340-GX340,0)</f>
        <v/>
      </c>
      <c r="GP340">
        <f>IF(BI340=4,GM340-GX340,0)</f>
        <v/>
      </c>
      <c r="GR340" t="n">
        <v>0</v>
      </c>
      <c r="GS340" t="n">
        <v>3</v>
      </c>
      <c r="GT340" t="n">
        <v>0</v>
      </c>
      <c r="GU340" t="inlineStr"/>
      <c r="GV340">
        <f>ROUND((GT340),2)</f>
        <v/>
      </c>
      <c r="GW340" t="n">
        <v>1</v>
      </c>
      <c r="GX340">
        <f>ROUND(HC340*I340,0)</f>
        <v/>
      </c>
      <c r="HA340" t="n">
        <v>0</v>
      </c>
      <c r="HB340" t="n">
        <v>0</v>
      </c>
      <c r="HC340">
        <f>GV340*GW340</f>
        <v/>
      </c>
      <c r="HE340" t="inlineStr"/>
      <c r="HF340" t="inlineStr"/>
      <c r="HM340" t="inlineStr"/>
      <c r="HN340" t="inlineStr">
        <is>
          <t>Пр/812-016.0-1</t>
        </is>
      </c>
      <c r="HO340" t="inlineStr">
        <is>
          <t>Пр/774-016.0</t>
        </is>
      </c>
      <c r="HP34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34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340" t="n">
        <v>0</v>
      </c>
      <c r="IK340" t="n">
        <v>0</v>
      </c>
    </row>
    <row r="341"/>
    <row r="342">
      <c r="A342" s="435" t="n">
        <v>51</v>
      </c>
      <c r="B342" s="435">
        <f>B330</f>
        <v/>
      </c>
      <c r="C342" s="435">
        <f>A330</f>
        <v/>
      </c>
      <c r="D342" s="435">
        <f>ROW(A330)</f>
        <v/>
      </c>
      <c r="E342" s="435" t="n"/>
      <c r="F342" s="435">
        <f>IF(F330&lt;&gt;"",F330,"")</f>
        <v/>
      </c>
      <c r="G342" s="435">
        <f>IF(G330&lt;&gt;"",G330,"")</f>
        <v/>
      </c>
      <c r="H342" s="435" t="n">
        <v>0</v>
      </c>
      <c r="I342" s="435" t="n"/>
      <c r="J342" s="435" t="n"/>
      <c r="K342" s="435" t="n"/>
      <c r="L342" s="435" t="n"/>
      <c r="M342" s="435" t="n"/>
      <c r="N342" s="435" t="n"/>
      <c r="O342" s="435" t="n">
        <v>0</v>
      </c>
      <c r="P342" s="435" t="n">
        <v>0</v>
      </c>
      <c r="Q342" s="435" t="n">
        <v>0</v>
      </c>
      <c r="R342" s="435" t="n">
        <v>0</v>
      </c>
      <c r="S342" s="435" t="n">
        <v>0</v>
      </c>
      <c r="T342" s="435" t="n">
        <v>0</v>
      </c>
      <c r="U342" s="435" t="n">
        <v>0</v>
      </c>
      <c r="V342" s="435" t="n">
        <v>0</v>
      </c>
      <c r="W342" s="435" t="n">
        <v>0</v>
      </c>
      <c r="X342" s="435" t="n">
        <v>0</v>
      </c>
      <c r="Y342" s="435" t="n">
        <v>0</v>
      </c>
      <c r="Z342" s="435" t="n"/>
      <c r="AA342" s="435" t="n"/>
      <c r="AB342" s="435" t="n"/>
      <c r="AC342" s="435" t="n"/>
      <c r="AD342" s="435" t="n"/>
      <c r="AE342" s="435" t="n"/>
      <c r="AF342" s="435" t="n"/>
      <c r="AG342" s="435" t="n"/>
      <c r="AH342" s="435" t="n"/>
      <c r="AI342" s="435" t="n"/>
      <c r="AJ342" s="435" t="n"/>
      <c r="AK342" s="435" t="n"/>
      <c r="AL342" s="435" t="n"/>
      <c r="AM342" s="435" t="n"/>
      <c r="AN342" s="435" t="n"/>
      <c r="AO342" s="435">
        <f>ROUND(BX342,0)</f>
        <v/>
      </c>
      <c r="AP342" s="435">
        <f>ROUND(BY342,0)</f>
        <v/>
      </c>
      <c r="AQ342" s="435">
        <f>ROUND(BZ342,0)</f>
        <v/>
      </c>
      <c r="AR342" s="435">
        <f>ROUND(CA342,0)</f>
        <v/>
      </c>
      <c r="AS342" s="435">
        <f>ROUND(CB342,0)</f>
        <v/>
      </c>
      <c r="AT342" s="435">
        <f>ROUND(CC342,0)</f>
        <v/>
      </c>
      <c r="AU342" s="435">
        <f>ROUND(CD342,0)</f>
        <v/>
      </c>
      <c r="AV342" s="435">
        <f>ROUND(CE342,0)</f>
        <v/>
      </c>
      <c r="AW342" s="435">
        <f>ROUND(CF342,0)</f>
        <v/>
      </c>
      <c r="AX342" s="435">
        <f>ROUND(CG342,0)</f>
        <v/>
      </c>
      <c r="AY342" s="435">
        <f>ROUND(CH342,0)</f>
        <v/>
      </c>
      <c r="AZ342" s="435">
        <f>ROUND(CI342,0)</f>
        <v/>
      </c>
      <c r="BA342" s="435">
        <f>ROUND(CJ342,0)</f>
        <v/>
      </c>
      <c r="BB342" s="435">
        <f>ROUND(CK342,0)</f>
        <v/>
      </c>
      <c r="BC342" s="435">
        <f>ROUND(CL342,0)</f>
        <v/>
      </c>
      <c r="BD342" s="435">
        <f>ROUND(CM342,0)</f>
        <v/>
      </c>
      <c r="BE342" s="435" t="n"/>
      <c r="BF342" s="435" t="n"/>
      <c r="BG342" s="435" t="n"/>
      <c r="BH342" s="435" t="n"/>
      <c r="BI342" s="435" t="n"/>
      <c r="BJ342" s="435" t="n"/>
      <c r="BK342" s="435" t="n"/>
      <c r="BL342" s="435" t="n"/>
      <c r="BM342" s="435" t="n"/>
      <c r="BN342" s="435" t="n"/>
      <c r="BO342" s="435" t="n"/>
      <c r="BP342" s="435" t="n"/>
      <c r="BQ342" s="435" t="n"/>
      <c r="BR342" s="435" t="n"/>
      <c r="BS342" s="435" t="n"/>
      <c r="BT342" s="435" t="n"/>
      <c r="BU342" s="435" t="n"/>
      <c r="BV342" s="435" t="n"/>
      <c r="BW342" s="435" t="n"/>
      <c r="BX342" s="435" t="n"/>
      <c r="BY342" s="435" t="n"/>
      <c r="BZ342" s="435" t="n"/>
      <c r="CA342" s="435" t="n"/>
      <c r="CB342" s="435" t="n"/>
      <c r="CC342" s="435" t="n"/>
      <c r="CD342" s="435" t="n"/>
      <c r="CE342" s="435" t="n"/>
      <c r="CF342" s="435" t="n"/>
      <c r="CG342" s="435" t="n"/>
      <c r="CH342" s="435" t="n"/>
      <c r="CI342" s="435" t="n"/>
      <c r="CJ342" s="435" t="n"/>
      <c r="CK342" s="435" t="n"/>
      <c r="CL342" s="435" t="n"/>
      <c r="CM342" s="435" t="n"/>
      <c r="CN342" s="435" t="n"/>
      <c r="CO342" s="435" t="n"/>
      <c r="CP342" s="435" t="n"/>
      <c r="CQ342" s="435" t="n"/>
      <c r="CR342" s="435" t="n"/>
      <c r="CS342" s="435" t="n"/>
      <c r="CT342" s="435" t="n"/>
      <c r="CU342" s="435" t="n"/>
      <c r="CV342" s="435" t="n"/>
      <c r="CW342" s="435" t="n"/>
      <c r="CX342" s="435" t="n"/>
      <c r="CY342" s="435" t="n"/>
      <c r="CZ342" s="435" t="n"/>
      <c r="DA342" s="435" t="n"/>
      <c r="DB342" s="435" t="n"/>
      <c r="DC342" s="435" t="n"/>
      <c r="DD342" s="435" t="n"/>
      <c r="DE342" s="435" t="n"/>
      <c r="DF342" s="435" t="n"/>
      <c r="DG342" s="436" t="n"/>
      <c r="DH342" s="436" t="n"/>
      <c r="DI342" s="436" t="n"/>
      <c r="DJ342" s="436" t="n"/>
      <c r="DK342" s="436" t="n"/>
      <c r="DL342" s="436" t="n"/>
      <c r="DM342" s="436" t="n"/>
      <c r="DN342" s="436" t="n"/>
      <c r="DO342" s="436" t="n"/>
      <c r="DP342" s="436" t="n"/>
      <c r="DQ342" s="436" t="n"/>
      <c r="DR342" s="436" t="n"/>
      <c r="DS342" s="436" t="n"/>
      <c r="DT342" s="436" t="n"/>
      <c r="DU342" s="436" t="n"/>
      <c r="DV342" s="436" t="n"/>
      <c r="DW342" s="436" t="n"/>
      <c r="DX342" s="436" t="n"/>
      <c r="DY342" s="436" t="n"/>
      <c r="DZ342" s="436" t="n"/>
      <c r="EA342" s="436" t="n"/>
      <c r="EB342" s="436" t="n"/>
      <c r="EC342" s="436" t="n"/>
      <c r="ED342" s="436" t="n"/>
      <c r="EE342" s="436" t="n"/>
      <c r="EF342" s="436" t="n"/>
      <c r="EG342" s="436" t="n"/>
      <c r="EH342" s="436" t="n"/>
      <c r="EI342" s="436" t="n"/>
      <c r="EJ342" s="436" t="n"/>
      <c r="EK342" s="436" t="n"/>
      <c r="EL342" s="436" t="n"/>
      <c r="EM342" s="436" t="n"/>
      <c r="EN342" s="436" t="n"/>
      <c r="EO342" s="436" t="n"/>
      <c r="EP342" s="436" t="n"/>
      <c r="EQ342" s="436" t="n"/>
      <c r="ER342" s="436" t="n"/>
      <c r="ES342" s="436" t="n"/>
      <c r="ET342" s="436" t="n"/>
      <c r="EU342" s="436" t="n"/>
      <c r="EV342" s="436" t="n"/>
      <c r="EW342" s="436" t="n"/>
      <c r="EX342" s="436" t="n"/>
      <c r="EY342" s="436" t="n"/>
      <c r="EZ342" s="436" t="n"/>
      <c r="FA342" s="436" t="n"/>
      <c r="FB342" s="436" t="n"/>
      <c r="FC342" s="436" t="n"/>
      <c r="FD342" s="436" t="n"/>
      <c r="FE342" s="436" t="n"/>
      <c r="FF342" s="436" t="n"/>
      <c r="FG342" s="436" t="n"/>
      <c r="FH342" s="436" t="n"/>
      <c r="FI342" s="436" t="n"/>
      <c r="FJ342" s="436" t="n"/>
      <c r="FK342" s="436" t="n"/>
      <c r="FL342" s="436" t="n"/>
      <c r="FM342" s="436" t="n"/>
      <c r="FN342" s="436" t="n"/>
      <c r="FO342" s="436" t="n"/>
      <c r="FP342" s="436" t="n"/>
      <c r="FQ342" s="436" t="n"/>
      <c r="FR342" s="436" t="n"/>
      <c r="FS342" s="436" t="n"/>
      <c r="FT342" s="436" t="n"/>
      <c r="FU342" s="436" t="n"/>
      <c r="FV342" s="436" t="n"/>
      <c r="FW342" s="436" t="n"/>
      <c r="FX342" s="436" t="n"/>
      <c r="FY342" s="436" t="n"/>
      <c r="FZ342" s="436" t="n"/>
      <c r="GA342" s="436" t="n"/>
      <c r="GB342" s="436" t="n"/>
      <c r="GC342" s="436" t="n"/>
      <c r="GD342" s="436" t="n"/>
      <c r="GE342" s="436" t="n"/>
      <c r="GF342" s="436" t="n"/>
      <c r="GG342" s="436" t="n"/>
      <c r="GH342" s="436" t="n"/>
      <c r="GI342" s="436" t="n"/>
      <c r="GJ342" s="436" t="n"/>
      <c r="GK342" s="436" t="n"/>
      <c r="GL342" s="436" t="n"/>
      <c r="GM342" s="436" t="n"/>
      <c r="GN342" s="436" t="n"/>
      <c r="GO342" s="436" t="n"/>
      <c r="GP342" s="436" t="n"/>
      <c r="GQ342" s="436" t="n"/>
      <c r="GR342" s="436" t="n"/>
      <c r="GS342" s="436" t="n"/>
      <c r="GT342" s="436" t="n"/>
      <c r="GU342" s="436" t="n"/>
      <c r="GV342" s="436" t="n"/>
      <c r="GW342" s="436" t="n"/>
      <c r="GX342" s="436" t="n">
        <v>0</v>
      </c>
    </row>
    <row r="343"/>
    <row r="344">
      <c r="A344" s="437" t="n">
        <v>50</v>
      </c>
      <c r="B344" s="437" t="n">
        <v>0</v>
      </c>
      <c r="C344" s="437" t="n">
        <v>0</v>
      </c>
      <c r="D344" s="437" t="n">
        <v>1</v>
      </c>
      <c r="E344" s="437" t="n">
        <v>201</v>
      </c>
      <c r="F344" s="437">
        <f>ROUND(Source!O342,O344)</f>
        <v/>
      </c>
      <c r="G344" s="437" t="inlineStr">
        <is>
          <t>ПЗ</t>
        </is>
      </c>
      <c r="H344" s="437" t="inlineStr">
        <is>
          <t>Прямые затраты</t>
        </is>
      </c>
      <c r="I344" s="437" t="n"/>
      <c r="J344" s="437" t="n"/>
      <c r="K344" s="437" t="n">
        <v>201</v>
      </c>
      <c r="L344" s="437" t="n">
        <v>1</v>
      </c>
      <c r="M344" s="437" t="n">
        <v>3</v>
      </c>
      <c r="N344" s="437" t="inlineStr"/>
      <c r="O344" s="437" t="n">
        <v>0</v>
      </c>
      <c r="P344" s="437" t="n"/>
      <c r="Q344" s="437" t="n"/>
      <c r="R344" s="437" t="n"/>
      <c r="S344" s="437" t="n"/>
      <c r="T344" s="437" t="n"/>
      <c r="U344" s="437" t="n"/>
      <c r="V344" s="437" t="n"/>
      <c r="W344" s="437" t="n">
        <v>0</v>
      </c>
      <c r="X344" s="437" t="n">
        <v>1</v>
      </c>
      <c r="Y344" s="437" t="n">
        <v>0</v>
      </c>
      <c r="Z344" s="437" t="n"/>
      <c r="AA344" s="437" t="n"/>
      <c r="AB344" s="437" t="n"/>
    </row>
    <row r="345">
      <c r="A345" s="437" t="n">
        <v>50</v>
      </c>
      <c r="B345" s="437" t="n">
        <v>0</v>
      </c>
      <c r="C345" s="437" t="n">
        <v>0</v>
      </c>
      <c r="D345" s="437" t="n">
        <v>1</v>
      </c>
      <c r="E345" s="437" t="n">
        <v>202</v>
      </c>
      <c r="F345" s="437">
        <f>ROUND(Source!P342,O345)</f>
        <v/>
      </c>
      <c r="G345" s="437" t="inlineStr">
        <is>
          <t>СтМатОб</t>
        </is>
      </c>
      <c r="H345" s="437" t="inlineStr">
        <is>
          <t>Стоимость материальных ресурсов (всего)</t>
        </is>
      </c>
      <c r="I345" s="437" t="n"/>
      <c r="J345" s="437" t="n"/>
      <c r="K345" s="437" t="n">
        <v>202</v>
      </c>
      <c r="L345" s="437" t="n">
        <v>2</v>
      </c>
      <c r="M345" s="437" t="n">
        <v>3</v>
      </c>
      <c r="N345" s="437" t="inlineStr"/>
      <c r="O345" s="437" t="n">
        <v>0</v>
      </c>
      <c r="P345" s="437" t="n"/>
      <c r="Q345" s="437" t="n"/>
      <c r="R345" s="437" t="n"/>
      <c r="S345" s="437" t="n"/>
      <c r="T345" s="437" t="n"/>
      <c r="U345" s="437" t="n"/>
      <c r="V345" s="437" t="n"/>
      <c r="W345" s="437" t="n">
        <v>0</v>
      </c>
      <c r="X345" s="437" t="n">
        <v>1</v>
      </c>
      <c r="Y345" s="437" t="n">
        <v>0</v>
      </c>
      <c r="Z345" s="437" t="n"/>
      <c r="AA345" s="437" t="n"/>
      <c r="AB345" s="437" t="n"/>
    </row>
    <row r="346">
      <c r="A346" s="437" t="n">
        <v>50</v>
      </c>
      <c r="B346" s="437" t="n">
        <v>0</v>
      </c>
      <c r="C346" s="437" t="n">
        <v>0</v>
      </c>
      <c r="D346" s="437" t="n">
        <v>1</v>
      </c>
      <c r="E346" s="437" t="n">
        <v>222</v>
      </c>
      <c r="F346" s="437">
        <f>ROUND(Source!AO342,O346)</f>
        <v/>
      </c>
      <c r="G346" s="437" t="inlineStr">
        <is>
          <t>СтМатОбЗак</t>
        </is>
      </c>
      <c r="H346" s="437" t="inlineStr">
        <is>
          <t>Стоимость материалов и оборудования заказчика</t>
        </is>
      </c>
      <c r="I346" s="437" t="n"/>
      <c r="J346" s="437" t="n"/>
      <c r="K346" s="437" t="n">
        <v>222</v>
      </c>
      <c r="L346" s="437" t="n">
        <v>3</v>
      </c>
      <c r="M346" s="437" t="n">
        <v>3</v>
      </c>
      <c r="N346" s="437" t="inlineStr"/>
      <c r="O346" s="437" t="n">
        <v>0</v>
      </c>
      <c r="P346" s="437" t="n"/>
      <c r="Q346" s="437" t="n"/>
      <c r="R346" s="437" t="n"/>
      <c r="S346" s="437" t="n"/>
      <c r="T346" s="437" t="n"/>
      <c r="U346" s="437" t="n"/>
      <c r="V346" s="437" t="n"/>
      <c r="W346" s="437" t="n">
        <v>0</v>
      </c>
      <c r="X346" s="437" t="n">
        <v>1</v>
      </c>
      <c r="Y346" s="437" t="n">
        <v>0</v>
      </c>
      <c r="Z346" s="437" t="n"/>
      <c r="AA346" s="437" t="n"/>
      <c r="AB346" s="437" t="n"/>
    </row>
    <row r="347">
      <c r="A347" s="437" t="n">
        <v>50</v>
      </c>
      <c r="B347" s="437" t="n">
        <v>0</v>
      </c>
      <c r="C347" s="437" t="n">
        <v>0</v>
      </c>
      <c r="D347" s="437" t="n">
        <v>1</v>
      </c>
      <c r="E347" s="437" t="n">
        <v>225</v>
      </c>
      <c r="F347" s="437">
        <f>ROUND(Source!AV342,O347)</f>
        <v/>
      </c>
      <c r="G347" s="437" t="inlineStr">
        <is>
          <t>СтМатОбПод</t>
        </is>
      </c>
      <c r="H347" s="437" t="inlineStr">
        <is>
          <t>Стоимость материалов и оборудования подрядчика</t>
        </is>
      </c>
      <c r="I347" s="437" t="n"/>
      <c r="J347" s="437" t="n"/>
      <c r="K347" s="437" t="n">
        <v>225</v>
      </c>
      <c r="L347" s="437" t="n">
        <v>4</v>
      </c>
      <c r="M347" s="437" t="n">
        <v>3</v>
      </c>
      <c r="N347" s="437" t="inlineStr"/>
      <c r="O347" s="437" t="n">
        <v>0</v>
      </c>
      <c r="P347" s="437" t="n"/>
      <c r="Q347" s="437" t="n"/>
      <c r="R347" s="437" t="n"/>
      <c r="S347" s="437" t="n"/>
      <c r="T347" s="437" t="n"/>
      <c r="U347" s="437" t="n"/>
      <c r="V347" s="437" t="n"/>
      <c r="W347" s="437" t="n">
        <v>0</v>
      </c>
      <c r="X347" s="437" t="n">
        <v>1</v>
      </c>
      <c r="Y347" s="437" t="n">
        <v>0</v>
      </c>
      <c r="Z347" s="437" t="n"/>
      <c r="AA347" s="437" t="n"/>
      <c r="AB347" s="437" t="n"/>
    </row>
    <row r="348">
      <c r="A348" s="437" t="n">
        <v>50</v>
      </c>
      <c r="B348" s="437" t="n">
        <v>0</v>
      </c>
      <c r="C348" s="437" t="n">
        <v>0</v>
      </c>
      <c r="D348" s="437" t="n">
        <v>1</v>
      </c>
      <c r="E348" s="437" t="n">
        <v>226</v>
      </c>
      <c r="F348" s="437">
        <f>ROUND(Source!AW342,O348)</f>
        <v/>
      </c>
      <c r="G348" s="437" t="inlineStr">
        <is>
          <t>СтМат</t>
        </is>
      </c>
      <c r="H348" s="437" t="inlineStr">
        <is>
          <t>Стоимость материалов (всего)</t>
        </is>
      </c>
      <c r="I348" s="437" t="n"/>
      <c r="J348" s="437" t="n"/>
      <c r="K348" s="437" t="n">
        <v>226</v>
      </c>
      <c r="L348" s="437" t="n">
        <v>5</v>
      </c>
      <c r="M348" s="437" t="n">
        <v>3</v>
      </c>
      <c r="N348" s="437" t="inlineStr"/>
      <c r="O348" s="437" t="n">
        <v>0</v>
      </c>
      <c r="P348" s="437" t="n"/>
      <c r="Q348" s="437" t="n"/>
      <c r="R348" s="437" t="n"/>
      <c r="S348" s="437" t="n"/>
      <c r="T348" s="437" t="n"/>
      <c r="U348" s="437" t="n"/>
      <c r="V348" s="437" t="n"/>
      <c r="W348" s="437" t="n">
        <v>0</v>
      </c>
      <c r="X348" s="437" t="n">
        <v>1</v>
      </c>
      <c r="Y348" s="437" t="n">
        <v>0</v>
      </c>
      <c r="Z348" s="437" t="n"/>
      <c r="AA348" s="437" t="n"/>
      <c r="AB348" s="437" t="n"/>
    </row>
    <row r="349">
      <c r="A349" s="437" t="n">
        <v>50</v>
      </c>
      <c r="B349" s="437" t="n">
        <v>0</v>
      </c>
      <c r="C349" s="437" t="n">
        <v>0</v>
      </c>
      <c r="D349" s="437" t="n">
        <v>1</v>
      </c>
      <c r="E349" s="437" t="n">
        <v>227</v>
      </c>
      <c r="F349" s="437">
        <f>ROUND(Source!AX342,O349)</f>
        <v/>
      </c>
      <c r="G349" s="437" t="inlineStr">
        <is>
          <t>СтМатЗак</t>
        </is>
      </c>
      <c r="H349" s="437" t="inlineStr">
        <is>
          <t>Стоимость материалов заказчика</t>
        </is>
      </c>
      <c r="I349" s="437" t="n"/>
      <c r="J349" s="437" t="n"/>
      <c r="K349" s="437" t="n">
        <v>227</v>
      </c>
      <c r="L349" s="437" t="n">
        <v>6</v>
      </c>
      <c r="M349" s="437" t="n">
        <v>3</v>
      </c>
      <c r="N349" s="437" t="inlineStr"/>
      <c r="O349" s="437" t="n">
        <v>0</v>
      </c>
      <c r="P349" s="437" t="n"/>
      <c r="Q349" s="437" t="n"/>
      <c r="R349" s="437" t="n"/>
      <c r="S349" s="437" t="n"/>
      <c r="T349" s="437" t="n"/>
      <c r="U349" s="437" t="n"/>
      <c r="V349" s="437" t="n"/>
      <c r="W349" s="437" t="n">
        <v>0</v>
      </c>
      <c r="X349" s="437" t="n">
        <v>1</v>
      </c>
      <c r="Y349" s="437" t="n">
        <v>0</v>
      </c>
      <c r="Z349" s="437" t="n"/>
      <c r="AA349" s="437" t="n"/>
      <c r="AB349" s="437" t="n"/>
    </row>
    <row r="350">
      <c r="A350" s="437" t="n">
        <v>50</v>
      </c>
      <c r="B350" s="437" t="n">
        <v>0</v>
      </c>
      <c r="C350" s="437" t="n">
        <v>0</v>
      </c>
      <c r="D350" s="437" t="n">
        <v>1</v>
      </c>
      <c r="E350" s="437" t="n">
        <v>228</v>
      </c>
      <c r="F350" s="437">
        <f>ROUND(Source!AY342,O350)</f>
        <v/>
      </c>
      <c r="G350" s="437" t="inlineStr">
        <is>
          <t>СтМатПод</t>
        </is>
      </c>
      <c r="H350" s="437" t="inlineStr">
        <is>
          <t>Стоимость материалов подрядчика</t>
        </is>
      </c>
      <c r="I350" s="437" t="n"/>
      <c r="J350" s="437" t="n"/>
      <c r="K350" s="437" t="n">
        <v>228</v>
      </c>
      <c r="L350" s="437" t="n">
        <v>7</v>
      </c>
      <c r="M350" s="437" t="n">
        <v>3</v>
      </c>
      <c r="N350" s="437" t="inlineStr"/>
      <c r="O350" s="437" t="n">
        <v>0</v>
      </c>
      <c r="P350" s="437" t="n"/>
      <c r="Q350" s="437" t="n"/>
      <c r="R350" s="437" t="n"/>
      <c r="S350" s="437" t="n"/>
      <c r="T350" s="437" t="n"/>
      <c r="U350" s="437" t="n"/>
      <c r="V350" s="437" t="n"/>
      <c r="W350" s="437" t="n">
        <v>0</v>
      </c>
      <c r="X350" s="437" t="n">
        <v>1</v>
      </c>
      <c r="Y350" s="437" t="n">
        <v>0</v>
      </c>
      <c r="Z350" s="437" t="n"/>
      <c r="AA350" s="437" t="n"/>
      <c r="AB350" s="437" t="n"/>
    </row>
    <row r="351">
      <c r="A351" s="437" t="n">
        <v>50</v>
      </c>
      <c r="B351" s="437" t="n">
        <v>0</v>
      </c>
      <c r="C351" s="437" t="n">
        <v>0</v>
      </c>
      <c r="D351" s="437" t="n">
        <v>1</v>
      </c>
      <c r="E351" s="437" t="n">
        <v>216</v>
      </c>
      <c r="F351" s="437">
        <f>ROUND(Source!AP342,O351)</f>
        <v/>
      </c>
      <c r="G351" s="437" t="inlineStr">
        <is>
          <t>Оборуд</t>
        </is>
      </c>
      <c r="H351" s="437" t="inlineStr">
        <is>
          <t>Стоимость оборудования (всего)</t>
        </is>
      </c>
      <c r="I351" s="437" t="n"/>
      <c r="J351" s="437" t="n"/>
      <c r="K351" s="437" t="n">
        <v>216</v>
      </c>
      <c r="L351" s="437" t="n">
        <v>8</v>
      </c>
      <c r="M351" s="437" t="n">
        <v>3</v>
      </c>
      <c r="N351" s="437" t="inlineStr"/>
      <c r="O351" s="437" t="n">
        <v>0</v>
      </c>
      <c r="P351" s="437" t="n"/>
      <c r="Q351" s="437" t="n"/>
      <c r="R351" s="437" t="n"/>
      <c r="S351" s="437" t="n"/>
      <c r="T351" s="437" t="n"/>
      <c r="U351" s="437" t="n"/>
      <c r="V351" s="437" t="n"/>
      <c r="W351" s="437" t="n">
        <v>0</v>
      </c>
      <c r="X351" s="437" t="n">
        <v>1</v>
      </c>
      <c r="Y351" s="437" t="n">
        <v>0</v>
      </c>
      <c r="Z351" s="437" t="n"/>
      <c r="AA351" s="437" t="n"/>
      <c r="AB351" s="437" t="n"/>
    </row>
    <row r="352">
      <c r="A352" s="437" t="n">
        <v>50</v>
      </c>
      <c r="B352" s="437" t="n">
        <v>0</v>
      </c>
      <c r="C352" s="437" t="n">
        <v>0</v>
      </c>
      <c r="D352" s="437" t="n">
        <v>1</v>
      </c>
      <c r="E352" s="437" t="n">
        <v>223</v>
      </c>
      <c r="F352" s="437">
        <f>ROUND(Source!AQ342,O352)</f>
        <v/>
      </c>
      <c r="G352" s="437" t="inlineStr">
        <is>
          <t>ОборудЗак</t>
        </is>
      </c>
      <c r="H352" s="437" t="inlineStr">
        <is>
          <t>Стоимость оборудования заказчика</t>
        </is>
      </c>
      <c r="I352" s="437" t="n"/>
      <c r="J352" s="437" t="n"/>
      <c r="K352" s="437" t="n">
        <v>223</v>
      </c>
      <c r="L352" s="437" t="n">
        <v>9</v>
      </c>
      <c r="M352" s="437" t="n">
        <v>3</v>
      </c>
      <c r="N352" s="437" t="inlineStr"/>
      <c r="O352" s="437" t="n">
        <v>0</v>
      </c>
      <c r="P352" s="437" t="n"/>
      <c r="Q352" s="437" t="n"/>
      <c r="R352" s="437" t="n"/>
      <c r="S352" s="437" t="n"/>
      <c r="T352" s="437" t="n"/>
      <c r="U352" s="437" t="n"/>
      <c r="V352" s="437" t="n"/>
      <c r="W352" s="437" t="n">
        <v>0</v>
      </c>
      <c r="X352" s="437" t="n">
        <v>1</v>
      </c>
      <c r="Y352" s="437" t="n">
        <v>0</v>
      </c>
      <c r="Z352" s="437" t="n"/>
      <c r="AA352" s="437" t="n"/>
      <c r="AB352" s="437" t="n"/>
    </row>
    <row r="353">
      <c r="A353" s="437" t="n">
        <v>50</v>
      </c>
      <c r="B353" s="437" t="n">
        <v>0</v>
      </c>
      <c r="C353" s="437" t="n">
        <v>0</v>
      </c>
      <c r="D353" s="437" t="n">
        <v>1</v>
      </c>
      <c r="E353" s="437" t="n">
        <v>229</v>
      </c>
      <c r="F353" s="437">
        <f>ROUND(Source!AZ342,O353)</f>
        <v/>
      </c>
      <c r="G353" s="437" t="inlineStr">
        <is>
          <t>ОборудПод</t>
        </is>
      </c>
      <c r="H353" s="437" t="inlineStr">
        <is>
          <t>Стоимость оборудования подрядчика</t>
        </is>
      </c>
      <c r="I353" s="437" t="n"/>
      <c r="J353" s="437" t="n"/>
      <c r="K353" s="437" t="n">
        <v>229</v>
      </c>
      <c r="L353" s="437" t="n">
        <v>10</v>
      </c>
      <c r="M353" s="437" t="n">
        <v>3</v>
      </c>
      <c r="N353" s="437" t="inlineStr"/>
      <c r="O353" s="437" t="n">
        <v>0</v>
      </c>
      <c r="P353" s="437" t="n"/>
      <c r="Q353" s="437" t="n"/>
      <c r="R353" s="437" t="n"/>
      <c r="S353" s="437" t="n"/>
      <c r="T353" s="437" t="n"/>
      <c r="U353" s="437" t="n"/>
      <c r="V353" s="437" t="n"/>
      <c r="W353" s="437" t="n">
        <v>0</v>
      </c>
      <c r="X353" s="437" t="n">
        <v>1</v>
      </c>
      <c r="Y353" s="437" t="n">
        <v>0</v>
      </c>
      <c r="Z353" s="437" t="n"/>
      <c r="AA353" s="437" t="n"/>
      <c r="AB353" s="437" t="n"/>
    </row>
    <row r="354">
      <c r="A354" s="437" t="n">
        <v>50</v>
      </c>
      <c r="B354" s="437" t="n">
        <v>0</v>
      </c>
      <c r="C354" s="437" t="n">
        <v>0</v>
      </c>
      <c r="D354" s="437" t="n">
        <v>1</v>
      </c>
      <c r="E354" s="437" t="n">
        <v>203</v>
      </c>
      <c r="F354" s="437">
        <f>ROUND(Source!Q342,O354)</f>
        <v/>
      </c>
      <c r="G354" s="437" t="inlineStr">
        <is>
          <t>ЭММ</t>
        </is>
      </c>
      <c r="H354" s="437" t="inlineStr">
        <is>
          <t>Эксплуатация машин</t>
        </is>
      </c>
      <c r="I354" s="437" t="n"/>
      <c r="J354" s="437" t="n"/>
      <c r="K354" s="437" t="n">
        <v>203</v>
      </c>
      <c r="L354" s="437" t="n">
        <v>11</v>
      </c>
      <c r="M354" s="437" t="n">
        <v>3</v>
      </c>
      <c r="N354" s="437" t="inlineStr"/>
      <c r="O354" s="437" t="n">
        <v>0</v>
      </c>
      <c r="P354" s="437" t="n"/>
      <c r="Q354" s="437" t="n"/>
      <c r="R354" s="437" t="n"/>
      <c r="S354" s="437" t="n"/>
      <c r="T354" s="437" t="n"/>
      <c r="U354" s="437" t="n"/>
      <c r="V354" s="437" t="n"/>
      <c r="W354" s="437" t="n">
        <v>0</v>
      </c>
      <c r="X354" s="437" t="n">
        <v>1</v>
      </c>
      <c r="Y354" s="437" t="n">
        <v>0</v>
      </c>
      <c r="Z354" s="437" t="n"/>
      <c r="AA354" s="437" t="n"/>
      <c r="AB354" s="437" t="n"/>
    </row>
    <row r="355">
      <c r="A355" s="437" t="n">
        <v>50</v>
      </c>
      <c r="B355" s="437" t="n">
        <v>0</v>
      </c>
      <c r="C355" s="437" t="n">
        <v>0</v>
      </c>
      <c r="D355" s="437" t="n">
        <v>1</v>
      </c>
      <c r="E355" s="437" t="n">
        <v>231</v>
      </c>
      <c r="F355" s="437">
        <f>ROUND(Source!BB342,O355)</f>
        <v/>
      </c>
      <c r="G355" s="437" t="inlineStr">
        <is>
          <t>ЭММсНРиСП</t>
        </is>
      </c>
      <c r="H355" s="437" t="inlineStr">
        <is>
          <t>Эксплуатация машин по ТСН-2001.16</t>
        </is>
      </c>
      <c r="I355" s="437" t="n"/>
      <c r="J355" s="437" t="n"/>
      <c r="K355" s="437" t="n">
        <v>231</v>
      </c>
      <c r="L355" s="437" t="n">
        <v>12</v>
      </c>
      <c r="M355" s="437" t="n">
        <v>3</v>
      </c>
      <c r="N355" s="437" t="inlineStr"/>
      <c r="O355" s="437" t="n">
        <v>0</v>
      </c>
      <c r="P355" s="437" t="n"/>
      <c r="Q355" s="437" t="n"/>
      <c r="R355" s="437" t="n"/>
      <c r="S355" s="437" t="n"/>
      <c r="T355" s="437" t="n"/>
      <c r="U355" s="437" t="n"/>
      <c r="V355" s="437" t="n"/>
      <c r="W355" s="437" t="n">
        <v>0</v>
      </c>
      <c r="X355" s="437" t="n">
        <v>1</v>
      </c>
      <c r="Y355" s="437" t="n">
        <v>0</v>
      </c>
      <c r="Z355" s="437" t="n"/>
      <c r="AA355" s="437" t="n"/>
      <c r="AB355" s="437" t="n"/>
    </row>
    <row r="356">
      <c r="A356" s="437" t="n">
        <v>50</v>
      </c>
      <c r="B356" s="437" t="n">
        <v>0</v>
      </c>
      <c r="C356" s="437" t="n">
        <v>0</v>
      </c>
      <c r="D356" s="437" t="n">
        <v>1</v>
      </c>
      <c r="E356" s="437" t="n">
        <v>204</v>
      </c>
      <c r="F356" s="437">
        <f>ROUND(Source!R342,O356)</f>
        <v/>
      </c>
      <c r="G356" s="437" t="inlineStr">
        <is>
          <t>ЗПМ</t>
        </is>
      </c>
      <c r="H356" s="437" t="inlineStr">
        <is>
          <t>ЗП машинистов</t>
        </is>
      </c>
      <c r="I356" s="437" t="n"/>
      <c r="J356" s="437" t="n"/>
      <c r="K356" s="437" t="n">
        <v>204</v>
      </c>
      <c r="L356" s="437" t="n">
        <v>13</v>
      </c>
      <c r="M356" s="437" t="n">
        <v>3</v>
      </c>
      <c r="N356" s="437" t="inlineStr"/>
      <c r="O356" s="437" t="n">
        <v>0</v>
      </c>
      <c r="P356" s="437" t="n"/>
      <c r="Q356" s="437" t="n"/>
      <c r="R356" s="437" t="n"/>
      <c r="S356" s="437" t="n"/>
      <c r="T356" s="437" t="n"/>
      <c r="U356" s="437" t="n"/>
      <c r="V356" s="437" t="n"/>
      <c r="W356" s="437" t="n">
        <v>0</v>
      </c>
      <c r="X356" s="437" t="n">
        <v>1</v>
      </c>
      <c r="Y356" s="437" t="n">
        <v>0</v>
      </c>
      <c r="Z356" s="437" t="n"/>
      <c r="AA356" s="437" t="n"/>
      <c r="AB356" s="437" t="n"/>
    </row>
    <row r="357">
      <c r="A357" s="437" t="n">
        <v>50</v>
      </c>
      <c r="B357" s="437" t="n">
        <v>0</v>
      </c>
      <c r="C357" s="437" t="n">
        <v>0</v>
      </c>
      <c r="D357" s="437" t="n">
        <v>1</v>
      </c>
      <c r="E357" s="437" t="n">
        <v>205</v>
      </c>
      <c r="F357" s="437">
        <f>ROUND(Source!S342,O357)</f>
        <v/>
      </c>
      <c r="G357" s="437" t="inlineStr">
        <is>
          <t>ОЗП</t>
        </is>
      </c>
      <c r="H357" s="437" t="inlineStr">
        <is>
          <t>Основная ЗП рабочих</t>
        </is>
      </c>
      <c r="I357" s="437" t="n"/>
      <c r="J357" s="437" t="n"/>
      <c r="K357" s="437" t="n">
        <v>205</v>
      </c>
      <c r="L357" s="437" t="n">
        <v>14</v>
      </c>
      <c r="M357" s="437" t="n">
        <v>3</v>
      </c>
      <c r="N357" s="437" t="inlineStr"/>
      <c r="O357" s="437" t="n">
        <v>0</v>
      </c>
      <c r="P357" s="437" t="n"/>
      <c r="Q357" s="437" t="n"/>
      <c r="R357" s="437" t="n"/>
      <c r="S357" s="437" t="n"/>
      <c r="T357" s="437" t="n"/>
      <c r="U357" s="437" t="n"/>
      <c r="V357" s="437" t="n"/>
      <c r="W357" s="437" t="n">
        <v>0</v>
      </c>
      <c r="X357" s="437" t="n">
        <v>1</v>
      </c>
      <c r="Y357" s="437" t="n">
        <v>0</v>
      </c>
      <c r="Z357" s="437" t="n"/>
      <c r="AA357" s="437" t="n"/>
      <c r="AB357" s="437" t="n"/>
    </row>
    <row r="358">
      <c r="A358" s="437" t="n">
        <v>50</v>
      </c>
      <c r="B358" s="437" t="n">
        <v>0</v>
      </c>
      <c r="C358" s="437" t="n">
        <v>0</v>
      </c>
      <c r="D358" s="437" t="n">
        <v>1</v>
      </c>
      <c r="E358" s="437" t="n">
        <v>232</v>
      </c>
      <c r="F358" s="437">
        <f>ROUND(Source!BC342,O358)</f>
        <v/>
      </c>
      <c r="G358" s="437" t="inlineStr">
        <is>
          <t>ОЗПсНРиСП</t>
        </is>
      </c>
      <c r="H358" s="437" t="inlineStr">
        <is>
          <t>Основная ЗП рабочих по ТСН-2001.16</t>
        </is>
      </c>
      <c r="I358" s="437" t="n"/>
      <c r="J358" s="437" t="n"/>
      <c r="K358" s="437" t="n">
        <v>232</v>
      </c>
      <c r="L358" s="437" t="n">
        <v>15</v>
      </c>
      <c r="M358" s="437" t="n">
        <v>3</v>
      </c>
      <c r="N358" s="437" t="inlineStr"/>
      <c r="O358" s="437" t="n">
        <v>0</v>
      </c>
      <c r="P358" s="437" t="n"/>
      <c r="Q358" s="437" t="n"/>
      <c r="R358" s="437" t="n"/>
      <c r="S358" s="437" t="n"/>
      <c r="T358" s="437" t="n"/>
      <c r="U358" s="437" t="n"/>
      <c r="V358" s="437" t="n"/>
      <c r="W358" s="437" t="n">
        <v>0</v>
      </c>
      <c r="X358" s="437" t="n">
        <v>1</v>
      </c>
      <c r="Y358" s="437" t="n">
        <v>0</v>
      </c>
      <c r="Z358" s="437" t="n"/>
      <c r="AA358" s="437" t="n"/>
      <c r="AB358" s="437" t="n"/>
    </row>
    <row r="359">
      <c r="A359" s="437" t="n">
        <v>50</v>
      </c>
      <c r="B359" s="437" t="n">
        <v>0</v>
      </c>
      <c r="C359" s="437" t="n">
        <v>0</v>
      </c>
      <c r="D359" s="437" t="n">
        <v>1</v>
      </c>
      <c r="E359" s="437" t="n">
        <v>214</v>
      </c>
      <c r="F359" s="437">
        <f>ROUND(Source!AS342,O359)</f>
        <v/>
      </c>
      <c r="G359" s="437" t="inlineStr">
        <is>
          <t>Строит</t>
        </is>
      </c>
      <c r="H359" s="437" t="inlineStr">
        <is>
          <t>Строительные работы с НР и СП</t>
        </is>
      </c>
      <c r="I359" s="437" t="n"/>
      <c r="J359" s="437" t="n"/>
      <c r="K359" s="437" t="n">
        <v>214</v>
      </c>
      <c r="L359" s="437" t="n">
        <v>16</v>
      </c>
      <c r="M359" s="437" t="n">
        <v>3</v>
      </c>
      <c r="N359" s="437" t="inlineStr"/>
      <c r="O359" s="437" t="n">
        <v>0</v>
      </c>
      <c r="P359" s="437" t="n"/>
      <c r="Q359" s="437" t="n"/>
      <c r="R359" s="437" t="n"/>
      <c r="S359" s="437" t="n"/>
      <c r="T359" s="437" t="n"/>
      <c r="U359" s="437" t="n"/>
      <c r="V359" s="437" t="n"/>
      <c r="W359" s="437" t="n">
        <v>0</v>
      </c>
      <c r="X359" s="437" t="n">
        <v>1</v>
      </c>
      <c r="Y359" s="437" t="n">
        <v>0</v>
      </c>
      <c r="Z359" s="437" t="n"/>
      <c r="AA359" s="437" t="n"/>
      <c r="AB359" s="437" t="n"/>
    </row>
    <row r="360">
      <c r="A360" s="437" t="n">
        <v>50</v>
      </c>
      <c r="B360" s="437" t="n">
        <v>0</v>
      </c>
      <c r="C360" s="437" t="n">
        <v>0</v>
      </c>
      <c r="D360" s="437" t="n">
        <v>1</v>
      </c>
      <c r="E360" s="437" t="n">
        <v>215</v>
      </c>
      <c r="F360" s="437">
        <f>ROUND(Source!AT342,O360)</f>
        <v/>
      </c>
      <c r="G360" s="437" t="inlineStr">
        <is>
          <t>Монтаж</t>
        </is>
      </c>
      <c r="H360" s="437" t="inlineStr">
        <is>
          <t>Монтажные работы с НР и СП</t>
        </is>
      </c>
      <c r="I360" s="437" t="n"/>
      <c r="J360" s="437" t="n"/>
      <c r="K360" s="437" t="n">
        <v>215</v>
      </c>
      <c r="L360" s="437" t="n">
        <v>17</v>
      </c>
      <c r="M360" s="437" t="n">
        <v>3</v>
      </c>
      <c r="N360" s="437" t="inlineStr"/>
      <c r="O360" s="437" t="n">
        <v>0</v>
      </c>
      <c r="P360" s="437" t="n"/>
      <c r="Q360" s="437" t="n"/>
      <c r="R360" s="437" t="n"/>
      <c r="S360" s="437" t="n"/>
      <c r="T360" s="437" t="n"/>
      <c r="U360" s="437" t="n"/>
      <c r="V360" s="437" t="n"/>
      <c r="W360" s="437" t="n">
        <v>0</v>
      </c>
      <c r="X360" s="437" t="n">
        <v>1</v>
      </c>
      <c r="Y360" s="437" t="n">
        <v>0</v>
      </c>
      <c r="Z360" s="437" t="n"/>
      <c r="AA360" s="437" t="n"/>
      <c r="AB360" s="437" t="n"/>
    </row>
    <row r="361">
      <c r="A361" s="437" t="n">
        <v>50</v>
      </c>
      <c r="B361" s="437" t="n">
        <v>0</v>
      </c>
      <c r="C361" s="437" t="n">
        <v>0</v>
      </c>
      <c r="D361" s="437" t="n">
        <v>1</v>
      </c>
      <c r="E361" s="437" t="n">
        <v>217</v>
      </c>
      <c r="F361" s="437">
        <f>ROUND(Source!AU342,O361)</f>
        <v/>
      </c>
      <c r="G361" s="437" t="inlineStr">
        <is>
          <t>Прочие</t>
        </is>
      </c>
      <c r="H361" s="437" t="inlineStr">
        <is>
          <t>Прочие работы с НР и СП</t>
        </is>
      </c>
      <c r="I361" s="437" t="n"/>
      <c r="J361" s="437" t="n"/>
      <c r="K361" s="437" t="n">
        <v>217</v>
      </c>
      <c r="L361" s="437" t="n">
        <v>18</v>
      </c>
      <c r="M361" s="437" t="n">
        <v>3</v>
      </c>
      <c r="N361" s="437" t="inlineStr"/>
      <c r="O361" s="437" t="n">
        <v>0</v>
      </c>
      <c r="P361" s="437" t="n"/>
      <c r="Q361" s="437" t="n"/>
      <c r="R361" s="437" t="n"/>
      <c r="S361" s="437" t="n"/>
      <c r="T361" s="437" t="n"/>
      <c r="U361" s="437" t="n"/>
      <c r="V361" s="437" t="n"/>
      <c r="W361" s="437" t="n">
        <v>0</v>
      </c>
      <c r="X361" s="437" t="n">
        <v>1</v>
      </c>
      <c r="Y361" s="437" t="n">
        <v>0</v>
      </c>
      <c r="Z361" s="437" t="n"/>
      <c r="AA361" s="437" t="n"/>
      <c r="AB361" s="437" t="n"/>
    </row>
    <row r="362">
      <c r="A362" s="437" t="n">
        <v>50</v>
      </c>
      <c r="B362" s="437" t="n">
        <v>0</v>
      </c>
      <c r="C362" s="437" t="n">
        <v>0</v>
      </c>
      <c r="D362" s="437" t="n">
        <v>1</v>
      </c>
      <c r="E362" s="437" t="n">
        <v>230</v>
      </c>
      <c r="F362" s="437">
        <f>ROUND(Source!BA342,O362)</f>
        <v/>
      </c>
      <c r="G362" s="437" t="inlineStr">
        <is>
          <t>ПрочиеЗатр</t>
        </is>
      </c>
      <c r="H362" s="437" t="inlineStr">
        <is>
          <t>Прочие затраты по ТСН-2001.16</t>
        </is>
      </c>
      <c r="I362" s="437" t="n"/>
      <c r="J362" s="437" t="n"/>
      <c r="K362" s="437" t="n">
        <v>230</v>
      </c>
      <c r="L362" s="437" t="n">
        <v>19</v>
      </c>
      <c r="M362" s="437" t="n">
        <v>3</v>
      </c>
      <c r="N362" s="437" t="inlineStr"/>
      <c r="O362" s="437" t="n">
        <v>0</v>
      </c>
      <c r="P362" s="437" t="n"/>
      <c r="Q362" s="437" t="n"/>
      <c r="R362" s="437" t="n"/>
      <c r="S362" s="437" t="n"/>
      <c r="T362" s="437" t="n"/>
      <c r="U362" s="437" t="n"/>
      <c r="V362" s="437" t="n"/>
      <c r="W362" s="437" t="n">
        <v>0</v>
      </c>
      <c r="X362" s="437" t="n">
        <v>1</v>
      </c>
      <c r="Y362" s="437" t="n">
        <v>0</v>
      </c>
      <c r="Z362" s="437" t="n"/>
      <c r="AA362" s="437" t="n"/>
      <c r="AB362" s="437" t="n"/>
    </row>
    <row r="363">
      <c r="A363" s="437" t="n">
        <v>50</v>
      </c>
      <c r="B363" s="437" t="n">
        <v>0</v>
      </c>
      <c r="C363" s="437" t="n">
        <v>0</v>
      </c>
      <c r="D363" s="437" t="n">
        <v>1</v>
      </c>
      <c r="E363" s="437" t="n">
        <v>206</v>
      </c>
      <c r="F363" s="437">
        <f>ROUND(Source!T342,O363)</f>
        <v/>
      </c>
      <c r="G363" s="437" t="inlineStr">
        <is>
          <t>ВозврМат</t>
        </is>
      </c>
      <c r="H363" s="437" t="inlineStr">
        <is>
          <t>Возврат материалов</t>
        </is>
      </c>
      <c r="I363" s="437" t="n"/>
      <c r="J363" s="437" t="n"/>
      <c r="K363" s="437" t="n">
        <v>206</v>
      </c>
      <c r="L363" s="437" t="n">
        <v>20</v>
      </c>
      <c r="M363" s="437" t="n">
        <v>3</v>
      </c>
      <c r="N363" s="437" t="inlineStr"/>
      <c r="O363" s="437" t="n">
        <v>0</v>
      </c>
      <c r="P363" s="437" t="n"/>
      <c r="Q363" s="437" t="n"/>
      <c r="R363" s="437" t="n"/>
      <c r="S363" s="437" t="n"/>
      <c r="T363" s="437" t="n"/>
      <c r="U363" s="437" t="n"/>
      <c r="V363" s="437" t="n"/>
      <c r="W363" s="437" t="n">
        <v>0</v>
      </c>
      <c r="X363" s="437" t="n">
        <v>1</v>
      </c>
      <c r="Y363" s="437" t="n">
        <v>0</v>
      </c>
      <c r="Z363" s="437" t="n"/>
      <c r="AA363" s="437" t="n"/>
      <c r="AB363" s="437" t="n"/>
    </row>
    <row r="364">
      <c r="A364" s="437" t="n">
        <v>50</v>
      </c>
      <c r="B364" s="437" t="n">
        <v>0</v>
      </c>
      <c r="C364" s="437" t="n">
        <v>0</v>
      </c>
      <c r="D364" s="437" t="n">
        <v>1</v>
      </c>
      <c r="E364" s="437" t="n">
        <v>207</v>
      </c>
      <c r="F364" s="437">
        <f>ROUND(Source!U342,O364)</f>
        <v/>
      </c>
      <c r="G364" s="437" t="inlineStr">
        <is>
          <t>ТрудСтр</t>
        </is>
      </c>
      <c r="H364" s="437" t="inlineStr">
        <is>
          <t>Трудозатраты строителей</t>
        </is>
      </c>
      <c r="I364" s="437" t="n"/>
      <c r="J364" s="437" t="n"/>
      <c r="K364" s="437" t="n">
        <v>207</v>
      </c>
      <c r="L364" s="437" t="n">
        <v>21</v>
      </c>
      <c r="M364" s="437" t="n">
        <v>3</v>
      </c>
      <c r="N364" s="437" t="inlineStr"/>
      <c r="O364" s="437" t="n">
        <v>7</v>
      </c>
      <c r="P364" s="437" t="n"/>
      <c r="Q364" s="437" t="n"/>
      <c r="R364" s="437" t="n"/>
      <c r="S364" s="437" t="n"/>
      <c r="T364" s="437" t="n"/>
      <c r="U364" s="437" t="n"/>
      <c r="V364" s="437" t="n"/>
      <c r="W364" s="437" t="n">
        <v>0</v>
      </c>
      <c r="X364" s="437" t="n">
        <v>1</v>
      </c>
      <c r="Y364" s="437" t="n">
        <v>0</v>
      </c>
      <c r="Z364" s="437" t="n"/>
      <c r="AA364" s="437" t="n"/>
      <c r="AB364" s="437" t="n"/>
    </row>
    <row r="365">
      <c r="A365" s="437" t="n">
        <v>50</v>
      </c>
      <c r="B365" s="437" t="n">
        <v>0</v>
      </c>
      <c r="C365" s="437" t="n">
        <v>0</v>
      </c>
      <c r="D365" s="437" t="n">
        <v>1</v>
      </c>
      <c r="E365" s="437" t="n">
        <v>208</v>
      </c>
      <c r="F365" s="437">
        <f>ROUND(Source!V342,O365)</f>
        <v/>
      </c>
      <c r="G365" s="437" t="inlineStr">
        <is>
          <t>ТрудМаш</t>
        </is>
      </c>
      <c r="H365" s="437" t="inlineStr">
        <is>
          <t>Трудозатраты машинистов</t>
        </is>
      </c>
      <c r="I365" s="437" t="n"/>
      <c r="J365" s="437" t="n"/>
      <c r="K365" s="437" t="n">
        <v>208</v>
      </c>
      <c r="L365" s="437" t="n">
        <v>22</v>
      </c>
      <c r="M365" s="437" t="n">
        <v>3</v>
      </c>
      <c r="N365" s="437" t="inlineStr"/>
      <c r="O365" s="437" t="n">
        <v>7</v>
      </c>
      <c r="P365" s="437" t="n"/>
      <c r="Q365" s="437" t="n"/>
      <c r="R365" s="437" t="n"/>
      <c r="S365" s="437" t="n"/>
      <c r="T365" s="437" t="n"/>
      <c r="U365" s="437" t="n"/>
      <c r="V365" s="437" t="n"/>
      <c r="W365" s="437" t="n">
        <v>0</v>
      </c>
      <c r="X365" s="437" t="n">
        <v>1</v>
      </c>
      <c r="Y365" s="437" t="n">
        <v>0</v>
      </c>
      <c r="Z365" s="437" t="n"/>
      <c r="AA365" s="437" t="n"/>
      <c r="AB365" s="437" t="n"/>
    </row>
    <row r="366">
      <c r="A366" s="437" t="n">
        <v>50</v>
      </c>
      <c r="B366" s="437" t="n">
        <v>0</v>
      </c>
      <c r="C366" s="437" t="n">
        <v>0</v>
      </c>
      <c r="D366" s="437" t="n">
        <v>1</v>
      </c>
      <c r="E366" s="437" t="n">
        <v>209</v>
      </c>
      <c r="F366" s="437">
        <f>ROUND(Source!W342,O366)</f>
        <v/>
      </c>
      <c r="G366" s="437" t="inlineStr">
        <is>
          <t>ТранспМат</t>
        </is>
      </c>
      <c r="H366" s="437" t="inlineStr">
        <is>
          <t>Транспорт материалов</t>
        </is>
      </c>
      <c r="I366" s="437" t="n"/>
      <c r="J366" s="437" t="n"/>
      <c r="K366" s="437" t="n">
        <v>209</v>
      </c>
      <c r="L366" s="437" t="n">
        <v>23</v>
      </c>
      <c r="M366" s="437" t="n">
        <v>3</v>
      </c>
      <c r="N366" s="437" t="inlineStr"/>
      <c r="O366" s="437" t="n">
        <v>0</v>
      </c>
      <c r="P366" s="437" t="n"/>
      <c r="Q366" s="437" t="n"/>
      <c r="R366" s="437" t="n"/>
      <c r="S366" s="437" t="n"/>
      <c r="T366" s="437" t="n"/>
      <c r="U366" s="437" t="n"/>
      <c r="V366" s="437" t="n"/>
      <c r="W366" s="437" t="n">
        <v>0</v>
      </c>
      <c r="X366" s="437" t="n">
        <v>1</v>
      </c>
      <c r="Y366" s="437" t="n">
        <v>0</v>
      </c>
      <c r="Z366" s="437" t="n"/>
      <c r="AA366" s="437" t="n"/>
      <c r="AB366" s="437" t="n"/>
    </row>
    <row r="367">
      <c r="A367" s="437" t="n">
        <v>50</v>
      </c>
      <c r="B367" s="437" t="n">
        <v>0</v>
      </c>
      <c r="C367" s="437" t="n">
        <v>0</v>
      </c>
      <c r="D367" s="437" t="n">
        <v>1</v>
      </c>
      <c r="E367" s="437" t="n">
        <v>233</v>
      </c>
      <c r="F367" s="437">
        <f>ROUND(Source!BD342,O367)</f>
        <v/>
      </c>
      <c r="G367" s="437" t="inlineStr">
        <is>
          <t>Перевозка</t>
        </is>
      </c>
      <c r="H367" s="437" t="inlineStr">
        <is>
          <t>Перевозка грузов</t>
        </is>
      </c>
      <c r="I367" s="437" t="n"/>
      <c r="J367" s="437" t="n"/>
      <c r="K367" s="437" t="n">
        <v>233</v>
      </c>
      <c r="L367" s="437" t="n">
        <v>24</v>
      </c>
      <c r="M367" s="437" t="n">
        <v>3</v>
      </c>
      <c r="N367" s="437" t="inlineStr"/>
      <c r="O367" s="437" t="n">
        <v>0</v>
      </c>
      <c r="P367" s="437" t="n"/>
      <c r="Q367" s="437" t="n"/>
      <c r="R367" s="437" t="n"/>
      <c r="S367" s="437" t="n"/>
      <c r="T367" s="437" t="n"/>
      <c r="U367" s="437" t="n"/>
      <c r="V367" s="437" t="n"/>
      <c r="W367" s="437" t="n">
        <v>0</v>
      </c>
      <c r="X367" s="437" t="n">
        <v>1</v>
      </c>
      <c r="Y367" s="437" t="n">
        <v>0</v>
      </c>
      <c r="Z367" s="437" t="n"/>
      <c r="AA367" s="437" t="n"/>
      <c r="AB367" s="437" t="n"/>
    </row>
    <row r="368">
      <c r="A368" s="437" t="n">
        <v>50</v>
      </c>
      <c r="B368" s="437" t="n">
        <v>0</v>
      </c>
      <c r="C368" s="437" t="n">
        <v>0</v>
      </c>
      <c r="D368" s="437" t="n">
        <v>1</v>
      </c>
      <c r="E368" s="437" t="n">
        <v>210</v>
      </c>
      <c r="F368" s="437">
        <f>ROUND(Source!X342,O368)</f>
        <v/>
      </c>
      <c r="G368" s="437" t="inlineStr">
        <is>
          <t>НР</t>
        </is>
      </c>
      <c r="H368" s="437" t="inlineStr">
        <is>
          <t>Накладные расходы</t>
        </is>
      </c>
      <c r="I368" s="437" t="n"/>
      <c r="J368" s="437" t="n"/>
      <c r="K368" s="437" t="n">
        <v>210</v>
      </c>
      <c r="L368" s="437" t="n">
        <v>25</v>
      </c>
      <c r="M368" s="437" t="n">
        <v>3</v>
      </c>
      <c r="N368" s="437" t="inlineStr"/>
      <c r="O368" s="437" t="n">
        <v>0</v>
      </c>
      <c r="P368" s="437" t="n"/>
      <c r="Q368" s="437" t="n"/>
      <c r="R368" s="437" t="n"/>
      <c r="S368" s="437" t="n"/>
      <c r="T368" s="437" t="n"/>
      <c r="U368" s="437" t="n"/>
      <c r="V368" s="437" t="n"/>
      <c r="W368" s="437" t="n">
        <v>0</v>
      </c>
      <c r="X368" s="437" t="n">
        <v>1</v>
      </c>
      <c r="Y368" s="437" t="n">
        <v>0</v>
      </c>
      <c r="Z368" s="437" t="n"/>
      <c r="AA368" s="437" t="n"/>
      <c r="AB368" s="437" t="n"/>
    </row>
    <row r="369">
      <c r="A369" s="437" t="n">
        <v>50</v>
      </c>
      <c r="B369" s="437" t="n">
        <v>0</v>
      </c>
      <c r="C369" s="437" t="n">
        <v>0</v>
      </c>
      <c r="D369" s="437" t="n">
        <v>1</v>
      </c>
      <c r="E369" s="437" t="n">
        <v>211</v>
      </c>
      <c r="F369" s="437">
        <f>ROUND(Source!Y342,O369)</f>
        <v/>
      </c>
      <c r="G369" s="437" t="inlineStr">
        <is>
          <t>СмПриб</t>
        </is>
      </c>
      <c r="H369" s="437" t="inlineStr">
        <is>
          <t>Сметная прибыль</t>
        </is>
      </c>
      <c r="I369" s="437" t="n"/>
      <c r="J369" s="437" t="n"/>
      <c r="K369" s="437" t="n">
        <v>211</v>
      </c>
      <c r="L369" s="437" t="n">
        <v>26</v>
      </c>
      <c r="M369" s="437" t="n">
        <v>3</v>
      </c>
      <c r="N369" s="437" t="inlineStr"/>
      <c r="O369" s="437" t="n">
        <v>0</v>
      </c>
      <c r="P369" s="437" t="n"/>
      <c r="Q369" s="437" t="n"/>
      <c r="R369" s="437" t="n"/>
      <c r="S369" s="437" t="n"/>
      <c r="T369" s="437" t="n"/>
      <c r="U369" s="437" t="n"/>
      <c r="V369" s="437" t="n"/>
      <c r="W369" s="437" t="n">
        <v>0</v>
      </c>
      <c r="X369" s="437" t="n">
        <v>1</v>
      </c>
      <c r="Y369" s="437" t="n">
        <v>0</v>
      </c>
      <c r="Z369" s="437" t="n"/>
      <c r="AA369" s="437" t="n"/>
      <c r="AB369" s="437" t="n"/>
    </row>
    <row r="370">
      <c r="A370" s="437" t="n">
        <v>50</v>
      </c>
      <c r="B370" s="437" t="n">
        <v>0</v>
      </c>
      <c r="C370" s="437" t="n">
        <v>0</v>
      </c>
      <c r="D370" s="437" t="n">
        <v>1</v>
      </c>
      <c r="E370" s="437" t="n">
        <v>224</v>
      </c>
      <c r="F370" s="437">
        <f>ROUND(Source!AR342,O370)</f>
        <v/>
      </c>
      <c r="G370" s="437" t="inlineStr">
        <is>
          <t>Всего</t>
        </is>
      </c>
      <c r="H370" s="437" t="inlineStr">
        <is>
          <t>Всего с НР и СП</t>
        </is>
      </c>
      <c r="I370" s="437" t="n"/>
      <c r="J370" s="437" t="n"/>
      <c r="K370" s="437" t="n">
        <v>224</v>
      </c>
      <c r="L370" s="437" t="n">
        <v>27</v>
      </c>
      <c r="M370" s="437" t="n">
        <v>3</v>
      </c>
      <c r="N370" s="437" t="inlineStr"/>
      <c r="O370" s="437" t="n">
        <v>0</v>
      </c>
      <c r="P370" s="437" t="n"/>
      <c r="Q370" s="437" t="n"/>
      <c r="R370" s="437" t="n"/>
      <c r="S370" s="437" t="n"/>
      <c r="T370" s="437" t="n"/>
      <c r="U370" s="437" t="n"/>
      <c r="V370" s="437" t="n"/>
      <c r="W370" s="437" t="n">
        <v>0</v>
      </c>
      <c r="X370" s="437" t="n">
        <v>1</v>
      </c>
      <c r="Y370" s="437" t="n">
        <v>0</v>
      </c>
      <c r="Z370" s="437" t="n"/>
      <c r="AA370" s="437" t="n"/>
      <c r="AB370" s="437" t="n"/>
    </row>
    <row r="371">
      <c r="A371" s="437" t="n">
        <v>50</v>
      </c>
      <c r="B371" s="437" t="n">
        <v>0</v>
      </c>
      <c r="C371" s="437" t="n">
        <v>0</v>
      </c>
      <c r="D371" s="437" t="n">
        <v>2</v>
      </c>
      <c r="E371" s="437" t="n">
        <v>0</v>
      </c>
      <c r="F371" s="437">
        <f>ROUND(F370,O371)</f>
        <v/>
      </c>
      <c r="G371" s="437" t="inlineStr">
        <is>
          <t>и1</t>
        </is>
      </c>
      <c r="H371" s="437" t="inlineStr">
        <is>
          <t>Итого</t>
        </is>
      </c>
      <c r="I371" s="437" t="n"/>
      <c r="J371" s="437" t="n"/>
      <c r="K371" s="437" t="n">
        <v>212</v>
      </c>
      <c r="L371" s="437" t="n">
        <v>28</v>
      </c>
      <c r="M371" s="437" t="n">
        <v>0</v>
      </c>
      <c r="N371" s="437" t="inlineStr"/>
      <c r="O371" s="437" t="n">
        <v>0</v>
      </c>
      <c r="P371" s="437" t="n"/>
      <c r="Q371" s="437" t="n"/>
      <c r="R371" s="437" t="n"/>
      <c r="S371" s="437" t="n"/>
      <c r="T371" s="437" t="n"/>
      <c r="U371" s="437" t="n"/>
      <c r="V371" s="437" t="n"/>
      <c r="W371" s="437" t="n">
        <v>0</v>
      </c>
      <c r="X371" s="437" t="n">
        <v>1</v>
      </c>
      <c r="Y371" s="437" t="n">
        <v>0</v>
      </c>
      <c r="Z371" s="437" t="n"/>
      <c r="AA371" s="437" t="n"/>
      <c r="AB371" s="437" t="n"/>
    </row>
    <row r="372">
      <c r="A372" s="437" t="n">
        <v>50</v>
      </c>
      <c r="B372" s="437" t="n">
        <v>0</v>
      </c>
      <c r="C372" s="437" t="n">
        <v>0</v>
      </c>
      <c r="D372" s="437" t="n">
        <v>2</v>
      </c>
      <c r="E372" s="437" t="n">
        <v>0</v>
      </c>
      <c r="F372" s="437">
        <f>ROUND(F371*0.22,O372)</f>
        <v/>
      </c>
      <c r="G372" s="437" t="inlineStr">
        <is>
          <t>и2</t>
        </is>
      </c>
      <c r="H372" s="437" t="inlineStr">
        <is>
          <t>НДС 22%</t>
        </is>
      </c>
      <c r="I372" s="437" t="n"/>
      <c r="J372" s="437" t="n"/>
      <c r="K372" s="437" t="n">
        <v>212</v>
      </c>
      <c r="L372" s="437" t="n">
        <v>29</v>
      </c>
      <c r="M372" s="437" t="n">
        <v>0</v>
      </c>
      <c r="N372" s="437" t="inlineStr"/>
      <c r="O372" s="437" t="n">
        <v>0</v>
      </c>
      <c r="P372" s="437" t="n"/>
      <c r="Q372" s="437" t="n"/>
      <c r="R372" s="437" t="n"/>
      <c r="S372" s="437" t="n"/>
      <c r="T372" s="437" t="n"/>
      <c r="U372" s="437" t="n"/>
      <c r="V372" s="437" t="n"/>
      <c r="W372" s="437" t="n">
        <v>0</v>
      </c>
      <c r="X372" s="437" t="n">
        <v>1</v>
      </c>
      <c r="Y372" s="437" t="n">
        <v>0</v>
      </c>
      <c r="Z372" s="437" t="n"/>
      <c r="AA372" s="437" t="n"/>
      <c r="AB372" s="437" t="n"/>
    </row>
    <row r="373">
      <c r="A373" s="437" t="n">
        <v>50</v>
      </c>
      <c r="B373" s="437" t="n">
        <v>0</v>
      </c>
      <c r="C373" s="437" t="n">
        <v>0</v>
      </c>
      <c r="D373" s="437" t="n">
        <v>2</v>
      </c>
      <c r="E373" s="437" t="n">
        <v>213</v>
      </c>
      <c r="F373" s="437">
        <f>ROUND(F371+F372,O373)</f>
        <v/>
      </c>
      <c r="G373" s="437" t="inlineStr">
        <is>
          <t>и3</t>
        </is>
      </c>
      <c r="H373" s="437" t="inlineStr">
        <is>
          <t>Всего</t>
        </is>
      </c>
      <c r="I373" s="437" t="n"/>
      <c r="J373" s="437" t="n"/>
      <c r="K373" s="437" t="n">
        <v>212</v>
      </c>
      <c r="L373" s="437" t="n">
        <v>30</v>
      </c>
      <c r="M373" s="437" t="n">
        <v>0</v>
      </c>
      <c r="N373" s="437" t="inlineStr"/>
      <c r="O373" s="437" t="n">
        <v>0</v>
      </c>
      <c r="P373" s="437" t="n"/>
      <c r="Q373" s="437" t="n"/>
      <c r="R373" s="437" t="n"/>
      <c r="S373" s="437" t="n"/>
      <c r="T373" s="437" t="n"/>
      <c r="U373" s="437" t="n"/>
      <c r="V373" s="437" t="n"/>
      <c r="W373" s="437" t="n">
        <v>0</v>
      </c>
      <c r="X373" s="437" t="n">
        <v>1</v>
      </c>
      <c r="Y373" s="437" t="n">
        <v>0</v>
      </c>
      <c r="Z373" s="437" t="n"/>
      <c r="AA373" s="437" t="n"/>
      <c r="AB373" s="437" t="n"/>
    </row>
    <row r="374"/>
    <row r="375">
      <c r="A375" s="434" t="n">
        <v>3</v>
      </c>
      <c r="B375" s="434" t="n">
        <v>0</v>
      </c>
      <c r="C375" s="434" t="n"/>
      <c r="D375" s="434">
        <f>ROW(A387)</f>
        <v/>
      </c>
      <c r="E375" s="434" t="n"/>
      <c r="F375" s="434" t="inlineStr">
        <is>
          <t>Новая локальная смета</t>
        </is>
      </c>
      <c r="G375" s="434" t="inlineStr">
        <is>
          <t>Текстильщиков 12</t>
        </is>
      </c>
      <c r="H375" s="434" t="inlineStr"/>
      <c r="I375" s="434" t="n">
        <v>0</v>
      </c>
      <c r="J375" s="434" t="inlineStr"/>
      <c r="K375" s="434" t="n">
        <v>-1</v>
      </c>
      <c r="L375" s="434" t="inlineStr">
        <is>
          <t>Новая локальная смета</t>
        </is>
      </c>
      <c r="M375" s="434" t="inlineStr"/>
      <c r="N375" s="434" t="n"/>
      <c r="O375" s="434" t="n"/>
      <c r="P375" s="434" t="n"/>
      <c r="Q375" s="434" t="n"/>
      <c r="R375" s="434" t="n"/>
      <c r="S375" s="434" t="n">
        <v>0</v>
      </c>
      <c r="T375" s="434" t="n"/>
      <c r="U375" s="434" t="inlineStr"/>
      <c r="V375" s="434" t="n">
        <v>0</v>
      </c>
      <c r="W375" s="434" t="n"/>
      <c r="X375" s="434" t="n"/>
      <c r="Y375" s="434" t="n"/>
      <c r="Z375" s="434" t="n"/>
      <c r="AA375" s="434" t="n"/>
      <c r="AB375" s="434" t="inlineStr"/>
      <c r="AC375" s="434" t="inlineStr"/>
      <c r="AD375" s="434" t="inlineStr"/>
      <c r="AE375" s="434" t="inlineStr"/>
      <c r="AF375" s="434" t="inlineStr"/>
      <c r="AG375" s="434" t="inlineStr"/>
      <c r="AH375" s="434" t="n"/>
      <c r="AI375" s="434" t="n"/>
      <c r="AJ375" s="434" t="n"/>
      <c r="AK375" s="434" t="n"/>
      <c r="AL375" s="434" t="n"/>
      <c r="AM375" s="434" t="n"/>
      <c r="AN375" s="434" t="n"/>
      <c r="AO375" s="434" t="n"/>
      <c r="AP375" s="434" t="inlineStr"/>
      <c r="AQ375" s="434" t="inlineStr"/>
      <c r="AR375" s="434" t="inlineStr"/>
      <c r="AS375" s="434" t="n"/>
      <c r="AT375" s="434" t="n"/>
      <c r="AU375" s="434" t="n"/>
      <c r="AV375" s="434" t="n"/>
      <c r="AW375" s="434" t="n"/>
      <c r="AX375" s="434" t="n"/>
      <c r="AY375" s="434" t="n"/>
      <c r="AZ375" s="434" t="inlineStr"/>
      <c r="BA375" s="434" t="n"/>
      <c r="BB375" s="434" t="inlineStr"/>
      <c r="BC375" s="434" t="inlineStr"/>
      <c r="BD375" s="434" t="inlineStr"/>
      <c r="BE375" s="434" t="inlineStr"/>
      <c r="BF375" s="434" t="inlineStr"/>
      <c r="BG375" s="434" t="inlineStr"/>
      <c r="BH375" s="434" t="inlineStr"/>
      <c r="BI375" s="434" t="inlineStr"/>
      <c r="BJ375" s="434" t="inlineStr"/>
      <c r="BK375" s="434" t="inlineStr"/>
      <c r="BL375" s="434" t="inlineStr"/>
      <c r="BM375" s="434" t="inlineStr"/>
      <c r="BN375" s="434" t="inlineStr"/>
      <c r="BO375" s="434" t="inlineStr"/>
      <c r="BP375" s="434" t="inlineStr"/>
      <c r="BQ375" s="434" t="n"/>
      <c r="BR375" s="434" t="n"/>
      <c r="BS375" s="434" t="n"/>
      <c r="BT375" s="434" t="n"/>
      <c r="BU375" s="434" t="n"/>
      <c r="BV375" s="434" t="n"/>
      <c r="BW375" s="434" t="n"/>
      <c r="BX375" s="434" t="n">
        <v>0</v>
      </c>
      <c r="BY375" s="434" t="n"/>
      <c r="BZ375" s="434" t="n"/>
      <c r="CA375" s="434" t="n"/>
      <c r="CB375" s="434" t="n"/>
      <c r="CC375" s="434" t="n"/>
      <c r="CD375" s="434" t="n"/>
      <c r="CE375" s="434" t="n"/>
      <c r="CF375" s="434" t="n">
        <v>0</v>
      </c>
      <c r="CG375" s="434" t="n">
        <v>0</v>
      </c>
      <c r="CH375" s="434" t="n"/>
      <c r="CI375" s="434" t="inlineStr"/>
      <c r="CJ375" s="434" t="inlineStr"/>
      <c r="CK375" t="inlineStr"/>
      <c r="CL375" t="inlineStr"/>
      <c r="CM375" t="inlineStr"/>
      <c r="CN375" t="inlineStr"/>
      <c r="CO375" t="inlineStr"/>
      <c r="CP375" t="inlineStr"/>
      <c r="CQ375" t="inlineStr"/>
    </row>
    <row r="376"/>
    <row r="377">
      <c r="A377" s="435" t="n">
        <v>52</v>
      </c>
      <c r="B377" s="435">
        <f>B387</f>
        <v/>
      </c>
      <c r="C377" s="435">
        <f>C387</f>
        <v/>
      </c>
      <c r="D377" s="435">
        <f>D387</f>
        <v/>
      </c>
      <c r="E377" s="435">
        <f>E387</f>
        <v/>
      </c>
      <c r="F377" s="435">
        <f>F387</f>
        <v/>
      </c>
      <c r="G377" s="435">
        <f>G387</f>
        <v/>
      </c>
      <c r="H377" s="435" t="n"/>
      <c r="I377" s="435" t="n"/>
      <c r="J377" s="435" t="n"/>
      <c r="K377" s="435" t="n"/>
      <c r="L377" s="435" t="n"/>
      <c r="M377" s="435" t="n"/>
      <c r="N377" s="435" t="n"/>
      <c r="O377" s="435">
        <f>O387</f>
        <v/>
      </c>
      <c r="P377" s="435">
        <f>P387</f>
        <v/>
      </c>
      <c r="Q377" s="435">
        <f>Q387</f>
        <v/>
      </c>
      <c r="R377" s="435">
        <f>R387</f>
        <v/>
      </c>
      <c r="S377" s="435">
        <f>S387</f>
        <v/>
      </c>
      <c r="T377" s="435">
        <f>T387</f>
        <v/>
      </c>
      <c r="U377" s="435">
        <f>U387</f>
        <v/>
      </c>
      <c r="V377" s="435">
        <f>V387</f>
        <v/>
      </c>
      <c r="W377" s="435">
        <f>W387</f>
        <v/>
      </c>
      <c r="X377" s="435">
        <f>X387</f>
        <v/>
      </c>
      <c r="Y377" s="435">
        <f>Y387</f>
        <v/>
      </c>
      <c r="Z377" s="435">
        <f>Z387</f>
        <v/>
      </c>
      <c r="AA377" s="435">
        <f>AA387</f>
        <v/>
      </c>
      <c r="AB377" s="435">
        <f>AB387</f>
        <v/>
      </c>
      <c r="AC377" s="435">
        <f>AC387</f>
        <v/>
      </c>
      <c r="AD377" s="435">
        <f>AD387</f>
        <v/>
      </c>
      <c r="AE377" s="435">
        <f>AE387</f>
        <v/>
      </c>
      <c r="AF377" s="435">
        <f>AF387</f>
        <v/>
      </c>
      <c r="AG377" s="435">
        <f>AG387</f>
        <v/>
      </c>
      <c r="AH377" s="435">
        <f>AH387</f>
        <v/>
      </c>
      <c r="AI377" s="435">
        <f>AI387</f>
        <v/>
      </c>
      <c r="AJ377" s="435">
        <f>AJ387</f>
        <v/>
      </c>
      <c r="AK377" s="435">
        <f>AK387</f>
        <v/>
      </c>
      <c r="AL377" s="435">
        <f>AL387</f>
        <v/>
      </c>
      <c r="AM377" s="435">
        <f>AM387</f>
        <v/>
      </c>
      <c r="AN377" s="435">
        <f>AN387</f>
        <v/>
      </c>
      <c r="AO377" s="435">
        <f>AO387</f>
        <v/>
      </c>
      <c r="AP377" s="435">
        <f>AP387</f>
        <v/>
      </c>
      <c r="AQ377" s="435">
        <f>AQ387</f>
        <v/>
      </c>
      <c r="AR377" s="435">
        <f>AR387</f>
        <v/>
      </c>
      <c r="AS377" s="435">
        <f>AS387</f>
        <v/>
      </c>
      <c r="AT377" s="435">
        <f>AT387</f>
        <v/>
      </c>
      <c r="AU377" s="435">
        <f>AU387</f>
        <v/>
      </c>
      <c r="AV377" s="435">
        <f>AV387</f>
        <v/>
      </c>
      <c r="AW377" s="435">
        <f>AW387</f>
        <v/>
      </c>
      <c r="AX377" s="435">
        <f>AX387</f>
        <v/>
      </c>
      <c r="AY377" s="435">
        <f>AY387</f>
        <v/>
      </c>
      <c r="AZ377" s="435">
        <f>AZ387</f>
        <v/>
      </c>
      <c r="BA377" s="435">
        <f>BA387</f>
        <v/>
      </c>
      <c r="BB377" s="435">
        <f>BB387</f>
        <v/>
      </c>
      <c r="BC377" s="435">
        <f>BC387</f>
        <v/>
      </c>
      <c r="BD377" s="435">
        <f>BD387</f>
        <v/>
      </c>
      <c r="BE377" s="435">
        <f>BE387</f>
        <v/>
      </c>
      <c r="BF377" s="435">
        <f>BF387</f>
        <v/>
      </c>
      <c r="BG377" s="435">
        <f>BG387</f>
        <v/>
      </c>
      <c r="BH377" s="435">
        <f>BH387</f>
        <v/>
      </c>
      <c r="BI377" s="435">
        <f>BI387</f>
        <v/>
      </c>
      <c r="BJ377" s="435">
        <f>BJ387</f>
        <v/>
      </c>
      <c r="BK377" s="435">
        <f>BK387</f>
        <v/>
      </c>
      <c r="BL377" s="435">
        <f>BL387</f>
        <v/>
      </c>
      <c r="BM377" s="435">
        <f>BM387</f>
        <v/>
      </c>
      <c r="BN377" s="435">
        <f>BN387</f>
        <v/>
      </c>
      <c r="BO377" s="435">
        <f>BO387</f>
        <v/>
      </c>
      <c r="BP377" s="435">
        <f>BP387</f>
        <v/>
      </c>
      <c r="BQ377" s="435">
        <f>BQ387</f>
        <v/>
      </c>
      <c r="BR377" s="435">
        <f>BR387</f>
        <v/>
      </c>
      <c r="BS377" s="435">
        <f>BS387</f>
        <v/>
      </c>
      <c r="BT377" s="435">
        <f>BT387</f>
        <v/>
      </c>
      <c r="BU377" s="435">
        <f>BU387</f>
        <v/>
      </c>
      <c r="BV377" s="435">
        <f>BV387</f>
        <v/>
      </c>
      <c r="BW377" s="435">
        <f>BW387</f>
        <v/>
      </c>
      <c r="BX377" s="435">
        <f>BX387</f>
        <v/>
      </c>
      <c r="BY377" s="435">
        <f>BY387</f>
        <v/>
      </c>
      <c r="BZ377" s="435">
        <f>BZ387</f>
        <v/>
      </c>
      <c r="CA377" s="435">
        <f>CA387</f>
        <v/>
      </c>
      <c r="CB377" s="435">
        <f>CB387</f>
        <v/>
      </c>
      <c r="CC377" s="435">
        <f>CC387</f>
        <v/>
      </c>
      <c r="CD377" s="435">
        <f>CD387</f>
        <v/>
      </c>
      <c r="CE377" s="435">
        <f>CE387</f>
        <v/>
      </c>
      <c r="CF377" s="435">
        <f>CF387</f>
        <v/>
      </c>
      <c r="CG377" s="435">
        <f>CG387</f>
        <v/>
      </c>
      <c r="CH377" s="435">
        <f>CH387</f>
        <v/>
      </c>
      <c r="CI377" s="435">
        <f>CI387</f>
        <v/>
      </c>
      <c r="CJ377" s="435">
        <f>CJ387</f>
        <v/>
      </c>
      <c r="CK377" s="435">
        <f>CK387</f>
        <v/>
      </c>
      <c r="CL377" s="435">
        <f>CL387</f>
        <v/>
      </c>
      <c r="CM377" s="435">
        <f>CM387</f>
        <v/>
      </c>
      <c r="CN377" s="435">
        <f>CN387</f>
        <v/>
      </c>
      <c r="CO377" s="435">
        <f>CO387</f>
        <v/>
      </c>
      <c r="CP377" s="435">
        <f>CP387</f>
        <v/>
      </c>
      <c r="CQ377" s="435">
        <f>CQ387</f>
        <v/>
      </c>
      <c r="CR377" s="435">
        <f>CR387</f>
        <v/>
      </c>
      <c r="CS377" s="435">
        <f>CS387</f>
        <v/>
      </c>
      <c r="CT377" s="435">
        <f>CT387</f>
        <v/>
      </c>
      <c r="CU377" s="435">
        <f>CU387</f>
        <v/>
      </c>
      <c r="CV377" s="435">
        <f>CV387</f>
        <v/>
      </c>
      <c r="CW377" s="435">
        <f>CW387</f>
        <v/>
      </c>
      <c r="CX377" s="435">
        <f>CX387</f>
        <v/>
      </c>
      <c r="CY377" s="435">
        <f>CY387</f>
        <v/>
      </c>
      <c r="CZ377" s="435">
        <f>CZ387</f>
        <v/>
      </c>
      <c r="DA377" s="435">
        <f>DA387</f>
        <v/>
      </c>
      <c r="DB377" s="435">
        <f>DB387</f>
        <v/>
      </c>
      <c r="DC377" s="435">
        <f>DC387</f>
        <v/>
      </c>
      <c r="DD377" s="435">
        <f>DD387</f>
        <v/>
      </c>
      <c r="DE377" s="435">
        <f>DE387</f>
        <v/>
      </c>
      <c r="DF377" s="435">
        <f>DF387</f>
        <v/>
      </c>
      <c r="DG377" s="436">
        <f>DG387</f>
        <v/>
      </c>
      <c r="DH377" s="436">
        <f>DH387</f>
        <v/>
      </c>
      <c r="DI377" s="436">
        <f>DI387</f>
        <v/>
      </c>
      <c r="DJ377" s="436">
        <f>DJ387</f>
        <v/>
      </c>
      <c r="DK377" s="436">
        <f>DK387</f>
        <v/>
      </c>
      <c r="DL377" s="436">
        <f>DL387</f>
        <v/>
      </c>
      <c r="DM377" s="436">
        <f>DM387</f>
        <v/>
      </c>
      <c r="DN377" s="436">
        <f>DN387</f>
        <v/>
      </c>
      <c r="DO377" s="436">
        <f>DO387</f>
        <v/>
      </c>
      <c r="DP377" s="436">
        <f>DP387</f>
        <v/>
      </c>
      <c r="DQ377" s="436">
        <f>DQ387</f>
        <v/>
      </c>
      <c r="DR377" s="436">
        <f>DR387</f>
        <v/>
      </c>
      <c r="DS377" s="436">
        <f>DS387</f>
        <v/>
      </c>
      <c r="DT377" s="436">
        <f>DT387</f>
        <v/>
      </c>
      <c r="DU377" s="436">
        <f>DU387</f>
        <v/>
      </c>
      <c r="DV377" s="436">
        <f>DV387</f>
        <v/>
      </c>
      <c r="DW377" s="436">
        <f>DW387</f>
        <v/>
      </c>
      <c r="DX377" s="436">
        <f>DX387</f>
        <v/>
      </c>
      <c r="DY377" s="436">
        <f>DY387</f>
        <v/>
      </c>
      <c r="DZ377" s="436">
        <f>DZ387</f>
        <v/>
      </c>
      <c r="EA377" s="436">
        <f>EA387</f>
        <v/>
      </c>
      <c r="EB377" s="436">
        <f>EB387</f>
        <v/>
      </c>
      <c r="EC377" s="436">
        <f>EC387</f>
        <v/>
      </c>
      <c r="ED377" s="436">
        <f>ED387</f>
        <v/>
      </c>
      <c r="EE377" s="436">
        <f>EE387</f>
        <v/>
      </c>
      <c r="EF377" s="436">
        <f>EF387</f>
        <v/>
      </c>
      <c r="EG377" s="436">
        <f>EG387</f>
        <v/>
      </c>
      <c r="EH377" s="436">
        <f>EH387</f>
        <v/>
      </c>
      <c r="EI377" s="436">
        <f>EI387</f>
        <v/>
      </c>
      <c r="EJ377" s="436">
        <f>EJ387</f>
        <v/>
      </c>
      <c r="EK377" s="436">
        <f>EK387</f>
        <v/>
      </c>
      <c r="EL377" s="436">
        <f>EL387</f>
        <v/>
      </c>
      <c r="EM377" s="436">
        <f>EM387</f>
        <v/>
      </c>
      <c r="EN377" s="436">
        <f>EN387</f>
        <v/>
      </c>
      <c r="EO377" s="436">
        <f>EO387</f>
        <v/>
      </c>
      <c r="EP377" s="436">
        <f>EP387</f>
        <v/>
      </c>
      <c r="EQ377" s="436">
        <f>EQ387</f>
        <v/>
      </c>
      <c r="ER377" s="436">
        <f>ER387</f>
        <v/>
      </c>
      <c r="ES377" s="436">
        <f>ES387</f>
        <v/>
      </c>
      <c r="ET377" s="436">
        <f>ET387</f>
        <v/>
      </c>
      <c r="EU377" s="436">
        <f>EU387</f>
        <v/>
      </c>
      <c r="EV377" s="436">
        <f>EV387</f>
        <v/>
      </c>
      <c r="EW377" s="436">
        <f>EW387</f>
        <v/>
      </c>
      <c r="EX377" s="436">
        <f>EX387</f>
        <v/>
      </c>
      <c r="EY377" s="436">
        <f>EY387</f>
        <v/>
      </c>
      <c r="EZ377" s="436">
        <f>EZ387</f>
        <v/>
      </c>
      <c r="FA377" s="436">
        <f>FA387</f>
        <v/>
      </c>
      <c r="FB377" s="436">
        <f>FB387</f>
        <v/>
      </c>
      <c r="FC377" s="436">
        <f>FC387</f>
        <v/>
      </c>
      <c r="FD377" s="436">
        <f>FD387</f>
        <v/>
      </c>
      <c r="FE377" s="436">
        <f>FE387</f>
        <v/>
      </c>
      <c r="FF377" s="436">
        <f>FF387</f>
        <v/>
      </c>
      <c r="FG377" s="436">
        <f>FG387</f>
        <v/>
      </c>
      <c r="FH377" s="436">
        <f>FH387</f>
        <v/>
      </c>
      <c r="FI377" s="436">
        <f>FI387</f>
        <v/>
      </c>
      <c r="FJ377" s="436">
        <f>FJ387</f>
        <v/>
      </c>
      <c r="FK377" s="436">
        <f>FK387</f>
        <v/>
      </c>
      <c r="FL377" s="436">
        <f>FL387</f>
        <v/>
      </c>
      <c r="FM377" s="436">
        <f>FM387</f>
        <v/>
      </c>
      <c r="FN377" s="436">
        <f>FN387</f>
        <v/>
      </c>
      <c r="FO377" s="436">
        <f>FO387</f>
        <v/>
      </c>
      <c r="FP377" s="436">
        <f>FP387</f>
        <v/>
      </c>
      <c r="FQ377" s="436">
        <f>FQ387</f>
        <v/>
      </c>
      <c r="FR377" s="436">
        <f>FR387</f>
        <v/>
      </c>
      <c r="FS377" s="436">
        <f>FS387</f>
        <v/>
      </c>
      <c r="FT377" s="436">
        <f>FT387</f>
        <v/>
      </c>
      <c r="FU377" s="436">
        <f>FU387</f>
        <v/>
      </c>
      <c r="FV377" s="436">
        <f>FV387</f>
        <v/>
      </c>
      <c r="FW377" s="436">
        <f>FW387</f>
        <v/>
      </c>
      <c r="FX377" s="436">
        <f>FX387</f>
        <v/>
      </c>
      <c r="FY377" s="436">
        <f>FY387</f>
        <v/>
      </c>
      <c r="FZ377" s="436">
        <f>FZ387</f>
        <v/>
      </c>
      <c r="GA377" s="436">
        <f>GA387</f>
        <v/>
      </c>
      <c r="GB377" s="436">
        <f>GB387</f>
        <v/>
      </c>
      <c r="GC377" s="436">
        <f>GC387</f>
        <v/>
      </c>
      <c r="GD377" s="436">
        <f>GD387</f>
        <v/>
      </c>
      <c r="GE377" s="436">
        <f>GE387</f>
        <v/>
      </c>
      <c r="GF377" s="436">
        <f>GF387</f>
        <v/>
      </c>
      <c r="GG377" s="436">
        <f>GG387</f>
        <v/>
      </c>
      <c r="GH377" s="436">
        <f>GH387</f>
        <v/>
      </c>
      <c r="GI377" s="436">
        <f>GI387</f>
        <v/>
      </c>
      <c r="GJ377" s="436">
        <f>GJ387</f>
        <v/>
      </c>
      <c r="GK377" s="436">
        <f>GK387</f>
        <v/>
      </c>
      <c r="GL377" s="436">
        <f>GL387</f>
        <v/>
      </c>
      <c r="GM377" s="436">
        <f>GM387</f>
        <v/>
      </c>
      <c r="GN377" s="436">
        <f>GN387</f>
        <v/>
      </c>
      <c r="GO377" s="436">
        <f>GO387</f>
        <v/>
      </c>
      <c r="GP377" s="436">
        <f>GP387</f>
        <v/>
      </c>
      <c r="GQ377" s="436">
        <f>GQ387</f>
        <v/>
      </c>
      <c r="GR377" s="436">
        <f>GR387</f>
        <v/>
      </c>
      <c r="GS377" s="436">
        <f>GS387</f>
        <v/>
      </c>
      <c r="GT377" s="436">
        <f>GT387</f>
        <v/>
      </c>
      <c r="GU377" s="436">
        <f>GU387</f>
        <v/>
      </c>
      <c r="GV377" s="436">
        <f>GV387</f>
        <v/>
      </c>
      <c r="GW377" s="436">
        <f>GW387</f>
        <v/>
      </c>
      <c r="GX377" s="436">
        <f>GX387</f>
        <v/>
      </c>
    </row>
    <row r="378"/>
    <row r="379">
      <c r="A379" t="n">
        <v>17</v>
      </c>
      <c r="B379" t="n">
        <v>0</v>
      </c>
      <c r="C379">
        <f>ROW(SmtRes!A181)</f>
        <v/>
      </c>
      <c r="D379">
        <f>ROW(EtalonRes!A169)</f>
        <v/>
      </c>
      <c r="E379" t="inlineStr">
        <is>
          <t>1</t>
        </is>
      </c>
      <c r="F379" t="inlineStr">
        <is>
          <t>65-10-1</t>
        </is>
      </c>
      <c r="G379" t="inlineStr">
        <is>
          <t>Очистка канализационной сети внутренней</t>
        </is>
      </c>
      <c r="H379" t="inlineStr">
        <is>
          <t>100 м трубопровода</t>
        </is>
      </c>
      <c r="I379">
        <f>ROUND(ROUND(70/100,4),7)</f>
        <v/>
      </c>
      <c r="J379" t="n">
        <v>0</v>
      </c>
      <c r="K379">
        <f>ROUND(ROUND(70/100,4),7)</f>
        <v/>
      </c>
      <c r="O379">
        <f>ROUND(CP379,0)</f>
        <v/>
      </c>
      <c r="P379">
        <f>ROUND(CQ379*I379,0)</f>
        <v/>
      </c>
      <c r="Q379">
        <f>(ROUND((ROUND(((ET379)*I379),0)*BB379),0)+ROUND((ROUND(((AE379-(EU379))*I379),0)*BS379),0))</f>
        <v/>
      </c>
      <c r="R379">
        <f>(ROUND((ROUND(((EU379)*I379),0)*BS379),0)+ROUND((ROUND(((AE379-(EU379))*I379),0)*BS379),0))</f>
        <v/>
      </c>
      <c r="S379">
        <f>ROUND(CT379*I379,0)</f>
        <v/>
      </c>
      <c r="T379">
        <f>ROUND(CU379*I379,0)</f>
        <v/>
      </c>
      <c r="U379">
        <f>ROUND(CV379*I379,7)</f>
        <v/>
      </c>
      <c r="V379">
        <f>ROUND(CW379*I379,7)</f>
        <v/>
      </c>
      <c r="W379">
        <f>ROUND(CX379*I379,0)</f>
        <v/>
      </c>
      <c r="X379">
        <f>ROUND(CY379,0)</f>
        <v/>
      </c>
      <c r="Y379">
        <f>ROUND(CZ379,0)</f>
        <v/>
      </c>
      <c r="AA379" t="n">
        <v>78869116</v>
      </c>
      <c r="AB379">
        <f>ROUND((AC379+AD379+AF379),2)</f>
        <v/>
      </c>
      <c r="AC379">
        <f>ROUND((ES379),2)</f>
        <v/>
      </c>
      <c r="AD379">
        <f>ROUND((((ET379)-(EU379))+AE379),2)</f>
        <v/>
      </c>
      <c r="AE379">
        <f>ROUND((EU379),2)</f>
        <v/>
      </c>
      <c r="AF379">
        <f>ROUND((EV379),2)</f>
        <v/>
      </c>
      <c r="AG379">
        <f>ROUND((AP379),2)</f>
        <v/>
      </c>
      <c r="AH379">
        <f>(EW379)</f>
        <v/>
      </c>
      <c r="AI379">
        <f>(EX379)</f>
        <v/>
      </c>
      <c r="AJ379">
        <f>(AS379)</f>
        <v/>
      </c>
      <c r="AK379" t="n">
        <v>403.3</v>
      </c>
      <c r="AL379" t="n">
        <v>139.36</v>
      </c>
      <c r="AM379" t="n">
        <v>0.87</v>
      </c>
      <c r="AN379" t="n">
        <v>0</v>
      </c>
      <c r="AO379" t="n">
        <v>263.07</v>
      </c>
      <c r="AP379" t="n">
        <v>0</v>
      </c>
      <c r="AQ379" t="n">
        <v>32.2</v>
      </c>
      <c r="AR379" t="n">
        <v>0</v>
      </c>
      <c r="AS379" t="n">
        <v>0</v>
      </c>
      <c r="AT379" t="n">
        <v>103</v>
      </c>
      <c r="AU379" t="n">
        <v>52</v>
      </c>
      <c r="AV379" t="n">
        <v>1</v>
      </c>
      <c r="AW379" t="n">
        <v>1</v>
      </c>
      <c r="AZ379" t="n">
        <v>1</v>
      </c>
      <c r="BA379" t="n">
        <v>52.25</v>
      </c>
      <c r="BB379" t="n">
        <v>25.03</v>
      </c>
      <c r="BC379" t="n">
        <v>11.85</v>
      </c>
      <c r="BD379" t="inlineStr"/>
      <c r="BE379" t="inlineStr"/>
      <c r="BF379" t="inlineStr"/>
      <c r="BG379" t="inlineStr"/>
      <c r="BH379" t="n">
        <v>0</v>
      </c>
      <c r="BI379" t="n">
        <v>1</v>
      </c>
      <c r="BJ379" t="inlineStr">
        <is>
          <t>ТЕРр Московской обл., 65-10-1, приказ Минстроя России №675/пр от 28.02.2017 № 263/пр</t>
        </is>
      </c>
      <c r="BM379" t="n">
        <v>65007</v>
      </c>
      <c r="BN379" t="n">
        <v>0</v>
      </c>
      <c r="BO379" t="inlineStr">
        <is>
          <t>65-10-1</t>
        </is>
      </c>
      <c r="BP379" t="n">
        <v>1</v>
      </c>
      <c r="BQ379" t="n">
        <v>6</v>
      </c>
      <c r="BR379" t="n">
        <v>0</v>
      </c>
      <c r="BS379" t="n">
        <v>52.25</v>
      </c>
      <c r="BT379" t="n">
        <v>1</v>
      </c>
      <c r="BU379" t="n">
        <v>1</v>
      </c>
      <c r="BV379" t="n">
        <v>1</v>
      </c>
      <c r="BW379" t="n">
        <v>1</v>
      </c>
      <c r="BX379" t="n">
        <v>1</v>
      </c>
      <c r="BY379" t="inlineStr"/>
      <c r="BZ379" t="n">
        <v>103</v>
      </c>
      <c r="CA379" t="n">
        <v>52</v>
      </c>
      <c r="CB379" t="inlineStr"/>
      <c r="CE379" t="n">
        <v>12</v>
      </c>
      <c r="CF379" t="n">
        <v>0</v>
      </c>
      <c r="CG379" t="n">
        <v>0</v>
      </c>
      <c r="CM379" t="n">
        <v>0</v>
      </c>
      <c r="CN379" t="inlineStr"/>
      <c r="CO379" t="n">
        <v>0</v>
      </c>
      <c r="CP379">
        <f>(P379+Q379+S379)</f>
        <v/>
      </c>
      <c r="CQ379">
        <f>AC379*BC379</f>
        <v/>
      </c>
      <c r="CR379">
        <f>(ROUND((ROUND(((ET379)*1),0)*BB379),0)+ROUND((ROUND(((AE379-(EU379))*1),0)*BS379),0))</f>
        <v/>
      </c>
      <c r="CS379">
        <f>(ROUND((ROUND(((EU379)*1),0)*BS379),0)+ROUND((ROUND(((AE379-(EU379))*1),0)*BS379),0))</f>
        <v/>
      </c>
      <c r="CT379">
        <f>AF379*BA379</f>
        <v/>
      </c>
      <c r="CU379">
        <f>AG379</f>
        <v/>
      </c>
      <c r="CV379">
        <f>AH379</f>
        <v/>
      </c>
      <c r="CW379">
        <f>AI379</f>
        <v/>
      </c>
      <c r="CX379">
        <f>AJ379</f>
        <v/>
      </c>
      <c r="CY379">
        <f>(((S379+R379)*AT379)/100)</f>
        <v/>
      </c>
      <c r="CZ379">
        <f>(((S379+R379)*AU379)/100)</f>
        <v/>
      </c>
      <c r="DC379" t="inlineStr"/>
      <c r="DD379" t="inlineStr"/>
      <c r="DE379" t="inlineStr"/>
      <c r="DF379" t="inlineStr"/>
      <c r="DG379" t="inlineStr"/>
      <c r="DH379" t="inlineStr"/>
      <c r="DI379" t="inlineStr"/>
      <c r="DJ379" t="inlineStr"/>
      <c r="DK379" t="inlineStr"/>
      <c r="DL379" t="inlineStr"/>
      <c r="DM379" t="inlineStr"/>
      <c r="DN379" t="n">
        <v>0</v>
      </c>
      <c r="DO379" t="n">
        <v>0</v>
      </c>
      <c r="DP379" t="n">
        <v>1</v>
      </c>
      <c r="DQ379" t="n">
        <v>1</v>
      </c>
      <c r="DU379" t="n">
        <v>1013</v>
      </c>
      <c r="DV379" t="inlineStr">
        <is>
          <t>100 м трубопровода</t>
        </is>
      </c>
      <c r="DW379" t="inlineStr">
        <is>
          <t>100 м трубопровода</t>
        </is>
      </c>
      <c r="DX379" t="n">
        <v>1</v>
      </c>
      <c r="DZ379" t="inlineStr"/>
      <c r="EA379" t="inlineStr"/>
      <c r="EB379" t="inlineStr"/>
      <c r="EC379" t="inlineStr"/>
      <c r="EE379" t="n">
        <v>78726000</v>
      </c>
      <c r="EF379" t="n">
        <v>6</v>
      </c>
      <c r="EG379" t="inlineStr">
        <is>
          <t>Ремонтно-строительные работы</t>
        </is>
      </c>
      <c r="EH379" t="n">
        <v>99</v>
      </c>
      <c r="EI379" t="inlineStr">
        <is>
          <t>Внутренние санитарно-технические работы</t>
        </is>
      </c>
      <c r="EJ379" t="n">
        <v>1</v>
      </c>
      <c r="EK379" t="n">
        <v>65007</v>
      </c>
      <c r="EL379" t="inlineStr">
        <is>
          <t>Внутренние санитарнотехнические работы: смена труб, санприборов, запорной арматуры и другое</t>
        </is>
      </c>
      <c r="EM379" t="inlineStr">
        <is>
          <t>рФЕР-65</t>
        </is>
      </c>
      <c r="EO379" t="inlineStr"/>
      <c r="EQ379" t="n">
        <v>0</v>
      </c>
      <c r="ER379" t="n">
        <v>403.3</v>
      </c>
      <c r="ES379" t="n">
        <v>139.36</v>
      </c>
      <c r="ET379" t="n">
        <v>0.87</v>
      </c>
      <c r="EU379" t="n">
        <v>0</v>
      </c>
      <c r="EV379" t="n">
        <v>263.07</v>
      </c>
      <c r="EW379" t="n">
        <v>32.2</v>
      </c>
      <c r="EX379" t="n">
        <v>0</v>
      </c>
      <c r="EY379" t="n">
        <v>0</v>
      </c>
      <c r="FQ379" t="n">
        <v>0</v>
      </c>
      <c r="FR379" t="n">
        <v>0</v>
      </c>
      <c r="FS379" t="n">
        <v>0</v>
      </c>
      <c r="FX379" t="n">
        <v>103</v>
      </c>
      <c r="FY379" t="n">
        <v>52</v>
      </c>
      <c r="GA379" t="inlineStr"/>
      <c r="GD379" t="n">
        <v>1</v>
      </c>
      <c r="GF379" t="n">
        <v>-66904957</v>
      </c>
      <c r="GG379" t="n">
        <v>2</v>
      </c>
      <c r="GH379" t="n">
        <v>1</v>
      </c>
      <c r="GI379" t="n">
        <v>2</v>
      </c>
      <c r="GJ379" t="n">
        <v>0</v>
      </c>
      <c r="GK379" t="n">
        <v>0</v>
      </c>
      <c r="GL379">
        <f>ROUND(IF(AND(BH379=3,BI379=3,FS379&lt;&gt;0),P379,0),0)</f>
        <v/>
      </c>
      <c r="GM379">
        <f>ROUND(O379+X379+Y379,0)+GX379</f>
        <v/>
      </c>
      <c r="GN379">
        <f>IF(OR(BI379=0,BI379=1),GM379-GX379,0)</f>
        <v/>
      </c>
      <c r="GO379">
        <f>IF(BI379=2,GM379-GX379,0)</f>
        <v/>
      </c>
      <c r="GP379">
        <f>IF(BI379=4,GM379-GX379,0)</f>
        <v/>
      </c>
      <c r="GR379" t="n">
        <v>0</v>
      </c>
      <c r="GS379" t="n">
        <v>3</v>
      </c>
      <c r="GT379" t="n">
        <v>0</v>
      </c>
      <c r="GU379" t="inlineStr"/>
      <c r="GV379">
        <f>ROUND((GT379),2)</f>
        <v/>
      </c>
      <c r="GW379" t="n">
        <v>1</v>
      </c>
      <c r="GX379">
        <f>ROUND(HC379*I379,0)</f>
        <v/>
      </c>
      <c r="HA379" t="n">
        <v>0</v>
      </c>
      <c r="HB379" t="n">
        <v>0</v>
      </c>
      <c r="HC379">
        <f>GV379*GW379</f>
        <v/>
      </c>
      <c r="HE379" t="inlineStr"/>
      <c r="HF379" t="inlineStr"/>
      <c r="HM379" t="inlineStr"/>
      <c r="HN379" t="inlineStr">
        <is>
          <t>Пр/812-099.2-1</t>
        </is>
      </c>
      <c r="HO379" t="inlineStr">
        <is>
          <t>Пр/774-099.2</t>
        </is>
      </c>
      <c r="HP379" t="inlineStr">
        <is>
          <t>Внутренние санитарнотехнические работы: смена труб, санприборов, запорной арматуры и другое</t>
        </is>
      </c>
      <c r="HQ379" t="inlineStr">
        <is>
          <t>Внутренние санитарнотехнические работы: смена труб, санприборов, запорной арматуры и другое</t>
        </is>
      </c>
      <c r="HS379" t="n">
        <v>0</v>
      </c>
      <c r="IK379" t="n">
        <v>0</v>
      </c>
    </row>
    <row r="380">
      <c r="A380" t="n">
        <v>17</v>
      </c>
      <c r="B380" t="n">
        <v>0</v>
      </c>
      <c r="C380">
        <f>ROW(SmtRes!A184)</f>
        <v/>
      </c>
      <c r="D380">
        <f>ROW(EtalonRes!A171)</f>
        <v/>
      </c>
      <c r="E380" t="inlineStr">
        <is>
          <t>2</t>
        </is>
      </c>
      <c r="F380" t="inlineStr">
        <is>
          <t>67-5-2</t>
        </is>
      </c>
      <c r="G380" t="inlineStr">
        <is>
          <t>Смена ламп люминесцентных</t>
        </is>
      </c>
      <c r="H380" t="inlineStr">
        <is>
          <t>100 шт.</t>
        </is>
      </c>
      <c r="I380">
        <f>ROUND(ROUND(3/100,4),7)</f>
        <v/>
      </c>
      <c r="J380" t="n">
        <v>0</v>
      </c>
      <c r="K380">
        <f>ROUND(ROUND(3/100,4),7)</f>
        <v/>
      </c>
      <c r="O380">
        <f>ROUND(CP380,0)</f>
        <v/>
      </c>
      <c r="P380">
        <f>ROUND(CQ380*I380,0)</f>
        <v/>
      </c>
      <c r="Q380">
        <f>(ROUND((ROUND(((ET380)*I380),0)*BB380),0)+ROUND((ROUND(((AE380-(EU380))*I380),0)*BS380),0))</f>
        <v/>
      </c>
      <c r="R380">
        <f>(ROUND((ROUND(((EU380)*I380),0)*BS380),0)+ROUND((ROUND(((AE380-(EU380))*I380),0)*BS380),0))</f>
        <v/>
      </c>
      <c r="S380">
        <f>ROUND(CT380*I380,0)</f>
        <v/>
      </c>
      <c r="T380">
        <f>ROUND(CU380*I380,0)</f>
        <v/>
      </c>
      <c r="U380">
        <f>ROUND(CV380*I380,7)</f>
        <v/>
      </c>
      <c r="V380">
        <f>ROUND(CW380*I380,7)</f>
        <v/>
      </c>
      <c r="W380">
        <f>ROUND(CX380*I380,0)</f>
        <v/>
      </c>
      <c r="X380">
        <f>ROUND(CY380,0)</f>
        <v/>
      </c>
      <c r="Y380">
        <f>ROUND(CZ380,0)</f>
        <v/>
      </c>
      <c r="AA380" t="n">
        <v>78869116</v>
      </c>
      <c r="AB380">
        <f>ROUND((AC380+AD380+AF380),2)</f>
        <v/>
      </c>
      <c r="AC380">
        <f>ROUND((ES380),2)</f>
        <v/>
      </c>
      <c r="AD380">
        <f>ROUND((((ET380)-(EU380))+AE380),2)</f>
        <v/>
      </c>
      <c r="AE380">
        <f>ROUND((EU380),2)</f>
        <v/>
      </c>
      <c r="AF380">
        <f>ROUND((EV380),2)</f>
        <v/>
      </c>
      <c r="AG380">
        <f>ROUND((AP380),2)</f>
        <v/>
      </c>
      <c r="AH380">
        <f>(EW380)</f>
        <v/>
      </c>
      <c r="AI380">
        <f>(EX380)</f>
        <v/>
      </c>
      <c r="AJ380">
        <f>(AS380)</f>
        <v/>
      </c>
      <c r="AK380" t="n">
        <v>970.5700000000001</v>
      </c>
      <c r="AL380" t="n">
        <v>852</v>
      </c>
      <c r="AM380" t="n">
        <v>0</v>
      </c>
      <c r="AN380" t="n">
        <v>0</v>
      </c>
      <c r="AO380" t="n">
        <v>118.57</v>
      </c>
      <c r="AP380" t="n">
        <v>0</v>
      </c>
      <c r="AQ380" t="n">
        <v>13.9</v>
      </c>
      <c r="AR380" t="n">
        <v>0</v>
      </c>
      <c r="AS380" t="n">
        <v>0</v>
      </c>
      <c r="AT380" t="n">
        <v>91</v>
      </c>
      <c r="AU380" t="n">
        <v>48</v>
      </c>
      <c r="AV380" t="n">
        <v>1</v>
      </c>
      <c r="AW380" t="n">
        <v>1</v>
      </c>
      <c r="AZ380" t="n">
        <v>1</v>
      </c>
      <c r="BA380" t="n">
        <v>52.25</v>
      </c>
      <c r="BB380" t="n">
        <v>1</v>
      </c>
      <c r="BC380" t="n">
        <v>4.14</v>
      </c>
      <c r="BD380" t="inlineStr"/>
      <c r="BE380" t="inlineStr"/>
      <c r="BF380" t="inlineStr"/>
      <c r="BG380" t="inlineStr"/>
      <c r="BH380" t="n">
        <v>0</v>
      </c>
      <c r="BI380" t="n">
        <v>1</v>
      </c>
      <c r="BJ380" t="inlineStr">
        <is>
          <t>ТЕРр Московской обл., 67-5-2, приказ Минстроя России №675/пр от 28.02.2017 № 263/пр</t>
        </is>
      </c>
      <c r="BM380" t="n">
        <v>67001</v>
      </c>
      <c r="BN380" t="n">
        <v>0</v>
      </c>
      <c r="BO380" t="inlineStr">
        <is>
          <t>67-5-2</t>
        </is>
      </c>
      <c r="BP380" t="n">
        <v>1</v>
      </c>
      <c r="BQ380" t="n">
        <v>6</v>
      </c>
      <c r="BR380" t="n">
        <v>0</v>
      </c>
      <c r="BS380" t="n">
        <v>52.25</v>
      </c>
      <c r="BT380" t="n">
        <v>1</v>
      </c>
      <c r="BU380" t="n">
        <v>1</v>
      </c>
      <c r="BV380" t="n">
        <v>1</v>
      </c>
      <c r="BW380" t="n">
        <v>1</v>
      </c>
      <c r="BX380" t="n">
        <v>1</v>
      </c>
      <c r="BY380" t="inlineStr"/>
      <c r="BZ380" t="n">
        <v>91</v>
      </c>
      <c r="CA380" t="n">
        <v>48</v>
      </c>
      <c r="CB380" t="inlineStr"/>
      <c r="CE380" t="n">
        <v>12</v>
      </c>
      <c r="CF380" t="n">
        <v>0</v>
      </c>
      <c r="CG380" t="n">
        <v>0</v>
      </c>
      <c r="CM380" t="n">
        <v>0</v>
      </c>
      <c r="CN380" t="inlineStr"/>
      <c r="CO380" t="n">
        <v>0</v>
      </c>
      <c r="CP380">
        <f>(P380+Q380+S380)</f>
        <v/>
      </c>
      <c r="CQ380">
        <f>AC380*BC380</f>
        <v/>
      </c>
      <c r="CR380">
        <f>(ROUND((ROUND(((ET380)*1),0)*BB380),0)+ROUND((ROUND(((AE380-(EU380))*1),0)*BS380),0))</f>
        <v/>
      </c>
      <c r="CS380">
        <f>(ROUND((ROUND(((EU380)*1),0)*BS380),0)+ROUND((ROUND(((AE380-(EU380))*1),0)*BS380),0))</f>
        <v/>
      </c>
      <c r="CT380">
        <f>AF380*BA380</f>
        <v/>
      </c>
      <c r="CU380">
        <f>AG380</f>
        <v/>
      </c>
      <c r="CV380">
        <f>AH380</f>
        <v/>
      </c>
      <c r="CW380">
        <f>AI380</f>
        <v/>
      </c>
      <c r="CX380">
        <f>AJ380</f>
        <v/>
      </c>
      <c r="CY380">
        <f>(((S380+R380)*AT380)/100)</f>
        <v/>
      </c>
      <c r="CZ380">
        <f>(((S380+R380)*AU380)/100)</f>
        <v/>
      </c>
      <c r="DC380" t="inlineStr"/>
      <c r="DD380" t="inlineStr"/>
      <c r="DE380" t="inlineStr"/>
      <c r="DF380" t="inlineStr"/>
      <c r="DG380" t="inlineStr"/>
      <c r="DH380" t="inlineStr"/>
      <c r="DI380" t="inlineStr"/>
      <c r="DJ380" t="inlineStr"/>
      <c r="DK380" t="inlineStr"/>
      <c r="DL380" t="inlineStr"/>
      <c r="DM380" t="inlineStr"/>
      <c r="DN380" t="n">
        <v>0</v>
      </c>
      <c r="DO380" t="n">
        <v>0</v>
      </c>
      <c r="DP380" t="n">
        <v>1</v>
      </c>
      <c r="DQ380" t="n">
        <v>1</v>
      </c>
      <c r="DU380" t="n">
        <v>1010</v>
      </c>
      <c r="DV380" t="inlineStr">
        <is>
          <t>100 шт.</t>
        </is>
      </c>
      <c r="DW380" t="inlineStr">
        <is>
          <t>100 шт.</t>
        </is>
      </c>
      <c r="DX380" t="n">
        <v>100</v>
      </c>
      <c r="DZ380" t="inlineStr"/>
      <c r="EA380" t="inlineStr"/>
      <c r="EB380" t="inlineStr"/>
      <c r="EC380" t="inlineStr"/>
      <c r="EE380" t="n">
        <v>78726030</v>
      </c>
      <c r="EF380" t="n">
        <v>6</v>
      </c>
      <c r="EG380" t="inlineStr">
        <is>
          <t>Ремонтно-строительные работы</t>
        </is>
      </c>
      <c r="EH380" t="n">
        <v>101</v>
      </c>
      <c r="EI380" t="inlineStr">
        <is>
          <t>Электромонтажные работы</t>
        </is>
      </c>
      <c r="EJ380" t="n">
        <v>1</v>
      </c>
      <c r="EK380" t="n">
        <v>67001</v>
      </c>
      <c r="EL380" t="inlineStr">
        <is>
          <t>Электромонтажные работы</t>
        </is>
      </c>
      <c r="EM380" t="inlineStr">
        <is>
          <t>рФЕР-67</t>
        </is>
      </c>
      <c r="EO380" t="inlineStr"/>
      <c r="EQ380" t="n">
        <v>0</v>
      </c>
      <c r="ER380" t="n">
        <v>970.5700000000001</v>
      </c>
      <c r="ES380" t="n">
        <v>852</v>
      </c>
      <c r="ET380" t="n">
        <v>0</v>
      </c>
      <c r="EU380" t="n">
        <v>0</v>
      </c>
      <c r="EV380" t="n">
        <v>118.57</v>
      </c>
      <c r="EW380" t="n">
        <v>13.9</v>
      </c>
      <c r="EX380" t="n">
        <v>0</v>
      </c>
      <c r="EY380" t="n">
        <v>0</v>
      </c>
      <c r="FQ380" t="n">
        <v>0</v>
      </c>
      <c r="FR380" t="n">
        <v>0</v>
      </c>
      <c r="FS380" t="n">
        <v>0</v>
      </c>
      <c r="FX380" t="n">
        <v>91</v>
      </c>
      <c r="FY380" t="n">
        <v>48</v>
      </c>
      <c r="GA380" t="inlineStr"/>
      <c r="GD380" t="n">
        <v>1</v>
      </c>
      <c r="GF380" t="n">
        <v>1400342257</v>
      </c>
      <c r="GG380" t="n">
        <v>2</v>
      </c>
      <c r="GH380" t="n">
        <v>1</v>
      </c>
      <c r="GI380" t="n">
        <v>2</v>
      </c>
      <c r="GJ380" t="n">
        <v>0</v>
      </c>
      <c r="GK380" t="n">
        <v>0</v>
      </c>
      <c r="GL380">
        <f>ROUND(IF(AND(BH380=3,BI380=3,FS380&lt;&gt;0),P380,0),0)</f>
        <v/>
      </c>
      <c r="GM380">
        <f>ROUND(O380+X380+Y380,0)+GX380</f>
        <v/>
      </c>
      <c r="GN380">
        <f>IF(OR(BI380=0,BI380=1),GM380-GX380,0)</f>
        <v/>
      </c>
      <c r="GO380">
        <f>IF(BI380=2,GM380-GX380,0)</f>
        <v/>
      </c>
      <c r="GP380">
        <f>IF(BI380=4,GM380-GX380,0)</f>
        <v/>
      </c>
      <c r="GR380" t="n">
        <v>0</v>
      </c>
      <c r="GS380" t="n">
        <v>3</v>
      </c>
      <c r="GT380" t="n">
        <v>0</v>
      </c>
      <c r="GU380" t="inlineStr"/>
      <c r="GV380">
        <f>ROUND((GT380),2)</f>
        <v/>
      </c>
      <c r="GW380" t="n">
        <v>1</v>
      </c>
      <c r="GX380">
        <f>ROUND(HC380*I380,0)</f>
        <v/>
      </c>
      <c r="HA380" t="n">
        <v>0</v>
      </c>
      <c r="HB380" t="n">
        <v>0</v>
      </c>
      <c r="HC380">
        <f>GV380*GW380</f>
        <v/>
      </c>
      <c r="HE380" t="inlineStr"/>
      <c r="HF380" t="inlineStr"/>
      <c r="HM380" t="inlineStr"/>
      <c r="HN380" t="inlineStr">
        <is>
          <t>Пр/812-101.0-1</t>
        </is>
      </c>
      <c r="HO380" t="inlineStr">
        <is>
          <t>Пр/774-101.0</t>
        </is>
      </c>
      <c r="HP380" t="inlineStr">
        <is>
          <t>Электромонтажные работы</t>
        </is>
      </c>
      <c r="HQ380" t="inlineStr">
        <is>
          <t>Электромонтажные работы</t>
        </is>
      </c>
      <c r="HS380" t="n">
        <v>0</v>
      </c>
      <c r="IK380" t="n">
        <v>0</v>
      </c>
    </row>
    <row r="381">
      <c r="A381" t="n">
        <v>18</v>
      </c>
      <c r="B381" t="n">
        <v>0</v>
      </c>
      <c r="C381" t="n">
        <v>184</v>
      </c>
      <c r="E381" t="inlineStr">
        <is>
          <t>2,1</t>
        </is>
      </c>
      <c r="F381" t="inlineStr">
        <is>
          <t>509-6744</t>
        </is>
      </c>
      <c r="G381" t="inlineStr">
        <is>
          <t>Лампы люминесцентные компактные энергосберегающие с цоколем Е27 мощностью 55 Вт</t>
        </is>
      </c>
      <c r="H381" t="inlineStr">
        <is>
          <t>шт.</t>
        </is>
      </c>
      <c r="I381">
        <f>I380*J381</f>
        <v/>
      </c>
      <c r="J381" t="n">
        <v>100</v>
      </c>
      <c r="K381" t="n">
        <v>100</v>
      </c>
      <c r="O381">
        <f>ROUND(CP381,0)</f>
        <v/>
      </c>
      <c r="P381">
        <f>ROUND(CQ381*I381,0)</f>
        <v/>
      </c>
      <c r="Q381">
        <f>(ROUND((ROUND(((ET381)*I381),0)*BB381),0)+ROUND((ROUND(((AE381-(EU381))*I381),0)*BS381),0))</f>
        <v/>
      </c>
      <c r="R381">
        <f>(ROUND((ROUND(((EU381)*I381),0)*BS381),0)+ROUND((ROUND(((AE381-(EU381))*I381),0)*BS381),0))</f>
        <v/>
      </c>
      <c r="S381">
        <f>ROUND(CT381*I381,0)</f>
        <v/>
      </c>
      <c r="T381">
        <f>ROUND(CU381*I381,0)</f>
        <v/>
      </c>
      <c r="U381">
        <f>ROUND(CV381*I381,7)</f>
        <v/>
      </c>
      <c r="V381">
        <f>ROUND(CW381*I381,7)</f>
        <v/>
      </c>
      <c r="W381">
        <f>ROUND(CX381*I381,0)</f>
        <v/>
      </c>
      <c r="X381">
        <f>ROUND(CY381,0)</f>
        <v/>
      </c>
      <c r="Y381">
        <f>ROUND(CZ381,0)</f>
        <v/>
      </c>
      <c r="AA381" t="n">
        <v>78869116</v>
      </c>
      <c r="AB381">
        <f>ROUND((AC381+AD381+AF381),2)</f>
        <v/>
      </c>
      <c r="AC381">
        <f>ROUND((ES381),2)</f>
        <v/>
      </c>
      <c r="AD381">
        <f>ROUND((((ET381)-(EU381))+AE381),2)</f>
        <v/>
      </c>
      <c r="AE381">
        <f>ROUND((EU381),2)</f>
        <v/>
      </c>
      <c r="AF381">
        <f>ROUND((EV381),2)</f>
        <v/>
      </c>
      <c r="AG381">
        <f>ROUND((AP381),2)</f>
        <v/>
      </c>
      <c r="AH381">
        <f>(EW381)</f>
        <v/>
      </c>
      <c r="AI381">
        <f>(EX381)</f>
        <v/>
      </c>
      <c r="AJ381">
        <f>(AS381)</f>
        <v/>
      </c>
      <c r="AK381" t="n">
        <v>140.69</v>
      </c>
      <c r="AL381" t="n">
        <v>140.69</v>
      </c>
      <c r="AM381" t="n">
        <v>0</v>
      </c>
      <c r="AN381" t="n">
        <v>0</v>
      </c>
      <c r="AO381" t="n">
        <v>0</v>
      </c>
      <c r="AP381" t="n">
        <v>0</v>
      </c>
      <c r="AQ381" t="n">
        <v>0</v>
      </c>
      <c r="AR381" t="n">
        <v>0</v>
      </c>
      <c r="AS381" t="n">
        <v>0.02</v>
      </c>
      <c r="AT381" t="n">
        <v>91</v>
      </c>
      <c r="AU381" t="n">
        <v>48</v>
      </c>
      <c r="AV381" t="n">
        <v>1</v>
      </c>
      <c r="AW381" t="n">
        <v>1</v>
      </c>
      <c r="AZ381" t="n">
        <v>1</v>
      </c>
      <c r="BA381" t="n">
        <v>1</v>
      </c>
      <c r="BB381" t="n">
        <v>1</v>
      </c>
      <c r="BC381" t="n">
        <v>1.69</v>
      </c>
      <c r="BD381" t="inlineStr"/>
      <c r="BE381" t="inlineStr"/>
      <c r="BF381" t="inlineStr"/>
      <c r="BG381" t="inlineStr"/>
      <c r="BH381" t="n">
        <v>3</v>
      </c>
      <c r="BI381" t="n">
        <v>1</v>
      </c>
      <c r="BJ381" t="inlineStr">
        <is>
          <t>ТССЦ Московской обл., 509-6744, приказ Минстроя России №675/пр от 28.02.2017 № 258/пр</t>
        </is>
      </c>
      <c r="BM381" t="n">
        <v>67001</v>
      </c>
      <c r="BN381" t="n">
        <v>0</v>
      </c>
      <c r="BO381" t="inlineStr">
        <is>
          <t>509-6744</t>
        </is>
      </c>
      <c r="BP381" t="n">
        <v>1</v>
      </c>
      <c r="BQ381" t="n">
        <v>6</v>
      </c>
      <c r="BR381" t="n">
        <v>0</v>
      </c>
      <c r="BS381" t="n">
        <v>1</v>
      </c>
      <c r="BT381" t="n">
        <v>1</v>
      </c>
      <c r="BU381" t="n">
        <v>1</v>
      </c>
      <c r="BV381" t="n">
        <v>1</v>
      </c>
      <c r="BW381" t="n">
        <v>1</v>
      </c>
      <c r="BX381" t="n">
        <v>1</v>
      </c>
      <c r="BY381" t="inlineStr"/>
      <c r="BZ381" t="n">
        <v>91</v>
      </c>
      <c r="CA381" t="n">
        <v>48</v>
      </c>
      <c r="CB381" t="inlineStr"/>
      <c r="CE381" t="n">
        <v>12</v>
      </c>
      <c r="CF381" t="n">
        <v>0</v>
      </c>
      <c r="CG381" t="n">
        <v>0</v>
      </c>
      <c r="CM381" t="n">
        <v>0</v>
      </c>
      <c r="CN381" t="inlineStr"/>
      <c r="CO381" t="n">
        <v>0</v>
      </c>
      <c r="CP381">
        <f>(P381+Q381+S381)</f>
        <v/>
      </c>
      <c r="CQ381">
        <f>AC381*BC381</f>
        <v/>
      </c>
      <c r="CR381">
        <f>(ROUND((ROUND(((ET381)*1),0)*BB381),0)+ROUND((ROUND(((AE381-(EU381))*1),0)*BS381),0))</f>
        <v/>
      </c>
      <c r="CS381">
        <f>(ROUND((ROUND(((EU381)*1),0)*BS381),0)+ROUND((ROUND(((AE381-(EU381))*1),0)*BS381),0))</f>
        <v/>
      </c>
      <c r="CT381">
        <f>AF381*BA381</f>
        <v/>
      </c>
      <c r="CU381">
        <f>AG381</f>
        <v/>
      </c>
      <c r="CV381">
        <f>AH381</f>
        <v/>
      </c>
      <c r="CW381">
        <f>AI381</f>
        <v/>
      </c>
      <c r="CX381">
        <f>AJ381</f>
        <v/>
      </c>
      <c r="CY381">
        <f>(((S381+R381)*AT381)/100)</f>
        <v/>
      </c>
      <c r="CZ381">
        <f>(((S381+R381)*AU381)/100)</f>
        <v/>
      </c>
      <c r="DC381" t="inlineStr"/>
      <c r="DD381" t="inlineStr"/>
      <c r="DE381" t="inlineStr"/>
      <c r="DF381" t="inlineStr"/>
      <c r="DG381" t="inlineStr"/>
      <c r="DH381" t="inlineStr"/>
      <c r="DI381" t="inlineStr"/>
      <c r="DJ381" t="inlineStr"/>
      <c r="DK381" t="inlineStr"/>
      <c r="DL381" t="inlineStr"/>
      <c r="DM381" t="inlineStr"/>
      <c r="DN381" t="n">
        <v>0</v>
      </c>
      <c r="DO381" t="n">
        <v>0</v>
      </c>
      <c r="DP381" t="n">
        <v>1</v>
      </c>
      <c r="DQ381" t="n">
        <v>1</v>
      </c>
      <c r="DU381" t="n">
        <v>1010</v>
      </c>
      <c r="DV381" t="inlineStr">
        <is>
          <t>шт.</t>
        </is>
      </c>
      <c r="DW381" t="inlineStr">
        <is>
          <t>шт.</t>
        </is>
      </c>
      <c r="DX381" t="n">
        <v>1</v>
      </c>
      <c r="DZ381" t="inlineStr"/>
      <c r="EA381" t="inlineStr"/>
      <c r="EB381" t="inlineStr"/>
      <c r="EC381" t="inlineStr"/>
      <c r="EE381" t="n">
        <v>78726030</v>
      </c>
      <c r="EF381" t="n">
        <v>6</v>
      </c>
      <c r="EG381" t="inlineStr">
        <is>
          <t>Ремонтно-строительные работы</t>
        </is>
      </c>
      <c r="EH381" t="n">
        <v>101</v>
      </c>
      <c r="EI381" t="inlineStr">
        <is>
          <t>Электромонтажные работы</t>
        </is>
      </c>
      <c r="EJ381" t="n">
        <v>1</v>
      </c>
      <c r="EK381" t="n">
        <v>67001</v>
      </c>
      <c r="EL381" t="inlineStr">
        <is>
          <t>Электромонтажные работы</t>
        </is>
      </c>
      <c r="EM381" t="inlineStr">
        <is>
          <t>рФЕР-67</t>
        </is>
      </c>
      <c r="EO381" t="inlineStr"/>
      <c r="EQ381" t="n">
        <v>0</v>
      </c>
      <c r="ER381" t="n">
        <v>140.69</v>
      </c>
      <c r="ES381" t="n">
        <v>140.69</v>
      </c>
      <c r="ET381" t="n">
        <v>0</v>
      </c>
      <c r="EU381" t="n">
        <v>0</v>
      </c>
      <c r="EV381" t="n">
        <v>0</v>
      </c>
      <c r="EW381" t="n">
        <v>0</v>
      </c>
      <c r="EX381" t="n">
        <v>0</v>
      </c>
      <c r="FQ381" t="n">
        <v>0</v>
      </c>
      <c r="FR381" t="n">
        <v>0</v>
      </c>
      <c r="FS381" t="n">
        <v>0</v>
      </c>
      <c r="FX381" t="n">
        <v>91</v>
      </c>
      <c r="FY381" t="n">
        <v>48</v>
      </c>
      <c r="GA381" t="inlineStr"/>
      <c r="GD381" t="n">
        <v>1</v>
      </c>
      <c r="GF381" t="n">
        <v>-228955380</v>
      </c>
      <c r="GG381" t="n">
        <v>2</v>
      </c>
      <c r="GH381" t="n">
        <v>1</v>
      </c>
      <c r="GI381" t="n">
        <v>2</v>
      </c>
      <c r="GJ381" t="n">
        <v>0</v>
      </c>
      <c r="GK381" t="n">
        <v>0</v>
      </c>
      <c r="GL381">
        <f>ROUND(IF(AND(BH381=3,BI381=3,FS381&lt;&gt;0),P381,0),0)</f>
        <v/>
      </c>
      <c r="GM381">
        <f>ROUND(O381+X381+Y381,0)+GX381</f>
        <v/>
      </c>
      <c r="GN381">
        <f>IF(OR(BI381=0,BI381=1),GM381-GX381,0)</f>
        <v/>
      </c>
      <c r="GO381">
        <f>IF(BI381=2,GM381-GX381,0)</f>
        <v/>
      </c>
      <c r="GP381">
        <f>IF(BI381=4,GM381-GX381,0)</f>
        <v/>
      </c>
      <c r="GR381" t="n">
        <v>0</v>
      </c>
      <c r="GS381" t="n">
        <v>3</v>
      </c>
      <c r="GT381" t="n">
        <v>0</v>
      </c>
      <c r="GU381" t="inlineStr"/>
      <c r="GV381">
        <f>ROUND((GT381),2)</f>
        <v/>
      </c>
      <c r="GW381" t="n">
        <v>1</v>
      </c>
      <c r="GX381">
        <f>ROUND(HC381*I381,0)</f>
        <v/>
      </c>
      <c r="HA381" t="n">
        <v>0</v>
      </c>
      <c r="HB381" t="n">
        <v>0</v>
      </c>
      <c r="HC381">
        <f>GV381*GW381</f>
        <v/>
      </c>
      <c r="HE381" t="inlineStr"/>
      <c r="HF381" t="inlineStr"/>
      <c r="HM381" t="inlineStr"/>
      <c r="HN381" t="inlineStr">
        <is>
          <t>Пр/812-101.0-1</t>
        </is>
      </c>
      <c r="HO381" t="inlineStr">
        <is>
          <t>Пр/774-101.0</t>
        </is>
      </c>
      <c r="HP381" t="inlineStr">
        <is>
          <t>Электромонтажные работы</t>
        </is>
      </c>
      <c r="HQ381" t="inlineStr">
        <is>
          <t>Электромонтажные работы</t>
        </is>
      </c>
      <c r="HS381" t="n">
        <v>0</v>
      </c>
      <c r="IK381" t="n">
        <v>0</v>
      </c>
    </row>
    <row r="382">
      <c r="A382" t="n">
        <v>17</v>
      </c>
      <c r="B382" t="n">
        <v>0</v>
      </c>
      <c r="C382">
        <f>ROW(SmtRes!A192)</f>
        <v/>
      </c>
      <c r="D382">
        <f>ROW(EtalonRes!A178)</f>
        <v/>
      </c>
      <c r="E382" t="inlineStr">
        <is>
          <t>3</t>
        </is>
      </c>
      <c r="F382" t="inlineStr">
        <is>
          <t>65-5-1</t>
        </is>
      </c>
      <c r="G382" t="inlineStr">
        <is>
          <t>Смена вентилей и клапанов обратных муфтовых диаметром до 20 мм</t>
        </is>
      </c>
      <c r="H382" t="inlineStr">
        <is>
          <t>100 шт.</t>
        </is>
      </c>
      <c r="I382">
        <f>ROUND(ROUND(2/100,4),7)</f>
        <v/>
      </c>
      <c r="J382" t="n">
        <v>0</v>
      </c>
      <c r="K382">
        <f>ROUND(ROUND(2/100,4),7)</f>
        <v/>
      </c>
      <c r="O382">
        <f>ROUND(CP382,0)</f>
        <v/>
      </c>
      <c r="P382">
        <f>ROUND(CQ382*I382,0)</f>
        <v/>
      </c>
      <c r="Q382">
        <f>(ROUND((ROUND(((ET382)*I382),0)*BB382),0)+ROUND((ROUND(((AE382-(EU382))*I382),0)*BS382),0))</f>
        <v/>
      </c>
      <c r="R382">
        <f>(ROUND((ROUND(((EU382)*I382),0)*BS382),0)+ROUND((ROUND(((AE382-(EU382))*I382),0)*BS382),0))</f>
        <v/>
      </c>
      <c r="S382">
        <f>ROUND(CT382*I382,0)</f>
        <v/>
      </c>
      <c r="T382">
        <f>ROUND(CU382*I382,0)</f>
        <v/>
      </c>
      <c r="U382">
        <f>ROUND(CV382*I382,7)</f>
        <v/>
      </c>
      <c r="V382">
        <f>ROUND(CW382*I382,7)</f>
        <v/>
      </c>
      <c r="W382">
        <f>ROUND(CX382*I382,0)</f>
        <v/>
      </c>
      <c r="X382">
        <f>ROUND(CY382,0)</f>
        <v/>
      </c>
      <c r="Y382">
        <f>ROUND(CZ382,0)</f>
        <v/>
      </c>
      <c r="AA382" t="n">
        <v>78869116</v>
      </c>
      <c r="AB382">
        <f>ROUND((AC382+AD382+AF382),2)</f>
        <v/>
      </c>
      <c r="AC382">
        <f>ROUND((ES382),2)</f>
        <v/>
      </c>
      <c r="AD382">
        <f>ROUND((((ET382)-(EU382))+AE382),2)</f>
        <v/>
      </c>
      <c r="AE382">
        <f>ROUND((EU382),2)</f>
        <v/>
      </c>
      <c r="AF382">
        <f>ROUND((EV382),2)</f>
        <v/>
      </c>
      <c r="AG382">
        <f>ROUND((AP382),2)</f>
        <v/>
      </c>
      <c r="AH382">
        <f>(EW382)</f>
        <v/>
      </c>
      <c r="AI382">
        <f>(EX382)</f>
        <v/>
      </c>
      <c r="AJ382">
        <f>(AS382)</f>
        <v/>
      </c>
      <c r="AK382" t="n">
        <v>2979.16</v>
      </c>
      <c r="AL382" t="n">
        <v>2240.13</v>
      </c>
      <c r="AM382" t="n">
        <v>4.36</v>
      </c>
      <c r="AN382" t="n">
        <v>0</v>
      </c>
      <c r="AO382" t="n">
        <v>734.67</v>
      </c>
      <c r="AP382" t="n">
        <v>0</v>
      </c>
      <c r="AQ382" t="n">
        <v>81</v>
      </c>
      <c r="AR382" t="n">
        <v>0</v>
      </c>
      <c r="AS382" t="n">
        <v>0</v>
      </c>
      <c r="AT382" t="n">
        <v>103</v>
      </c>
      <c r="AU382" t="n">
        <v>52</v>
      </c>
      <c r="AV382" t="n">
        <v>1</v>
      </c>
      <c r="AW382" t="n">
        <v>1</v>
      </c>
      <c r="AZ382" t="n">
        <v>1</v>
      </c>
      <c r="BA382" t="n">
        <v>52.25</v>
      </c>
      <c r="BB382" t="n">
        <v>24.98</v>
      </c>
      <c r="BC382" t="n">
        <v>10.16</v>
      </c>
      <c r="BD382" t="inlineStr"/>
      <c r="BE382" t="inlineStr"/>
      <c r="BF382" t="inlineStr"/>
      <c r="BG382" t="inlineStr"/>
      <c r="BH382" t="n">
        <v>0</v>
      </c>
      <c r="BI382" t="n">
        <v>1</v>
      </c>
      <c r="BJ382" t="inlineStr">
        <is>
          <t>ТЕРр Московской обл., 65-5-1, приказ Минстроя России №675/пр от 28.02.2017 № 263/пр</t>
        </is>
      </c>
      <c r="BM382" t="n">
        <v>65007</v>
      </c>
      <c r="BN382" t="n">
        <v>0</v>
      </c>
      <c r="BO382" t="inlineStr">
        <is>
          <t>65-5-1</t>
        </is>
      </c>
      <c r="BP382" t="n">
        <v>1</v>
      </c>
      <c r="BQ382" t="n">
        <v>6</v>
      </c>
      <c r="BR382" t="n">
        <v>0</v>
      </c>
      <c r="BS382" t="n">
        <v>52.25</v>
      </c>
      <c r="BT382" t="n">
        <v>1</v>
      </c>
      <c r="BU382" t="n">
        <v>1</v>
      </c>
      <c r="BV382" t="n">
        <v>1</v>
      </c>
      <c r="BW382" t="n">
        <v>1</v>
      </c>
      <c r="BX382" t="n">
        <v>1</v>
      </c>
      <c r="BY382" t="inlineStr"/>
      <c r="BZ382" t="n">
        <v>103</v>
      </c>
      <c r="CA382" t="n">
        <v>52</v>
      </c>
      <c r="CB382" t="inlineStr"/>
      <c r="CE382" t="n">
        <v>12</v>
      </c>
      <c r="CF382" t="n">
        <v>0</v>
      </c>
      <c r="CG382" t="n">
        <v>0</v>
      </c>
      <c r="CM382" t="n">
        <v>0</v>
      </c>
      <c r="CN382" t="inlineStr"/>
      <c r="CO382" t="n">
        <v>0</v>
      </c>
      <c r="CP382">
        <f>(P382+Q382+S382)</f>
        <v/>
      </c>
      <c r="CQ382">
        <f>AC382*BC382</f>
        <v/>
      </c>
      <c r="CR382">
        <f>(ROUND((ROUND(((ET382)*1),0)*BB382),0)+ROUND((ROUND(((AE382-(EU382))*1),0)*BS382),0))</f>
        <v/>
      </c>
      <c r="CS382">
        <f>(ROUND((ROUND(((EU382)*1),0)*BS382),0)+ROUND((ROUND(((AE382-(EU382))*1),0)*BS382),0))</f>
        <v/>
      </c>
      <c r="CT382">
        <f>AF382*BA382</f>
        <v/>
      </c>
      <c r="CU382">
        <f>AG382</f>
        <v/>
      </c>
      <c r="CV382">
        <f>AH382</f>
        <v/>
      </c>
      <c r="CW382">
        <f>AI382</f>
        <v/>
      </c>
      <c r="CX382">
        <f>AJ382</f>
        <v/>
      </c>
      <c r="CY382">
        <f>(((S382+R382)*AT382)/100)</f>
        <v/>
      </c>
      <c r="CZ382">
        <f>(((S382+R382)*AU382)/100)</f>
        <v/>
      </c>
      <c r="DC382" t="inlineStr"/>
      <c r="DD382" t="inlineStr"/>
      <c r="DE382" t="inlineStr"/>
      <c r="DF382" t="inlineStr"/>
      <c r="DG382" t="inlineStr"/>
      <c r="DH382" t="inlineStr"/>
      <c r="DI382" t="inlineStr"/>
      <c r="DJ382" t="inlineStr"/>
      <c r="DK382" t="inlineStr"/>
      <c r="DL382" t="inlineStr"/>
      <c r="DM382" t="inlineStr"/>
      <c r="DN382" t="n">
        <v>0</v>
      </c>
      <c r="DO382" t="n">
        <v>0</v>
      </c>
      <c r="DP382" t="n">
        <v>1</v>
      </c>
      <c r="DQ382" t="n">
        <v>1</v>
      </c>
      <c r="DU382" t="n">
        <v>1010</v>
      </c>
      <c r="DV382" t="inlineStr">
        <is>
          <t>100 шт.</t>
        </is>
      </c>
      <c r="DW382" t="inlineStr">
        <is>
          <t>100 шт.</t>
        </is>
      </c>
      <c r="DX382" t="n">
        <v>100</v>
      </c>
      <c r="DZ382" t="inlineStr"/>
      <c r="EA382" t="inlineStr"/>
      <c r="EB382" t="inlineStr"/>
      <c r="EC382" t="inlineStr"/>
      <c r="EE382" t="n">
        <v>78726000</v>
      </c>
      <c r="EF382" t="n">
        <v>6</v>
      </c>
      <c r="EG382" t="inlineStr">
        <is>
          <t>Ремонтно-строительные работы</t>
        </is>
      </c>
      <c r="EH382" t="n">
        <v>99</v>
      </c>
      <c r="EI382" t="inlineStr">
        <is>
          <t>Внутренние санитарно-технические работы</t>
        </is>
      </c>
      <c r="EJ382" t="n">
        <v>1</v>
      </c>
      <c r="EK382" t="n">
        <v>65007</v>
      </c>
      <c r="EL382" t="inlineStr">
        <is>
          <t>Внутренние санитарнотехнические работы: смена труб, санприборов, запорной арматуры и другое</t>
        </is>
      </c>
      <c r="EM382" t="inlineStr">
        <is>
          <t>рФЕР-65</t>
        </is>
      </c>
      <c r="EO382" t="inlineStr"/>
      <c r="EQ382" t="n">
        <v>0</v>
      </c>
      <c r="ER382" t="n">
        <v>2979.16</v>
      </c>
      <c r="ES382" t="n">
        <v>2240.13</v>
      </c>
      <c r="ET382" t="n">
        <v>4.36</v>
      </c>
      <c r="EU382" t="n">
        <v>0</v>
      </c>
      <c r="EV382" t="n">
        <v>734.67</v>
      </c>
      <c r="EW382" t="n">
        <v>81</v>
      </c>
      <c r="EX382" t="n">
        <v>0</v>
      </c>
      <c r="EY382" t="n">
        <v>0</v>
      </c>
      <c r="FQ382" t="n">
        <v>0</v>
      </c>
      <c r="FR382" t="n">
        <v>0</v>
      </c>
      <c r="FS382" t="n">
        <v>0</v>
      </c>
      <c r="FX382" t="n">
        <v>103</v>
      </c>
      <c r="FY382" t="n">
        <v>52</v>
      </c>
      <c r="GA382" t="inlineStr"/>
      <c r="GD382" t="n">
        <v>1</v>
      </c>
      <c r="GF382" t="n">
        <v>152852496</v>
      </c>
      <c r="GG382" t="n">
        <v>2</v>
      </c>
      <c r="GH382" t="n">
        <v>1</v>
      </c>
      <c r="GI382" t="n">
        <v>2</v>
      </c>
      <c r="GJ382" t="n">
        <v>0</v>
      </c>
      <c r="GK382" t="n">
        <v>0</v>
      </c>
      <c r="GL382">
        <f>ROUND(IF(AND(BH382=3,BI382=3,FS382&lt;&gt;0),P382,0),0)</f>
        <v/>
      </c>
      <c r="GM382">
        <f>ROUND(O382+X382+Y382,0)+GX382</f>
        <v/>
      </c>
      <c r="GN382">
        <f>IF(OR(BI382=0,BI382=1),GM382-GX382,0)</f>
        <v/>
      </c>
      <c r="GO382">
        <f>IF(BI382=2,GM382-GX382,0)</f>
        <v/>
      </c>
      <c r="GP382">
        <f>IF(BI382=4,GM382-GX382,0)</f>
        <v/>
      </c>
      <c r="GR382" t="n">
        <v>0</v>
      </c>
      <c r="GS382" t="n">
        <v>3</v>
      </c>
      <c r="GT382" t="n">
        <v>0</v>
      </c>
      <c r="GU382" t="inlineStr"/>
      <c r="GV382">
        <f>ROUND((GT382),2)</f>
        <v/>
      </c>
      <c r="GW382" t="n">
        <v>1</v>
      </c>
      <c r="GX382">
        <f>ROUND(HC382*I382,0)</f>
        <v/>
      </c>
      <c r="HA382" t="n">
        <v>0</v>
      </c>
      <c r="HB382" t="n">
        <v>0</v>
      </c>
      <c r="HC382">
        <f>GV382*GW382</f>
        <v/>
      </c>
      <c r="HE382" t="inlineStr"/>
      <c r="HF382" t="inlineStr"/>
      <c r="HM382" t="inlineStr"/>
      <c r="HN382" t="inlineStr">
        <is>
          <t>Пр/812-099.2-1</t>
        </is>
      </c>
      <c r="HO382" t="inlineStr">
        <is>
          <t>Пр/774-099.2</t>
        </is>
      </c>
      <c r="HP382" t="inlineStr">
        <is>
          <t>Внутренние санитарнотехнические работы: смена труб, санприборов, запорной арматуры и другое</t>
        </is>
      </c>
      <c r="HQ382" t="inlineStr">
        <is>
          <t>Внутренние санитарнотехнические работы: смена труб, санприборов, запорной арматуры и другое</t>
        </is>
      </c>
      <c r="HS382" t="n">
        <v>0</v>
      </c>
      <c r="IK382" t="n">
        <v>0</v>
      </c>
    </row>
    <row r="383">
      <c r="A383" t="n">
        <v>18</v>
      </c>
      <c r="B383" t="n">
        <v>0</v>
      </c>
      <c r="C383" t="n">
        <v>192</v>
      </c>
      <c r="E383" t="inlineStr">
        <is>
          <t>3,1</t>
        </is>
      </c>
      <c r="F383" t="inlineStr">
        <is>
          <t>509-9899</t>
        </is>
      </c>
      <c r="G383" t="inlineStr">
        <is>
          <t>Строительный мусор и масса возвратных материалов</t>
        </is>
      </c>
      <c r="H383" t="inlineStr">
        <is>
          <t>т</t>
        </is>
      </c>
      <c r="I383">
        <f>I382*J383</f>
        <v/>
      </c>
      <c r="J383" t="n">
        <v>0.04</v>
      </c>
      <c r="K383" t="n">
        <v>0.04</v>
      </c>
      <c r="O383">
        <f>ROUND(CP383,0)</f>
        <v/>
      </c>
      <c r="P383">
        <f>ROUND(CQ383*I383,0)</f>
        <v/>
      </c>
      <c r="Q383">
        <f>(ROUND((ROUND(((ET383)*I383),0)*BB383),0)+ROUND((ROUND(((AE383-(EU383))*I383),0)*BS383),0))</f>
        <v/>
      </c>
      <c r="R383">
        <f>(ROUND((ROUND(((EU383)*I383),0)*BS383),0)+ROUND((ROUND(((AE383-(EU383))*I383),0)*BS383),0))</f>
        <v/>
      </c>
      <c r="S383">
        <f>ROUND(CT383*I383,0)</f>
        <v/>
      </c>
      <c r="T383">
        <f>ROUND(CU383*I383,0)</f>
        <v/>
      </c>
      <c r="U383">
        <f>ROUND(CV383*I383,7)</f>
        <v/>
      </c>
      <c r="V383">
        <f>ROUND(CW383*I383,7)</f>
        <v/>
      </c>
      <c r="W383">
        <f>ROUND(CX383*I383,0)</f>
        <v/>
      </c>
      <c r="X383">
        <f>ROUND(CY383,0)</f>
        <v/>
      </c>
      <c r="Y383">
        <f>ROUND(CZ383,0)</f>
        <v/>
      </c>
      <c r="AA383" t="n">
        <v>78869116</v>
      </c>
      <c r="AB383">
        <f>ROUND((AC383+AD383+AF383),2)</f>
        <v/>
      </c>
      <c r="AC383">
        <f>ROUND((ES383),2)</f>
        <v/>
      </c>
      <c r="AD383">
        <f>ROUND((((ET383)-(EU383))+AE383),2)</f>
        <v/>
      </c>
      <c r="AE383">
        <f>ROUND((EU383),2)</f>
        <v/>
      </c>
      <c r="AF383">
        <f>ROUND((EV383),2)</f>
        <v/>
      </c>
      <c r="AG383">
        <f>ROUND((AP383),2)</f>
        <v/>
      </c>
      <c r="AH383">
        <f>(EW383)</f>
        <v/>
      </c>
      <c r="AI383">
        <f>(EX383)</f>
        <v/>
      </c>
      <c r="AJ383">
        <f>(AS383)</f>
        <v/>
      </c>
      <c r="AK383" t="n">
        <v>0</v>
      </c>
      <c r="AL383" t="n">
        <v>0</v>
      </c>
      <c r="AM383" t="n">
        <v>0</v>
      </c>
      <c r="AN383" t="n">
        <v>0</v>
      </c>
      <c r="AO383" t="n">
        <v>0</v>
      </c>
      <c r="AP383" t="n">
        <v>0</v>
      </c>
      <c r="AQ383" t="n">
        <v>0</v>
      </c>
      <c r="AR383" t="n">
        <v>0</v>
      </c>
      <c r="AS383" t="n">
        <v>0</v>
      </c>
      <c r="AT383" t="n">
        <v>103</v>
      </c>
      <c r="AU383" t="n">
        <v>52</v>
      </c>
      <c r="AV383" t="n">
        <v>1</v>
      </c>
      <c r="AW383" t="n">
        <v>1</v>
      </c>
      <c r="AZ383" t="n">
        <v>1</v>
      </c>
      <c r="BA383" t="n">
        <v>1</v>
      </c>
      <c r="BB383" t="n">
        <v>1</v>
      </c>
      <c r="BC383" t="n">
        <v>1</v>
      </c>
      <c r="BD383" t="inlineStr"/>
      <c r="BE383" t="inlineStr"/>
      <c r="BF383" t="inlineStr"/>
      <c r="BG383" t="inlineStr"/>
      <c r="BH383" t="n">
        <v>3</v>
      </c>
      <c r="BI383" t="n">
        <v>1</v>
      </c>
      <c r="BJ383" t="inlineStr">
        <is>
          <t>ТССЦ Московской обл., 509-9899, приказ Минстроя России №675/пр от 28.02.2017 № 258/пр</t>
        </is>
      </c>
      <c r="BM383" t="n">
        <v>65007</v>
      </c>
      <c r="BN383" t="n">
        <v>0</v>
      </c>
      <c r="BO383" t="inlineStr"/>
      <c r="BP383" t="n">
        <v>0</v>
      </c>
      <c r="BQ383" t="n">
        <v>6</v>
      </c>
      <c r="BR383" t="n">
        <v>0</v>
      </c>
      <c r="BS383" t="n">
        <v>1</v>
      </c>
      <c r="BT383" t="n">
        <v>1</v>
      </c>
      <c r="BU383" t="n">
        <v>1</v>
      </c>
      <c r="BV383" t="n">
        <v>1</v>
      </c>
      <c r="BW383" t="n">
        <v>1</v>
      </c>
      <c r="BX383" t="n">
        <v>1</v>
      </c>
      <c r="BY383" t="inlineStr"/>
      <c r="BZ383" t="n">
        <v>103</v>
      </c>
      <c r="CA383" t="n">
        <v>52</v>
      </c>
      <c r="CB383" t="inlineStr"/>
      <c r="CE383" t="n">
        <v>12</v>
      </c>
      <c r="CF383" t="n">
        <v>0</v>
      </c>
      <c r="CG383" t="n">
        <v>0</v>
      </c>
      <c r="CM383" t="n">
        <v>0</v>
      </c>
      <c r="CN383" t="inlineStr"/>
      <c r="CO383" t="n">
        <v>0</v>
      </c>
      <c r="CP383">
        <f>(P383+Q383+S383)</f>
        <v/>
      </c>
      <c r="CQ383">
        <f>AC383*BC383</f>
        <v/>
      </c>
      <c r="CR383">
        <f>(ROUND((ROUND(((ET383)*1),0)*BB383),0)+ROUND((ROUND(((AE383-(EU383))*1),0)*BS383),0))</f>
        <v/>
      </c>
      <c r="CS383">
        <f>(ROUND((ROUND(((EU383)*1),0)*BS383),0)+ROUND((ROUND(((AE383-(EU383))*1),0)*BS383),0))</f>
        <v/>
      </c>
      <c r="CT383">
        <f>AF383*BA383</f>
        <v/>
      </c>
      <c r="CU383">
        <f>AG383</f>
        <v/>
      </c>
      <c r="CV383">
        <f>AH383</f>
        <v/>
      </c>
      <c r="CW383">
        <f>AI383</f>
        <v/>
      </c>
      <c r="CX383">
        <f>AJ383</f>
        <v/>
      </c>
      <c r="CY383">
        <f>(((S383+R383)*AT383)/100)</f>
        <v/>
      </c>
      <c r="CZ383">
        <f>(((S383+R383)*AU383)/100)</f>
        <v/>
      </c>
      <c r="DC383" t="inlineStr"/>
      <c r="DD383" t="inlineStr"/>
      <c r="DE383" t="inlineStr"/>
      <c r="DF383" t="inlineStr"/>
      <c r="DG383" t="inlineStr"/>
      <c r="DH383" t="inlineStr"/>
      <c r="DI383" t="inlineStr"/>
      <c r="DJ383" t="inlineStr"/>
      <c r="DK383" t="inlineStr"/>
      <c r="DL383" t="inlineStr"/>
      <c r="DM383" t="inlineStr"/>
      <c r="DN383" t="n">
        <v>0</v>
      </c>
      <c r="DO383" t="n">
        <v>0</v>
      </c>
      <c r="DP383" t="n">
        <v>1</v>
      </c>
      <c r="DQ383" t="n">
        <v>1</v>
      </c>
      <c r="DU383" t="n">
        <v>1009</v>
      </c>
      <c r="DV383" t="inlineStr">
        <is>
          <t>т</t>
        </is>
      </c>
      <c r="DW383" t="inlineStr">
        <is>
          <t>т</t>
        </is>
      </c>
      <c r="DX383" t="n">
        <v>1000</v>
      </c>
      <c r="DZ383" t="inlineStr"/>
      <c r="EA383" t="inlineStr"/>
      <c r="EB383" t="inlineStr"/>
      <c r="EC383" t="inlineStr"/>
      <c r="EE383" t="n">
        <v>78726000</v>
      </c>
      <c r="EF383" t="n">
        <v>6</v>
      </c>
      <c r="EG383" t="inlineStr">
        <is>
          <t>Ремонтно-строительные работы</t>
        </is>
      </c>
      <c r="EH383" t="n">
        <v>99</v>
      </c>
      <c r="EI383" t="inlineStr">
        <is>
          <t>Внутренние санитарно-технические работы</t>
        </is>
      </c>
      <c r="EJ383" t="n">
        <v>1</v>
      </c>
      <c r="EK383" t="n">
        <v>65007</v>
      </c>
      <c r="EL383" t="inlineStr">
        <is>
          <t>Внутренние санитарнотехнические работы: смена труб, санприборов, запорной арматуры и другое</t>
        </is>
      </c>
      <c r="EM383" t="inlineStr">
        <is>
          <t>рФЕР-65</t>
        </is>
      </c>
      <c r="EO383" t="inlineStr"/>
      <c r="EQ383" t="n">
        <v>0</v>
      </c>
      <c r="ER383" t="n">
        <v>0</v>
      </c>
      <c r="ES383" t="n">
        <v>0</v>
      </c>
      <c r="ET383" t="n">
        <v>0</v>
      </c>
      <c r="EU383" t="n">
        <v>0</v>
      </c>
      <c r="EV383" t="n">
        <v>0</v>
      </c>
      <c r="EW383" t="n">
        <v>0</v>
      </c>
      <c r="EX383" t="n">
        <v>0</v>
      </c>
      <c r="FQ383" t="n">
        <v>0</v>
      </c>
      <c r="FR383" t="n">
        <v>0</v>
      </c>
      <c r="FS383" t="n">
        <v>0</v>
      </c>
      <c r="FX383" t="n">
        <v>103</v>
      </c>
      <c r="FY383" t="n">
        <v>52</v>
      </c>
      <c r="GA383" t="inlineStr"/>
      <c r="GD383" t="n">
        <v>1</v>
      </c>
      <c r="GF383" t="n">
        <v>1839160745</v>
      </c>
      <c r="GG383" t="n">
        <v>2</v>
      </c>
      <c r="GH383" t="n">
        <v>1</v>
      </c>
      <c r="GI383" t="n">
        <v>-2</v>
      </c>
      <c r="GJ383" t="n">
        <v>0</v>
      </c>
      <c r="GK383" t="n">
        <v>0</v>
      </c>
      <c r="GL383">
        <f>ROUND(IF(AND(BH383=3,BI383=3,FS383&lt;&gt;0),P383,0),0)</f>
        <v/>
      </c>
      <c r="GM383">
        <f>ROUND(O383+X383+Y383,0)+GX383</f>
        <v/>
      </c>
      <c r="GN383">
        <f>IF(OR(BI383=0,BI383=1),GM383-GX383,0)</f>
        <v/>
      </c>
      <c r="GO383">
        <f>IF(BI383=2,GM383-GX383,0)</f>
        <v/>
      </c>
      <c r="GP383">
        <f>IF(BI383=4,GM383-GX383,0)</f>
        <v/>
      </c>
      <c r="GR383" t="n">
        <v>0</v>
      </c>
      <c r="GS383" t="n">
        <v>3</v>
      </c>
      <c r="GT383" t="n">
        <v>0</v>
      </c>
      <c r="GU383" t="inlineStr"/>
      <c r="GV383">
        <f>ROUND((GT383),2)</f>
        <v/>
      </c>
      <c r="GW383" t="n">
        <v>1</v>
      </c>
      <c r="GX383">
        <f>ROUND(HC383*I383,0)</f>
        <v/>
      </c>
      <c r="HA383" t="n">
        <v>0</v>
      </c>
      <c r="HB383" t="n">
        <v>0</v>
      </c>
      <c r="HC383">
        <f>GV383*GW383</f>
        <v/>
      </c>
      <c r="HE383" t="inlineStr"/>
      <c r="HF383" t="inlineStr"/>
      <c r="HM383" t="inlineStr"/>
      <c r="HN383" t="inlineStr">
        <is>
          <t>Пр/812-099.2-1</t>
        </is>
      </c>
      <c r="HO383" t="inlineStr">
        <is>
          <t>Пр/774-099.2</t>
        </is>
      </c>
      <c r="HP383" t="inlineStr">
        <is>
          <t>Внутренние санитарнотехнические работы: смена труб, санприборов, запорной арматуры и другое</t>
        </is>
      </c>
      <c r="HQ383" t="inlineStr">
        <is>
          <t>Внутренние санитарнотехнические работы: смена труб, санприборов, запорной арматуры и другое</t>
        </is>
      </c>
      <c r="HS383" t="n">
        <v>0</v>
      </c>
      <c r="IK383" t="n">
        <v>0</v>
      </c>
    </row>
    <row r="384">
      <c r="A384" t="n">
        <v>18</v>
      </c>
      <c r="B384" t="n">
        <v>0</v>
      </c>
      <c r="C384" t="n">
        <v>190</v>
      </c>
      <c r="E384" t="inlineStr">
        <is>
          <t>3,2</t>
        </is>
      </c>
      <c r="F384" t="inlineStr">
        <is>
          <t>302-0062</t>
        </is>
      </c>
      <c r="G384" t="inlineStr">
        <is>
          <t>Кран шаровый муфтовый Valtec для воды диаметром 15 мм, тип в/в</t>
        </is>
      </c>
      <c r="H384" t="inlineStr">
        <is>
          <t>шт.</t>
        </is>
      </c>
      <c r="I384">
        <f>I382*J384</f>
        <v/>
      </c>
      <c r="J384" t="n">
        <v>100</v>
      </c>
      <c r="K384" t="n">
        <v>100</v>
      </c>
      <c r="O384">
        <f>ROUND(CP384,0)</f>
        <v/>
      </c>
      <c r="P384">
        <f>ROUND(CQ384*I384,0)</f>
        <v/>
      </c>
      <c r="Q384">
        <f>(ROUND((ROUND(((ET384)*I384),0)*BB384),0)+ROUND((ROUND(((AE384-(EU384))*I384),0)*BS384),0))</f>
        <v/>
      </c>
      <c r="R384">
        <f>(ROUND((ROUND(((EU384)*I384),0)*BS384),0)+ROUND((ROUND(((AE384-(EU384))*I384),0)*BS384),0))</f>
        <v/>
      </c>
      <c r="S384">
        <f>ROUND(CT384*I384,0)</f>
        <v/>
      </c>
      <c r="T384">
        <f>ROUND(CU384*I384,0)</f>
        <v/>
      </c>
      <c r="U384">
        <f>ROUND(CV384*I384,7)</f>
        <v/>
      </c>
      <c r="V384">
        <f>ROUND(CW384*I384,7)</f>
        <v/>
      </c>
      <c r="W384">
        <f>ROUND(CX384*I384,0)</f>
        <v/>
      </c>
      <c r="X384">
        <f>ROUND(CY384,0)</f>
        <v/>
      </c>
      <c r="Y384">
        <f>ROUND(CZ384,0)</f>
        <v/>
      </c>
      <c r="AA384" t="n">
        <v>78869116</v>
      </c>
      <c r="AB384">
        <f>ROUND((AC384+AD384+AF384),2)</f>
        <v/>
      </c>
      <c r="AC384">
        <f>ROUND((ES384),2)</f>
        <v/>
      </c>
      <c r="AD384">
        <f>ROUND((((ET384)-(EU384))+AE384),2)</f>
        <v/>
      </c>
      <c r="AE384">
        <f>ROUND((EU384),2)</f>
        <v/>
      </c>
      <c r="AF384">
        <f>ROUND((EV384),2)</f>
        <v/>
      </c>
      <c r="AG384">
        <f>ROUND((AP384),2)</f>
        <v/>
      </c>
      <c r="AH384">
        <f>(EW384)</f>
        <v/>
      </c>
      <c r="AI384">
        <f>(EX384)</f>
        <v/>
      </c>
      <c r="AJ384">
        <f>(AS384)</f>
        <v/>
      </c>
      <c r="AK384" t="n">
        <v>28.53</v>
      </c>
      <c r="AL384" t="n">
        <v>28.53</v>
      </c>
      <c r="AM384" t="n">
        <v>0</v>
      </c>
      <c r="AN384" t="n">
        <v>0</v>
      </c>
      <c r="AO384" t="n">
        <v>0</v>
      </c>
      <c r="AP384" t="n">
        <v>0</v>
      </c>
      <c r="AQ384" t="n">
        <v>0</v>
      </c>
      <c r="AR384" t="n">
        <v>0</v>
      </c>
      <c r="AS384" t="n">
        <v>0.01</v>
      </c>
      <c r="AT384" t="n">
        <v>103</v>
      </c>
      <c r="AU384" t="n">
        <v>52</v>
      </c>
      <c r="AV384" t="n">
        <v>1</v>
      </c>
      <c r="AW384" t="n">
        <v>1</v>
      </c>
      <c r="AZ384" t="n">
        <v>1</v>
      </c>
      <c r="BA384" t="n">
        <v>1</v>
      </c>
      <c r="BB384" t="n">
        <v>1</v>
      </c>
      <c r="BC384" t="n">
        <v>13.47</v>
      </c>
      <c r="BD384" t="inlineStr"/>
      <c r="BE384" t="inlineStr"/>
      <c r="BF384" t="inlineStr"/>
      <c r="BG384" t="inlineStr"/>
      <c r="BH384" t="n">
        <v>3</v>
      </c>
      <c r="BI384" t="n">
        <v>1</v>
      </c>
      <c r="BJ384" t="inlineStr">
        <is>
          <t>ТССЦ Московской обл., 302-0062, приказ Минстроя России №675/пр от 28.02.2017 № 256/пр</t>
        </is>
      </c>
      <c r="BM384" t="n">
        <v>65007</v>
      </c>
      <c r="BN384" t="n">
        <v>0</v>
      </c>
      <c r="BO384" t="inlineStr">
        <is>
          <t>302-0062</t>
        </is>
      </c>
      <c r="BP384" t="n">
        <v>1</v>
      </c>
      <c r="BQ384" t="n">
        <v>6</v>
      </c>
      <c r="BR384" t="n">
        <v>0</v>
      </c>
      <c r="BS384" t="n">
        <v>1</v>
      </c>
      <c r="BT384" t="n">
        <v>1</v>
      </c>
      <c r="BU384" t="n">
        <v>1</v>
      </c>
      <c r="BV384" t="n">
        <v>1</v>
      </c>
      <c r="BW384" t="n">
        <v>1</v>
      </c>
      <c r="BX384" t="n">
        <v>1</v>
      </c>
      <c r="BY384" t="inlineStr"/>
      <c r="BZ384" t="n">
        <v>103</v>
      </c>
      <c r="CA384" t="n">
        <v>52</v>
      </c>
      <c r="CB384" t="inlineStr"/>
      <c r="CE384" t="n">
        <v>12</v>
      </c>
      <c r="CF384" t="n">
        <v>0</v>
      </c>
      <c r="CG384" t="n">
        <v>0</v>
      </c>
      <c r="CM384" t="n">
        <v>0</v>
      </c>
      <c r="CN384" t="inlineStr"/>
      <c r="CO384" t="n">
        <v>0</v>
      </c>
      <c r="CP384">
        <f>(P384+Q384+S384)</f>
        <v/>
      </c>
      <c r="CQ384">
        <f>AC384*BC384</f>
        <v/>
      </c>
      <c r="CR384">
        <f>(ROUND((ROUND(((ET384)*1),0)*BB384),0)+ROUND((ROUND(((AE384-(EU384))*1),0)*BS384),0))</f>
        <v/>
      </c>
      <c r="CS384">
        <f>(ROUND((ROUND(((EU384)*1),0)*BS384),0)+ROUND((ROUND(((AE384-(EU384))*1),0)*BS384),0))</f>
        <v/>
      </c>
      <c r="CT384">
        <f>AF384*BA384</f>
        <v/>
      </c>
      <c r="CU384">
        <f>AG384</f>
        <v/>
      </c>
      <c r="CV384">
        <f>AH384</f>
        <v/>
      </c>
      <c r="CW384">
        <f>AI384</f>
        <v/>
      </c>
      <c r="CX384">
        <f>AJ384</f>
        <v/>
      </c>
      <c r="CY384">
        <f>(((S384+R384)*AT384)/100)</f>
        <v/>
      </c>
      <c r="CZ384">
        <f>(((S384+R384)*AU384)/100)</f>
        <v/>
      </c>
      <c r="DC384" t="inlineStr"/>
      <c r="DD384" t="inlineStr"/>
      <c r="DE384" t="inlineStr"/>
      <c r="DF384" t="inlineStr"/>
      <c r="DG384" t="inlineStr"/>
      <c r="DH384" t="inlineStr"/>
      <c r="DI384" t="inlineStr"/>
      <c r="DJ384" t="inlineStr"/>
      <c r="DK384" t="inlineStr"/>
      <c r="DL384" t="inlineStr"/>
      <c r="DM384" t="inlineStr"/>
      <c r="DN384" t="n">
        <v>0</v>
      </c>
      <c r="DO384" t="n">
        <v>0</v>
      </c>
      <c r="DP384" t="n">
        <v>1</v>
      </c>
      <c r="DQ384" t="n">
        <v>1</v>
      </c>
      <c r="DU384" t="n">
        <v>1010</v>
      </c>
      <c r="DV384" t="inlineStr">
        <is>
          <t>шт.</t>
        </is>
      </c>
      <c r="DW384" t="inlineStr">
        <is>
          <t>шт.</t>
        </is>
      </c>
      <c r="DX384" t="n">
        <v>1</v>
      </c>
      <c r="DZ384" t="inlineStr"/>
      <c r="EA384" t="inlineStr"/>
      <c r="EB384" t="inlineStr"/>
      <c r="EC384" t="inlineStr"/>
      <c r="EE384" t="n">
        <v>78726000</v>
      </c>
      <c r="EF384" t="n">
        <v>6</v>
      </c>
      <c r="EG384" t="inlineStr">
        <is>
          <t>Ремонтно-строительные работы</t>
        </is>
      </c>
      <c r="EH384" t="n">
        <v>99</v>
      </c>
      <c r="EI384" t="inlineStr">
        <is>
          <t>Внутренние санитарно-технические работы</t>
        </is>
      </c>
      <c r="EJ384" t="n">
        <v>1</v>
      </c>
      <c r="EK384" t="n">
        <v>65007</v>
      </c>
      <c r="EL384" t="inlineStr">
        <is>
          <t>Внутренние санитарнотехнические работы: смена труб, санприборов, запорной арматуры и другое</t>
        </is>
      </c>
      <c r="EM384" t="inlineStr">
        <is>
          <t>рФЕР-65</t>
        </is>
      </c>
      <c r="EO384" t="inlineStr"/>
      <c r="EQ384" t="n">
        <v>0</v>
      </c>
      <c r="ER384" t="n">
        <v>28.53</v>
      </c>
      <c r="ES384" t="n">
        <v>28.53</v>
      </c>
      <c r="ET384" t="n">
        <v>0</v>
      </c>
      <c r="EU384" t="n">
        <v>0</v>
      </c>
      <c r="EV384" t="n">
        <v>0</v>
      </c>
      <c r="EW384" t="n">
        <v>0</v>
      </c>
      <c r="EX384" t="n">
        <v>0</v>
      </c>
      <c r="FQ384" t="n">
        <v>0</v>
      </c>
      <c r="FR384" t="n">
        <v>0</v>
      </c>
      <c r="FS384" t="n">
        <v>0</v>
      </c>
      <c r="FX384" t="n">
        <v>103</v>
      </c>
      <c r="FY384" t="n">
        <v>52</v>
      </c>
      <c r="GA384" t="inlineStr"/>
      <c r="GD384" t="n">
        <v>1</v>
      </c>
      <c r="GF384" t="n">
        <v>-1687406522</v>
      </c>
      <c r="GG384" t="n">
        <v>2</v>
      </c>
      <c r="GH384" t="n">
        <v>1</v>
      </c>
      <c r="GI384" t="n">
        <v>2</v>
      </c>
      <c r="GJ384" t="n">
        <v>0</v>
      </c>
      <c r="GK384" t="n">
        <v>0</v>
      </c>
      <c r="GL384">
        <f>ROUND(IF(AND(BH384=3,BI384=3,FS384&lt;&gt;0),P384,0),0)</f>
        <v/>
      </c>
      <c r="GM384">
        <f>ROUND(O384+X384+Y384,0)+GX384</f>
        <v/>
      </c>
      <c r="GN384">
        <f>IF(OR(BI384=0,BI384=1),GM384-GX384,0)</f>
        <v/>
      </c>
      <c r="GO384">
        <f>IF(BI384=2,GM384-GX384,0)</f>
        <v/>
      </c>
      <c r="GP384">
        <f>IF(BI384=4,GM384-GX384,0)</f>
        <v/>
      </c>
      <c r="GR384" t="n">
        <v>0</v>
      </c>
      <c r="GS384" t="n">
        <v>3</v>
      </c>
      <c r="GT384" t="n">
        <v>0</v>
      </c>
      <c r="GU384" t="inlineStr"/>
      <c r="GV384">
        <f>ROUND((GT384),2)</f>
        <v/>
      </c>
      <c r="GW384" t="n">
        <v>1</v>
      </c>
      <c r="GX384">
        <f>ROUND(HC384*I384,0)</f>
        <v/>
      </c>
      <c r="HA384" t="n">
        <v>0</v>
      </c>
      <c r="HB384" t="n">
        <v>0</v>
      </c>
      <c r="HC384">
        <f>GV384*GW384</f>
        <v/>
      </c>
      <c r="HE384" t="inlineStr"/>
      <c r="HF384" t="inlineStr"/>
      <c r="HM384" t="inlineStr"/>
      <c r="HN384" t="inlineStr">
        <is>
          <t>Пр/812-099.2-1</t>
        </is>
      </c>
      <c r="HO384" t="inlineStr">
        <is>
          <t>Пр/774-099.2</t>
        </is>
      </c>
      <c r="HP384" t="inlineStr">
        <is>
          <t>Внутренние санитарнотехнические работы: смена труб, санприборов, запорной арматуры и другое</t>
        </is>
      </c>
      <c r="HQ384" t="inlineStr">
        <is>
          <t>Внутренние санитарнотехнические работы: смена труб, санприборов, запорной арматуры и другое</t>
        </is>
      </c>
      <c r="HS384" t="n">
        <v>0</v>
      </c>
      <c r="IK384" t="n">
        <v>0</v>
      </c>
    </row>
    <row r="385">
      <c r="A385" t="n">
        <v>17</v>
      </c>
      <c r="B385" t="n">
        <v>0</v>
      </c>
      <c r="C385">
        <f>ROW(SmtRes!A198)</f>
        <v/>
      </c>
      <c r="D385">
        <f>ROW(EtalonRes!A184)</f>
        <v/>
      </c>
      <c r="E385" t="inlineStr">
        <is>
          <t>4</t>
        </is>
      </c>
      <c r="F385" t="inlineStr">
        <is>
          <t>16-07-005-1</t>
        </is>
      </c>
      <c r="G385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385" t="inlineStr">
        <is>
          <t>100 м трубопровода</t>
        </is>
      </c>
      <c r="I385">
        <f>ROUND(ROUND(120/100,4),7)</f>
        <v/>
      </c>
      <c r="J385" t="n">
        <v>0</v>
      </c>
      <c r="K385">
        <f>ROUND(ROUND(120/100,4),7)</f>
        <v/>
      </c>
      <c r="O385">
        <f>ROUND(CP385,0)</f>
        <v/>
      </c>
      <c r="P385">
        <f>ROUND(CQ385*I385,0)</f>
        <v/>
      </c>
      <c r="Q385">
        <f>(ROUND((ROUND((((ET385*ROUND(5,7)))*I385),0)*BB385),0)+ROUND((ROUND(((AE385-((EU385*ROUND(5,7))))*I385),0)*BS385),0))</f>
        <v/>
      </c>
      <c r="R385">
        <f>(ROUND((ROUND((((EU385*ROUND(5,7)))*I385),0)*BS385),0)+ROUND((ROUND(((AE385-((EU385*ROUND(5,7))))*I385),0)*BS385),0))</f>
        <v/>
      </c>
      <c r="S385">
        <f>ROUND(CT385*I385,0)</f>
        <v/>
      </c>
      <c r="T385">
        <f>ROUND(CU385*I385,0)</f>
        <v/>
      </c>
      <c r="U385">
        <f>ROUND(CV385*I385,7)</f>
        <v/>
      </c>
      <c r="V385">
        <f>ROUND(CW385*I385,7)</f>
        <v/>
      </c>
      <c r="W385">
        <f>ROUND(CX385*I385,0)</f>
        <v/>
      </c>
      <c r="X385">
        <f>ROUND(CY385,0)</f>
        <v/>
      </c>
      <c r="Y385">
        <f>ROUND(CZ385,0)</f>
        <v/>
      </c>
      <c r="AA385" t="n">
        <v>78869116</v>
      </c>
      <c r="AB385">
        <f>ROUND((AC385+AD385+AF385),2)</f>
        <v/>
      </c>
      <c r="AC385">
        <f>ROUND(((ES385*ROUND(5,7))),2)</f>
        <v/>
      </c>
      <c r="AD385">
        <f>ROUND(((((ET385*ROUND(5,7)))-((EU385*ROUND(5,7))))+AE385),2)</f>
        <v/>
      </c>
      <c r="AE385">
        <f>ROUND(((EU385*ROUND(5,7))),2)</f>
        <v/>
      </c>
      <c r="AF385">
        <f>ROUND(((EV385*ROUND(5,7))),2)</f>
        <v/>
      </c>
      <c r="AG385">
        <f>ROUND((AP385),2)</f>
        <v/>
      </c>
      <c r="AH385">
        <f>((EW385*ROUND(5,7)))</f>
        <v/>
      </c>
      <c r="AI385">
        <f>((EX385*ROUND(5,7)))</f>
        <v/>
      </c>
      <c r="AJ385">
        <f>(AS385)</f>
        <v/>
      </c>
      <c r="AK385" t="n">
        <v>107.11</v>
      </c>
      <c r="AL385" t="n">
        <v>4.28</v>
      </c>
      <c r="AM385" t="n">
        <v>44.51</v>
      </c>
      <c r="AN385" t="n">
        <v>0</v>
      </c>
      <c r="AO385" t="n">
        <v>58.32</v>
      </c>
      <c r="AP385" t="n">
        <v>0</v>
      </c>
      <c r="AQ385" t="n">
        <v>5.01</v>
      </c>
      <c r="AR385" t="n">
        <v>0</v>
      </c>
      <c r="AS385" t="n">
        <v>0</v>
      </c>
      <c r="AT385" t="n">
        <v>121</v>
      </c>
      <c r="AU385" t="n">
        <v>72</v>
      </c>
      <c r="AV385" t="n">
        <v>1</v>
      </c>
      <c r="AW385" t="n">
        <v>1</v>
      </c>
      <c r="AZ385" t="n">
        <v>1</v>
      </c>
      <c r="BA385" t="n">
        <v>52.25</v>
      </c>
      <c r="BB385" t="n">
        <v>5.97</v>
      </c>
      <c r="BC385" t="n">
        <v>11.38</v>
      </c>
      <c r="BD385" t="inlineStr"/>
      <c r="BE385" t="inlineStr"/>
      <c r="BF385" t="inlineStr"/>
      <c r="BG385" t="inlineStr"/>
      <c r="BH385" t="n">
        <v>0</v>
      </c>
      <c r="BI385" t="n">
        <v>1</v>
      </c>
      <c r="BJ385" t="inlineStr">
        <is>
          <t>ТЕР Московской обл., 16-07-005-1, приказ Минстроя России №675/пр от 28.02.2017 № 260/пр</t>
        </is>
      </c>
      <c r="BM385" t="n">
        <v>16001</v>
      </c>
      <c r="BN385" t="n">
        <v>0</v>
      </c>
      <c r="BO385" t="inlineStr">
        <is>
          <t>16-07-005-1</t>
        </is>
      </c>
      <c r="BP385" t="n">
        <v>1</v>
      </c>
      <c r="BQ385" t="n">
        <v>2</v>
      </c>
      <c r="BR385" t="n">
        <v>0</v>
      </c>
      <c r="BS385" t="n">
        <v>52.25</v>
      </c>
      <c r="BT385" t="n">
        <v>1</v>
      </c>
      <c r="BU385" t="n">
        <v>1</v>
      </c>
      <c r="BV385" t="n">
        <v>1</v>
      </c>
      <c r="BW385" t="n">
        <v>1</v>
      </c>
      <c r="BX385" t="n">
        <v>1</v>
      </c>
      <c r="BY385" t="inlineStr"/>
      <c r="BZ385" t="n">
        <v>121</v>
      </c>
      <c r="CA385" t="n">
        <v>72</v>
      </c>
      <c r="CB385" t="inlineStr"/>
      <c r="CE385" t="n">
        <v>12</v>
      </c>
      <c r="CF385" t="n">
        <v>0</v>
      </c>
      <c r="CG385" t="n">
        <v>0</v>
      </c>
      <c r="CM385" t="n">
        <v>0</v>
      </c>
      <c r="CN385" t="inlineStr"/>
      <c r="CO385" t="n">
        <v>0</v>
      </c>
      <c r="CP385">
        <f>(P385+Q385+S385)</f>
        <v/>
      </c>
      <c r="CQ385">
        <f>AC385*BC385</f>
        <v/>
      </c>
      <c r="CR385">
        <f>(ROUND((ROUND((((ET385*ROUND(5,7)))*1),0)*BB385),0)+ROUND((ROUND(((AE385-((EU385*ROUND(5,7))))*1),0)*BS385),0))</f>
        <v/>
      </c>
      <c r="CS385">
        <f>(ROUND((ROUND((((EU385*ROUND(5,7)))*1),0)*BS385),0)+ROUND((ROUND(((AE385-((EU385*ROUND(5,7))))*1),0)*BS385),0))</f>
        <v/>
      </c>
      <c r="CT385">
        <f>AF385*BA385</f>
        <v/>
      </c>
      <c r="CU385">
        <f>AG385</f>
        <v/>
      </c>
      <c r="CV385">
        <f>AH385</f>
        <v/>
      </c>
      <c r="CW385">
        <f>AI385</f>
        <v/>
      </c>
      <c r="CX385">
        <f>AJ385</f>
        <v/>
      </c>
      <c r="CY385">
        <f>(((S385+R385)*AT385)/100)</f>
        <v/>
      </c>
      <c r="CZ385">
        <f>(((S385+R385)*AU385)/100)</f>
        <v/>
      </c>
      <c r="DC385" t="inlineStr"/>
      <c r="DD385" t="inlineStr">
        <is>
          <t>)*5</t>
        </is>
      </c>
      <c r="DE385" t="inlineStr">
        <is>
          <t>)*5</t>
        </is>
      </c>
      <c r="DF385" t="inlineStr">
        <is>
          <t>)*5</t>
        </is>
      </c>
      <c r="DG385" t="inlineStr">
        <is>
          <t>)*5</t>
        </is>
      </c>
      <c r="DH385" t="inlineStr"/>
      <c r="DI385" t="inlineStr">
        <is>
          <t>)*5</t>
        </is>
      </c>
      <c r="DJ385" t="inlineStr">
        <is>
          <t>)*5</t>
        </is>
      </c>
      <c r="DK385" t="inlineStr"/>
      <c r="DL385" t="inlineStr"/>
      <c r="DM385" t="inlineStr"/>
      <c r="DN385" t="n">
        <v>0</v>
      </c>
      <c r="DO385" t="n">
        <v>0</v>
      </c>
      <c r="DP385" t="n">
        <v>1</v>
      </c>
      <c r="DQ385" t="n">
        <v>1</v>
      </c>
      <c r="DU385" t="n">
        <v>1013</v>
      </c>
      <c r="DV385" t="inlineStr">
        <is>
          <t>100 м трубопровода</t>
        </is>
      </c>
      <c r="DW385" t="inlineStr">
        <is>
          <t>100 м трубопровода</t>
        </is>
      </c>
      <c r="DX385" t="n">
        <v>1</v>
      </c>
      <c r="DZ385" t="inlineStr"/>
      <c r="EA385" t="inlineStr"/>
      <c r="EB385" t="inlineStr"/>
      <c r="EC385" t="inlineStr"/>
      <c r="EE385" t="n">
        <v>78725882</v>
      </c>
      <c r="EF385" t="n">
        <v>2</v>
      </c>
      <c r="EG385" t="inlineStr">
        <is>
          <t>Общестроительные работы</t>
        </is>
      </c>
      <c r="EH385" t="n">
        <v>16</v>
      </c>
      <c r="EI38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385" t="n">
        <v>1</v>
      </c>
      <c r="EK385" t="n">
        <v>16001</v>
      </c>
      <c r="EL385" t="inlineStr">
        <is>
          <t>Трубопроводы внутренние</t>
        </is>
      </c>
      <c r="EM385" t="inlineStr">
        <is>
          <t>ФЕР-16</t>
        </is>
      </c>
      <c r="EO385" t="inlineStr"/>
      <c r="EQ385" t="n">
        <v>0</v>
      </c>
      <c r="ER385" t="n">
        <v>107.11</v>
      </c>
      <c r="ES385" t="n">
        <v>4.28</v>
      </c>
      <c r="ET385" t="n">
        <v>44.51</v>
      </c>
      <c r="EU385" t="n">
        <v>0</v>
      </c>
      <c r="EV385" t="n">
        <v>58.32</v>
      </c>
      <c r="EW385" t="n">
        <v>5.01</v>
      </c>
      <c r="EX385" t="n">
        <v>0</v>
      </c>
      <c r="EY385" t="n">
        <v>0</v>
      </c>
      <c r="FQ385" t="n">
        <v>0</v>
      </c>
      <c r="FR385" t="n">
        <v>0</v>
      </c>
      <c r="FS385" t="n">
        <v>0</v>
      </c>
      <c r="FX385" t="n">
        <v>121</v>
      </c>
      <c r="FY385" t="n">
        <v>72</v>
      </c>
      <c r="GA385" t="inlineStr"/>
      <c r="GD385" t="n">
        <v>1</v>
      </c>
      <c r="GF385" t="n">
        <v>635989612</v>
      </c>
      <c r="GG385" t="n">
        <v>2</v>
      </c>
      <c r="GH385" t="n">
        <v>1</v>
      </c>
      <c r="GI385" t="n">
        <v>2</v>
      </c>
      <c r="GJ385" t="n">
        <v>0</v>
      </c>
      <c r="GK385" t="n">
        <v>0</v>
      </c>
      <c r="GL385">
        <f>ROUND(IF(AND(BH385=3,BI385=3,FS385&lt;&gt;0),P385,0),0)</f>
        <v/>
      </c>
      <c r="GM385">
        <f>ROUND(O385+X385+Y385,0)+GX385</f>
        <v/>
      </c>
      <c r="GN385">
        <f>IF(OR(BI385=0,BI385=1),GM385-GX385,0)</f>
        <v/>
      </c>
      <c r="GO385">
        <f>IF(BI385=2,GM385-GX385,0)</f>
        <v/>
      </c>
      <c r="GP385">
        <f>IF(BI385=4,GM385-GX385,0)</f>
        <v/>
      </c>
      <c r="GR385" t="n">
        <v>0</v>
      </c>
      <c r="GS385" t="n">
        <v>3</v>
      </c>
      <c r="GT385" t="n">
        <v>0</v>
      </c>
      <c r="GU385" t="inlineStr"/>
      <c r="GV385">
        <f>ROUND((GT385),2)</f>
        <v/>
      </c>
      <c r="GW385" t="n">
        <v>1</v>
      </c>
      <c r="GX385">
        <f>ROUND(HC385*I385,0)</f>
        <v/>
      </c>
      <c r="HA385" t="n">
        <v>0</v>
      </c>
      <c r="HB385" t="n">
        <v>0</v>
      </c>
      <c r="HC385">
        <f>GV385*GW385</f>
        <v/>
      </c>
      <c r="HE385" t="inlineStr"/>
      <c r="HF385" t="inlineStr"/>
      <c r="HM385" t="inlineStr"/>
      <c r="HN385" t="inlineStr">
        <is>
          <t>Пр/812-016.0-1</t>
        </is>
      </c>
      <c r="HO385" t="inlineStr">
        <is>
          <t>Пр/774-016.0</t>
        </is>
      </c>
      <c r="HP38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38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385" t="n">
        <v>0</v>
      </c>
      <c r="IK385" t="n">
        <v>0</v>
      </c>
    </row>
    <row r="386"/>
    <row r="387">
      <c r="A387" s="435" t="n">
        <v>51</v>
      </c>
      <c r="B387" s="435">
        <f>B375</f>
        <v/>
      </c>
      <c r="C387" s="435">
        <f>A375</f>
        <v/>
      </c>
      <c r="D387" s="435">
        <f>ROW(A375)</f>
        <v/>
      </c>
      <c r="E387" s="435" t="n"/>
      <c r="F387" s="435">
        <f>IF(F375&lt;&gt;"",F375,"")</f>
        <v/>
      </c>
      <c r="G387" s="435">
        <f>IF(G375&lt;&gt;"",G375,"")</f>
        <v/>
      </c>
      <c r="H387" s="435" t="n">
        <v>0</v>
      </c>
      <c r="I387" s="435" t="n"/>
      <c r="J387" s="435" t="n"/>
      <c r="K387" s="435" t="n"/>
      <c r="L387" s="435" t="n"/>
      <c r="M387" s="435" t="n"/>
      <c r="N387" s="435" t="n"/>
      <c r="O387" s="435" t="n">
        <v>0</v>
      </c>
      <c r="P387" s="435" t="n">
        <v>0</v>
      </c>
      <c r="Q387" s="435" t="n">
        <v>0</v>
      </c>
      <c r="R387" s="435" t="n">
        <v>0</v>
      </c>
      <c r="S387" s="435" t="n">
        <v>0</v>
      </c>
      <c r="T387" s="435" t="n">
        <v>0</v>
      </c>
      <c r="U387" s="435" t="n">
        <v>0</v>
      </c>
      <c r="V387" s="435" t="n">
        <v>0</v>
      </c>
      <c r="W387" s="435" t="n">
        <v>0</v>
      </c>
      <c r="X387" s="435" t="n">
        <v>0</v>
      </c>
      <c r="Y387" s="435" t="n">
        <v>0</v>
      </c>
      <c r="Z387" s="435" t="n"/>
      <c r="AA387" s="435" t="n"/>
      <c r="AB387" s="435" t="n"/>
      <c r="AC387" s="435" t="n"/>
      <c r="AD387" s="435" t="n"/>
      <c r="AE387" s="435" t="n"/>
      <c r="AF387" s="435" t="n"/>
      <c r="AG387" s="435" t="n"/>
      <c r="AH387" s="435" t="n"/>
      <c r="AI387" s="435" t="n"/>
      <c r="AJ387" s="435" t="n"/>
      <c r="AK387" s="435" t="n"/>
      <c r="AL387" s="435" t="n"/>
      <c r="AM387" s="435" t="n"/>
      <c r="AN387" s="435" t="n"/>
      <c r="AO387" s="435">
        <f>ROUND(BX387,0)</f>
        <v/>
      </c>
      <c r="AP387" s="435">
        <f>ROUND(BY387,0)</f>
        <v/>
      </c>
      <c r="AQ387" s="435">
        <f>ROUND(BZ387,0)</f>
        <v/>
      </c>
      <c r="AR387" s="435">
        <f>ROUND(CA387,0)</f>
        <v/>
      </c>
      <c r="AS387" s="435">
        <f>ROUND(CB387,0)</f>
        <v/>
      </c>
      <c r="AT387" s="435">
        <f>ROUND(CC387,0)</f>
        <v/>
      </c>
      <c r="AU387" s="435">
        <f>ROUND(CD387,0)</f>
        <v/>
      </c>
      <c r="AV387" s="435">
        <f>ROUND(CE387,0)</f>
        <v/>
      </c>
      <c r="AW387" s="435">
        <f>ROUND(CF387,0)</f>
        <v/>
      </c>
      <c r="AX387" s="435">
        <f>ROUND(CG387,0)</f>
        <v/>
      </c>
      <c r="AY387" s="435">
        <f>ROUND(CH387,0)</f>
        <v/>
      </c>
      <c r="AZ387" s="435">
        <f>ROUND(CI387,0)</f>
        <v/>
      </c>
      <c r="BA387" s="435">
        <f>ROUND(CJ387,0)</f>
        <v/>
      </c>
      <c r="BB387" s="435">
        <f>ROUND(CK387,0)</f>
        <v/>
      </c>
      <c r="BC387" s="435">
        <f>ROUND(CL387,0)</f>
        <v/>
      </c>
      <c r="BD387" s="435">
        <f>ROUND(CM387,0)</f>
        <v/>
      </c>
      <c r="BE387" s="435" t="n"/>
      <c r="BF387" s="435" t="n"/>
      <c r="BG387" s="435" t="n"/>
      <c r="BH387" s="435" t="n"/>
      <c r="BI387" s="435" t="n"/>
      <c r="BJ387" s="435" t="n"/>
      <c r="BK387" s="435" t="n"/>
      <c r="BL387" s="435" t="n"/>
      <c r="BM387" s="435" t="n"/>
      <c r="BN387" s="435" t="n"/>
      <c r="BO387" s="435" t="n"/>
      <c r="BP387" s="435" t="n"/>
      <c r="BQ387" s="435" t="n"/>
      <c r="BR387" s="435" t="n"/>
      <c r="BS387" s="435" t="n"/>
      <c r="BT387" s="435" t="n"/>
      <c r="BU387" s="435" t="n"/>
      <c r="BV387" s="435" t="n"/>
      <c r="BW387" s="435" t="n"/>
      <c r="BX387" s="435" t="n"/>
      <c r="BY387" s="435" t="n"/>
      <c r="BZ387" s="435" t="n"/>
      <c r="CA387" s="435" t="n"/>
      <c r="CB387" s="435" t="n"/>
      <c r="CC387" s="435" t="n"/>
      <c r="CD387" s="435" t="n"/>
      <c r="CE387" s="435" t="n"/>
      <c r="CF387" s="435" t="n"/>
      <c r="CG387" s="435" t="n"/>
      <c r="CH387" s="435" t="n"/>
      <c r="CI387" s="435" t="n"/>
      <c r="CJ387" s="435" t="n"/>
      <c r="CK387" s="435" t="n"/>
      <c r="CL387" s="435" t="n"/>
      <c r="CM387" s="435" t="n"/>
      <c r="CN387" s="435" t="n"/>
      <c r="CO387" s="435" t="n"/>
      <c r="CP387" s="435" t="n"/>
      <c r="CQ387" s="435" t="n"/>
      <c r="CR387" s="435" t="n"/>
      <c r="CS387" s="435" t="n"/>
      <c r="CT387" s="435" t="n"/>
      <c r="CU387" s="435" t="n"/>
      <c r="CV387" s="435" t="n"/>
      <c r="CW387" s="435" t="n"/>
      <c r="CX387" s="435" t="n"/>
      <c r="CY387" s="435" t="n"/>
      <c r="CZ387" s="435" t="n"/>
      <c r="DA387" s="435" t="n"/>
      <c r="DB387" s="435" t="n"/>
      <c r="DC387" s="435" t="n"/>
      <c r="DD387" s="435" t="n"/>
      <c r="DE387" s="435" t="n"/>
      <c r="DF387" s="435" t="n"/>
      <c r="DG387" s="436" t="n"/>
      <c r="DH387" s="436" t="n"/>
      <c r="DI387" s="436" t="n"/>
      <c r="DJ387" s="436" t="n"/>
      <c r="DK387" s="436" t="n"/>
      <c r="DL387" s="436" t="n"/>
      <c r="DM387" s="436" t="n"/>
      <c r="DN387" s="436" t="n"/>
      <c r="DO387" s="436" t="n"/>
      <c r="DP387" s="436" t="n"/>
      <c r="DQ387" s="436" t="n"/>
      <c r="DR387" s="436" t="n"/>
      <c r="DS387" s="436" t="n"/>
      <c r="DT387" s="436" t="n"/>
      <c r="DU387" s="436" t="n"/>
      <c r="DV387" s="436" t="n"/>
      <c r="DW387" s="436" t="n"/>
      <c r="DX387" s="436" t="n"/>
      <c r="DY387" s="436" t="n"/>
      <c r="DZ387" s="436" t="n"/>
      <c r="EA387" s="436" t="n"/>
      <c r="EB387" s="436" t="n"/>
      <c r="EC387" s="436" t="n"/>
      <c r="ED387" s="436" t="n"/>
      <c r="EE387" s="436" t="n"/>
      <c r="EF387" s="436" t="n"/>
      <c r="EG387" s="436" t="n"/>
      <c r="EH387" s="436" t="n"/>
      <c r="EI387" s="436" t="n"/>
      <c r="EJ387" s="436" t="n"/>
      <c r="EK387" s="436" t="n"/>
      <c r="EL387" s="436" t="n"/>
      <c r="EM387" s="436" t="n"/>
      <c r="EN387" s="436" t="n"/>
      <c r="EO387" s="436" t="n"/>
      <c r="EP387" s="436" t="n"/>
      <c r="EQ387" s="436" t="n"/>
      <c r="ER387" s="436" t="n"/>
      <c r="ES387" s="436" t="n"/>
      <c r="ET387" s="436" t="n"/>
      <c r="EU387" s="436" t="n"/>
      <c r="EV387" s="436" t="n"/>
      <c r="EW387" s="436" t="n"/>
      <c r="EX387" s="436" t="n"/>
      <c r="EY387" s="436" t="n"/>
      <c r="EZ387" s="436" t="n"/>
      <c r="FA387" s="436" t="n"/>
      <c r="FB387" s="436" t="n"/>
      <c r="FC387" s="436" t="n"/>
      <c r="FD387" s="436" t="n"/>
      <c r="FE387" s="436" t="n"/>
      <c r="FF387" s="436" t="n"/>
      <c r="FG387" s="436" t="n"/>
      <c r="FH387" s="436" t="n"/>
      <c r="FI387" s="436" t="n"/>
      <c r="FJ387" s="436" t="n"/>
      <c r="FK387" s="436" t="n"/>
      <c r="FL387" s="436" t="n"/>
      <c r="FM387" s="436" t="n"/>
      <c r="FN387" s="436" t="n"/>
      <c r="FO387" s="436" t="n"/>
      <c r="FP387" s="436" t="n"/>
      <c r="FQ387" s="436" t="n"/>
      <c r="FR387" s="436" t="n"/>
      <c r="FS387" s="436" t="n"/>
      <c r="FT387" s="436" t="n"/>
      <c r="FU387" s="436" t="n"/>
      <c r="FV387" s="436" t="n"/>
      <c r="FW387" s="436" t="n"/>
      <c r="FX387" s="436" t="n"/>
      <c r="FY387" s="436" t="n"/>
      <c r="FZ387" s="436" t="n"/>
      <c r="GA387" s="436" t="n"/>
      <c r="GB387" s="436" t="n"/>
      <c r="GC387" s="436" t="n"/>
      <c r="GD387" s="436" t="n"/>
      <c r="GE387" s="436" t="n"/>
      <c r="GF387" s="436" t="n"/>
      <c r="GG387" s="436" t="n"/>
      <c r="GH387" s="436" t="n"/>
      <c r="GI387" s="436" t="n"/>
      <c r="GJ387" s="436" t="n"/>
      <c r="GK387" s="436" t="n"/>
      <c r="GL387" s="436" t="n"/>
      <c r="GM387" s="436" t="n"/>
      <c r="GN387" s="436" t="n"/>
      <c r="GO387" s="436" t="n"/>
      <c r="GP387" s="436" t="n"/>
      <c r="GQ387" s="436" t="n"/>
      <c r="GR387" s="436" t="n"/>
      <c r="GS387" s="436" t="n"/>
      <c r="GT387" s="436" t="n"/>
      <c r="GU387" s="436" t="n"/>
      <c r="GV387" s="436" t="n"/>
      <c r="GW387" s="436" t="n"/>
      <c r="GX387" s="436" t="n">
        <v>0</v>
      </c>
    </row>
    <row r="388"/>
    <row r="389">
      <c r="A389" s="437" t="n">
        <v>50</v>
      </c>
      <c r="B389" s="437" t="n">
        <v>0</v>
      </c>
      <c r="C389" s="437" t="n">
        <v>0</v>
      </c>
      <c r="D389" s="437" t="n">
        <v>1</v>
      </c>
      <c r="E389" s="437" t="n">
        <v>201</v>
      </c>
      <c r="F389" s="437">
        <f>ROUND(Source!O387,O389)</f>
        <v/>
      </c>
      <c r="G389" s="437" t="inlineStr">
        <is>
          <t>ПЗ</t>
        </is>
      </c>
      <c r="H389" s="437" t="inlineStr">
        <is>
          <t>Прямые затраты</t>
        </is>
      </c>
      <c r="I389" s="437" t="n"/>
      <c r="J389" s="437" t="n"/>
      <c r="K389" s="437" t="n">
        <v>201</v>
      </c>
      <c r="L389" s="437" t="n">
        <v>1</v>
      </c>
      <c r="M389" s="437" t="n">
        <v>3</v>
      </c>
      <c r="N389" s="437" t="inlineStr"/>
      <c r="O389" s="437" t="n">
        <v>0</v>
      </c>
      <c r="P389" s="437" t="n"/>
      <c r="Q389" s="437" t="n"/>
      <c r="R389" s="437" t="n"/>
      <c r="S389" s="437" t="n"/>
      <c r="T389" s="437" t="n"/>
      <c r="U389" s="437" t="n"/>
      <c r="V389" s="437" t="n"/>
      <c r="W389" s="437" t="n">
        <v>0</v>
      </c>
      <c r="X389" s="437" t="n">
        <v>1</v>
      </c>
      <c r="Y389" s="437" t="n">
        <v>0</v>
      </c>
      <c r="Z389" s="437" t="n"/>
      <c r="AA389" s="437" t="n"/>
      <c r="AB389" s="437" t="n"/>
    </row>
    <row r="390">
      <c r="A390" s="437" t="n">
        <v>50</v>
      </c>
      <c r="B390" s="437" t="n">
        <v>0</v>
      </c>
      <c r="C390" s="437" t="n">
        <v>0</v>
      </c>
      <c r="D390" s="437" t="n">
        <v>1</v>
      </c>
      <c r="E390" s="437" t="n">
        <v>202</v>
      </c>
      <c r="F390" s="437">
        <f>ROUND(Source!P387,O390)</f>
        <v/>
      </c>
      <c r="G390" s="437" t="inlineStr">
        <is>
          <t>СтМатОб</t>
        </is>
      </c>
      <c r="H390" s="437" t="inlineStr">
        <is>
          <t>Стоимость материальных ресурсов (всего)</t>
        </is>
      </c>
      <c r="I390" s="437" t="n"/>
      <c r="J390" s="437" t="n"/>
      <c r="K390" s="437" t="n">
        <v>202</v>
      </c>
      <c r="L390" s="437" t="n">
        <v>2</v>
      </c>
      <c r="M390" s="437" t="n">
        <v>3</v>
      </c>
      <c r="N390" s="437" t="inlineStr"/>
      <c r="O390" s="437" t="n">
        <v>0</v>
      </c>
      <c r="P390" s="437" t="n"/>
      <c r="Q390" s="437" t="n"/>
      <c r="R390" s="437" t="n"/>
      <c r="S390" s="437" t="n"/>
      <c r="T390" s="437" t="n"/>
      <c r="U390" s="437" t="n"/>
      <c r="V390" s="437" t="n"/>
      <c r="W390" s="437" t="n">
        <v>0</v>
      </c>
      <c r="X390" s="437" t="n">
        <v>1</v>
      </c>
      <c r="Y390" s="437" t="n">
        <v>0</v>
      </c>
      <c r="Z390" s="437" t="n"/>
      <c r="AA390" s="437" t="n"/>
      <c r="AB390" s="437" t="n"/>
    </row>
    <row r="391">
      <c r="A391" s="437" t="n">
        <v>50</v>
      </c>
      <c r="B391" s="437" t="n">
        <v>0</v>
      </c>
      <c r="C391" s="437" t="n">
        <v>0</v>
      </c>
      <c r="D391" s="437" t="n">
        <v>1</v>
      </c>
      <c r="E391" s="437" t="n">
        <v>222</v>
      </c>
      <c r="F391" s="437">
        <f>ROUND(Source!AO387,O391)</f>
        <v/>
      </c>
      <c r="G391" s="437" t="inlineStr">
        <is>
          <t>СтМатОбЗак</t>
        </is>
      </c>
      <c r="H391" s="437" t="inlineStr">
        <is>
          <t>Стоимость материалов и оборудования заказчика</t>
        </is>
      </c>
      <c r="I391" s="437" t="n"/>
      <c r="J391" s="437" t="n"/>
      <c r="K391" s="437" t="n">
        <v>222</v>
      </c>
      <c r="L391" s="437" t="n">
        <v>3</v>
      </c>
      <c r="M391" s="437" t="n">
        <v>3</v>
      </c>
      <c r="N391" s="437" t="inlineStr"/>
      <c r="O391" s="437" t="n">
        <v>0</v>
      </c>
      <c r="P391" s="437" t="n"/>
      <c r="Q391" s="437" t="n"/>
      <c r="R391" s="437" t="n"/>
      <c r="S391" s="437" t="n"/>
      <c r="T391" s="437" t="n"/>
      <c r="U391" s="437" t="n"/>
      <c r="V391" s="437" t="n"/>
      <c r="W391" s="437" t="n">
        <v>0</v>
      </c>
      <c r="X391" s="437" t="n">
        <v>1</v>
      </c>
      <c r="Y391" s="437" t="n">
        <v>0</v>
      </c>
      <c r="Z391" s="437" t="n"/>
      <c r="AA391" s="437" t="n"/>
      <c r="AB391" s="437" t="n"/>
    </row>
    <row r="392">
      <c r="A392" s="437" t="n">
        <v>50</v>
      </c>
      <c r="B392" s="437" t="n">
        <v>0</v>
      </c>
      <c r="C392" s="437" t="n">
        <v>0</v>
      </c>
      <c r="D392" s="437" t="n">
        <v>1</v>
      </c>
      <c r="E392" s="437" t="n">
        <v>225</v>
      </c>
      <c r="F392" s="437">
        <f>ROUND(Source!AV387,O392)</f>
        <v/>
      </c>
      <c r="G392" s="437" t="inlineStr">
        <is>
          <t>СтМатОбПод</t>
        </is>
      </c>
      <c r="H392" s="437" t="inlineStr">
        <is>
          <t>Стоимость материалов и оборудования подрядчика</t>
        </is>
      </c>
      <c r="I392" s="437" t="n"/>
      <c r="J392" s="437" t="n"/>
      <c r="K392" s="437" t="n">
        <v>225</v>
      </c>
      <c r="L392" s="437" t="n">
        <v>4</v>
      </c>
      <c r="M392" s="437" t="n">
        <v>3</v>
      </c>
      <c r="N392" s="437" t="inlineStr"/>
      <c r="O392" s="437" t="n">
        <v>0</v>
      </c>
      <c r="P392" s="437" t="n"/>
      <c r="Q392" s="437" t="n"/>
      <c r="R392" s="437" t="n"/>
      <c r="S392" s="437" t="n"/>
      <c r="T392" s="437" t="n"/>
      <c r="U392" s="437" t="n"/>
      <c r="V392" s="437" t="n"/>
      <c r="W392" s="437" t="n">
        <v>0</v>
      </c>
      <c r="X392" s="437" t="n">
        <v>1</v>
      </c>
      <c r="Y392" s="437" t="n">
        <v>0</v>
      </c>
      <c r="Z392" s="437" t="n"/>
      <c r="AA392" s="437" t="n"/>
      <c r="AB392" s="437" t="n"/>
    </row>
    <row r="393">
      <c r="A393" s="437" t="n">
        <v>50</v>
      </c>
      <c r="B393" s="437" t="n">
        <v>0</v>
      </c>
      <c r="C393" s="437" t="n">
        <v>0</v>
      </c>
      <c r="D393" s="437" t="n">
        <v>1</v>
      </c>
      <c r="E393" s="437" t="n">
        <v>226</v>
      </c>
      <c r="F393" s="437">
        <f>ROUND(Source!AW387,O393)</f>
        <v/>
      </c>
      <c r="G393" s="437" t="inlineStr">
        <is>
          <t>СтМат</t>
        </is>
      </c>
      <c r="H393" s="437" t="inlineStr">
        <is>
          <t>Стоимость материалов (всего)</t>
        </is>
      </c>
      <c r="I393" s="437" t="n"/>
      <c r="J393" s="437" t="n"/>
      <c r="K393" s="437" t="n">
        <v>226</v>
      </c>
      <c r="L393" s="437" t="n">
        <v>5</v>
      </c>
      <c r="M393" s="437" t="n">
        <v>3</v>
      </c>
      <c r="N393" s="437" t="inlineStr"/>
      <c r="O393" s="437" t="n">
        <v>0</v>
      </c>
      <c r="P393" s="437" t="n"/>
      <c r="Q393" s="437" t="n"/>
      <c r="R393" s="437" t="n"/>
      <c r="S393" s="437" t="n"/>
      <c r="T393" s="437" t="n"/>
      <c r="U393" s="437" t="n"/>
      <c r="V393" s="437" t="n"/>
      <c r="W393" s="437" t="n">
        <v>0</v>
      </c>
      <c r="X393" s="437" t="n">
        <v>1</v>
      </c>
      <c r="Y393" s="437" t="n">
        <v>0</v>
      </c>
      <c r="Z393" s="437" t="n"/>
      <c r="AA393" s="437" t="n"/>
      <c r="AB393" s="437" t="n"/>
    </row>
    <row r="394">
      <c r="A394" s="437" t="n">
        <v>50</v>
      </c>
      <c r="B394" s="437" t="n">
        <v>0</v>
      </c>
      <c r="C394" s="437" t="n">
        <v>0</v>
      </c>
      <c r="D394" s="437" t="n">
        <v>1</v>
      </c>
      <c r="E394" s="437" t="n">
        <v>227</v>
      </c>
      <c r="F394" s="437">
        <f>ROUND(Source!AX387,O394)</f>
        <v/>
      </c>
      <c r="G394" s="437" t="inlineStr">
        <is>
          <t>СтМатЗак</t>
        </is>
      </c>
      <c r="H394" s="437" t="inlineStr">
        <is>
          <t>Стоимость материалов заказчика</t>
        </is>
      </c>
      <c r="I394" s="437" t="n"/>
      <c r="J394" s="437" t="n"/>
      <c r="K394" s="437" t="n">
        <v>227</v>
      </c>
      <c r="L394" s="437" t="n">
        <v>6</v>
      </c>
      <c r="M394" s="437" t="n">
        <v>3</v>
      </c>
      <c r="N394" s="437" t="inlineStr"/>
      <c r="O394" s="437" t="n">
        <v>0</v>
      </c>
      <c r="P394" s="437" t="n"/>
      <c r="Q394" s="437" t="n"/>
      <c r="R394" s="437" t="n"/>
      <c r="S394" s="437" t="n"/>
      <c r="T394" s="437" t="n"/>
      <c r="U394" s="437" t="n"/>
      <c r="V394" s="437" t="n"/>
      <c r="W394" s="437" t="n">
        <v>0</v>
      </c>
      <c r="X394" s="437" t="n">
        <v>1</v>
      </c>
      <c r="Y394" s="437" t="n">
        <v>0</v>
      </c>
      <c r="Z394" s="437" t="n"/>
      <c r="AA394" s="437" t="n"/>
      <c r="AB394" s="437" t="n"/>
    </row>
    <row r="395">
      <c r="A395" s="437" t="n">
        <v>50</v>
      </c>
      <c r="B395" s="437" t="n">
        <v>0</v>
      </c>
      <c r="C395" s="437" t="n">
        <v>0</v>
      </c>
      <c r="D395" s="437" t="n">
        <v>1</v>
      </c>
      <c r="E395" s="437" t="n">
        <v>228</v>
      </c>
      <c r="F395" s="437">
        <f>ROUND(Source!AY387,O395)</f>
        <v/>
      </c>
      <c r="G395" s="437" t="inlineStr">
        <is>
          <t>СтМатПод</t>
        </is>
      </c>
      <c r="H395" s="437" t="inlineStr">
        <is>
          <t>Стоимость материалов подрядчика</t>
        </is>
      </c>
      <c r="I395" s="437" t="n"/>
      <c r="J395" s="437" t="n"/>
      <c r="K395" s="437" t="n">
        <v>228</v>
      </c>
      <c r="L395" s="437" t="n">
        <v>7</v>
      </c>
      <c r="M395" s="437" t="n">
        <v>3</v>
      </c>
      <c r="N395" s="437" t="inlineStr"/>
      <c r="O395" s="437" t="n">
        <v>0</v>
      </c>
      <c r="P395" s="437" t="n"/>
      <c r="Q395" s="437" t="n"/>
      <c r="R395" s="437" t="n"/>
      <c r="S395" s="437" t="n"/>
      <c r="T395" s="437" t="n"/>
      <c r="U395" s="437" t="n"/>
      <c r="V395" s="437" t="n"/>
      <c r="W395" s="437" t="n">
        <v>0</v>
      </c>
      <c r="X395" s="437" t="n">
        <v>1</v>
      </c>
      <c r="Y395" s="437" t="n">
        <v>0</v>
      </c>
      <c r="Z395" s="437" t="n"/>
      <c r="AA395" s="437" t="n"/>
      <c r="AB395" s="437" t="n"/>
    </row>
    <row r="396">
      <c r="A396" s="437" t="n">
        <v>50</v>
      </c>
      <c r="B396" s="437" t="n">
        <v>0</v>
      </c>
      <c r="C396" s="437" t="n">
        <v>0</v>
      </c>
      <c r="D396" s="437" t="n">
        <v>1</v>
      </c>
      <c r="E396" s="437" t="n">
        <v>216</v>
      </c>
      <c r="F396" s="437">
        <f>ROUND(Source!AP387,O396)</f>
        <v/>
      </c>
      <c r="G396" s="437" t="inlineStr">
        <is>
          <t>Оборуд</t>
        </is>
      </c>
      <c r="H396" s="437" t="inlineStr">
        <is>
          <t>Стоимость оборудования (всего)</t>
        </is>
      </c>
      <c r="I396" s="437" t="n"/>
      <c r="J396" s="437" t="n"/>
      <c r="K396" s="437" t="n">
        <v>216</v>
      </c>
      <c r="L396" s="437" t="n">
        <v>8</v>
      </c>
      <c r="M396" s="437" t="n">
        <v>3</v>
      </c>
      <c r="N396" s="437" t="inlineStr"/>
      <c r="O396" s="437" t="n">
        <v>0</v>
      </c>
      <c r="P396" s="437" t="n"/>
      <c r="Q396" s="437" t="n"/>
      <c r="R396" s="437" t="n"/>
      <c r="S396" s="437" t="n"/>
      <c r="T396" s="437" t="n"/>
      <c r="U396" s="437" t="n"/>
      <c r="V396" s="437" t="n"/>
      <c r="W396" s="437" t="n">
        <v>0</v>
      </c>
      <c r="X396" s="437" t="n">
        <v>1</v>
      </c>
      <c r="Y396" s="437" t="n">
        <v>0</v>
      </c>
      <c r="Z396" s="437" t="n"/>
      <c r="AA396" s="437" t="n"/>
      <c r="AB396" s="437" t="n"/>
    </row>
    <row r="397">
      <c r="A397" s="437" t="n">
        <v>50</v>
      </c>
      <c r="B397" s="437" t="n">
        <v>0</v>
      </c>
      <c r="C397" s="437" t="n">
        <v>0</v>
      </c>
      <c r="D397" s="437" t="n">
        <v>1</v>
      </c>
      <c r="E397" s="437" t="n">
        <v>223</v>
      </c>
      <c r="F397" s="437">
        <f>ROUND(Source!AQ387,O397)</f>
        <v/>
      </c>
      <c r="G397" s="437" t="inlineStr">
        <is>
          <t>ОборудЗак</t>
        </is>
      </c>
      <c r="H397" s="437" t="inlineStr">
        <is>
          <t>Стоимость оборудования заказчика</t>
        </is>
      </c>
      <c r="I397" s="437" t="n"/>
      <c r="J397" s="437" t="n"/>
      <c r="K397" s="437" t="n">
        <v>223</v>
      </c>
      <c r="L397" s="437" t="n">
        <v>9</v>
      </c>
      <c r="M397" s="437" t="n">
        <v>3</v>
      </c>
      <c r="N397" s="437" t="inlineStr"/>
      <c r="O397" s="437" t="n">
        <v>0</v>
      </c>
      <c r="P397" s="437" t="n"/>
      <c r="Q397" s="437" t="n"/>
      <c r="R397" s="437" t="n"/>
      <c r="S397" s="437" t="n"/>
      <c r="T397" s="437" t="n"/>
      <c r="U397" s="437" t="n"/>
      <c r="V397" s="437" t="n"/>
      <c r="W397" s="437" t="n">
        <v>0</v>
      </c>
      <c r="X397" s="437" t="n">
        <v>1</v>
      </c>
      <c r="Y397" s="437" t="n">
        <v>0</v>
      </c>
      <c r="Z397" s="437" t="n"/>
      <c r="AA397" s="437" t="n"/>
      <c r="AB397" s="437" t="n"/>
    </row>
    <row r="398">
      <c r="A398" s="437" t="n">
        <v>50</v>
      </c>
      <c r="B398" s="437" t="n">
        <v>0</v>
      </c>
      <c r="C398" s="437" t="n">
        <v>0</v>
      </c>
      <c r="D398" s="437" t="n">
        <v>1</v>
      </c>
      <c r="E398" s="437" t="n">
        <v>229</v>
      </c>
      <c r="F398" s="437">
        <f>ROUND(Source!AZ387,O398)</f>
        <v/>
      </c>
      <c r="G398" s="437" t="inlineStr">
        <is>
          <t>ОборудПод</t>
        </is>
      </c>
      <c r="H398" s="437" t="inlineStr">
        <is>
          <t>Стоимость оборудования подрядчика</t>
        </is>
      </c>
      <c r="I398" s="437" t="n"/>
      <c r="J398" s="437" t="n"/>
      <c r="K398" s="437" t="n">
        <v>229</v>
      </c>
      <c r="L398" s="437" t="n">
        <v>10</v>
      </c>
      <c r="M398" s="437" t="n">
        <v>3</v>
      </c>
      <c r="N398" s="437" t="inlineStr"/>
      <c r="O398" s="437" t="n">
        <v>0</v>
      </c>
      <c r="P398" s="437" t="n"/>
      <c r="Q398" s="437" t="n"/>
      <c r="R398" s="437" t="n"/>
      <c r="S398" s="437" t="n"/>
      <c r="T398" s="437" t="n"/>
      <c r="U398" s="437" t="n"/>
      <c r="V398" s="437" t="n"/>
      <c r="W398" s="437" t="n">
        <v>0</v>
      </c>
      <c r="X398" s="437" t="n">
        <v>1</v>
      </c>
      <c r="Y398" s="437" t="n">
        <v>0</v>
      </c>
      <c r="Z398" s="437" t="n"/>
      <c r="AA398" s="437" t="n"/>
      <c r="AB398" s="437" t="n"/>
    </row>
    <row r="399">
      <c r="A399" s="437" t="n">
        <v>50</v>
      </c>
      <c r="B399" s="437" t="n">
        <v>0</v>
      </c>
      <c r="C399" s="437" t="n">
        <v>0</v>
      </c>
      <c r="D399" s="437" t="n">
        <v>1</v>
      </c>
      <c r="E399" s="437" t="n">
        <v>203</v>
      </c>
      <c r="F399" s="437">
        <f>ROUND(Source!Q387,O399)</f>
        <v/>
      </c>
      <c r="G399" s="437" t="inlineStr">
        <is>
          <t>ЭММ</t>
        </is>
      </c>
      <c r="H399" s="437" t="inlineStr">
        <is>
          <t>Эксплуатация машин</t>
        </is>
      </c>
      <c r="I399" s="437" t="n"/>
      <c r="J399" s="437" t="n"/>
      <c r="K399" s="437" t="n">
        <v>203</v>
      </c>
      <c r="L399" s="437" t="n">
        <v>11</v>
      </c>
      <c r="M399" s="437" t="n">
        <v>3</v>
      </c>
      <c r="N399" s="437" t="inlineStr"/>
      <c r="O399" s="437" t="n">
        <v>0</v>
      </c>
      <c r="P399" s="437" t="n"/>
      <c r="Q399" s="437" t="n"/>
      <c r="R399" s="437" t="n"/>
      <c r="S399" s="437" t="n"/>
      <c r="T399" s="437" t="n"/>
      <c r="U399" s="437" t="n"/>
      <c r="V399" s="437" t="n"/>
      <c r="W399" s="437" t="n">
        <v>0</v>
      </c>
      <c r="X399" s="437" t="n">
        <v>1</v>
      </c>
      <c r="Y399" s="437" t="n">
        <v>0</v>
      </c>
      <c r="Z399" s="437" t="n"/>
      <c r="AA399" s="437" t="n"/>
      <c r="AB399" s="437" t="n"/>
    </row>
    <row r="400">
      <c r="A400" s="437" t="n">
        <v>50</v>
      </c>
      <c r="B400" s="437" t="n">
        <v>0</v>
      </c>
      <c r="C400" s="437" t="n">
        <v>0</v>
      </c>
      <c r="D400" s="437" t="n">
        <v>1</v>
      </c>
      <c r="E400" s="437" t="n">
        <v>231</v>
      </c>
      <c r="F400" s="437">
        <f>ROUND(Source!BB387,O400)</f>
        <v/>
      </c>
      <c r="G400" s="437" t="inlineStr">
        <is>
          <t>ЭММсНРиСП</t>
        </is>
      </c>
      <c r="H400" s="437" t="inlineStr">
        <is>
          <t>Эксплуатация машин по ТСН-2001.16</t>
        </is>
      </c>
      <c r="I400" s="437" t="n"/>
      <c r="J400" s="437" t="n"/>
      <c r="K400" s="437" t="n">
        <v>231</v>
      </c>
      <c r="L400" s="437" t="n">
        <v>12</v>
      </c>
      <c r="M400" s="437" t="n">
        <v>3</v>
      </c>
      <c r="N400" s="437" t="inlineStr"/>
      <c r="O400" s="437" t="n">
        <v>0</v>
      </c>
      <c r="P400" s="437" t="n"/>
      <c r="Q400" s="437" t="n"/>
      <c r="R400" s="437" t="n"/>
      <c r="S400" s="437" t="n"/>
      <c r="T400" s="437" t="n"/>
      <c r="U400" s="437" t="n"/>
      <c r="V400" s="437" t="n"/>
      <c r="W400" s="437" t="n">
        <v>0</v>
      </c>
      <c r="X400" s="437" t="n">
        <v>1</v>
      </c>
      <c r="Y400" s="437" t="n">
        <v>0</v>
      </c>
      <c r="Z400" s="437" t="n"/>
      <c r="AA400" s="437" t="n"/>
      <c r="AB400" s="437" t="n"/>
    </row>
    <row r="401">
      <c r="A401" s="437" t="n">
        <v>50</v>
      </c>
      <c r="B401" s="437" t="n">
        <v>0</v>
      </c>
      <c r="C401" s="437" t="n">
        <v>0</v>
      </c>
      <c r="D401" s="437" t="n">
        <v>1</v>
      </c>
      <c r="E401" s="437" t="n">
        <v>204</v>
      </c>
      <c r="F401" s="437">
        <f>ROUND(Source!R387,O401)</f>
        <v/>
      </c>
      <c r="G401" s="437" t="inlineStr">
        <is>
          <t>ЗПМ</t>
        </is>
      </c>
      <c r="H401" s="437" t="inlineStr">
        <is>
          <t>ЗП машинистов</t>
        </is>
      </c>
      <c r="I401" s="437" t="n"/>
      <c r="J401" s="437" t="n"/>
      <c r="K401" s="437" t="n">
        <v>204</v>
      </c>
      <c r="L401" s="437" t="n">
        <v>13</v>
      </c>
      <c r="M401" s="437" t="n">
        <v>3</v>
      </c>
      <c r="N401" s="437" t="inlineStr"/>
      <c r="O401" s="437" t="n">
        <v>0</v>
      </c>
      <c r="P401" s="437" t="n"/>
      <c r="Q401" s="437" t="n"/>
      <c r="R401" s="437" t="n"/>
      <c r="S401" s="437" t="n"/>
      <c r="T401" s="437" t="n"/>
      <c r="U401" s="437" t="n"/>
      <c r="V401" s="437" t="n"/>
      <c r="W401" s="437" t="n">
        <v>0</v>
      </c>
      <c r="X401" s="437" t="n">
        <v>1</v>
      </c>
      <c r="Y401" s="437" t="n">
        <v>0</v>
      </c>
      <c r="Z401" s="437" t="n"/>
      <c r="AA401" s="437" t="n"/>
      <c r="AB401" s="437" t="n"/>
    </row>
    <row r="402">
      <c r="A402" s="437" t="n">
        <v>50</v>
      </c>
      <c r="B402" s="437" t="n">
        <v>0</v>
      </c>
      <c r="C402" s="437" t="n">
        <v>0</v>
      </c>
      <c r="D402" s="437" t="n">
        <v>1</v>
      </c>
      <c r="E402" s="437" t="n">
        <v>205</v>
      </c>
      <c r="F402" s="437">
        <f>ROUND(Source!S387,O402)</f>
        <v/>
      </c>
      <c r="G402" s="437" t="inlineStr">
        <is>
          <t>ОЗП</t>
        </is>
      </c>
      <c r="H402" s="437" t="inlineStr">
        <is>
          <t>Основная ЗП рабочих</t>
        </is>
      </c>
      <c r="I402" s="437" t="n"/>
      <c r="J402" s="437" t="n"/>
      <c r="K402" s="437" t="n">
        <v>205</v>
      </c>
      <c r="L402" s="437" t="n">
        <v>14</v>
      </c>
      <c r="M402" s="437" t="n">
        <v>3</v>
      </c>
      <c r="N402" s="437" t="inlineStr"/>
      <c r="O402" s="437" t="n">
        <v>0</v>
      </c>
      <c r="P402" s="437" t="n"/>
      <c r="Q402" s="437" t="n"/>
      <c r="R402" s="437" t="n"/>
      <c r="S402" s="437" t="n"/>
      <c r="T402" s="437" t="n"/>
      <c r="U402" s="437" t="n"/>
      <c r="V402" s="437" t="n"/>
      <c r="W402" s="437" t="n">
        <v>0</v>
      </c>
      <c r="X402" s="437" t="n">
        <v>1</v>
      </c>
      <c r="Y402" s="437" t="n">
        <v>0</v>
      </c>
      <c r="Z402" s="437" t="n"/>
      <c r="AA402" s="437" t="n"/>
      <c r="AB402" s="437" t="n"/>
    </row>
    <row r="403">
      <c r="A403" s="437" t="n">
        <v>50</v>
      </c>
      <c r="B403" s="437" t="n">
        <v>0</v>
      </c>
      <c r="C403" s="437" t="n">
        <v>0</v>
      </c>
      <c r="D403" s="437" t="n">
        <v>1</v>
      </c>
      <c r="E403" s="437" t="n">
        <v>232</v>
      </c>
      <c r="F403" s="437">
        <f>ROUND(Source!BC387,O403)</f>
        <v/>
      </c>
      <c r="G403" s="437" t="inlineStr">
        <is>
          <t>ОЗПсНРиСП</t>
        </is>
      </c>
      <c r="H403" s="437" t="inlineStr">
        <is>
          <t>Основная ЗП рабочих по ТСН-2001.16</t>
        </is>
      </c>
      <c r="I403" s="437" t="n"/>
      <c r="J403" s="437" t="n"/>
      <c r="K403" s="437" t="n">
        <v>232</v>
      </c>
      <c r="L403" s="437" t="n">
        <v>15</v>
      </c>
      <c r="M403" s="437" t="n">
        <v>3</v>
      </c>
      <c r="N403" s="437" t="inlineStr"/>
      <c r="O403" s="437" t="n">
        <v>0</v>
      </c>
      <c r="P403" s="437" t="n"/>
      <c r="Q403" s="437" t="n"/>
      <c r="R403" s="437" t="n"/>
      <c r="S403" s="437" t="n"/>
      <c r="T403" s="437" t="n"/>
      <c r="U403" s="437" t="n"/>
      <c r="V403" s="437" t="n"/>
      <c r="W403" s="437" t="n">
        <v>0</v>
      </c>
      <c r="X403" s="437" t="n">
        <v>1</v>
      </c>
      <c r="Y403" s="437" t="n">
        <v>0</v>
      </c>
      <c r="Z403" s="437" t="n"/>
      <c r="AA403" s="437" t="n"/>
      <c r="AB403" s="437" t="n"/>
    </row>
    <row r="404">
      <c r="A404" s="437" t="n">
        <v>50</v>
      </c>
      <c r="B404" s="437" t="n">
        <v>0</v>
      </c>
      <c r="C404" s="437" t="n">
        <v>0</v>
      </c>
      <c r="D404" s="437" t="n">
        <v>1</v>
      </c>
      <c r="E404" s="437" t="n">
        <v>214</v>
      </c>
      <c r="F404" s="437">
        <f>ROUND(Source!AS387,O404)</f>
        <v/>
      </c>
      <c r="G404" s="437" t="inlineStr">
        <is>
          <t>Строит</t>
        </is>
      </c>
      <c r="H404" s="437" t="inlineStr">
        <is>
          <t>Строительные работы с НР и СП</t>
        </is>
      </c>
      <c r="I404" s="437" t="n"/>
      <c r="J404" s="437" t="n"/>
      <c r="K404" s="437" t="n">
        <v>214</v>
      </c>
      <c r="L404" s="437" t="n">
        <v>16</v>
      </c>
      <c r="M404" s="437" t="n">
        <v>3</v>
      </c>
      <c r="N404" s="437" t="inlineStr"/>
      <c r="O404" s="437" t="n">
        <v>0</v>
      </c>
      <c r="P404" s="437" t="n"/>
      <c r="Q404" s="437" t="n"/>
      <c r="R404" s="437" t="n"/>
      <c r="S404" s="437" t="n"/>
      <c r="T404" s="437" t="n"/>
      <c r="U404" s="437" t="n"/>
      <c r="V404" s="437" t="n"/>
      <c r="W404" s="437" t="n">
        <v>0</v>
      </c>
      <c r="X404" s="437" t="n">
        <v>1</v>
      </c>
      <c r="Y404" s="437" t="n">
        <v>0</v>
      </c>
      <c r="Z404" s="437" t="n"/>
      <c r="AA404" s="437" t="n"/>
      <c r="AB404" s="437" t="n"/>
    </row>
    <row r="405">
      <c r="A405" s="437" t="n">
        <v>50</v>
      </c>
      <c r="B405" s="437" t="n">
        <v>0</v>
      </c>
      <c r="C405" s="437" t="n">
        <v>0</v>
      </c>
      <c r="D405" s="437" t="n">
        <v>1</v>
      </c>
      <c r="E405" s="437" t="n">
        <v>215</v>
      </c>
      <c r="F405" s="437">
        <f>ROUND(Source!AT387,O405)</f>
        <v/>
      </c>
      <c r="G405" s="437" t="inlineStr">
        <is>
          <t>Монтаж</t>
        </is>
      </c>
      <c r="H405" s="437" t="inlineStr">
        <is>
          <t>Монтажные работы с НР и СП</t>
        </is>
      </c>
      <c r="I405" s="437" t="n"/>
      <c r="J405" s="437" t="n"/>
      <c r="K405" s="437" t="n">
        <v>215</v>
      </c>
      <c r="L405" s="437" t="n">
        <v>17</v>
      </c>
      <c r="M405" s="437" t="n">
        <v>3</v>
      </c>
      <c r="N405" s="437" t="inlineStr"/>
      <c r="O405" s="437" t="n">
        <v>0</v>
      </c>
      <c r="P405" s="437" t="n"/>
      <c r="Q405" s="437" t="n"/>
      <c r="R405" s="437" t="n"/>
      <c r="S405" s="437" t="n"/>
      <c r="T405" s="437" t="n"/>
      <c r="U405" s="437" t="n"/>
      <c r="V405" s="437" t="n"/>
      <c r="W405" s="437" t="n">
        <v>0</v>
      </c>
      <c r="X405" s="437" t="n">
        <v>1</v>
      </c>
      <c r="Y405" s="437" t="n">
        <v>0</v>
      </c>
      <c r="Z405" s="437" t="n"/>
      <c r="AA405" s="437" t="n"/>
      <c r="AB405" s="437" t="n"/>
    </row>
    <row r="406">
      <c r="A406" s="437" t="n">
        <v>50</v>
      </c>
      <c r="B406" s="437" t="n">
        <v>0</v>
      </c>
      <c r="C406" s="437" t="n">
        <v>0</v>
      </c>
      <c r="D406" s="437" t="n">
        <v>1</v>
      </c>
      <c r="E406" s="437" t="n">
        <v>217</v>
      </c>
      <c r="F406" s="437">
        <f>ROUND(Source!AU387,O406)</f>
        <v/>
      </c>
      <c r="G406" s="437" t="inlineStr">
        <is>
          <t>Прочие</t>
        </is>
      </c>
      <c r="H406" s="437" t="inlineStr">
        <is>
          <t>Прочие работы с НР и СП</t>
        </is>
      </c>
      <c r="I406" s="437" t="n"/>
      <c r="J406" s="437" t="n"/>
      <c r="K406" s="437" t="n">
        <v>217</v>
      </c>
      <c r="L406" s="437" t="n">
        <v>18</v>
      </c>
      <c r="M406" s="437" t="n">
        <v>3</v>
      </c>
      <c r="N406" s="437" t="inlineStr"/>
      <c r="O406" s="437" t="n">
        <v>0</v>
      </c>
      <c r="P406" s="437" t="n"/>
      <c r="Q406" s="437" t="n"/>
      <c r="R406" s="437" t="n"/>
      <c r="S406" s="437" t="n"/>
      <c r="T406" s="437" t="n"/>
      <c r="U406" s="437" t="n"/>
      <c r="V406" s="437" t="n"/>
      <c r="W406" s="437" t="n">
        <v>0</v>
      </c>
      <c r="X406" s="437" t="n">
        <v>1</v>
      </c>
      <c r="Y406" s="437" t="n">
        <v>0</v>
      </c>
      <c r="Z406" s="437" t="n"/>
      <c r="AA406" s="437" t="n"/>
      <c r="AB406" s="437" t="n"/>
    </row>
    <row r="407">
      <c r="A407" s="437" t="n">
        <v>50</v>
      </c>
      <c r="B407" s="437" t="n">
        <v>0</v>
      </c>
      <c r="C407" s="437" t="n">
        <v>0</v>
      </c>
      <c r="D407" s="437" t="n">
        <v>1</v>
      </c>
      <c r="E407" s="437" t="n">
        <v>230</v>
      </c>
      <c r="F407" s="437">
        <f>ROUND(Source!BA387,O407)</f>
        <v/>
      </c>
      <c r="G407" s="437" t="inlineStr">
        <is>
          <t>ПрочиеЗатр</t>
        </is>
      </c>
      <c r="H407" s="437" t="inlineStr">
        <is>
          <t>Прочие затраты по ТСН-2001.16</t>
        </is>
      </c>
      <c r="I407" s="437" t="n"/>
      <c r="J407" s="437" t="n"/>
      <c r="K407" s="437" t="n">
        <v>230</v>
      </c>
      <c r="L407" s="437" t="n">
        <v>19</v>
      </c>
      <c r="M407" s="437" t="n">
        <v>3</v>
      </c>
      <c r="N407" s="437" t="inlineStr"/>
      <c r="O407" s="437" t="n">
        <v>0</v>
      </c>
      <c r="P407" s="437" t="n"/>
      <c r="Q407" s="437" t="n"/>
      <c r="R407" s="437" t="n"/>
      <c r="S407" s="437" t="n"/>
      <c r="T407" s="437" t="n"/>
      <c r="U407" s="437" t="n"/>
      <c r="V407" s="437" t="n"/>
      <c r="W407" s="437" t="n">
        <v>0</v>
      </c>
      <c r="X407" s="437" t="n">
        <v>1</v>
      </c>
      <c r="Y407" s="437" t="n">
        <v>0</v>
      </c>
      <c r="Z407" s="437" t="n"/>
      <c r="AA407" s="437" t="n"/>
      <c r="AB407" s="437" t="n"/>
    </row>
    <row r="408">
      <c r="A408" s="437" t="n">
        <v>50</v>
      </c>
      <c r="B408" s="437" t="n">
        <v>0</v>
      </c>
      <c r="C408" s="437" t="n">
        <v>0</v>
      </c>
      <c r="D408" s="437" t="n">
        <v>1</v>
      </c>
      <c r="E408" s="437" t="n">
        <v>206</v>
      </c>
      <c r="F408" s="437">
        <f>ROUND(Source!T387,O408)</f>
        <v/>
      </c>
      <c r="G408" s="437" t="inlineStr">
        <is>
          <t>ВозврМат</t>
        </is>
      </c>
      <c r="H408" s="437" t="inlineStr">
        <is>
          <t>Возврат материалов</t>
        </is>
      </c>
      <c r="I408" s="437" t="n"/>
      <c r="J408" s="437" t="n"/>
      <c r="K408" s="437" t="n">
        <v>206</v>
      </c>
      <c r="L408" s="437" t="n">
        <v>20</v>
      </c>
      <c r="M408" s="437" t="n">
        <v>3</v>
      </c>
      <c r="N408" s="437" t="inlineStr"/>
      <c r="O408" s="437" t="n">
        <v>0</v>
      </c>
      <c r="P408" s="437" t="n"/>
      <c r="Q408" s="437" t="n"/>
      <c r="R408" s="437" t="n"/>
      <c r="S408" s="437" t="n"/>
      <c r="T408" s="437" t="n"/>
      <c r="U408" s="437" t="n"/>
      <c r="V408" s="437" t="n"/>
      <c r="W408" s="437" t="n">
        <v>0</v>
      </c>
      <c r="X408" s="437" t="n">
        <v>1</v>
      </c>
      <c r="Y408" s="437" t="n">
        <v>0</v>
      </c>
      <c r="Z408" s="437" t="n"/>
      <c r="AA408" s="437" t="n"/>
      <c r="AB408" s="437" t="n"/>
    </row>
    <row r="409">
      <c r="A409" s="437" t="n">
        <v>50</v>
      </c>
      <c r="B409" s="437" t="n">
        <v>0</v>
      </c>
      <c r="C409" s="437" t="n">
        <v>0</v>
      </c>
      <c r="D409" s="437" t="n">
        <v>1</v>
      </c>
      <c r="E409" s="437" t="n">
        <v>207</v>
      </c>
      <c r="F409" s="437">
        <f>ROUND(Source!U387,O409)</f>
        <v/>
      </c>
      <c r="G409" s="437" t="inlineStr">
        <is>
          <t>ТрудСтр</t>
        </is>
      </c>
      <c r="H409" s="437" t="inlineStr">
        <is>
          <t>Трудозатраты строителей</t>
        </is>
      </c>
      <c r="I409" s="437" t="n"/>
      <c r="J409" s="437" t="n"/>
      <c r="K409" s="437" t="n">
        <v>207</v>
      </c>
      <c r="L409" s="437" t="n">
        <v>21</v>
      </c>
      <c r="M409" s="437" t="n">
        <v>3</v>
      </c>
      <c r="N409" s="437" t="inlineStr"/>
      <c r="O409" s="437" t="n">
        <v>7</v>
      </c>
      <c r="P409" s="437" t="n"/>
      <c r="Q409" s="437" t="n"/>
      <c r="R409" s="437" t="n"/>
      <c r="S409" s="437" t="n"/>
      <c r="T409" s="437" t="n"/>
      <c r="U409" s="437" t="n"/>
      <c r="V409" s="437" t="n"/>
      <c r="W409" s="437" t="n">
        <v>0</v>
      </c>
      <c r="X409" s="437" t="n">
        <v>1</v>
      </c>
      <c r="Y409" s="437" t="n">
        <v>0</v>
      </c>
      <c r="Z409" s="437" t="n"/>
      <c r="AA409" s="437" t="n"/>
      <c r="AB409" s="437" t="n"/>
    </row>
    <row r="410">
      <c r="A410" s="437" t="n">
        <v>50</v>
      </c>
      <c r="B410" s="437" t="n">
        <v>0</v>
      </c>
      <c r="C410" s="437" t="n">
        <v>0</v>
      </c>
      <c r="D410" s="437" t="n">
        <v>1</v>
      </c>
      <c r="E410" s="437" t="n">
        <v>208</v>
      </c>
      <c r="F410" s="437">
        <f>ROUND(Source!V387,O410)</f>
        <v/>
      </c>
      <c r="G410" s="437" t="inlineStr">
        <is>
          <t>ТрудМаш</t>
        </is>
      </c>
      <c r="H410" s="437" t="inlineStr">
        <is>
          <t>Трудозатраты машинистов</t>
        </is>
      </c>
      <c r="I410" s="437" t="n"/>
      <c r="J410" s="437" t="n"/>
      <c r="K410" s="437" t="n">
        <v>208</v>
      </c>
      <c r="L410" s="437" t="n">
        <v>22</v>
      </c>
      <c r="M410" s="437" t="n">
        <v>3</v>
      </c>
      <c r="N410" s="437" t="inlineStr"/>
      <c r="O410" s="437" t="n">
        <v>7</v>
      </c>
      <c r="P410" s="437" t="n"/>
      <c r="Q410" s="437" t="n"/>
      <c r="R410" s="437" t="n"/>
      <c r="S410" s="437" t="n"/>
      <c r="T410" s="437" t="n"/>
      <c r="U410" s="437" t="n"/>
      <c r="V410" s="437" t="n"/>
      <c r="W410" s="437" t="n">
        <v>0</v>
      </c>
      <c r="X410" s="437" t="n">
        <v>1</v>
      </c>
      <c r="Y410" s="437" t="n">
        <v>0</v>
      </c>
      <c r="Z410" s="437" t="n"/>
      <c r="AA410" s="437" t="n"/>
      <c r="AB410" s="437" t="n"/>
    </row>
    <row r="411">
      <c r="A411" s="437" t="n">
        <v>50</v>
      </c>
      <c r="B411" s="437" t="n">
        <v>0</v>
      </c>
      <c r="C411" s="437" t="n">
        <v>0</v>
      </c>
      <c r="D411" s="437" t="n">
        <v>1</v>
      </c>
      <c r="E411" s="437" t="n">
        <v>209</v>
      </c>
      <c r="F411" s="437">
        <f>ROUND(Source!W387,O411)</f>
        <v/>
      </c>
      <c r="G411" s="437" t="inlineStr">
        <is>
          <t>ТранспМат</t>
        </is>
      </c>
      <c r="H411" s="437" t="inlineStr">
        <is>
          <t>Транспорт материалов</t>
        </is>
      </c>
      <c r="I411" s="437" t="n"/>
      <c r="J411" s="437" t="n"/>
      <c r="K411" s="437" t="n">
        <v>209</v>
      </c>
      <c r="L411" s="437" t="n">
        <v>23</v>
      </c>
      <c r="M411" s="437" t="n">
        <v>3</v>
      </c>
      <c r="N411" s="437" t="inlineStr"/>
      <c r="O411" s="437" t="n">
        <v>0</v>
      </c>
      <c r="P411" s="437" t="n"/>
      <c r="Q411" s="437" t="n"/>
      <c r="R411" s="437" t="n"/>
      <c r="S411" s="437" t="n"/>
      <c r="T411" s="437" t="n"/>
      <c r="U411" s="437" t="n"/>
      <c r="V411" s="437" t="n"/>
      <c r="W411" s="437" t="n">
        <v>0</v>
      </c>
      <c r="X411" s="437" t="n">
        <v>1</v>
      </c>
      <c r="Y411" s="437" t="n">
        <v>0</v>
      </c>
      <c r="Z411" s="437" t="n"/>
      <c r="AA411" s="437" t="n"/>
      <c r="AB411" s="437" t="n"/>
    </row>
    <row r="412">
      <c r="A412" s="437" t="n">
        <v>50</v>
      </c>
      <c r="B412" s="437" t="n">
        <v>0</v>
      </c>
      <c r="C412" s="437" t="n">
        <v>0</v>
      </c>
      <c r="D412" s="437" t="n">
        <v>1</v>
      </c>
      <c r="E412" s="437" t="n">
        <v>233</v>
      </c>
      <c r="F412" s="437">
        <f>ROUND(Source!BD387,O412)</f>
        <v/>
      </c>
      <c r="G412" s="437" t="inlineStr">
        <is>
          <t>Перевозка</t>
        </is>
      </c>
      <c r="H412" s="437" t="inlineStr">
        <is>
          <t>Перевозка грузов</t>
        </is>
      </c>
      <c r="I412" s="437" t="n"/>
      <c r="J412" s="437" t="n"/>
      <c r="K412" s="437" t="n">
        <v>233</v>
      </c>
      <c r="L412" s="437" t="n">
        <v>24</v>
      </c>
      <c r="M412" s="437" t="n">
        <v>3</v>
      </c>
      <c r="N412" s="437" t="inlineStr"/>
      <c r="O412" s="437" t="n">
        <v>0</v>
      </c>
      <c r="P412" s="437" t="n"/>
      <c r="Q412" s="437" t="n"/>
      <c r="R412" s="437" t="n"/>
      <c r="S412" s="437" t="n"/>
      <c r="T412" s="437" t="n"/>
      <c r="U412" s="437" t="n"/>
      <c r="V412" s="437" t="n"/>
      <c r="W412" s="437" t="n">
        <v>0</v>
      </c>
      <c r="X412" s="437" t="n">
        <v>1</v>
      </c>
      <c r="Y412" s="437" t="n">
        <v>0</v>
      </c>
      <c r="Z412" s="437" t="n"/>
      <c r="AA412" s="437" t="n"/>
      <c r="AB412" s="437" t="n"/>
    </row>
    <row r="413">
      <c r="A413" s="437" t="n">
        <v>50</v>
      </c>
      <c r="B413" s="437" t="n">
        <v>0</v>
      </c>
      <c r="C413" s="437" t="n">
        <v>0</v>
      </c>
      <c r="D413" s="437" t="n">
        <v>1</v>
      </c>
      <c r="E413" s="437" t="n">
        <v>210</v>
      </c>
      <c r="F413" s="437">
        <f>ROUND(Source!X387,O413)</f>
        <v/>
      </c>
      <c r="G413" s="437" t="inlineStr">
        <is>
          <t>НР</t>
        </is>
      </c>
      <c r="H413" s="437" t="inlineStr">
        <is>
          <t>Накладные расходы</t>
        </is>
      </c>
      <c r="I413" s="437" t="n"/>
      <c r="J413" s="437" t="n"/>
      <c r="K413" s="437" t="n">
        <v>210</v>
      </c>
      <c r="L413" s="437" t="n">
        <v>25</v>
      </c>
      <c r="M413" s="437" t="n">
        <v>3</v>
      </c>
      <c r="N413" s="437" t="inlineStr"/>
      <c r="O413" s="437" t="n">
        <v>0</v>
      </c>
      <c r="P413" s="437" t="n"/>
      <c r="Q413" s="437" t="n"/>
      <c r="R413" s="437" t="n"/>
      <c r="S413" s="437" t="n"/>
      <c r="T413" s="437" t="n"/>
      <c r="U413" s="437" t="n"/>
      <c r="V413" s="437" t="n"/>
      <c r="W413" s="437" t="n">
        <v>0</v>
      </c>
      <c r="X413" s="437" t="n">
        <v>1</v>
      </c>
      <c r="Y413" s="437" t="n">
        <v>0</v>
      </c>
      <c r="Z413" s="437" t="n"/>
      <c r="AA413" s="437" t="n"/>
      <c r="AB413" s="437" t="n"/>
    </row>
    <row r="414">
      <c r="A414" s="437" t="n">
        <v>50</v>
      </c>
      <c r="B414" s="437" t="n">
        <v>0</v>
      </c>
      <c r="C414" s="437" t="n">
        <v>0</v>
      </c>
      <c r="D414" s="437" t="n">
        <v>1</v>
      </c>
      <c r="E414" s="437" t="n">
        <v>211</v>
      </c>
      <c r="F414" s="437">
        <f>ROUND(Source!Y387,O414)</f>
        <v/>
      </c>
      <c r="G414" s="437" t="inlineStr">
        <is>
          <t>СмПриб</t>
        </is>
      </c>
      <c r="H414" s="437" t="inlineStr">
        <is>
          <t>Сметная прибыль</t>
        </is>
      </c>
      <c r="I414" s="437" t="n"/>
      <c r="J414" s="437" t="n"/>
      <c r="K414" s="437" t="n">
        <v>211</v>
      </c>
      <c r="L414" s="437" t="n">
        <v>26</v>
      </c>
      <c r="M414" s="437" t="n">
        <v>3</v>
      </c>
      <c r="N414" s="437" t="inlineStr"/>
      <c r="O414" s="437" t="n">
        <v>0</v>
      </c>
      <c r="P414" s="437" t="n"/>
      <c r="Q414" s="437" t="n"/>
      <c r="R414" s="437" t="n"/>
      <c r="S414" s="437" t="n"/>
      <c r="T414" s="437" t="n"/>
      <c r="U414" s="437" t="n"/>
      <c r="V414" s="437" t="n"/>
      <c r="W414" s="437" t="n">
        <v>0</v>
      </c>
      <c r="X414" s="437" t="n">
        <v>1</v>
      </c>
      <c r="Y414" s="437" t="n">
        <v>0</v>
      </c>
      <c r="Z414" s="437" t="n"/>
      <c r="AA414" s="437" t="n"/>
      <c r="AB414" s="437" t="n"/>
    </row>
    <row r="415">
      <c r="A415" s="437" t="n">
        <v>50</v>
      </c>
      <c r="B415" s="437" t="n">
        <v>0</v>
      </c>
      <c r="C415" s="437" t="n">
        <v>0</v>
      </c>
      <c r="D415" s="437" t="n">
        <v>1</v>
      </c>
      <c r="E415" s="437" t="n">
        <v>224</v>
      </c>
      <c r="F415" s="437">
        <f>ROUND(Source!AR387,O415)</f>
        <v/>
      </c>
      <c r="G415" s="437" t="inlineStr">
        <is>
          <t>Всего</t>
        </is>
      </c>
      <c r="H415" s="437" t="inlineStr">
        <is>
          <t>Всего с НР и СП</t>
        </is>
      </c>
      <c r="I415" s="437" t="n"/>
      <c r="J415" s="437" t="n"/>
      <c r="K415" s="437" t="n">
        <v>224</v>
      </c>
      <c r="L415" s="437" t="n">
        <v>27</v>
      </c>
      <c r="M415" s="437" t="n">
        <v>3</v>
      </c>
      <c r="N415" s="437" t="inlineStr"/>
      <c r="O415" s="437" t="n">
        <v>0</v>
      </c>
      <c r="P415" s="437" t="n"/>
      <c r="Q415" s="437" t="n"/>
      <c r="R415" s="437" t="n"/>
      <c r="S415" s="437" t="n"/>
      <c r="T415" s="437" t="n"/>
      <c r="U415" s="437" t="n"/>
      <c r="V415" s="437" t="n"/>
      <c r="W415" s="437" t="n">
        <v>0</v>
      </c>
      <c r="X415" s="437" t="n">
        <v>1</v>
      </c>
      <c r="Y415" s="437" t="n">
        <v>0</v>
      </c>
      <c r="Z415" s="437" t="n"/>
      <c r="AA415" s="437" t="n"/>
      <c r="AB415" s="437" t="n"/>
    </row>
    <row r="416">
      <c r="A416" s="437" t="n">
        <v>50</v>
      </c>
      <c r="B416" s="437" t="n">
        <v>0</v>
      </c>
      <c r="C416" s="437" t="n">
        <v>0</v>
      </c>
      <c r="D416" s="437" t="n">
        <v>2</v>
      </c>
      <c r="E416" s="437" t="n">
        <v>0</v>
      </c>
      <c r="F416" s="437">
        <f>ROUND(F415,O416)</f>
        <v/>
      </c>
      <c r="G416" s="437" t="inlineStr">
        <is>
          <t>и1</t>
        </is>
      </c>
      <c r="H416" s="437" t="inlineStr">
        <is>
          <t>Итого</t>
        </is>
      </c>
      <c r="I416" s="437" t="n"/>
      <c r="J416" s="437" t="n"/>
      <c r="K416" s="437" t="n">
        <v>212</v>
      </c>
      <c r="L416" s="437" t="n">
        <v>28</v>
      </c>
      <c r="M416" s="437" t="n">
        <v>0</v>
      </c>
      <c r="N416" s="437" t="inlineStr"/>
      <c r="O416" s="437" t="n">
        <v>0</v>
      </c>
      <c r="P416" s="437" t="n"/>
      <c r="Q416" s="437" t="n"/>
      <c r="R416" s="437" t="n"/>
      <c r="S416" s="437" t="n"/>
      <c r="T416" s="437" t="n"/>
      <c r="U416" s="437" t="n"/>
      <c r="V416" s="437" t="n"/>
      <c r="W416" s="437" t="n">
        <v>0</v>
      </c>
      <c r="X416" s="437" t="n">
        <v>1</v>
      </c>
      <c r="Y416" s="437" t="n">
        <v>0</v>
      </c>
      <c r="Z416" s="437" t="n"/>
      <c r="AA416" s="437" t="n"/>
      <c r="AB416" s="437" t="n"/>
    </row>
    <row r="417">
      <c r="A417" s="437" t="n">
        <v>50</v>
      </c>
      <c r="B417" s="437" t="n">
        <v>0</v>
      </c>
      <c r="C417" s="437" t="n">
        <v>0</v>
      </c>
      <c r="D417" s="437" t="n">
        <v>2</v>
      </c>
      <c r="E417" s="437" t="n">
        <v>0</v>
      </c>
      <c r="F417" s="437">
        <f>ROUND(F416*0.22,O417)</f>
        <v/>
      </c>
      <c r="G417" s="437" t="inlineStr">
        <is>
          <t>и2</t>
        </is>
      </c>
      <c r="H417" s="437" t="inlineStr">
        <is>
          <t>НДС 22%</t>
        </is>
      </c>
      <c r="I417" s="437" t="n"/>
      <c r="J417" s="437" t="n"/>
      <c r="K417" s="437" t="n">
        <v>212</v>
      </c>
      <c r="L417" s="437" t="n">
        <v>29</v>
      </c>
      <c r="M417" s="437" t="n">
        <v>0</v>
      </c>
      <c r="N417" s="437" t="inlineStr"/>
      <c r="O417" s="437" t="n">
        <v>0</v>
      </c>
      <c r="P417" s="437" t="n"/>
      <c r="Q417" s="437" t="n"/>
      <c r="R417" s="437" t="n"/>
      <c r="S417" s="437" t="n"/>
      <c r="T417" s="437" t="n"/>
      <c r="U417" s="437" t="n"/>
      <c r="V417" s="437" t="n"/>
      <c r="W417" s="437" t="n">
        <v>0</v>
      </c>
      <c r="X417" s="437" t="n">
        <v>1</v>
      </c>
      <c r="Y417" s="437" t="n">
        <v>0</v>
      </c>
      <c r="Z417" s="437" t="n"/>
      <c r="AA417" s="437" t="n"/>
      <c r="AB417" s="437" t="n"/>
    </row>
    <row r="418">
      <c r="A418" s="437" t="n">
        <v>50</v>
      </c>
      <c r="B418" s="437" t="n">
        <v>0</v>
      </c>
      <c r="C418" s="437" t="n">
        <v>0</v>
      </c>
      <c r="D418" s="437" t="n">
        <v>2</v>
      </c>
      <c r="E418" s="437" t="n">
        <v>213</v>
      </c>
      <c r="F418" s="437">
        <f>ROUND(F416+F417,O418)</f>
        <v/>
      </c>
      <c r="G418" s="437" t="inlineStr">
        <is>
          <t>и3</t>
        </is>
      </c>
      <c r="H418" s="437" t="inlineStr">
        <is>
          <t>Всего</t>
        </is>
      </c>
      <c r="I418" s="437" t="n"/>
      <c r="J418" s="437" t="n"/>
      <c r="K418" s="437" t="n">
        <v>212</v>
      </c>
      <c r="L418" s="437" t="n">
        <v>30</v>
      </c>
      <c r="M418" s="437" t="n">
        <v>0</v>
      </c>
      <c r="N418" s="437" t="inlineStr"/>
      <c r="O418" s="437" t="n">
        <v>0</v>
      </c>
      <c r="P418" s="437" t="n"/>
      <c r="Q418" s="437" t="n"/>
      <c r="R418" s="437" t="n"/>
      <c r="S418" s="437" t="n"/>
      <c r="T418" s="437" t="n"/>
      <c r="U418" s="437" t="n"/>
      <c r="V418" s="437" t="n"/>
      <c r="W418" s="437" t="n">
        <v>0</v>
      </c>
      <c r="X418" s="437" t="n">
        <v>1</v>
      </c>
      <c r="Y418" s="437" t="n">
        <v>0</v>
      </c>
      <c r="Z418" s="437" t="n"/>
      <c r="AA418" s="437" t="n"/>
      <c r="AB418" s="437" t="n"/>
    </row>
    <row r="419"/>
    <row r="420">
      <c r="A420" s="434" t="n">
        <v>3</v>
      </c>
      <c r="B420" s="434" t="n">
        <v>0</v>
      </c>
      <c r="C420" s="434" t="n"/>
      <c r="D420" s="434">
        <f>ROW(A432)</f>
        <v/>
      </c>
      <c r="E420" s="434" t="n"/>
      <c r="F420" s="434" t="inlineStr">
        <is>
          <t>Новая локальная смета</t>
        </is>
      </c>
      <c r="G420" s="434" t="inlineStr">
        <is>
          <t>Текстильщиков 13</t>
        </is>
      </c>
      <c r="H420" s="434" t="inlineStr"/>
      <c r="I420" s="434" t="n">
        <v>0</v>
      </c>
      <c r="J420" s="434" t="inlineStr"/>
      <c r="K420" s="434" t="n">
        <v>-1</v>
      </c>
      <c r="L420" s="434" t="inlineStr">
        <is>
          <t>Новая локальная смета</t>
        </is>
      </c>
      <c r="M420" s="434" t="inlineStr"/>
      <c r="N420" s="434" t="n"/>
      <c r="O420" s="434" t="n"/>
      <c r="P420" s="434" t="n"/>
      <c r="Q420" s="434" t="n"/>
      <c r="R420" s="434" t="n"/>
      <c r="S420" s="434" t="n">
        <v>0</v>
      </c>
      <c r="T420" s="434" t="n"/>
      <c r="U420" s="434" t="inlineStr"/>
      <c r="V420" s="434" t="n">
        <v>0</v>
      </c>
      <c r="W420" s="434" t="n"/>
      <c r="X420" s="434" t="n"/>
      <c r="Y420" s="434" t="n"/>
      <c r="Z420" s="434" t="n"/>
      <c r="AA420" s="434" t="n"/>
      <c r="AB420" s="434" t="inlineStr"/>
      <c r="AC420" s="434" t="inlineStr"/>
      <c r="AD420" s="434" t="inlineStr"/>
      <c r="AE420" s="434" t="inlineStr"/>
      <c r="AF420" s="434" t="inlineStr"/>
      <c r="AG420" s="434" t="inlineStr"/>
      <c r="AH420" s="434" t="n"/>
      <c r="AI420" s="434" t="n"/>
      <c r="AJ420" s="434" t="n"/>
      <c r="AK420" s="434" t="n"/>
      <c r="AL420" s="434" t="n"/>
      <c r="AM420" s="434" t="n"/>
      <c r="AN420" s="434" t="n"/>
      <c r="AO420" s="434" t="n"/>
      <c r="AP420" s="434" t="inlineStr"/>
      <c r="AQ420" s="434" t="inlineStr"/>
      <c r="AR420" s="434" t="inlineStr"/>
      <c r="AS420" s="434" t="n"/>
      <c r="AT420" s="434" t="n"/>
      <c r="AU420" s="434" t="n"/>
      <c r="AV420" s="434" t="n"/>
      <c r="AW420" s="434" t="n"/>
      <c r="AX420" s="434" t="n"/>
      <c r="AY420" s="434" t="n"/>
      <c r="AZ420" s="434" t="inlineStr"/>
      <c r="BA420" s="434" t="n"/>
      <c r="BB420" s="434" t="inlineStr"/>
      <c r="BC420" s="434" t="inlineStr"/>
      <c r="BD420" s="434" t="inlineStr"/>
      <c r="BE420" s="434" t="inlineStr"/>
      <c r="BF420" s="434" t="inlineStr"/>
      <c r="BG420" s="434" t="inlineStr"/>
      <c r="BH420" s="434" t="inlineStr"/>
      <c r="BI420" s="434" t="inlineStr"/>
      <c r="BJ420" s="434" t="inlineStr"/>
      <c r="BK420" s="434" t="inlineStr"/>
      <c r="BL420" s="434" t="inlineStr"/>
      <c r="BM420" s="434" t="inlineStr"/>
      <c r="BN420" s="434" t="inlineStr"/>
      <c r="BO420" s="434" t="inlineStr"/>
      <c r="BP420" s="434" t="inlineStr"/>
      <c r="BQ420" s="434" t="n"/>
      <c r="BR420" s="434" t="n"/>
      <c r="BS420" s="434" t="n"/>
      <c r="BT420" s="434" t="n"/>
      <c r="BU420" s="434" t="n"/>
      <c r="BV420" s="434" t="n"/>
      <c r="BW420" s="434" t="n"/>
      <c r="BX420" s="434" t="n">
        <v>0</v>
      </c>
      <c r="BY420" s="434" t="n"/>
      <c r="BZ420" s="434" t="n"/>
      <c r="CA420" s="434" t="n"/>
      <c r="CB420" s="434" t="n"/>
      <c r="CC420" s="434" t="n"/>
      <c r="CD420" s="434" t="n"/>
      <c r="CE420" s="434" t="n"/>
      <c r="CF420" s="434" t="n">
        <v>0</v>
      </c>
      <c r="CG420" s="434" t="n">
        <v>0</v>
      </c>
      <c r="CH420" s="434" t="n"/>
      <c r="CI420" s="434" t="inlineStr"/>
      <c r="CJ420" s="434" t="inlineStr"/>
      <c r="CK420" t="inlineStr"/>
      <c r="CL420" t="inlineStr"/>
      <c r="CM420" t="inlineStr"/>
      <c r="CN420" t="inlineStr"/>
      <c r="CO420" t="inlineStr"/>
      <c r="CP420" t="inlineStr"/>
      <c r="CQ420" t="inlineStr"/>
    </row>
    <row r="421"/>
    <row r="422">
      <c r="A422" s="435" t="n">
        <v>52</v>
      </c>
      <c r="B422" s="435">
        <f>B432</f>
        <v/>
      </c>
      <c r="C422" s="435">
        <f>C432</f>
        <v/>
      </c>
      <c r="D422" s="435">
        <f>D432</f>
        <v/>
      </c>
      <c r="E422" s="435">
        <f>E432</f>
        <v/>
      </c>
      <c r="F422" s="435">
        <f>F432</f>
        <v/>
      </c>
      <c r="G422" s="435">
        <f>G432</f>
        <v/>
      </c>
      <c r="H422" s="435" t="n"/>
      <c r="I422" s="435" t="n"/>
      <c r="J422" s="435" t="n"/>
      <c r="K422" s="435" t="n"/>
      <c r="L422" s="435" t="n"/>
      <c r="M422" s="435" t="n"/>
      <c r="N422" s="435" t="n"/>
      <c r="O422" s="435">
        <f>O432</f>
        <v/>
      </c>
      <c r="P422" s="435">
        <f>P432</f>
        <v/>
      </c>
      <c r="Q422" s="435">
        <f>Q432</f>
        <v/>
      </c>
      <c r="R422" s="435">
        <f>R432</f>
        <v/>
      </c>
      <c r="S422" s="435">
        <f>S432</f>
        <v/>
      </c>
      <c r="T422" s="435">
        <f>T432</f>
        <v/>
      </c>
      <c r="U422" s="435">
        <f>U432</f>
        <v/>
      </c>
      <c r="V422" s="435">
        <f>V432</f>
        <v/>
      </c>
      <c r="W422" s="435">
        <f>W432</f>
        <v/>
      </c>
      <c r="X422" s="435">
        <f>X432</f>
        <v/>
      </c>
      <c r="Y422" s="435">
        <f>Y432</f>
        <v/>
      </c>
      <c r="Z422" s="435">
        <f>Z432</f>
        <v/>
      </c>
      <c r="AA422" s="435">
        <f>AA432</f>
        <v/>
      </c>
      <c r="AB422" s="435">
        <f>AB432</f>
        <v/>
      </c>
      <c r="AC422" s="435">
        <f>AC432</f>
        <v/>
      </c>
      <c r="AD422" s="435">
        <f>AD432</f>
        <v/>
      </c>
      <c r="AE422" s="435">
        <f>AE432</f>
        <v/>
      </c>
      <c r="AF422" s="435">
        <f>AF432</f>
        <v/>
      </c>
      <c r="AG422" s="435">
        <f>AG432</f>
        <v/>
      </c>
      <c r="AH422" s="435">
        <f>AH432</f>
        <v/>
      </c>
      <c r="AI422" s="435">
        <f>AI432</f>
        <v/>
      </c>
      <c r="AJ422" s="435">
        <f>AJ432</f>
        <v/>
      </c>
      <c r="AK422" s="435">
        <f>AK432</f>
        <v/>
      </c>
      <c r="AL422" s="435">
        <f>AL432</f>
        <v/>
      </c>
      <c r="AM422" s="435">
        <f>AM432</f>
        <v/>
      </c>
      <c r="AN422" s="435">
        <f>AN432</f>
        <v/>
      </c>
      <c r="AO422" s="435">
        <f>AO432</f>
        <v/>
      </c>
      <c r="AP422" s="435">
        <f>AP432</f>
        <v/>
      </c>
      <c r="AQ422" s="435">
        <f>AQ432</f>
        <v/>
      </c>
      <c r="AR422" s="435">
        <f>AR432</f>
        <v/>
      </c>
      <c r="AS422" s="435">
        <f>AS432</f>
        <v/>
      </c>
      <c r="AT422" s="435">
        <f>AT432</f>
        <v/>
      </c>
      <c r="AU422" s="435">
        <f>AU432</f>
        <v/>
      </c>
      <c r="AV422" s="435">
        <f>AV432</f>
        <v/>
      </c>
      <c r="AW422" s="435">
        <f>AW432</f>
        <v/>
      </c>
      <c r="AX422" s="435">
        <f>AX432</f>
        <v/>
      </c>
      <c r="AY422" s="435">
        <f>AY432</f>
        <v/>
      </c>
      <c r="AZ422" s="435">
        <f>AZ432</f>
        <v/>
      </c>
      <c r="BA422" s="435">
        <f>BA432</f>
        <v/>
      </c>
      <c r="BB422" s="435">
        <f>BB432</f>
        <v/>
      </c>
      <c r="BC422" s="435">
        <f>BC432</f>
        <v/>
      </c>
      <c r="BD422" s="435">
        <f>BD432</f>
        <v/>
      </c>
      <c r="BE422" s="435">
        <f>BE432</f>
        <v/>
      </c>
      <c r="BF422" s="435">
        <f>BF432</f>
        <v/>
      </c>
      <c r="BG422" s="435">
        <f>BG432</f>
        <v/>
      </c>
      <c r="BH422" s="435">
        <f>BH432</f>
        <v/>
      </c>
      <c r="BI422" s="435">
        <f>BI432</f>
        <v/>
      </c>
      <c r="BJ422" s="435">
        <f>BJ432</f>
        <v/>
      </c>
      <c r="BK422" s="435">
        <f>BK432</f>
        <v/>
      </c>
      <c r="BL422" s="435">
        <f>BL432</f>
        <v/>
      </c>
      <c r="BM422" s="435">
        <f>BM432</f>
        <v/>
      </c>
      <c r="BN422" s="435">
        <f>BN432</f>
        <v/>
      </c>
      <c r="BO422" s="435">
        <f>BO432</f>
        <v/>
      </c>
      <c r="BP422" s="435">
        <f>BP432</f>
        <v/>
      </c>
      <c r="BQ422" s="435">
        <f>BQ432</f>
        <v/>
      </c>
      <c r="BR422" s="435">
        <f>BR432</f>
        <v/>
      </c>
      <c r="BS422" s="435">
        <f>BS432</f>
        <v/>
      </c>
      <c r="BT422" s="435">
        <f>BT432</f>
        <v/>
      </c>
      <c r="BU422" s="435">
        <f>BU432</f>
        <v/>
      </c>
      <c r="BV422" s="435">
        <f>BV432</f>
        <v/>
      </c>
      <c r="BW422" s="435">
        <f>BW432</f>
        <v/>
      </c>
      <c r="BX422" s="435">
        <f>BX432</f>
        <v/>
      </c>
      <c r="BY422" s="435">
        <f>BY432</f>
        <v/>
      </c>
      <c r="BZ422" s="435">
        <f>BZ432</f>
        <v/>
      </c>
      <c r="CA422" s="435">
        <f>CA432</f>
        <v/>
      </c>
      <c r="CB422" s="435">
        <f>CB432</f>
        <v/>
      </c>
      <c r="CC422" s="435">
        <f>CC432</f>
        <v/>
      </c>
      <c r="CD422" s="435">
        <f>CD432</f>
        <v/>
      </c>
      <c r="CE422" s="435">
        <f>CE432</f>
        <v/>
      </c>
      <c r="CF422" s="435">
        <f>CF432</f>
        <v/>
      </c>
      <c r="CG422" s="435">
        <f>CG432</f>
        <v/>
      </c>
      <c r="CH422" s="435">
        <f>CH432</f>
        <v/>
      </c>
      <c r="CI422" s="435">
        <f>CI432</f>
        <v/>
      </c>
      <c r="CJ422" s="435">
        <f>CJ432</f>
        <v/>
      </c>
      <c r="CK422" s="435">
        <f>CK432</f>
        <v/>
      </c>
      <c r="CL422" s="435">
        <f>CL432</f>
        <v/>
      </c>
      <c r="CM422" s="435">
        <f>CM432</f>
        <v/>
      </c>
      <c r="CN422" s="435">
        <f>CN432</f>
        <v/>
      </c>
      <c r="CO422" s="435">
        <f>CO432</f>
        <v/>
      </c>
      <c r="CP422" s="435">
        <f>CP432</f>
        <v/>
      </c>
      <c r="CQ422" s="435">
        <f>CQ432</f>
        <v/>
      </c>
      <c r="CR422" s="435">
        <f>CR432</f>
        <v/>
      </c>
      <c r="CS422" s="435">
        <f>CS432</f>
        <v/>
      </c>
      <c r="CT422" s="435">
        <f>CT432</f>
        <v/>
      </c>
      <c r="CU422" s="435">
        <f>CU432</f>
        <v/>
      </c>
      <c r="CV422" s="435">
        <f>CV432</f>
        <v/>
      </c>
      <c r="CW422" s="435">
        <f>CW432</f>
        <v/>
      </c>
      <c r="CX422" s="435">
        <f>CX432</f>
        <v/>
      </c>
      <c r="CY422" s="435">
        <f>CY432</f>
        <v/>
      </c>
      <c r="CZ422" s="435">
        <f>CZ432</f>
        <v/>
      </c>
      <c r="DA422" s="435">
        <f>DA432</f>
        <v/>
      </c>
      <c r="DB422" s="435">
        <f>DB432</f>
        <v/>
      </c>
      <c r="DC422" s="435">
        <f>DC432</f>
        <v/>
      </c>
      <c r="DD422" s="435">
        <f>DD432</f>
        <v/>
      </c>
      <c r="DE422" s="435">
        <f>DE432</f>
        <v/>
      </c>
      <c r="DF422" s="435">
        <f>DF432</f>
        <v/>
      </c>
      <c r="DG422" s="436">
        <f>DG432</f>
        <v/>
      </c>
      <c r="DH422" s="436">
        <f>DH432</f>
        <v/>
      </c>
      <c r="DI422" s="436">
        <f>DI432</f>
        <v/>
      </c>
      <c r="DJ422" s="436">
        <f>DJ432</f>
        <v/>
      </c>
      <c r="DK422" s="436">
        <f>DK432</f>
        <v/>
      </c>
      <c r="DL422" s="436">
        <f>DL432</f>
        <v/>
      </c>
      <c r="DM422" s="436">
        <f>DM432</f>
        <v/>
      </c>
      <c r="DN422" s="436">
        <f>DN432</f>
        <v/>
      </c>
      <c r="DO422" s="436">
        <f>DO432</f>
        <v/>
      </c>
      <c r="DP422" s="436">
        <f>DP432</f>
        <v/>
      </c>
      <c r="DQ422" s="436">
        <f>DQ432</f>
        <v/>
      </c>
      <c r="DR422" s="436">
        <f>DR432</f>
        <v/>
      </c>
      <c r="DS422" s="436">
        <f>DS432</f>
        <v/>
      </c>
      <c r="DT422" s="436">
        <f>DT432</f>
        <v/>
      </c>
      <c r="DU422" s="436">
        <f>DU432</f>
        <v/>
      </c>
      <c r="DV422" s="436">
        <f>DV432</f>
        <v/>
      </c>
      <c r="DW422" s="436">
        <f>DW432</f>
        <v/>
      </c>
      <c r="DX422" s="436">
        <f>DX432</f>
        <v/>
      </c>
      <c r="DY422" s="436">
        <f>DY432</f>
        <v/>
      </c>
      <c r="DZ422" s="436">
        <f>DZ432</f>
        <v/>
      </c>
      <c r="EA422" s="436">
        <f>EA432</f>
        <v/>
      </c>
      <c r="EB422" s="436">
        <f>EB432</f>
        <v/>
      </c>
      <c r="EC422" s="436">
        <f>EC432</f>
        <v/>
      </c>
      <c r="ED422" s="436">
        <f>ED432</f>
        <v/>
      </c>
      <c r="EE422" s="436">
        <f>EE432</f>
        <v/>
      </c>
      <c r="EF422" s="436">
        <f>EF432</f>
        <v/>
      </c>
      <c r="EG422" s="436">
        <f>EG432</f>
        <v/>
      </c>
      <c r="EH422" s="436">
        <f>EH432</f>
        <v/>
      </c>
      <c r="EI422" s="436">
        <f>EI432</f>
        <v/>
      </c>
      <c r="EJ422" s="436">
        <f>EJ432</f>
        <v/>
      </c>
      <c r="EK422" s="436">
        <f>EK432</f>
        <v/>
      </c>
      <c r="EL422" s="436">
        <f>EL432</f>
        <v/>
      </c>
      <c r="EM422" s="436">
        <f>EM432</f>
        <v/>
      </c>
      <c r="EN422" s="436">
        <f>EN432</f>
        <v/>
      </c>
      <c r="EO422" s="436">
        <f>EO432</f>
        <v/>
      </c>
      <c r="EP422" s="436">
        <f>EP432</f>
        <v/>
      </c>
      <c r="EQ422" s="436">
        <f>EQ432</f>
        <v/>
      </c>
      <c r="ER422" s="436">
        <f>ER432</f>
        <v/>
      </c>
      <c r="ES422" s="436">
        <f>ES432</f>
        <v/>
      </c>
      <c r="ET422" s="436">
        <f>ET432</f>
        <v/>
      </c>
      <c r="EU422" s="436">
        <f>EU432</f>
        <v/>
      </c>
      <c r="EV422" s="436">
        <f>EV432</f>
        <v/>
      </c>
      <c r="EW422" s="436">
        <f>EW432</f>
        <v/>
      </c>
      <c r="EX422" s="436">
        <f>EX432</f>
        <v/>
      </c>
      <c r="EY422" s="436">
        <f>EY432</f>
        <v/>
      </c>
      <c r="EZ422" s="436">
        <f>EZ432</f>
        <v/>
      </c>
      <c r="FA422" s="436">
        <f>FA432</f>
        <v/>
      </c>
      <c r="FB422" s="436">
        <f>FB432</f>
        <v/>
      </c>
      <c r="FC422" s="436">
        <f>FC432</f>
        <v/>
      </c>
      <c r="FD422" s="436">
        <f>FD432</f>
        <v/>
      </c>
      <c r="FE422" s="436">
        <f>FE432</f>
        <v/>
      </c>
      <c r="FF422" s="436">
        <f>FF432</f>
        <v/>
      </c>
      <c r="FG422" s="436">
        <f>FG432</f>
        <v/>
      </c>
      <c r="FH422" s="436">
        <f>FH432</f>
        <v/>
      </c>
      <c r="FI422" s="436">
        <f>FI432</f>
        <v/>
      </c>
      <c r="FJ422" s="436">
        <f>FJ432</f>
        <v/>
      </c>
      <c r="FK422" s="436">
        <f>FK432</f>
        <v/>
      </c>
      <c r="FL422" s="436">
        <f>FL432</f>
        <v/>
      </c>
      <c r="FM422" s="436">
        <f>FM432</f>
        <v/>
      </c>
      <c r="FN422" s="436">
        <f>FN432</f>
        <v/>
      </c>
      <c r="FO422" s="436">
        <f>FO432</f>
        <v/>
      </c>
      <c r="FP422" s="436">
        <f>FP432</f>
        <v/>
      </c>
      <c r="FQ422" s="436">
        <f>FQ432</f>
        <v/>
      </c>
      <c r="FR422" s="436">
        <f>FR432</f>
        <v/>
      </c>
      <c r="FS422" s="436">
        <f>FS432</f>
        <v/>
      </c>
      <c r="FT422" s="436">
        <f>FT432</f>
        <v/>
      </c>
      <c r="FU422" s="436">
        <f>FU432</f>
        <v/>
      </c>
      <c r="FV422" s="436">
        <f>FV432</f>
        <v/>
      </c>
      <c r="FW422" s="436">
        <f>FW432</f>
        <v/>
      </c>
      <c r="FX422" s="436">
        <f>FX432</f>
        <v/>
      </c>
      <c r="FY422" s="436">
        <f>FY432</f>
        <v/>
      </c>
      <c r="FZ422" s="436">
        <f>FZ432</f>
        <v/>
      </c>
      <c r="GA422" s="436">
        <f>GA432</f>
        <v/>
      </c>
      <c r="GB422" s="436">
        <f>GB432</f>
        <v/>
      </c>
      <c r="GC422" s="436">
        <f>GC432</f>
        <v/>
      </c>
      <c r="GD422" s="436">
        <f>GD432</f>
        <v/>
      </c>
      <c r="GE422" s="436">
        <f>GE432</f>
        <v/>
      </c>
      <c r="GF422" s="436">
        <f>GF432</f>
        <v/>
      </c>
      <c r="GG422" s="436">
        <f>GG432</f>
        <v/>
      </c>
      <c r="GH422" s="436">
        <f>GH432</f>
        <v/>
      </c>
      <c r="GI422" s="436">
        <f>GI432</f>
        <v/>
      </c>
      <c r="GJ422" s="436">
        <f>GJ432</f>
        <v/>
      </c>
      <c r="GK422" s="436">
        <f>GK432</f>
        <v/>
      </c>
      <c r="GL422" s="436">
        <f>GL432</f>
        <v/>
      </c>
      <c r="GM422" s="436">
        <f>GM432</f>
        <v/>
      </c>
      <c r="GN422" s="436">
        <f>GN432</f>
        <v/>
      </c>
      <c r="GO422" s="436">
        <f>GO432</f>
        <v/>
      </c>
      <c r="GP422" s="436">
        <f>GP432</f>
        <v/>
      </c>
      <c r="GQ422" s="436">
        <f>GQ432</f>
        <v/>
      </c>
      <c r="GR422" s="436">
        <f>GR432</f>
        <v/>
      </c>
      <c r="GS422" s="436">
        <f>GS432</f>
        <v/>
      </c>
      <c r="GT422" s="436">
        <f>GT432</f>
        <v/>
      </c>
      <c r="GU422" s="436">
        <f>GU432</f>
        <v/>
      </c>
      <c r="GV422" s="436">
        <f>GV432</f>
        <v/>
      </c>
      <c r="GW422" s="436">
        <f>GW432</f>
        <v/>
      </c>
      <c r="GX422" s="436">
        <f>GX432</f>
        <v/>
      </c>
    </row>
    <row r="423"/>
    <row r="424">
      <c r="A424" t="n">
        <v>17</v>
      </c>
      <c r="B424" t="n">
        <v>0</v>
      </c>
      <c r="C424">
        <f>ROW(SmtRes!A203)</f>
        <v/>
      </c>
      <c r="D424">
        <f>ROW(EtalonRes!A189)</f>
        <v/>
      </c>
      <c r="E424" t="inlineStr">
        <is>
          <t>1</t>
        </is>
      </c>
      <c r="F424" t="inlineStr">
        <is>
          <t>65-10-1</t>
        </is>
      </c>
      <c r="G424" t="inlineStr">
        <is>
          <t>Очистка канализационной сети внутренней</t>
        </is>
      </c>
      <c r="H424" t="inlineStr">
        <is>
          <t>100 м трубопровода</t>
        </is>
      </c>
      <c r="I424">
        <f>ROUND(ROUND(75/100,4),7)</f>
        <v/>
      </c>
      <c r="J424" t="n">
        <v>0</v>
      </c>
      <c r="K424">
        <f>ROUND(ROUND(75/100,4),7)</f>
        <v/>
      </c>
      <c r="O424">
        <f>ROUND(CP424,0)</f>
        <v/>
      </c>
      <c r="P424">
        <f>ROUND(CQ424*I424,0)</f>
        <v/>
      </c>
      <c r="Q424">
        <f>(ROUND((ROUND(((ET424)*I424),0)*BB424),0)+ROUND((ROUND(((AE424-(EU424))*I424),0)*BS424),0))</f>
        <v/>
      </c>
      <c r="R424">
        <f>(ROUND((ROUND(((EU424)*I424),0)*BS424),0)+ROUND((ROUND(((AE424-(EU424))*I424),0)*BS424),0))</f>
        <v/>
      </c>
      <c r="S424">
        <f>ROUND(CT424*I424,0)</f>
        <v/>
      </c>
      <c r="T424">
        <f>ROUND(CU424*I424,0)</f>
        <v/>
      </c>
      <c r="U424">
        <f>ROUND(CV424*I424,7)</f>
        <v/>
      </c>
      <c r="V424">
        <f>ROUND(CW424*I424,7)</f>
        <v/>
      </c>
      <c r="W424">
        <f>ROUND(CX424*I424,0)</f>
        <v/>
      </c>
      <c r="X424">
        <f>ROUND(CY424,0)</f>
        <v/>
      </c>
      <c r="Y424">
        <f>ROUND(CZ424,0)</f>
        <v/>
      </c>
      <c r="AA424" t="n">
        <v>78869116</v>
      </c>
      <c r="AB424">
        <f>ROUND((AC424+AD424+AF424),2)</f>
        <v/>
      </c>
      <c r="AC424">
        <f>ROUND((ES424),2)</f>
        <v/>
      </c>
      <c r="AD424">
        <f>ROUND((((ET424)-(EU424))+AE424),2)</f>
        <v/>
      </c>
      <c r="AE424">
        <f>ROUND((EU424),2)</f>
        <v/>
      </c>
      <c r="AF424">
        <f>ROUND((EV424),2)</f>
        <v/>
      </c>
      <c r="AG424">
        <f>ROUND((AP424),2)</f>
        <v/>
      </c>
      <c r="AH424">
        <f>(EW424)</f>
        <v/>
      </c>
      <c r="AI424">
        <f>(EX424)</f>
        <v/>
      </c>
      <c r="AJ424">
        <f>(AS424)</f>
        <v/>
      </c>
      <c r="AK424" t="n">
        <v>403.3</v>
      </c>
      <c r="AL424" t="n">
        <v>139.36</v>
      </c>
      <c r="AM424" t="n">
        <v>0.87</v>
      </c>
      <c r="AN424" t="n">
        <v>0</v>
      </c>
      <c r="AO424" t="n">
        <v>263.07</v>
      </c>
      <c r="AP424" t="n">
        <v>0</v>
      </c>
      <c r="AQ424" t="n">
        <v>32.2</v>
      </c>
      <c r="AR424" t="n">
        <v>0</v>
      </c>
      <c r="AS424" t="n">
        <v>0</v>
      </c>
      <c r="AT424" t="n">
        <v>103</v>
      </c>
      <c r="AU424" t="n">
        <v>52</v>
      </c>
      <c r="AV424" t="n">
        <v>1</v>
      </c>
      <c r="AW424" t="n">
        <v>1</v>
      </c>
      <c r="AZ424" t="n">
        <v>1</v>
      </c>
      <c r="BA424" t="n">
        <v>52.25</v>
      </c>
      <c r="BB424" t="n">
        <v>25.03</v>
      </c>
      <c r="BC424" t="n">
        <v>11.85</v>
      </c>
      <c r="BD424" t="inlineStr"/>
      <c r="BE424" t="inlineStr"/>
      <c r="BF424" t="inlineStr"/>
      <c r="BG424" t="inlineStr"/>
      <c r="BH424" t="n">
        <v>0</v>
      </c>
      <c r="BI424" t="n">
        <v>1</v>
      </c>
      <c r="BJ424" t="inlineStr">
        <is>
          <t>ТЕРр Московской обл., 65-10-1, приказ Минстроя России №675/пр от 28.02.2017 № 263/пр</t>
        </is>
      </c>
      <c r="BM424" t="n">
        <v>65007</v>
      </c>
      <c r="BN424" t="n">
        <v>0</v>
      </c>
      <c r="BO424" t="inlineStr">
        <is>
          <t>65-10-1</t>
        </is>
      </c>
      <c r="BP424" t="n">
        <v>1</v>
      </c>
      <c r="BQ424" t="n">
        <v>6</v>
      </c>
      <c r="BR424" t="n">
        <v>0</v>
      </c>
      <c r="BS424" t="n">
        <v>52.25</v>
      </c>
      <c r="BT424" t="n">
        <v>1</v>
      </c>
      <c r="BU424" t="n">
        <v>1</v>
      </c>
      <c r="BV424" t="n">
        <v>1</v>
      </c>
      <c r="BW424" t="n">
        <v>1</v>
      </c>
      <c r="BX424" t="n">
        <v>1</v>
      </c>
      <c r="BY424" t="inlineStr"/>
      <c r="BZ424" t="n">
        <v>103</v>
      </c>
      <c r="CA424" t="n">
        <v>52</v>
      </c>
      <c r="CB424" t="inlineStr"/>
      <c r="CE424" t="n">
        <v>12</v>
      </c>
      <c r="CF424" t="n">
        <v>0</v>
      </c>
      <c r="CG424" t="n">
        <v>0</v>
      </c>
      <c r="CM424" t="n">
        <v>0</v>
      </c>
      <c r="CN424" t="inlineStr"/>
      <c r="CO424" t="n">
        <v>0</v>
      </c>
      <c r="CP424">
        <f>(P424+Q424+S424)</f>
        <v/>
      </c>
      <c r="CQ424">
        <f>AC424*BC424</f>
        <v/>
      </c>
      <c r="CR424">
        <f>(ROUND((ROUND(((ET424)*1),0)*BB424),0)+ROUND((ROUND(((AE424-(EU424))*1),0)*BS424),0))</f>
        <v/>
      </c>
      <c r="CS424">
        <f>(ROUND((ROUND(((EU424)*1),0)*BS424),0)+ROUND((ROUND(((AE424-(EU424))*1),0)*BS424),0))</f>
        <v/>
      </c>
      <c r="CT424">
        <f>AF424*BA424</f>
        <v/>
      </c>
      <c r="CU424">
        <f>AG424</f>
        <v/>
      </c>
      <c r="CV424">
        <f>AH424</f>
        <v/>
      </c>
      <c r="CW424">
        <f>AI424</f>
        <v/>
      </c>
      <c r="CX424">
        <f>AJ424</f>
        <v/>
      </c>
      <c r="CY424">
        <f>(((S424+R424)*AT424)/100)</f>
        <v/>
      </c>
      <c r="CZ424">
        <f>(((S424+R424)*AU424)/100)</f>
        <v/>
      </c>
      <c r="DC424" t="inlineStr"/>
      <c r="DD424" t="inlineStr"/>
      <c r="DE424" t="inlineStr"/>
      <c r="DF424" t="inlineStr"/>
      <c r="DG424" t="inlineStr"/>
      <c r="DH424" t="inlineStr"/>
      <c r="DI424" t="inlineStr"/>
      <c r="DJ424" t="inlineStr"/>
      <c r="DK424" t="inlineStr"/>
      <c r="DL424" t="inlineStr"/>
      <c r="DM424" t="inlineStr"/>
      <c r="DN424" t="n">
        <v>0</v>
      </c>
      <c r="DO424" t="n">
        <v>0</v>
      </c>
      <c r="DP424" t="n">
        <v>1</v>
      </c>
      <c r="DQ424" t="n">
        <v>1</v>
      </c>
      <c r="DU424" t="n">
        <v>1013</v>
      </c>
      <c r="DV424" t="inlineStr">
        <is>
          <t>100 м трубопровода</t>
        </is>
      </c>
      <c r="DW424" t="inlineStr">
        <is>
          <t>100 м трубопровода</t>
        </is>
      </c>
      <c r="DX424" t="n">
        <v>1</v>
      </c>
      <c r="DZ424" t="inlineStr"/>
      <c r="EA424" t="inlineStr"/>
      <c r="EB424" t="inlineStr"/>
      <c r="EC424" t="inlineStr"/>
      <c r="EE424" t="n">
        <v>78726000</v>
      </c>
      <c r="EF424" t="n">
        <v>6</v>
      </c>
      <c r="EG424" t="inlineStr">
        <is>
          <t>Ремонтно-строительные работы</t>
        </is>
      </c>
      <c r="EH424" t="n">
        <v>99</v>
      </c>
      <c r="EI424" t="inlineStr">
        <is>
          <t>Внутренние санитарно-технические работы</t>
        </is>
      </c>
      <c r="EJ424" t="n">
        <v>1</v>
      </c>
      <c r="EK424" t="n">
        <v>65007</v>
      </c>
      <c r="EL424" t="inlineStr">
        <is>
          <t>Внутренние санитарнотехнические работы: смена труб, санприборов, запорной арматуры и другое</t>
        </is>
      </c>
      <c r="EM424" t="inlineStr">
        <is>
          <t>рФЕР-65</t>
        </is>
      </c>
      <c r="EO424" t="inlineStr"/>
      <c r="EQ424" t="n">
        <v>0</v>
      </c>
      <c r="ER424" t="n">
        <v>403.3</v>
      </c>
      <c r="ES424" t="n">
        <v>139.36</v>
      </c>
      <c r="ET424" t="n">
        <v>0.87</v>
      </c>
      <c r="EU424" t="n">
        <v>0</v>
      </c>
      <c r="EV424" t="n">
        <v>263.07</v>
      </c>
      <c r="EW424" t="n">
        <v>32.2</v>
      </c>
      <c r="EX424" t="n">
        <v>0</v>
      </c>
      <c r="EY424" t="n">
        <v>0</v>
      </c>
      <c r="FQ424" t="n">
        <v>0</v>
      </c>
      <c r="FR424" t="n">
        <v>0</v>
      </c>
      <c r="FS424" t="n">
        <v>0</v>
      </c>
      <c r="FX424" t="n">
        <v>103</v>
      </c>
      <c r="FY424" t="n">
        <v>52</v>
      </c>
      <c r="GA424" t="inlineStr"/>
      <c r="GD424" t="n">
        <v>1</v>
      </c>
      <c r="GF424" t="n">
        <v>-66904957</v>
      </c>
      <c r="GG424" t="n">
        <v>2</v>
      </c>
      <c r="GH424" t="n">
        <v>1</v>
      </c>
      <c r="GI424" t="n">
        <v>2</v>
      </c>
      <c r="GJ424" t="n">
        <v>0</v>
      </c>
      <c r="GK424" t="n">
        <v>0</v>
      </c>
      <c r="GL424">
        <f>ROUND(IF(AND(BH424=3,BI424=3,FS424&lt;&gt;0),P424,0),0)</f>
        <v/>
      </c>
      <c r="GM424">
        <f>ROUND(O424+X424+Y424,0)+GX424</f>
        <v/>
      </c>
      <c r="GN424">
        <f>IF(OR(BI424=0,BI424=1),GM424-GX424,0)</f>
        <v/>
      </c>
      <c r="GO424">
        <f>IF(BI424=2,GM424-GX424,0)</f>
        <v/>
      </c>
      <c r="GP424">
        <f>IF(BI424=4,GM424-GX424,0)</f>
        <v/>
      </c>
      <c r="GR424" t="n">
        <v>0</v>
      </c>
      <c r="GS424" t="n">
        <v>3</v>
      </c>
      <c r="GT424" t="n">
        <v>0</v>
      </c>
      <c r="GU424" t="inlineStr"/>
      <c r="GV424">
        <f>ROUND((GT424),2)</f>
        <v/>
      </c>
      <c r="GW424" t="n">
        <v>1</v>
      </c>
      <c r="GX424">
        <f>ROUND(HC424*I424,0)</f>
        <v/>
      </c>
      <c r="HA424" t="n">
        <v>0</v>
      </c>
      <c r="HB424" t="n">
        <v>0</v>
      </c>
      <c r="HC424">
        <f>GV424*GW424</f>
        <v/>
      </c>
      <c r="HE424" t="inlineStr"/>
      <c r="HF424" t="inlineStr"/>
      <c r="HM424" t="inlineStr"/>
      <c r="HN424" t="inlineStr">
        <is>
          <t>Пр/812-099.2-1</t>
        </is>
      </c>
      <c r="HO424" t="inlineStr">
        <is>
          <t>Пр/774-099.2</t>
        </is>
      </c>
      <c r="HP424" t="inlineStr">
        <is>
          <t>Внутренние санитарнотехнические работы: смена труб, санприборов, запорной арматуры и другое</t>
        </is>
      </c>
      <c r="HQ424" t="inlineStr">
        <is>
          <t>Внутренние санитарнотехнические работы: смена труб, санприборов, запорной арматуры и другое</t>
        </is>
      </c>
      <c r="HS424" t="n">
        <v>0</v>
      </c>
      <c r="IK424" t="n">
        <v>0</v>
      </c>
    </row>
    <row r="425">
      <c r="A425" t="n">
        <v>17</v>
      </c>
      <c r="B425" t="n">
        <v>0</v>
      </c>
      <c r="C425">
        <f>ROW(SmtRes!A206)</f>
        <v/>
      </c>
      <c r="D425">
        <f>ROW(EtalonRes!A191)</f>
        <v/>
      </c>
      <c r="E425" t="inlineStr">
        <is>
          <t>2</t>
        </is>
      </c>
      <c r="F425" t="inlineStr">
        <is>
          <t>67-5-2</t>
        </is>
      </c>
      <c r="G425" t="inlineStr">
        <is>
          <t>Смена ламп люминесцентных</t>
        </is>
      </c>
      <c r="H425" t="inlineStr">
        <is>
          <t>100 шт.</t>
        </is>
      </c>
      <c r="I425">
        <f>ROUND(ROUND(1/100,4),7)</f>
        <v/>
      </c>
      <c r="J425" t="n">
        <v>0</v>
      </c>
      <c r="K425">
        <f>ROUND(ROUND(1/100,4),7)</f>
        <v/>
      </c>
      <c r="O425">
        <f>ROUND(CP425,0)</f>
        <v/>
      </c>
      <c r="P425">
        <f>ROUND(CQ425*I425,0)</f>
        <v/>
      </c>
      <c r="Q425">
        <f>(ROUND((ROUND(((ET425)*I425),0)*BB425),0)+ROUND((ROUND(((AE425-(EU425))*I425),0)*BS425),0))</f>
        <v/>
      </c>
      <c r="R425">
        <f>(ROUND((ROUND(((EU425)*I425),0)*BS425),0)+ROUND((ROUND(((AE425-(EU425))*I425),0)*BS425),0))</f>
        <v/>
      </c>
      <c r="S425">
        <f>ROUND(CT425*I425,0)</f>
        <v/>
      </c>
      <c r="T425">
        <f>ROUND(CU425*I425,0)</f>
        <v/>
      </c>
      <c r="U425">
        <f>ROUND(CV425*I425,7)</f>
        <v/>
      </c>
      <c r="V425">
        <f>ROUND(CW425*I425,7)</f>
        <v/>
      </c>
      <c r="W425">
        <f>ROUND(CX425*I425,0)</f>
        <v/>
      </c>
      <c r="X425">
        <f>ROUND(CY425,0)</f>
        <v/>
      </c>
      <c r="Y425">
        <f>ROUND(CZ425,0)</f>
        <v/>
      </c>
      <c r="AA425" t="n">
        <v>78869116</v>
      </c>
      <c r="AB425">
        <f>ROUND((AC425+AD425+AF425),2)</f>
        <v/>
      </c>
      <c r="AC425">
        <f>ROUND((ES425),2)</f>
        <v/>
      </c>
      <c r="AD425">
        <f>ROUND((((ET425)-(EU425))+AE425),2)</f>
        <v/>
      </c>
      <c r="AE425">
        <f>ROUND((EU425),2)</f>
        <v/>
      </c>
      <c r="AF425">
        <f>ROUND((EV425),2)</f>
        <v/>
      </c>
      <c r="AG425">
        <f>ROUND((AP425),2)</f>
        <v/>
      </c>
      <c r="AH425">
        <f>(EW425)</f>
        <v/>
      </c>
      <c r="AI425">
        <f>(EX425)</f>
        <v/>
      </c>
      <c r="AJ425">
        <f>(AS425)</f>
        <v/>
      </c>
      <c r="AK425" t="n">
        <v>970.5700000000001</v>
      </c>
      <c r="AL425" t="n">
        <v>852</v>
      </c>
      <c r="AM425" t="n">
        <v>0</v>
      </c>
      <c r="AN425" t="n">
        <v>0</v>
      </c>
      <c r="AO425" t="n">
        <v>118.57</v>
      </c>
      <c r="AP425" t="n">
        <v>0</v>
      </c>
      <c r="AQ425" t="n">
        <v>13.9</v>
      </c>
      <c r="AR425" t="n">
        <v>0</v>
      </c>
      <c r="AS425" t="n">
        <v>0</v>
      </c>
      <c r="AT425" t="n">
        <v>91</v>
      </c>
      <c r="AU425" t="n">
        <v>48</v>
      </c>
      <c r="AV425" t="n">
        <v>1</v>
      </c>
      <c r="AW425" t="n">
        <v>1</v>
      </c>
      <c r="AZ425" t="n">
        <v>1</v>
      </c>
      <c r="BA425" t="n">
        <v>52.25</v>
      </c>
      <c r="BB425" t="n">
        <v>1</v>
      </c>
      <c r="BC425" t="n">
        <v>4.14</v>
      </c>
      <c r="BD425" t="inlineStr"/>
      <c r="BE425" t="inlineStr"/>
      <c r="BF425" t="inlineStr"/>
      <c r="BG425" t="inlineStr"/>
      <c r="BH425" t="n">
        <v>0</v>
      </c>
      <c r="BI425" t="n">
        <v>1</v>
      </c>
      <c r="BJ425" t="inlineStr">
        <is>
          <t>ТЕРр Московской обл., 67-5-2, приказ Минстроя России №675/пр от 28.02.2017 № 263/пр</t>
        </is>
      </c>
      <c r="BM425" t="n">
        <v>67001</v>
      </c>
      <c r="BN425" t="n">
        <v>0</v>
      </c>
      <c r="BO425" t="inlineStr">
        <is>
          <t>67-5-2</t>
        </is>
      </c>
      <c r="BP425" t="n">
        <v>1</v>
      </c>
      <c r="BQ425" t="n">
        <v>6</v>
      </c>
      <c r="BR425" t="n">
        <v>0</v>
      </c>
      <c r="BS425" t="n">
        <v>52.25</v>
      </c>
      <c r="BT425" t="n">
        <v>1</v>
      </c>
      <c r="BU425" t="n">
        <v>1</v>
      </c>
      <c r="BV425" t="n">
        <v>1</v>
      </c>
      <c r="BW425" t="n">
        <v>1</v>
      </c>
      <c r="BX425" t="n">
        <v>1</v>
      </c>
      <c r="BY425" t="inlineStr"/>
      <c r="BZ425" t="n">
        <v>91</v>
      </c>
      <c r="CA425" t="n">
        <v>48</v>
      </c>
      <c r="CB425" t="inlineStr"/>
      <c r="CE425" t="n">
        <v>12</v>
      </c>
      <c r="CF425" t="n">
        <v>0</v>
      </c>
      <c r="CG425" t="n">
        <v>0</v>
      </c>
      <c r="CM425" t="n">
        <v>0</v>
      </c>
      <c r="CN425" t="inlineStr"/>
      <c r="CO425" t="n">
        <v>0</v>
      </c>
      <c r="CP425">
        <f>(P425+Q425+S425)</f>
        <v/>
      </c>
      <c r="CQ425">
        <f>AC425*BC425</f>
        <v/>
      </c>
      <c r="CR425">
        <f>(ROUND((ROUND(((ET425)*1),0)*BB425),0)+ROUND((ROUND(((AE425-(EU425))*1),0)*BS425),0))</f>
        <v/>
      </c>
      <c r="CS425">
        <f>(ROUND((ROUND(((EU425)*1),0)*BS425),0)+ROUND((ROUND(((AE425-(EU425))*1),0)*BS425),0))</f>
        <v/>
      </c>
      <c r="CT425">
        <f>AF425*BA425</f>
        <v/>
      </c>
      <c r="CU425">
        <f>AG425</f>
        <v/>
      </c>
      <c r="CV425">
        <f>AH425</f>
        <v/>
      </c>
      <c r="CW425">
        <f>AI425</f>
        <v/>
      </c>
      <c r="CX425">
        <f>AJ425</f>
        <v/>
      </c>
      <c r="CY425">
        <f>(((S425+R425)*AT425)/100)</f>
        <v/>
      </c>
      <c r="CZ425">
        <f>(((S425+R425)*AU425)/100)</f>
        <v/>
      </c>
      <c r="DC425" t="inlineStr"/>
      <c r="DD425" t="inlineStr"/>
      <c r="DE425" t="inlineStr"/>
      <c r="DF425" t="inlineStr"/>
      <c r="DG425" t="inlineStr"/>
      <c r="DH425" t="inlineStr"/>
      <c r="DI425" t="inlineStr"/>
      <c r="DJ425" t="inlineStr"/>
      <c r="DK425" t="inlineStr"/>
      <c r="DL425" t="inlineStr"/>
      <c r="DM425" t="inlineStr"/>
      <c r="DN425" t="n">
        <v>0</v>
      </c>
      <c r="DO425" t="n">
        <v>0</v>
      </c>
      <c r="DP425" t="n">
        <v>1</v>
      </c>
      <c r="DQ425" t="n">
        <v>1</v>
      </c>
      <c r="DU425" t="n">
        <v>1010</v>
      </c>
      <c r="DV425" t="inlineStr">
        <is>
          <t>100 шт.</t>
        </is>
      </c>
      <c r="DW425" t="inlineStr">
        <is>
          <t>100 шт.</t>
        </is>
      </c>
      <c r="DX425" t="n">
        <v>100</v>
      </c>
      <c r="DZ425" t="inlineStr"/>
      <c r="EA425" t="inlineStr"/>
      <c r="EB425" t="inlineStr"/>
      <c r="EC425" t="inlineStr"/>
      <c r="EE425" t="n">
        <v>78726030</v>
      </c>
      <c r="EF425" t="n">
        <v>6</v>
      </c>
      <c r="EG425" t="inlineStr">
        <is>
          <t>Ремонтно-строительные работы</t>
        </is>
      </c>
      <c r="EH425" t="n">
        <v>101</v>
      </c>
      <c r="EI425" t="inlineStr">
        <is>
          <t>Электромонтажные работы</t>
        </is>
      </c>
      <c r="EJ425" t="n">
        <v>1</v>
      </c>
      <c r="EK425" t="n">
        <v>67001</v>
      </c>
      <c r="EL425" t="inlineStr">
        <is>
          <t>Электромонтажные работы</t>
        </is>
      </c>
      <c r="EM425" t="inlineStr">
        <is>
          <t>рФЕР-67</t>
        </is>
      </c>
      <c r="EO425" t="inlineStr"/>
      <c r="EQ425" t="n">
        <v>0</v>
      </c>
      <c r="ER425" t="n">
        <v>970.5700000000001</v>
      </c>
      <c r="ES425" t="n">
        <v>852</v>
      </c>
      <c r="ET425" t="n">
        <v>0</v>
      </c>
      <c r="EU425" t="n">
        <v>0</v>
      </c>
      <c r="EV425" t="n">
        <v>118.57</v>
      </c>
      <c r="EW425" t="n">
        <v>13.9</v>
      </c>
      <c r="EX425" t="n">
        <v>0</v>
      </c>
      <c r="EY425" t="n">
        <v>0</v>
      </c>
      <c r="FQ425" t="n">
        <v>0</v>
      </c>
      <c r="FR425" t="n">
        <v>0</v>
      </c>
      <c r="FS425" t="n">
        <v>0</v>
      </c>
      <c r="FX425" t="n">
        <v>91</v>
      </c>
      <c r="FY425" t="n">
        <v>48</v>
      </c>
      <c r="GA425" t="inlineStr"/>
      <c r="GD425" t="n">
        <v>1</v>
      </c>
      <c r="GF425" t="n">
        <v>1400342257</v>
      </c>
      <c r="GG425" t="n">
        <v>2</v>
      </c>
      <c r="GH425" t="n">
        <v>1</v>
      </c>
      <c r="GI425" t="n">
        <v>2</v>
      </c>
      <c r="GJ425" t="n">
        <v>0</v>
      </c>
      <c r="GK425" t="n">
        <v>0</v>
      </c>
      <c r="GL425">
        <f>ROUND(IF(AND(BH425=3,BI425=3,FS425&lt;&gt;0),P425,0),0)</f>
        <v/>
      </c>
      <c r="GM425">
        <f>ROUND(O425+X425+Y425,0)+GX425</f>
        <v/>
      </c>
      <c r="GN425">
        <f>IF(OR(BI425=0,BI425=1),GM425-GX425,0)</f>
        <v/>
      </c>
      <c r="GO425">
        <f>IF(BI425=2,GM425-GX425,0)</f>
        <v/>
      </c>
      <c r="GP425">
        <f>IF(BI425=4,GM425-GX425,0)</f>
        <v/>
      </c>
      <c r="GR425" t="n">
        <v>0</v>
      </c>
      <c r="GS425" t="n">
        <v>3</v>
      </c>
      <c r="GT425" t="n">
        <v>0</v>
      </c>
      <c r="GU425" t="inlineStr"/>
      <c r="GV425">
        <f>ROUND((GT425),2)</f>
        <v/>
      </c>
      <c r="GW425" t="n">
        <v>1</v>
      </c>
      <c r="GX425">
        <f>ROUND(HC425*I425,0)</f>
        <v/>
      </c>
      <c r="HA425" t="n">
        <v>0</v>
      </c>
      <c r="HB425" t="n">
        <v>0</v>
      </c>
      <c r="HC425">
        <f>GV425*GW425</f>
        <v/>
      </c>
      <c r="HE425" t="inlineStr"/>
      <c r="HF425" t="inlineStr"/>
      <c r="HM425" t="inlineStr"/>
      <c r="HN425" t="inlineStr">
        <is>
          <t>Пр/812-101.0-1</t>
        </is>
      </c>
      <c r="HO425" t="inlineStr">
        <is>
          <t>Пр/774-101.0</t>
        </is>
      </c>
      <c r="HP425" t="inlineStr">
        <is>
          <t>Электромонтажные работы</t>
        </is>
      </c>
      <c r="HQ425" t="inlineStr">
        <is>
          <t>Электромонтажные работы</t>
        </is>
      </c>
      <c r="HS425" t="n">
        <v>0</v>
      </c>
      <c r="IK425" t="n">
        <v>0</v>
      </c>
    </row>
    <row r="426">
      <c r="A426" t="n">
        <v>18</v>
      </c>
      <c r="B426" t="n">
        <v>0</v>
      </c>
      <c r="C426" t="n">
        <v>206</v>
      </c>
      <c r="E426" t="inlineStr">
        <is>
          <t>2,1</t>
        </is>
      </c>
      <c r="F426" t="inlineStr">
        <is>
          <t>509-6744</t>
        </is>
      </c>
      <c r="G426" t="inlineStr">
        <is>
          <t>Лампы люминесцентные компактные энергосберегающие с цоколем Е27 мощностью 55 Вт</t>
        </is>
      </c>
      <c r="H426" t="inlineStr">
        <is>
          <t>шт.</t>
        </is>
      </c>
      <c r="I426">
        <f>I425*J426</f>
        <v/>
      </c>
      <c r="J426" t="n">
        <v>100</v>
      </c>
      <c r="K426" t="n">
        <v>100</v>
      </c>
      <c r="O426">
        <f>ROUND(CP426,0)</f>
        <v/>
      </c>
      <c r="P426">
        <f>ROUND(CQ426*I426,0)</f>
        <v/>
      </c>
      <c r="Q426">
        <f>(ROUND((ROUND(((ET426)*I426),0)*BB426),0)+ROUND((ROUND(((AE426-(EU426))*I426),0)*BS426),0))</f>
        <v/>
      </c>
      <c r="R426">
        <f>(ROUND((ROUND(((EU426)*I426),0)*BS426),0)+ROUND((ROUND(((AE426-(EU426))*I426),0)*BS426),0))</f>
        <v/>
      </c>
      <c r="S426">
        <f>ROUND(CT426*I426,0)</f>
        <v/>
      </c>
      <c r="T426">
        <f>ROUND(CU426*I426,0)</f>
        <v/>
      </c>
      <c r="U426">
        <f>ROUND(CV426*I426,7)</f>
        <v/>
      </c>
      <c r="V426">
        <f>ROUND(CW426*I426,7)</f>
        <v/>
      </c>
      <c r="W426">
        <f>ROUND(CX426*I426,0)</f>
        <v/>
      </c>
      <c r="X426">
        <f>ROUND(CY426,0)</f>
        <v/>
      </c>
      <c r="Y426">
        <f>ROUND(CZ426,0)</f>
        <v/>
      </c>
      <c r="AA426" t="n">
        <v>78869116</v>
      </c>
      <c r="AB426">
        <f>ROUND((AC426+AD426+AF426),2)</f>
        <v/>
      </c>
      <c r="AC426">
        <f>ROUND((ES426),2)</f>
        <v/>
      </c>
      <c r="AD426">
        <f>ROUND((((ET426)-(EU426))+AE426),2)</f>
        <v/>
      </c>
      <c r="AE426">
        <f>ROUND((EU426),2)</f>
        <v/>
      </c>
      <c r="AF426">
        <f>ROUND((EV426),2)</f>
        <v/>
      </c>
      <c r="AG426">
        <f>ROUND((AP426),2)</f>
        <v/>
      </c>
      <c r="AH426">
        <f>(EW426)</f>
        <v/>
      </c>
      <c r="AI426">
        <f>(EX426)</f>
        <v/>
      </c>
      <c r="AJ426">
        <f>(AS426)</f>
        <v/>
      </c>
      <c r="AK426" t="n">
        <v>140.69</v>
      </c>
      <c r="AL426" t="n">
        <v>140.69</v>
      </c>
      <c r="AM426" t="n">
        <v>0</v>
      </c>
      <c r="AN426" t="n">
        <v>0</v>
      </c>
      <c r="AO426" t="n">
        <v>0</v>
      </c>
      <c r="AP426" t="n">
        <v>0</v>
      </c>
      <c r="AQ426" t="n">
        <v>0</v>
      </c>
      <c r="AR426" t="n">
        <v>0</v>
      </c>
      <c r="AS426" t="n">
        <v>0.02</v>
      </c>
      <c r="AT426" t="n">
        <v>91</v>
      </c>
      <c r="AU426" t="n">
        <v>48</v>
      </c>
      <c r="AV426" t="n">
        <v>1</v>
      </c>
      <c r="AW426" t="n">
        <v>1</v>
      </c>
      <c r="AZ426" t="n">
        <v>1</v>
      </c>
      <c r="BA426" t="n">
        <v>1</v>
      </c>
      <c r="BB426" t="n">
        <v>1</v>
      </c>
      <c r="BC426" t="n">
        <v>1.69</v>
      </c>
      <c r="BD426" t="inlineStr"/>
      <c r="BE426" t="inlineStr"/>
      <c r="BF426" t="inlineStr"/>
      <c r="BG426" t="inlineStr"/>
      <c r="BH426" t="n">
        <v>3</v>
      </c>
      <c r="BI426" t="n">
        <v>1</v>
      </c>
      <c r="BJ426" t="inlineStr">
        <is>
          <t>ТССЦ Московской обл., 509-6744, приказ Минстроя России №675/пр от 28.02.2017 № 258/пр</t>
        </is>
      </c>
      <c r="BM426" t="n">
        <v>67001</v>
      </c>
      <c r="BN426" t="n">
        <v>0</v>
      </c>
      <c r="BO426" t="inlineStr">
        <is>
          <t>509-6744</t>
        </is>
      </c>
      <c r="BP426" t="n">
        <v>1</v>
      </c>
      <c r="BQ426" t="n">
        <v>6</v>
      </c>
      <c r="BR426" t="n">
        <v>0</v>
      </c>
      <c r="BS426" t="n">
        <v>1</v>
      </c>
      <c r="BT426" t="n">
        <v>1</v>
      </c>
      <c r="BU426" t="n">
        <v>1</v>
      </c>
      <c r="BV426" t="n">
        <v>1</v>
      </c>
      <c r="BW426" t="n">
        <v>1</v>
      </c>
      <c r="BX426" t="n">
        <v>1</v>
      </c>
      <c r="BY426" t="inlineStr"/>
      <c r="BZ426" t="n">
        <v>91</v>
      </c>
      <c r="CA426" t="n">
        <v>48</v>
      </c>
      <c r="CB426" t="inlineStr"/>
      <c r="CE426" t="n">
        <v>12</v>
      </c>
      <c r="CF426" t="n">
        <v>0</v>
      </c>
      <c r="CG426" t="n">
        <v>0</v>
      </c>
      <c r="CM426" t="n">
        <v>0</v>
      </c>
      <c r="CN426" t="inlineStr"/>
      <c r="CO426" t="n">
        <v>0</v>
      </c>
      <c r="CP426">
        <f>(P426+Q426+S426)</f>
        <v/>
      </c>
      <c r="CQ426">
        <f>AC426*BC426</f>
        <v/>
      </c>
      <c r="CR426">
        <f>(ROUND((ROUND(((ET426)*1),0)*BB426),0)+ROUND((ROUND(((AE426-(EU426))*1),0)*BS426),0))</f>
        <v/>
      </c>
      <c r="CS426">
        <f>(ROUND((ROUND(((EU426)*1),0)*BS426),0)+ROUND((ROUND(((AE426-(EU426))*1),0)*BS426),0))</f>
        <v/>
      </c>
      <c r="CT426">
        <f>AF426*BA426</f>
        <v/>
      </c>
      <c r="CU426">
        <f>AG426</f>
        <v/>
      </c>
      <c r="CV426">
        <f>AH426</f>
        <v/>
      </c>
      <c r="CW426">
        <f>AI426</f>
        <v/>
      </c>
      <c r="CX426">
        <f>AJ426</f>
        <v/>
      </c>
      <c r="CY426">
        <f>(((S426+R426)*AT426)/100)</f>
        <v/>
      </c>
      <c r="CZ426">
        <f>(((S426+R426)*AU426)/100)</f>
        <v/>
      </c>
      <c r="DC426" t="inlineStr"/>
      <c r="DD426" t="inlineStr"/>
      <c r="DE426" t="inlineStr"/>
      <c r="DF426" t="inlineStr"/>
      <c r="DG426" t="inlineStr"/>
      <c r="DH426" t="inlineStr"/>
      <c r="DI426" t="inlineStr"/>
      <c r="DJ426" t="inlineStr"/>
      <c r="DK426" t="inlineStr"/>
      <c r="DL426" t="inlineStr"/>
      <c r="DM426" t="inlineStr"/>
      <c r="DN426" t="n">
        <v>0</v>
      </c>
      <c r="DO426" t="n">
        <v>0</v>
      </c>
      <c r="DP426" t="n">
        <v>1</v>
      </c>
      <c r="DQ426" t="n">
        <v>1</v>
      </c>
      <c r="DU426" t="n">
        <v>1010</v>
      </c>
      <c r="DV426" t="inlineStr">
        <is>
          <t>шт.</t>
        </is>
      </c>
      <c r="DW426" t="inlineStr">
        <is>
          <t>шт.</t>
        </is>
      </c>
      <c r="DX426" t="n">
        <v>1</v>
      </c>
      <c r="DZ426" t="inlineStr"/>
      <c r="EA426" t="inlineStr"/>
      <c r="EB426" t="inlineStr"/>
      <c r="EC426" t="inlineStr"/>
      <c r="EE426" t="n">
        <v>78726030</v>
      </c>
      <c r="EF426" t="n">
        <v>6</v>
      </c>
      <c r="EG426" t="inlineStr">
        <is>
          <t>Ремонтно-строительные работы</t>
        </is>
      </c>
      <c r="EH426" t="n">
        <v>101</v>
      </c>
      <c r="EI426" t="inlineStr">
        <is>
          <t>Электромонтажные работы</t>
        </is>
      </c>
      <c r="EJ426" t="n">
        <v>1</v>
      </c>
      <c r="EK426" t="n">
        <v>67001</v>
      </c>
      <c r="EL426" t="inlineStr">
        <is>
          <t>Электромонтажные работы</t>
        </is>
      </c>
      <c r="EM426" t="inlineStr">
        <is>
          <t>рФЕР-67</t>
        </is>
      </c>
      <c r="EO426" t="inlineStr"/>
      <c r="EQ426" t="n">
        <v>0</v>
      </c>
      <c r="ER426" t="n">
        <v>140.69</v>
      </c>
      <c r="ES426" t="n">
        <v>140.69</v>
      </c>
      <c r="ET426" t="n">
        <v>0</v>
      </c>
      <c r="EU426" t="n">
        <v>0</v>
      </c>
      <c r="EV426" t="n">
        <v>0</v>
      </c>
      <c r="EW426" t="n">
        <v>0</v>
      </c>
      <c r="EX426" t="n">
        <v>0</v>
      </c>
      <c r="FQ426" t="n">
        <v>0</v>
      </c>
      <c r="FR426" t="n">
        <v>0</v>
      </c>
      <c r="FS426" t="n">
        <v>0</v>
      </c>
      <c r="FX426" t="n">
        <v>91</v>
      </c>
      <c r="FY426" t="n">
        <v>48</v>
      </c>
      <c r="GA426" t="inlineStr"/>
      <c r="GD426" t="n">
        <v>1</v>
      </c>
      <c r="GF426" t="n">
        <v>-228955380</v>
      </c>
      <c r="GG426" t="n">
        <v>2</v>
      </c>
      <c r="GH426" t="n">
        <v>1</v>
      </c>
      <c r="GI426" t="n">
        <v>2</v>
      </c>
      <c r="GJ426" t="n">
        <v>0</v>
      </c>
      <c r="GK426" t="n">
        <v>0</v>
      </c>
      <c r="GL426">
        <f>ROUND(IF(AND(BH426=3,BI426=3,FS426&lt;&gt;0),P426,0),0)</f>
        <v/>
      </c>
      <c r="GM426">
        <f>ROUND(O426+X426+Y426,0)+GX426</f>
        <v/>
      </c>
      <c r="GN426">
        <f>IF(OR(BI426=0,BI426=1),GM426-GX426,0)</f>
        <v/>
      </c>
      <c r="GO426">
        <f>IF(BI426=2,GM426-GX426,0)</f>
        <v/>
      </c>
      <c r="GP426">
        <f>IF(BI426=4,GM426-GX426,0)</f>
        <v/>
      </c>
      <c r="GR426" t="n">
        <v>0</v>
      </c>
      <c r="GS426" t="n">
        <v>3</v>
      </c>
      <c r="GT426" t="n">
        <v>0</v>
      </c>
      <c r="GU426" t="inlineStr"/>
      <c r="GV426">
        <f>ROUND((GT426),2)</f>
        <v/>
      </c>
      <c r="GW426" t="n">
        <v>1</v>
      </c>
      <c r="GX426">
        <f>ROUND(HC426*I426,0)</f>
        <v/>
      </c>
      <c r="HA426" t="n">
        <v>0</v>
      </c>
      <c r="HB426" t="n">
        <v>0</v>
      </c>
      <c r="HC426">
        <f>GV426*GW426</f>
        <v/>
      </c>
      <c r="HE426" t="inlineStr"/>
      <c r="HF426" t="inlineStr"/>
      <c r="HM426" t="inlineStr"/>
      <c r="HN426" t="inlineStr">
        <is>
          <t>Пр/812-101.0-1</t>
        </is>
      </c>
      <c r="HO426" t="inlineStr">
        <is>
          <t>Пр/774-101.0</t>
        </is>
      </c>
      <c r="HP426" t="inlineStr">
        <is>
          <t>Электромонтажные работы</t>
        </is>
      </c>
      <c r="HQ426" t="inlineStr">
        <is>
          <t>Электромонтажные работы</t>
        </is>
      </c>
      <c r="HS426" t="n">
        <v>0</v>
      </c>
      <c r="IK426" t="n">
        <v>0</v>
      </c>
    </row>
    <row r="427">
      <c r="A427" t="n">
        <v>17</v>
      </c>
      <c r="B427" t="n">
        <v>0</v>
      </c>
      <c r="C427">
        <f>ROW(SmtRes!A212)</f>
        <v/>
      </c>
      <c r="D427">
        <f>ROW(EtalonRes!A197)</f>
        <v/>
      </c>
      <c r="E427" t="inlineStr">
        <is>
          <t>3</t>
        </is>
      </c>
      <c r="F427" t="inlineStr">
        <is>
          <t>16-07-005-1</t>
        </is>
      </c>
      <c r="G427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427" t="inlineStr">
        <is>
          <t>100 м трубопровода</t>
        </is>
      </c>
      <c r="I427">
        <f>ROUND(ROUND(60/100,4),7)</f>
        <v/>
      </c>
      <c r="J427" t="n">
        <v>0</v>
      </c>
      <c r="K427">
        <f>ROUND(ROUND(60/100,4),7)</f>
        <v/>
      </c>
      <c r="O427">
        <f>ROUND(CP427,0)</f>
        <v/>
      </c>
      <c r="P427">
        <f>ROUND(CQ427*I427,0)</f>
        <v/>
      </c>
      <c r="Q427">
        <f>(ROUND((ROUND((((ET427*ROUND(2,7)))*I427),0)*BB427),0)+ROUND((ROUND(((AE427-((EU427*ROUND(2,7))))*I427),0)*BS427),0))</f>
        <v/>
      </c>
      <c r="R427">
        <f>(ROUND((ROUND((((EU427*ROUND(2,7)))*I427),0)*BS427),0)+ROUND((ROUND(((AE427-((EU427*ROUND(2,7))))*I427),0)*BS427),0))</f>
        <v/>
      </c>
      <c r="S427">
        <f>ROUND(CT427*I427,0)</f>
        <v/>
      </c>
      <c r="T427">
        <f>ROUND(CU427*I427,0)</f>
        <v/>
      </c>
      <c r="U427">
        <f>ROUND(CV427*I427,7)</f>
        <v/>
      </c>
      <c r="V427">
        <f>ROUND(CW427*I427,7)</f>
        <v/>
      </c>
      <c r="W427">
        <f>ROUND(CX427*I427,0)</f>
        <v/>
      </c>
      <c r="X427">
        <f>ROUND(CY427,0)</f>
        <v/>
      </c>
      <c r="Y427">
        <f>ROUND(CZ427,0)</f>
        <v/>
      </c>
      <c r="AA427" t="n">
        <v>78869116</v>
      </c>
      <c r="AB427">
        <f>ROUND((AC427+AD427+AF427),2)</f>
        <v/>
      </c>
      <c r="AC427">
        <f>ROUND((ES427),2)</f>
        <v/>
      </c>
      <c r="AD427">
        <f>ROUND(((((ET427*ROUND(2,7)))-((EU427*ROUND(2,7))))+AE427),2)</f>
        <v/>
      </c>
      <c r="AE427">
        <f>ROUND(((EU427*ROUND(2,7))),2)</f>
        <v/>
      </c>
      <c r="AF427">
        <f>ROUND(((EV427*ROUND(2,7))),2)</f>
        <v/>
      </c>
      <c r="AG427">
        <f>ROUND((AP427),2)</f>
        <v/>
      </c>
      <c r="AH427">
        <f>((EW427*ROUND(2,7)))</f>
        <v/>
      </c>
      <c r="AI427">
        <f>((EX427*ROUND(2,7)))</f>
        <v/>
      </c>
      <c r="AJ427">
        <f>(AS427)</f>
        <v/>
      </c>
      <c r="AK427" t="n">
        <v>107.11</v>
      </c>
      <c r="AL427" t="n">
        <v>4.28</v>
      </c>
      <c r="AM427" t="n">
        <v>44.51</v>
      </c>
      <c r="AN427" t="n">
        <v>0</v>
      </c>
      <c r="AO427" t="n">
        <v>58.32</v>
      </c>
      <c r="AP427" t="n">
        <v>0</v>
      </c>
      <c r="AQ427" t="n">
        <v>5.01</v>
      </c>
      <c r="AR427" t="n">
        <v>0</v>
      </c>
      <c r="AS427" t="n">
        <v>0</v>
      </c>
      <c r="AT427" t="n">
        <v>121</v>
      </c>
      <c r="AU427" t="n">
        <v>72</v>
      </c>
      <c r="AV427" t="n">
        <v>1</v>
      </c>
      <c r="AW427" t="n">
        <v>1</v>
      </c>
      <c r="AZ427" t="n">
        <v>1</v>
      </c>
      <c r="BA427" t="n">
        <v>52.25</v>
      </c>
      <c r="BB427" t="n">
        <v>5.97</v>
      </c>
      <c r="BC427" t="n">
        <v>11.38</v>
      </c>
      <c r="BD427" t="inlineStr"/>
      <c r="BE427" t="inlineStr"/>
      <c r="BF427" t="inlineStr"/>
      <c r="BG427" t="inlineStr"/>
      <c r="BH427" t="n">
        <v>0</v>
      </c>
      <c r="BI427" t="n">
        <v>1</v>
      </c>
      <c r="BJ427" t="inlineStr">
        <is>
          <t>ТЕР Московской обл., 16-07-005-1, приказ Минстроя России №675/пр от 28.02.2017 № 260/пр</t>
        </is>
      </c>
      <c r="BM427" t="n">
        <v>16001</v>
      </c>
      <c r="BN427" t="n">
        <v>0</v>
      </c>
      <c r="BO427" t="inlineStr">
        <is>
          <t>16-07-005-1</t>
        </is>
      </c>
      <c r="BP427" t="n">
        <v>1</v>
      </c>
      <c r="BQ427" t="n">
        <v>2</v>
      </c>
      <c r="BR427" t="n">
        <v>0</v>
      </c>
      <c r="BS427" t="n">
        <v>52.25</v>
      </c>
      <c r="BT427" t="n">
        <v>1</v>
      </c>
      <c r="BU427" t="n">
        <v>1</v>
      </c>
      <c r="BV427" t="n">
        <v>1</v>
      </c>
      <c r="BW427" t="n">
        <v>1</v>
      </c>
      <c r="BX427" t="n">
        <v>1</v>
      </c>
      <c r="BY427" t="inlineStr"/>
      <c r="BZ427" t="n">
        <v>121</v>
      </c>
      <c r="CA427" t="n">
        <v>72</v>
      </c>
      <c r="CB427" t="inlineStr"/>
      <c r="CE427" t="n">
        <v>12</v>
      </c>
      <c r="CF427" t="n">
        <v>0</v>
      </c>
      <c r="CG427" t="n">
        <v>0</v>
      </c>
      <c r="CM427" t="n">
        <v>0</v>
      </c>
      <c r="CN427" t="inlineStr"/>
      <c r="CO427" t="n">
        <v>0</v>
      </c>
      <c r="CP427">
        <f>(P427+Q427+S427)</f>
        <v/>
      </c>
      <c r="CQ427">
        <f>AC427*BC427</f>
        <v/>
      </c>
      <c r="CR427">
        <f>(ROUND((ROUND((((ET427*ROUND(2,7)))*1),0)*BB427),0)+ROUND((ROUND(((AE427-((EU427*ROUND(2,7))))*1),0)*BS427),0))</f>
        <v/>
      </c>
      <c r="CS427">
        <f>(ROUND((ROUND((((EU427*ROUND(2,7)))*1),0)*BS427),0)+ROUND((ROUND(((AE427-((EU427*ROUND(2,7))))*1),0)*BS427),0))</f>
        <v/>
      </c>
      <c r="CT427">
        <f>AF427*BA427</f>
        <v/>
      </c>
      <c r="CU427">
        <f>AG427</f>
        <v/>
      </c>
      <c r="CV427">
        <f>AH427</f>
        <v/>
      </c>
      <c r="CW427">
        <f>AI427</f>
        <v/>
      </c>
      <c r="CX427">
        <f>AJ427</f>
        <v/>
      </c>
      <c r="CY427">
        <f>(((S427+R427)*AT427)/100)</f>
        <v/>
      </c>
      <c r="CZ427">
        <f>(((S427+R427)*AU427)/100)</f>
        <v/>
      </c>
      <c r="DC427" t="inlineStr"/>
      <c r="DD427" t="inlineStr"/>
      <c r="DE427" t="inlineStr">
        <is>
          <t>)*2</t>
        </is>
      </c>
      <c r="DF427" t="inlineStr">
        <is>
          <t>)*2</t>
        </is>
      </c>
      <c r="DG427" t="inlineStr">
        <is>
          <t>)*2</t>
        </is>
      </c>
      <c r="DH427" t="inlineStr"/>
      <c r="DI427" t="inlineStr">
        <is>
          <t>)*2</t>
        </is>
      </c>
      <c r="DJ427" t="inlineStr">
        <is>
          <t>)*2</t>
        </is>
      </c>
      <c r="DK427" t="inlineStr"/>
      <c r="DL427" t="inlineStr"/>
      <c r="DM427" t="inlineStr"/>
      <c r="DN427" t="n">
        <v>0</v>
      </c>
      <c r="DO427" t="n">
        <v>0</v>
      </c>
      <c r="DP427" t="n">
        <v>1</v>
      </c>
      <c r="DQ427" t="n">
        <v>1</v>
      </c>
      <c r="DU427" t="n">
        <v>1013</v>
      </c>
      <c r="DV427" t="inlineStr">
        <is>
          <t>100 м трубопровода</t>
        </is>
      </c>
      <c r="DW427" t="inlineStr">
        <is>
          <t>100 м трубопровода</t>
        </is>
      </c>
      <c r="DX427" t="n">
        <v>1</v>
      </c>
      <c r="DZ427" t="inlineStr"/>
      <c r="EA427" t="inlineStr"/>
      <c r="EB427" t="inlineStr"/>
      <c r="EC427" t="inlineStr"/>
      <c r="EE427" t="n">
        <v>78725882</v>
      </c>
      <c r="EF427" t="n">
        <v>2</v>
      </c>
      <c r="EG427" t="inlineStr">
        <is>
          <t>Общестроительные работы</t>
        </is>
      </c>
      <c r="EH427" t="n">
        <v>16</v>
      </c>
      <c r="EI4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427" t="n">
        <v>1</v>
      </c>
      <c r="EK427" t="n">
        <v>16001</v>
      </c>
      <c r="EL427" t="inlineStr">
        <is>
          <t>Трубопроводы внутренние</t>
        </is>
      </c>
      <c r="EM427" t="inlineStr">
        <is>
          <t>ФЕР-16</t>
        </is>
      </c>
      <c r="EO427" t="inlineStr"/>
      <c r="EQ427" t="n">
        <v>2097152</v>
      </c>
      <c r="ER427" t="n">
        <v>107.11</v>
      </c>
      <c r="ES427" t="n">
        <v>4.28</v>
      </c>
      <c r="ET427" t="n">
        <v>44.51</v>
      </c>
      <c r="EU427" t="n">
        <v>0</v>
      </c>
      <c r="EV427" t="n">
        <v>58.32</v>
      </c>
      <c r="EW427" t="n">
        <v>5.01</v>
      </c>
      <c r="EX427" t="n">
        <v>0</v>
      </c>
      <c r="EY427" t="n">
        <v>0</v>
      </c>
      <c r="FQ427" t="n">
        <v>0</v>
      </c>
      <c r="FR427" t="n">
        <v>0</v>
      </c>
      <c r="FS427" t="n">
        <v>0</v>
      </c>
      <c r="FX427" t="n">
        <v>121</v>
      </c>
      <c r="FY427" t="n">
        <v>72</v>
      </c>
      <c r="GA427" t="inlineStr"/>
      <c r="GD427" t="n">
        <v>1</v>
      </c>
      <c r="GF427" t="n">
        <v>635989612</v>
      </c>
      <c r="GG427" t="n">
        <v>2</v>
      </c>
      <c r="GH427" t="n">
        <v>1</v>
      </c>
      <c r="GI427" t="n">
        <v>2</v>
      </c>
      <c r="GJ427" t="n">
        <v>0</v>
      </c>
      <c r="GK427" t="n">
        <v>0</v>
      </c>
      <c r="GL427">
        <f>ROUND(IF(AND(BH427=3,BI427=3,FS427&lt;&gt;0),P427,0),0)</f>
        <v/>
      </c>
      <c r="GM427">
        <f>ROUND(O427+X427+Y427,0)+GX427</f>
        <v/>
      </c>
      <c r="GN427">
        <f>IF(OR(BI427=0,BI427=1),GM427-GX427,0)</f>
        <v/>
      </c>
      <c r="GO427">
        <f>IF(BI427=2,GM427-GX427,0)</f>
        <v/>
      </c>
      <c r="GP427">
        <f>IF(BI427=4,GM427-GX427,0)</f>
        <v/>
      </c>
      <c r="GR427" t="n">
        <v>0</v>
      </c>
      <c r="GS427" t="n">
        <v>3</v>
      </c>
      <c r="GT427" t="n">
        <v>0</v>
      </c>
      <c r="GU427" t="inlineStr"/>
      <c r="GV427">
        <f>ROUND((GT427),2)</f>
        <v/>
      </c>
      <c r="GW427" t="n">
        <v>1</v>
      </c>
      <c r="GX427">
        <f>ROUND(HC427*I427,0)</f>
        <v/>
      </c>
      <c r="HA427" t="n">
        <v>0</v>
      </c>
      <c r="HB427" t="n">
        <v>0</v>
      </c>
      <c r="HC427">
        <f>GV427*GW427</f>
        <v/>
      </c>
      <c r="HE427" t="inlineStr"/>
      <c r="HF427" t="inlineStr"/>
      <c r="HM427" t="inlineStr"/>
      <c r="HN427" t="inlineStr">
        <is>
          <t>Пр/812-016.0-1</t>
        </is>
      </c>
      <c r="HO427" t="inlineStr">
        <is>
          <t>Пр/774-016.0</t>
        </is>
      </c>
      <c r="HP4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4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427" t="n">
        <v>0</v>
      </c>
      <c r="IK427" t="n">
        <v>0</v>
      </c>
    </row>
    <row r="428">
      <c r="A428" t="n">
        <v>17</v>
      </c>
      <c r="B428" t="n">
        <v>0</v>
      </c>
      <c r="C428">
        <f>ROW(SmtRes!A219)</f>
        <v/>
      </c>
      <c r="D428">
        <f>ROW(EtalonRes!A203)</f>
        <v/>
      </c>
      <c r="E428" t="inlineStr">
        <is>
          <t>4</t>
        </is>
      </c>
      <c r="F428" t="inlineStr">
        <is>
          <t>22-03-002-3</t>
        </is>
      </c>
      <c r="G428" t="inlineStr">
        <is>
          <t>Установка полиэтиленовых фасонных частей / прим воздуховод</t>
        </is>
      </c>
      <c r="H428" t="inlineStr">
        <is>
          <t>10 фасонных частей</t>
        </is>
      </c>
      <c r="I428">
        <f>ROUND(ROUND(7/10,4),7)</f>
        <v/>
      </c>
      <c r="J428" t="n">
        <v>0</v>
      </c>
      <c r="K428">
        <f>ROUND(ROUND(7/10,4),7)</f>
        <v/>
      </c>
      <c r="O428">
        <f>ROUND(CP428,0)</f>
        <v/>
      </c>
      <c r="P428">
        <f>ROUND(CQ428*I428,0)</f>
        <v/>
      </c>
      <c r="Q428">
        <f>(ROUND((ROUND(((ET428)*I428),0)*BB428),0)+ROUND((ROUND(((AE428-(EU428))*I428),0)*BS428),0))</f>
        <v/>
      </c>
      <c r="R428">
        <f>(ROUND((ROUND(((EU428)*I428),0)*BS428),0)+ROUND((ROUND(((AE428-(EU428))*I428),0)*BS428),0))</f>
        <v/>
      </c>
      <c r="S428">
        <f>ROUND(CT428*I428,0)</f>
        <v/>
      </c>
      <c r="T428">
        <f>ROUND(CU428*I428,0)</f>
        <v/>
      </c>
      <c r="U428">
        <f>ROUND(CV428*I428,7)</f>
        <v/>
      </c>
      <c r="V428">
        <f>ROUND(CW428*I428,7)</f>
        <v/>
      </c>
      <c r="W428">
        <f>ROUND(CX428*I428,0)</f>
        <v/>
      </c>
      <c r="X428">
        <f>ROUND(CY428,0)</f>
        <v/>
      </c>
      <c r="Y428">
        <f>ROUND(CZ428,0)</f>
        <v/>
      </c>
      <c r="AA428" t="n">
        <v>78869116</v>
      </c>
      <c r="AB428">
        <f>ROUND((AC428+AD428+AF428),2)</f>
        <v/>
      </c>
      <c r="AC428">
        <f>ROUND((ES428),2)</f>
        <v/>
      </c>
      <c r="AD428">
        <f>ROUND((((ET428)-(EU428))+AE428),2)</f>
        <v/>
      </c>
      <c r="AE428">
        <f>ROUND((EU428),2)</f>
        <v/>
      </c>
      <c r="AF428">
        <f>ROUND((EV428),2)</f>
        <v/>
      </c>
      <c r="AG428">
        <f>ROUND((AP428),2)</f>
        <v/>
      </c>
      <c r="AH428">
        <f>(EW428)</f>
        <v/>
      </c>
      <c r="AI428">
        <f>(EX428)</f>
        <v/>
      </c>
      <c r="AJ428">
        <f>(AS428)</f>
        <v/>
      </c>
      <c r="AK428" t="n">
        <v>703.25</v>
      </c>
      <c r="AL428" t="n">
        <v>92.8</v>
      </c>
      <c r="AM428" t="n">
        <v>523.38</v>
      </c>
      <c r="AN428" t="n">
        <v>70.34</v>
      </c>
      <c r="AO428" t="n">
        <v>87.06999999999999</v>
      </c>
      <c r="AP428" t="n">
        <v>0</v>
      </c>
      <c r="AQ428" t="n">
        <v>9.6</v>
      </c>
      <c r="AR428" t="n">
        <v>5.21</v>
      </c>
      <c r="AS428" t="n">
        <v>0</v>
      </c>
      <c r="AT428" t="n">
        <v>117</v>
      </c>
      <c r="AU428" t="n">
        <v>74</v>
      </c>
      <c r="AV428" t="n">
        <v>1</v>
      </c>
      <c r="AW428" t="n">
        <v>1</v>
      </c>
      <c r="AZ428" t="n">
        <v>1</v>
      </c>
      <c r="BA428" t="n">
        <v>52.25</v>
      </c>
      <c r="BB428" t="n">
        <v>11.97</v>
      </c>
      <c r="BC428" t="n">
        <v>10.75</v>
      </c>
      <c r="BD428" t="inlineStr"/>
      <c r="BE428" t="inlineStr"/>
      <c r="BF428" t="inlineStr"/>
      <c r="BG428" t="inlineStr"/>
      <c r="BH428" t="n">
        <v>0</v>
      </c>
      <c r="BI428" t="n">
        <v>1</v>
      </c>
      <c r="BJ428" t="inlineStr">
        <is>
          <t>ТЕР Московской обл., 22-03-002-3, приказ Минстроя России №675/пр от 28.02.2017 № 260/пр</t>
        </is>
      </c>
      <c r="BM428" t="n">
        <v>22001</v>
      </c>
      <c r="BN428" t="n">
        <v>0</v>
      </c>
      <c r="BO428" t="inlineStr">
        <is>
          <t>22-03-002-3</t>
        </is>
      </c>
      <c r="BP428" t="n">
        <v>1</v>
      </c>
      <c r="BQ428" t="n">
        <v>2</v>
      </c>
      <c r="BR428" t="n">
        <v>0</v>
      </c>
      <c r="BS428" t="n">
        <v>52.25</v>
      </c>
      <c r="BT428" t="n">
        <v>1</v>
      </c>
      <c r="BU428" t="n">
        <v>1</v>
      </c>
      <c r="BV428" t="n">
        <v>1</v>
      </c>
      <c r="BW428" t="n">
        <v>1</v>
      </c>
      <c r="BX428" t="n">
        <v>1</v>
      </c>
      <c r="BY428" t="inlineStr"/>
      <c r="BZ428" t="n">
        <v>117</v>
      </c>
      <c r="CA428" t="n">
        <v>74</v>
      </c>
      <c r="CB428" t="inlineStr"/>
      <c r="CE428" t="n">
        <v>12</v>
      </c>
      <c r="CF428" t="n">
        <v>0</v>
      </c>
      <c r="CG428" t="n">
        <v>0</v>
      </c>
      <c r="CM428" t="n">
        <v>0</v>
      </c>
      <c r="CN428" t="inlineStr"/>
      <c r="CO428" t="n">
        <v>0</v>
      </c>
      <c r="CP428">
        <f>(P428+Q428+S428)</f>
        <v/>
      </c>
      <c r="CQ428">
        <f>AC428*BC428</f>
        <v/>
      </c>
      <c r="CR428">
        <f>(ROUND((ROUND(((ET428)*1),0)*BB428),0)+ROUND((ROUND(((AE428-(EU428))*1),0)*BS428),0))</f>
        <v/>
      </c>
      <c r="CS428">
        <f>(ROUND((ROUND(((EU428)*1),0)*BS428),0)+ROUND((ROUND(((AE428-(EU428))*1),0)*BS428),0))</f>
        <v/>
      </c>
      <c r="CT428">
        <f>AF428*BA428</f>
        <v/>
      </c>
      <c r="CU428">
        <f>AG428</f>
        <v/>
      </c>
      <c r="CV428">
        <f>AH428</f>
        <v/>
      </c>
      <c r="CW428">
        <f>AI428</f>
        <v/>
      </c>
      <c r="CX428">
        <f>AJ428</f>
        <v/>
      </c>
      <c r="CY428">
        <f>(((S428+R428)*AT428)/100)</f>
        <v/>
      </c>
      <c r="CZ428">
        <f>(((S428+R428)*AU428)/100)</f>
        <v/>
      </c>
      <c r="DC428" t="inlineStr"/>
      <c r="DD428" t="inlineStr"/>
      <c r="DE428" t="inlineStr"/>
      <c r="DF428" t="inlineStr"/>
      <c r="DG428" t="inlineStr"/>
      <c r="DH428" t="inlineStr"/>
      <c r="DI428" t="inlineStr"/>
      <c r="DJ428" t="inlineStr"/>
      <c r="DK428" t="inlineStr"/>
      <c r="DL428" t="inlineStr"/>
      <c r="DM428" t="inlineStr"/>
      <c r="DN428" t="n">
        <v>0</v>
      </c>
      <c r="DO428" t="n">
        <v>0</v>
      </c>
      <c r="DP428" t="n">
        <v>1</v>
      </c>
      <c r="DQ428" t="n">
        <v>1</v>
      </c>
      <c r="DU428" t="n">
        <v>1013</v>
      </c>
      <c r="DV428" t="inlineStr">
        <is>
          <t>10 фасонных частей</t>
        </is>
      </c>
      <c r="DW428" t="inlineStr">
        <is>
          <t>10 фасонных частей</t>
        </is>
      </c>
      <c r="DX428" t="n">
        <v>1</v>
      </c>
      <c r="DZ428" t="inlineStr"/>
      <c r="EA428" t="inlineStr"/>
      <c r="EB428" t="inlineStr"/>
      <c r="EC428" t="inlineStr"/>
      <c r="EE428" t="n">
        <v>78725890</v>
      </c>
      <c r="EF428" t="n">
        <v>2</v>
      </c>
      <c r="EG428" t="inlineStr">
        <is>
          <t>Общестроительные работы</t>
        </is>
      </c>
      <c r="EH428" t="n">
        <v>18</v>
      </c>
      <c r="EI428" t="inlineStr">
        <is>
          <t>Наружные сети водопровода, канализации, теплоснабжения, газопроводы</t>
        </is>
      </c>
      <c r="EJ428" t="n">
        <v>1</v>
      </c>
      <c r="EK428" t="n">
        <v>22001</v>
      </c>
      <c r="EL428" t="inlineStr">
        <is>
          <t>Наружные сети водопровода, канализации, теплоснабжения, газопроводы</t>
        </is>
      </c>
      <c r="EM428" t="inlineStr">
        <is>
          <t>ФЕР-22</t>
        </is>
      </c>
      <c r="EO428" t="inlineStr"/>
      <c r="EQ428" t="n">
        <v>0</v>
      </c>
      <c r="ER428" t="n">
        <v>703.25</v>
      </c>
      <c r="ES428" t="n">
        <v>92.8</v>
      </c>
      <c r="ET428" t="n">
        <v>523.38</v>
      </c>
      <c r="EU428" t="n">
        <v>70.34</v>
      </c>
      <c r="EV428" t="n">
        <v>87.06999999999999</v>
      </c>
      <c r="EW428" t="n">
        <v>9.6</v>
      </c>
      <c r="EX428" t="n">
        <v>5.21</v>
      </c>
      <c r="EY428" t="n">
        <v>0</v>
      </c>
      <c r="FQ428" t="n">
        <v>0</v>
      </c>
      <c r="FR428" t="n">
        <v>0</v>
      </c>
      <c r="FS428" t="n">
        <v>0</v>
      </c>
      <c r="FX428" t="n">
        <v>117</v>
      </c>
      <c r="FY428" t="n">
        <v>74</v>
      </c>
      <c r="GA428" t="inlineStr"/>
      <c r="GD428" t="n">
        <v>1</v>
      </c>
      <c r="GF428" t="n">
        <v>1974883631</v>
      </c>
      <c r="GG428" t="n">
        <v>2</v>
      </c>
      <c r="GH428" t="n">
        <v>1</v>
      </c>
      <c r="GI428" t="n">
        <v>2</v>
      </c>
      <c r="GJ428" t="n">
        <v>0</v>
      </c>
      <c r="GK428" t="n">
        <v>0</v>
      </c>
      <c r="GL428">
        <f>ROUND(IF(AND(BH428=3,BI428=3,FS428&lt;&gt;0),P428,0),0)</f>
        <v/>
      </c>
      <c r="GM428">
        <f>ROUND(O428+X428+Y428,0)+GX428</f>
        <v/>
      </c>
      <c r="GN428">
        <f>IF(OR(BI428=0,BI428=1),GM428-GX428,0)</f>
        <v/>
      </c>
      <c r="GO428">
        <f>IF(BI428=2,GM428-GX428,0)</f>
        <v/>
      </c>
      <c r="GP428">
        <f>IF(BI428=4,GM428-GX428,0)</f>
        <v/>
      </c>
      <c r="GR428" t="n">
        <v>0</v>
      </c>
      <c r="GS428" t="n">
        <v>3</v>
      </c>
      <c r="GT428" t="n">
        <v>0</v>
      </c>
      <c r="GU428" t="inlineStr"/>
      <c r="GV428">
        <f>ROUND((GT428),2)</f>
        <v/>
      </c>
      <c r="GW428" t="n">
        <v>1</v>
      </c>
      <c r="GX428">
        <f>ROUND(HC428*I428,0)</f>
        <v/>
      </c>
      <c r="HA428" t="n">
        <v>0</v>
      </c>
      <c r="HB428" t="n">
        <v>0</v>
      </c>
      <c r="HC428">
        <f>GV428*GW428</f>
        <v/>
      </c>
      <c r="HE428" t="inlineStr"/>
      <c r="HF428" t="inlineStr"/>
      <c r="HM428" t="inlineStr"/>
      <c r="HN428" t="inlineStr">
        <is>
          <t>Пр/812-018.0-1</t>
        </is>
      </c>
      <c r="HO428" t="inlineStr">
        <is>
          <t>Пр/774-018.0</t>
        </is>
      </c>
      <c r="HP428" t="inlineStr">
        <is>
          <t>Наружные сети водопровода, канализации, теплоснабжения, газопроводы</t>
        </is>
      </c>
      <c r="HQ428" t="inlineStr">
        <is>
          <t>Наружные сети водопровода, канализации, теплоснабжения, газопроводы</t>
        </is>
      </c>
      <c r="HS428" t="n">
        <v>0</v>
      </c>
      <c r="IK428" t="n">
        <v>0</v>
      </c>
    </row>
    <row r="429">
      <c r="A429" t="n">
        <v>18</v>
      </c>
      <c r="B429" t="n">
        <v>0</v>
      </c>
      <c r="C429" t="n">
        <v>219</v>
      </c>
      <c r="E429" t="inlineStr">
        <is>
          <t>4,1</t>
        </is>
      </c>
      <c r="F429" t="inlineStr">
        <is>
          <t>302-1650</t>
        </is>
      </c>
      <c r="G429" t="inlineStr">
        <is>
          <t>Крестовина К90-90х90</t>
        </is>
      </c>
      <c r="H429" t="inlineStr">
        <is>
          <t>10 шт.</t>
        </is>
      </c>
      <c r="I429">
        <f>I428*J429</f>
        <v/>
      </c>
      <c r="J429" t="n">
        <v>-1</v>
      </c>
      <c r="K429" t="n">
        <v>-1</v>
      </c>
      <c r="O429">
        <f>ROUND(CP429,0)</f>
        <v/>
      </c>
      <c r="P429">
        <f>ROUND(CQ429*I429,0)</f>
        <v/>
      </c>
      <c r="Q429">
        <f>(ROUND((ROUND(((ET429)*I429),0)*BB429),0)+ROUND((ROUND(((AE429-(EU429))*I429),0)*BS429),0))</f>
        <v/>
      </c>
      <c r="R429">
        <f>(ROUND((ROUND(((EU429)*I429),0)*BS429),0)+ROUND((ROUND(((AE429-(EU429))*I429),0)*BS429),0))</f>
        <v/>
      </c>
      <c r="S429">
        <f>ROUND(CT429*I429,0)</f>
        <v/>
      </c>
      <c r="T429">
        <f>ROUND(CU429*I429,0)</f>
        <v/>
      </c>
      <c r="U429">
        <f>ROUND(CV429*I429,7)</f>
        <v/>
      </c>
      <c r="V429">
        <f>ROUND(CW429*I429,7)</f>
        <v/>
      </c>
      <c r="W429">
        <f>ROUND(CX429*I429,0)</f>
        <v/>
      </c>
      <c r="X429">
        <f>ROUND(CY429,0)</f>
        <v/>
      </c>
      <c r="Y429">
        <f>ROUND(CZ429,0)</f>
        <v/>
      </c>
      <c r="AA429" t="n">
        <v>78869116</v>
      </c>
      <c r="AB429">
        <f>ROUND((AC429+AD429+AF429),2)</f>
        <v/>
      </c>
      <c r="AC429">
        <f>ROUND((ES429),2)</f>
        <v/>
      </c>
      <c r="AD429">
        <f>ROUND((((ET429)-(EU429))+AE429),2)</f>
        <v/>
      </c>
      <c r="AE429">
        <f>ROUND((EU429),2)</f>
        <v/>
      </c>
      <c r="AF429">
        <f>ROUND((EV429),2)</f>
        <v/>
      </c>
      <c r="AG429">
        <f>ROUND((AP429),2)</f>
        <v/>
      </c>
      <c r="AH429">
        <f>(EW429)</f>
        <v/>
      </c>
      <c r="AI429">
        <f>(EX429)</f>
        <v/>
      </c>
      <c r="AJ429">
        <f>(AS429)</f>
        <v/>
      </c>
      <c r="AK429" t="n">
        <v>92.8</v>
      </c>
      <c r="AL429" t="n">
        <v>92.8</v>
      </c>
      <c r="AM429" t="n">
        <v>0</v>
      </c>
      <c r="AN429" t="n">
        <v>0</v>
      </c>
      <c r="AO429" t="n">
        <v>0</v>
      </c>
      <c r="AP429" t="n">
        <v>0</v>
      </c>
      <c r="AQ429" t="n">
        <v>0</v>
      </c>
      <c r="AR429" t="n">
        <v>0</v>
      </c>
      <c r="AS429" t="n">
        <v>0</v>
      </c>
      <c r="AT429" t="n">
        <v>117</v>
      </c>
      <c r="AU429" t="n">
        <v>74</v>
      </c>
      <c r="AV429" t="n">
        <v>1</v>
      </c>
      <c r="AW429" t="n">
        <v>1</v>
      </c>
      <c r="AZ429" t="n">
        <v>1</v>
      </c>
      <c r="BA429" t="n">
        <v>1</v>
      </c>
      <c r="BB429" t="n">
        <v>1</v>
      </c>
      <c r="BC429" t="n">
        <v>10.75</v>
      </c>
      <c r="BD429" t="inlineStr"/>
      <c r="BE429" t="inlineStr"/>
      <c r="BF429" t="inlineStr"/>
      <c r="BG429" t="inlineStr"/>
      <c r="BH429" t="n">
        <v>3</v>
      </c>
      <c r="BI429" t="n">
        <v>1</v>
      </c>
      <c r="BJ429" t="inlineStr">
        <is>
          <t>ТССЦ Московской обл., 302-1650, приказ Минстроя России №675/пр от 28.02.2017 № 256/пр</t>
        </is>
      </c>
      <c r="BM429" t="n">
        <v>22001</v>
      </c>
      <c r="BN429" t="n">
        <v>0</v>
      </c>
      <c r="BO429" t="inlineStr">
        <is>
          <t>302-1650</t>
        </is>
      </c>
      <c r="BP429" t="n">
        <v>1</v>
      </c>
      <c r="BQ429" t="n">
        <v>2</v>
      </c>
      <c r="BR429" t="n">
        <v>1</v>
      </c>
      <c r="BS429" t="n">
        <v>1</v>
      </c>
      <c r="BT429" t="n">
        <v>1</v>
      </c>
      <c r="BU429" t="n">
        <v>1</v>
      </c>
      <c r="BV429" t="n">
        <v>1</v>
      </c>
      <c r="BW429" t="n">
        <v>1</v>
      </c>
      <c r="BX429" t="n">
        <v>1</v>
      </c>
      <c r="BY429" t="inlineStr"/>
      <c r="BZ429" t="n">
        <v>117</v>
      </c>
      <c r="CA429" t="n">
        <v>74</v>
      </c>
      <c r="CB429" t="inlineStr"/>
      <c r="CE429" t="n">
        <v>12</v>
      </c>
      <c r="CF429" t="n">
        <v>0</v>
      </c>
      <c r="CG429" t="n">
        <v>0</v>
      </c>
      <c r="CM429" t="n">
        <v>0</v>
      </c>
      <c r="CN429" t="inlineStr"/>
      <c r="CO429" t="n">
        <v>0</v>
      </c>
      <c r="CP429">
        <f>(P429+Q429+S429)</f>
        <v/>
      </c>
      <c r="CQ429">
        <f>AC429*BC429</f>
        <v/>
      </c>
      <c r="CR429">
        <f>(ROUND((ROUND(((ET429)*1),0)*BB429),0)+ROUND((ROUND(((AE429-(EU429))*1),0)*BS429),0))</f>
        <v/>
      </c>
      <c r="CS429">
        <f>(ROUND((ROUND(((EU429)*1),0)*BS429),0)+ROUND((ROUND(((AE429-(EU429))*1),0)*BS429),0))</f>
        <v/>
      </c>
      <c r="CT429">
        <f>AF429*BA429</f>
        <v/>
      </c>
      <c r="CU429">
        <f>AG429</f>
        <v/>
      </c>
      <c r="CV429">
        <f>AH429</f>
        <v/>
      </c>
      <c r="CW429">
        <f>AI429</f>
        <v/>
      </c>
      <c r="CX429">
        <f>AJ429</f>
        <v/>
      </c>
      <c r="CY429">
        <f>(((S429+R429)*AT429)/100)</f>
        <v/>
      </c>
      <c r="CZ429">
        <f>(((S429+R429)*AU429)/100)</f>
        <v/>
      </c>
      <c r="DC429" t="inlineStr"/>
      <c r="DD429" t="inlineStr"/>
      <c r="DE429" t="inlineStr"/>
      <c r="DF429" t="inlineStr"/>
      <c r="DG429" t="inlineStr"/>
      <c r="DH429" t="inlineStr"/>
      <c r="DI429" t="inlineStr"/>
      <c r="DJ429" t="inlineStr"/>
      <c r="DK429" t="inlineStr"/>
      <c r="DL429" t="inlineStr"/>
      <c r="DM429" t="inlineStr"/>
      <c r="DN429" t="n">
        <v>0</v>
      </c>
      <c r="DO429" t="n">
        <v>0</v>
      </c>
      <c r="DP429" t="n">
        <v>1</v>
      </c>
      <c r="DQ429" t="n">
        <v>1</v>
      </c>
      <c r="DU429" t="n">
        <v>1010</v>
      </c>
      <c r="DV429" t="inlineStr">
        <is>
          <t>10 шт.</t>
        </is>
      </c>
      <c r="DW429" t="inlineStr">
        <is>
          <t>10 шт.</t>
        </is>
      </c>
      <c r="DX429" t="n">
        <v>10</v>
      </c>
      <c r="DZ429" t="inlineStr"/>
      <c r="EA429" t="inlineStr"/>
      <c r="EB429" t="inlineStr"/>
      <c r="EC429" t="inlineStr"/>
      <c r="EE429" t="n">
        <v>78725890</v>
      </c>
      <c r="EF429" t="n">
        <v>2</v>
      </c>
      <c r="EG429" t="inlineStr">
        <is>
          <t>Общестроительные работы</t>
        </is>
      </c>
      <c r="EH429" t="n">
        <v>18</v>
      </c>
      <c r="EI429" t="inlineStr">
        <is>
          <t>Наружные сети водопровода, канализации, теплоснабжения, газопроводы</t>
        </is>
      </c>
      <c r="EJ429" t="n">
        <v>1</v>
      </c>
      <c r="EK429" t="n">
        <v>22001</v>
      </c>
      <c r="EL429" t="inlineStr">
        <is>
          <t>Наружные сети водопровода, канализации, теплоснабжения, газопроводы</t>
        </is>
      </c>
      <c r="EM429" t="inlineStr">
        <is>
          <t>ФЕР-22</t>
        </is>
      </c>
      <c r="EO429" t="inlineStr"/>
      <c r="EQ429" t="n">
        <v>0</v>
      </c>
      <c r="ER429" t="n">
        <v>92.8</v>
      </c>
      <c r="ES429" t="n">
        <v>92.8</v>
      </c>
      <c r="ET429" t="n">
        <v>0</v>
      </c>
      <c r="EU429" t="n">
        <v>0</v>
      </c>
      <c r="EV429" t="n">
        <v>0</v>
      </c>
      <c r="EW429" t="n">
        <v>0</v>
      </c>
      <c r="EX429" t="n">
        <v>0</v>
      </c>
      <c r="FQ429" t="n">
        <v>0</v>
      </c>
      <c r="FR429" t="n">
        <v>0</v>
      </c>
      <c r="FS429" t="n">
        <v>0</v>
      </c>
      <c r="FX429" t="n">
        <v>117</v>
      </c>
      <c r="FY429" t="n">
        <v>74</v>
      </c>
      <c r="GA429" t="inlineStr"/>
      <c r="GD429" t="n">
        <v>1</v>
      </c>
      <c r="GF429" t="n">
        <v>1489252311</v>
      </c>
      <c r="GG429" t="n">
        <v>2</v>
      </c>
      <c r="GH429" t="n">
        <v>1</v>
      </c>
      <c r="GI429" t="n">
        <v>2</v>
      </c>
      <c r="GJ429" t="n">
        <v>0</v>
      </c>
      <c r="GK429" t="n">
        <v>0</v>
      </c>
      <c r="GL429">
        <f>ROUND(IF(AND(BH429=3,BI429=3,FS429&lt;&gt;0),P429,0),0)</f>
        <v/>
      </c>
      <c r="GM429">
        <f>ROUND(O429+X429+Y429,0)+GX429</f>
        <v/>
      </c>
      <c r="GN429">
        <f>IF(OR(BI429=0,BI429=1),GM429-GX429,0)</f>
        <v/>
      </c>
      <c r="GO429">
        <f>IF(BI429=2,GM429-GX429,0)</f>
        <v/>
      </c>
      <c r="GP429">
        <f>IF(BI429=4,GM429-GX429,0)</f>
        <v/>
      </c>
      <c r="GR429" t="n">
        <v>0</v>
      </c>
      <c r="GS429" t="n">
        <v>3</v>
      </c>
      <c r="GT429" t="n">
        <v>0</v>
      </c>
      <c r="GU429" t="inlineStr"/>
      <c r="GV429">
        <f>ROUND((GT429),2)</f>
        <v/>
      </c>
      <c r="GW429" t="n">
        <v>1</v>
      </c>
      <c r="GX429">
        <f>ROUND(HC429*I429,0)</f>
        <v/>
      </c>
      <c r="HA429" t="n">
        <v>0</v>
      </c>
      <c r="HB429" t="n">
        <v>0</v>
      </c>
      <c r="HC429">
        <f>GV429*GW429</f>
        <v/>
      </c>
      <c r="HE429" t="inlineStr"/>
      <c r="HF429" t="inlineStr"/>
      <c r="HM429" t="inlineStr"/>
      <c r="HN429" t="inlineStr">
        <is>
          <t>Пр/812-018.0-1</t>
        </is>
      </c>
      <c r="HO429" t="inlineStr">
        <is>
          <t>Пр/774-018.0</t>
        </is>
      </c>
      <c r="HP429" t="inlineStr">
        <is>
          <t>Наружные сети водопровода, канализации, теплоснабжения, газопроводы</t>
        </is>
      </c>
      <c r="HQ429" t="inlineStr">
        <is>
          <t>Наружные сети водопровода, канализации, теплоснабжения, газопроводы</t>
        </is>
      </c>
      <c r="HS429" t="n">
        <v>0</v>
      </c>
      <c r="IK429" t="n">
        <v>0</v>
      </c>
    </row>
    <row r="430">
      <c r="A430" t="n">
        <v>18</v>
      </c>
      <c r="B430" t="n">
        <v>0</v>
      </c>
      <c r="C430" t="n">
        <v>218</v>
      </c>
      <c r="E430" t="inlineStr">
        <is>
          <t>4,2</t>
        </is>
      </c>
      <c r="F430" t="inlineStr">
        <is>
          <t>103-1009</t>
        </is>
      </c>
      <c r="G430" t="inlineStr">
        <is>
          <t>Фасонные стальные сварные части, диаметр до 800 мм/ прим</t>
        </is>
      </c>
      <c r="H430" t="inlineStr">
        <is>
          <t>т</t>
        </is>
      </c>
      <c r="I430">
        <f>I428*J430</f>
        <v/>
      </c>
      <c r="J430" t="n">
        <v>0.01142857142857143</v>
      </c>
      <c r="K430" t="n">
        <v>0.0114286</v>
      </c>
      <c r="O430">
        <f>ROUND(CP430,0)</f>
        <v/>
      </c>
      <c r="P430">
        <f>ROUND(CQ430*I430,0)</f>
        <v/>
      </c>
      <c r="Q430">
        <f>(ROUND((ROUND(((ET430)*I430),0)*BB430),0)+ROUND((ROUND(((AE430-(EU430))*I430),0)*BS430),0))</f>
        <v/>
      </c>
      <c r="R430">
        <f>(ROUND((ROUND(((EU430)*I430),0)*BS430),0)+ROUND((ROUND(((AE430-(EU430))*I430),0)*BS430),0))</f>
        <v/>
      </c>
      <c r="S430">
        <f>ROUND(CT430*I430,0)</f>
        <v/>
      </c>
      <c r="T430">
        <f>ROUND(CU430*I430,0)</f>
        <v/>
      </c>
      <c r="U430">
        <f>ROUND(CV430*I430,7)</f>
        <v/>
      </c>
      <c r="V430">
        <f>ROUND(CW430*I430,7)</f>
        <v/>
      </c>
      <c r="W430">
        <f>ROUND(CX430*I430,0)</f>
        <v/>
      </c>
      <c r="X430">
        <f>ROUND(CY430,0)</f>
        <v/>
      </c>
      <c r="Y430">
        <f>ROUND(CZ430,0)</f>
        <v/>
      </c>
      <c r="AA430" t="n">
        <v>78869116</v>
      </c>
      <c r="AB430">
        <f>ROUND((AC430+AD430+AF430),2)</f>
        <v/>
      </c>
      <c r="AC430">
        <f>ROUND((ES430),2)</f>
        <v/>
      </c>
      <c r="AD430">
        <f>ROUND((((ET430)-(EU430))+AE430),2)</f>
        <v/>
      </c>
      <c r="AE430">
        <f>ROUND((EU430),2)</f>
        <v/>
      </c>
      <c r="AF430">
        <f>ROUND((EV430),2)</f>
        <v/>
      </c>
      <c r="AG430">
        <f>ROUND((AP430),2)</f>
        <v/>
      </c>
      <c r="AH430">
        <f>(EW430)</f>
        <v/>
      </c>
      <c r="AI430">
        <f>(EX430)</f>
        <v/>
      </c>
      <c r="AJ430">
        <f>(AS430)</f>
        <v/>
      </c>
      <c r="AK430" t="n">
        <v>5500</v>
      </c>
      <c r="AL430" t="n">
        <v>5500</v>
      </c>
      <c r="AM430" t="n">
        <v>0</v>
      </c>
      <c r="AN430" t="n">
        <v>0</v>
      </c>
      <c r="AO430" t="n">
        <v>0</v>
      </c>
      <c r="AP430" t="n">
        <v>0</v>
      </c>
      <c r="AQ430" t="n">
        <v>0</v>
      </c>
      <c r="AR430" t="n">
        <v>0</v>
      </c>
      <c r="AS430" t="n">
        <v>38.95</v>
      </c>
      <c r="AT430" t="n">
        <v>117</v>
      </c>
      <c r="AU430" t="n">
        <v>74</v>
      </c>
      <c r="AV430" t="n">
        <v>1</v>
      </c>
      <c r="AW430" t="n">
        <v>1</v>
      </c>
      <c r="AZ430" t="n">
        <v>1</v>
      </c>
      <c r="BA430" t="n">
        <v>1</v>
      </c>
      <c r="BB430" t="n">
        <v>1</v>
      </c>
      <c r="BC430" t="n">
        <v>32.49</v>
      </c>
      <c r="BD430" t="inlineStr"/>
      <c r="BE430" t="inlineStr"/>
      <c r="BF430" t="inlineStr"/>
      <c r="BG430" t="inlineStr"/>
      <c r="BH430" t="n">
        <v>3</v>
      </c>
      <c r="BI430" t="n">
        <v>1</v>
      </c>
      <c r="BJ430" t="inlineStr">
        <is>
          <t>ТССЦ Московской обл., 103-1009, приказ Минстроя России №675/пр от 28.02.2017 № 254/пр</t>
        </is>
      </c>
      <c r="BM430" t="n">
        <v>22001</v>
      </c>
      <c r="BN430" t="n">
        <v>0</v>
      </c>
      <c r="BO430" t="inlineStr">
        <is>
          <t>103-1009</t>
        </is>
      </c>
      <c r="BP430" t="n">
        <v>1</v>
      </c>
      <c r="BQ430" t="n">
        <v>2</v>
      </c>
      <c r="BR430" t="n">
        <v>0</v>
      </c>
      <c r="BS430" t="n">
        <v>1</v>
      </c>
      <c r="BT430" t="n">
        <v>1</v>
      </c>
      <c r="BU430" t="n">
        <v>1</v>
      </c>
      <c r="BV430" t="n">
        <v>1</v>
      </c>
      <c r="BW430" t="n">
        <v>1</v>
      </c>
      <c r="BX430" t="n">
        <v>1</v>
      </c>
      <c r="BY430" t="inlineStr"/>
      <c r="BZ430" t="n">
        <v>117</v>
      </c>
      <c r="CA430" t="n">
        <v>74</v>
      </c>
      <c r="CB430" t="inlineStr"/>
      <c r="CE430" t="n">
        <v>12</v>
      </c>
      <c r="CF430" t="n">
        <v>0</v>
      </c>
      <c r="CG430" t="n">
        <v>0</v>
      </c>
      <c r="CM430" t="n">
        <v>0</v>
      </c>
      <c r="CN430" t="inlineStr"/>
      <c r="CO430" t="n">
        <v>0</v>
      </c>
      <c r="CP430">
        <f>(P430+Q430+S430)</f>
        <v/>
      </c>
      <c r="CQ430">
        <f>AC430*BC430</f>
        <v/>
      </c>
      <c r="CR430">
        <f>(ROUND((ROUND(((ET430)*1),0)*BB430),0)+ROUND((ROUND(((AE430-(EU430))*1),0)*BS430),0))</f>
        <v/>
      </c>
      <c r="CS430">
        <f>(ROUND((ROUND(((EU430)*1),0)*BS430),0)+ROUND((ROUND(((AE430-(EU430))*1),0)*BS430),0))</f>
        <v/>
      </c>
      <c r="CT430">
        <f>AF430*BA430</f>
        <v/>
      </c>
      <c r="CU430">
        <f>AG430</f>
        <v/>
      </c>
      <c r="CV430">
        <f>AH430</f>
        <v/>
      </c>
      <c r="CW430">
        <f>AI430</f>
        <v/>
      </c>
      <c r="CX430">
        <f>AJ430</f>
        <v/>
      </c>
      <c r="CY430">
        <f>(((S430+R430)*AT430)/100)</f>
        <v/>
      </c>
      <c r="CZ430">
        <f>(((S430+R430)*AU430)/100)</f>
        <v/>
      </c>
      <c r="DC430" t="inlineStr"/>
      <c r="DD430" t="inlineStr"/>
      <c r="DE430" t="inlineStr"/>
      <c r="DF430" t="inlineStr"/>
      <c r="DG430" t="inlineStr"/>
      <c r="DH430" t="inlineStr"/>
      <c r="DI430" t="inlineStr"/>
      <c r="DJ430" t="inlineStr"/>
      <c r="DK430" t="inlineStr"/>
      <c r="DL430" t="inlineStr"/>
      <c r="DM430" t="inlineStr"/>
      <c r="DN430" t="n">
        <v>0</v>
      </c>
      <c r="DO430" t="n">
        <v>0</v>
      </c>
      <c r="DP430" t="n">
        <v>1</v>
      </c>
      <c r="DQ430" t="n">
        <v>1</v>
      </c>
      <c r="DU430" t="n">
        <v>1009</v>
      </c>
      <c r="DV430" t="inlineStr">
        <is>
          <t>т</t>
        </is>
      </c>
      <c r="DW430" t="inlineStr">
        <is>
          <t>т</t>
        </is>
      </c>
      <c r="DX430" t="n">
        <v>1000</v>
      </c>
      <c r="DZ430" t="inlineStr"/>
      <c r="EA430" t="inlineStr"/>
      <c r="EB430" t="inlineStr"/>
      <c r="EC430" t="inlineStr"/>
      <c r="EE430" t="n">
        <v>78725890</v>
      </c>
      <c r="EF430" t="n">
        <v>2</v>
      </c>
      <c r="EG430" t="inlineStr">
        <is>
          <t>Общестроительные работы</t>
        </is>
      </c>
      <c r="EH430" t="n">
        <v>18</v>
      </c>
      <c r="EI430" t="inlineStr">
        <is>
          <t>Наружные сети водопровода, канализации, теплоснабжения, газопроводы</t>
        </is>
      </c>
      <c r="EJ430" t="n">
        <v>1</v>
      </c>
      <c r="EK430" t="n">
        <v>22001</v>
      </c>
      <c r="EL430" t="inlineStr">
        <is>
          <t>Наружные сети водопровода, канализации, теплоснабжения, газопроводы</t>
        </is>
      </c>
      <c r="EM430" t="inlineStr">
        <is>
          <t>ФЕР-22</t>
        </is>
      </c>
      <c r="EO430" t="inlineStr"/>
      <c r="EQ430" t="n">
        <v>0</v>
      </c>
      <c r="ER430" t="n">
        <v>5500</v>
      </c>
      <c r="ES430" t="n">
        <v>5500</v>
      </c>
      <c r="ET430" t="n">
        <v>0</v>
      </c>
      <c r="EU430" t="n">
        <v>0</v>
      </c>
      <c r="EV430" t="n">
        <v>0</v>
      </c>
      <c r="EW430" t="n">
        <v>0</v>
      </c>
      <c r="EX430" t="n">
        <v>0</v>
      </c>
      <c r="FQ430" t="n">
        <v>0</v>
      </c>
      <c r="FR430" t="n">
        <v>0</v>
      </c>
      <c r="FS430" t="n">
        <v>0</v>
      </c>
      <c r="FX430" t="n">
        <v>117</v>
      </c>
      <c r="FY430" t="n">
        <v>74</v>
      </c>
      <c r="GA430" t="inlineStr"/>
      <c r="GD430" t="n">
        <v>1</v>
      </c>
      <c r="GF430" t="n">
        <v>91071629</v>
      </c>
      <c r="GG430" t="n">
        <v>2</v>
      </c>
      <c r="GH430" t="n">
        <v>1</v>
      </c>
      <c r="GI430" t="n">
        <v>2</v>
      </c>
      <c r="GJ430" t="n">
        <v>0</v>
      </c>
      <c r="GK430" t="n">
        <v>0</v>
      </c>
      <c r="GL430">
        <f>ROUND(IF(AND(BH430=3,BI430=3,FS430&lt;&gt;0),P430,0),0)</f>
        <v/>
      </c>
      <c r="GM430">
        <f>ROUND(O430+X430+Y430,0)+GX430</f>
        <v/>
      </c>
      <c r="GN430">
        <f>IF(OR(BI430=0,BI430=1),GM430-GX430,0)</f>
        <v/>
      </c>
      <c r="GO430">
        <f>IF(BI430=2,GM430-GX430,0)</f>
        <v/>
      </c>
      <c r="GP430">
        <f>IF(BI430=4,GM430-GX430,0)</f>
        <v/>
      </c>
      <c r="GR430" t="n">
        <v>0</v>
      </c>
      <c r="GS430" t="n">
        <v>3</v>
      </c>
      <c r="GT430" t="n">
        <v>0</v>
      </c>
      <c r="GU430" t="inlineStr"/>
      <c r="GV430">
        <f>ROUND((GT430),2)</f>
        <v/>
      </c>
      <c r="GW430" t="n">
        <v>1</v>
      </c>
      <c r="GX430">
        <f>ROUND(HC430*I430,0)</f>
        <v/>
      </c>
      <c r="HA430" t="n">
        <v>0</v>
      </c>
      <c r="HB430" t="n">
        <v>0</v>
      </c>
      <c r="HC430">
        <f>GV430*GW430</f>
        <v/>
      </c>
      <c r="HE430" t="inlineStr"/>
      <c r="HF430" t="inlineStr"/>
      <c r="HM430" t="inlineStr"/>
      <c r="HN430" t="inlineStr">
        <is>
          <t>Пр/812-018.0-1</t>
        </is>
      </c>
      <c r="HO430" t="inlineStr">
        <is>
          <t>Пр/774-018.0</t>
        </is>
      </c>
      <c r="HP430" t="inlineStr">
        <is>
          <t>Наружные сети водопровода, канализации, теплоснабжения, газопроводы</t>
        </is>
      </c>
      <c r="HQ430" t="inlineStr">
        <is>
          <t>Наружные сети водопровода, канализации, теплоснабжения, газопроводы</t>
        </is>
      </c>
      <c r="HS430" t="n">
        <v>0</v>
      </c>
      <c r="IK430" t="n">
        <v>0</v>
      </c>
    </row>
    <row r="431"/>
    <row r="432">
      <c r="A432" s="435" t="n">
        <v>51</v>
      </c>
      <c r="B432" s="435">
        <f>B420</f>
        <v/>
      </c>
      <c r="C432" s="435">
        <f>A420</f>
        <v/>
      </c>
      <c r="D432" s="435">
        <f>ROW(A420)</f>
        <v/>
      </c>
      <c r="E432" s="435" t="n"/>
      <c r="F432" s="435">
        <f>IF(F420&lt;&gt;"",F420,"")</f>
        <v/>
      </c>
      <c r="G432" s="435">
        <f>IF(G420&lt;&gt;"",G420,"")</f>
        <v/>
      </c>
      <c r="H432" s="435" t="n">
        <v>0</v>
      </c>
      <c r="I432" s="435" t="n"/>
      <c r="J432" s="435" t="n"/>
      <c r="K432" s="435" t="n"/>
      <c r="L432" s="435" t="n"/>
      <c r="M432" s="435" t="n"/>
      <c r="N432" s="435" t="n"/>
      <c r="O432" s="435" t="n">
        <v>0</v>
      </c>
      <c r="P432" s="435" t="n">
        <v>0</v>
      </c>
      <c r="Q432" s="435" t="n">
        <v>0</v>
      </c>
      <c r="R432" s="435" t="n">
        <v>0</v>
      </c>
      <c r="S432" s="435" t="n">
        <v>0</v>
      </c>
      <c r="T432" s="435" t="n">
        <v>0</v>
      </c>
      <c r="U432" s="435" t="n">
        <v>0</v>
      </c>
      <c r="V432" s="435" t="n">
        <v>0</v>
      </c>
      <c r="W432" s="435" t="n">
        <v>0</v>
      </c>
      <c r="X432" s="435" t="n">
        <v>0</v>
      </c>
      <c r="Y432" s="435" t="n">
        <v>0</v>
      </c>
      <c r="Z432" s="435" t="n"/>
      <c r="AA432" s="435" t="n"/>
      <c r="AB432" s="435" t="n"/>
      <c r="AC432" s="435" t="n"/>
      <c r="AD432" s="435" t="n"/>
      <c r="AE432" s="435" t="n"/>
      <c r="AF432" s="435" t="n"/>
      <c r="AG432" s="435" t="n"/>
      <c r="AH432" s="435" t="n"/>
      <c r="AI432" s="435" t="n"/>
      <c r="AJ432" s="435" t="n"/>
      <c r="AK432" s="435" t="n"/>
      <c r="AL432" s="435" t="n"/>
      <c r="AM432" s="435" t="n"/>
      <c r="AN432" s="435" t="n"/>
      <c r="AO432" s="435">
        <f>ROUND(BX432,0)</f>
        <v/>
      </c>
      <c r="AP432" s="435">
        <f>ROUND(BY432,0)</f>
        <v/>
      </c>
      <c r="AQ432" s="435">
        <f>ROUND(BZ432,0)</f>
        <v/>
      </c>
      <c r="AR432" s="435">
        <f>ROUND(CA432,0)</f>
        <v/>
      </c>
      <c r="AS432" s="435">
        <f>ROUND(CB432,0)</f>
        <v/>
      </c>
      <c r="AT432" s="435">
        <f>ROUND(CC432,0)</f>
        <v/>
      </c>
      <c r="AU432" s="435">
        <f>ROUND(CD432,0)</f>
        <v/>
      </c>
      <c r="AV432" s="435">
        <f>ROUND(CE432,0)</f>
        <v/>
      </c>
      <c r="AW432" s="435">
        <f>ROUND(CF432,0)</f>
        <v/>
      </c>
      <c r="AX432" s="435">
        <f>ROUND(CG432,0)</f>
        <v/>
      </c>
      <c r="AY432" s="435">
        <f>ROUND(CH432,0)</f>
        <v/>
      </c>
      <c r="AZ432" s="435">
        <f>ROUND(CI432,0)</f>
        <v/>
      </c>
      <c r="BA432" s="435">
        <f>ROUND(CJ432,0)</f>
        <v/>
      </c>
      <c r="BB432" s="435">
        <f>ROUND(CK432,0)</f>
        <v/>
      </c>
      <c r="BC432" s="435">
        <f>ROUND(CL432,0)</f>
        <v/>
      </c>
      <c r="BD432" s="435">
        <f>ROUND(CM432,0)</f>
        <v/>
      </c>
      <c r="BE432" s="435" t="n"/>
      <c r="BF432" s="435" t="n"/>
      <c r="BG432" s="435" t="n"/>
      <c r="BH432" s="435" t="n"/>
      <c r="BI432" s="435" t="n"/>
      <c r="BJ432" s="435" t="n"/>
      <c r="BK432" s="435" t="n"/>
      <c r="BL432" s="435" t="n"/>
      <c r="BM432" s="435" t="n"/>
      <c r="BN432" s="435" t="n"/>
      <c r="BO432" s="435" t="n"/>
      <c r="BP432" s="435" t="n"/>
      <c r="BQ432" s="435" t="n"/>
      <c r="BR432" s="435" t="n"/>
      <c r="BS432" s="435" t="n"/>
      <c r="BT432" s="435" t="n"/>
      <c r="BU432" s="435" t="n"/>
      <c r="BV432" s="435" t="n"/>
      <c r="BW432" s="435" t="n"/>
      <c r="BX432" s="435" t="n"/>
      <c r="BY432" s="435" t="n"/>
      <c r="BZ432" s="435" t="n"/>
      <c r="CA432" s="435" t="n"/>
      <c r="CB432" s="435" t="n"/>
      <c r="CC432" s="435" t="n"/>
      <c r="CD432" s="435" t="n"/>
      <c r="CE432" s="435" t="n"/>
      <c r="CF432" s="435" t="n"/>
      <c r="CG432" s="435" t="n"/>
      <c r="CH432" s="435" t="n"/>
      <c r="CI432" s="435" t="n"/>
      <c r="CJ432" s="435" t="n"/>
      <c r="CK432" s="435" t="n"/>
      <c r="CL432" s="435" t="n"/>
      <c r="CM432" s="435" t="n"/>
      <c r="CN432" s="435" t="n"/>
      <c r="CO432" s="435" t="n"/>
      <c r="CP432" s="435" t="n"/>
      <c r="CQ432" s="435" t="n"/>
      <c r="CR432" s="435" t="n"/>
      <c r="CS432" s="435" t="n"/>
      <c r="CT432" s="435" t="n"/>
      <c r="CU432" s="435" t="n"/>
      <c r="CV432" s="435" t="n"/>
      <c r="CW432" s="435" t="n"/>
      <c r="CX432" s="435" t="n"/>
      <c r="CY432" s="435" t="n"/>
      <c r="CZ432" s="435" t="n"/>
      <c r="DA432" s="435" t="n"/>
      <c r="DB432" s="435" t="n"/>
      <c r="DC432" s="435" t="n"/>
      <c r="DD432" s="435" t="n"/>
      <c r="DE432" s="435" t="n"/>
      <c r="DF432" s="435" t="n"/>
      <c r="DG432" s="436" t="n"/>
      <c r="DH432" s="436" t="n"/>
      <c r="DI432" s="436" t="n"/>
      <c r="DJ432" s="436" t="n"/>
      <c r="DK432" s="436" t="n"/>
      <c r="DL432" s="436" t="n"/>
      <c r="DM432" s="436" t="n"/>
      <c r="DN432" s="436" t="n"/>
      <c r="DO432" s="436" t="n"/>
      <c r="DP432" s="436" t="n"/>
      <c r="DQ432" s="436" t="n"/>
      <c r="DR432" s="436" t="n"/>
      <c r="DS432" s="436" t="n"/>
      <c r="DT432" s="436" t="n"/>
      <c r="DU432" s="436" t="n"/>
      <c r="DV432" s="436" t="n"/>
      <c r="DW432" s="436" t="n"/>
      <c r="DX432" s="436" t="n"/>
      <c r="DY432" s="436" t="n"/>
      <c r="DZ432" s="436" t="n"/>
      <c r="EA432" s="436" t="n"/>
      <c r="EB432" s="436" t="n"/>
      <c r="EC432" s="436" t="n"/>
      <c r="ED432" s="436" t="n"/>
      <c r="EE432" s="436" t="n"/>
      <c r="EF432" s="436" t="n"/>
      <c r="EG432" s="436" t="n"/>
      <c r="EH432" s="436" t="n"/>
      <c r="EI432" s="436" t="n"/>
      <c r="EJ432" s="436" t="n"/>
      <c r="EK432" s="436" t="n"/>
      <c r="EL432" s="436" t="n"/>
      <c r="EM432" s="436" t="n"/>
      <c r="EN432" s="436" t="n"/>
      <c r="EO432" s="436" t="n"/>
      <c r="EP432" s="436" t="n"/>
      <c r="EQ432" s="436" t="n"/>
      <c r="ER432" s="436" t="n"/>
      <c r="ES432" s="436" t="n"/>
      <c r="ET432" s="436" t="n"/>
      <c r="EU432" s="436" t="n"/>
      <c r="EV432" s="436" t="n"/>
      <c r="EW432" s="436" t="n"/>
      <c r="EX432" s="436" t="n"/>
      <c r="EY432" s="436" t="n"/>
      <c r="EZ432" s="436" t="n"/>
      <c r="FA432" s="436" t="n"/>
      <c r="FB432" s="436" t="n"/>
      <c r="FC432" s="436" t="n"/>
      <c r="FD432" s="436" t="n"/>
      <c r="FE432" s="436" t="n"/>
      <c r="FF432" s="436" t="n"/>
      <c r="FG432" s="436" t="n"/>
      <c r="FH432" s="436" t="n"/>
      <c r="FI432" s="436" t="n"/>
      <c r="FJ432" s="436" t="n"/>
      <c r="FK432" s="436" t="n"/>
      <c r="FL432" s="436" t="n"/>
      <c r="FM432" s="436" t="n"/>
      <c r="FN432" s="436" t="n"/>
      <c r="FO432" s="436" t="n"/>
      <c r="FP432" s="436" t="n"/>
      <c r="FQ432" s="436" t="n"/>
      <c r="FR432" s="436" t="n"/>
      <c r="FS432" s="436" t="n"/>
      <c r="FT432" s="436" t="n"/>
      <c r="FU432" s="436" t="n"/>
      <c r="FV432" s="436" t="n"/>
      <c r="FW432" s="436" t="n"/>
      <c r="FX432" s="436" t="n"/>
      <c r="FY432" s="436" t="n"/>
      <c r="FZ432" s="436" t="n"/>
      <c r="GA432" s="436" t="n"/>
      <c r="GB432" s="436" t="n"/>
      <c r="GC432" s="436" t="n"/>
      <c r="GD432" s="436" t="n"/>
      <c r="GE432" s="436" t="n"/>
      <c r="GF432" s="436" t="n"/>
      <c r="GG432" s="436" t="n"/>
      <c r="GH432" s="436" t="n"/>
      <c r="GI432" s="436" t="n"/>
      <c r="GJ432" s="436" t="n"/>
      <c r="GK432" s="436" t="n"/>
      <c r="GL432" s="436" t="n"/>
      <c r="GM432" s="436" t="n"/>
      <c r="GN432" s="436" t="n"/>
      <c r="GO432" s="436" t="n"/>
      <c r="GP432" s="436" t="n"/>
      <c r="GQ432" s="436" t="n"/>
      <c r="GR432" s="436" t="n"/>
      <c r="GS432" s="436" t="n"/>
      <c r="GT432" s="436" t="n"/>
      <c r="GU432" s="436" t="n"/>
      <c r="GV432" s="436" t="n"/>
      <c r="GW432" s="436" t="n"/>
      <c r="GX432" s="436" t="n">
        <v>0</v>
      </c>
    </row>
    <row r="433"/>
    <row r="434">
      <c r="A434" s="437" t="n">
        <v>50</v>
      </c>
      <c r="B434" s="437" t="n">
        <v>0</v>
      </c>
      <c r="C434" s="437" t="n">
        <v>0</v>
      </c>
      <c r="D434" s="437" t="n">
        <v>1</v>
      </c>
      <c r="E434" s="437" t="n">
        <v>201</v>
      </c>
      <c r="F434" s="437">
        <f>ROUND(Source!O432,O434)</f>
        <v/>
      </c>
      <c r="G434" s="437" t="inlineStr">
        <is>
          <t>ПЗ</t>
        </is>
      </c>
      <c r="H434" s="437" t="inlineStr">
        <is>
          <t>Прямые затраты</t>
        </is>
      </c>
      <c r="I434" s="437" t="n"/>
      <c r="J434" s="437" t="n"/>
      <c r="K434" s="437" t="n">
        <v>201</v>
      </c>
      <c r="L434" s="437" t="n">
        <v>1</v>
      </c>
      <c r="M434" s="437" t="n">
        <v>3</v>
      </c>
      <c r="N434" s="437" t="inlineStr"/>
      <c r="O434" s="437" t="n">
        <v>0</v>
      </c>
      <c r="P434" s="437" t="n"/>
      <c r="Q434" s="437" t="n"/>
      <c r="R434" s="437" t="n"/>
      <c r="S434" s="437" t="n"/>
      <c r="T434" s="437" t="n"/>
      <c r="U434" s="437" t="n"/>
      <c r="V434" s="437" t="n"/>
      <c r="W434" s="437" t="n">
        <v>0</v>
      </c>
      <c r="X434" s="437" t="n">
        <v>1</v>
      </c>
      <c r="Y434" s="437" t="n">
        <v>0</v>
      </c>
      <c r="Z434" s="437" t="n"/>
      <c r="AA434" s="437" t="n"/>
      <c r="AB434" s="437" t="n"/>
    </row>
    <row r="435">
      <c r="A435" s="437" t="n">
        <v>50</v>
      </c>
      <c r="B435" s="437" t="n">
        <v>0</v>
      </c>
      <c r="C435" s="437" t="n">
        <v>0</v>
      </c>
      <c r="D435" s="437" t="n">
        <v>1</v>
      </c>
      <c r="E435" s="437" t="n">
        <v>202</v>
      </c>
      <c r="F435" s="437">
        <f>ROUND(Source!P432,O435)</f>
        <v/>
      </c>
      <c r="G435" s="437" t="inlineStr">
        <is>
          <t>СтМатОб</t>
        </is>
      </c>
      <c r="H435" s="437" t="inlineStr">
        <is>
          <t>Стоимость материальных ресурсов (всего)</t>
        </is>
      </c>
      <c r="I435" s="437" t="n"/>
      <c r="J435" s="437" t="n"/>
      <c r="K435" s="437" t="n">
        <v>202</v>
      </c>
      <c r="L435" s="437" t="n">
        <v>2</v>
      </c>
      <c r="M435" s="437" t="n">
        <v>3</v>
      </c>
      <c r="N435" s="437" t="inlineStr"/>
      <c r="O435" s="437" t="n">
        <v>0</v>
      </c>
      <c r="P435" s="437" t="n"/>
      <c r="Q435" s="437" t="n"/>
      <c r="R435" s="437" t="n"/>
      <c r="S435" s="437" t="n"/>
      <c r="T435" s="437" t="n"/>
      <c r="U435" s="437" t="n"/>
      <c r="V435" s="437" t="n"/>
      <c r="W435" s="437" t="n">
        <v>0</v>
      </c>
      <c r="X435" s="437" t="n">
        <v>1</v>
      </c>
      <c r="Y435" s="437" t="n">
        <v>0</v>
      </c>
      <c r="Z435" s="437" t="n"/>
      <c r="AA435" s="437" t="n"/>
      <c r="AB435" s="437" t="n"/>
    </row>
    <row r="436">
      <c r="A436" s="437" t="n">
        <v>50</v>
      </c>
      <c r="B436" s="437" t="n">
        <v>0</v>
      </c>
      <c r="C436" s="437" t="n">
        <v>0</v>
      </c>
      <c r="D436" s="437" t="n">
        <v>1</v>
      </c>
      <c r="E436" s="437" t="n">
        <v>222</v>
      </c>
      <c r="F436" s="437">
        <f>ROUND(Source!AO432,O436)</f>
        <v/>
      </c>
      <c r="G436" s="437" t="inlineStr">
        <is>
          <t>СтМатОбЗак</t>
        </is>
      </c>
      <c r="H436" s="437" t="inlineStr">
        <is>
          <t>Стоимость материалов и оборудования заказчика</t>
        </is>
      </c>
      <c r="I436" s="437" t="n"/>
      <c r="J436" s="437" t="n"/>
      <c r="K436" s="437" t="n">
        <v>222</v>
      </c>
      <c r="L436" s="437" t="n">
        <v>3</v>
      </c>
      <c r="M436" s="437" t="n">
        <v>3</v>
      </c>
      <c r="N436" s="437" t="inlineStr"/>
      <c r="O436" s="437" t="n">
        <v>0</v>
      </c>
      <c r="P436" s="437" t="n"/>
      <c r="Q436" s="437" t="n"/>
      <c r="R436" s="437" t="n"/>
      <c r="S436" s="437" t="n"/>
      <c r="T436" s="437" t="n"/>
      <c r="U436" s="437" t="n"/>
      <c r="V436" s="437" t="n"/>
      <c r="W436" s="437" t="n">
        <v>0</v>
      </c>
      <c r="X436" s="437" t="n">
        <v>1</v>
      </c>
      <c r="Y436" s="437" t="n">
        <v>0</v>
      </c>
      <c r="Z436" s="437" t="n"/>
      <c r="AA436" s="437" t="n"/>
      <c r="AB436" s="437" t="n"/>
    </row>
    <row r="437">
      <c r="A437" s="437" t="n">
        <v>50</v>
      </c>
      <c r="B437" s="437" t="n">
        <v>0</v>
      </c>
      <c r="C437" s="437" t="n">
        <v>0</v>
      </c>
      <c r="D437" s="437" t="n">
        <v>1</v>
      </c>
      <c r="E437" s="437" t="n">
        <v>225</v>
      </c>
      <c r="F437" s="437">
        <f>ROUND(Source!AV432,O437)</f>
        <v/>
      </c>
      <c r="G437" s="437" t="inlineStr">
        <is>
          <t>СтМатОбПод</t>
        </is>
      </c>
      <c r="H437" s="437" t="inlineStr">
        <is>
          <t>Стоимость материалов и оборудования подрядчика</t>
        </is>
      </c>
      <c r="I437" s="437" t="n"/>
      <c r="J437" s="437" t="n"/>
      <c r="K437" s="437" t="n">
        <v>225</v>
      </c>
      <c r="L437" s="437" t="n">
        <v>4</v>
      </c>
      <c r="M437" s="437" t="n">
        <v>3</v>
      </c>
      <c r="N437" s="437" t="inlineStr"/>
      <c r="O437" s="437" t="n">
        <v>0</v>
      </c>
      <c r="P437" s="437" t="n"/>
      <c r="Q437" s="437" t="n"/>
      <c r="R437" s="437" t="n"/>
      <c r="S437" s="437" t="n"/>
      <c r="T437" s="437" t="n"/>
      <c r="U437" s="437" t="n"/>
      <c r="V437" s="437" t="n"/>
      <c r="W437" s="437" t="n">
        <v>0</v>
      </c>
      <c r="X437" s="437" t="n">
        <v>1</v>
      </c>
      <c r="Y437" s="437" t="n">
        <v>0</v>
      </c>
      <c r="Z437" s="437" t="n"/>
      <c r="AA437" s="437" t="n"/>
      <c r="AB437" s="437" t="n"/>
    </row>
    <row r="438">
      <c r="A438" s="437" t="n">
        <v>50</v>
      </c>
      <c r="B438" s="437" t="n">
        <v>0</v>
      </c>
      <c r="C438" s="437" t="n">
        <v>0</v>
      </c>
      <c r="D438" s="437" t="n">
        <v>1</v>
      </c>
      <c r="E438" s="437" t="n">
        <v>226</v>
      </c>
      <c r="F438" s="437">
        <f>ROUND(Source!AW432,O438)</f>
        <v/>
      </c>
      <c r="G438" s="437" t="inlineStr">
        <is>
          <t>СтМат</t>
        </is>
      </c>
      <c r="H438" s="437" t="inlineStr">
        <is>
          <t>Стоимость материалов (всего)</t>
        </is>
      </c>
      <c r="I438" s="437" t="n"/>
      <c r="J438" s="437" t="n"/>
      <c r="K438" s="437" t="n">
        <v>226</v>
      </c>
      <c r="L438" s="437" t="n">
        <v>5</v>
      </c>
      <c r="M438" s="437" t="n">
        <v>3</v>
      </c>
      <c r="N438" s="437" t="inlineStr"/>
      <c r="O438" s="437" t="n">
        <v>0</v>
      </c>
      <c r="P438" s="437" t="n"/>
      <c r="Q438" s="437" t="n"/>
      <c r="R438" s="437" t="n"/>
      <c r="S438" s="437" t="n"/>
      <c r="T438" s="437" t="n"/>
      <c r="U438" s="437" t="n"/>
      <c r="V438" s="437" t="n"/>
      <c r="W438" s="437" t="n">
        <v>0</v>
      </c>
      <c r="X438" s="437" t="n">
        <v>1</v>
      </c>
      <c r="Y438" s="437" t="n">
        <v>0</v>
      </c>
      <c r="Z438" s="437" t="n"/>
      <c r="AA438" s="437" t="n"/>
      <c r="AB438" s="437" t="n"/>
    </row>
    <row r="439">
      <c r="A439" s="437" t="n">
        <v>50</v>
      </c>
      <c r="B439" s="437" t="n">
        <v>0</v>
      </c>
      <c r="C439" s="437" t="n">
        <v>0</v>
      </c>
      <c r="D439" s="437" t="n">
        <v>1</v>
      </c>
      <c r="E439" s="437" t="n">
        <v>227</v>
      </c>
      <c r="F439" s="437">
        <f>ROUND(Source!AX432,O439)</f>
        <v/>
      </c>
      <c r="G439" s="437" t="inlineStr">
        <is>
          <t>СтМатЗак</t>
        </is>
      </c>
      <c r="H439" s="437" t="inlineStr">
        <is>
          <t>Стоимость материалов заказчика</t>
        </is>
      </c>
      <c r="I439" s="437" t="n"/>
      <c r="J439" s="437" t="n"/>
      <c r="K439" s="437" t="n">
        <v>227</v>
      </c>
      <c r="L439" s="437" t="n">
        <v>6</v>
      </c>
      <c r="M439" s="437" t="n">
        <v>3</v>
      </c>
      <c r="N439" s="437" t="inlineStr"/>
      <c r="O439" s="437" t="n">
        <v>0</v>
      </c>
      <c r="P439" s="437" t="n"/>
      <c r="Q439" s="437" t="n"/>
      <c r="R439" s="437" t="n"/>
      <c r="S439" s="437" t="n"/>
      <c r="T439" s="437" t="n"/>
      <c r="U439" s="437" t="n"/>
      <c r="V439" s="437" t="n"/>
      <c r="W439" s="437" t="n">
        <v>0</v>
      </c>
      <c r="X439" s="437" t="n">
        <v>1</v>
      </c>
      <c r="Y439" s="437" t="n">
        <v>0</v>
      </c>
      <c r="Z439" s="437" t="n"/>
      <c r="AA439" s="437" t="n"/>
      <c r="AB439" s="437" t="n"/>
    </row>
    <row r="440">
      <c r="A440" s="437" t="n">
        <v>50</v>
      </c>
      <c r="B440" s="437" t="n">
        <v>0</v>
      </c>
      <c r="C440" s="437" t="n">
        <v>0</v>
      </c>
      <c r="D440" s="437" t="n">
        <v>1</v>
      </c>
      <c r="E440" s="437" t="n">
        <v>228</v>
      </c>
      <c r="F440" s="437">
        <f>ROUND(Source!AY432,O440)</f>
        <v/>
      </c>
      <c r="G440" s="437" t="inlineStr">
        <is>
          <t>СтМатПод</t>
        </is>
      </c>
      <c r="H440" s="437" t="inlineStr">
        <is>
          <t>Стоимость материалов подрядчика</t>
        </is>
      </c>
      <c r="I440" s="437" t="n"/>
      <c r="J440" s="437" t="n"/>
      <c r="K440" s="437" t="n">
        <v>228</v>
      </c>
      <c r="L440" s="437" t="n">
        <v>7</v>
      </c>
      <c r="M440" s="437" t="n">
        <v>3</v>
      </c>
      <c r="N440" s="437" t="inlineStr"/>
      <c r="O440" s="437" t="n">
        <v>0</v>
      </c>
      <c r="P440" s="437" t="n"/>
      <c r="Q440" s="437" t="n"/>
      <c r="R440" s="437" t="n"/>
      <c r="S440" s="437" t="n"/>
      <c r="T440" s="437" t="n"/>
      <c r="U440" s="437" t="n"/>
      <c r="V440" s="437" t="n"/>
      <c r="W440" s="437" t="n">
        <v>0</v>
      </c>
      <c r="X440" s="437" t="n">
        <v>1</v>
      </c>
      <c r="Y440" s="437" t="n">
        <v>0</v>
      </c>
      <c r="Z440" s="437" t="n"/>
      <c r="AA440" s="437" t="n"/>
      <c r="AB440" s="437" t="n"/>
    </row>
    <row r="441">
      <c r="A441" s="437" t="n">
        <v>50</v>
      </c>
      <c r="B441" s="437" t="n">
        <v>0</v>
      </c>
      <c r="C441" s="437" t="n">
        <v>0</v>
      </c>
      <c r="D441" s="437" t="n">
        <v>1</v>
      </c>
      <c r="E441" s="437" t="n">
        <v>216</v>
      </c>
      <c r="F441" s="437">
        <f>ROUND(Source!AP432,O441)</f>
        <v/>
      </c>
      <c r="G441" s="437" t="inlineStr">
        <is>
          <t>Оборуд</t>
        </is>
      </c>
      <c r="H441" s="437" t="inlineStr">
        <is>
          <t>Стоимость оборудования (всего)</t>
        </is>
      </c>
      <c r="I441" s="437" t="n"/>
      <c r="J441" s="437" t="n"/>
      <c r="K441" s="437" t="n">
        <v>216</v>
      </c>
      <c r="L441" s="437" t="n">
        <v>8</v>
      </c>
      <c r="M441" s="437" t="n">
        <v>3</v>
      </c>
      <c r="N441" s="437" t="inlineStr"/>
      <c r="O441" s="437" t="n">
        <v>0</v>
      </c>
      <c r="P441" s="437" t="n"/>
      <c r="Q441" s="437" t="n"/>
      <c r="R441" s="437" t="n"/>
      <c r="S441" s="437" t="n"/>
      <c r="T441" s="437" t="n"/>
      <c r="U441" s="437" t="n"/>
      <c r="V441" s="437" t="n"/>
      <c r="W441" s="437" t="n">
        <v>0</v>
      </c>
      <c r="X441" s="437" t="n">
        <v>1</v>
      </c>
      <c r="Y441" s="437" t="n">
        <v>0</v>
      </c>
      <c r="Z441" s="437" t="n"/>
      <c r="AA441" s="437" t="n"/>
      <c r="AB441" s="437" t="n"/>
    </row>
    <row r="442">
      <c r="A442" s="437" t="n">
        <v>50</v>
      </c>
      <c r="B442" s="437" t="n">
        <v>0</v>
      </c>
      <c r="C442" s="437" t="n">
        <v>0</v>
      </c>
      <c r="D442" s="437" t="n">
        <v>1</v>
      </c>
      <c r="E442" s="437" t="n">
        <v>223</v>
      </c>
      <c r="F442" s="437">
        <f>ROUND(Source!AQ432,O442)</f>
        <v/>
      </c>
      <c r="G442" s="437" t="inlineStr">
        <is>
          <t>ОборудЗак</t>
        </is>
      </c>
      <c r="H442" s="437" t="inlineStr">
        <is>
          <t>Стоимость оборудования заказчика</t>
        </is>
      </c>
      <c r="I442" s="437" t="n"/>
      <c r="J442" s="437" t="n"/>
      <c r="K442" s="437" t="n">
        <v>223</v>
      </c>
      <c r="L442" s="437" t="n">
        <v>9</v>
      </c>
      <c r="M442" s="437" t="n">
        <v>3</v>
      </c>
      <c r="N442" s="437" t="inlineStr"/>
      <c r="O442" s="437" t="n">
        <v>0</v>
      </c>
      <c r="P442" s="437" t="n"/>
      <c r="Q442" s="437" t="n"/>
      <c r="R442" s="437" t="n"/>
      <c r="S442" s="437" t="n"/>
      <c r="T442" s="437" t="n"/>
      <c r="U442" s="437" t="n"/>
      <c r="V442" s="437" t="n"/>
      <c r="W442" s="437" t="n">
        <v>0</v>
      </c>
      <c r="X442" s="437" t="n">
        <v>1</v>
      </c>
      <c r="Y442" s="437" t="n">
        <v>0</v>
      </c>
      <c r="Z442" s="437" t="n"/>
      <c r="AA442" s="437" t="n"/>
      <c r="AB442" s="437" t="n"/>
    </row>
    <row r="443">
      <c r="A443" s="437" t="n">
        <v>50</v>
      </c>
      <c r="B443" s="437" t="n">
        <v>0</v>
      </c>
      <c r="C443" s="437" t="n">
        <v>0</v>
      </c>
      <c r="D443" s="437" t="n">
        <v>1</v>
      </c>
      <c r="E443" s="437" t="n">
        <v>229</v>
      </c>
      <c r="F443" s="437">
        <f>ROUND(Source!AZ432,O443)</f>
        <v/>
      </c>
      <c r="G443" s="437" t="inlineStr">
        <is>
          <t>ОборудПод</t>
        </is>
      </c>
      <c r="H443" s="437" t="inlineStr">
        <is>
          <t>Стоимость оборудования подрядчика</t>
        </is>
      </c>
      <c r="I443" s="437" t="n"/>
      <c r="J443" s="437" t="n"/>
      <c r="K443" s="437" t="n">
        <v>229</v>
      </c>
      <c r="L443" s="437" t="n">
        <v>10</v>
      </c>
      <c r="M443" s="437" t="n">
        <v>3</v>
      </c>
      <c r="N443" s="437" t="inlineStr"/>
      <c r="O443" s="437" t="n">
        <v>0</v>
      </c>
      <c r="P443" s="437" t="n"/>
      <c r="Q443" s="437" t="n"/>
      <c r="R443" s="437" t="n"/>
      <c r="S443" s="437" t="n"/>
      <c r="T443" s="437" t="n"/>
      <c r="U443" s="437" t="n"/>
      <c r="V443" s="437" t="n"/>
      <c r="W443" s="437" t="n">
        <v>0</v>
      </c>
      <c r="X443" s="437" t="n">
        <v>1</v>
      </c>
      <c r="Y443" s="437" t="n">
        <v>0</v>
      </c>
      <c r="Z443" s="437" t="n"/>
      <c r="AA443" s="437" t="n"/>
      <c r="AB443" s="437" t="n"/>
    </row>
    <row r="444">
      <c r="A444" s="437" t="n">
        <v>50</v>
      </c>
      <c r="B444" s="437" t="n">
        <v>0</v>
      </c>
      <c r="C444" s="437" t="n">
        <v>0</v>
      </c>
      <c r="D444" s="437" t="n">
        <v>1</v>
      </c>
      <c r="E444" s="437" t="n">
        <v>203</v>
      </c>
      <c r="F444" s="437">
        <f>ROUND(Source!Q432,O444)</f>
        <v/>
      </c>
      <c r="G444" s="437" t="inlineStr">
        <is>
          <t>ЭММ</t>
        </is>
      </c>
      <c r="H444" s="437" t="inlineStr">
        <is>
          <t>Эксплуатация машин</t>
        </is>
      </c>
      <c r="I444" s="437" t="n"/>
      <c r="J444" s="437" t="n"/>
      <c r="K444" s="437" t="n">
        <v>203</v>
      </c>
      <c r="L444" s="437" t="n">
        <v>11</v>
      </c>
      <c r="M444" s="437" t="n">
        <v>3</v>
      </c>
      <c r="N444" s="437" t="inlineStr"/>
      <c r="O444" s="437" t="n">
        <v>0</v>
      </c>
      <c r="P444" s="437" t="n"/>
      <c r="Q444" s="437" t="n"/>
      <c r="R444" s="437" t="n"/>
      <c r="S444" s="437" t="n"/>
      <c r="T444" s="437" t="n"/>
      <c r="U444" s="437" t="n"/>
      <c r="V444" s="437" t="n"/>
      <c r="W444" s="437" t="n">
        <v>0</v>
      </c>
      <c r="X444" s="437" t="n">
        <v>1</v>
      </c>
      <c r="Y444" s="437" t="n">
        <v>0</v>
      </c>
      <c r="Z444" s="437" t="n"/>
      <c r="AA444" s="437" t="n"/>
      <c r="AB444" s="437" t="n"/>
    </row>
    <row r="445">
      <c r="A445" s="437" t="n">
        <v>50</v>
      </c>
      <c r="B445" s="437" t="n">
        <v>0</v>
      </c>
      <c r="C445" s="437" t="n">
        <v>0</v>
      </c>
      <c r="D445" s="437" t="n">
        <v>1</v>
      </c>
      <c r="E445" s="437" t="n">
        <v>231</v>
      </c>
      <c r="F445" s="437">
        <f>ROUND(Source!BB432,O445)</f>
        <v/>
      </c>
      <c r="G445" s="437" t="inlineStr">
        <is>
          <t>ЭММсНРиСП</t>
        </is>
      </c>
      <c r="H445" s="437" t="inlineStr">
        <is>
          <t>Эксплуатация машин по ТСН-2001.16</t>
        </is>
      </c>
      <c r="I445" s="437" t="n"/>
      <c r="J445" s="437" t="n"/>
      <c r="K445" s="437" t="n">
        <v>231</v>
      </c>
      <c r="L445" s="437" t="n">
        <v>12</v>
      </c>
      <c r="M445" s="437" t="n">
        <v>3</v>
      </c>
      <c r="N445" s="437" t="inlineStr"/>
      <c r="O445" s="437" t="n">
        <v>0</v>
      </c>
      <c r="P445" s="437" t="n"/>
      <c r="Q445" s="437" t="n"/>
      <c r="R445" s="437" t="n"/>
      <c r="S445" s="437" t="n"/>
      <c r="T445" s="437" t="n"/>
      <c r="U445" s="437" t="n"/>
      <c r="V445" s="437" t="n"/>
      <c r="W445" s="437" t="n">
        <v>0</v>
      </c>
      <c r="X445" s="437" t="n">
        <v>1</v>
      </c>
      <c r="Y445" s="437" t="n">
        <v>0</v>
      </c>
      <c r="Z445" s="437" t="n"/>
      <c r="AA445" s="437" t="n"/>
      <c r="AB445" s="437" t="n"/>
    </row>
    <row r="446">
      <c r="A446" s="437" t="n">
        <v>50</v>
      </c>
      <c r="B446" s="437" t="n">
        <v>0</v>
      </c>
      <c r="C446" s="437" t="n">
        <v>0</v>
      </c>
      <c r="D446" s="437" t="n">
        <v>1</v>
      </c>
      <c r="E446" s="437" t="n">
        <v>204</v>
      </c>
      <c r="F446" s="437">
        <f>ROUND(Source!R432,O446)</f>
        <v/>
      </c>
      <c r="G446" s="437" t="inlineStr">
        <is>
          <t>ЗПМ</t>
        </is>
      </c>
      <c r="H446" s="437" t="inlineStr">
        <is>
          <t>ЗП машинистов</t>
        </is>
      </c>
      <c r="I446" s="437" t="n"/>
      <c r="J446" s="437" t="n"/>
      <c r="K446" s="437" t="n">
        <v>204</v>
      </c>
      <c r="L446" s="437" t="n">
        <v>13</v>
      </c>
      <c r="M446" s="437" t="n">
        <v>3</v>
      </c>
      <c r="N446" s="437" t="inlineStr"/>
      <c r="O446" s="437" t="n">
        <v>0</v>
      </c>
      <c r="P446" s="437" t="n"/>
      <c r="Q446" s="437" t="n"/>
      <c r="R446" s="437" t="n"/>
      <c r="S446" s="437" t="n"/>
      <c r="T446" s="437" t="n"/>
      <c r="U446" s="437" t="n"/>
      <c r="V446" s="437" t="n"/>
      <c r="W446" s="437" t="n">
        <v>0</v>
      </c>
      <c r="X446" s="437" t="n">
        <v>1</v>
      </c>
      <c r="Y446" s="437" t="n">
        <v>0</v>
      </c>
      <c r="Z446" s="437" t="n"/>
      <c r="AA446" s="437" t="n"/>
      <c r="AB446" s="437" t="n"/>
    </row>
    <row r="447">
      <c r="A447" s="437" t="n">
        <v>50</v>
      </c>
      <c r="B447" s="437" t="n">
        <v>0</v>
      </c>
      <c r="C447" s="437" t="n">
        <v>0</v>
      </c>
      <c r="D447" s="437" t="n">
        <v>1</v>
      </c>
      <c r="E447" s="437" t="n">
        <v>205</v>
      </c>
      <c r="F447" s="437">
        <f>ROUND(Source!S432,O447)</f>
        <v/>
      </c>
      <c r="G447" s="437" t="inlineStr">
        <is>
          <t>ОЗП</t>
        </is>
      </c>
      <c r="H447" s="437" t="inlineStr">
        <is>
          <t>Основная ЗП рабочих</t>
        </is>
      </c>
      <c r="I447" s="437" t="n"/>
      <c r="J447" s="437" t="n"/>
      <c r="K447" s="437" t="n">
        <v>205</v>
      </c>
      <c r="L447" s="437" t="n">
        <v>14</v>
      </c>
      <c r="M447" s="437" t="n">
        <v>3</v>
      </c>
      <c r="N447" s="437" t="inlineStr"/>
      <c r="O447" s="437" t="n">
        <v>0</v>
      </c>
      <c r="P447" s="437" t="n"/>
      <c r="Q447" s="437" t="n"/>
      <c r="R447" s="437" t="n"/>
      <c r="S447" s="437" t="n"/>
      <c r="T447" s="437" t="n"/>
      <c r="U447" s="437" t="n"/>
      <c r="V447" s="437" t="n"/>
      <c r="W447" s="437" t="n">
        <v>0</v>
      </c>
      <c r="X447" s="437" t="n">
        <v>1</v>
      </c>
      <c r="Y447" s="437" t="n">
        <v>0</v>
      </c>
      <c r="Z447" s="437" t="n"/>
      <c r="AA447" s="437" t="n"/>
      <c r="AB447" s="437" t="n"/>
    </row>
    <row r="448">
      <c r="A448" s="437" t="n">
        <v>50</v>
      </c>
      <c r="B448" s="437" t="n">
        <v>0</v>
      </c>
      <c r="C448" s="437" t="n">
        <v>0</v>
      </c>
      <c r="D448" s="437" t="n">
        <v>1</v>
      </c>
      <c r="E448" s="437" t="n">
        <v>232</v>
      </c>
      <c r="F448" s="437">
        <f>ROUND(Source!BC432,O448)</f>
        <v/>
      </c>
      <c r="G448" s="437" t="inlineStr">
        <is>
          <t>ОЗПсНРиСП</t>
        </is>
      </c>
      <c r="H448" s="437" t="inlineStr">
        <is>
          <t>Основная ЗП рабочих по ТСН-2001.16</t>
        </is>
      </c>
      <c r="I448" s="437" t="n"/>
      <c r="J448" s="437" t="n"/>
      <c r="K448" s="437" t="n">
        <v>232</v>
      </c>
      <c r="L448" s="437" t="n">
        <v>15</v>
      </c>
      <c r="M448" s="437" t="n">
        <v>3</v>
      </c>
      <c r="N448" s="437" t="inlineStr"/>
      <c r="O448" s="437" t="n">
        <v>0</v>
      </c>
      <c r="P448" s="437" t="n"/>
      <c r="Q448" s="437" t="n"/>
      <c r="R448" s="437" t="n"/>
      <c r="S448" s="437" t="n"/>
      <c r="T448" s="437" t="n"/>
      <c r="U448" s="437" t="n"/>
      <c r="V448" s="437" t="n"/>
      <c r="W448" s="437" t="n">
        <v>0</v>
      </c>
      <c r="X448" s="437" t="n">
        <v>1</v>
      </c>
      <c r="Y448" s="437" t="n">
        <v>0</v>
      </c>
      <c r="Z448" s="437" t="n"/>
      <c r="AA448" s="437" t="n"/>
      <c r="AB448" s="437" t="n"/>
    </row>
    <row r="449">
      <c r="A449" s="437" t="n">
        <v>50</v>
      </c>
      <c r="B449" s="437" t="n">
        <v>0</v>
      </c>
      <c r="C449" s="437" t="n">
        <v>0</v>
      </c>
      <c r="D449" s="437" t="n">
        <v>1</v>
      </c>
      <c r="E449" s="437" t="n">
        <v>214</v>
      </c>
      <c r="F449" s="437">
        <f>ROUND(Source!AS432,O449)</f>
        <v/>
      </c>
      <c r="G449" s="437" t="inlineStr">
        <is>
          <t>Строит</t>
        </is>
      </c>
      <c r="H449" s="437" t="inlineStr">
        <is>
          <t>Строительные работы с НР и СП</t>
        </is>
      </c>
      <c r="I449" s="437" t="n"/>
      <c r="J449" s="437" t="n"/>
      <c r="K449" s="437" t="n">
        <v>214</v>
      </c>
      <c r="L449" s="437" t="n">
        <v>16</v>
      </c>
      <c r="M449" s="437" t="n">
        <v>3</v>
      </c>
      <c r="N449" s="437" t="inlineStr"/>
      <c r="O449" s="437" t="n">
        <v>0</v>
      </c>
      <c r="P449" s="437" t="n"/>
      <c r="Q449" s="437" t="n"/>
      <c r="R449" s="437" t="n"/>
      <c r="S449" s="437" t="n"/>
      <c r="T449" s="437" t="n"/>
      <c r="U449" s="437" t="n"/>
      <c r="V449" s="437" t="n"/>
      <c r="W449" s="437" t="n">
        <v>0</v>
      </c>
      <c r="X449" s="437" t="n">
        <v>1</v>
      </c>
      <c r="Y449" s="437" t="n">
        <v>0</v>
      </c>
      <c r="Z449" s="437" t="n"/>
      <c r="AA449" s="437" t="n"/>
      <c r="AB449" s="437" t="n"/>
    </row>
    <row r="450">
      <c r="A450" s="437" t="n">
        <v>50</v>
      </c>
      <c r="B450" s="437" t="n">
        <v>0</v>
      </c>
      <c r="C450" s="437" t="n">
        <v>0</v>
      </c>
      <c r="D450" s="437" t="n">
        <v>1</v>
      </c>
      <c r="E450" s="437" t="n">
        <v>215</v>
      </c>
      <c r="F450" s="437">
        <f>ROUND(Source!AT432,O450)</f>
        <v/>
      </c>
      <c r="G450" s="437" t="inlineStr">
        <is>
          <t>Монтаж</t>
        </is>
      </c>
      <c r="H450" s="437" t="inlineStr">
        <is>
          <t>Монтажные работы с НР и СП</t>
        </is>
      </c>
      <c r="I450" s="437" t="n"/>
      <c r="J450" s="437" t="n"/>
      <c r="K450" s="437" t="n">
        <v>215</v>
      </c>
      <c r="L450" s="437" t="n">
        <v>17</v>
      </c>
      <c r="M450" s="437" t="n">
        <v>3</v>
      </c>
      <c r="N450" s="437" t="inlineStr"/>
      <c r="O450" s="437" t="n">
        <v>0</v>
      </c>
      <c r="P450" s="437" t="n"/>
      <c r="Q450" s="437" t="n"/>
      <c r="R450" s="437" t="n"/>
      <c r="S450" s="437" t="n"/>
      <c r="T450" s="437" t="n"/>
      <c r="U450" s="437" t="n"/>
      <c r="V450" s="437" t="n"/>
      <c r="W450" s="437" t="n">
        <v>0</v>
      </c>
      <c r="X450" s="437" t="n">
        <v>1</v>
      </c>
      <c r="Y450" s="437" t="n">
        <v>0</v>
      </c>
      <c r="Z450" s="437" t="n"/>
      <c r="AA450" s="437" t="n"/>
      <c r="AB450" s="437" t="n"/>
    </row>
    <row r="451">
      <c r="A451" s="437" t="n">
        <v>50</v>
      </c>
      <c r="B451" s="437" t="n">
        <v>0</v>
      </c>
      <c r="C451" s="437" t="n">
        <v>0</v>
      </c>
      <c r="D451" s="437" t="n">
        <v>1</v>
      </c>
      <c r="E451" s="437" t="n">
        <v>217</v>
      </c>
      <c r="F451" s="437">
        <f>ROUND(Source!AU432,O451)</f>
        <v/>
      </c>
      <c r="G451" s="437" t="inlineStr">
        <is>
          <t>Прочие</t>
        </is>
      </c>
      <c r="H451" s="437" t="inlineStr">
        <is>
          <t>Прочие работы с НР и СП</t>
        </is>
      </c>
      <c r="I451" s="437" t="n"/>
      <c r="J451" s="437" t="n"/>
      <c r="K451" s="437" t="n">
        <v>217</v>
      </c>
      <c r="L451" s="437" t="n">
        <v>18</v>
      </c>
      <c r="M451" s="437" t="n">
        <v>3</v>
      </c>
      <c r="N451" s="437" t="inlineStr"/>
      <c r="O451" s="437" t="n">
        <v>0</v>
      </c>
      <c r="P451" s="437" t="n"/>
      <c r="Q451" s="437" t="n"/>
      <c r="R451" s="437" t="n"/>
      <c r="S451" s="437" t="n"/>
      <c r="T451" s="437" t="n"/>
      <c r="U451" s="437" t="n"/>
      <c r="V451" s="437" t="n"/>
      <c r="W451" s="437" t="n">
        <v>0</v>
      </c>
      <c r="X451" s="437" t="n">
        <v>1</v>
      </c>
      <c r="Y451" s="437" t="n">
        <v>0</v>
      </c>
      <c r="Z451" s="437" t="n"/>
      <c r="AA451" s="437" t="n"/>
      <c r="AB451" s="437" t="n"/>
    </row>
    <row r="452">
      <c r="A452" s="437" t="n">
        <v>50</v>
      </c>
      <c r="B452" s="437" t="n">
        <v>0</v>
      </c>
      <c r="C452" s="437" t="n">
        <v>0</v>
      </c>
      <c r="D452" s="437" t="n">
        <v>1</v>
      </c>
      <c r="E452" s="437" t="n">
        <v>230</v>
      </c>
      <c r="F452" s="437">
        <f>ROUND(Source!BA432,O452)</f>
        <v/>
      </c>
      <c r="G452" s="437" t="inlineStr">
        <is>
          <t>ПрочиеЗатр</t>
        </is>
      </c>
      <c r="H452" s="437" t="inlineStr">
        <is>
          <t>Прочие затраты по ТСН-2001.16</t>
        </is>
      </c>
      <c r="I452" s="437" t="n"/>
      <c r="J452" s="437" t="n"/>
      <c r="K452" s="437" t="n">
        <v>230</v>
      </c>
      <c r="L452" s="437" t="n">
        <v>19</v>
      </c>
      <c r="M452" s="437" t="n">
        <v>3</v>
      </c>
      <c r="N452" s="437" t="inlineStr"/>
      <c r="O452" s="437" t="n">
        <v>0</v>
      </c>
      <c r="P452" s="437" t="n"/>
      <c r="Q452" s="437" t="n"/>
      <c r="R452" s="437" t="n"/>
      <c r="S452" s="437" t="n"/>
      <c r="T452" s="437" t="n"/>
      <c r="U452" s="437" t="n"/>
      <c r="V452" s="437" t="n"/>
      <c r="W452" s="437" t="n">
        <v>0</v>
      </c>
      <c r="X452" s="437" t="n">
        <v>1</v>
      </c>
      <c r="Y452" s="437" t="n">
        <v>0</v>
      </c>
      <c r="Z452" s="437" t="n"/>
      <c r="AA452" s="437" t="n"/>
      <c r="AB452" s="437" t="n"/>
    </row>
    <row r="453">
      <c r="A453" s="437" t="n">
        <v>50</v>
      </c>
      <c r="B453" s="437" t="n">
        <v>0</v>
      </c>
      <c r="C453" s="437" t="n">
        <v>0</v>
      </c>
      <c r="D453" s="437" t="n">
        <v>1</v>
      </c>
      <c r="E453" s="437" t="n">
        <v>206</v>
      </c>
      <c r="F453" s="437">
        <f>ROUND(Source!T432,O453)</f>
        <v/>
      </c>
      <c r="G453" s="437" t="inlineStr">
        <is>
          <t>ВозврМат</t>
        </is>
      </c>
      <c r="H453" s="437" t="inlineStr">
        <is>
          <t>Возврат материалов</t>
        </is>
      </c>
      <c r="I453" s="437" t="n"/>
      <c r="J453" s="437" t="n"/>
      <c r="K453" s="437" t="n">
        <v>206</v>
      </c>
      <c r="L453" s="437" t="n">
        <v>20</v>
      </c>
      <c r="M453" s="437" t="n">
        <v>3</v>
      </c>
      <c r="N453" s="437" t="inlineStr"/>
      <c r="O453" s="437" t="n">
        <v>0</v>
      </c>
      <c r="P453" s="437" t="n"/>
      <c r="Q453" s="437" t="n"/>
      <c r="R453" s="437" t="n"/>
      <c r="S453" s="437" t="n"/>
      <c r="T453" s="437" t="n"/>
      <c r="U453" s="437" t="n"/>
      <c r="V453" s="437" t="n"/>
      <c r="W453" s="437" t="n">
        <v>0</v>
      </c>
      <c r="X453" s="437" t="n">
        <v>1</v>
      </c>
      <c r="Y453" s="437" t="n">
        <v>0</v>
      </c>
      <c r="Z453" s="437" t="n"/>
      <c r="AA453" s="437" t="n"/>
      <c r="AB453" s="437" t="n"/>
    </row>
    <row r="454">
      <c r="A454" s="437" t="n">
        <v>50</v>
      </c>
      <c r="B454" s="437" t="n">
        <v>0</v>
      </c>
      <c r="C454" s="437" t="n">
        <v>0</v>
      </c>
      <c r="D454" s="437" t="n">
        <v>1</v>
      </c>
      <c r="E454" s="437" t="n">
        <v>207</v>
      </c>
      <c r="F454" s="437">
        <f>ROUND(Source!U432,O454)</f>
        <v/>
      </c>
      <c r="G454" s="437" t="inlineStr">
        <is>
          <t>ТрудСтр</t>
        </is>
      </c>
      <c r="H454" s="437" t="inlineStr">
        <is>
          <t>Трудозатраты строителей</t>
        </is>
      </c>
      <c r="I454" s="437" t="n"/>
      <c r="J454" s="437" t="n"/>
      <c r="K454" s="437" t="n">
        <v>207</v>
      </c>
      <c r="L454" s="437" t="n">
        <v>21</v>
      </c>
      <c r="M454" s="437" t="n">
        <v>3</v>
      </c>
      <c r="N454" s="437" t="inlineStr"/>
      <c r="O454" s="437" t="n">
        <v>7</v>
      </c>
      <c r="P454" s="437" t="n"/>
      <c r="Q454" s="437" t="n"/>
      <c r="R454" s="437" t="n"/>
      <c r="S454" s="437" t="n"/>
      <c r="T454" s="437" t="n"/>
      <c r="U454" s="437" t="n"/>
      <c r="V454" s="437" t="n"/>
      <c r="W454" s="437" t="n">
        <v>0</v>
      </c>
      <c r="X454" s="437" t="n">
        <v>1</v>
      </c>
      <c r="Y454" s="437" t="n">
        <v>0</v>
      </c>
      <c r="Z454" s="437" t="n"/>
      <c r="AA454" s="437" t="n"/>
      <c r="AB454" s="437" t="n"/>
    </row>
    <row r="455">
      <c r="A455" s="437" t="n">
        <v>50</v>
      </c>
      <c r="B455" s="437" t="n">
        <v>0</v>
      </c>
      <c r="C455" s="437" t="n">
        <v>0</v>
      </c>
      <c r="D455" s="437" t="n">
        <v>1</v>
      </c>
      <c r="E455" s="437" t="n">
        <v>208</v>
      </c>
      <c r="F455" s="437">
        <f>ROUND(Source!V432,O455)</f>
        <v/>
      </c>
      <c r="G455" s="437" t="inlineStr">
        <is>
          <t>ТрудМаш</t>
        </is>
      </c>
      <c r="H455" s="437" t="inlineStr">
        <is>
          <t>Трудозатраты машинистов</t>
        </is>
      </c>
      <c r="I455" s="437" t="n"/>
      <c r="J455" s="437" t="n"/>
      <c r="K455" s="437" t="n">
        <v>208</v>
      </c>
      <c r="L455" s="437" t="n">
        <v>22</v>
      </c>
      <c r="M455" s="437" t="n">
        <v>3</v>
      </c>
      <c r="N455" s="437" t="inlineStr"/>
      <c r="O455" s="437" t="n">
        <v>7</v>
      </c>
      <c r="P455" s="437" t="n"/>
      <c r="Q455" s="437" t="n"/>
      <c r="R455" s="437" t="n"/>
      <c r="S455" s="437" t="n"/>
      <c r="T455" s="437" t="n"/>
      <c r="U455" s="437" t="n"/>
      <c r="V455" s="437" t="n"/>
      <c r="W455" s="437" t="n">
        <v>0</v>
      </c>
      <c r="X455" s="437" t="n">
        <v>1</v>
      </c>
      <c r="Y455" s="437" t="n">
        <v>0</v>
      </c>
      <c r="Z455" s="437" t="n"/>
      <c r="AA455" s="437" t="n"/>
      <c r="AB455" s="437" t="n"/>
    </row>
    <row r="456">
      <c r="A456" s="437" t="n">
        <v>50</v>
      </c>
      <c r="B456" s="437" t="n">
        <v>0</v>
      </c>
      <c r="C456" s="437" t="n">
        <v>0</v>
      </c>
      <c r="D456" s="437" t="n">
        <v>1</v>
      </c>
      <c r="E456" s="437" t="n">
        <v>209</v>
      </c>
      <c r="F456" s="437">
        <f>ROUND(Source!W432,O456)</f>
        <v/>
      </c>
      <c r="G456" s="437" t="inlineStr">
        <is>
          <t>ТранспМат</t>
        </is>
      </c>
      <c r="H456" s="437" t="inlineStr">
        <is>
          <t>Транспорт материалов</t>
        </is>
      </c>
      <c r="I456" s="437" t="n"/>
      <c r="J456" s="437" t="n"/>
      <c r="K456" s="437" t="n">
        <v>209</v>
      </c>
      <c r="L456" s="437" t="n">
        <v>23</v>
      </c>
      <c r="M456" s="437" t="n">
        <v>3</v>
      </c>
      <c r="N456" s="437" t="inlineStr"/>
      <c r="O456" s="437" t="n">
        <v>0</v>
      </c>
      <c r="P456" s="437" t="n"/>
      <c r="Q456" s="437" t="n"/>
      <c r="R456" s="437" t="n"/>
      <c r="S456" s="437" t="n"/>
      <c r="T456" s="437" t="n"/>
      <c r="U456" s="437" t="n"/>
      <c r="V456" s="437" t="n"/>
      <c r="W456" s="437" t="n">
        <v>0</v>
      </c>
      <c r="X456" s="437" t="n">
        <v>1</v>
      </c>
      <c r="Y456" s="437" t="n">
        <v>0</v>
      </c>
      <c r="Z456" s="437" t="n"/>
      <c r="AA456" s="437" t="n"/>
      <c r="AB456" s="437" t="n"/>
    </row>
    <row r="457">
      <c r="A457" s="437" t="n">
        <v>50</v>
      </c>
      <c r="B457" s="437" t="n">
        <v>0</v>
      </c>
      <c r="C457" s="437" t="n">
        <v>0</v>
      </c>
      <c r="D457" s="437" t="n">
        <v>1</v>
      </c>
      <c r="E457" s="437" t="n">
        <v>233</v>
      </c>
      <c r="F457" s="437">
        <f>ROUND(Source!BD432,O457)</f>
        <v/>
      </c>
      <c r="G457" s="437" t="inlineStr">
        <is>
          <t>Перевозка</t>
        </is>
      </c>
      <c r="H457" s="437" t="inlineStr">
        <is>
          <t>Перевозка грузов</t>
        </is>
      </c>
      <c r="I457" s="437" t="n"/>
      <c r="J457" s="437" t="n"/>
      <c r="K457" s="437" t="n">
        <v>233</v>
      </c>
      <c r="L457" s="437" t="n">
        <v>24</v>
      </c>
      <c r="M457" s="437" t="n">
        <v>3</v>
      </c>
      <c r="N457" s="437" t="inlineStr"/>
      <c r="O457" s="437" t="n">
        <v>0</v>
      </c>
      <c r="P457" s="437" t="n"/>
      <c r="Q457" s="437" t="n"/>
      <c r="R457" s="437" t="n"/>
      <c r="S457" s="437" t="n"/>
      <c r="T457" s="437" t="n"/>
      <c r="U457" s="437" t="n"/>
      <c r="V457" s="437" t="n"/>
      <c r="W457" s="437" t="n">
        <v>0</v>
      </c>
      <c r="X457" s="437" t="n">
        <v>1</v>
      </c>
      <c r="Y457" s="437" t="n">
        <v>0</v>
      </c>
      <c r="Z457" s="437" t="n"/>
      <c r="AA457" s="437" t="n"/>
      <c r="AB457" s="437" t="n"/>
    </row>
    <row r="458">
      <c r="A458" s="437" t="n">
        <v>50</v>
      </c>
      <c r="B458" s="437" t="n">
        <v>0</v>
      </c>
      <c r="C458" s="437" t="n">
        <v>0</v>
      </c>
      <c r="D458" s="437" t="n">
        <v>1</v>
      </c>
      <c r="E458" s="437" t="n">
        <v>210</v>
      </c>
      <c r="F458" s="437">
        <f>ROUND(Source!X432,O458)</f>
        <v/>
      </c>
      <c r="G458" s="437" t="inlineStr">
        <is>
          <t>НР</t>
        </is>
      </c>
      <c r="H458" s="437" t="inlineStr">
        <is>
          <t>Накладные расходы</t>
        </is>
      </c>
      <c r="I458" s="437" t="n"/>
      <c r="J458" s="437" t="n"/>
      <c r="K458" s="437" t="n">
        <v>210</v>
      </c>
      <c r="L458" s="437" t="n">
        <v>25</v>
      </c>
      <c r="M458" s="437" t="n">
        <v>3</v>
      </c>
      <c r="N458" s="437" t="inlineStr"/>
      <c r="O458" s="437" t="n">
        <v>0</v>
      </c>
      <c r="P458" s="437" t="n"/>
      <c r="Q458" s="437" t="n"/>
      <c r="R458" s="437" t="n"/>
      <c r="S458" s="437" t="n"/>
      <c r="T458" s="437" t="n"/>
      <c r="U458" s="437" t="n"/>
      <c r="V458" s="437" t="n"/>
      <c r="W458" s="437" t="n">
        <v>0</v>
      </c>
      <c r="X458" s="437" t="n">
        <v>1</v>
      </c>
      <c r="Y458" s="437" t="n">
        <v>0</v>
      </c>
      <c r="Z458" s="437" t="n"/>
      <c r="AA458" s="437" t="n"/>
      <c r="AB458" s="437" t="n"/>
    </row>
    <row r="459">
      <c r="A459" s="437" t="n">
        <v>50</v>
      </c>
      <c r="B459" s="437" t="n">
        <v>0</v>
      </c>
      <c r="C459" s="437" t="n">
        <v>0</v>
      </c>
      <c r="D459" s="437" t="n">
        <v>1</v>
      </c>
      <c r="E459" s="437" t="n">
        <v>211</v>
      </c>
      <c r="F459" s="437">
        <f>ROUND(Source!Y432,O459)</f>
        <v/>
      </c>
      <c r="G459" s="437" t="inlineStr">
        <is>
          <t>СмПриб</t>
        </is>
      </c>
      <c r="H459" s="437" t="inlineStr">
        <is>
          <t>Сметная прибыль</t>
        </is>
      </c>
      <c r="I459" s="437" t="n"/>
      <c r="J459" s="437" t="n"/>
      <c r="K459" s="437" t="n">
        <v>211</v>
      </c>
      <c r="L459" s="437" t="n">
        <v>26</v>
      </c>
      <c r="M459" s="437" t="n">
        <v>3</v>
      </c>
      <c r="N459" s="437" t="inlineStr"/>
      <c r="O459" s="437" t="n">
        <v>0</v>
      </c>
      <c r="P459" s="437" t="n"/>
      <c r="Q459" s="437" t="n"/>
      <c r="R459" s="437" t="n"/>
      <c r="S459" s="437" t="n"/>
      <c r="T459" s="437" t="n"/>
      <c r="U459" s="437" t="n"/>
      <c r="V459" s="437" t="n"/>
      <c r="W459" s="437" t="n">
        <v>0</v>
      </c>
      <c r="X459" s="437" t="n">
        <v>1</v>
      </c>
      <c r="Y459" s="437" t="n">
        <v>0</v>
      </c>
      <c r="Z459" s="437" t="n"/>
      <c r="AA459" s="437" t="n"/>
      <c r="AB459" s="437" t="n"/>
    </row>
    <row r="460">
      <c r="A460" s="437" t="n">
        <v>50</v>
      </c>
      <c r="B460" s="437" t="n">
        <v>0</v>
      </c>
      <c r="C460" s="437" t="n">
        <v>0</v>
      </c>
      <c r="D460" s="437" t="n">
        <v>1</v>
      </c>
      <c r="E460" s="437" t="n">
        <v>224</v>
      </c>
      <c r="F460" s="437">
        <f>ROUND(Source!AR432,O460)</f>
        <v/>
      </c>
      <c r="G460" s="437" t="inlineStr">
        <is>
          <t>Всего</t>
        </is>
      </c>
      <c r="H460" s="437" t="inlineStr">
        <is>
          <t>Всего с НР и СП</t>
        </is>
      </c>
      <c r="I460" s="437" t="n"/>
      <c r="J460" s="437" t="n"/>
      <c r="K460" s="437" t="n">
        <v>224</v>
      </c>
      <c r="L460" s="437" t="n">
        <v>27</v>
      </c>
      <c r="M460" s="437" t="n">
        <v>3</v>
      </c>
      <c r="N460" s="437" t="inlineStr"/>
      <c r="O460" s="437" t="n">
        <v>0</v>
      </c>
      <c r="P460" s="437" t="n"/>
      <c r="Q460" s="437" t="n"/>
      <c r="R460" s="437" t="n"/>
      <c r="S460" s="437" t="n"/>
      <c r="T460" s="437" t="n"/>
      <c r="U460" s="437" t="n"/>
      <c r="V460" s="437" t="n"/>
      <c r="W460" s="437" t="n">
        <v>0</v>
      </c>
      <c r="X460" s="437" t="n">
        <v>1</v>
      </c>
      <c r="Y460" s="437" t="n">
        <v>0</v>
      </c>
      <c r="Z460" s="437" t="n"/>
      <c r="AA460" s="437" t="n"/>
      <c r="AB460" s="437" t="n"/>
    </row>
    <row r="461">
      <c r="A461" s="437" t="n">
        <v>50</v>
      </c>
      <c r="B461" s="437" t="n">
        <v>0</v>
      </c>
      <c r="C461" s="437" t="n">
        <v>0</v>
      </c>
      <c r="D461" s="437" t="n">
        <v>2</v>
      </c>
      <c r="E461" s="437" t="n">
        <v>0</v>
      </c>
      <c r="F461" s="437">
        <f>ROUND(F460,O461)</f>
        <v/>
      </c>
      <c r="G461" s="437" t="inlineStr">
        <is>
          <t>и1</t>
        </is>
      </c>
      <c r="H461" s="437" t="inlineStr">
        <is>
          <t>Итого</t>
        </is>
      </c>
      <c r="I461" s="437" t="n"/>
      <c r="J461" s="437" t="n"/>
      <c r="K461" s="437" t="n">
        <v>212</v>
      </c>
      <c r="L461" s="437" t="n">
        <v>28</v>
      </c>
      <c r="M461" s="437" t="n">
        <v>0</v>
      </c>
      <c r="N461" s="437" t="inlineStr"/>
      <c r="O461" s="437" t="n">
        <v>0</v>
      </c>
      <c r="P461" s="437" t="n"/>
      <c r="Q461" s="437" t="n"/>
      <c r="R461" s="437" t="n"/>
      <c r="S461" s="437" t="n"/>
      <c r="T461" s="437" t="n"/>
      <c r="U461" s="437" t="n"/>
      <c r="V461" s="437" t="n"/>
      <c r="W461" s="437" t="n">
        <v>0</v>
      </c>
      <c r="X461" s="437" t="n">
        <v>1</v>
      </c>
      <c r="Y461" s="437" t="n">
        <v>0</v>
      </c>
      <c r="Z461" s="437" t="n"/>
      <c r="AA461" s="437" t="n"/>
      <c r="AB461" s="437" t="n"/>
    </row>
    <row r="462">
      <c r="A462" s="437" t="n">
        <v>50</v>
      </c>
      <c r="B462" s="437" t="n">
        <v>0</v>
      </c>
      <c r="C462" s="437" t="n">
        <v>0</v>
      </c>
      <c r="D462" s="437" t="n">
        <v>2</v>
      </c>
      <c r="E462" s="437" t="n">
        <v>0</v>
      </c>
      <c r="F462" s="437">
        <f>ROUND(F461*0.22,O462)</f>
        <v/>
      </c>
      <c r="G462" s="437" t="inlineStr">
        <is>
          <t>и2</t>
        </is>
      </c>
      <c r="H462" s="437" t="inlineStr">
        <is>
          <t>НДС 22%</t>
        </is>
      </c>
      <c r="I462" s="437" t="n"/>
      <c r="J462" s="437" t="n"/>
      <c r="K462" s="437" t="n">
        <v>212</v>
      </c>
      <c r="L462" s="437" t="n">
        <v>29</v>
      </c>
      <c r="M462" s="437" t="n">
        <v>0</v>
      </c>
      <c r="N462" s="437" t="inlineStr"/>
      <c r="O462" s="437" t="n">
        <v>0</v>
      </c>
      <c r="P462" s="437" t="n"/>
      <c r="Q462" s="437" t="n"/>
      <c r="R462" s="437" t="n"/>
      <c r="S462" s="437" t="n"/>
      <c r="T462" s="437" t="n"/>
      <c r="U462" s="437" t="n"/>
      <c r="V462" s="437" t="n"/>
      <c r="W462" s="437" t="n">
        <v>0</v>
      </c>
      <c r="X462" s="437" t="n">
        <v>1</v>
      </c>
      <c r="Y462" s="437" t="n">
        <v>0</v>
      </c>
      <c r="Z462" s="437" t="n"/>
      <c r="AA462" s="437" t="n"/>
      <c r="AB462" s="437" t="n"/>
    </row>
    <row r="463">
      <c r="A463" s="437" t="n">
        <v>50</v>
      </c>
      <c r="B463" s="437" t="n">
        <v>0</v>
      </c>
      <c r="C463" s="437" t="n">
        <v>0</v>
      </c>
      <c r="D463" s="437" t="n">
        <v>2</v>
      </c>
      <c r="E463" s="437" t="n">
        <v>213</v>
      </c>
      <c r="F463" s="437">
        <f>ROUND(F461+F462,O463)</f>
        <v/>
      </c>
      <c r="G463" s="437" t="inlineStr">
        <is>
          <t>и3</t>
        </is>
      </c>
      <c r="H463" s="437" t="inlineStr">
        <is>
          <t>Всего</t>
        </is>
      </c>
      <c r="I463" s="437" t="n"/>
      <c r="J463" s="437" t="n"/>
      <c r="K463" s="437" t="n">
        <v>212</v>
      </c>
      <c r="L463" s="437" t="n">
        <v>30</v>
      </c>
      <c r="M463" s="437" t="n">
        <v>0</v>
      </c>
      <c r="N463" s="437" t="inlineStr"/>
      <c r="O463" s="437" t="n">
        <v>0</v>
      </c>
      <c r="P463" s="437" t="n"/>
      <c r="Q463" s="437" t="n"/>
      <c r="R463" s="437" t="n"/>
      <c r="S463" s="437" t="n"/>
      <c r="T463" s="437" t="n"/>
      <c r="U463" s="437" t="n"/>
      <c r="V463" s="437" t="n"/>
      <c r="W463" s="437" t="n">
        <v>0</v>
      </c>
      <c r="X463" s="437" t="n">
        <v>1</v>
      </c>
      <c r="Y463" s="437" t="n">
        <v>0</v>
      </c>
      <c r="Z463" s="437" t="n"/>
      <c r="AA463" s="437" t="n"/>
      <c r="AB463" s="437" t="n"/>
    </row>
    <row r="464"/>
    <row r="465">
      <c r="A465" s="434" t="n">
        <v>3</v>
      </c>
      <c r="B465" s="434" t="n">
        <v>0</v>
      </c>
      <c r="C465" s="434" t="n"/>
      <c r="D465" s="434">
        <f>ROW(A481)</f>
        <v/>
      </c>
      <c r="E465" s="434" t="n"/>
      <c r="F465" s="434" t="inlineStr">
        <is>
          <t>Новая локальная смета</t>
        </is>
      </c>
      <c r="G465" s="434" t="inlineStr">
        <is>
          <t>Текстильщиков 14</t>
        </is>
      </c>
      <c r="H465" s="434" t="inlineStr"/>
      <c r="I465" s="434" t="n">
        <v>0</v>
      </c>
      <c r="J465" s="434" t="inlineStr"/>
      <c r="K465" s="434" t="n">
        <v>0</v>
      </c>
      <c r="L465" s="434" t="inlineStr">
        <is>
          <t>Новая локальная смета</t>
        </is>
      </c>
      <c r="M465" s="434" t="inlineStr"/>
      <c r="N465" s="434" t="n"/>
      <c r="O465" s="434" t="n"/>
      <c r="P465" s="434" t="n"/>
      <c r="Q465" s="434" t="n"/>
      <c r="R465" s="434" t="n"/>
      <c r="S465" s="434" t="n">
        <v>0</v>
      </c>
      <c r="T465" s="434" t="n"/>
      <c r="U465" s="434" t="inlineStr"/>
      <c r="V465" s="434" t="n">
        <v>0</v>
      </c>
      <c r="W465" s="434" t="n"/>
      <c r="X465" s="434" t="n"/>
      <c r="Y465" s="434" t="n"/>
      <c r="Z465" s="434" t="n"/>
      <c r="AA465" s="434" t="n"/>
      <c r="AB465" s="434" t="inlineStr"/>
      <c r="AC465" s="434" t="inlineStr"/>
      <c r="AD465" s="434" t="inlineStr"/>
      <c r="AE465" s="434" t="inlineStr"/>
      <c r="AF465" s="434" t="inlineStr"/>
      <c r="AG465" s="434" t="inlineStr"/>
      <c r="AH465" s="434" t="n"/>
      <c r="AI465" s="434" t="n"/>
      <c r="AJ465" s="434" t="n"/>
      <c r="AK465" s="434" t="n"/>
      <c r="AL465" s="434" t="n"/>
      <c r="AM465" s="434" t="n"/>
      <c r="AN465" s="434" t="n"/>
      <c r="AO465" s="434" t="n"/>
      <c r="AP465" s="434" t="inlineStr"/>
      <c r="AQ465" s="434" t="inlineStr"/>
      <c r="AR465" s="434" t="inlineStr"/>
      <c r="AS465" s="434" t="n"/>
      <c r="AT465" s="434" t="n"/>
      <c r="AU465" s="434" t="n"/>
      <c r="AV465" s="434" t="n"/>
      <c r="AW465" s="434" t="n"/>
      <c r="AX465" s="434" t="n"/>
      <c r="AY465" s="434" t="n"/>
      <c r="AZ465" s="434" t="inlineStr"/>
      <c r="BA465" s="434" t="n"/>
      <c r="BB465" s="434" t="inlineStr"/>
      <c r="BC465" s="434" t="inlineStr"/>
      <c r="BD465" s="434" t="inlineStr"/>
      <c r="BE465" s="434" t="inlineStr"/>
      <c r="BF465" s="434" t="inlineStr"/>
      <c r="BG465" s="434" t="inlineStr"/>
      <c r="BH465" s="434" t="inlineStr"/>
      <c r="BI465" s="434" t="inlineStr"/>
      <c r="BJ465" s="434" t="inlineStr"/>
      <c r="BK465" s="434" t="inlineStr"/>
      <c r="BL465" s="434" t="inlineStr"/>
      <c r="BM465" s="434" t="inlineStr"/>
      <c r="BN465" s="434" t="inlineStr"/>
      <c r="BO465" s="434" t="inlineStr"/>
      <c r="BP465" s="434" t="inlineStr"/>
      <c r="BQ465" s="434" t="n"/>
      <c r="BR465" s="434" t="n"/>
      <c r="BS465" s="434" t="n"/>
      <c r="BT465" s="434" t="n"/>
      <c r="BU465" s="434" t="n"/>
      <c r="BV465" s="434" t="n"/>
      <c r="BW465" s="434" t="n"/>
      <c r="BX465" s="434" t="n">
        <v>0</v>
      </c>
      <c r="BY465" s="434" t="n"/>
      <c r="BZ465" s="434" t="n"/>
      <c r="CA465" s="434" t="n"/>
      <c r="CB465" s="434" t="n"/>
      <c r="CC465" s="434" t="n"/>
      <c r="CD465" s="434" t="n"/>
      <c r="CE465" s="434" t="n"/>
      <c r="CF465" s="434" t="n">
        <v>0</v>
      </c>
      <c r="CG465" s="434" t="n">
        <v>0</v>
      </c>
      <c r="CH465" s="434" t="n"/>
      <c r="CI465" s="434" t="inlineStr"/>
      <c r="CJ465" s="434" t="inlineStr"/>
      <c r="CK465" t="inlineStr"/>
      <c r="CL465" t="inlineStr"/>
      <c r="CM465" t="inlineStr"/>
      <c r="CN465" t="inlineStr"/>
      <c r="CO465" t="inlineStr"/>
      <c r="CP465" t="inlineStr"/>
      <c r="CQ465" t="inlineStr"/>
    </row>
    <row r="466"/>
    <row r="467">
      <c r="A467" s="435" t="n">
        <v>52</v>
      </c>
      <c r="B467" s="435">
        <f>B481</f>
        <v/>
      </c>
      <c r="C467" s="435">
        <f>C481</f>
        <v/>
      </c>
      <c r="D467" s="435">
        <f>D481</f>
        <v/>
      </c>
      <c r="E467" s="435">
        <f>E481</f>
        <v/>
      </c>
      <c r="F467" s="435">
        <f>F481</f>
        <v/>
      </c>
      <c r="G467" s="435">
        <f>G481</f>
        <v/>
      </c>
      <c r="H467" s="435" t="n"/>
      <c r="I467" s="435" t="n"/>
      <c r="J467" s="435" t="n"/>
      <c r="K467" s="435" t="n"/>
      <c r="L467" s="435" t="n"/>
      <c r="M467" s="435" t="n"/>
      <c r="N467" s="435" t="n"/>
      <c r="O467" s="435">
        <f>O481</f>
        <v/>
      </c>
      <c r="P467" s="435">
        <f>P481</f>
        <v/>
      </c>
      <c r="Q467" s="435">
        <f>Q481</f>
        <v/>
      </c>
      <c r="R467" s="435">
        <f>R481</f>
        <v/>
      </c>
      <c r="S467" s="435">
        <f>S481</f>
        <v/>
      </c>
      <c r="T467" s="435">
        <f>T481</f>
        <v/>
      </c>
      <c r="U467" s="435">
        <f>U481</f>
        <v/>
      </c>
      <c r="V467" s="435">
        <f>V481</f>
        <v/>
      </c>
      <c r="W467" s="435">
        <f>W481</f>
        <v/>
      </c>
      <c r="X467" s="435">
        <f>X481</f>
        <v/>
      </c>
      <c r="Y467" s="435">
        <f>Y481</f>
        <v/>
      </c>
      <c r="Z467" s="435">
        <f>Z481</f>
        <v/>
      </c>
      <c r="AA467" s="435">
        <f>AA481</f>
        <v/>
      </c>
      <c r="AB467" s="435">
        <f>AB481</f>
        <v/>
      </c>
      <c r="AC467" s="435">
        <f>AC481</f>
        <v/>
      </c>
      <c r="AD467" s="435">
        <f>AD481</f>
        <v/>
      </c>
      <c r="AE467" s="435">
        <f>AE481</f>
        <v/>
      </c>
      <c r="AF467" s="435">
        <f>AF481</f>
        <v/>
      </c>
      <c r="AG467" s="435">
        <f>AG481</f>
        <v/>
      </c>
      <c r="AH467" s="435">
        <f>AH481</f>
        <v/>
      </c>
      <c r="AI467" s="435">
        <f>AI481</f>
        <v/>
      </c>
      <c r="AJ467" s="435">
        <f>AJ481</f>
        <v/>
      </c>
      <c r="AK467" s="435">
        <f>AK481</f>
        <v/>
      </c>
      <c r="AL467" s="435">
        <f>AL481</f>
        <v/>
      </c>
      <c r="AM467" s="435">
        <f>AM481</f>
        <v/>
      </c>
      <c r="AN467" s="435">
        <f>AN481</f>
        <v/>
      </c>
      <c r="AO467" s="435">
        <f>AO481</f>
        <v/>
      </c>
      <c r="AP467" s="435">
        <f>AP481</f>
        <v/>
      </c>
      <c r="AQ467" s="435">
        <f>AQ481</f>
        <v/>
      </c>
      <c r="AR467" s="435">
        <f>AR481</f>
        <v/>
      </c>
      <c r="AS467" s="435">
        <f>AS481</f>
        <v/>
      </c>
      <c r="AT467" s="435">
        <f>AT481</f>
        <v/>
      </c>
      <c r="AU467" s="435">
        <f>AU481</f>
        <v/>
      </c>
      <c r="AV467" s="435">
        <f>AV481</f>
        <v/>
      </c>
      <c r="AW467" s="435">
        <f>AW481</f>
        <v/>
      </c>
      <c r="AX467" s="435">
        <f>AX481</f>
        <v/>
      </c>
      <c r="AY467" s="435">
        <f>AY481</f>
        <v/>
      </c>
      <c r="AZ467" s="435">
        <f>AZ481</f>
        <v/>
      </c>
      <c r="BA467" s="435">
        <f>BA481</f>
        <v/>
      </c>
      <c r="BB467" s="435">
        <f>BB481</f>
        <v/>
      </c>
      <c r="BC467" s="435">
        <f>BC481</f>
        <v/>
      </c>
      <c r="BD467" s="435">
        <f>BD481</f>
        <v/>
      </c>
      <c r="BE467" s="435">
        <f>BE481</f>
        <v/>
      </c>
      <c r="BF467" s="435">
        <f>BF481</f>
        <v/>
      </c>
      <c r="BG467" s="435">
        <f>BG481</f>
        <v/>
      </c>
      <c r="BH467" s="435">
        <f>BH481</f>
        <v/>
      </c>
      <c r="BI467" s="435">
        <f>BI481</f>
        <v/>
      </c>
      <c r="BJ467" s="435">
        <f>BJ481</f>
        <v/>
      </c>
      <c r="BK467" s="435">
        <f>BK481</f>
        <v/>
      </c>
      <c r="BL467" s="435">
        <f>BL481</f>
        <v/>
      </c>
      <c r="BM467" s="435">
        <f>BM481</f>
        <v/>
      </c>
      <c r="BN467" s="435">
        <f>BN481</f>
        <v/>
      </c>
      <c r="BO467" s="435">
        <f>BO481</f>
        <v/>
      </c>
      <c r="BP467" s="435">
        <f>BP481</f>
        <v/>
      </c>
      <c r="BQ467" s="435">
        <f>BQ481</f>
        <v/>
      </c>
      <c r="BR467" s="435">
        <f>BR481</f>
        <v/>
      </c>
      <c r="BS467" s="435">
        <f>BS481</f>
        <v/>
      </c>
      <c r="BT467" s="435">
        <f>BT481</f>
        <v/>
      </c>
      <c r="BU467" s="435">
        <f>BU481</f>
        <v/>
      </c>
      <c r="BV467" s="435">
        <f>BV481</f>
        <v/>
      </c>
      <c r="BW467" s="435">
        <f>BW481</f>
        <v/>
      </c>
      <c r="BX467" s="435">
        <f>BX481</f>
        <v/>
      </c>
      <c r="BY467" s="435">
        <f>BY481</f>
        <v/>
      </c>
      <c r="BZ467" s="435">
        <f>BZ481</f>
        <v/>
      </c>
      <c r="CA467" s="435">
        <f>CA481</f>
        <v/>
      </c>
      <c r="CB467" s="435">
        <f>CB481</f>
        <v/>
      </c>
      <c r="CC467" s="435">
        <f>CC481</f>
        <v/>
      </c>
      <c r="CD467" s="435">
        <f>CD481</f>
        <v/>
      </c>
      <c r="CE467" s="435">
        <f>CE481</f>
        <v/>
      </c>
      <c r="CF467" s="435">
        <f>CF481</f>
        <v/>
      </c>
      <c r="CG467" s="435">
        <f>CG481</f>
        <v/>
      </c>
      <c r="CH467" s="435">
        <f>CH481</f>
        <v/>
      </c>
      <c r="CI467" s="435">
        <f>CI481</f>
        <v/>
      </c>
      <c r="CJ467" s="435">
        <f>CJ481</f>
        <v/>
      </c>
      <c r="CK467" s="435">
        <f>CK481</f>
        <v/>
      </c>
      <c r="CL467" s="435">
        <f>CL481</f>
        <v/>
      </c>
      <c r="CM467" s="435">
        <f>CM481</f>
        <v/>
      </c>
      <c r="CN467" s="435">
        <f>CN481</f>
        <v/>
      </c>
      <c r="CO467" s="435">
        <f>CO481</f>
        <v/>
      </c>
      <c r="CP467" s="435">
        <f>CP481</f>
        <v/>
      </c>
      <c r="CQ467" s="435">
        <f>CQ481</f>
        <v/>
      </c>
      <c r="CR467" s="435">
        <f>CR481</f>
        <v/>
      </c>
      <c r="CS467" s="435">
        <f>CS481</f>
        <v/>
      </c>
      <c r="CT467" s="435">
        <f>CT481</f>
        <v/>
      </c>
      <c r="CU467" s="435">
        <f>CU481</f>
        <v/>
      </c>
      <c r="CV467" s="435">
        <f>CV481</f>
        <v/>
      </c>
      <c r="CW467" s="435">
        <f>CW481</f>
        <v/>
      </c>
      <c r="CX467" s="435">
        <f>CX481</f>
        <v/>
      </c>
      <c r="CY467" s="435">
        <f>CY481</f>
        <v/>
      </c>
      <c r="CZ467" s="435">
        <f>CZ481</f>
        <v/>
      </c>
      <c r="DA467" s="435">
        <f>DA481</f>
        <v/>
      </c>
      <c r="DB467" s="435">
        <f>DB481</f>
        <v/>
      </c>
      <c r="DC467" s="435">
        <f>DC481</f>
        <v/>
      </c>
      <c r="DD467" s="435">
        <f>DD481</f>
        <v/>
      </c>
      <c r="DE467" s="435">
        <f>DE481</f>
        <v/>
      </c>
      <c r="DF467" s="435">
        <f>DF481</f>
        <v/>
      </c>
      <c r="DG467" s="436">
        <f>DG481</f>
        <v/>
      </c>
      <c r="DH467" s="436">
        <f>DH481</f>
        <v/>
      </c>
      <c r="DI467" s="436">
        <f>DI481</f>
        <v/>
      </c>
      <c r="DJ467" s="436">
        <f>DJ481</f>
        <v/>
      </c>
      <c r="DK467" s="436">
        <f>DK481</f>
        <v/>
      </c>
      <c r="DL467" s="436">
        <f>DL481</f>
        <v/>
      </c>
      <c r="DM467" s="436">
        <f>DM481</f>
        <v/>
      </c>
      <c r="DN467" s="436">
        <f>DN481</f>
        <v/>
      </c>
      <c r="DO467" s="436">
        <f>DO481</f>
        <v/>
      </c>
      <c r="DP467" s="436">
        <f>DP481</f>
        <v/>
      </c>
      <c r="DQ467" s="436">
        <f>DQ481</f>
        <v/>
      </c>
      <c r="DR467" s="436">
        <f>DR481</f>
        <v/>
      </c>
      <c r="DS467" s="436">
        <f>DS481</f>
        <v/>
      </c>
      <c r="DT467" s="436">
        <f>DT481</f>
        <v/>
      </c>
      <c r="DU467" s="436">
        <f>DU481</f>
        <v/>
      </c>
      <c r="DV467" s="436">
        <f>DV481</f>
        <v/>
      </c>
      <c r="DW467" s="436">
        <f>DW481</f>
        <v/>
      </c>
      <c r="DX467" s="436">
        <f>DX481</f>
        <v/>
      </c>
      <c r="DY467" s="436">
        <f>DY481</f>
        <v/>
      </c>
      <c r="DZ467" s="436">
        <f>DZ481</f>
        <v/>
      </c>
      <c r="EA467" s="436">
        <f>EA481</f>
        <v/>
      </c>
      <c r="EB467" s="436">
        <f>EB481</f>
        <v/>
      </c>
      <c r="EC467" s="436">
        <f>EC481</f>
        <v/>
      </c>
      <c r="ED467" s="436">
        <f>ED481</f>
        <v/>
      </c>
      <c r="EE467" s="436">
        <f>EE481</f>
        <v/>
      </c>
      <c r="EF467" s="436">
        <f>EF481</f>
        <v/>
      </c>
      <c r="EG467" s="436">
        <f>EG481</f>
        <v/>
      </c>
      <c r="EH467" s="436">
        <f>EH481</f>
        <v/>
      </c>
      <c r="EI467" s="436">
        <f>EI481</f>
        <v/>
      </c>
      <c r="EJ467" s="436">
        <f>EJ481</f>
        <v/>
      </c>
      <c r="EK467" s="436">
        <f>EK481</f>
        <v/>
      </c>
      <c r="EL467" s="436">
        <f>EL481</f>
        <v/>
      </c>
      <c r="EM467" s="436">
        <f>EM481</f>
        <v/>
      </c>
      <c r="EN467" s="436">
        <f>EN481</f>
        <v/>
      </c>
      <c r="EO467" s="436">
        <f>EO481</f>
        <v/>
      </c>
      <c r="EP467" s="436">
        <f>EP481</f>
        <v/>
      </c>
      <c r="EQ467" s="436">
        <f>EQ481</f>
        <v/>
      </c>
      <c r="ER467" s="436">
        <f>ER481</f>
        <v/>
      </c>
      <c r="ES467" s="436">
        <f>ES481</f>
        <v/>
      </c>
      <c r="ET467" s="436">
        <f>ET481</f>
        <v/>
      </c>
      <c r="EU467" s="436">
        <f>EU481</f>
        <v/>
      </c>
      <c r="EV467" s="436">
        <f>EV481</f>
        <v/>
      </c>
      <c r="EW467" s="436">
        <f>EW481</f>
        <v/>
      </c>
      <c r="EX467" s="436">
        <f>EX481</f>
        <v/>
      </c>
      <c r="EY467" s="436">
        <f>EY481</f>
        <v/>
      </c>
      <c r="EZ467" s="436">
        <f>EZ481</f>
        <v/>
      </c>
      <c r="FA467" s="436">
        <f>FA481</f>
        <v/>
      </c>
      <c r="FB467" s="436">
        <f>FB481</f>
        <v/>
      </c>
      <c r="FC467" s="436">
        <f>FC481</f>
        <v/>
      </c>
      <c r="FD467" s="436">
        <f>FD481</f>
        <v/>
      </c>
      <c r="FE467" s="436">
        <f>FE481</f>
        <v/>
      </c>
      <c r="FF467" s="436">
        <f>FF481</f>
        <v/>
      </c>
      <c r="FG467" s="436">
        <f>FG481</f>
        <v/>
      </c>
      <c r="FH467" s="436">
        <f>FH481</f>
        <v/>
      </c>
      <c r="FI467" s="436">
        <f>FI481</f>
        <v/>
      </c>
      <c r="FJ467" s="436">
        <f>FJ481</f>
        <v/>
      </c>
      <c r="FK467" s="436">
        <f>FK481</f>
        <v/>
      </c>
      <c r="FL467" s="436">
        <f>FL481</f>
        <v/>
      </c>
      <c r="FM467" s="436">
        <f>FM481</f>
        <v/>
      </c>
      <c r="FN467" s="436">
        <f>FN481</f>
        <v/>
      </c>
      <c r="FO467" s="436">
        <f>FO481</f>
        <v/>
      </c>
      <c r="FP467" s="436">
        <f>FP481</f>
        <v/>
      </c>
      <c r="FQ467" s="436">
        <f>FQ481</f>
        <v/>
      </c>
      <c r="FR467" s="436">
        <f>FR481</f>
        <v/>
      </c>
      <c r="FS467" s="436">
        <f>FS481</f>
        <v/>
      </c>
      <c r="FT467" s="436">
        <f>FT481</f>
        <v/>
      </c>
      <c r="FU467" s="436">
        <f>FU481</f>
        <v/>
      </c>
      <c r="FV467" s="436">
        <f>FV481</f>
        <v/>
      </c>
      <c r="FW467" s="436">
        <f>FW481</f>
        <v/>
      </c>
      <c r="FX467" s="436">
        <f>FX481</f>
        <v/>
      </c>
      <c r="FY467" s="436">
        <f>FY481</f>
        <v/>
      </c>
      <c r="FZ467" s="436">
        <f>FZ481</f>
        <v/>
      </c>
      <c r="GA467" s="436">
        <f>GA481</f>
        <v/>
      </c>
      <c r="GB467" s="436">
        <f>GB481</f>
        <v/>
      </c>
      <c r="GC467" s="436">
        <f>GC481</f>
        <v/>
      </c>
      <c r="GD467" s="436">
        <f>GD481</f>
        <v/>
      </c>
      <c r="GE467" s="436">
        <f>GE481</f>
        <v/>
      </c>
      <c r="GF467" s="436">
        <f>GF481</f>
        <v/>
      </c>
      <c r="GG467" s="436">
        <f>GG481</f>
        <v/>
      </c>
      <c r="GH467" s="436">
        <f>GH481</f>
        <v/>
      </c>
      <c r="GI467" s="436">
        <f>GI481</f>
        <v/>
      </c>
      <c r="GJ467" s="436">
        <f>GJ481</f>
        <v/>
      </c>
      <c r="GK467" s="436">
        <f>GK481</f>
        <v/>
      </c>
      <c r="GL467" s="436">
        <f>GL481</f>
        <v/>
      </c>
      <c r="GM467" s="436">
        <f>GM481</f>
        <v/>
      </c>
      <c r="GN467" s="436">
        <f>GN481</f>
        <v/>
      </c>
      <c r="GO467" s="436">
        <f>GO481</f>
        <v/>
      </c>
      <c r="GP467" s="436">
        <f>GP481</f>
        <v/>
      </c>
      <c r="GQ467" s="436">
        <f>GQ481</f>
        <v/>
      </c>
      <c r="GR467" s="436">
        <f>GR481</f>
        <v/>
      </c>
      <c r="GS467" s="436">
        <f>GS481</f>
        <v/>
      </c>
      <c r="GT467" s="436">
        <f>GT481</f>
        <v/>
      </c>
      <c r="GU467" s="436">
        <f>GU481</f>
        <v/>
      </c>
      <c r="GV467" s="436">
        <f>GV481</f>
        <v/>
      </c>
      <c r="GW467" s="436">
        <f>GW481</f>
        <v/>
      </c>
      <c r="GX467" s="436">
        <f>GX481</f>
        <v/>
      </c>
    </row>
    <row r="468"/>
    <row r="469">
      <c r="A469" t="n">
        <v>17</v>
      </c>
      <c r="B469" t="n">
        <v>0</v>
      </c>
      <c r="C469">
        <f>ROW(SmtRes!A227)</f>
        <v/>
      </c>
      <c r="D469">
        <f>ROW(EtalonRes!A210)</f>
        <v/>
      </c>
      <c r="E469" t="inlineStr">
        <is>
          <t>1</t>
        </is>
      </c>
      <c r="F469" t="inlineStr">
        <is>
          <t>65-5-1</t>
        </is>
      </c>
      <c r="G469" t="inlineStr">
        <is>
          <t>Смена вентилей и клапанов обратных муфтовых диаметром до 20 мм</t>
        </is>
      </c>
      <c r="H469" t="inlineStr">
        <is>
          <t>100 шт.</t>
        </is>
      </c>
      <c r="I469">
        <f>ROUND(ROUND(1/100,4),7)</f>
        <v/>
      </c>
      <c r="J469" t="n">
        <v>0</v>
      </c>
      <c r="K469">
        <f>ROUND(ROUND(1/100,4),7)</f>
        <v/>
      </c>
      <c r="O469">
        <f>ROUND(CP469,0)</f>
        <v/>
      </c>
      <c r="P469">
        <f>ROUND(CQ469*I469,0)</f>
        <v/>
      </c>
      <c r="Q469">
        <f>(ROUND((ROUND(((ET469)*I469),0)*BB469),0)+ROUND((ROUND(((AE469-(EU469))*I469),0)*BS469),0))</f>
        <v/>
      </c>
      <c r="R469">
        <f>(ROUND((ROUND(((EU469)*I469),0)*BS469),0)+ROUND((ROUND(((AE469-(EU469))*I469),0)*BS469),0))</f>
        <v/>
      </c>
      <c r="S469">
        <f>ROUND(CT469*I469,0)</f>
        <v/>
      </c>
      <c r="T469">
        <f>ROUND(CU469*I469,0)</f>
        <v/>
      </c>
      <c r="U469">
        <f>ROUND(CV469*I469,7)</f>
        <v/>
      </c>
      <c r="V469">
        <f>ROUND(CW469*I469,7)</f>
        <v/>
      </c>
      <c r="W469">
        <f>ROUND(CX469*I469,0)</f>
        <v/>
      </c>
      <c r="X469">
        <f>ROUND(CY469,0)</f>
        <v/>
      </c>
      <c r="Y469">
        <f>ROUND(CZ469,0)</f>
        <v/>
      </c>
      <c r="AA469" t="n">
        <v>78869116</v>
      </c>
      <c r="AB469">
        <f>ROUND((AC469+AD469+AF469),2)</f>
        <v/>
      </c>
      <c r="AC469">
        <f>ROUND((ES469),2)</f>
        <v/>
      </c>
      <c r="AD469">
        <f>ROUND((((ET469)-(EU469))+AE469),2)</f>
        <v/>
      </c>
      <c r="AE469">
        <f>ROUND((EU469),2)</f>
        <v/>
      </c>
      <c r="AF469">
        <f>ROUND((EV469),2)</f>
        <v/>
      </c>
      <c r="AG469">
        <f>ROUND((AP469),2)</f>
        <v/>
      </c>
      <c r="AH469">
        <f>(EW469)</f>
        <v/>
      </c>
      <c r="AI469">
        <f>(EX469)</f>
        <v/>
      </c>
      <c r="AJ469">
        <f>(AS469)</f>
        <v/>
      </c>
      <c r="AK469" t="n">
        <v>2979.16</v>
      </c>
      <c r="AL469" t="n">
        <v>2240.13</v>
      </c>
      <c r="AM469" t="n">
        <v>4.36</v>
      </c>
      <c r="AN469" t="n">
        <v>0</v>
      </c>
      <c r="AO469" t="n">
        <v>734.67</v>
      </c>
      <c r="AP469" t="n">
        <v>0</v>
      </c>
      <c r="AQ469" t="n">
        <v>81</v>
      </c>
      <c r="AR469" t="n">
        <v>0</v>
      </c>
      <c r="AS469" t="n">
        <v>0</v>
      </c>
      <c r="AT469" t="n">
        <v>103</v>
      </c>
      <c r="AU469" t="n">
        <v>52</v>
      </c>
      <c r="AV469" t="n">
        <v>1</v>
      </c>
      <c r="AW469" t="n">
        <v>1</v>
      </c>
      <c r="AZ469" t="n">
        <v>1</v>
      </c>
      <c r="BA469" t="n">
        <v>52.25</v>
      </c>
      <c r="BB469" t="n">
        <v>24.98</v>
      </c>
      <c r="BC469" t="n">
        <v>10.16</v>
      </c>
      <c r="BD469" t="inlineStr"/>
      <c r="BE469" t="inlineStr"/>
      <c r="BF469" t="inlineStr"/>
      <c r="BG469" t="inlineStr"/>
      <c r="BH469" t="n">
        <v>0</v>
      </c>
      <c r="BI469" t="n">
        <v>1</v>
      </c>
      <c r="BJ469" t="inlineStr">
        <is>
          <t>ТЕРр Московской обл., 65-5-1, приказ Минстроя России №675/пр от 28.02.2017 № 263/пр</t>
        </is>
      </c>
      <c r="BM469" t="n">
        <v>65007</v>
      </c>
      <c r="BN469" t="n">
        <v>0</v>
      </c>
      <c r="BO469" t="inlineStr">
        <is>
          <t>65-5-1</t>
        </is>
      </c>
      <c r="BP469" t="n">
        <v>1</v>
      </c>
      <c r="BQ469" t="n">
        <v>6</v>
      </c>
      <c r="BR469" t="n">
        <v>0</v>
      </c>
      <c r="BS469" t="n">
        <v>52.25</v>
      </c>
      <c r="BT469" t="n">
        <v>1</v>
      </c>
      <c r="BU469" t="n">
        <v>1</v>
      </c>
      <c r="BV469" t="n">
        <v>1</v>
      </c>
      <c r="BW469" t="n">
        <v>1</v>
      </c>
      <c r="BX469" t="n">
        <v>1</v>
      </c>
      <c r="BY469" t="inlineStr"/>
      <c r="BZ469" t="n">
        <v>103</v>
      </c>
      <c r="CA469" t="n">
        <v>52</v>
      </c>
      <c r="CB469" t="inlineStr"/>
      <c r="CE469" t="n">
        <v>12</v>
      </c>
      <c r="CF469" t="n">
        <v>0</v>
      </c>
      <c r="CG469" t="n">
        <v>0</v>
      </c>
      <c r="CM469" t="n">
        <v>0</v>
      </c>
      <c r="CN469" t="inlineStr"/>
      <c r="CO469" t="n">
        <v>0</v>
      </c>
      <c r="CP469">
        <f>(P469+Q469+S469)</f>
        <v/>
      </c>
      <c r="CQ469">
        <f>AC469*BC469</f>
        <v/>
      </c>
      <c r="CR469">
        <f>(ROUND((ROUND(((ET469)*1),0)*BB469),0)+ROUND((ROUND(((AE469-(EU469))*1),0)*BS469),0))</f>
        <v/>
      </c>
      <c r="CS469">
        <f>(ROUND((ROUND(((EU469)*1),0)*BS469),0)+ROUND((ROUND(((AE469-(EU469))*1),0)*BS469),0))</f>
        <v/>
      </c>
      <c r="CT469">
        <f>AF469*BA469</f>
        <v/>
      </c>
      <c r="CU469">
        <f>AG469</f>
        <v/>
      </c>
      <c r="CV469">
        <f>AH469</f>
        <v/>
      </c>
      <c r="CW469">
        <f>AI469</f>
        <v/>
      </c>
      <c r="CX469">
        <f>AJ469</f>
        <v/>
      </c>
      <c r="CY469">
        <f>(((S469+R469)*AT469)/100)</f>
        <v/>
      </c>
      <c r="CZ469">
        <f>(((S469+R469)*AU469)/100)</f>
        <v/>
      </c>
      <c r="DC469" t="inlineStr"/>
      <c r="DD469" t="inlineStr"/>
      <c r="DE469" t="inlineStr"/>
      <c r="DF469" t="inlineStr"/>
      <c r="DG469" t="inlineStr"/>
      <c r="DH469" t="inlineStr"/>
      <c r="DI469" t="inlineStr"/>
      <c r="DJ469" t="inlineStr"/>
      <c r="DK469" t="inlineStr"/>
      <c r="DL469" t="inlineStr"/>
      <c r="DM469" t="inlineStr"/>
      <c r="DN469" t="n">
        <v>0</v>
      </c>
      <c r="DO469" t="n">
        <v>0</v>
      </c>
      <c r="DP469" t="n">
        <v>1</v>
      </c>
      <c r="DQ469" t="n">
        <v>1</v>
      </c>
      <c r="DU469" t="n">
        <v>1010</v>
      </c>
      <c r="DV469" t="inlineStr">
        <is>
          <t>100 шт.</t>
        </is>
      </c>
      <c r="DW469" t="inlineStr">
        <is>
          <t>100 шт.</t>
        </is>
      </c>
      <c r="DX469" t="n">
        <v>100</v>
      </c>
      <c r="DZ469" t="inlineStr"/>
      <c r="EA469" t="inlineStr"/>
      <c r="EB469" t="inlineStr"/>
      <c r="EC469" t="inlineStr"/>
      <c r="EE469" t="n">
        <v>78726000</v>
      </c>
      <c r="EF469" t="n">
        <v>6</v>
      </c>
      <c r="EG469" t="inlineStr">
        <is>
          <t>Ремонтно-строительные работы</t>
        </is>
      </c>
      <c r="EH469" t="n">
        <v>99</v>
      </c>
      <c r="EI469" t="inlineStr">
        <is>
          <t>Внутренние санитарно-технические работы</t>
        </is>
      </c>
      <c r="EJ469" t="n">
        <v>1</v>
      </c>
      <c r="EK469" t="n">
        <v>65007</v>
      </c>
      <c r="EL469" t="inlineStr">
        <is>
          <t>Внутренние санитарнотехнические работы: смена труб, санприборов, запорной арматуры и другое</t>
        </is>
      </c>
      <c r="EM469" t="inlineStr">
        <is>
          <t>рФЕР-65</t>
        </is>
      </c>
      <c r="EO469" t="inlineStr"/>
      <c r="EQ469" t="n">
        <v>0</v>
      </c>
      <c r="ER469" t="n">
        <v>2979.16</v>
      </c>
      <c r="ES469" t="n">
        <v>2240.13</v>
      </c>
      <c r="ET469" t="n">
        <v>4.36</v>
      </c>
      <c r="EU469" t="n">
        <v>0</v>
      </c>
      <c r="EV469" t="n">
        <v>734.67</v>
      </c>
      <c r="EW469" t="n">
        <v>81</v>
      </c>
      <c r="EX469" t="n">
        <v>0</v>
      </c>
      <c r="EY469" t="n">
        <v>0</v>
      </c>
      <c r="FQ469" t="n">
        <v>0</v>
      </c>
      <c r="FR469" t="n">
        <v>0</v>
      </c>
      <c r="FS469" t="n">
        <v>0</v>
      </c>
      <c r="FX469" t="n">
        <v>103</v>
      </c>
      <c r="FY469" t="n">
        <v>52</v>
      </c>
      <c r="GA469" t="inlineStr"/>
      <c r="GD469" t="n">
        <v>1</v>
      </c>
      <c r="GF469" t="n">
        <v>152852496</v>
      </c>
      <c r="GG469" t="n">
        <v>2</v>
      </c>
      <c r="GH469" t="n">
        <v>1</v>
      </c>
      <c r="GI469" t="n">
        <v>2</v>
      </c>
      <c r="GJ469" t="n">
        <v>0</v>
      </c>
      <c r="GK469" t="n">
        <v>0</v>
      </c>
      <c r="GL469">
        <f>ROUND(IF(AND(BH469=3,BI469=3,FS469&lt;&gt;0),P469,0),0)</f>
        <v/>
      </c>
      <c r="GM469">
        <f>ROUND(O469+X469+Y469,0)+GX469</f>
        <v/>
      </c>
      <c r="GN469">
        <f>IF(OR(BI469=0,BI469=1),GM469-GX469,0)</f>
        <v/>
      </c>
      <c r="GO469">
        <f>IF(BI469=2,GM469-GX469,0)</f>
        <v/>
      </c>
      <c r="GP469">
        <f>IF(BI469=4,GM469-GX469,0)</f>
        <v/>
      </c>
      <c r="GR469" t="n">
        <v>0</v>
      </c>
      <c r="GS469" t="n">
        <v>3</v>
      </c>
      <c r="GT469" t="n">
        <v>0</v>
      </c>
      <c r="GU469" t="inlineStr"/>
      <c r="GV469">
        <f>ROUND((GT469),2)</f>
        <v/>
      </c>
      <c r="GW469" t="n">
        <v>1</v>
      </c>
      <c r="GX469">
        <f>ROUND(HC469*I469,0)</f>
        <v/>
      </c>
      <c r="HA469" t="n">
        <v>0</v>
      </c>
      <c r="HB469" t="n">
        <v>0</v>
      </c>
      <c r="HC469">
        <f>GV469*GW469</f>
        <v/>
      </c>
      <c r="HE469" t="inlineStr"/>
      <c r="HF469" t="inlineStr"/>
      <c r="HM469" t="inlineStr"/>
      <c r="HN469" t="inlineStr">
        <is>
          <t>Пр/812-099.2-1</t>
        </is>
      </c>
      <c r="HO469" t="inlineStr">
        <is>
          <t>Пр/774-099.2</t>
        </is>
      </c>
      <c r="HP469" t="inlineStr">
        <is>
          <t>Внутренние санитарнотехнические работы: смена труб, санприборов, запорной арматуры и другое</t>
        </is>
      </c>
      <c r="HQ469" t="inlineStr">
        <is>
          <t>Внутренние санитарнотехнические работы: смена труб, санприборов, запорной арматуры и другое</t>
        </is>
      </c>
      <c r="HS469" t="n">
        <v>0</v>
      </c>
      <c r="IK469" t="n">
        <v>0</v>
      </c>
    </row>
    <row r="470">
      <c r="A470" t="n">
        <v>18</v>
      </c>
      <c r="B470" t="n">
        <v>0</v>
      </c>
      <c r="C470" t="n">
        <v>227</v>
      </c>
      <c r="E470" t="inlineStr">
        <is>
          <t>1,1</t>
        </is>
      </c>
      <c r="F470" t="inlineStr">
        <is>
          <t>509-9899</t>
        </is>
      </c>
      <c r="G470" t="inlineStr">
        <is>
          <t>Строительный мусор и масса возвратных материалов</t>
        </is>
      </c>
      <c r="H470" t="inlineStr">
        <is>
          <t>т</t>
        </is>
      </c>
      <c r="I470">
        <f>I469*J470</f>
        <v/>
      </c>
      <c r="J470" t="n">
        <v>0.04</v>
      </c>
      <c r="K470" t="n">
        <v>0.04</v>
      </c>
      <c r="O470">
        <f>ROUND(CP470,0)</f>
        <v/>
      </c>
      <c r="P470">
        <f>ROUND(CQ470*I470,0)</f>
        <v/>
      </c>
      <c r="Q470">
        <f>(ROUND((ROUND(((ET470)*I470),0)*BB470),0)+ROUND((ROUND(((AE470-(EU470))*I470),0)*BS470),0))</f>
        <v/>
      </c>
      <c r="R470">
        <f>(ROUND((ROUND(((EU470)*I470),0)*BS470),0)+ROUND((ROUND(((AE470-(EU470))*I470),0)*BS470),0))</f>
        <v/>
      </c>
      <c r="S470">
        <f>ROUND(CT470*I470,0)</f>
        <v/>
      </c>
      <c r="T470">
        <f>ROUND(CU470*I470,0)</f>
        <v/>
      </c>
      <c r="U470">
        <f>ROUND(CV470*I470,7)</f>
        <v/>
      </c>
      <c r="V470">
        <f>ROUND(CW470*I470,7)</f>
        <v/>
      </c>
      <c r="W470">
        <f>ROUND(CX470*I470,0)</f>
        <v/>
      </c>
      <c r="X470">
        <f>ROUND(CY470,0)</f>
        <v/>
      </c>
      <c r="Y470">
        <f>ROUND(CZ470,0)</f>
        <v/>
      </c>
      <c r="AA470" t="n">
        <v>78869116</v>
      </c>
      <c r="AB470">
        <f>ROUND((AC470+AD470+AF470),2)</f>
        <v/>
      </c>
      <c r="AC470">
        <f>ROUND((ES470),2)</f>
        <v/>
      </c>
      <c r="AD470">
        <f>ROUND((((ET470)-(EU470))+AE470),2)</f>
        <v/>
      </c>
      <c r="AE470">
        <f>ROUND((EU470),2)</f>
        <v/>
      </c>
      <c r="AF470">
        <f>ROUND((EV470),2)</f>
        <v/>
      </c>
      <c r="AG470">
        <f>ROUND((AP470),2)</f>
        <v/>
      </c>
      <c r="AH470">
        <f>(EW470)</f>
        <v/>
      </c>
      <c r="AI470">
        <f>(EX470)</f>
        <v/>
      </c>
      <c r="AJ470">
        <f>(AS470)</f>
        <v/>
      </c>
      <c r="AK470" t="n">
        <v>0</v>
      </c>
      <c r="AL470" t="n">
        <v>0</v>
      </c>
      <c r="AM470" t="n">
        <v>0</v>
      </c>
      <c r="AN470" t="n">
        <v>0</v>
      </c>
      <c r="AO470" t="n">
        <v>0</v>
      </c>
      <c r="AP470" t="n">
        <v>0</v>
      </c>
      <c r="AQ470" t="n">
        <v>0</v>
      </c>
      <c r="AR470" t="n">
        <v>0</v>
      </c>
      <c r="AS470" t="n">
        <v>0</v>
      </c>
      <c r="AT470" t="n">
        <v>103</v>
      </c>
      <c r="AU470" t="n">
        <v>52</v>
      </c>
      <c r="AV470" t="n">
        <v>1</v>
      </c>
      <c r="AW470" t="n">
        <v>1</v>
      </c>
      <c r="AZ470" t="n">
        <v>1</v>
      </c>
      <c r="BA470" t="n">
        <v>1</v>
      </c>
      <c r="BB470" t="n">
        <v>1</v>
      </c>
      <c r="BC470" t="n">
        <v>1</v>
      </c>
      <c r="BD470" t="inlineStr"/>
      <c r="BE470" t="inlineStr"/>
      <c r="BF470" t="inlineStr"/>
      <c r="BG470" t="inlineStr"/>
      <c r="BH470" t="n">
        <v>3</v>
      </c>
      <c r="BI470" t="n">
        <v>1</v>
      </c>
      <c r="BJ470" t="inlineStr">
        <is>
          <t>ТССЦ Московской обл., 509-9899, приказ Минстроя России №675/пр от 28.02.2017 № 258/пр</t>
        </is>
      </c>
      <c r="BM470" t="n">
        <v>65007</v>
      </c>
      <c r="BN470" t="n">
        <v>0</v>
      </c>
      <c r="BO470" t="inlineStr"/>
      <c r="BP470" t="n">
        <v>0</v>
      </c>
      <c r="BQ470" t="n">
        <v>6</v>
      </c>
      <c r="BR470" t="n">
        <v>0</v>
      </c>
      <c r="BS470" t="n">
        <v>1</v>
      </c>
      <c r="BT470" t="n">
        <v>1</v>
      </c>
      <c r="BU470" t="n">
        <v>1</v>
      </c>
      <c r="BV470" t="n">
        <v>1</v>
      </c>
      <c r="BW470" t="n">
        <v>1</v>
      </c>
      <c r="BX470" t="n">
        <v>1</v>
      </c>
      <c r="BY470" t="inlineStr"/>
      <c r="BZ470" t="n">
        <v>103</v>
      </c>
      <c r="CA470" t="n">
        <v>52</v>
      </c>
      <c r="CB470" t="inlineStr"/>
      <c r="CE470" t="n">
        <v>12</v>
      </c>
      <c r="CF470" t="n">
        <v>0</v>
      </c>
      <c r="CG470" t="n">
        <v>0</v>
      </c>
      <c r="CM470" t="n">
        <v>0</v>
      </c>
      <c r="CN470" t="inlineStr"/>
      <c r="CO470" t="n">
        <v>0</v>
      </c>
      <c r="CP470">
        <f>(P470+Q470+S470)</f>
        <v/>
      </c>
      <c r="CQ470">
        <f>AC470*BC470</f>
        <v/>
      </c>
      <c r="CR470">
        <f>(ROUND((ROUND(((ET470)*1),0)*BB470),0)+ROUND((ROUND(((AE470-(EU470))*1),0)*BS470),0))</f>
        <v/>
      </c>
      <c r="CS470">
        <f>(ROUND((ROUND(((EU470)*1),0)*BS470),0)+ROUND((ROUND(((AE470-(EU470))*1),0)*BS470),0))</f>
        <v/>
      </c>
      <c r="CT470">
        <f>AF470*BA470</f>
        <v/>
      </c>
      <c r="CU470">
        <f>AG470</f>
        <v/>
      </c>
      <c r="CV470">
        <f>AH470</f>
        <v/>
      </c>
      <c r="CW470">
        <f>AI470</f>
        <v/>
      </c>
      <c r="CX470">
        <f>AJ470</f>
        <v/>
      </c>
      <c r="CY470">
        <f>(((S470+R470)*AT470)/100)</f>
        <v/>
      </c>
      <c r="CZ470">
        <f>(((S470+R470)*AU470)/100)</f>
        <v/>
      </c>
      <c r="DC470" t="inlineStr"/>
      <c r="DD470" t="inlineStr"/>
      <c r="DE470" t="inlineStr"/>
      <c r="DF470" t="inlineStr"/>
      <c r="DG470" t="inlineStr"/>
      <c r="DH470" t="inlineStr"/>
      <c r="DI470" t="inlineStr"/>
      <c r="DJ470" t="inlineStr"/>
      <c r="DK470" t="inlineStr"/>
      <c r="DL470" t="inlineStr"/>
      <c r="DM470" t="inlineStr"/>
      <c r="DN470" t="n">
        <v>0</v>
      </c>
      <c r="DO470" t="n">
        <v>0</v>
      </c>
      <c r="DP470" t="n">
        <v>1</v>
      </c>
      <c r="DQ470" t="n">
        <v>1</v>
      </c>
      <c r="DU470" t="n">
        <v>1009</v>
      </c>
      <c r="DV470" t="inlineStr">
        <is>
          <t>т</t>
        </is>
      </c>
      <c r="DW470" t="inlineStr">
        <is>
          <t>т</t>
        </is>
      </c>
      <c r="DX470" t="n">
        <v>1000</v>
      </c>
      <c r="DZ470" t="inlineStr"/>
      <c r="EA470" t="inlineStr"/>
      <c r="EB470" t="inlineStr"/>
      <c r="EC470" t="inlineStr"/>
      <c r="EE470" t="n">
        <v>78726000</v>
      </c>
      <c r="EF470" t="n">
        <v>6</v>
      </c>
      <c r="EG470" t="inlineStr">
        <is>
          <t>Ремонтно-строительные работы</t>
        </is>
      </c>
      <c r="EH470" t="n">
        <v>99</v>
      </c>
      <c r="EI470" t="inlineStr">
        <is>
          <t>Внутренние санитарно-технические работы</t>
        </is>
      </c>
      <c r="EJ470" t="n">
        <v>1</v>
      </c>
      <c r="EK470" t="n">
        <v>65007</v>
      </c>
      <c r="EL470" t="inlineStr">
        <is>
          <t>Внутренние санитарнотехнические работы: смена труб, санприборов, запорной арматуры и другое</t>
        </is>
      </c>
      <c r="EM470" t="inlineStr">
        <is>
          <t>рФЕР-65</t>
        </is>
      </c>
      <c r="EO470" t="inlineStr"/>
      <c r="EQ470" t="n">
        <v>0</v>
      </c>
      <c r="ER470" t="n">
        <v>0</v>
      </c>
      <c r="ES470" t="n">
        <v>0</v>
      </c>
      <c r="ET470" t="n">
        <v>0</v>
      </c>
      <c r="EU470" t="n">
        <v>0</v>
      </c>
      <c r="EV470" t="n">
        <v>0</v>
      </c>
      <c r="EW470" t="n">
        <v>0</v>
      </c>
      <c r="EX470" t="n">
        <v>0</v>
      </c>
      <c r="FQ470" t="n">
        <v>0</v>
      </c>
      <c r="FR470" t="n">
        <v>0</v>
      </c>
      <c r="FS470" t="n">
        <v>0</v>
      </c>
      <c r="FX470" t="n">
        <v>103</v>
      </c>
      <c r="FY470" t="n">
        <v>52</v>
      </c>
      <c r="GA470" t="inlineStr"/>
      <c r="GD470" t="n">
        <v>1</v>
      </c>
      <c r="GF470" t="n">
        <v>1839160745</v>
      </c>
      <c r="GG470" t="n">
        <v>2</v>
      </c>
      <c r="GH470" t="n">
        <v>1</v>
      </c>
      <c r="GI470" t="n">
        <v>-2</v>
      </c>
      <c r="GJ470" t="n">
        <v>0</v>
      </c>
      <c r="GK470" t="n">
        <v>0</v>
      </c>
      <c r="GL470">
        <f>ROUND(IF(AND(BH470=3,BI470=3,FS470&lt;&gt;0),P470,0),0)</f>
        <v/>
      </c>
      <c r="GM470">
        <f>ROUND(O470+X470+Y470,0)+GX470</f>
        <v/>
      </c>
      <c r="GN470">
        <f>IF(OR(BI470=0,BI470=1),GM470-GX470,0)</f>
        <v/>
      </c>
      <c r="GO470">
        <f>IF(BI470=2,GM470-GX470,0)</f>
        <v/>
      </c>
      <c r="GP470">
        <f>IF(BI470=4,GM470-GX470,0)</f>
        <v/>
      </c>
      <c r="GR470" t="n">
        <v>0</v>
      </c>
      <c r="GS470" t="n">
        <v>3</v>
      </c>
      <c r="GT470" t="n">
        <v>0</v>
      </c>
      <c r="GU470" t="inlineStr"/>
      <c r="GV470">
        <f>ROUND((GT470),2)</f>
        <v/>
      </c>
      <c r="GW470" t="n">
        <v>1</v>
      </c>
      <c r="GX470">
        <f>ROUND(HC470*I470,0)</f>
        <v/>
      </c>
      <c r="HA470" t="n">
        <v>0</v>
      </c>
      <c r="HB470" t="n">
        <v>0</v>
      </c>
      <c r="HC470">
        <f>GV470*GW470</f>
        <v/>
      </c>
      <c r="HE470" t="inlineStr"/>
      <c r="HF470" t="inlineStr"/>
      <c r="HM470" t="inlineStr"/>
      <c r="HN470" t="inlineStr">
        <is>
          <t>Пр/812-099.2-1</t>
        </is>
      </c>
      <c r="HO470" t="inlineStr">
        <is>
          <t>Пр/774-099.2</t>
        </is>
      </c>
      <c r="HP470" t="inlineStr">
        <is>
          <t>Внутренние санитарнотехнические работы: смена труб, санприборов, запорной арматуры и другое</t>
        </is>
      </c>
      <c r="HQ470" t="inlineStr">
        <is>
          <t>Внутренние санитарнотехнические работы: смена труб, санприборов, запорной арматуры и другое</t>
        </is>
      </c>
      <c r="HS470" t="n">
        <v>0</v>
      </c>
      <c r="IK470" t="n">
        <v>0</v>
      </c>
    </row>
    <row r="471">
      <c r="A471" t="n">
        <v>18</v>
      </c>
      <c r="B471" t="n">
        <v>0</v>
      </c>
      <c r="C471" t="n">
        <v>225</v>
      </c>
      <c r="E471" t="inlineStr">
        <is>
          <t>1,2</t>
        </is>
      </c>
      <c r="F471" t="inlineStr">
        <is>
          <t>302-0062</t>
        </is>
      </c>
      <c r="G471" t="inlineStr">
        <is>
          <t>Кран шаровый муфтовый Valtec для воды диаметром 15 мм, тип в/в</t>
        </is>
      </c>
      <c r="H471" t="inlineStr">
        <is>
          <t>шт.</t>
        </is>
      </c>
      <c r="I471">
        <f>I469*J471</f>
        <v/>
      </c>
      <c r="J471" t="n">
        <v>100</v>
      </c>
      <c r="K471" t="n">
        <v>100</v>
      </c>
      <c r="O471">
        <f>ROUND(CP471,0)</f>
        <v/>
      </c>
      <c r="P471">
        <f>ROUND(CQ471*I471,0)</f>
        <v/>
      </c>
      <c r="Q471">
        <f>(ROUND((ROUND(((ET471)*I471),0)*BB471),0)+ROUND((ROUND(((AE471-(EU471))*I471),0)*BS471),0))</f>
        <v/>
      </c>
      <c r="R471">
        <f>(ROUND((ROUND(((EU471)*I471),0)*BS471),0)+ROUND((ROUND(((AE471-(EU471))*I471),0)*BS471),0))</f>
        <v/>
      </c>
      <c r="S471">
        <f>ROUND(CT471*I471,0)</f>
        <v/>
      </c>
      <c r="T471">
        <f>ROUND(CU471*I471,0)</f>
        <v/>
      </c>
      <c r="U471">
        <f>ROUND(CV471*I471,7)</f>
        <v/>
      </c>
      <c r="V471">
        <f>ROUND(CW471*I471,7)</f>
        <v/>
      </c>
      <c r="W471">
        <f>ROUND(CX471*I471,0)</f>
        <v/>
      </c>
      <c r="X471">
        <f>ROUND(CY471,0)</f>
        <v/>
      </c>
      <c r="Y471">
        <f>ROUND(CZ471,0)</f>
        <v/>
      </c>
      <c r="AA471" t="n">
        <v>78869116</v>
      </c>
      <c r="AB471">
        <f>ROUND((AC471+AD471+AF471),2)</f>
        <v/>
      </c>
      <c r="AC471">
        <f>ROUND((ES471),2)</f>
        <v/>
      </c>
      <c r="AD471">
        <f>ROUND((((ET471)-(EU471))+AE471),2)</f>
        <v/>
      </c>
      <c r="AE471">
        <f>ROUND((EU471),2)</f>
        <v/>
      </c>
      <c r="AF471">
        <f>ROUND((EV471),2)</f>
        <v/>
      </c>
      <c r="AG471">
        <f>ROUND((AP471),2)</f>
        <v/>
      </c>
      <c r="AH471">
        <f>(EW471)</f>
        <v/>
      </c>
      <c r="AI471">
        <f>(EX471)</f>
        <v/>
      </c>
      <c r="AJ471">
        <f>(AS471)</f>
        <v/>
      </c>
      <c r="AK471" t="n">
        <v>28.53</v>
      </c>
      <c r="AL471" t="n">
        <v>28.53</v>
      </c>
      <c r="AM471" t="n">
        <v>0</v>
      </c>
      <c r="AN471" t="n">
        <v>0</v>
      </c>
      <c r="AO471" t="n">
        <v>0</v>
      </c>
      <c r="AP471" t="n">
        <v>0</v>
      </c>
      <c r="AQ471" t="n">
        <v>0</v>
      </c>
      <c r="AR471" t="n">
        <v>0</v>
      </c>
      <c r="AS471" t="n">
        <v>0.01</v>
      </c>
      <c r="AT471" t="n">
        <v>103</v>
      </c>
      <c r="AU471" t="n">
        <v>52</v>
      </c>
      <c r="AV471" t="n">
        <v>1</v>
      </c>
      <c r="AW471" t="n">
        <v>1</v>
      </c>
      <c r="AZ471" t="n">
        <v>1</v>
      </c>
      <c r="BA471" t="n">
        <v>1</v>
      </c>
      <c r="BB471" t="n">
        <v>1</v>
      </c>
      <c r="BC471" t="n">
        <v>13.47</v>
      </c>
      <c r="BD471" t="inlineStr"/>
      <c r="BE471" t="inlineStr"/>
      <c r="BF471" t="inlineStr"/>
      <c r="BG471" t="inlineStr"/>
      <c r="BH471" t="n">
        <v>3</v>
      </c>
      <c r="BI471" t="n">
        <v>1</v>
      </c>
      <c r="BJ471" t="inlineStr">
        <is>
          <t>ТССЦ Московской обл., 302-0062, приказ Минстроя России №675/пр от 28.02.2017 № 256/пр</t>
        </is>
      </c>
      <c r="BM471" t="n">
        <v>65007</v>
      </c>
      <c r="BN471" t="n">
        <v>0</v>
      </c>
      <c r="BO471" t="inlineStr">
        <is>
          <t>302-0062</t>
        </is>
      </c>
      <c r="BP471" t="n">
        <v>1</v>
      </c>
      <c r="BQ471" t="n">
        <v>6</v>
      </c>
      <c r="BR471" t="n">
        <v>0</v>
      </c>
      <c r="BS471" t="n">
        <v>1</v>
      </c>
      <c r="BT471" t="n">
        <v>1</v>
      </c>
      <c r="BU471" t="n">
        <v>1</v>
      </c>
      <c r="BV471" t="n">
        <v>1</v>
      </c>
      <c r="BW471" t="n">
        <v>1</v>
      </c>
      <c r="BX471" t="n">
        <v>1</v>
      </c>
      <c r="BY471" t="inlineStr"/>
      <c r="BZ471" t="n">
        <v>103</v>
      </c>
      <c r="CA471" t="n">
        <v>52</v>
      </c>
      <c r="CB471" t="inlineStr"/>
      <c r="CE471" t="n">
        <v>12</v>
      </c>
      <c r="CF471" t="n">
        <v>0</v>
      </c>
      <c r="CG471" t="n">
        <v>0</v>
      </c>
      <c r="CM471" t="n">
        <v>0</v>
      </c>
      <c r="CN471" t="inlineStr"/>
      <c r="CO471" t="n">
        <v>0</v>
      </c>
      <c r="CP471">
        <f>(P471+Q471+S471)</f>
        <v/>
      </c>
      <c r="CQ471">
        <f>AC471*BC471</f>
        <v/>
      </c>
      <c r="CR471">
        <f>(ROUND((ROUND(((ET471)*1),0)*BB471),0)+ROUND((ROUND(((AE471-(EU471))*1),0)*BS471),0))</f>
        <v/>
      </c>
      <c r="CS471">
        <f>(ROUND((ROUND(((EU471)*1),0)*BS471),0)+ROUND((ROUND(((AE471-(EU471))*1),0)*BS471),0))</f>
        <v/>
      </c>
      <c r="CT471">
        <f>AF471*BA471</f>
        <v/>
      </c>
      <c r="CU471">
        <f>AG471</f>
        <v/>
      </c>
      <c r="CV471">
        <f>AH471</f>
        <v/>
      </c>
      <c r="CW471">
        <f>AI471</f>
        <v/>
      </c>
      <c r="CX471">
        <f>AJ471</f>
        <v/>
      </c>
      <c r="CY471">
        <f>(((S471+R471)*AT471)/100)</f>
        <v/>
      </c>
      <c r="CZ471">
        <f>(((S471+R471)*AU471)/100)</f>
        <v/>
      </c>
      <c r="DC471" t="inlineStr"/>
      <c r="DD471" t="inlineStr"/>
      <c r="DE471" t="inlineStr"/>
      <c r="DF471" t="inlineStr"/>
      <c r="DG471" t="inlineStr"/>
      <c r="DH471" t="inlineStr"/>
      <c r="DI471" t="inlineStr"/>
      <c r="DJ471" t="inlineStr"/>
      <c r="DK471" t="inlineStr"/>
      <c r="DL471" t="inlineStr"/>
      <c r="DM471" t="inlineStr"/>
      <c r="DN471" t="n">
        <v>0</v>
      </c>
      <c r="DO471" t="n">
        <v>0</v>
      </c>
      <c r="DP471" t="n">
        <v>1</v>
      </c>
      <c r="DQ471" t="n">
        <v>1</v>
      </c>
      <c r="DU471" t="n">
        <v>1010</v>
      </c>
      <c r="DV471" t="inlineStr">
        <is>
          <t>шт.</t>
        </is>
      </c>
      <c r="DW471" t="inlineStr">
        <is>
          <t>шт.</t>
        </is>
      </c>
      <c r="DX471" t="n">
        <v>1</v>
      </c>
      <c r="DZ471" t="inlineStr"/>
      <c r="EA471" t="inlineStr"/>
      <c r="EB471" t="inlineStr"/>
      <c r="EC471" t="inlineStr"/>
      <c r="EE471" t="n">
        <v>78726000</v>
      </c>
      <c r="EF471" t="n">
        <v>6</v>
      </c>
      <c r="EG471" t="inlineStr">
        <is>
          <t>Ремонтно-строительные работы</t>
        </is>
      </c>
      <c r="EH471" t="n">
        <v>99</v>
      </c>
      <c r="EI471" t="inlineStr">
        <is>
          <t>Внутренние санитарно-технические работы</t>
        </is>
      </c>
      <c r="EJ471" t="n">
        <v>1</v>
      </c>
      <c r="EK471" t="n">
        <v>65007</v>
      </c>
      <c r="EL471" t="inlineStr">
        <is>
          <t>Внутренние санитарнотехнические работы: смена труб, санприборов, запорной арматуры и другое</t>
        </is>
      </c>
      <c r="EM471" t="inlineStr">
        <is>
          <t>рФЕР-65</t>
        </is>
      </c>
      <c r="EO471" t="inlineStr"/>
      <c r="EQ471" t="n">
        <v>0</v>
      </c>
      <c r="ER471" t="n">
        <v>28.53</v>
      </c>
      <c r="ES471" t="n">
        <v>28.53</v>
      </c>
      <c r="ET471" t="n">
        <v>0</v>
      </c>
      <c r="EU471" t="n">
        <v>0</v>
      </c>
      <c r="EV471" t="n">
        <v>0</v>
      </c>
      <c r="EW471" t="n">
        <v>0</v>
      </c>
      <c r="EX471" t="n">
        <v>0</v>
      </c>
      <c r="FQ471" t="n">
        <v>0</v>
      </c>
      <c r="FR471" t="n">
        <v>0</v>
      </c>
      <c r="FS471" t="n">
        <v>0</v>
      </c>
      <c r="FX471" t="n">
        <v>103</v>
      </c>
      <c r="FY471" t="n">
        <v>52</v>
      </c>
      <c r="GA471" t="inlineStr"/>
      <c r="GD471" t="n">
        <v>1</v>
      </c>
      <c r="GF471" t="n">
        <v>-1687406522</v>
      </c>
      <c r="GG471" t="n">
        <v>2</v>
      </c>
      <c r="GH471" t="n">
        <v>1</v>
      </c>
      <c r="GI471" t="n">
        <v>2</v>
      </c>
      <c r="GJ471" t="n">
        <v>0</v>
      </c>
      <c r="GK471" t="n">
        <v>0</v>
      </c>
      <c r="GL471">
        <f>ROUND(IF(AND(BH471=3,BI471=3,FS471&lt;&gt;0),P471,0),0)</f>
        <v/>
      </c>
      <c r="GM471">
        <f>ROUND(O471+X471+Y471,0)+GX471</f>
        <v/>
      </c>
      <c r="GN471">
        <f>IF(OR(BI471=0,BI471=1),GM471-GX471,0)</f>
        <v/>
      </c>
      <c r="GO471">
        <f>IF(BI471=2,GM471-GX471,0)</f>
        <v/>
      </c>
      <c r="GP471">
        <f>IF(BI471=4,GM471-GX471,0)</f>
        <v/>
      </c>
      <c r="GR471" t="n">
        <v>0</v>
      </c>
      <c r="GS471" t="n">
        <v>3</v>
      </c>
      <c r="GT471" t="n">
        <v>0</v>
      </c>
      <c r="GU471" t="inlineStr"/>
      <c r="GV471">
        <f>ROUND((GT471),2)</f>
        <v/>
      </c>
      <c r="GW471" t="n">
        <v>1</v>
      </c>
      <c r="GX471">
        <f>ROUND(HC471*I471,0)</f>
        <v/>
      </c>
      <c r="HA471" t="n">
        <v>0</v>
      </c>
      <c r="HB471" t="n">
        <v>0</v>
      </c>
      <c r="HC471">
        <f>GV471*GW471</f>
        <v/>
      </c>
      <c r="HE471" t="inlineStr"/>
      <c r="HF471" t="inlineStr"/>
      <c r="HM471" t="inlineStr"/>
      <c r="HN471" t="inlineStr">
        <is>
          <t>Пр/812-099.2-1</t>
        </is>
      </c>
      <c r="HO471" t="inlineStr">
        <is>
          <t>Пр/774-099.2</t>
        </is>
      </c>
      <c r="HP471" t="inlineStr">
        <is>
          <t>Внутренние санитарнотехнические работы: смена труб, санприборов, запорной арматуры и другое</t>
        </is>
      </c>
      <c r="HQ471" t="inlineStr">
        <is>
          <t>Внутренние санитарнотехнические работы: смена труб, санприборов, запорной арматуры и другое</t>
        </is>
      </c>
      <c r="HS471" t="n">
        <v>0</v>
      </c>
      <c r="IK471" t="n">
        <v>0</v>
      </c>
    </row>
    <row r="472">
      <c r="A472" t="n">
        <v>17</v>
      </c>
      <c r="B472" t="n">
        <v>0</v>
      </c>
      <c r="C472">
        <f>ROW(SmtRes!A233)</f>
        <v/>
      </c>
      <c r="D472">
        <f>ROW(EtalonRes!A216)</f>
        <v/>
      </c>
      <c r="E472" t="inlineStr">
        <is>
          <t>2</t>
        </is>
      </c>
      <c r="F472" t="inlineStr">
        <is>
          <t>16-07-005-1</t>
        </is>
      </c>
      <c r="G472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472" t="inlineStr">
        <is>
          <t>100 м трубопровода</t>
        </is>
      </c>
      <c r="I472">
        <f>ROUND(ROUND(60/100,4),7)</f>
        <v/>
      </c>
      <c r="J472" t="n">
        <v>0</v>
      </c>
      <c r="K472">
        <f>ROUND(ROUND(60/100,4),7)</f>
        <v/>
      </c>
      <c r="O472">
        <f>ROUND(CP472,0)</f>
        <v/>
      </c>
      <c r="P472">
        <f>ROUND(CQ472*I472,0)</f>
        <v/>
      </c>
      <c r="Q472">
        <f>(ROUND((ROUND((((ET472*ROUND(8,7)))*I472),0)*BB472),0)+ROUND((ROUND(((AE472-((EU472*ROUND(8,7))))*I472),0)*BS472),0))</f>
        <v/>
      </c>
      <c r="R472">
        <f>(ROUND((ROUND((((EU472*ROUND(8,7)))*I472),0)*BS472),0)+ROUND((ROUND(((AE472-((EU472*ROUND(8,7))))*I472),0)*BS472),0))</f>
        <v/>
      </c>
      <c r="S472">
        <f>ROUND(CT472*I472,0)</f>
        <v/>
      </c>
      <c r="T472">
        <f>ROUND(CU472*I472,0)</f>
        <v/>
      </c>
      <c r="U472">
        <f>ROUND(CV472*I472,7)</f>
        <v/>
      </c>
      <c r="V472">
        <f>ROUND(CW472*I472,7)</f>
        <v/>
      </c>
      <c r="W472">
        <f>ROUND(CX472*I472,0)</f>
        <v/>
      </c>
      <c r="X472">
        <f>ROUND(CY472,0)</f>
        <v/>
      </c>
      <c r="Y472">
        <f>ROUND(CZ472,0)</f>
        <v/>
      </c>
      <c r="AA472" t="n">
        <v>78869116</v>
      </c>
      <c r="AB472">
        <f>ROUND((AC472+AD472+AF472),2)</f>
        <v/>
      </c>
      <c r="AC472">
        <f>ROUND(((ES472*ROUND(8,7))),2)</f>
        <v/>
      </c>
      <c r="AD472">
        <f>ROUND(((((ET472*ROUND(8,7)))-((EU472*ROUND(8,7))))+AE472),2)</f>
        <v/>
      </c>
      <c r="AE472">
        <f>ROUND(((EU472*ROUND(8,7))),2)</f>
        <v/>
      </c>
      <c r="AF472">
        <f>ROUND(((EV472*ROUND(8,7))),2)</f>
        <v/>
      </c>
      <c r="AG472">
        <f>ROUND((AP472),2)</f>
        <v/>
      </c>
      <c r="AH472">
        <f>((EW472*ROUND(8,7)))</f>
        <v/>
      </c>
      <c r="AI472">
        <f>((EX472*ROUND(8,7)))</f>
        <v/>
      </c>
      <c r="AJ472">
        <f>(AS472)</f>
        <v/>
      </c>
      <c r="AK472" t="n">
        <v>107.11</v>
      </c>
      <c r="AL472" t="n">
        <v>4.28</v>
      </c>
      <c r="AM472" t="n">
        <v>44.51</v>
      </c>
      <c r="AN472" t="n">
        <v>0</v>
      </c>
      <c r="AO472" t="n">
        <v>58.32</v>
      </c>
      <c r="AP472" t="n">
        <v>0</v>
      </c>
      <c r="AQ472" t="n">
        <v>5.01</v>
      </c>
      <c r="AR472" t="n">
        <v>0</v>
      </c>
      <c r="AS472" t="n">
        <v>0</v>
      </c>
      <c r="AT472" t="n">
        <v>121</v>
      </c>
      <c r="AU472" t="n">
        <v>72</v>
      </c>
      <c r="AV472" t="n">
        <v>1</v>
      </c>
      <c r="AW472" t="n">
        <v>1</v>
      </c>
      <c r="AZ472" t="n">
        <v>1</v>
      </c>
      <c r="BA472" t="n">
        <v>52.25</v>
      </c>
      <c r="BB472" t="n">
        <v>5.97</v>
      </c>
      <c r="BC472" t="n">
        <v>11.38</v>
      </c>
      <c r="BD472" t="inlineStr"/>
      <c r="BE472" t="inlineStr"/>
      <c r="BF472" t="inlineStr"/>
      <c r="BG472" t="inlineStr"/>
      <c r="BH472" t="n">
        <v>0</v>
      </c>
      <c r="BI472" t="n">
        <v>1</v>
      </c>
      <c r="BJ472" t="inlineStr">
        <is>
          <t>ТЕР Московской обл., 16-07-005-1, приказ Минстроя России №675/пр от 28.02.2017 № 260/пр</t>
        </is>
      </c>
      <c r="BM472" t="n">
        <v>16001</v>
      </c>
      <c r="BN472" t="n">
        <v>0</v>
      </c>
      <c r="BO472" t="inlineStr">
        <is>
          <t>16-07-005-1</t>
        </is>
      </c>
      <c r="BP472" t="n">
        <v>1</v>
      </c>
      <c r="BQ472" t="n">
        <v>2</v>
      </c>
      <c r="BR472" t="n">
        <v>0</v>
      </c>
      <c r="BS472" t="n">
        <v>52.25</v>
      </c>
      <c r="BT472" t="n">
        <v>1</v>
      </c>
      <c r="BU472" t="n">
        <v>1</v>
      </c>
      <c r="BV472" t="n">
        <v>1</v>
      </c>
      <c r="BW472" t="n">
        <v>1</v>
      </c>
      <c r="BX472" t="n">
        <v>1</v>
      </c>
      <c r="BY472" t="inlineStr"/>
      <c r="BZ472" t="n">
        <v>121</v>
      </c>
      <c r="CA472" t="n">
        <v>72</v>
      </c>
      <c r="CB472" t="inlineStr"/>
      <c r="CE472" t="n">
        <v>12</v>
      </c>
      <c r="CF472" t="n">
        <v>0</v>
      </c>
      <c r="CG472" t="n">
        <v>0</v>
      </c>
      <c r="CM472" t="n">
        <v>0</v>
      </c>
      <c r="CN472" t="inlineStr"/>
      <c r="CO472" t="n">
        <v>0</v>
      </c>
      <c r="CP472">
        <f>(P472+Q472+S472)</f>
        <v/>
      </c>
      <c r="CQ472">
        <f>AC472*BC472</f>
        <v/>
      </c>
      <c r="CR472">
        <f>(ROUND((ROUND((((ET472*ROUND(8,7)))*1),0)*BB472),0)+ROUND((ROUND(((AE472-((EU472*ROUND(8,7))))*1),0)*BS472),0))</f>
        <v/>
      </c>
      <c r="CS472">
        <f>(ROUND((ROUND((((EU472*ROUND(8,7)))*1),0)*BS472),0)+ROUND((ROUND(((AE472-((EU472*ROUND(8,7))))*1),0)*BS472),0))</f>
        <v/>
      </c>
      <c r="CT472">
        <f>AF472*BA472</f>
        <v/>
      </c>
      <c r="CU472">
        <f>AG472</f>
        <v/>
      </c>
      <c r="CV472">
        <f>AH472</f>
        <v/>
      </c>
      <c r="CW472">
        <f>AI472</f>
        <v/>
      </c>
      <c r="CX472">
        <f>AJ472</f>
        <v/>
      </c>
      <c r="CY472">
        <f>(((S472+R472)*AT472)/100)</f>
        <v/>
      </c>
      <c r="CZ472">
        <f>(((S472+R472)*AU472)/100)</f>
        <v/>
      </c>
      <c r="DC472" t="inlineStr"/>
      <c r="DD472" t="inlineStr">
        <is>
          <t>)*8</t>
        </is>
      </c>
      <c r="DE472" t="inlineStr">
        <is>
          <t>)*8</t>
        </is>
      </c>
      <c r="DF472" t="inlineStr">
        <is>
          <t>)*8</t>
        </is>
      </c>
      <c r="DG472" t="inlineStr">
        <is>
          <t>)*8</t>
        </is>
      </c>
      <c r="DH472" t="inlineStr"/>
      <c r="DI472" t="inlineStr">
        <is>
          <t>)*8</t>
        </is>
      </c>
      <c r="DJ472" t="inlineStr">
        <is>
          <t>)*8</t>
        </is>
      </c>
      <c r="DK472" t="inlineStr"/>
      <c r="DL472" t="inlineStr"/>
      <c r="DM472" t="inlineStr"/>
      <c r="DN472" t="n">
        <v>0</v>
      </c>
      <c r="DO472" t="n">
        <v>0</v>
      </c>
      <c r="DP472" t="n">
        <v>1</v>
      </c>
      <c r="DQ472" t="n">
        <v>1</v>
      </c>
      <c r="DU472" t="n">
        <v>1013</v>
      </c>
      <c r="DV472" t="inlineStr">
        <is>
          <t>100 м трубопровода</t>
        </is>
      </c>
      <c r="DW472" t="inlineStr">
        <is>
          <t>100 м трубопровода</t>
        </is>
      </c>
      <c r="DX472" t="n">
        <v>1</v>
      </c>
      <c r="DZ472" t="inlineStr"/>
      <c r="EA472" t="inlineStr"/>
      <c r="EB472" t="inlineStr"/>
      <c r="EC472" t="inlineStr"/>
      <c r="EE472" t="n">
        <v>78725882</v>
      </c>
      <c r="EF472" t="n">
        <v>2</v>
      </c>
      <c r="EG472" t="inlineStr">
        <is>
          <t>Общестроительные работы</t>
        </is>
      </c>
      <c r="EH472" t="n">
        <v>16</v>
      </c>
      <c r="EI4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472" t="n">
        <v>1</v>
      </c>
      <c r="EK472" t="n">
        <v>16001</v>
      </c>
      <c r="EL472" t="inlineStr">
        <is>
          <t>Трубопроводы внутренние</t>
        </is>
      </c>
      <c r="EM472" t="inlineStr">
        <is>
          <t>ФЕР-16</t>
        </is>
      </c>
      <c r="EO472" t="inlineStr"/>
      <c r="EQ472" t="n">
        <v>0</v>
      </c>
      <c r="ER472" t="n">
        <v>107.11</v>
      </c>
      <c r="ES472" t="n">
        <v>4.28</v>
      </c>
      <c r="ET472" t="n">
        <v>44.51</v>
      </c>
      <c r="EU472" t="n">
        <v>0</v>
      </c>
      <c r="EV472" t="n">
        <v>58.32</v>
      </c>
      <c r="EW472" t="n">
        <v>5.01</v>
      </c>
      <c r="EX472" t="n">
        <v>0</v>
      </c>
      <c r="EY472" t="n">
        <v>0</v>
      </c>
      <c r="FQ472" t="n">
        <v>0</v>
      </c>
      <c r="FR472" t="n">
        <v>0</v>
      </c>
      <c r="FS472" t="n">
        <v>0</v>
      </c>
      <c r="FX472" t="n">
        <v>121</v>
      </c>
      <c r="FY472" t="n">
        <v>72</v>
      </c>
      <c r="GA472" t="inlineStr"/>
      <c r="GD472" t="n">
        <v>1</v>
      </c>
      <c r="GF472" t="n">
        <v>635989612</v>
      </c>
      <c r="GG472" t="n">
        <v>2</v>
      </c>
      <c r="GH472" t="n">
        <v>1</v>
      </c>
      <c r="GI472" t="n">
        <v>2</v>
      </c>
      <c r="GJ472" t="n">
        <v>0</v>
      </c>
      <c r="GK472" t="n">
        <v>0</v>
      </c>
      <c r="GL472">
        <f>ROUND(IF(AND(BH472=3,BI472=3,FS472&lt;&gt;0),P472,0),0)</f>
        <v/>
      </c>
      <c r="GM472">
        <f>ROUND(O472+X472+Y472,0)+GX472</f>
        <v/>
      </c>
      <c r="GN472">
        <f>IF(OR(BI472=0,BI472=1),GM472-GX472,0)</f>
        <v/>
      </c>
      <c r="GO472">
        <f>IF(BI472=2,GM472-GX472,0)</f>
        <v/>
      </c>
      <c r="GP472">
        <f>IF(BI472=4,GM472-GX472,0)</f>
        <v/>
      </c>
      <c r="GR472" t="n">
        <v>0</v>
      </c>
      <c r="GS472" t="n">
        <v>3</v>
      </c>
      <c r="GT472" t="n">
        <v>0</v>
      </c>
      <c r="GU472" t="inlineStr"/>
      <c r="GV472">
        <f>ROUND((GT472),2)</f>
        <v/>
      </c>
      <c r="GW472" t="n">
        <v>1</v>
      </c>
      <c r="GX472">
        <f>ROUND(HC472*I472,0)</f>
        <v/>
      </c>
      <c r="HA472" t="n">
        <v>0</v>
      </c>
      <c r="HB472" t="n">
        <v>0</v>
      </c>
      <c r="HC472">
        <f>GV472*GW472</f>
        <v/>
      </c>
      <c r="HE472" t="inlineStr"/>
      <c r="HF472" t="inlineStr"/>
      <c r="HM472" t="inlineStr"/>
      <c r="HN472" t="inlineStr">
        <is>
          <t>Пр/812-016.0-1</t>
        </is>
      </c>
      <c r="HO472" t="inlineStr">
        <is>
          <t>Пр/774-016.0</t>
        </is>
      </c>
      <c r="HP4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4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472" t="n">
        <v>0</v>
      </c>
      <c r="IK472" t="n">
        <v>0</v>
      </c>
    </row>
    <row r="473">
      <c r="A473" t="n">
        <v>17</v>
      </c>
      <c r="B473" t="n">
        <v>0</v>
      </c>
      <c r="C473">
        <f>ROW(SmtRes!A238)</f>
        <v/>
      </c>
      <c r="D473">
        <f>ROW(EtalonRes!A221)</f>
        <v/>
      </c>
      <c r="E473" t="inlineStr">
        <is>
          <t>3</t>
        </is>
      </c>
      <c r="F473" t="inlineStr">
        <is>
          <t>65-10-1</t>
        </is>
      </c>
      <c r="G473" t="inlineStr">
        <is>
          <t>Очистка канализационной сети внутренней</t>
        </is>
      </c>
      <c r="H473" t="inlineStr">
        <is>
          <t>100 м трубопровода</t>
        </is>
      </c>
      <c r="I473">
        <f>ROUND(ROUND(60/100,4),7)</f>
        <v/>
      </c>
      <c r="J473" t="n">
        <v>0</v>
      </c>
      <c r="K473">
        <f>ROUND(ROUND(60/100,4),7)</f>
        <v/>
      </c>
      <c r="O473">
        <f>ROUND(CP473,0)</f>
        <v/>
      </c>
      <c r="P473">
        <f>ROUND(CQ473*I473,0)</f>
        <v/>
      </c>
      <c r="Q473">
        <f>(ROUND((ROUND(((ET473)*I473),0)*BB473),0)+ROUND((ROUND(((AE473-(EU473))*I473),0)*BS473),0))</f>
        <v/>
      </c>
      <c r="R473">
        <f>(ROUND((ROUND(((EU473)*I473),0)*BS473),0)+ROUND((ROUND(((AE473-(EU473))*I473),0)*BS473),0))</f>
        <v/>
      </c>
      <c r="S473">
        <f>ROUND(CT473*I473,0)</f>
        <v/>
      </c>
      <c r="T473">
        <f>ROUND(CU473*I473,0)</f>
        <v/>
      </c>
      <c r="U473">
        <f>ROUND(CV473*I473,7)</f>
        <v/>
      </c>
      <c r="V473">
        <f>ROUND(CW473*I473,7)</f>
        <v/>
      </c>
      <c r="W473">
        <f>ROUND(CX473*I473,0)</f>
        <v/>
      </c>
      <c r="X473">
        <f>ROUND(CY473,0)</f>
        <v/>
      </c>
      <c r="Y473">
        <f>ROUND(CZ473,0)</f>
        <v/>
      </c>
      <c r="AA473" t="n">
        <v>78869116</v>
      </c>
      <c r="AB473">
        <f>ROUND((AC473+AD473+AF473),2)</f>
        <v/>
      </c>
      <c r="AC473">
        <f>ROUND((ES473),2)</f>
        <v/>
      </c>
      <c r="AD473">
        <f>ROUND((((ET473)-(EU473))+AE473),2)</f>
        <v/>
      </c>
      <c r="AE473">
        <f>ROUND((EU473),2)</f>
        <v/>
      </c>
      <c r="AF473">
        <f>ROUND((EV473),2)</f>
        <v/>
      </c>
      <c r="AG473">
        <f>ROUND((AP473),2)</f>
        <v/>
      </c>
      <c r="AH473">
        <f>(EW473)</f>
        <v/>
      </c>
      <c r="AI473">
        <f>(EX473)</f>
        <v/>
      </c>
      <c r="AJ473">
        <f>(AS473)</f>
        <v/>
      </c>
      <c r="AK473" t="n">
        <v>403.3</v>
      </c>
      <c r="AL473" t="n">
        <v>139.36</v>
      </c>
      <c r="AM473" t="n">
        <v>0.87</v>
      </c>
      <c r="AN473" t="n">
        <v>0</v>
      </c>
      <c r="AO473" t="n">
        <v>263.07</v>
      </c>
      <c r="AP473" t="n">
        <v>0</v>
      </c>
      <c r="AQ473" t="n">
        <v>32.2</v>
      </c>
      <c r="AR473" t="n">
        <v>0</v>
      </c>
      <c r="AS473" t="n">
        <v>0</v>
      </c>
      <c r="AT473" t="n">
        <v>103</v>
      </c>
      <c r="AU473" t="n">
        <v>52</v>
      </c>
      <c r="AV473" t="n">
        <v>1</v>
      </c>
      <c r="AW473" t="n">
        <v>1</v>
      </c>
      <c r="AZ473" t="n">
        <v>1</v>
      </c>
      <c r="BA473" t="n">
        <v>52.25</v>
      </c>
      <c r="BB473" t="n">
        <v>25.03</v>
      </c>
      <c r="BC473" t="n">
        <v>11.85</v>
      </c>
      <c r="BD473" t="inlineStr"/>
      <c r="BE473" t="inlineStr"/>
      <c r="BF473" t="inlineStr"/>
      <c r="BG473" t="inlineStr"/>
      <c r="BH473" t="n">
        <v>0</v>
      </c>
      <c r="BI473" t="n">
        <v>1</v>
      </c>
      <c r="BJ473" t="inlineStr">
        <is>
          <t>ТЕРр Московской обл., 65-10-1, приказ Минстроя России №675/пр от 28.02.2017 № 263/пр</t>
        </is>
      </c>
      <c r="BM473" t="n">
        <v>65007</v>
      </c>
      <c r="BN473" t="n">
        <v>0</v>
      </c>
      <c r="BO473" t="inlineStr">
        <is>
          <t>65-10-1</t>
        </is>
      </c>
      <c r="BP473" t="n">
        <v>1</v>
      </c>
      <c r="BQ473" t="n">
        <v>6</v>
      </c>
      <c r="BR473" t="n">
        <v>0</v>
      </c>
      <c r="BS473" t="n">
        <v>52.25</v>
      </c>
      <c r="BT473" t="n">
        <v>1</v>
      </c>
      <c r="BU473" t="n">
        <v>1</v>
      </c>
      <c r="BV473" t="n">
        <v>1</v>
      </c>
      <c r="BW473" t="n">
        <v>1</v>
      </c>
      <c r="BX473" t="n">
        <v>1</v>
      </c>
      <c r="BY473" t="inlineStr"/>
      <c r="BZ473" t="n">
        <v>103</v>
      </c>
      <c r="CA473" t="n">
        <v>52</v>
      </c>
      <c r="CB473" t="inlineStr"/>
      <c r="CE473" t="n">
        <v>12</v>
      </c>
      <c r="CF473" t="n">
        <v>0</v>
      </c>
      <c r="CG473" t="n">
        <v>0</v>
      </c>
      <c r="CM473" t="n">
        <v>0</v>
      </c>
      <c r="CN473" t="inlineStr"/>
      <c r="CO473" t="n">
        <v>0</v>
      </c>
      <c r="CP473">
        <f>(P473+Q473+S473)</f>
        <v/>
      </c>
      <c r="CQ473">
        <f>AC473*BC473</f>
        <v/>
      </c>
      <c r="CR473">
        <f>(ROUND((ROUND(((ET473)*1),0)*BB473),0)+ROUND((ROUND(((AE473-(EU473))*1),0)*BS473),0))</f>
        <v/>
      </c>
      <c r="CS473">
        <f>(ROUND((ROUND(((EU473)*1),0)*BS473),0)+ROUND((ROUND(((AE473-(EU473))*1),0)*BS473),0))</f>
        <v/>
      </c>
      <c r="CT473">
        <f>AF473*BA473</f>
        <v/>
      </c>
      <c r="CU473">
        <f>AG473</f>
        <v/>
      </c>
      <c r="CV473">
        <f>AH473</f>
        <v/>
      </c>
      <c r="CW473">
        <f>AI473</f>
        <v/>
      </c>
      <c r="CX473">
        <f>AJ473</f>
        <v/>
      </c>
      <c r="CY473">
        <f>(((S473+R473)*AT473)/100)</f>
        <v/>
      </c>
      <c r="CZ473">
        <f>(((S473+R473)*AU473)/100)</f>
        <v/>
      </c>
      <c r="DC473" t="inlineStr"/>
      <c r="DD473" t="inlineStr"/>
      <c r="DE473" t="inlineStr"/>
      <c r="DF473" t="inlineStr"/>
      <c r="DG473" t="inlineStr"/>
      <c r="DH473" t="inlineStr"/>
      <c r="DI473" t="inlineStr"/>
      <c r="DJ473" t="inlineStr"/>
      <c r="DK473" t="inlineStr"/>
      <c r="DL473" t="inlineStr"/>
      <c r="DM473" t="inlineStr"/>
      <c r="DN473" t="n">
        <v>0</v>
      </c>
      <c r="DO473" t="n">
        <v>0</v>
      </c>
      <c r="DP473" t="n">
        <v>1</v>
      </c>
      <c r="DQ473" t="n">
        <v>1</v>
      </c>
      <c r="DU473" t="n">
        <v>1013</v>
      </c>
      <c r="DV473" t="inlineStr">
        <is>
          <t>100 м трубопровода</t>
        </is>
      </c>
      <c r="DW473" t="inlineStr">
        <is>
          <t>100 м трубопровода</t>
        </is>
      </c>
      <c r="DX473" t="n">
        <v>1</v>
      </c>
      <c r="DZ473" t="inlineStr"/>
      <c r="EA473" t="inlineStr"/>
      <c r="EB473" t="inlineStr"/>
      <c r="EC473" t="inlineStr"/>
      <c r="EE473" t="n">
        <v>78726000</v>
      </c>
      <c r="EF473" t="n">
        <v>6</v>
      </c>
      <c r="EG473" t="inlineStr">
        <is>
          <t>Ремонтно-строительные работы</t>
        </is>
      </c>
      <c r="EH473" t="n">
        <v>99</v>
      </c>
      <c r="EI473" t="inlineStr">
        <is>
          <t>Внутренние санитарно-технические работы</t>
        </is>
      </c>
      <c r="EJ473" t="n">
        <v>1</v>
      </c>
      <c r="EK473" t="n">
        <v>65007</v>
      </c>
      <c r="EL473" t="inlineStr">
        <is>
          <t>Внутренние санитарнотехнические работы: смена труб, санприборов, запорной арматуры и другое</t>
        </is>
      </c>
      <c r="EM473" t="inlineStr">
        <is>
          <t>рФЕР-65</t>
        </is>
      </c>
      <c r="EO473" t="inlineStr"/>
      <c r="EQ473" t="n">
        <v>0</v>
      </c>
      <c r="ER473" t="n">
        <v>403.3</v>
      </c>
      <c r="ES473" t="n">
        <v>139.36</v>
      </c>
      <c r="ET473" t="n">
        <v>0.87</v>
      </c>
      <c r="EU473" t="n">
        <v>0</v>
      </c>
      <c r="EV473" t="n">
        <v>263.07</v>
      </c>
      <c r="EW473" t="n">
        <v>32.2</v>
      </c>
      <c r="EX473" t="n">
        <v>0</v>
      </c>
      <c r="EY473" t="n">
        <v>0</v>
      </c>
      <c r="FQ473" t="n">
        <v>0</v>
      </c>
      <c r="FR473" t="n">
        <v>0</v>
      </c>
      <c r="FS473" t="n">
        <v>0</v>
      </c>
      <c r="FX473" t="n">
        <v>103</v>
      </c>
      <c r="FY473" t="n">
        <v>52</v>
      </c>
      <c r="GA473" t="inlineStr"/>
      <c r="GD473" t="n">
        <v>1</v>
      </c>
      <c r="GF473" t="n">
        <v>-66904957</v>
      </c>
      <c r="GG473" t="n">
        <v>2</v>
      </c>
      <c r="GH473" t="n">
        <v>1</v>
      </c>
      <c r="GI473" t="n">
        <v>2</v>
      </c>
      <c r="GJ473" t="n">
        <v>0</v>
      </c>
      <c r="GK473" t="n">
        <v>0</v>
      </c>
      <c r="GL473">
        <f>ROUND(IF(AND(BH473=3,BI473=3,FS473&lt;&gt;0),P473,0),0)</f>
        <v/>
      </c>
      <c r="GM473">
        <f>ROUND(O473+X473+Y473,0)+GX473</f>
        <v/>
      </c>
      <c r="GN473">
        <f>IF(OR(BI473=0,BI473=1),GM473-GX473,0)</f>
        <v/>
      </c>
      <c r="GO473">
        <f>IF(BI473=2,GM473-GX473,0)</f>
        <v/>
      </c>
      <c r="GP473">
        <f>IF(BI473=4,GM473-GX473,0)</f>
        <v/>
      </c>
      <c r="GR473" t="n">
        <v>0</v>
      </c>
      <c r="GS473" t="n">
        <v>3</v>
      </c>
      <c r="GT473" t="n">
        <v>0</v>
      </c>
      <c r="GU473" t="inlineStr"/>
      <c r="GV473">
        <f>ROUND((GT473),2)</f>
        <v/>
      </c>
      <c r="GW473" t="n">
        <v>1</v>
      </c>
      <c r="GX473">
        <f>ROUND(HC473*I473,0)</f>
        <v/>
      </c>
      <c r="HA473" t="n">
        <v>0</v>
      </c>
      <c r="HB473" t="n">
        <v>0</v>
      </c>
      <c r="HC473">
        <f>GV473*GW473</f>
        <v/>
      </c>
      <c r="HE473" t="inlineStr"/>
      <c r="HF473" t="inlineStr"/>
      <c r="HM473" t="inlineStr"/>
      <c r="HN473" t="inlineStr">
        <is>
          <t>Пр/812-099.2-1</t>
        </is>
      </c>
      <c r="HO473" t="inlineStr">
        <is>
          <t>Пр/774-099.2</t>
        </is>
      </c>
      <c r="HP473" t="inlineStr">
        <is>
          <t>Внутренние санитарнотехнические работы: смена труб, санприборов, запорной арматуры и другое</t>
        </is>
      </c>
      <c r="HQ473" t="inlineStr">
        <is>
          <t>Внутренние санитарнотехнические работы: смена труб, санприборов, запорной арматуры и другое</t>
        </is>
      </c>
      <c r="HS473" t="n">
        <v>0</v>
      </c>
      <c r="IK473" t="n">
        <v>0</v>
      </c>
    </row>
    <row r="474">
      <c r="A474" t="n">
        <v>17</v>
      </c>
      <c r="B474" t="n">
        <v>0</v>
      </c>
      <c r="C474">
        <f>ROW(SmtRes!A241)</f>
        <v/>
      </c>
      <c r="D474">
        <f>ROW(EtalonRes!A223)</f>
        <v/>
      </c>
      <c r="E474" t="inlineStr">
        <is>
          <t>4</t>
        </is>
      </c>
      <c r="F474" t="inlineStr">
        <is>
          <t>67-5-2</t>
        </is>
      </c>
      <c r="G474" t="inlineStr">
        <is>
          <t>Смена ламп люминесцентных</t>
        </is>
      </c>
      <c r="H474" t="inlineStr">
        <is>
          <t>100 шт.</t>
        </is>
      </c>
      <c r="I474">
        <f>ROUND(ROUND(7/100,4),7)</f>
        <v/>
      </c>
      <c r="J474" t="n">
        <v>0</v>
      </c>
      <c r="K474">
        <f>ROUND(ROUND(7/100,4),7)</f>
        <v/>
      </c>
      <c r="O474">
        <f>ROUND(CP474,0)</f>
        <v/>
      </c>
      <c r="P474">
        <f>ROUND(CQ474*I474,0)</f>
        <v/>
      </c>
      <c r="Q474">
        <f>(ROUND((ROUND(((ET474)*I474),0)*BB474),0)+ROUND((ROUND(((AE474-(EU474))*I474),0)*BS474),0))</f>
        <v/>
      </c>
      <c r="R474">
        <f>(ROUND((ROUND(((EU474)*I474),0)*BS474),0)+ROUND((ROUND(((AE474-(EU474))*I474),0)*BS474),0))</f>
        <v/>
      </c>
      <c r="S474">
        <f>ROUND(CT474*I474,0)</f>
        <v/>
      </c>
      <c r="T474">
        <f>ROUND(CU474*I474,0)</f>
        <v/>
      </c>
      <c r="U474">
        <f>ROUND(CV474*I474,7)</f>
        <v/>
      </c>
      <c r="V474">
        <f>ROUND(CW474*I474,7)</f>
        <v/>
      </c>
      <c r="W474">
        <f>ROUND(CX474*I474,0)</f>
        <v/>
      </c>
      <c r="X474">
        <f>ROUND(CY474,0)</f>
        <v/>
      </c>
      <c r="Y474">
        <f>ROUND(CZ474,0)</f>
        <v/>
      </c>
      <c r="AA474" t="n">
        <v>78869116</v>
      </c>
      <c r="AB474">
        <f>ROUND((AC474+AD474+AF474),2)</f>
        <v/>
      </c>
      <c r="AC474">
        <f>ROUND((ES474),2)</f>
        <v/>
      </c>
      <c r="AD474">
        <f>ROUND((((ET474)-(EU474))+AE474),2)</f>
        <v/>
      </c>
      <c r="AE474">
        <f>ROUND((EU474),2)</f>
        <v/>
      </c>
      <c r="AF474">
        <f>ROUND((EV474),2)</f>
        <v/>
      </c>
      <c r="AG474">
        <f>ROUND((AP474),2)</f>
        <v/>
      </c>
      <c r="AH474">
        <f>(EW474)</f>
        <v/>
      </c>
      <c r="AI474">
        <f>(EX474)</f>
        <v/>
      </c>
      <c r="AJ474">
        <f>(AS474)</f>
        <v/>
      </c>
      <c r="AK474" t="n">
        <v>970.5700000000001</v>
      </c>
      <c r="AL474" t="n">
        <v>852</v>
      </c>
      <c r="AM474" t="n">
        <v>0</v>
      </c>
      <c r="AN474" t="n">
        <v>0</v>
      </c>
      <c r="AO474" t="n">
        <v>118.57</v>
      </c>
      <c r="AP474" t="n">
        <v>0</v>
      </c>
      <c r="AQ474" t="n">
        <v>13.9</v>
      </c>
      <c r="AR474" t="n">
        <v>0</v>
      </c>
      <c r="AS474" t="n">
        <v>0</v>
      </c>
      <c r="AT474" t="n">
        <v>91</v>
      </c>
      <c r="AU474" t="n">
        <v>48</v>
      </c>
      <c r="AV474" t="n">
        <v>1</v>
      </c>
      <c r="AW474" t="n">
        <v>1</v>
      </c>
      <c r="AZ474" t="n">
        <v>1</v>
      </c>
      <c r="BA474" t="n">
        <v>52.25</v>
      </c>
      <c r="BB474" t="n">
        <v>1</v>
      </c>
      <c r="BC474" t="n">
        <v>4.14</v>
      </c>
      <c r="BD474" t="inlineStr"/>
      <c r="BE474" t="inlineStr"/>
      <c r="BF474" t="inlineStr"/>
      <c r="BG474" t="inlineStr"/>
      <c r="BH474" t="n">
        <v>0</v>
      </c>
      <c r="BI474" t="n">
        <v>1</v>
      </c>
      <c r="BJ474" t="inlineStr">
        <is>
          <t>ТЕРр Московской обл., 67-5-2, приказ Минстроя России №675/пр от 28.02.2017 № 263/пр</t>
        </is>
      </c>
      <c r="BM474" t="n">
        <v>67001</v>
      </c>
      <c r="BN474" t="n">
        <v>0</v>
      </c>
      <c r="BO474" t="inlineStr">
        <is>
          <t>67-5-2</t>
        </is>
      </c>
      <c r="BP474" t="n">
        <v>1</v>
      </c>
      <c r="BQ474" t="n">
        <v>6</v>
      </c>
      <c r="BR474" t="n">
        <v>0</v>
      </c>
      <c r="BS474" t="n">
        <v>52.25</v>
      </c>
      <c r="BT474" t="n">
        <v>1</v>
      </c>
      <c r="BU474" t="n">
        <v>1</v>
      </c>
      <c r="BV474" t="n">
        <v>1</v>
      </c>
      <c r="BW474" t="n">
        <v>1</v>
      </c>
      <c r="BX474" t="n">
        <v>1</v>
      </c>
      <c r="BY474" t="inlineStr"/>
      <c r="BZ474" t="n">
        <v>91</v>
      </c>
      <c r="CA474" t="n">
        <v>48</v>
      </c>
      <c r="CB474" t="inlineStr"/>
      <c r="CE474" t="n">
        <v>12</v>
      </c>
      <c r="CF474" t="n">
        <v>0</v>
      </c>
      <c r="CG474" t="n">
        <v>0</v>
      </c>
      <c r="CM474" t="n">
        <v>0</v>
      </c>
      <c r="CN474" t="inlineStr"/>
      <c r="CO474" t="n">
        <v>0</v>
      </c>
      <c r="CP474">
        <f>(P474+Q474+S474)</f>
        <v/>
      </c>
      <c r="CQ474">
        <f>AC474*BC474</f>
        <v/>
      </c>
      <c r="CR474">
        <f>(ROUND((ROUND(((ET474)*1),0)*BB474),0)+ROUND((ROUND(((AE474-(EU474))*1),0)*BS474),0))</f>
        <v/>
      </c>
      <c r="CS474">
        <f>(ROUND((ROUND(((EU474)*1),0)*BS474),0)+ROUND((ROUND(((AE474-(EU474))*1),0)*BS474),0))</f>
        <v/>
      </c>
      <c r="CT474">
        <f>AF474*BA474</f>
        <v/>
      </c>
      <c r="CU474">
        <f>AG474</f>
        <v/>
      </c>
      <c r="CV474">
        <f>AH474</f>
        <v/>
      </c>
      <c r="CW474">
        <f>AI474</f>
        <v/>
      </c>
      <c r="CX474">
        <f>AJ474</f>
        <v/>
      </c>
      <c r="CY474">
        <f>(((S474+R474)*AT474)/100)</f>
        <v/>
      </c>
      <c r="CZ474">
        <f>(((S474+R474)*AU474)/100)</f>
        <v/>
      </c>
      <c r="DC474" t="inlineStr"/>
      <c r="DD474" t="inlineStr"/>
      <c r="DE474" t="inlineStr"/>
      <c r="DF474" t="inlineStr"/>
      <c r="DG474" t="inlineStr"/>
      <c r="DH474" t="inlineStr"/>
      <c r="DI474" t="inlineStr"/>
      <c r="DJ474" t="inlineStr"/>
      <c r="DK474" t="inlineStr"/>
      <c r="DL474" t="inlineStr"/>
      <c r="DM474" t="inlineStr"/>
      <c r="DN474" t="n">
        <v>0</v>
      </c>
      <c r="DO474" t="n">
        <v>0</v>
      </c>
      <c r="DP474" t="n">
        <v>1</v>
      </c>
      <c r="DQ474" t="n">
        <v>1</v>
      </c>
      <c r="DU474" t="n">
        <v>1010</v>
      </c>
      <c r="DV474" t="inlineStr">
        <is>
          <t>100 шт.</t>
        </is>
      </c>
      <c r="DW474" t="inlineStr">
        <is>
          <t>100 шт.</t>
        </is>
      </c>
      <c r="DX474" t="n">
        <v>100</v>
      </c>
      <c r="DZ474" t="inlineStr"/>
      <c r="EA474" t="inlineStr"/>
      <c r="EB474" t="inlineStr"/>
      <c r="EC474" t="inlineStr"/>
      <c r="EE474" t="n">
        <v>78726030</v>
      </c>
      <c r="EF474" t="n">
        <v>6</v>
      </c>
      <c r="EG474" t="inlineStr">
        <is>
          <t>Ремонтно-строительные работы</t>
        </is>
      </c>
      <c r="EH474" t="n">
        <v>101</v>
      </c>
      <c r="EI474" t="inlineStr">
        <is>
          <t>Электромонтажные работы</t>
        </is>
      </c>
      <c r="EJ474" t="n">
        <v>1</v>
      </c>
      <c r="EK474" t="n">
        <v>67001</v>
      </c>
      <c r="EL474" t="inlineStr">
        <is>
          <t>Электромонтажные работы</t>
        </is>
      </c>
      <c r="EM474" t="inlineStr">
        <is>
          <t>рФЕР-67</t>
        </is>
      </c>
      <c r="EO474" t="inlineStr"/>
      <c r="EQ474" t="n">
        <v>0</v>
      </c>
      <c r="ER474" t="n">
        <v>970.5700000000001</v>
      </c>
      <c r="ES474" t="n">
        <v>852</v>
      </c>
      <c r="ET474" t="n">
        <v>0</v>
      </c>
      <c r="EU474" t="n">
        <v>0</v>
      </c>
      <c r="EV474" t="n">
        <v>118.57</v>
      </c>
      <c r="EW474" t="n">
        <v>13.9</v>
      </c>
      <c r="EX474" t="n">
        <v>0</v>
      </c>
      <c r="EY474" t="n">
        <v>0</v>
      </c>
      <c r="FQ474" t="n">
        <v>0</v>
      </c>
      <c r="FR474" t="n">
        <v>0</v>
      </c>
      <c r="FS474" t="n">
        <v>0</v>
      </c>
      <c r="FX474" t="n">
        <v>91</v>
      </c>
      <c r="FY474" t="n">
        <v>48</v>
      </c>
      <c r="GA474" t="inlineStr"/>
      <c r="GD474" t="n">
        <v>1</v>
      </c>
      <c r="GF474" t="n">
        <v>1400342257</v>
      </c>
      <c r="GG474" t="n">
        <v>2</v>
      </c>
      <c r="GH474" t="n">
        <v>1</v>
      </c>
      <c r="GI474" t="n">
        <v>2</v>
      </c>
      <c r="GJ474" t="n">
        <v>0</v>
      </c>
      <c r="GK474" t="n">
        <v>0</v>
      </c>
      <c r="GL474">
        <f>ROUND(IF(AND(BH474=3,BI474=3,FS474&lt;&gt;0),P474,0),0)</f>
        <v/>
      </c>
      <c r="GM474">
        <f>ROUND(O474+X474+Y474,0)+GX474</f>
        <v/>
      </c>
      <c r="GN474">
        <f>IF(OR(BI474=0,BI474=1),GM474-GX474,0)</f>
        <v/>
      </c>
      <c r="GO474">
        <f>IF(BI474=2,GM474-GX474,0)</f>
        <v/>
      </c>
      <c r="GP474">
        <f>IF(BI474=4,GM474-GX474,0)</f>
        <v/>
      </c>
      <c r="GR474" t="n">
        <v>0</v>
      </c>
      <c r="GS474" t="n">
        <v>3</v>
      </c>
      <c r="GT474" t="n">
        <v>0</v>
      </c>
      <c r="GU474" t="inlineStr"/>
      <c r="GV474">
        <f>ROUND((GT474),2)</f>
        <v/>
      </c>
      <c r="GW474" t="n">
        <v>1</v>
      </c>
      <c r="GX474">
        <f>ROUND(HC474*I474,0)</f>
        <v/>
      </c>
      <c r="HA474" t="n">
        <v>0</v>
      </c>
      <c r="HB474" t="n">
        <v>0</v>
      </c>
      <c r="HC474">
        <f>GV474*GW474</f>
        <v/>
      </c>
      <c r="HE474" t="inlineStr"/>
      <c r="HF474" t="inlineStr"/>
      <c r="HM474" t="inlineStr"/>
      <c r="HN474" t="inlineStr">
        <is>
          <t>Пр/812-101.0-1</t>
        </is>
      </c>
      <c r="HO474" t="inlineStr">
        <is>
          <t>Пр/774-101.0</t>
        </is>
      </c>
      <c r="HP474" t="inlineStr">
        <is>
          <t>Электромонтажные работы</t>
        </is>
      </c>
      <c r="HQ474" t="inlineStr">
        <is>
          <t>Электромонтажные работы</t>
        </is>
      </c>
      <c r="HS474" t="n">
        <v>0</v>
      </c>
      <c r="IK474" t="n">
        <v>0</v>
      </c>
    </row>
    <row r="475">
      <c r="A475" t="n">
        <v>18</v>
      </c>
      <c r="B475" t="n">
        <v>0</v>
      </c>
      <c r="C475" t="n">
        <v>241</v>
      </c>
      <c r="E475" t="inlineStr">
        <is>
          <t>4,1</t>
        </is>
      </c>
      <c r="F475" t="inlineStr">
        <is>
          <t>509-6744</t>
        </is>
      </c>
      <c r="G475" t="inlineStr">
        <is>
          <t>Лампы люминесцентные компактные энергосберегающие с цоколем Е27 мощностью 55 Вт</t>
        </is>
      </c>
      <c r="H475" t="inlineStr">
        <is>
          <t>шт.</t>
        </is>
      </c>
      <c r="I475">
        <f>I474*J475</f>
        <v/>
      </c>
      <c r="J475" t="n">
        <v>99.99999999999999</v>
      </c>
      <c r="K475" t="n">
        <v>100</v>
      </c>
      <c r="O475">
        <f>ROUND(CP475,0)</f>
        <v/>
      </c>
      <c r="P475">
        <f>ROUND(CQ475*I475,0)</f>
        <v/>
      </c>
      <c r="Q475">
        <f>(ROUND((ROUND(((ET475)*I475),0)*BB475),0)+ROUND((ROUND(((AE475-(EU475))*I475),0)*BS475),0))</f>
        <v/>
      </c>
      <c r="R475">
        <f>(ROUND((ROUND(((EU475)*I475),0)*BS475),0)+ROUND((ROUND(((AE475-(EU475))*I475),0)*BS475),0))</f>
        <v/>
      </c>
      <c r="S475">
        <f>ROUND(CT475*I475,0)</f>
        <v/>
      </c>
      <c r="T475">
        <f>ROUND(CU475*I475,0)</f>
        <v/>
      </c>
      <c r="U475">
        <f>ROUND(CV475*I475,7)</f>
        <v/>
      </c>
      <c r="V475">
        <f>ROUND(CW475*I475,7)</f>
        <v/>
      </c>
      <c r="W475">
        <f>ROUND(CX475*I475,0)</f>
        <v/>
      </c>
      <c r="X475">
        <f>ROUND(CY475,0)</f>
        <v/>
      </c>
      <c r="Y475">
        <f>ROUND(CZ475,0)</f>
        <v/>
      </c>
      <c r="AA475" t="n">
        <v>78869116</v>
      </c>
      <c r="AB475">
        <f>ROUND((AC475+AD475+AF475),2)</f>
        <v/>
      </c>
      <c r="AC475">
        <f>ROUND((ES475),2)</f>
        <v/>
      </c>
      <c r="AD475">
        <f>ROUND((((ET475)-(EU475))+AE475),2)</f>
        <v/>
      </c>
      <c r="AE475">
        <f>ROUND((EU475),2)</f>
        <v/>
      </c>
      <c r="AF475">
        <f>ROUND((EV475),2)</f>
        <v/>
      </c>
      <c r="AG475">
        <f>ROUND((AP475),2)</f>
        <v/>
      </c>
      <c r="AH475">
        <f>(EW475)</f>
        <v/>
      </c>
      <c r="AI475">
        <f>(EX475)</f>
        <v/>
      </c>
      <c r="AJ475">
        <f>(AS475)</f>
        <v/>
      </c>
      <c r="AK475" t="n">
        <v>140.69</v>
      </c>
      <c r="AL475" t="n">
        <v>140.69</v>
      </c>
      <c r="AM475" t="n">
        <v>0</v>
      </c>
      <c r="AN475" t="n">
        <v>0</v>
      </c>
      <c r="AO475" t="n">
        <v>0</v>
      </c>
      <c r="AP475" t="n">
        <v>0</v>
      </c>
      <c r="AQ475" t="n">
        <v>0</v>
      </c>
      <c r="AR475" t="n">
        <v>0</v>
      </c>
      <c r="AS475" t="n">
        <v>0.02</v>
      </c>
      <c r="AT475" t="n">
        <v>91</v>
      </c>
      <c r="AU475" t="n">
        <v>48</v>
      </c>
      <c r="AV475" t="n">
        <v>1</v>
      </c>
      <c r="AW475" t="n">
        <v>1</v>
      </c>
      <c r="AZ475" t="n">
        <v>1</v>
      </c>
      <c r="BA475" t="n">
        <v>1</v>
      </c>
      <c r="BB475" t="n">
        <v>1</v>
      </c>
      <c r="BC475" t="n">
        <v>1.69</v>
      </c>
      <c r="BD475" t="inlineStr"/>
      <c r="BE475" t="inlineStr"/>
      <c r="BF475" t="inlineStr"/>
      <c r="BG475" t="inlineStr"/>
      <c r="BH475" t="n">
        <v>3</v>
      </c>
      <c r="BI475" t="n">
        <v>1</v>
      </c>
      <c r="BJ475" t="inlineStr">
        <is>
          <t>ТССЦ Московской обл., 509-6744, приказ Минстроя России №675/пр от 28.02.2017 № 258/пр</t>
        </is>
      </c>
      <c r="BM475" t="n">
        <v>67001</v>
      </c>
      <c r="BN475" t="n">
        <v>0</v>
      </c>
      <c r="BO475" t="inlineStr">
        <is>
          <t>509-6744</t>
        </is>
      </c>
      <c r="BP475" t="n">
        <v>1</v>
      </c>
      <c r="BQ475" t="n">
        <v>6</v>
      </c>
      <c r="BR475" t="n">
        <v>0</v>
      </c>
      <c r="BS475" t="n">
        <v>1</v>
      </c>
      <c r="BT475" t="n">
        <v>1</v>
      </c>
      <c r="BU475" t="n">
        <v>1</v>
      </c>
      <c r="BV475" t="n">
        <v>1</v>
      </c>
      <c r="BW475" t="n">
        <v>1</v>
      </c>
      <c r="BX475" t="n">
        <v>1</v>
      </c>
      <c r="BY475" t="inlineStr"/>
      <c r="BZ475" t="n">
        <v>91</v>
      </c>
      <c r="CA475" t="n">
        <v>48</v>
      </c>
      <c r="CB475" t="inlineStr"/>
      <c r="CE475" t="n">
        <v>12</v>
      </c>
      <c r="CF475" t="n">
        <v>0</v>
      </c>
      <c r="CG475" t="n">
        <v>0</v>
      </c>
      <c r="CM475" t="n">
        <v>0</v>
      </c>
      <c r="CN475" t="inlineStr"/>
      <c r="CO475" t="n">
        <v>0</v>
      </c>
      <c r="CP475">
        <f>(P475+Q475+S475)</f>
        <v/>
      </c>
      <c r="CQ475">
        <f>AC475*BC475</f>
        <v/>
      </c>
      <c r="CR475">
        <f>(ROUND((ROUND(((ET475)*1),0)*BB475),0)+ROUND((ROUND(((AE475-(EU475))*1),0)*BS475),0))</f>
        <v/>
      </c>
      <c r="CS475">
        <f>(ROUND((ROUND(((EU475)*1),0)*BS475),0)+ROUND((ROUND(((AE475-(EU475))*1),0)*BS475),0))</f>
        <v/>
      </c>
      <c r="CT475">
        <f>AF475*BA475</f>
        <v/>
      </c>
      <c r="CU475">
        <f>AG475</f>
        <v/>
      </c>
      <c r="CV475">
        <f>AH475</f>
        <v/>
      </c>
      <c r="CW475">
        <f>AI475</f>
        <v/>
      </c>
      <c r="CX475">
        <f>AJ475</f>
        <v/>
      </c>
      <c r="CY475">
        <f>(((S475+R475)*AT475)/100)</f>
        <v/>
      </c>
      <c r="CZ475">
        <f>(((S475+R475)*AU475)/100)</f>
        <v/>
      </c>
      <c r="DC475" t="inlineStr"/>
      <c r="DD475" t="inlineStr"/>
      <c r="DE475" t="inlineStr"/>
      <c r="DF475" t="inlineStr"/>
      <c r="DG475" t="inlineStr"/>
      <c r="DH475" t="inlineStr"/>
      <c r="DI475" t="inlineStr"/>
      <c r="DJ475" t="inlineStr"/>
      <c r="DK475" t="inlineStr"/>
      <c r="DL475" t="inlineStr"/>
      <c r="DM475" t="inlineStr"/>
      <c r="DN475" t="n">
        <v>0</v>
      </c>
      <c r="DO475" t="n">
        <v>0</v>
      </c>
      <c r="DP475" t="n">
        <v>1</v>
      </c>
      <c r="DQ475" t="n">
        <v>1</v>
      </c>
      <c r="DU475" t="n">
        <v>1010</v>
      </c>
      <c r="DV475" t="inlineStr">
        <is>
          <t>шт.</t>
        </is>
      </c>
      <c r="DW475" t="inlineStr">
        <is>
          <t>шт.</t>
        </is>
      </c>
      <c r="DX475" t="n">
        <v>1</v>
      </c>
      <c r="DZ475" t="inlineStr"/>
      <c r="EA475" t="inlineStr"/>
      <c r="EB475" t="inlineStr"/>
      <c r="EC475" t="inlineStr"/>
      <c r="EE475" t="n">
        <v>78726030</v>
      </c>
      <c r="EF475" t="n">
        <v>6</v>
      </c>
      <c r="EG475" t="inlineStr">
        <is>
          <t>Ремонтно-строительные работы</t>
        </is>
      </c>
      <c r="EH475" t="n">
        <v>101</v>
      </c>
      <c r="EI475" t="inlineStr">
        <is>
          <t>Электромонтажные работы</t>
        </is>
      </c>
      <c r="EJ475" t="n">
        <v>1</v>
      </c>
      <c r="EK475" t="n">
        <v>67001</v>
      </c>
      <c r="EL475" t="inlineStr">
        <is>
          <t>Электромонтажные работы</t>
        </is>
      </c>
      <c r="EM475" t="inlineStr">
        <is>
          <t>рФЕР-67</t>
        </is>
      </c>
      <c r="EO475" t="inlineStr"/>
      <c r="EQ475" t="n">
        <v>0</v>
      </c>
      <c r="ER475" t="n">
        <v>140.69</v>
      </c>
      <c r="ES475" t="n">
        <v>140.69</v>
      </c>
      <c r="ET475" t="n">
        <v>0</v>
      </c>
      <c r="EU475" t="n">
        <v>0</v>
      </c>
      <c r="EV475" t="n">
        <v>0</v>
      </c>
      <c r="EW475" t="n">
        <v>0</v>
      </c>
      <c r="EX475" t="n">
        <v>0</v>
      </c>
      <c r="FQ475" t="n">
        <v>0</v>
      </c>
      <c r="FR475" t="n">
        <v>0</v>
      </c>
      <c r="FS475" t="n">
        <v>0</v>
      </c>
      <c r="FX475" t="n">
        <v>91</v>
      </c>
      <c r="FY475" t="n">
        <v>48</v>
      </c>
      <c r="GA475" t="inlineStr"/>
      <c r="GD475" t="n">
        <v>1</v>
      </c>
      <c r="GF475" t="n">
        <v>-228955380</v>
      </c>
      <c r="GG475" t="n">
        <v>2</v>
      </c>
      <c r="GH475" t="n">
        <v>1</v>
      </c>
      <c r="GI475" t="n">
        <v>2</v>
      </c>
      <c r="GJ475" t="n">
        <v>0</v>
      </c>
      <c r="GK475" t="n">
        <v>0</v>
      </c>
      <c r="GL475">
        <f>ROUND(IF(AND(BH475=3,BI475=3,FS475&lt;&gt;0),P475,0),0)</f>
        <v/>
      </c>
      <c r="GM475">
        <f>ROUND(O475+X475+Y475,0)+GX475</f>
        <v/>
      </c>
      <c r="GN475">
        <f>IF(OR(BI475=0,BI475=1),GM475-GX475,0)</f>
        <v/>
      </c>
      <c r="GO475">
        <f>IF(BI475=2,GM475-GX475,0)</f>
        <v/>
      </c>
      <c r="GP475">
        <f>IF(BI475=4,GM475-GX475,0)</f>
        <v/>
      </c>
      <c r="GR475" t="n">
        <v>0</v>
      </c>
      <c r="GS475" t="n">
        <v>3</v>
      </c>
      <c r="GT475" t="n">
        <v>0</v>
      </c>
      <c r="GU475" t="inlineStr"/>
      <c r="GV475">
        <f>ROUND((GT475),2)</f>
        <v/>
      </c>
      <c r="GW475" t="n">
        <v>1</v>
      </c>
      <c r="GX475">
        <f>ROUND(HC475*I475,0)</f>
        <v/>
      </c>
      <c r="HA475" t="n">
        <v>0</v>
      </c>
      <c r="HB475" t="n">
        <v>0</v>
      </c>
      <c r="HC475">
        <f>GV475*GW475</f>
        <v/>
      </c>
      <c r="HE475" t="inlineStr"/>
      <c r="HF475" t="inlineStr"/>
      <c r="HM475" t="inlineStr"/>
      <c r="HN475" t="inlineStr">
        <is>
          <t>Пр/812-101.0-1</t>
        </is>
      </c>
      <c r="HO475" t="inlineStr">
        <is>
          <t>Пр/774-101.0</t>
        </is>
      </c>
      <c r="HP475" t="inlineStr">
        <is>
          <t>Электромонтажные работы</t>
        </is>
      </c>
      <c r="HQ475" t="inlineStr">
        <is>
          <t>Электромонтажные работы</t>
        </is>
      </c>
      <c r="HS475" t="n">
        <v>0</v>
      </c>
      <c r="IK475" t="n">
        <v>0</v>
      </c>
    </row>
    <row r="476">
      <c r="A476" t="n">
        <v>17</v>
      </c>
      <c r="B476" t="n">
        <v>0</v>
      </c>
      <c r="C476">
        <f>ROW(SmtRes!A252)</f>
        <v/>
      </c>
      <c r="D476">
        <f>ROW(EtalonRes!A231)</f>
        <v/>
      </c>
      <c r="E476" t="inlineStr">
        <is>
          <t>5</t>
        </is>
      </c>
      <c r="F476" t="inlineStr">
        <is>
          <t>м08-02-403-3</t>
        </is>
      </c>
      <c r="G476" t="inlineStr">
        <is>
          <t>Провод групповой осветительных сетей в защитной оболочке или кабель двух-трехжильный под штукатурку по стенам или в бороздах</t>
        </is>
      </c>
      <c r="H476" t="inlineStr">
        <is>
          <t>100 м</t>
        </is>
      </c>
      <c r="I476">
        <f>ROUND(ROUND(8/100,4),7)</f>
        <v/>
      </c>
      <c r="J476" t="n">
        <v>0</v>
      </c>
      <c r="K476">
        <f>ROUND(ROUND(8/100,4),7)</f>
        <v/>
      </c>
      <c r="O476">
        <f>ROUND(CP476,0)</f>
        <v/>
      </c>
      <c r="P476">
        <f>ROUND(CQ476*I476,0)</f>
        <v/>
      </c>
      <c r="Q476">
        <f>(ROUND((ROUND(((ET476)*I476),0)*BB476),0)+ROUND((ROUND(((AE476-(EU476))*I476),0)*BS476),0))</f>
        <v/>
      </c>
      <c r="R476">
        <f>(ROUND((ROUND(((EU476)*I476),0)*BS476),0)+ROUND((ROUND(((AE476-(EU476))*I476),0)*BS476),0))</f>
        <v/>
      </c>
      <c r="S476">
        <f>ROUND(CT476*I476,0)</f>
        <v/>
      </c>
      <c r="T476">
        <f>ROUND(CU476*I476,0)</f>
        <v/>
      </c>
      <c r="U476">
        <f>ROUND(CV476*I476,7)</f>
        <v/>
      </c>
      <c r="V476">
        <f>ROUND(CW476*I476,7)</f>
        <v/>
      </c>
      <c r="W476">
        <f>ROUND(CX476*I476,0)</f>
        <v/>
      </c>
      <c r="X476">
        <f>ROUND(CY476,0)</f>
        <v/>
      </c>
      <c r="Y476">
        <f>ROUND(CZ476,0)</f>
        <v/>
      </c>
      <c r="AA476" t="n">
        <v>78869116</v>
      </c>
      <c r="AB476">
        <f>ROUND((AC476+AD476+AF476),2)</f>
        <v/>
      </c>
      <c r="AC476">
        <f>ROUND((ES476),2)</f>
        <v/>
      </c>
      <c r="AD476">
        <f>ROUND((((ET476)-(EU476))+AE476),2)</f>
        <v/>
      </c>
      <c r="AE476">
        <f>ROUND((EU476),2)</f>
        <v/>
      </c>
      <c r="AF476">
        <f>ROUND((EV476),2)</f>
        <v/>
      </c>
      <c r="AG476">
        <f>ROUND((AP476),2)</f>
        <v/>
      </c>
      <c r="AH476">
        <f>(EW476)</f>
        <v/>
      </c>
      <c r="AI476">
        <f>(EX476)</f>
        <v/>
      </c>
      <c r="AJ476">
        <f>(AS476)</f>
        <v/>
      </c>
      <c r="AK476" t="n">
        <v>200.71</v>
      </c>
      <c r="AL476" t="n">
        <v>41.17</v>
      </c>
      <c r="AM476" t="n">
        <v>4.44</v>
      </c>
      <c r="AN476" t="n">
        <v>0.27</v>
      </c>
      <c r="AO476" t="n">
        <v>155.1</v>
      </c>
      <c r="AP476" t="n">
        <v>0</v>
      </c>
      <c r="AQ476" t="n">
        <v>16.5</v>
      </c>
      <c r="AR476" t="n">
        <v>0.02</v>
      </c>
      <c r="AS476" t="n">
        <v>0</v>
      </c>
      <c r="AT476" t="n">
        <v>97</v>
      </c>
      <c r="AU476" t="n">
        <v>51</v>
      </c>
      <c r="AV476" t="n">
        <v>1</v>
      </c>
      <c r="AW476" t="n">
        <v>1</v>
      </c>
      <c r="AZ476" t="n">
        <v>1</v>
      </c>
      <c r="BA476" t="n">
        <v>52.25</v>
      </c>
      <c r="BB476" t="n">
        <v>16.59</v>
      </c>
      <c r="BC476" t="n">
        <v>8.44</v>
      </c>
      <c r="BD476" t="inlineStr"/>
      <c r="BE476" t="inlineStr"/>
      <c r="BF476" t="inlineStr"/>
      <c r="BG476" t="inlineStr"/>
      <c r="BH476" t="n">
        <v>0</v>
      </c>
      <c r="BI476" t="n">
        <v>2</v>
      </c>
      <c r="BJ476" t="inlineStr">
        <is>
          <t>ТЕРм Московской обл., м08-02-403-3, приказ Минстроя России №675/пр от 28.02.2017 № 259/пр</t>
        </is>
      </c>
      <c r="BM476" t="n">
        <v>108001</v>
      </c>
      <c r="BN476" t="n">
        <v>0</v>
      </c>
      <c r="BO476" t="inlineStr">
        <is>
          <t>м08-02-403-3</t>
        </is>
      </c>
      <c r="BP476" t="n">
        <v>1</v>
      </c>
      <c r="BQ476" t="n">
        <v>3</v>
      </c>
      <c r="BR476" t="n">
        <v>0</v>
      </c>
      <c r="BS476" t="n">
        <v>52.25</v>
      </c>
      <c r="BT476" t="n">
        <v>1</v>
      </c>
      <c r="BU476" t="n">
        <v>1</v>
      </c>
      <c r="BV476" t="n">
        <v>1</v>
      </c>
      <c r="BW476" t="n">
        <v>1</v>
      </c>
      <c r="BX476" t="n">
        <v>1</v>
      </c>
      <c r="BY476" t="inlineStr"/>
      <c r="BZ476" t="n">
        <v>97</v>
      </c>
      <c r="CA476" t="n">
        <v>51</v>
      </c>
      <c r="CB476" t="inlineStr"/>
      <c r="CE476" t="n">
        <v>12</v>
      </c>
      <c r="CF476" t="n">
        <v>0</v>
      </c>
      <c r="CG476" t="n">
        <v>0</v>
      </c>
      <c r="CM476" t="n">
        <v>0</v>
      </c>
      <c r="CN476" t="inlineStr"/>
      <c r="CO476" t="n">
        <v>0</v>
      </c>
      <c r="CP476">
        <f>(P476+Q476+S476)</f>
        <v/>
      </c>
      <c r="CQ476">
        <f>AC476*BC476</f>
        <v/>
      </c>
      <c r="CR476">
        <f>(ROUND((ROUND(((ET476)*1),0)*BB476),0)+ROUND((ROUND(((AE476-(EU476))*1),0)*BS476),0))</f>
        <v/>
      </c>
      <c r="CS476">
        <f>(ROUND((ROUND(((EU476)*1),0)*BS476),0)+ROUND((ROUND(((AE476-(EU476))*1),0)*BS476),0))</f>
        <v/>
      </c>
      <c r="CT476">
        <f>AF476*BA476</f>
        <v/>
      </c>
      <c r="CU476">
        <f>AG476</f>
        <v/>
      </c>
      <c r="CV476">
        <f>AH476</f>
        <v/>
      </c>
      <c r="CW476">
        <f>AI476</f>
        <v/>
      </c>
      <c r="CX476">
        <f>AJ476</f>
        <v/>
      </c>
      <c r="CY476">
        <f>(((S476+R476)*AT476)/100)</f>
        <v/>
      </c>
      <c r="CZ476">
        <f>(((S476+R476)*AU476)/100)</f>
        <v/>
      </c>
      <c r="DC476" t="inlineStr"/>
      <c r="DD476" t="inlineStr"/>
      <c r="DE476" t="inlineStr"/>
      <c r="DF476" t="inlineStr"/>
      <c r="DG476" t="inlineStr"/>
      <c r="DH476" t="inlineStr"/>
      <c r="DI476" t="inlineStr"/>
      <c r="DJ476" t="inlineStr"/>
      <c r="DK476" t="inlineStr"/>
      <c r="DL476" t="inlineStr"/>
      <c r="DM476" t="inlineStr"/>
      <c r="DN476" t="n">
        <v>0</v>
      </c>
      <c r="DO476" t="n">
        <v>0</v>
      </c>
      <c r="DP476" t="n">
        <v>1</v>
      </c>
      <c r="DQ476" t="n">
        <v>1</v>
      </c>
      <c r="DU476" t="n">
        <v>1003</v>
      </c>
      <c r="DV476" t="inlineStr">
        <is>
          <t>100 м</t>
        </is>
      </c>
      <c r="DW476" t="inlineStr">
        <is>
          <t>100 м</t>
        </is>
      </c>
      <c r="DX476" t="n">
        <v>100</v>
      </c>
      <c r="DZ476" t="inlineStr"/>
      <c r="EA476" t="inlineStr"/>
      <c r="EB476" t="inlineStr"/>
      <c r="EC476" t="inlineStr"/>
      <c r="EE476" t="n">
        <v>78725665</v>
      </c>
      <c r="EF476" t="n">
        <v>3</v>
      </c>
      <c r="EG476" t="inlineStr">
        <is>
          <t>Монтажные работы</t>
        </is>
      </c>
      <c r="EH476" t="n">
        <v>0</v>
      </c>
      <c r="EI476" t="inlineStr"/>
      <c r="EJ476" t="n">
        <v>2</v>
      </c>
      <c r="EK476" t="n">
        <v>108001</v>
      </c>
      <c r="EL476" t="inlineStr">
        <is>
          <t>Электротехнические установки: на других объектах</t>
        </is>
      </c>
      <c r="EM476" t="inlineStr">
        <is>
          <t>мФЕР-08</t>
        </is>
      </c>
      <c r="EO476" t="inlineStr"/>
      <c r="EQ476" t="n">
        <v>0</v>
      </c>
      <c r="ER476" t="n">
        <v>200.71</v>
      </c>
      <c r="ES476" t="n">
        <v>41.17</v>
      </c>
      <c r="ET476" t="n">
        <v>4.44</v>
      </c>
      <c r="EU476" t="n">
        <v>0.27</v>
      </c>
      <c r="EV476" t="n">
        <v>155.1</v>
      </c>
      <c r="EW476" t="n">
        <v>16.5</v>
      </c>
      <c r="EX476" t="n">
        <v>0.02</v>
      </c>
      <c r="EY476" t="n">
        <v>0</v>
      </c>
      <c r="FQ476" t="n">
        <v>0</v>
      </c>
      <c r="FR476" t="n">
        <v>0</v>
      </c>
      <c r="FS476" t="n">
        <v>0</v>
      </c>
      <c r="FX476" t="n">
        <v>97</v>
      </c>
      <c r="FY476" t="n">
        <v>51</v>
      </c>
      <c r="GA476" t="inlineStr"/>
      <c r="GD476" t="n">
        <v>1</v>
      </c>
      <c r="GF476" t="n">
        <v>-134942991</v>
      </c>
      <c r="GG476" t="n">
        <v>2</v>
      </c>
      <c r="GH476" t="n">
        <v>1</v>
      </c>
      <c r="GI476" t="n">
        <v>2</v>
      </c>
      <c r="GJ476" t="n">
        <v>0</v>
      </c>
      <c r="GK476" t="n">
        <v>0</v>
      </c>
      <c r="GL476">
        <f>ROUND(IF(AND(BH476=3,BI476=3,FS476&lt;&gt;0),P476,0),0)</f>
        <v/>
      </c>
      <c r="GM476">
        <f>ROUND(O476+X476+Y476,0)+GX476</f>
        <v/>
      </c>
      <c r="GN476">
        <f>IF(OR(BI476=0,BI476=1),GM476-GX476,0)</f>
        <v/>
      </c>
      <c r="GO476">
        <f>IF(BI476=2,GM476-GX476,0)</f>
        <v/>
      </c>
      <c r="GP476">
        <f>IF(BI476=4,GM476-GX476,0)</f>
        <v/>
      </c>
      <c r="GR476" t="n">
        <v>0</v>
      </c>
      <c r="GS476" t="n">
        <v>3</v>
      </c>
      <c r="GT476" t="n">
        <v>0</v>
      </c>
      <c r="GU476" t="inlineStr"/>
      <c r="GV476">
        <f>ROUND((GT476),2)</f>
        <v/>
      </c>
      <c r="GW476" t="n">
        <v>1</v>
      </c>
      <c r="GX476">
        <f>ROUND(HC476*I476,0)</f>
        <v/>
      </c>
      <c r="HA476" t="n">
        <v>0</v>
      </c>
      <c r="HB476" t="n">
        <v>0</v>
      </c>
      <c r="HC476">
        <f>GV476*GW476</f>
        <v/>
      </c>
      <c r="HE476" t="inlineStr"/>
      <c r="HF476" t="inlineStr"/>
      <c r="HM476" t="inlineStr"/>
      <c r="HN476" t="inlineStr">
        <is>
          <t>Пр/812-049.3-1</t>
        </is>
      </c>
      <c r="HO476" t="inlineStr">
        <is>
          <t>Пр/774-049.3</t>
        </is>
      </c>
      <c r="HP476" t="inlineStr">
        <is>
          <t>Электротехнические установки: на других объектах</t>
        </is>
      </c>
      <c r="HQ476" t="inlineStr">
        <is>
          <t>Электротехнические установки: на других объектах</t>
        </is>
      </c>
      <c r="HS476" t="n">
        <v>0</v>
      </c>
      <c r="IK476" t="n">
        <v>0</v>
      </c>
    </row>
    <row r="477">
      <c r="A477" t="n">
        <v>18</v>
      </c>
      <c r="B477" t="n">
        <v>0</v>
      </c>
      <c r="C477" t="n">
        <v>248</v>
      </c>
      <c r="E477" t="inlineStr">
        <is>
          <t>5,1</t>
        </is>
      </c>
      <c r="F477" t="inlineStr">
        <is>
          <t>501-8647</t>
        </is>
      </c>
      <c r="G477" t="inlineStr">
        <is>
      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- 2 и сечением 2,5 мм2</t>
        </is>
      </c>
      <c r="H477" t="inlineStr">
        <is>
          <t>1000 м</t>
        </is>
      </c>
      <c r="I477">
        <f>I476*J477</f>
        <v/>
      </c>
      <c r="J477" t="n">
        <v>0.1</v>
      </c>
      <c r="K477" t="n">
        <v>0.1</v>
      </c>
      <c r="O477">
        <f>ROUND(CP477,0)</f>
        <v/>
      </c>
      <c r="P477">
        <f>ROUND(CQ477*I477,0)</f>
        <v/>
      </c>
      <c r="Q477">
        <f>(ROUND((ROUND(((ET477)*I477),0)*BB477),0)+ROUND((ROUND(((AE477-(EU477))*I477),0)*BS477),0))</f>
        <v/>
      </c>
      <c r="R477">
        <f>(ROUND((ROUND(((EU477)*I477),0)*BS477),0)+ROUND((ROUND(((AE477-(EU477))*I477),0)*BS477),0))</f>
        <v/>
      </c>
      <c r="S477">
        <f>ROUND(CT477*I477,0)</f>
        <v/>
      </c>
      <c r="T477">
        <f>ROUND(CU477*I477,0)</f>
        <v/>
      </c>
      <c r="U477">
        <f>ROUND(CV477*I477,7)</f>
        <v/>
      </c>
      <c r="V477">
        <f>ROUND(CW477*I477,7)</f>
        <v/>
      </c>
      <c r="W477">
        <f>ROUND(CX477*I477,0)</f>
        <v/>
      </c>
      <c r="X477">
        <f>ROUND(CY477,0)</f>
        <v/>
      </c>
      <c r="Y477">
        <f>ROUND(CZ477,0)</f>
        <v/>
      </c>
      <c r="AA477" t="n">
        <v>78869116</v>
      </c>
      <c r="AB477">
        <f>ROUND((AC477+AD477+AF477),2)</f>
        <v/>
      </c>
      <c r="AC477">
        <f>ROUND((ES477),2)</f>
        <v/>
      </c>
      <c r="AD477">
        <f>ROUND((((ET477)-(EU477))+AE477),2)</f>
        <v/>
      </c>
      <c r="AE477">
        <f>ROUND((EU477),2)</f>
        <v/>
      </c>
      <c r="AF477">
        <f>ROUND((EV477),2)</f>
        <v/>
      </c>
      <c r="AG477">
        <f>ROUND((AP477),2)</f>
        <v/>
      </c>
      <c r="AH477">
        <f>(EW477)</f>
        <v/>
      </c>
      <c r="AI477">
        <f>(EX477)</f>
        <v/>
      </c>
      <c r="AJ477">
        <f>(AS477)</f>
        <v/>
      </c>
      <c r="AK477" t="n">
        <v>3379.32</v>
      </c>
      <c r="AL477" t="n">
        <v>3379.32</v>
      </c>
      <c r="AM477" t="n">
        <v>0</v>
      </c>
      <c r="AN477" t="n">
        <v>0</v>
      </c>
      <c r="AO477" t="n">
        <v>0</v>
      </c>
      <c r="AP477" t="n">
        <v>0</v>
      </c>
      <c r="AQ477" t="n">
        <v>0</v>
      </c>
      <c r="AR477" t="n">
        <v>0</v>
      </c>
      <c r="AS477" t="n">
        <v>6.04</v>
      </c>
      <c r="AT477" t="n">
        <v>97</v>
      </c>
      <c r="AU477" t="n">
        <v>51</v>
      </c>
      <c r="AV477" t="n">
        <v>1</v>
      </c>
      <c r="AW477" t="n">
        <v>1</v>
      </c>
      <c r="AZ477" t="n">
        <v>1</v>
      </c>
      <c r="BA477" t="n">
        <v>1</v>
      </c>
      <c r="BB477" t="n">
        <v>1</v>
      </c>
      <c r="BC477" t="n">
        <v>15.94</v>
      </c>
      <c r="BD477" t="inlineStr"/>
      <c r="BE477" t="inlineStr"/>
      <c r="BF477" t="inlineStr"/>
      <c r="BG477" t="inlineStr"/>
      <c r="BH477" t="n">
        <v>3</v>
      </c>
      <c r="BI477" t="n">
        <v>2</v>
      </c>
      <c r="BJ477" t="inlineStr">
        <is>
          <t>ТССЦ Московской обл., 501-8647, приказ Минстроя России №675/пр от 28.02.2017 № 258/пр</t>
        </is>
      </c>
      <c r="BM477" t="n">
        <v>108001</v>
      </c>
      <c r="BN477" t="n">
        <v>0</v>
      </c>
      <c r="BO477" t="inlineStr">
        <is>
          <t>501-8647</t>
        </is>
      </c>
      <c r="BP477" t="n">
        <v>1</v>
      </c>
      <c r="BQ477" t="n">
        <v>3</v>
      </c>
      <c r="BR477" t="n">
        <v>0</v>
      </c>
      <c r="BS477" t="n">
        <v>1</v>
      </c>
      <c r="BT477" t="n">
        <v>1</v>
      </c>
      <c r="BU477" t="n">
        <v>1</v>
      </c>
      <c r="BV477" t="n">
        <v>1</v>
      </c>
      <c r="BW477" t="n">
        <v>1</v>
      </c>
      <c r="BX477" t="n">
        <v>1</v>
      </c>
      <c r="BY477" t="inlineStr"/>
      <c r="BZ477" t="n">
        <v>97</v>
      </c>
      <c r="CA477" t="n">
        <v>51</v>
      </c>
      <c r="CB477" t="inlineStr"/>
      <c r="CE477" t="n">
        <v>12</v>
      </c>
      <c r="CF477" t="n">
        <v>0</v>
      </c>
      <c r="CG477" t="n">
        <v>0</v>
      </c>
      <c r="CM477" t="n">
        <v>0</v>
      </c>
      <c r="CN477" t="inlineStr"/>
      <c r="CO477" t="n">
        <v>0</v>
      </c>
      <c r="CP477">
        <f>(P477+Q477+S477)</f>
        <v/>
      </c>
      <c r="CQ477">
        <f>AC477*BC477</f>
        <v/>
      </c>
      <c r="CR477">
        <f>(ROUND((ROUND(((ET477)*1),0)*BB477),0)+ROUND((ROUND(((AE477-(EU477))*1),0)*BS477),0))</f>
        <v/>
      </c>
      <c r="CS477">
        <f>(ROUND((ROUND(((EU477)*1),0)*BS477),0)+ROUND((ROUND(((AE477-(EU477))*1),0)*BS477),0))</f>
        <v/>
      </c>
      <c r="CT477">
        <f>AF477*BA477</f>
        <v/>
      </c>
      <c r="CU477">
        <f>AG477</f>
        <v/>
      </c>
      <c r="CV477">
        <f>AH477</f>
        <v/>
      </c>
      <c r="CW477">
        <f>AI477</f>
        <v/>
      </c>
      <c r="CX477">
        <f>AJ477</f>
        <v/>
      </c>
      <c r="CY477">
        <f>(((S477+R477)*AT477)/100)</f>
        <v/>
      </c>
      <c r="CZ477">
        <f>(((S477+R477)*AU477)/100)</f>
        <v/>
      </c>
      <c r="DC477" t="inlineStr"/>
      <c r="DD477" t="inlineStr"/>
      <c r="DE477" t="inlineStr"/>
      <c r="DF477" t="inlineStr"/>
      <c r="DG477" t="inlineStr"/>
      <c r="DH477" t="inlineStr"/>
      <c r="DI477" t="inlineStr"/>
      <c r="DJ477" t="inlineStr"/>
      <c r="DK477" t="inlineStr"/>
      <c r="DL477" t="inlineStr"/>
      <c r="DM477" t="inlineStr"/>
      <c r="DN477" t="n">
        <v>0</v>
      </c>
      <c r="DO477" t="n">
        <v>0</v>
      </c>
      <c r="DP477" t="n">
        <v>1</v>
      </c>
      <c r="DQ477" t="n">
        <v>1</v>
      </c>
      <c r="DU477" t="n">
        <v>1013</v>
      </c>
      <c r="DV477" t="inlineStr">
        <is>
          <t>1000 м</t>
        </is>
      </c>
      <c r="DW477" t="inlineStr">
        <is>
          <t>1000 М</t>
        </is>
      </c>
      <c r="DX477" t="n">
        <v>1</v>
      </c>
      <c r="DZ477" t="inlineStr"/>
      <c r="EA477" t="inlineStr"/>
      <c r="EB477" t="inlineStr"/>
      <c r="EC477" t="inlineStr"/>
      <c r="EE477" t="n">
        <v>78725665</v>
      </c>
      <c r="EF477" t="n">
        <v>3</v>
      </c>
      <c r="EG477" t="inlineStr">
        <is>
          <t>Монтажные работы</t>
        </is>
      </c>
      <c r="EH477" t="n">
        <v>0</v>
      </c>
      <c r="EI477" t="inlineStr"/>
      <c r="EJ477" t="n">
        <v>2</v>
      </c>
      <c r="EK477" t="n">
        <v>108001</v>
      </c>
      <c r="EL477" t="inlineStr">
        <is>
          <t>Электротехнические установки: на других объектах</t>
        </is>
      </c>
      <c r="EM477" t="inlineStr">
        <is>
          <t>мФЕР-08</t>
        </is>
      </c>
      <c r="EO477" t="inlineStr"/>
      <c r="EQ477" t="n">
        <v>0</v>
      </c>
      <c r="ER477" t="n">
        <v>3379.32</v>
      </c>
      <c r="ES477" t="n">
        <v>3379.32</v>
      </c>
      <c r="ET477" t="n">
        <v>0</v>
      </c>
      <c r="EU477" t="n">
        <v>0</v>
      </c>
      <c r="EV477" t="n">
        <v>0</v>
      </c>
      <c r="EW477" t="n">
        <v>0</v>
      </c>
      <c r="EX477" t="n">
        <v>0</v>
      </c>
      <c r="FQ477" t="n">
        <v>0</v>
      </c>
      <c r="FR477" t="n">
        <v>0</v>
      </c>
      <c r="FS477" t="n">
        <v>0</v>
      </c>
      <c r="FX477" t="n">
        <v>97</v>
      </c>
      <c r="FY477" t="n">
        <v>51</v>
      </c>
      <c r="GA477" t="inlineStr"/>
      <c r="GD477" t="n">
        <v>1</v>
      </c>
      <c r="GF477" t="n">
        <v>1820439132</v>
      </c>
      <c r="GG477" t="n">
        <v>2</v>
      </c>
      <c r="GH477" t="n">
        <v>1</v>
      </c>
      <c r="GI477" t="n">
        <v>2</v>
      </c>
      <c r="GJ477" t="n">
        <v>0</v>
      </c>
      <c r="GK477" t="n">
        <v>0</v>
      </c>
      <c r="GL477">
        <f>ROUND(IF(AND(BH477=3,BI477=3,FS477&lt;&gt;0),P477,0),0)</f>
        <v/>
      </c>
      <c r="GM477">
        <f>ROUND(O477+X477+Y477,0)+GX477</f>
        <v/>
      </c>
      <c r="GN477">
        <f>IF(OR(BI477=0,BI477=1),GM477-GX477,0)</f>
        <v/>
      </c>
      <c r="GO477">
        <f>IF(BI477=2,GM477-GX477,0)</f>
        <v/>
      </c>
      <c r="GP477">
        <f>IF(BI477=4,GM477-GX477,0)</f>
        <v/>
      </c>
      <c r="GR477" t="n">
        <v>0</v>
      </c>
      <c r="GS477" t="n">
        <v>3</v>
      </c>
      <c r="GT477" t="n">
        <v>0</v>
      </c>
      <c r="GU477" t="inlineStr"/>
      <c r="GV477">
        <f>ROUND((GT477),2)</f>
        <v/>
      </c>
      <c r="GW477" t="n">
        <v>1</v>
      </c>
      <c r="GX477">
        <f>ROUND(HC477*I477,0)</f>
        <v/>
      </c>
      <c r="HA477" t="n">
        <v>0</v>
      </c>
      <c r="HB477" t="n">
        <v>0</v>
      </c>
      <c r="HC477">
        <f>GV477*GW477</f>
        <v/>
      </c>
      <c r="HE477" t="inlineStr"/>
      <c r="HF477" t="inlineStr"/>
      <c r="HM477" t="inlineStr"/>
      <c r="HN477" t="inlineStr">
        <is>
          <t>Пр/812-049.3-1</t>
        </is>
      </c>
      <c r="HO477" t="inlineStr">
        <is>
          <t>Пр/774-049.3</t>
        </is>
      </c>
      <c r="HP477" t="inlineStr">
        <is>
          <t>Электротехнические установки: на других объектах</t>
        </is>
      </c>
      <c r="HQ477" t="inlineStr">
        <is>
          <t>Электротехнические установки: на других объектах</t>
        </is>
      </c>
      <c r="HS477" t="n">
        <v>0</v>
      </c>
      <c r="IK477" t="n">
        <v>0</v>
      </c>
    </row>
    <row r="478">
      <c r="A478" t="n">
        <v>18</v>
      </c>
      <c r="B478" t="n">
        <v>0</v>
      </c>
      <c r="C478" t="n">
        <v>251</v>
      </c>
      <c r="E478" t="inlineStr">
        <is>
          <t>5,2</t>
        </is>
      </c>
      <c r="F478" t="inlineStr">
        <is>
          <t>509-8001</t>
        </is>
      </c>
      <c r="G478" t="inlineStr">
        <is>
          <t>Патроны потолочные</t>
        </is>
      </c>
      <c r="H478" t="inlineStr">
        <is>
          <t>шт.</t>
        </is>
      </c>
      <c r="I478">
        <f>I476*J478</f>
        <v/>
      </c>
      <c r="J478" t="n">
        <v>37.5</v>
      </c>
      <c r="K478" t="n">
        <v>37.5</v>
      </c>
      <c r="O478">
        <f>ROUND(CP478,0)</f>
        <v/>
      </c>
      <c r="P478">
        <f>ROUND(CQ478*I478,0)</f>
        <v/>
      </c>
      <c r="Q478">
        <f>(ROUND((ROUND(((ET478)*I478),0)*BB478),0)+ROUND((ROUND(((AE478-(EU478))*I478),0)*BS478),0))</f>
        <v/>
      </c>
      <c r="R478">
        <f>(ROUND((ROUND(((EU478)*I478),0)*BS478),0)+ROUND((ROUND(((AE478-(EU478))*I478),0)*BS478),0))</f>
        <v/>
      </c>
      <c r="S478">
        <f>ROUND(CT478*I478,0)</f>
        <v/>
      </c>
      <c r="T478">
        <f>ROUND(CU478*I478,0)</f>
        <v/>
      </c>
      <c r="U478">
        <f>ROUND(CV478*I478,7)</f>
        <v/>
      </c>
      <c r="V478">
        <f>ROUND(CW478*I478,7)</f>
        <v/>
      </c>
      <c r="W478">
        <f>ROUND(CX478*I478,0)</f>
        <v/>
      </c>
      <c r="X478">
        <f>ROUND(CY478,0)</f>
        <v/>
      </c>
      <c r="Y478">
        <f>ROUND(CZ478,0)</f>
        <v/>
      </c>
      <c r="AA478" t="n">
        <v>78869116</v>
      </c>
      <c r="AB478">
        <f>ROUND((AC478+AD478+AF478),2)</f>
        <v/>
      </c>
      <c r="AC478">
        <f>ROUND((ES478),2)</f>
        <v/>
      </c>
      <c r="AD478">
        <f>ROUND((((ET478)-(EU478))+AE478),2)</f>
        <v/>
      </c>
      <c r="AE478">
        <f>ROUND((EU478),2)</f>
        <v/>
      </c>
      <c r="AF478">
        <f>ROUND((EV478),2)</f>
        <v/>
      </c>
      <c r="AG478">
        <f>ROUND((AP478),2)</f>
        <v/>
      </c>
      <c r="AH478">
        <f>(EW478)</f>
        <v/>
      </c>
      <c r="AI478">
        <f>(EX478)</f>
        <v/>
      </c>
      <c r="AJ478">
        <f>(AS478)</f>
        <v/>
      </c>
      <c r="AK478" t="n">
        <v>5.25</v>
      </c>
      <c r="AL478" t="n">
        <v>5.25</v>
      </c>
      <c r="AM478" t="n">
        <v>0</v>
      </c>
      <c r="AN478" t="n">
        <v>0</v>
      </c>
      <c r="AO478" t="n">
        <v>0</v>
      </c>
      <c r="AP478" t="n">
        <v>0</v>
      </c>
      <c r="AQ478" t="n">
        <v>0</v>
      </c>
      <c r="AR478" t="n">
        <v>0</v>
      </c>
      <c r="AS478" t="n">
        <v>0.01</v>
      </c>
      <c r="AT478" t="n">
        <v>97</v>
      </c>
      <c r="AU478" t="n">
        <v>51</v>
      </c>
      <c r="AV478" t="n">
        <v>1</v>
      </c>
      <c r="AW478" t="n">
        <v>1</v>
      </c>
      <c r="AZ478" t="n">
        <v>1</v>
      </c>
      <c r="BA478" t="n">
        <v>1</v>
      </c>
      <c r="BB478" t="n">
        <v>1</v>
      </c>
      <c r="BC478" t="n">
        <v>4.53</v>
      </c>
      <c r="BD478" t="inlineStr"/>
      <c r="BE478" t="inlineStr"/>
      <c r="BF478" t="inlineStr"/>
      <c r="BG478" t="inlineStr"/>
      <c r="BH478" t="n">
        <v>3</v>
      </c>
      <c r="BI478" t="n">
        <v>2</v>
      </c>
      <c r="BJ478" t="inlineStr">
        <is>
          <t>ТССЦ Московской обл., 509-8001, приказ Минстроя России №675/пр от 28.02.2017 № 258/пр</t>
        </is>
      </c>
      <c r="BM478" t="n">
        <v>108001</v>
      </c>
      <c r="BN478" t="n">
        <v>0</v>
      </c>
      <c r="BO478" t="inlineStr">
        <is>
          <t>509-8001</t>
        </is>
      </c>
      <c r="BP478" t="n">
        <v>1</v>
      </c>
      <c r="BQ478" t="n">
        <v>3</v>
      </c>
      <c r="BR478" t="n">
        <v>0</v>
      </c>
      <c r="BS478" t="n">
        <v>1</v>
      </c>
      <c r="BT478" t="n">
        <v>1</v>
      </c>
      <c r="BU478" t="n">
        <v>1</v>
      </c>
      <c r="BV478" t="n">
        <v>1</v>
      </c>
      <c r="BW478" t="n">
        <v>1</v>
      </c>
      <c r="BX478" t="n">
        <v>1</v>
      </c>
      <c r="BY478" t="inlineStr"/>
      <c r="BZ478" t="n">
        <v>97</v>
      </c>
      <c r="CA478" t="n">
        <v>51</v>
      </c>
      <c r="CB478" t="inlineStr"/>
      <c r="CE478" t="n">
        <v>12</v>
      </c>
      <c r="CF478" t="n">
        <v>0</v>
      </c>
      <c r="CG478" t="n">
        <v>0</v>
      </c>
      <c r="CM478" t="n">
        <v>0</v>
      </c>
      <c r="CN478" t="inlineStr"/>
      <c r="CO478" t="n">
        <v>0</v>
      </c>
      <c r="CP478">
        <f>(P478+Q478+S478)</f>
        <v/>
      </c>
      <c r="CQ478">
        <f>AC478*BC478</f>
        <v/>
      </c>
      <c r="CR478">
        <f>(ROUND((ROUND(((ET478)*1),0)*BB478),0)+ROUND((ROUND(((AE478-(EU478))*1),0)*BS478),0))</f>
        <v/>
      </c>
      <c r="CS478">
        <f>(ROUND((ROUND(((EU478)*1),0)*BS478),0)+ROUND((ROUND(((AE478-(EU478))*1),0)*BS478),0))</f>
        <v/>
      </c>
      <c r="CT478">
        <f>AF478*BA478</f>
        <v/>
      </c>
      <c r="CU478">
        <f>AG478</f>
        <v/>
      </c>
      <c r="CV478">
        <f>AH478</f>
        <v/>
      </c>
      <c r="CW478">
        <f>AI478</f>
        <v/>
      </c>
      <c r="CX478">
        <f>AJ478</f>
        <v/>
      </c>
      <c r="CY478">
        <f>(((S478+R478)*AT478)/100)</f>
        <v/>
      </c>
      <c r="CZ478">
        <f>(((S478+R478)*AU478)/100)</f>
        <v/>
      </c>
      <c r="DC478" t="inlineStr"/>
      <c r="DD478" t="inlineStr"/>
      <c r="DE478" t="inlineStr"/>
      <c r="DF478" t="inlineStr"/>
      <c r="DG478" t="inlineStr"/>
      <c r="DH478" t="inlineStr"/>
      <c r="DI478" t="inlineStr"/>
      <c r="DJ478" t="inlineStr"/>
      <c r="DK478" t="inlineStr"/>
      <c r="DL478" t="inlineStr"/>
      <c r="DM478" t="inlineStr"/>
      <c r="DN478" t="n">
        <v>0</v>
      </c>
      <c r="DO478" t="n">
        <v>0</v>
      </c>
      <c r="DP478" t="n">
        <v>1</v>
      </c>
      <c r="DQ478" t="n">
        <v>1</v>
      </c>
      <c r="DU478" t="n">
        <v>1010</v>
      </c>
      <c r="DV478" t="inlineStr">
        <is>
          <t>шт.</t>
        </is>
      </c>
      <c r="DW478" t="inlineStr">
        <is>
          <t>шт.</t>
        </is>
      </c>
      <c r="DX478" t="n">
        <v>1</v>
      </c>
      <c r="DZ478" t="inlineStr"/>
      <c r="EA478" t="inlineStr"/>
      <c r="EB478" t="inlineStr"/>
      <c r="EC478" t="inlineStr"/>
      <c r="EE478" t="n">
        <v>78725665</v>
      </c>
      <c r="EF478" t="n">
        <v>3</v>
      </c>
      <c r="EG478" t="inlineStr">
        <is>
          <t>Монтажные работы</t>
        </is>
      </c>
      <c r="EH478" t="n">
        <v>0</v>
      </c>
      <c r="EI478" t="inlineStr"/>
      <c r="EJ478" t="n">
        <v>2</v>
      </c>
      <c r="EK478" t="n">
        <v>108001</v>
      </c>
      <c r="EL478" t="inlineStr">
        <is>
          <t>Электротехнические установки: на других объектах</t>
        </is>
      </c>
      <c r="EM478" t="inlineStr">
        <is>
          <t>мФЕР-08</t>
        </is>
      </c>
      <c r="EO478" t="inlineStr"/>
      <c r="EQ478" t="n">
        <v>0</v>
      </c>
      <c r="ER478" t="n">
        <v>5.25</v>
      </c>
      <c r="ES478" t="n">
        <v>5.25</v>
      </c>
      <c r="ET478" t="n">
        <v>0</v>
      </c>
      <c r="EU478" t="n">
        <v>0</v>
      </c>
      <c r="EV478" t="n">
        <v>0</v>
      </c>
      <c r="EW478" t="n">
        <v>0</v>
      </c>
      <c r="EX478" t="n">
        <v>0</v>
      </c>
      <c r="FQ478" t="n">
        <v>0</v>
      </c>
      <c r="FR478" t="n">
        <v>0</v>
      </c>
      <c r="FS478" t="n">
        <v>0</v>
      </c>
      <c r="FX478" t="n">
        <v>97</v>
      </c>
      <c r="FY478" t="n">
        <v>51</v>
      </c>
      <c r="GA478" t="inlineStr"/>
      <c r="GD478" t="n">
        <v>1</v>
      </c>
      <c r="GF478" t="n">
        <v>46131977</v>
      </c>
      <c r="GG478" t="n">
        <v>2</v>
      </c>
      <c r="GH478" t="n">
        <v>1</v>
      </c>
      <c r="GI478" t="n">
        <v>2</v>
      </c>
      <c r="GJ478" t="n">
        <v>0</v>
      </c>
      <c r="GK478" t="n">
        <v>0</v>
      </c>
      <c r="GL478">
        <f>ROUND(IF(AND(BH478=3,BI478=3,FS478&lt;&gt;0),P478,0),0)</f>
        <v/>
      </c>
      <c r="GM478">
        <f>ROUND(O478+X478+Y478,0)+GX478</f>
        <v/>
      </c>
      <c r="GN478">
        <f>IF(OR(BI478=0,BI478=1),GM478-GX478,0)</f>
        <v/>
      </c>
      <c r="GO478">
        <f>IF(BI478=2,GM478-GX478,0)</f>
        <v/>
      </c>
      <c r="GP478">
        <f>IF(BI478=4,GM478-GX478,0)</f>
        <v/>
      </c>
      <c r="GR478" t="n">
        <v>0</v>
      </c>
      <c r="GS478" t="n">
        <v>3</v>
      </c>
      <c r="GT478" t="n">
        <v>0</v>
      </c>
      <c r="GU478" t="inlineStr"/>
      <c r="GV478">
        <f>ROUND((GT478),2)</f>
        <v/>
      </c>
      <c r="GW478" t="n">
        <v>1</v>
      </c>
      <c r="GX478">
        <f>ROUND(HC478*I478,0)</f>
        <v/>
      </c>
      <c r="HA478" t="n">
        <v>0</v>
      </c>
      <c r="HB478" t="n">
        <v>0</v>
      </c>
      <c r="HC478">
        <f>GV478*GW478</f>
        <v/>
      </c>
      <c r="HE478" t="inlineStr"/>
      <c r="HF478" t="inlineStr"/>
      <c r="HM478" t="inlineStr"/>
      <c r="HN478" t="inlineStr">
        <is>
          <t>Пр/812-049.3-1</t>
        </is>
      </c>
      <c r="HO478" t="inlineStr">
        <is>
          <t>Пр/774-049.3</t>
        </is>
      </c>
      <c r="HP478" t="inlineStr">
        <is>
          <t>Электротехнические установки: на других объектах</t>
        </is>
      </c>
      <c r="HQ478" t="inlineStr">
        <is>
          <t>Электротехнические установки: на других объектах</t>
        </is>
      </c>
      <c r="HS478" t="n">
        <v>0</v>
      </c>
      <c r="IK478" t="n">
        <v>0</v>
      </c>
    </row>
    <row r="479">
      <c r="A479" t="n">
        <v>18</v>
      </c>
      <c r="B479" t="n">
        <v>0</v>
      </c>
      <c r="C479" t="n">
        <v>250</v>
      </c>
      <c r="E479" t="inlineStr">
        <is>
          <t>5,3</t>
        </is>
      </c>
      <c r="F479" t="inlineStr">
        <is>
          <t>509-2900</t>
        </is>
      </c>
      <c r="G479" t="inlineStr">
        <is>
          <t>Стяжка кабельная (бандаж) 3,6х200 мм</t>
        </is>
      </c>
      <c r="H479" t="inlineStr">
        <is>
          <t>100 шт.</t>
        </is>
      </c>
      <c r="I479">
        <f>I476*J479</f>
        <v/>
      </c>
      <c r="J479" t="n">
        <v>375</v>
      </c>
      <c r="K479" t="n">
        <v>375</v>
      </c>
      <c r="O479">
        <f>ROUND(CP479,0)</f>
        <v/>
      </c>
      <c r="P479">
        <f>ROUND(CQ479*I479,0)</f>
        <v/>
      </c>
      <c r="Q479">
        <f>(ROUND((ROUND(((ET479)*I479),0)*BB479),0)+ROUND((ROUND(((AE479-(EU479))*I479),0)*BS479),0))</f>
        <v/>
      </c>
      <c r="R479">
        <f>(ROUND((ROUND(((EU479)*I479),0)*BS479),0)+ROUND((ROUND(((AE479-(EU479))*I479),0)*BS479),0))</f>
        <v/>
      </c>
      <c r="S479">
        <f>ROUND(CT479*I479,0)</f>
        <v/>
      </c>
      <c r="T479">
        <f>ROUND(CU479*I479,0)</f>
        <v/>
      </c>
      <c r="U479">
        <f>ROUND(CV479*I479,7)</f>
        <v/>
      </c>
      <c r="V479">
        <f>ROUND(CW479*I479,7)</f>
        <v/>
      </c>
      <c r="W479">
        <f>ROUND(CX479*I479,0)</f>
        <v/>
      </c>
      <c r="X479">
        <f>ROUND(CY479,0)</f>
        <v/>
      </c>
      <c r="Y479">
        <f>ROUND(CZ479,0)</f>
        <v/>
      </c>
      <c r="AA479" t="n">
        <v>78869116</v>
      </c>
      <c r="AB479">
        <f>ROUND((AC479+AD479+AF479),2)</f>
        <v/>
      </c>
      <c r="AC479">
        <f>ROUND((ES479),2)</f>
        <v/>
      </c>
      <c r="AD479">
        <f>ROUND((((ET479)-(EU479))+AE479),2)</f>
        <v/>
      </c>
      <c r="AE479">
        <f>ROUND((EU479),2)</f>
        <v/>
      </c>
      <c r="AF479">
        <f>ROUND((EV479),2)</f>
        <v/>
      </c>
      <c r="AG479">
        <f>ROUND((AP479),2)</f>
        <v/>
      </c>
      <c r="AH479">
        <f>(EW479)</f>
        <v/>
      </c>
      <c r="AI479">
        <f>(EX479)</f>
        <v/>
      </c>
      <c r="AJ479">
        <f>(AS479)</f>
        <v/>
      </c>
      <c r="AK479" t="n">
        <v>5.83</v>
      </c>
      <c r="AL479" t="n">
        <v>5.83</v>
      </c>
      <c r="AM479" t="n">
        <v>0</v>
      </c>
      <c r="AN479" t="n">
        <v>0</v>
      </c>
      <c r="AO479" t="n">
        <v>0</v>
      </c>
      <c r="AP479" t="n">
        <v>0</v>
      </c>
      <c r="AQ479" t="n">
        <v>0</v>
      </c>
      <c r="AR479" t="n">
        <v>0</v>
      </c>
      <c r="AS479" t="n">
        <v>0.01</v>
      </c>
      <c r="AT479" t="n">
        <v>97</v>
      </c>
      <c r="AU479" t="n">
        <v>51</v>
      </c>
      <c r="AV479" t="n">
        <v>1</v>
      </c>
      <c r="AW479" t="n">
        <v>1</v>
      </c>
      <c r="AZ479" t="n">
        <v>1</v>
      </c>
      <c r="BA479" t="n">
        <v>1</v>
      </c>
      <c r="BB479" t="n">
        <v>1</v>
      </c>
      <c r="BC479" t="n">
        <v>18.36</v>
      </c>
      <c r="BD479" t="inlineStr"/>
      <c r="BE479" t="inlineStr"/>
      <c r="BF479" t="inlineStr"/>
      <c r="BG479" t="inlineStr"/>
      <c r="BH479" t="n">
        <v>3</v>
      </c>
      <c r="BI479" t="n">
        <v>2</v>
      </c>
      <c r="BJ479" t="inlineStr">
        <is>
          <t>ТССЦ Московской обл., 509-2900, приказ Минстроя России №675/пр от 28.02.2017 № 258/пр</t>
        </is>
      </c>
      <c r="BM479" t="n">
        <v>108001</v>
      </c>
      <c r="BN479" t="n">
        <v>0</v>
      </c>
      <c r="BO479" t="inlineStr">
        <is>
          <t>509-2900</t>
        </is>
      </c>
      <c r="BP479" t="n">
        <v>1</v>
      </c>
      <c r="BQ479" t="n">
        <v>3</v>
      </c>
      <c r="BR479" t="n">
        <v>0</v>
      </c>
      <c r="BS479" t="n">
        <v>1</v>
      </c>
      <c r="BT479" t="n">
        <v>1</v>
      </c>
      <c r="BU479" t="n">
        <v>1</v>
      </c>
      <c r="BV479" t="n">
        <v>1</v>
      </c>
      <c r="BW479" t="n">
        <v>1</v>
      </c>
      <c r="BX479" t="n">
        <v>1</v>
      </c>
      <c r="BY479" t="inlineStr"/>
      <c r="BZ479" t="n">
        <v>97</v>
      </c>
      <c r="CA479" t="n">
        <v>51</v>
      </c>
      <c r="CB479" t="inlineStr"/>
      <c r="CE479" t="n">
        <v>12</v>
      </c>
      <c r="CF479" t="n">
        <v>0</v>
      </c>
      <c r="CG479" t="n">
        <v>0</v>
      </c>
      <c r="CM479" t="n">
        <v>0</v>
      </c>
      <c r="CN479" t="inlineStr"/>
      <c r="CO479" t="n">
        <v>0</v>
      </c>
      <c r="CP479">
        <f>(P479+Q479+S479)</f>
        <v/>
      </c>
      <c r="CQ479">
        <f>AC479*BC479</f>
        <v/>
      </c>
      <c r="CR479">
        <f>(ROUND((ROUND(((ET479)*1),0)*BB479),0)+ROUND((ROUND(((AE479-(EU479))*1),0)*BS479),0))</f>
        <v/>
      </c>
      <c r="CS479">
        <f>(ROUND((ROUND(((EU479)*1),0)*BS479),0)+ROUND((ROUND(((AE479-(EU479))*1),0)*BS479),0))</f>
        <v/>
      </c>
      <c r="CT479">
        <f>AF479*BA479</f>
        <v/>
      </c>
      <c r="CU479">
        <f>AG479</f>
        <v/>
      </c>
      <c r="CV479">
        <f>AH479</f>
        <v/>
      </c>
      <c r="CW479">
        <f>AI479</f>
        <v/>
      </c>
      <c r="CX479">
        <f>AJ479</f>
        <v/>
      </c>
      <c r="CY479">
        <f>(((S479+R479)*AT479)/100)</f>
        <v/>
      </c>
      <c r="CZ479">
        <f>(((S479+R479)*AU479)/100)</f>
        <v/>
      </c>
      <c r="DC479" t="inlineStr"/>
      <c r="DD479" t="inlineStr"/>
      <c r="DE479" t="inlineStr"/>
      <c r="DF479" t="inlineStr"/>
      <c r="DG479" t="inlineStr"/>
      <c r="DH479" t="inlineStr"/>
      <c r="DI479" t="inlineStr"/>
      <c r="DJ479" t="inlineStr"/>
      <c r="DK479" t="inlineStr"/>
      <c r="DL479" t="inlineStr"/>
      <c r="DM479" t="inlineStr"/>
      <c r="DN479" t="n">
        <v>0</v>
      </c>
      <c r="DO479" t="n">
        <v>0</v>
      </c>
      <c r="DP479" t="n">
        <v>1</v>
      </c>
      <c r="DQ479" t="n">
        <v>1</v>
      </c>
      <c r="DU479" t="n">
        <v>1010</v>
      </c>
      <c r="DV479" t="inlineStr">
        <is>
          <t>100 шт.</t>
        </is>
      </c>
      <c r="DW479" t="inlineStr">
        <is>
          <t>100 шт.</t>
        </is>
      </c>
      <c r="DX479" t="n">
        <v>100</v>
      </c>
      <c r="DZ479" t="inlineStr"/>
      <c r="EA479" t="inlineStr"/>
      <c r="EB479" t="inlineStr"/>
      <c r="EC479" t="inlineStr"/>
      <c r="EE479" t="n">
        <v>78725665</v>
      </c>
      <c r="EF479" t="n">
        <v>3</v>
      </c>
      <c r="EG479" t="inlineStr">
        <is>
          <t>Монтажные работы</t>
        </is>
      </c>
      <c r="EH479" t="n">
        <v>0</v>
      </c>
      <c r="EI479" t="inlineStr"/>
      <c r="EJ479" t="n">
        <v>2</v>
      </c>
      <c r="EK479" t="n">
        <v>108001</v>
      </c>
      <c r="EL479" t="inlineStr">
        <is>
          <t>Электротехнические установки: на других объектах</t>
        </is>
      </c>
      <c r="EM479" t="inlineStr">
        <is>
          <t>мФЕР-08</t>
        </is>
      </c>
      <c r="EO479" t="inlineStr"/>
      <c r="EQ479" t="n">
        <v>0</v>
      </c>
      <c r="ER479" t="n">
        <v>5.83</v>
      </c>
      <c r="ES479" t="n">
        <v>5.83</v>
      </c>
      <c r="ET479" t="n">
        <v>0</v>
      </c>
      <c r="EU479" t="n">
        <v>0</v>
      </c>
      <c r="EV479" t="n">
        <v>0</v>
      </c>
      <c r="EW479" t="n">
        <v>0</v>
      </c>
      <c r="EX479" t="n">
        <v>0</v>
      </c>
      <c r="FQ479" t="n">
        <v>0</v>
      </c>
      <c r="FR479" t="n">
        <v>0</v>
      </c>
      <c r="FS479" t="n">
        <v>0</v>
      </c>
      <c r="FX479" t="n">
        <v>97</v>
      </c>
      <c r="FY479" t="n">
        <v>51</v>
      </c>
      <c r="GA479" t="inlineStr"/>
      <c r="GD479" t="n">
        <v>1</v>
      </c>
      <c r="GF479" t="n">
        <v>1730274290</v>
      </c>
      <c r="GG479" t="n">
        <v>2</v>
      </c>
      <c r="GH479" t="n">
        <v>1</v>
      </c>
      <c r="GI479" t="n">
        <v>2</v>
      </c>
      <c r="GJ479" t="n">
        <v>0</v>
      </c>
      <c r="GK479" t="n">
        <v>0</v>
      </c>
      <c r="GL479">
        <f>ROUND(IF(AND(BH479=3,BI479=3,FS479&lt;&gt;0),P479,0),0)</f>
        <v/>
      </c>
      <c r="GM479">
        <f>ROUND(O479+X479+Y479,0)+GX479</f>
        <v/>
      </c>
      <c r="GN479">
        <f>IF(OR(BI479=0,BI479=1),GM479-GX479,0)</f>
        <v/>
      </c>
      <c r="GO479">
        <f>IF(BI479=2,GM479-GX479,0)</f>
        <v/>
      </c>
      <c r="GP479">
        <f>IF(BI479=4,GM479-GX479,0)</f>
        <v/>
      </c>
      <c r="GR479" t="n">
        <v>0</v>
      </c>
      <c r="GS479" t="n">
        <v>3</v>
      </c>
      <c r="GT479" t="n">
        <v>0</v>
      </c>
      <c r="GU479" t="inlineStr"/>
      <c r="GV479">
        <f>ROUND((GT479),2)</f>
        <v/>
      </c>
      <c r="GW479" t="n">
        <v>1</v>
      </c>
      <c r="GX479">
        <f>ROUND(HC479*I479,0)</f>
        <v/>
      </c>
      <c r="HA479" t="n">
        <v>0</v>
      </c>
      <c r="HB479" t="n">
        <v>0</v>
      </c>
      <c r="HC479">
        <f>GV479*GW479</f>
        <v/>
      </c>
      <c r="HE479" t="inlineStr"/>
      <c r="HF479" t="inlineStr"/>
      <c r="HM479" t="inlineStr"/>
      <c r="HN479" t="inlineStr">
        <is>
          <t>Пр/812-049.3-1</t>
        </is>
      </c>
      <c r="HO479" t="inlineStr">
        <is>
          <t>Пр/774-049.3</t>
        </is>
      </c>
      <c r="HP479" t="inlineStr">
        <is>
          <t>Электротехнические установки: на других объектах</t>
        </is>
      </c>
      <c r="HQ479" t="inlineStr">
        <is>
          <t>Электротехнические установки: на других объектах</t>
        </is>
      </c>
      <c r="HS479" t="n">
        <v>0</v>
      </c>
      <c r="IK479" t="n">
        <v>0</v>
      </c>
    </row>
    <row r="480"/>
    <row r="481">
      <c r="A481" s="435" t="n">
        <v>51</v>
      </c>
      <c r="B481" s="435">
        <f>B465</f>
        <v/>
      </c>
      <c r="C481" s="435">
        <f>A465</f>
        <v/>
      </c>
      <c r="D481" s="435">
        <f>ROW(A465)</f>
        <v/>
      </c>
      <c r="E481" s="435" t="n"/>
      <c r="F481" s="435">
        <f>IF(F465&lt;&gt;"",F465,"")</f>
        <v/>
      </c>
      <c r="G481" s="435">
        <f>IF(G465&lt;&gt;"",G465,"")</f>
        <v/>
      </c>
      <c r="H481" s="435" t="n">
        <v>0</v>
      </c>
      <c r="I481" s="435" t="n"/>
      <c r="J481" s="435" t="n"/>
      <c r="K481" s="435" t="n"/>
      <c r="L481" s="435" t="n"/>
      <c r="M481" s="435" t="n"/>
      <c r="N481" s="435" t="n"/>
      <c r="O481" s="435" t="n">
        <v>0</v>
      </c>
      <c r="P481" s="435" t="n">
        <v>0</v>
      </c>
      <c r="Q481" s="435" t="n">
        <v>0</v>
      </c>
      <c r="R481" s="435" t="n">
        <v>0</v>
      </c>
      <c r="S481" s="435" t="n">
        <v>0</v>
      </c>
      <c r="T481" s="435" t="n">
        <v>0</v>
      </c>
      <c r="U481" s="435" t="n">
        <v>0</v>
      </c>
      <c r="V481" s="435" t="n">
        <v>0</v>
      </c>
      <c r="W481" s="435" t="n">
        <v>0</v>
      </c>
      <c r="X481" s="435" t="n">
        <v>0</v>
      </c>
      <c r="Y481" s="435" t="n">
        <v>0</v>
      </c>
      <c r="Z481" s="435" t="n"/>
      <c r="AA481" s="435" t="n"/>
      <c r="AB481" s="435" t="n"/>
      <c r="AC481" s="435" t="n"/>
      <c r="AD481" s="435" t="n"/>
      <c r="AE481" s="435" t="n"/>
      <c r="AF481" s="435" t="n"/>
      <c r="AG481" s="435" t="n"/>
      <c r="AH481" s="435" t="n"/>
      <c r="AI481" s="435" t="n"/>
      <c r="AJ481" s="435" t="n"/>
      <c r="AK481" s="435" t="n"/>
      <c r="AL481" s="435" t="n"/>
      <c r="AM481" s="435" t="n"/>
      <c r="AN481" s="435" t="n"/>
      <c r="AO481" s="435">
        <f>ROUND(BX481,0)</f>
        <v/>
      </c>
      <c r="AP481" s="435">
        <f>ROUND(BY481,0)</f>
        <v/>
      </c>
      <c r="AQ481" s="435">
        <f>ROUND(BZ481,0)</f>
        <v/>
      </c>
      <c r="AR481" s="435">
        <f>ROUND(CA481,0)</f>
        <v/>
      </c>
      <c r="AS481" s="435">
        <f>ROUND(CB481,0)</f>
        <v/>
      </c>
      <c r="AT481" s="435">
        <f>ROUND(CC481,0)</f>
        <v/>
      </c>
      <c r="AU481" s="435">
        <f>ROUND(CD481,0)</f>
        <v/>
      </c>
      <c r="AV481" s="435">
        <f>ROUND(CE481,0)</f>
        <v/>
      </c>
      <c r="AW481" s="435">
        <f>ROUND(CF481,0)</f>
        <v/>
      </c>
      <c r="AX481" s="435">
        <f>ROUND(CG481,0)</f>
        <v/>
      </c>
      <c r="AY481" s="435">
        <f>ROUND(CH481,0)</f>
        <v/>
      </c>
      <c r="AZ481" s="435">
        <f>ROUND(CI481,0)</f>
        <v/>
      </c>
      <c r="BA481" s="435">
        <f>ROUND(CJ481,0)</f>
        <v/>
      </c>
      <c r="BB481" s="435">
        <f>ROUND(CK481,0)</f>
        <v/>
      </c>
      <c r="BC481" s="435">
        <f>ROUND(CL481,0)</f>
        <v/>
      </c>
      <c r="BD481" s="435">
        <f>ROUND(CM481,0)</f>
        <v/>
      </c>
      <c r="BE481" s="435" t="n"/>
      <c r="BF481" s="435" t="n"/>
      <c r="BG481" s="435" t="n"/>
      <c r="BH481" s="435" t="n"/>
      <c r="BI481" s="435" t="n"/>
      <c r="BJ481" s="435" t="n"/>
      <c r="BK481" s="435" t="n"/>
      <c r="BL481" s="435" t="n"/>
      <c r="BM481" s="435" t="n"/>
      <c r="BN481" s="435" t="n"/>
      <c r="BO481" s="435" t="n"/>
      <c r="BP481" s="435" t="n"/>
      <c r="BQ481" s="435" t="n"/>
      <c r="BR481" s="435" t="n"/>
      <c r="BS481" s="435" t="n"/>
      <c r="BT481" s="435" t="n"/>
      <c r="BU481" s="435" t="n"/>
      <c r="BV481" s="435" t="n"/>
      <c r="BW481" s="435" t="n"/>
      <c r="BX481" s="435" t="n"/>
      <c r="BY481" s="435" t="n"/>
      <c r="BZ481" s="435" t="n"/>
      <c r="CA481" s="435" t="n"/>
      <c r="CB481" s="435" t="n"/>
      <c r="CC481" s="435" t="n"/>
      <c r="CD481" s="435" t="n"/>
      <c r="CE481" s="435" t="n"/>
      <c r="CF481" s="435" t="n"/>
      <c r="CG481" s="435" t="n"/>
      <c r="CH481" s="435" t="n"/>
      <c r="CI481" s="435" t="n"/>
      <c r="CJ481" s="435" t="n"/>
      <c r="CK481" s="435" t="n"/>
      <c r="CL481" s="435" t="n"/>
      <c r="CM481" s="435" t="n"/>
      <c r="CN481" s="435" t="n"/>
      <c r="CO481" s="435" t="n"/>
      <c r="CP481" s="435" t="n"/>
      <c r="CQ481" s="435" t="n"/>
      <c r="CR481" s="435" t="n"/>
      <c r="CS481" s="435" t="n"/>
      <c r="CT481" s="435" t="n"/>
      <c r="CU481" s="435" t="n"/>
      <c r="CV481" s="435" t="n"/>
      <c r="CW481" s="435" t="n"/>
      <c r="CX481" s="435" t="n"/>
      <c r="CY481" s="435" t="n"/>
      <c r="CZ481" s="435" t="n"/>
      <c r="DA481" s="435" t="n"/>
      <c r="DB481" s="435" t="n"/>
      <c r="DC481" s="435" t="n"/>
      <c r="DD481" s="435" t="n"/>
      <c r="DE481" s="435" t="n"/>
      <c r="DF481" s="435" t="n"/>
      <c r="DG481" s="436" t="n"/>
      <c r="DH481" s="436" t="n"/>
      <c r="DI481" s="436" t="n"/>
      <c r="DJ481" s="436" t="n"/>
      <c r="DK481" s="436" t="n"/>
      <c r="DL481" s="436" t="n"/>
      <c r="DM481" s="436" t="n"/>
      <c r="DN481" s="436" t="n"/>
      <c r="DO481" s="436" t="n"/>
      <c r="DP481" s="436" t="n"/>
      <c r="DQ481" s="436" t="n"/>
      <c r="DR481" s="436" t="n"/>
      <c r="DS481" s="436" t="n"/>
      <c r="DT481" s="436" t="n"/>
      <c r="DU481" s="436" t="n"/>
      <c r="DV481" s="436" t="n"/>
      <c r="DW481" s="436" t="n"/>
      <c r="DX481" s="436" t="n"/>
      <c r="DY481" s="436" t="n"/>
      <c r="DZ481" s="436" t="n"/>
      <c r="EA481" s="436" t="n"/>
      <c r="EB481" s="436" t="n"/>
      <c r="EC481" s="436" t="n"/>
      <c r="ED481" s="436" t="n"/>
      <c r="EE481" s="436" t="n"/>
      <c r="EF481" s="436" t="n"/>
      <c r="EG481" s="436" t="n"/>
      <c r="EH481" s="436" t="n"/>
      <c r="EI481" s="436" t="n"/>
      <c r="EJ481" s="436" t="n"/>
      <c r="EK481" s="436" t="n"/>
      <c r="EL481" s="436" t="n"/>
      <c r="EM481" s="436" t="n"/>
      <c r="EN481" s="436" t="n"/>
      <c r="EO481" s="436" t="n"/>
      <c r="EP481" s="436" t="n"/>
      <c r="EQ481" s="436" t="n"/>
      <c r="ER481" s="436" t="n"/>
      <c r="ES481" s="436" t="n"/>
      <c r="ET481" s="436" t="n"/>
      <c r="EU481" s="436" t="n"/>
      <c r="EV481" s="436" t="n"/>
      <c r="EW481" s="436" t="n"/>
      <c r="EX481" s="436" t="n"/>
      <c r="EY481" s="436" t="n"/>
      <c r="EZ481" s="436" t="n"/>
      <c r="FA481" s="436" t="n"/>
      <c r="FB481" s="436" t="n"/>
      <c r="FC481" s="436" t="n"/>
      <c r="FD481" s="436" t="n"/>
      <c r="FE481" s="436" t="n"/>
      <c r="FF481" s="436" t="n"/>
      <c r="FG481" s="436" t="n"/>
      <c r="FH481" s="436" t="n"/>
      <c r="FI481" s="436" t="n"/>
      <c r="FJ481" s="436" t="n"/>
      <c r="FK481" s="436" t="n"/>
      <c r="FL481" s="436" t="n"/>
      <c r="FM481" s="436" t="n"/>
      <c r="FN481" s="436" t="n"/>
      <c r="FO481" s="436" t="n"/>
      <c r="FP481" s="436" t="n"/>
      <c r="FQ481" s="436" t="n"/>
      <c r="FR481" s="436" t="n"/>
      <c r="FS481" s="436" t="n"/>
      <c r="FT481" s="436" t="n"/>
      <c r="FU481" s="436" t="n"/>
      <c r="FV481" s="436" t="n"/>
      <c r="FW481" s="436" t="n"/>
      <c r="FX481" s="436" t="n"/>
      <c r="FY481" s="436" t="n"/>
      <c r="FZ481" s="436" t="n"/>
      <c r="GA481" s="436" t="n"/>
      <c r="GB481" s="436" t="n"/>
      <c r="GC481" s="436" t="n"/>
      <c r="GD481" s="436" t="n"/>
      <c r="GE481" s="436" t="n"/>
      <c r="GF481" s="436" t="n"/>
      <c r="GG481" s="436" t="n"/>
      <c r="GH481" s="436" t="n"/>
      <c r="GI481" s="436" t="n"/>
      <c r="GJ481" s="436" t="n"/>
      <c r="GK481" s="436" t="n"/>
      <c r="GL481" s="436" t="n"/>
      <c r="GM481" s="436" t="n"/>
      <c r="GN481" s="436" t="n"/>
      <c r="GO481" s="436" t="n"/>
      <c r="GP481" s="436" t="n"/>
      <c r="GQ481" s="436" t="n"/>
      <c r="GR481" s="436" t="n"/>
      <c r="GS481" s="436" t="n"/>
      <c r="GT481" s="436" t="n"/>
      <c r="GU481" s="436" t="n"/>
      <c r="GV481" s="436" t="n"/>
      <c r="GW481" s="436" t="n"/>
      <c r="GX481" s="436" t="n">
        <v>0</v>
      </c>
    </row>
    <row r="482"/>
    <row r="483">
      <c r="A483" s="437" t="n">
        <v>50</v>
      </c>
      <c r="B483" s="437" t="n">
        <v>0</v>
      </c>
      <c r="C483" s="437" t="n">
        <v>0</v>
      </c>
      <c r="D483" s="437" t="n">
        <v>1</v>
      </c>
      <c r="E483" s="437" t="n">
        <v>201</v>
      </c>
      <c r="F483" s="437">
        <f>ROUND(Source!O481,O483)</f>
        <v/>
      </c>
      <c r="G483" s="437" t="inlineStr">
        <is>
          <t>ПЗ</t>
        </is>
      </c>
      <c r="H483" s="437" t="inlineStr">
        <is>
          <t>Прямые затраты</t>
        </is>
      </c>
      <c r="I483" s="437" t="n"/>
      <c r="J483" s="437" t="n"/>
      <c r="K483" s="437" t="n">
        <v>201</v>
      </c>
      <c r="L483" s="437" t="n">
        <v>1</v>
      </c>
      <c r="M483" s="437" t="n">
        <v>3</v>
      </c>
      <c r="N483" s="437" t="inlineStr"/>
      <c r="O483" s="437" t="n">
        <v>0</v>
      </c>
      <c r="P483" s="437" t="n"/>
      <c r="Q483" s="437" t="n"/>
      <c r="R483" s="437" t="n"/>
      <c r="S483" s="437" t="n"/>
      <c r="T483" s="437" t="n"/>
      <c r="U483" s="437" t="n"/>
      <c r="V483" s="437" t="n"/>
      <c r="W483" s="437" t="n">
        <v>0</v>
      </c>
      <c r="X483" s="437" t="n">
        <v>1</v>
      </c>
      <c r="Y483" s="437" t="n">
        <v>0</v>
      </c>
      <c r="Z483" s="437" t="n"/>
      <c r="AA483" s="437" t="n"/>
      <c r="AB483" s="437" t="n"/>
    </row>
    <row r="484">
      <c r="A484" s="437" t="n">
        <v>50</v>
      </c>
      <c r="B484" s="437" t="n">
        <v>0</v>
      </c>
      <c r="C484" s="437" t="n">
        <v>0</v>
      </c>
      <c r="D484" s="437" t="n">
        <v>1</v>
      </c>
      <c r="E484" s="437" t="n">
        <v>202</v>
      </c>
      <c r="F484" s="437">
        <f>ROUND(Source!P481,O484)</f>
        <v/>
      </c>
      <c r="G484" s="437" t="inlineStr">
        <is>
          <t>СтМатОб</t>
        </is>
      </c>
      <c r="H484" s="437" t="inlineStr">
        <is>
          <t>Стоимость материальных ресурсов (всего)</t>
        </is>
      </c>
      <c r="I484" s="437" t="n"/>
      <c r="J484" s="437" t="n"/>
      <c r="K484" s="437" t="n">
        <v>202</v>
      </c>
      <c r="L484" s="437" t="n">
        <v>2</v>
      </c>
      <c r="M484" s="437" t="n">
        <v>3</v>
      </c>
      <c r="N484" s="437" t="inlineStr"/>
      <c r="O484" s="437" t="n">
        <v>0</v>
      </c>
      <c r="P484" s="437" t="n"/>
      <c r="Q484" s="437" t="n"/>
      <c r="R484" s="437" t="n"/>
      <c r="S484" s="437" t="n"/>
      <c r="T484" s="437" t="n"/>
      <c r="U484" s="437" t="n"/>
      <c r="V484" s="437" t="n"/>
      <c r="W484" s="437" t="n">
        <v>0</v>
      </c>
      <c r="X484" s="437" t="n">
        <v>1</v>
      </c>
      <c r="Y484" s="437" t="n">
        <v>0</v>
      </c>
      <c r="Z484" s="437" t="n"/>
      <c r="AA484" s="437" t="n"/>
      <c r="AB484" s="437" t="n"/>
    </row>
    <row r="485">
      <c r="A485" s="437" t="n">
        <v>50</v>
      </c>
      <c r="B485" s="437" t="n">
        <v>0</v>
      </c>
      <c r="C485" s="437" t="n">
        <v>0</v>
      </c>
      <c r="D485" s="437" t="n">
        <v>1</v>
      </c>
      <c r="E485" s="437" t="n">
        <v>222</v>
      </c>
      <c r="F485" s="437">
        <f>ROUND(Source!AO481,O485)</f>
        <v/>
      </c>
      <c r="G485" s="437" t="inlineStr">
        <is>
          <t>СтМатОбЗак</t>
        </is>
      </c>
      <c r="H485" s="437" t="inlineStr">
        <is>
          <t>Стоимость материалов и оборудования заказчика</t>
        </is>
      </c>
      <c r="I485" s="437" t="n"/>
      <c r="J485" s="437" t="n"/>
      <c r="K485" s="437" t="n">
        <v>222</v>
      </c>
      <c r="L485" s="437" t="n">
        <v>3</v>
      </c>
      <c r="M485" s="437" t="n">
        <v>3</v>
      </c>
      <c r="N485" s="437" t="inlineStr"/>
      <c r="O485" s="437" t="n">
        <v>0</v>
      </c>
      <c r="P485" s="437" t="n"/>
      <c r="Q485" s="437" t="n"/>
      <c r="R485" s="437" t="n"/>
      <c r="S485" s="437" t="n"/>
      <c r="T485" s="437" t="n"/>
      <c r="U485" s="437" t="n"/>
      <c r="V485" s="437" t="n"/>
      <c r="W485" s="437" t="n">
        <v>0</v>
      </c>
      <c r="X485" s="437" t="n">
        <v>1</v>
      </c>
      <c r="Y485" s="437" t="n">
        <v>0</v>
      </c>
      <c r="Z485" s="437" t="n"/>
      <c r="AA485" s="437" t="n"/>
      <c r="AB485" s="437" t="n"/>
    </row>
    <row r="486">
      <c r="A486" s="437" t="n">
        <v>50</v>
      </c>
      <c r="B486" s="437" t="n">
        <v>0</v>
      </c>
      <c r="C486" s="437" t="n">
        <v>0</v>
      </c>
      <c r="D486" s="437" t="n">
        <v>1</v>
      </c>
      <c r="E486" s="437" t="n">
        <v>225</v>
      </c>
      <c r="F486" s="437">
        <f>ROUND(Source!AV481,O486)</f>
        <v/>
      </c>
      <c r="G486" s="437" t="inlineStr">
        <is>
          <t>СтМатОбПод</t>
        </is>
      </c>
      <c r="H486" s="437" t="inlineStr">
        <is>
          <t>Стоимость материалов и оборудования подрядчика</t>
        </is>
      </c>
      <c r="I486" s="437" t="n"/>
      <c r="J486" s="437" t="n"/>
      <c r="K486" s="437" t="n">
        <v>225</v>
      </c>
      <c r="L486" s="437" t="n">
        <v>4</v>
      </c>
      <c r="M486" s="437" t="n">
        <v>3</v>
      </c>
      <c r="N486" s="437" t="inlineStr"/>
      <c r="O486" s="437" t="n">
        <v>0</v>
      </c>
      <c r="P486" s="437" t="n"/>
      <c r="Q486" s="437" t="n"/>
      <c r="R486" s="437" t="n"/>
      <c r="S486" s="437" t="n"/>
      <c r="T486" s="437" t="n"/>
      <c r="U486" s="437" t="n"/>
      <c r="V486" s="437" t="n"/>
      <c r="W486" s="437" t="n">
        <v>0</v>
      </c>
      <c r="X486" s="437" t="n">
        <v>1</v>
      </c>
      <c r="Y486" s="437" t="n">
        <v>0</v>
      </c>
      <c r="Z486" s="437" t="n"/>
      <c r="AA486" s="437" t="n"/>
      <c r="AB486" s="437" t="n"/>
    </row>
    <row r="487">
      <c r="A487" s="437" t="n">
        <v>50</v>
      </c>
      <c r="B487" s="437" t="n">
        <v>0</v>
      </c>
      <c r="C487" s="437" t="n">
        <v>0</v>
      </c>
      <c r="D487" s="437" t="n">
        <v>1</v>
      </c>
      <c r="E487" s="437" t="n">
        <v>226</v>
      </c>
      <c r="F487" s="437">
        <f>ROUND(Source!AW481,O487)</f>
        <v/>
      </c>
      <c r="G487" s="437" t="inlineStr">
        <is>
          <t>СтМат</t>
        </is>
      </c>
      <c r="H487" s="437" t="inlineStr">
        <is>
          <t>Стоимость материалов (всего)</t>
        </is>
      </c>
      <c r="I487" s="437" t="n"/>
      <c r="J487" s="437" t="n"/>
      <c r="K487" s="437" t="n">
        <v>226</v>
      </c>
      <c r="L487" s="437" t="n">
        <v>5</v>
      </c>
      <c r="M487" s="437" t="n">
        <v>3</v>
      </c>
      <c r="N487" s="437" t="inlineStr"/>
      <c r="O487" s="437" t="n">
        <v>0</v>
      </c>
      <c r="P487" s="437" t="n"/>
      <c r="Q487" s="437" t="n"/>
      <c r="R487" s="437" t="n"/>
      <c r="S487" s="437" t="n"/>
      <c r="T487" s="437" t="n"/>
      <c r="U487" s="437" t="n"/>
      <c r="V487" s="437" t="n"/>
      <c r="W487" s="437" t="n">
        <v>0</v>
      </c>
      <c r="X487" s="437" t="n">
        <v>1</v>
      </c>
      <c r="Y487" s="437" t="n">
        <v>0</v>
      </c>
      <c r="Z487" s="437" t="n"/>
      <c r="AA487" s="437" t="n"/>
      <c r="AB487" s="437" t="n"/>
    </row>
    <row r="488">
      <c r="A488" s="437" t="n">
        <v>50</v>
      </c>
      <c r="B488" s="437" t="n">
        <v>0</v>
      </c>
      <c r="C488" s="437" t="n">
        <v>0</v>
      </c>
      <c r="D488" s="437" t="n">
        <v>1</v>
      </c>
      <c r="E488" s="437" t="n">
        <v>227</v>
      </c>
      <c r="F488" s="437">
        <f>ROUND(Source!AX481,O488)</f>
        <v/>
      </c>
      <c r="G488" s="437" t="inlineStr">
        <is>
          <t>СтМатЗак</t>
        </is>
      </c>
      <c r="H488" s="437" t="inlineStr">
        <is>
          <t>Стоимость материалов заказчика</t>
        </is>
      </c>
      <c r="I488" s="437" t="n"/>
      <c r="J488" s="437" t="n"/>
      <c r="K488" s="437" t="n">
        <v>227</v>
      </c>
      <c r="L488" s="437" t="n">
        <v>6</v>
      </c>
      <c r="M488" s="437" t="n">
        <v>3</v>
      </c>
      <c r="N488" s="437" t="inlineStr"/>
      <c r="O488" s="437" t="n">
        <v>0</v>
      </c>
      <c r="P488" s="437" t="n"/>
      <c r="Q488" s="437" t="n"/>
      <c r="R488" s="437" t="n"/>
      <c r="S488" s="437" t="n"/>
      <c r="T488" s="437" t="n"/>
      <c r="U488" s="437" t="n"/>
      <c r="V488" s="437" t="n"/>
      <c r="W488" s="437" t="n">
        <v>0</v>
      </c>
      <c r="X488" s="437" t="n">
        <v>1</v>
      </c>
      <c r="Y488" s="437" t="n">
        <v>0</v>
      </c>
      <c r="Z488" s="437" t="n"/>
      <c r="AA488" s="437" t="n"/>
      <c r="AB488" s="437" t="n"/>
    </row>
    <row r="489">
      <c r="A489" s="437" t="n">
        <v>50</v>
      </c>
      <c r="B489" s="437" t="n">
        <v>0</v>
      </c>
      <c r="C489" s="437" t="n">
        <v>0</v>
      </c>
      <c r="D489" s="437" t="n">
        <v>1</v>
      </c>
      <c r="E489" s="437" t="n">
        <v>228</v>
      </c>
      <c r="F489" s="437">
        <f>ROUND(Source!AY481,O489)</f>
        <v/>
      </c>
      <c r="G489" s="437" t="inlineStr">
        <is>
          <t>СтМатПод</t>
        </is>
      </c>
      <c r="H489" s="437" t="inlineStr">
        <is>
          <t>Стоимость материалов подрядчика</t>
        </is>
      </c>
      <c r="I489" s="437" t="n"/>
      <c r="J489" s="437" t="n"/>
      <c r="K489" s="437" t="n">
        <v>228</v>
      </c>
      <c r="L489" s="437" t="n">
        <v>7</v>
      </c>
      <c r="M489" s="437" t="n">
        <v>3</v>
      </c>
      <c r="N489" s="437" t="inlineStr"/>
      <c r="O489" s="437" t="n">
        <v>0</v>
      </c>
      <c r="P489" s="437" t="n"/>
      <c r="Q489" s="437" t="n"/>
      <c r="R489" s="437" t="n"/>
      <c r="S489" s="437" t="n"/>
      <c r="T489" s="437" t="n"/>
      <c r="U489" s="437" t="n"/>
      <c r="V489" s="437" t="n"/>
      <c r="W489" s="437" t="n">
        <v>0</v>
      </c>
      <c r="X489" s="437" t="n">
        <v>1</v>
      </c>
      <c r="Y489" s="437" t="n">
        <v>0</v>
      </c>
      <c r="Z489" s="437" t="n"/>
      <c r="AA489" s="437" t="n"/>
      <c r="AB489" s="437" t="n"/>
    </row>
    <row r="490">
      <c r="A490" s="437" t="n">
        <v>50</v>
      </c>
      <c r="B490" s="437" t="n">
        <v>0</v>
      </c>
      <c r="C490" s="437" t="n">
        <v>0</v>
      </c>
      <c r="D490" s="437" t="n">
        <v>1</v>
      </c>
      <c r="E490" s="437" t="n">
        <v>216</v>
      </c>
      <c r="F490" s="437">
        <f>ROUND(Source!AP481,O490)</f>
        <v/>
      </c>
      <c r="G490" s="437" t="inlineStr">
        <is>
          <t>Оборуд</t>
        </is>
      </c>
      <c r="H490" s="437" t="inlineStr">
        <is>
          <t>Стоимость оборудования (всего)</t>
        </is>
      </c>
      <c r="I490" s="437" t="n"/>
      <c r="J490" s="437" t="n"/>
      <c r="K490" s="437" t="n">
        <v>216</v>
      </c>
      <c r="L490" s="437" t="n">
        <v>8</v>
      </c>
      <c r="M490" s="437" t="n">
        <v>3</v>
      </c>
      <c r="N490" s="437" t="inlineStr"/>
      <c r="O490" s="437" t="n">
        <v>0</v>
      </c>
      <c r="P490" s="437" t="n"/>
      <c r="Q490" s="437" t="n"/>
      <c r="R490" s="437" t="n"/>
      <c r="S490" s="437" t="n"/>
      <c r="T490" s="437" t="n"/>
      <c r="U490" s="437" t="n"/>
      <c r="V490" s="437" t="n"/>
      <c r="W490" s="437" t="n">
        <v>0</v>
      </c>
      <c r="X490" s="437" t="n">
        <v>1</v>
      </c>
      <c r="Y490" s="437" t="n">
        <v>0</v>
      </c>
      <c r="Z490" s="437" t="n"/>
      <c r="AA490" s="437" t="n"/>
      <c r="AB490" s="437" t="n"/>
    </row>
    <row r="491">
      <c r="A491" s="437" t="n">
        <v>50</v>
      </c>
      <c r="B491" s="437" t="n">
        <v>0</v>
      </c>
      <c r="C491" s="437" t="n">
        <v>0</v>
      </c>
      <c r="D491" s="437" t="n">
        <v>1</v>
      </c>
      <c r="E491" s="437" t="n">
        <v>223</v>
      </c>
      <c r="F491" s="437">
        <f>ROUND(Source!AQ481,O491)</f>
        <v/>
      </c>
      <c r="G491" s="437" t="inlineStr">
        <is>
          <t>ОборудЗак</t>
        </is>
      </c>
      <c r="H491" s="437" t="inlineStr">
        <is>
          <t>Стоимость оборудования заказчика</t>
        </is>
      </c>
      <c r="I491" s="437" t="n"/>
      <c r="J491" s="437" t="n"/>
      <c r="K491" s="437" t="n">
        <v>223</v>
      </c>
      <c r="L491" s="437" t="n">
        <v>9</v>
      </c>
      <c r="M491" s="437" t="n">
        <v>3</v>
      </c>
      <c r="N491" s="437" t="inlineStr"/>
      <c r="O491" s="437" t="n">
        <v>0</v>
      </c>
      <c r="P491" s="437" t="n"/>
      <c r="Q491" s="437" t="n"/>
      <c r="R491" s="437" t="n"/>
      <c r="S491" s="437" t="n"/>
      <c r="T491" s="437" t="n"/>
      <c r="U491" s="437" t="n"/>
      <c r="V491" s="437" t="n"/>
      <c r="W491" s="437" t="n">
        <v>0</v>
      </c>
      <c r="X491" s="437" t="n">
        <v>1</v>
      </c>
      <c r="Y491" s="437" t="n">
        <v>0</v>
      </c>
      <c r="Z491" s="437" t="n"/>
      <c r="AA491" s="437" t="n"/>
      <c r="AB491" s="437" t="n"/>
    </row>
    <row r="492">
      <c r="A492" s="437" t="n">
        <v>50</v>
      </c>
      <c r="B492" s="437" t="n">
        <v>0</v>
      </c>
      <c r="C492" s="437" t="n">
        <v>0</v>
      </c>
      <c r="D492" s="437" t="n">
        <v>1</v>
      </c>
      <c r="E492" s="437" t="n">
        <v>229</v>
      </c>
      <c r="F492" s="437">
        <f>ROUND(Source!AZ481,O492)</f>
        <v/>
      </c>
      <c r="G492" s="437" t="inlineStr">
        <is>
          <t>ОборудПод</t>
        </is>
      </c>
      <c r="H492" s="437" t="inlineStr">
        <is>
          <t>Стоимость оборудования подрядчика</t>
        </is>
      </c>
      <c r="I492" s="437" t="n"/>
      <c r="J492" s="437" t="n"/>
      <c r="K492" s="437" t="n">
        <v>229</v>
      </c>
      <c r="L492" s="437" t="n">
        <v>10</v>
      </c>
      <c r="M492" s="437" t="n">
        <v>3</v>
      </c>
      <c r="N492" s="437" t="inlineStr"/>
      <c r="O492" s="437" t="n">
        <v>0</v>
      </c>
      <c r="P492" s="437" t="n"/>
      <c r="Q492" s="437" t="n"/>
      <c r="R492" s="437" t="n"/>
      <c r="S492" s="437" t="n"/>
      <c r="T492" s="437" t="n"/>
      <c r="U492" s="437" t="n"/>
      <c r="V492" s="437" t="n"/>
      <c r="W492" s="437" t="n">
        <v>0</v>
      </c>
      <c r="X492" s="437" t="n">
        <v>1</v>
      </c>
      <c r="Y492" s="437" t="n">
        <v>0</v>
      </c>
      <c r="Z492" s="437" t="n"/>
      <c r="AA492" s="437" t="n"/>
      <c r="AB492" s="437" t="n"/>
    </row>
    <row r="493">
      <c r="A493" s="437" t="n">
        <v>50</v>
      </c>
      <c r="B493" s="437" t="n">
        <v>0</v>
      </c>
      <c r="C493" s="437" t="n">
        <v>0</v>
      </c>
      <c r="D493" s="437" t="n">
        <v>1</v>
      </c>
      <c r="E493" s="437" t="n">
        <v>203</v>
      </c>
      <c r="F493" s="437">
        <f>ROUND(Source!Q481,O493)</f>
        <v/>
      </c>
      <c r="G493" s="437" t="inlineStr">
        <is>
          <t>ЭММ</t>
        </is>
      </c>
      <c r="H493" s="437" t="inlineStr">
        <is>
          <t>Эксплуатация машин</t>
        </is>
      </c>
      <c r="I493" s="437" t="n"/>
      <c r="J493" s="437" t="n"/>
      <c r="K493" s="437" t="n">
        <v>203</v>
      </c>
      <c r="L493" s="437" t="n">
        <v>11</v>
      </c>
      <c r="M493" s="437" t="n">
        <v>3</v>
      </c>
      <c r="N493" s="437" t="inlineStr"/>
      <c r="O493" s="437" t="n">
        <v>0</v>
      </c>
      <c r="P493" s="437" t="n"/>
      <c r="Q493" s="437" t="n"/>
      <c r="R493" s="437" t="n"/>
      <c r="S493" s="437" t="n"/>
      <c r="T493" s="437" t="n"/>
      <c r="U493" s="437" t="n"/>
      <c r="V493" s="437" t="n"/>
      <c r="W493" s="437" t="n">
        <v>0</v>
      </c>
      <c r="X493" s="437" t="n">
        <v>1</v>
      </c>
      <c r="Y493" s="437" t="n">
        <v>0</v>
      </c>
      <c r="Z493" s="437" t="n"/>
      <c r="AA493" s="437" t="n"/>
      <c r="AB493" s="437" t="n"/>
    </row>
    <row r="494">
      <c r="A494" s="437" t="n">
        <v>50</v>
      </c>
      <c r="B494" s="437" t="n">
        <v>0</v>
      </c>
      <c r="C494" s="437" t="n">
        <v>0</v>
      </c>
      <c r="D494" s="437" t="n">
        <v>1</v>
      </c>
      <c r="E494" s="437" t="n">
        <v>231</v>
      </c>
      <c r="F494" s="437">
        <f>ROUND(Source!BB481,O494)</f>
        <v/>
      </c>
      <c r="G494" s="437" t="inlineStr">
        <is>
          <t>ЭММсНРиСП</t>
        </is>
      </c>
      <c r="H494" s="437" t="inlineStr">
        <is>
          <t>Эксплуатация машин по ТСН-2001.16</t>
        </is>
      </c>
      <c r="I494" s="437" t="n"/>
      <c r="J494" s="437" t="n"/>
      <c r="K494" s="437" t="n">
        <v>231</v>
      </c>
      <c r="L494" s="437" t="n">
        <v>12</v>
      </c>
      <c r="M494" s="437" t="n">
        <v>3</v>
      </c>
      <c r="N494" s="437" t="inlineStr"/>
      <c r="O494" s="437" t="n">
        <v>0</v>
      </c>
      <c r="P494" s="437" t="n"/>
      <c r="Q494" s="437" t="n"/>
      <c r="R494" s="437" t="n"/>
      <c r="S494" s="437" t="n"/>
      <c r="T494" s="437" t="n"/>
      <c r="U494" s="437" t="n"/>
      <c r="V494" s="437" t="n"/>
      <c r="W494" s="437" t="n">
        <v>0</v>
      </c>
      <c r="X494" s="437" t="n">
        <v>1</v>
      </c>
      <c r="Y494" s="437" t="n">
        <v>0</v>
      </c>
      <c r="Z494" s="437" t="n"/>
      <c r="AA494" s="437" t="n"/>
      <c r="AB494" s="437" t="n"/>
    </row>
    <row r="495">
      <c r="A495" s="437" t="n">
        <v>50</v>
      </c>
      <c r="B495" s="437" t="n">
        <v>0</v>
      </c>
      <c r="C495" s="437" t="n">
        <v>0</v>
      </c>
      <c r="D495" s="437" t="n">
        <v>1</v>
      </c>
      <c r="E495" s="437" t="n">
        <v>204</v>
      </c>
      <c r="F495" s="437">
        <f>ROUND(Source!R481,O495)</f>
        <v/>
      </c>
      <c r="G495" s="437" t="inlineStr">
        <is>
          <t>ЗПМ</t>
        </is>
      </c>
      <c r="H495" s="437" t="inlineStr">
        <is>
          <t>ЗП машинистов</t>
        </is>
      </c>
      <c r="I495" s="437" t="n"/>
      <c r="J495" s="437" t="n"/>
      <c r="K495" s="437" t="n">
        <v>204</v>
      </c>
      <c r="L495" s="437" t="n">
        <v>13</v>
      </c>
      <c r="M495" s="437" t="n">
        <v>3</v>
      </c>
      <c r="N495" s="437" t="inlineStr"/>
      <c r="O495" s="437" t="n">
        <v>0</v>
      </c>
      <c r="P495" s="437" t="n"/>
      <c r="Q495" s="437" t="n"/>
      <c r="R495" s="437" t="n"/>
      <c r="S495" s="437" t="n"/>
      <c r="T495" s="437" t="n"/>
      <c r="U495" s="437" t="n"/>
      <c r="V495" s="437" t="n"/>
      <c r="W495" s="437" t="n">
        <v>0</v>
      </c>
      <c r="X495" s="437" t="n">
        <v>1</v>
      </c>
      <c r="Y495" s="437" t="n">
        <v>0</v>
      </c>
      <c r="Z495" s="437" t="n"/>
      <c r="AA495" s="437" t="n"/>
      <c r="AB495" s="437" t="n"/>
    </row>
    <row r="496">
      <c r="A496" s="437" t="n">
        <v>50</v>
      </c>
      <c r="B496" s="437" t="n">
        <v>0</v>
      </c>
      <c r="C496" s="437" t="n">
        <v>0</v>
      </c>
      <c r="D496" s="437" t="n">
        <v>1</v>
      </c>
      <c r="E496" s="437" t="n">
        <v>205</v>
      </c>
      <c r="F496" s="437">
        <f>ROUND(Source!S481,O496)</f>
        <v/>
      </c>
      <c r="G496" s="437" t="inlineStr">
        <is>
          <t>ОЗП</t>
        </is>
      </c>
      <c r="H496" s="437" t="inlineStr">
        <is>
          <t>Основная ЗП рабочих</t>
        </is>
      </c>
      <c r="I496" s="437" t="n"/>
      <c r="J496" s="437" t="n"/>
      <c r="K496" s="437" t="n">
        <v>205</v>
      </c>
      <c r="L496" s="437" t="n">
        <v>14</v>
      </c>
      <c r="M496" s="437" t="n">
        <v>3</v>
      </c>
      <c r="N496" s="437" t="inlineStr"/>
      <c r="O496" s="437" t="n">
        <v>0</v>
      </c>
      <c r="P496" s="437" t="n"/>
      <c r="Q496" s="437" t="n"/>
      <c r="R496" s="437" t="n"/>
      <c r="S496" s="437" t="n"/>
      <c r="T496" s="437" t="n"/>
      <c r="U496" s="437" t="n"/>
      <c r="V496" s="437" t="n"/>
      <c r="W496" s="437" t="n">
        <v>0</v>
      </c>
      <c r="X496" s="437" t="n">
        <v>1</v>
      </c>
      <c r="Y496" s="437" t="n">
        <v>0</v>
      </c>
      <c r="Z496" s="437" t="n"/>
      <c r="AA496" s="437" t="n"/>
      <c r="AB496" s="437" t="n"/>
    </row>
    <row r="497">
      <c r="A497" s="437" t="n">
        <v>50</v>
      </c>
      <c r="B497" s="437" t="n">
        <v>0</v>
      </c>
      <c r="C497" s="437" t="n">
        <v>0</v>
      </c>
      <c r="D497" s="437" t="n">
        <v>1</v>
      </c>
      <c r="E497" s="437" t="n">
        <v>232</v>
      </c>
      <c r="F497" s="437">
        <f>ROUND(Source!BC481,O497)</f>
        <v/>
      </c>
      <c r="G497" s="437" t="inlineStr">
        <is>
          <t>ОЗПсНРиСП</t>
        </is>
      </c>
      <c r="H497" s="437" t="inlineStr">
        <is>
          <t>Основная ЗП рабочих по ТСН-2001.16</t>
        </is>
      </c>
      <c r="I497" s="437" t="n"/>
      <c r="J497" s="437" t="n"/>
      <c r="K497" s="437" t="n">
        <v>232</v>
      </c>
      <c r="L497" s="437" t="n">
        <v>15</v>
      </c>
      <c r="M497" s="437" t="n">
        <v>3</v>
      </c>
      <c r="N497" s="437" t="inlineStr"/>
      <c r="O497" s="437" t="n">
        <v>0</v>
      </c>
      <c r="P497" s="437" t="n"/>
      <c r="Q497" s="437" t="n"/>
      <c r="R497" s="437" t="n"/>
      <c r="S497" s="437" t="n"/>
      <c r="T497" s="437" t="n"/>
      <c r="U497" s="437" t="n"/>
      <c r="V497" s="437" t="n"/>
      <c r="W497" s="437" t="n">
        <v>0</v>
      </c>
      <c r="X497" s="437" t="n">
        <v>1</v>
      </c>
      <c r="Y497" s="437" t="n">
        <v>0</v>
      </c>
      <c r="Z497" s="437" t="n"/>
      <c r="AA497" s="437" t="n"/>
      <c r="AB497" s="437" t="n"/>
    </row>
    <row r="498">
      <c r="A498" s="437" t="n">
        <v>50</v>
      </c>
      <c r="B498" s="437" t="n">
        <v>0</v>
      </c>
      <c r="C498" s="437" t="n">
        <v>0</v>
      </c>
      <c r="D498" s="437" t="n">
        <v>1</v>
      </c>
      <c r="E498" s="437" t="n">
        <v>214</v>
      </c>
      <c r="F498" s="437">
        <f>ROUND(Source!AS481,O498)</f>
        <v/>
      </c>
      <c r="G498" s="437" t="inlineStr">
        <is>
          <t>Строит</t>
        </is>
      </c>
      <c r="H498" s="437" t="inlineStr">
        <is>
          <t>Строительные работы с НР и СП</t>
        </is>
      </c>
      <c r="I498" s="437" t="n"/>
      <c r="J498" s="437" t="n"/>
      <c r="K498" s="437" t="n">
        <v>214</v>
      </c>
      <c r="L498" s="437" t="n">
        <v>16</v>
      </c>
      <c r="M498" s="437" t="n">
        <v>3</v>
      </c>
      <c r="N498" s="437" t="inlineStr"/>
      <c r="O498" s="437" t="n">
        <v>0</v>
      </c>
      <c r="P498" s="437" t="n"/>
      <c r="Q498" s="437" t="n"/>
      <c r="R498" s="437" t="n"/>
      <c r="S498" s="437" t="n"/>
      <c r="T498" s="437" t="n"/>
      <c r="U498" s="437" t="n"/>
      <c r="V498" s="437" t="n"/>
      <c r="W498" s="437" t="n">
        <v>0</v>
      </c>
      <c r="X498" s="437" t="n">
        <v>1</v>
      </c>
      <c r="Y498" s="437" t="n">
        <v>0</v>
      </c>
      <c r="Z498" s="437" t="n"/>
      <c r="AA498" s="437" t="n"/>
      <c r="AB498" s="437" t="n"/>
    </row>
    <row r="499">
      <c r="A499" s="437" t="n">
        <v>50</v>
      </c>
      <c r="B499" s="437" t="n">
        <v>0</v>
      </c>
      <c r="C499" s="437" t="n">
        <v>0</v>
      </c>
      <c r="D499" s="437" t="n">
        <v>1</v>
      </c>
      <c r="E499" s="437" t="n">
        <v>215</v>
      </c>
      <c r="F499" s="437">
        <f>ROUND(Source!AT481,O499)</f>
        <v/>
      </c>
      <c r="G499" s="437" t="inlineStr">
        <is>
          <t>Монтаж</t>
        </is>
      </c>
      <c r="H499" s="437" t="inlineStr">
        <is>
          <t>Монтажные работы с НР и СП</t>
        </is>
      </c>
      <c r="I499" s="437" t="n"/>
      <c r="J499" s="437" t="n"/>
      <c r="K499" s="437" t="n">
        <v>215</v>
      </c>
      <c r="L499" s="437" t="n">
        <v>17</v>
      </c>
      <c r="M499" s="437" t="n">
        <v>3</v>
      </c>
      <c r="N499" s="437" t="inlineStr"/>
      <c r="O499" s="437" t="n">
        <v>0</v>
      </c>
      <c r="P499" s="437" t="n"/>
      <c r="Q499" s="437" t="n"/>
      <c r="R499" s="437" t="n"/>
      <c r="S499" s="437" t="n"/>
      <c r="T499" s="437" t="n"/>
      <c r="U499" s="437" t="n"/>
      <c r="V499" s="437" t="n"/>
      <c r="W499" s="437" t="n">
        <v>0</v>
      </c>
      <c r="X499" s="437" t="n">
        <v>1</v>
      </c>
      <c r="Y499" s="437" t="n">
        <v>0</v>
      </c>
      <c r="Z499" s="437" t="n"/>
      <c r="AA499" s="437" t="n"/>
      <c r="AB499" s="437" t="n"/>
    </row>
    <row r="500">
      <c r="A500" s="437" t="n">
        <v>50</v>
      </c>
      <c r="B500" s="437" t="n">
        <v>0</v>
      </c>
      <c r="C500" s="437" t="n">
        <v>0</v>
      </c>
      <c r="D500" s="437" t="n">
        <v>1</v>
      </c>
      <c r="E500" s="437" t="n">
        <v>217</v>
      </c>
      <c r="F500" s="437">
        <f>ROUND(Source!AU481,O500)</f>
        <v/>
      </c>
      <c r="G500" s="437" t="inlineStr">
        <is>
          <t>Прочие</t>
        </is>
      </c>
      <c r="H500" s="437" t="inlineStr">
        <is>
          <t>Прочие работы с НР и СП</t>
        </is>
      </c>
      <c r="I500" s="437" t="n"/>
      <c r="J500" s="437" t="n"/>
      <c r="K500" s="437" t="n">
        <v>217</v>
      </c>
      <c r="L500" s="437" t="n">
        <v>18</v>
      </c>
      <c r="M500" s="437" t="n">
        <v>3</v>
      </c>
      <c r="N500" s="437" t="inlineStr"/>
      <c r="O500" s="437" t="n">
        <v>0</v>
      </c>
      <c r="P500" s="437" t="n"/>
      <c r="Q500" s="437" t="n"/>
      <c r="R500" s="437" t="n"/>
      <c r="S500" s="437" t="n"/>
      <c r="T500" s="437" t="n"/>
      <c r="U500" s="437" t="n"/>
      <c r="V500" s="437" t="n"/>
      <c r="W500" s="437" t="n">
        <v>0</v>
      </c>
      <c r="X500" s="437" t="n">
        <v>1</v>
      </c>
      <c r="Y500" s="437" t="n">
        <v>0</v>
      </c>
      <c r="Z500" s="437" t="n"/>
      <c r="AA500" s="437" t="n"/>
      <c r="AB500" s="437" t="n"/>
    </row>
    <row r="501">
      <c r="A501" s="437" t="n">
        <v>50</v>
      </c>
      <c r="B501" s="437" t="n">
        <v>0</v>
      </c>
      <c r="C501" s="437" t="n">
        <v>0</v>
      </c>
      <c r="D501" s="437" t="n">
        <v>1</v>
      </c>
      <c r="E501" s="437" t="n">
        <v>230</v>
      </c>
      <c r="F501" s="437">
        <f>ROUND(Source!BA481,O501)</f>
        <v/>
      </c>
      <c r="G501" s="437" t="inlineStr">
        <is>
          <t>ПрочиеЗатр</t>
        </is>
      </c>
      <c r="H501" s="437" t="inlineStr">
        <is>
          <t>Прочие затраты по ТСН-2001.16</t>
        </is>
      </c>
      <c r="I501" s="437" t="n"/>
      <c r="J501" s="437" t="n"/>
      <c r="K501" s="437" t="n">
        <v>230</v>
      </c>
      <c r="L501" s="437" t="n">
        <v>19</v>
      </c>
      <c r="M501" s="437" t="n">
        <v>3</v>
      </c>
      <c r="N501" s="437" t="inlineStr"/>
      <c r="O501" s="437" t="n">
        <v>0</v>
      </c>
      <c r="P501" s="437" t="n"/>
      <c r="Q501" s="437" t="n"/>
      <c r="R501" s="437" t="n"/>
      <c r="S501" s="437" t="n"/>
      <c r="T501" s="437" t="n"/>
      <c r="U501" s="437" t="n"/>
      <c r="V501" s="437" t="n"/>
      <c r="W501" s="437" t="n">
        <v>0</v>
      </c>
      <c r="X501" s="437" t="n">
        <v>1</v>
      </c>
      <c r="Y501" s="437" t="n">
        <v>0</v>
      </c>
      <c r="Z501" s="437" t="n"/>
      <c r="AA501" s="437" t="n"/>
      <c r="AB501" s="437" t="n"/>
    </row>
    <row r="502">
      <c r="A502" s="437" t="n">
        <v>50</v>
      </c>
      <c r="B502" s="437" t="n">
        <v>0</v>
      </c>
      <c r="C502" s="437" t="n">
        <v>0</v>
      </c>
      <c r="D502" s="437" t="n">
        <v>1</v>
      </c>
      <c r="E502" s="437" t="n">
        <v>206</v>
      </c>
      <c r="F502" s="437">
        <f>ROUND(Source!T481,O502)</f>
        <v/>
      </c>
      <c r="G502" s="437" t="inlineStr">
        <is>
          <t>ВозврМат</t>
        </is>
      </c>
      <c r="H502" s="437" t="inlineStr">
        <is>
          <t>Возврат материалов</t>
        </is>
      </c>
      <c r="I502" s="437" t="n"/>
      <c r="J502" s="437" t="n"/>
      <c r="K502" s="437" t="n">
        <v>206</v>
      </c>
      <c r="L502" s="437" t="n">
        <v>20</v>
      </c>
      <c r="M502" s="437" t="n">
        <v>3</v>
      </c>
      <c r="N502" s="437" t="inlineStr"/>
      <c r="O502" s="437" t="n">
        <v>0</v>
      </c>
      <c r="P502" s="437" t="n"/>
      <c r="Q502" s="437" t="n"/>
      <c r="R502" s="437" t="n"/>
      <c r="S502" s="437" t="n"/>
      <c r="T502" s="437" t="n"/>
      <c r="U502" s="437" t="n"/>
      <c r="V502" s="437" t="n"/>
      <c r="W502" s="437" t="n">
        <v>0</v>
      </c>
      <c r="X502" s="437" t="n">
        <v>1</v>
      </c>
      <c r="Y502" s="437" t="n">
        <v>0</v>
      </c>
      <c r="Z502" s="437" t="n"/>
      <c r="AA502" s="437" t="n"/>
      <c r="AB502" s="437" t="n"/>
    </row>
    <row r="503">
      <c r="A503" s="437" t="n">
        <v>50</v>
      </c>
      <c r="B503" s="437" t="n">
        <v>0</v>
      </c>
      <c r="C503" s="437" t="n">
        <v>0</v>
      </c>
      <c r="D503" s="437" t="n">
        <v>1</v>
      </c>
      <c r="E503" s="437" t="n">
        <v>207</v>
      </c>
      <c r="F503" s="437">
        <f>ROUND(Source!U481,O503)</f>
        <v/>
      </c>
      <c r="G503" s="437" t="inlineStr">
        <is>
          <t>ТрудСтр</t>
        </is>
      </c>
      <c r="H503" s="437" t="inlineStr">
        <is>
          <t>Трудозатраты строителей</t>
        </is>
      </c>
      <c r="I503" s="437" t="n"/>
      <c r="J503" s="437" t="n"/>
      <c r="K503" s="437" t="n">
        <v>207</v>
      </c>
      <c r="L503" s="437" t="n">
        <v>21</v>
      </c>
      <c r="M503" s="437" t="n">
        <v>3</v>
      </c>
      <c r="N503" s="437" t="inlineStr"/>
      <c r="O503" s="437" t="n">
        <v>7</v>
      </c>
      <c r="P503" s="437" t="n"/>
      <c r="Q503" s="437" t="n"/>
      <c r="R503" s="437" t="n"/>
      <c r="S503" s="437" t="n"/>
      <c r="T503" s="437" t="n"/>
      <c r="U503" s="437" t="n"/>
      <c r="V503" s="437" t="n"/>
      <c r="W503" s="437" t="n">
        <v>0</v>
      </c>
      <c r="X503" s="437" t="n">
        <v>1</v>
      </c>
      <c r="Y503" s="437" t="n">
        <v>0</v>
      </c>
      <c r="Z503" s="437" t="n"/>
      <c r="AA503" s="437" t="n"/>
      <c r="AB503" s="437" t="n"/>
    </row>
    <row r="504">
      <c r="A504" s="437" t="n">
        <v>50</v>
      </c>
      <c r="B504" s="437" t="n">
        <v>0</v>
      </c>
      <c r="C504" s="437" t="n">
        <v>0</v>
      </c>
      <c r="D504" s="437" t="n">
        <v>1</v>
      </c>
      <c r="E504" s="437" t="n">
        <v>208</v>
      </c>
      <c r="F504" s="437">
        <f>ROUND(Source!V481,O504)</f>
        <v/>
      </c>
      <c r="G504" s="437" t="inlineStr">
        <is>
          <t>ТрудМаш</t>
        </is>
      </c>
      <c r="H504" s="437" t="inlineStr">
        <is>
          <t>Трудозатраты машинистов</t>
        </is>
      </c>
      <c r="I504" s="437" t="n"/>
      <c r="J504" s="437" t="n"/>
      <c r="K504" s="437" t="n">
        <v>208</v>
      </c>
      <c r="L504" s="437" t="n">
        <v>22</v>
      </c>
      <c r="M504" s="437" t="n">
        <v>3</v>
      </c>
      <c r="N504" s="437" t="inlineStr"/>
      <c r="O504" s="437" t="n">
        <v>7</v>
      </c>
      <c r="P504" s="437" t="n"/>
      <c r="Q504" s="437" t="n"/>
      <c r="R504" s="437" t="n"/>
      <c r="S504" s="437" t="n"/>
      <c r="T504" s="437" t="n"/>
      <c r="U504" s="437" t="n"/>
      <c r="V504" s="437" t="n"/>
      <c r="W504" s="437" t="n">
        <v>0</v>
      </c>
      <c r="X504" s="437" t="n">
        <v>1</v>
      </c>
      <c r="Y504" s="437" t="n">
        <v>0</v>
      </c>
      <c r="Z504" s="437" t="n"/>
      <c r="AA504" s="437" t="n"/>
      <c r="AB504" s="437" t="n"/>
    </row>
    <row r="505">
      <c r="A505" s="437" t="n">
        <v>50</v>
      </c>
      <c r="B505" s="437" t="n">
        <v>0</v>
      </c>
      <c r="C505" s="437" t="n">
        <v>0</v>
      </c>
      <c r="D505" s="437" t="n">
        <v>1</v>
      </c>
      <c r="E505" s="437" t="n">
        <v>209</v>
      </c>
      <c r="F505" s="437">
        <f>ROUND(Source!W481,O505)</f>
        <v/>
      </c>
      <c r="G505" s="437" t="inlineStr">
        <is>
          <t>ТранспМат</t>
        </is>
      </c>
      <c r="H505" s="437" t="inlineStr">
        <is>
          <t>Транспорт материалов</t>
        </is>
      </c>
      <c r="I505" s="437" t="n"/>
      <c r="J505" s="437" t="n"/>
      <c r="K505" s="437" t="n">
        <v>209</v>
      </c>
      <c r="L505" s="437" t="n">
        <v>23</v>
      </c>
      <c r="M505" s="437" t="n">
        <v>3</v>
      </c>
      <c r="N505" s="437" t="inlineStr"/>
      <c r="O505" s="437" t="n">
        <v>0</v>
      </c>
      <c r="P505" s="437" t="n"/>
      <c r="Q505" s="437" t="n"/>
      <c r="R505" s="437" t="n"/>
      <c r="S505" s="437" t="n"/>
      <c r="T505" s="437" t="n"/>
      <c r="U505" s="437" t="n"/>
      <c r="V505" s="437" t="n"/>
      <c r="W505" s="437" t="n">
        <v>0</v>
      </c>
      <c r="X505" s="437" t="n">
        <v>1</v>
      </c>
      <c r="Y505" s="437" t="n">
        <v>0</v>
      </c>
      <c r="Z505" s="437" t="n"/>
      <c r="AA505" s="437" t="n"/>
      <c r="AB505" s="437" t="n"/>
    </row>
    <row r="506">
      <c r="A506" s="437" t="n">
        <v>50</v>
      </c>
      <c r="B506" s="437" t="n">
        <v>0</v>
      </c>
      <c r="C506" s="437" t="n">
        <v>0</v>
      </c>
      <c r="D506" s="437" t="n">
        <v>1</v>
      </c>
      <c r="E506" s="437" t="n">
        <v>233</v>
      </c>
      <c r="F506" s="437">
        <f>ROUND(Source!BD481,O506)</f>
        <v/>
      </c>
      <c r="G506" s="437" t="inlineStr">
        <is>
          <t>Перевозка</t>
        </is>
      </c>
      <c r="H506" s="437" t="inlineStr">
        <is>
          <t>Перевозка грузов</t>
        </is>
      </c>
      <c r="I506" s="437" t="n"/>
      <c r="J506" s="437" t="n"/>
      <c r="K506" s="437" t="n">
        <v>233</v>
      </c>
      <c r="L506" s="437" t="n">
        <v>24</v>
      </c>
      <c r="M506" s="437" t="n">
        <v>3</v>
      </c>
      <c r="N506" s="437" t="inlineStr"/>
      <c r="O506" s="437" t="n">
        <v>0</v>
      </c>
      <c r="P506" s="437" t="n"/>
      <c r="Q506" s="437" t="n"/>
      <c r="R506" s="437" t="n"/>
      <c r="S506" s="437" t="n"/>
      <c r="T506" s="437" t="n"/>
      <c r="U506" s="437" t="n"/>
      <c r="V506" s="437" t="n"/>
      <c r="W506" s="437" t="n">
        <v>0</v>
      </c>
      <c r="X506" s="437" t="n">
        <v>1</v>
      </c>
      <c r="Y506" s="437" t="n">
        <v>0</v>
      </c>
      <c r="Z506" s="437" t="n"/>
      <c r="AA506" s="437" t="n"/>
      <c r="AB506" s="437" t="n"/>
    </row>
    <row r="507">
      <c r="A507" s="437" t="n">
        <v>50</v>
      </c>
      <c r="B507" s="437" t="n">
        <v>0</v>
      </c>
      <c r="C507" s="437" t="n">
        <v>0</v>
      </c>
      <c r="D507" s="437" t="n">
        <v>1</v>
      </c>
      <c r="E507" s="437" t="n">
        <v>210</v>
      </c>
      <c r="F507" s="437">
        <f>ROUND(Source!X481,O507)</f>
        <v/>
      </c>
      <c r="G507" s="437" t="inlineStr">
        <is>
          <t>НР</t>
        </is>
      </c>
      <c r="H507" s="437" t="inlineStr">
        <is>
          <t>Накладные расходы</t>
        </is>
      </c>
      <c r="I507" s="437" t="n"/>
      <c r="J507" s="437" t="n"/>
      <c r="K507" s="437" t="n">
        <v>210</v>
      </c>
      <c r="L507" s="437" t="n">
        <v>25</v>
      </c>
      <c r="M507" s="437" t="n">
        <v>3</v>
      </c>
      <c r="N507" s="437" t="inlineStr"/>
      <c r="O507" s="437" t="n">
        <v>0</v>
      </c>
      <c r="P507" s="437" t="n"/>
      <c r="Q507" s="437" t="n"/>
      <c r="R507" s="437" t="n"/>
      <c r="S507" s="437" t="n"/>
      <c r="T507" s="437" t="n"/>
      <c r="U507" s="437" t="n"/>
      <c r="V507" s="437" t="n"/>
      <c r="W507" s="437" t="n">
        <v>0</v>
      </c>
      <c r="X507" s="437" t="n">
        <v>1</v>
      </c>
      <c r="Y507" s="437" t="n">
        <v>0</v>
      </c>
      <c r="Z507" s="437" t="n"/>
      <c r="AA507" s="437" t="n"/>
      <c r="AB507" s="437" t="n"/>
    </row>
    <row r="508">
      <c r="A508" s="437" t="n">
        <v>50</v>
      </c>
      <c r="B508" s="437" t="n">
        <v>0</v>
      </c>
      <c r="C508" s="437" t="n">
        <v>0</v>
      </c>
      <c r="D508" s="437" t="n">
        <v>1</v>
      </c>
      <c r="E508" s="437" t="n">
        <v>211</v>
      </c>
      <c r="F508" s="437">
        <f>ROUND(Source!Y481,O508)</f>
        <v/>
      </c>
      <c r="G508" s="437" t="inlineStr">
        <is>
          <t>СмПриб</t>
        </is>
      </c>
      <c r="H508" s="437" t="inlineStr">
        <is>
          <t>Сметная прибыль</t>
        </is>
      </c>
      <c r="I508" s="437" t="n"/>
      <c r="J508" s="437" t="n"/>
      <c r="K508" s="437" t="n">
        <v>211</v>
      </c>
      <c r="L508" s="437" t="n">
        <v>26</v>
      </c>
      <c r="M508" s="437" t="n">
        <v>3</v>
      </c>
      <c r="N508" s="437" t="inlineStr"/>
      <c r="O508" s="437" t="n">
        <v>0</v>
      </c>
      <c r="P508" s="437" t="n"/>
      <c r="Q508" s="437" t="n"/>
      <c r="R508" s="437" t="n"/>
      <c r="S508" s="437" t="n"/>
      <c r="T508" s="437" t="n"/>
      <c r="U508" s="437" t="n"/>
      <c r="V508" s="437" t="n"/>
      <c r="W508" s="437" t="n">
        <v>0</v>
      </c>
      <c r="X508" s="437" t="n">
        <v>1</v>
      </c>
      <c r="Y508" s="437" t="n">
        <v>0</v>
      </c>
      <c r="Z508" s="437" t="n"/>
      <c r="AA508" s="437" t="n"/>
      <c r="AB508" s="437" t="n"/>
    </row>
    <row r="509">
      <c r="A509" s="437" t="n">
        <v>50</v>
      </c>
      <c r="B509" s="437" t="n">
        <v>0</v>
      </c>
      <c r="C509" s="437" t="n">
        <v>0</v>
      </c>
      <c r="D509" s="437" t="n">
        <v>1</v>
      </c>
      <c r="E509" s="437" t="n">
        <v>224</v>
      </c>
      <c r="F509" s="437">
        <f>ROUND(Source!AR481,O509)</f>
        <v/>
      </c>
      <c r="G509" s="437" t="inlineStr">
        <is>
          <t>Всего</t>
        </is>
      </c>
      <c r="H509" s="437" t="inlineStr">
        <is>
          <t>Всего с НР и СП</t>
        </is>
      </c>
      <c r="I509" s="437" t="n"/>
      <c r="J509" s="437" t="n"/>
      <c r="K509" s="437" t="n">
        <v>224</v>
      </c>
      <c r="L509" s="437" t="n">
        <v>27</v>
      </c>
      <c r="M509" s="437" t="n">
        <v>3</v>
      </c>
      <c r="N509" s="437" t="inlineStr"/>
      <c r="O509" s="437" t="n">
        <v>0</v>
      </c>
      <c r="P509" s="437" t="n"/>
      <c r="Q509" s="437" t="n"/>
      <c r="R509" s="437" t="n"/>
      <c r="S509" s="437" t="n"/>
      <c r="T509" s="437" t="n"/>
      <c r="U509" s="437" t="n"/>
      <c r="V509" s="437" t="n"/>
      <c r="W509" s="437" t="n">
        <v>0</v>
      </c>
      <c r="X509" s="437" t="n">
        <v>1</v>
      </c>
      <c r="Y509" s="437" t="n">
        <v>0</v>
      </c>
      <c r="Z509" s="437" t="n"/>
      <c r="AA509" s="437" t="n"/>
      <c r="AB509" s="437" t="n"/>
    </row>
    <row r="510">
      <c r="A510" s="437" t="n">
        <v>50</v>
      </c>
      <c r="B510" s="437" t="n">
        <v>0</v>
      </c>
      <c r="C510" s="437" t="n">
        <v>0</v>
      </c>
      <c r="D510" s="437" t="n">
        <v>2</v>
      </c>
      <c r="E510" s="437" t="n">
        <v>0</v>
      </c>
      <c r="F510" s="437">
        <f>ROUND(F509,O510)</f>
        <v/>
      </c>
      <c r="G510" s="437" t="inlineStr">
        <is>
          <t>и1</t>
        </is>
      </c>
      <c r="H510" s="437" t="inlineStr">
        <is>
          <t>Итого</t>
        </is>
      </c>
      <c r="I510" s="437" t="n"/>
      <c r="J510" s="437" t="n"/>
      <c r="K510" s="437" t="n">
        <v>212</v>
      </c>
      <c r="L510" s="437" t="n">
        <v>28</v>
      </c>
      <c r="M510" s="437" t="n">
        <v>0</v>
      </c>
      <c r="N510" s="437" t="inlineStr"/>
      <c r="O510" s="437" t="n">
        <v>0</v>
      </c>
      <c r="P510" s="437" t="n"/>
      <c r="Q510" s="437" t="n"/>
      <c r="R510" s="437" t="n"/>
      <c r="S510" s="437" t="n"/>
      <c r="T510" s="437" t="n"/>
      <c r="U510" s="437" t="n"/>
      <c r="V510" s="437" t="n"/>
      <c r="W510" s="437" t="n">
        <v>0</v>
      </c>
      <c r="X510" s="437" t="n">
        <v>1</v>
      </c>
      <c r="Y510" s="437" t="n">
        <v>0</v>
      </c>
      <c r="Z510" s="437" t="n"/>
      <c r="AA510" s="437" t="n"/>
      <c r="AB510" s="437" t="n"/>
    </row>
    <row r="511">
      <c r="A511" s="437" t="n">
        <v>50</v>
      </c>
      <c r="B511" s="437" t="n">
        <v>0</v>
      </c>
      <c r="C511" s="437" t="n">
        <v>0</v>
      </c>
      <c r="D511" s="437" t="n">
        <v>2</v>
      </c>
      <c r="E511" s="437" t="n">
        <v>0</v>
      </c>
      <c r="F511" s="437">
        <f>ROUND(F510*0.22,O511)</f>
        <v/>
      </c>
      <c r="G511" s="437" t="inlineStr">
        <is>
          <t>и2</t>
        </is>
      </c>
      <c r="H511" s="437" t="inlineStr">
        <is>
          <t>НДС 22%</t>
        </is>
      </c>
      <c r="I511" s="437" t="n"/>
      <c r="J511" s="437" t="n"/>
      <c r="K511" s="437" t="n">
        <v>212</v>
      </c>
      <c r="L511" s="437" t="n">
        <v>29</v>
      </c>
      <c r="M511" s="437" t="n">
        <v>0</v>
      </c>
      <c r="N511" s="437" t="inlineStr"/>
      <c r="O511" s="437" t="n">
        <v>0</v>
      </c>
      <c r="P511" s="437" t="n"/>
      <c r="Q511" s="437" t="n"/>
      <c r="R511" s="437" t="n"/>
      <c r="S511" s="437" t="n"/>
      <c r="T511" s="437" t="n"/>
      <c r="U511" s="437" t="n"/>
      <c r="V511" s="437" t="n"/>
      <c r="W511" s="437" t="n">
        <v>0</v>
      </c>
      <c r="X511" s="437" t="n">
        <v>1</v>
      </c>
      <c r="Y511" s="437" t="n">
        <v>0</v>
      </c>
      <c r="Z511" s="437" t="n"/>
      <c r="AA511" s="437" t="n"/>
      <c r="AB511" s="437" t="n"/>
    </row>
    <row r="512">
      <c r="A512" s="437" t="n">
        <v>50</v>
      </c>
      <c r="B512" s="437" t="n">
        <v>0</v>
      </c>
      <c r="C512" s="437" t="n">
        <v>0</v>
      </c>
      <c r="D512" s="437" t="n">
        <v>2</v>
      </c>
      <c r="E512" s="437" t="n">
        <v>213</v>
      </c>
      <c r="F512" s="437">
        <f>ROUND(F510+F511,O512)</f>
        <v/>
      </c>
      <c r="G512" s="437" t="inlineStr">
        <is>
          <t>и3</t>
        </is>
      </c>
      <c r="H512" s="437" t="inlineStr">
        <is>
          <t>Всего</t>
        </is>
      </c>
      <c r="I512" s="437" t="n"/>
      <c r="J512" s="437" t="n"/>
      <c r="K512" s="437" t="n">
        <v>212</v>
      </c>
      <c r="L512" s="437" t="n">
        <v>30</v>
      </c>
      <c r="M512" s="437" t="n">
        <v>0</v>
      </c>
      <c r="N512" s="437" t="inlineStr"/>
      <c r="O512" s="437" t="n">
        <v>0</v>
      </c>
      <c r="P512" s="437" t="n"/>
      <c r="Q512" s="437" t="n"/>
      <c r="R512" s="437" t="n"/>
      <c r="S512" s="437" t="n"/>
      <c r="T512" s="437" t="n"/>
      <c r="U512" s="437" t="n"/>
      <c r="V512" s="437" t="n"/>
      <c r="W512" s="437" t="n">
        <v>0</v>
      </c>
      <c r="X512" s="437" t="n">
        <v>1</v>
      </c>
      <c r="Y512" s="437" t="n">
        <v>0</v>
      </c>
      <c r="Z512" s="437" t="n"/>
      <c r="AA512" s="437" t="n"/>
      <c r="AB512" s="437" t="n"/>
    </row>
    <row r="513"/>
    <row r="514">
      <c r="A514" s="434" t="n">
        <v>3</v>
      </c>
      <c r="B514" s="434" t="n">
        <v>0</v>
      </c>
      <c r="C514" s="434" t="n"/>
      <c r="D514" s="434">
        <f>ROW(A521)</f>
        <v/>
      </c>
      <c r="E514" s="434" t="n"/>
      <c r="F514" s="434" t="inlineStr">
        <is>
          <t>Новая локальная смета</t>
        </is>
      </c>
      <c r="G514" s="434" t="inlineStr">
        <is>
          <t>Текстильщиков 15</t>
        </is>
      </c>
      <c r="H514" s="434" t="inlineStr"/>
      <c r="I514" s="434" t="n">
        <v>0</v>
      </c>
      <c r="J514" s="434" t="inlineStr"/>
      <c r="K514" s="434" t="n">
        <v>0</v>
      </c>
      <c r="L514" s="434" t="inlineStr">
        <is>
          <t>Новая локальная смета</t>
        </is>
      </c>
      <c r="M514" s="434" t="inlineStr"/>
      <c r="N514" s="434" t="n"/>
      <c r="O514" s="434" t="n"/>
      <c r="P514" s="434" t="n"/>
      <c r="Q514" s="434" t="n"/>
      <c r="R514" s="434" t="n"/>
      <c r="S514" s="434" t="n">
        <v>0</v>
      </c>
      <c r="T514" s="434" t="n"/>
      <c r="U514" s="434" t="inlineStr"/>
      <c r="V514" s="434" t="n">
        <v>0</v>
      </c>
      <c r="W514" s="434" t="n"/>
      <c r="X514" s="434" t="n"/>
      <c r="Y514" s="434" t="n"/>
      <c r="Z514" s="434" t="n"/>
      <c r="AA514" s="434" t="n"/>
      <c r="AB514" s="434" t="inlineStr"/>
      <c r="AC514" s="434" t="inlineStr"/>
      <c r="AD514" s="434" t="inlineStr"/>
      <c r="AE514" s="434" t="inlineStr"/>
      <c r="AF514" s="434" t="inlineStr"/>
      <c r="AG514" s="434" t="inlineStr"/>
      <c r="AH514" s="434" t="n"/>
      <c r="AI514" s="434" t="n"/>
      <c r="AJ514" s="434" t="n"/>
      <c r="AK514" s="434" t="n"/>
      <c r="AL514" s="434" t="n"/>
      <c r="AM514" s="434" t="n"/>
      <c r="AN514" s="434" t="n"/>
      <c r="AO514" s="434" t="n"/>
      <c r="AP514" s="434" t="inlineStr"/>
      <c r="AQ514" s="434" t="inlineStr"/>
      <c r="AR514" s="434" t="inlineStr"/>
      <c r="AS514" s="434" t="n"/>
      <c r="AT514" s="434" t="n"/>
      <c r="AU514" s="434" t="n"/>
      <c r="AV514" s="434" t="n"/>
      <c r="AW514" s="434" t="n"/>
      <c r="AX514" s="434" t="n"/>
      <c r="AY514" s="434" t="n"/>
      <c r="AZ514" s="434" t="inlineStr"/>
      <c r="BA514" s="434" t="n"/>
      <c r="BB514" s="434" t="inlineStr"/>
      <c r="BC514" s="434" t="inlineStr"/>
      <c r="BD514" s="434" t="inlineStr"/>
      <c r="BE514" s="434" t="inlineStr"/>
      <c r="BF514" s="434" t="inlineStr"/>
      <c r="BG514" s="434" t="inlineStr"/>
      <c r="BH514" s="434" t="inlineStr"/>
      <c r="BI514" s="434" t="inlineStr"/>
      <c r="BJ514" s="434" t="inlineStr"/>
      <c r="BK514" s="434" t="inlineStr"/>
      <c r="BL514" s="434" t="inlineStr"/>
      <c r="BM514" s="434" t="inlineStr"/>
      <c r="BN514" s="434" t="inlineStr"/>
      <c r="BO514" s="434" t="inlineStr"/>
      <c r="BP514" s="434" t="inlineStr"/>
      <c r="BQ514" s="434" t="n"/>
      <c r="BR514" s="434" t="n"/>
      <c r="BS514" s="434" t="n"/>
      <c r="BT514" s="434" t="n"/>
      <c r="BU514" s="434" t="n"/>
      <c r="BV514" s="434" t="n"/>
      <c r="BW514" s="434" t="n"/>
      <c r="BX514" s="434" t="n">
        <v>0</v>
      </c>
      <c r="BY514" s="434" t="n"/>
      <c r="BZ514" s="434" t="n"/>
      <c r="CA514" s="434" t="n"/>
      <c r="CB514" s="434" t="n"/>
      <c r="CC514" s="434" t="n"/>
      <c r="CD514" s="434" t="n"/>
      <c r="CE514" s="434" t="n"/>
      <c r="CF514" s="434" t="n">
        <v>0</v>
      </c>
      <c r="CG514" s="434" t="n">
        <v>0</v>
      </c>
      <c r="CH514" s="434" t="n"/>
      <c r="CI514" s="434" t="inlineStr"/>
      <c r="CJ514" s="434" t="inlineStr"/>
      <c r="CK514" t="inlineStr"/>
      <c r="CL514" t="inlineStr"/>
      <c r="CM514" t="inlineStr"/>
      <c r="CN514" t="inlineStr"/>
      <c r="CO514" t="inlineStr"/>
      <c r="CP514" t="inlineStr"/>
      <c r="CQ514" t="inlineStr"/>
    </row>
    <row r="515"/>
    <row r="516">
      <c r="A516" s="435" t="n">
        <v>52</v>
      </c>
      <c r="B516" s="435">
        <f>B521</f>
        <v/>
      </c>
      <c r="C516" s="435">
        <f>C521</f>
        <v/>
      </c>
      <c r="D516" s="435">
        <f>D521</f>
        <v/>
      </c>
      <c r="E516" s="435">
        <f>E521</f>
        <v/>
      </c>
      <c r="F516" s="435">
        <f>F521</f>
        <v/>
      </c>
      <c r="G516" s="435">
        <f>G521</f>
        <v/>
      </c>
      <c r="H516" s="435" t="n"/>
      <c r="I516" s="435" t="n"/>
      <c r="J516" s="435" t="n"/>
      <c r="K516" s="435" t="n"/>
      <c r="L516" s="435" t="n"/>
      <c r="M516" s="435" t="n"/>
      <c r="N516" s="435" t="n"/>
      <c r="O516" s="435">
        <f>O521</f>
        <v/>
      </c>
      <c r="P516" s="435">
        <f>P521</f>
        <v/>
      </c>
      <c r="Q516" s="435">
        <f>Q521</f>
        <v/>
      </c>
      <c r="R516" s="435">
        <f>R521</f>
        <v/>
      </c>
      <c r="S516" s="435">
        <f>S521</f>
        <v/>
      </c>
      <c r="T516" s="435">
        <f>T521</f>
        <v/>
      </c>
      <c r="U516" s="435">
        <f>U521</f>
        <v/>
      </c>
      <c r="V516" s="435">
        <f>V521</f>
        <v/>
      </c>
      <c r="W516" s="435">
        <f>W521</f>
        <v/>
      </c>
      <c r="X516" s="435">
        <f>X521</f>
        <v/>
      </c>
      <c r="Y516" s="435">
        <f>Y521</f>
        <v/>
      </c>
      <c r="Z516" s="435">
        <f>Z521</f>
        <v/>
      </c>
      <c r="AA516" s="435">
        <f>AA521</f>
        <v/>
      </c>
      <c r="AB516" s="435">
        <f>AB521</f>
        <v/>
      </c>
      <c r="AC516" s="435">
        <f>AC521</f>
        <v/>
      </c>
      <c r="AD516" s="435">
        <f>AD521</f>
        <v/>
      </c>
      <c r="AE516" s="435">
        <f>AE521</f>
        <v/>
      </c>
      <c r="AF516" s="435">
        <f>AF521</f>
        <v/>
      </c>
      <c r="AG516" s="435">
        <f>AG521</f>
        <v/>
      </c>
      <c r="AH516" s="435">
        <f>AH521</f>
        <v/>
      </c>
      <c r="AI516" s="435">
        <f>AI521</f>
        <v/>
      </c>
      <c r="AJ516" s="435">
        <f>AJ521</f>
        <v/>
      </c>
      <c r="AK516" s="435">
        <f>AK521</f>
        <v/>
      </c>
      <c r="AL516" s="435">
        <f>AL521</f>
        <v/>
      </c>
      <c r="AM516" s="435">
        <f>AM521</f>
        <v/>
      </c>
      <c r="AN516" s="435">
        <f>AN521</f>
        <v/>
      </c>
      <c r="AO516" s="435">
        <f>AO521</f>
        <v/>
      </c>
      <c r="AP516" s="435">
        <f>AP521</f>
        <v/>
      </c>
      <c r="AQ516" s="435">
        <f>AQ521</f>
        <v/>
      </c>
      <c r="AR516" s="435">
        <f>AR521</f>
        <v/>
      </c>
      <c r="AS516" s="435">
        <f>AS521</f>
        <v/>
      </c>
      <c r="AT516" s="435">
        <f>AT521</f>
        <v/>
      </c>
      <c r="AU516" s="435">
        <f>AU521</f>
        <v/>
      </c>
      <c r="AV516" s="435">
        <f>AV521</f>
        <v/>
      </c>
      <c r="AW516" s="435">
        <f>AW521</f>
        <v/>
      </c>
      <c r="AX516" s="435">
        <f>AX521</f>
        <v/>
      </c>
      <c r="AY516" s="435">
        <f>AY521</f>
        <v/>
      </c>
      <c r="AZ516" s="435">
        <f>AZ521</f>
        <v/>
      </c>
      <c r="BA516" s="435">
        <f>BA521</f>
        <v/>
      </c>
      <c r="BB516" s="435">
        <f>BB521</f>
        <v/>
      </c>
      <c r="BC516" s="435">
        <f>BC521</f>
        <v/>
      </c>
      <c r="BD516" s="435">
        <f>BD521</f>
        <v/>
      </c>
      <c r="BE516" s="435">
        <f>BE521</f>
        <v/>
      </c>
      <c r="BF516" s="435">
        <f>BF521</f>
        <v/>
      </c>
      <c r="BG516" s="435">
        <f>BG521</f>
        <v/>
      </c>
      <c r="BH516" s="435">
        <f>BH521</f>
        <v/>
      </c>
      <c r="BI516" s="435">
        <f>BI521</f>
        <v/>
      </c>
      <c r="BJ516" s="435">
        <f>BJ521</f>
        <v/>
      </c>
      <c r="BK516" s="435">
        <f>BK521</f>
        <v/>
      </c>
      <c r="BL516" s="435">
        <f>BL521</f>
        <v/>
      </c>
      <c r="BM516" s="435">
        <f>BM521</f>
        <v/>
      </c>
      <c r="BN516" s="435">
        <f>BN521</f>
        <v/>
      </c>
      <c r="BO516" s="435">
        <f>BO521</f>
        <v/>
      </c>
      <c r="BP516" s="435">
        <f>BP521</f>
        <v/>
      </c>
      <c r="BQ516" s="435">
        <f>BQ521</f>
        <v/>
      </c>
      <c r="BR516" s="435">
        <f>BR521</f>
        <v/>
      </c>
      <c r="BS516" s="435">
        <f>BS521</f>
        <v/>
      </c>
      <c r="BT516" s="435">
        <f>BT521</f>
        <v/>
      </c>
      <c r="BU516" s="435">
        <f>BU521</f>
        <v/>
      </c>
      <c r="BV516" s="435">
        <f>BV521</f>
        <v/>
      </c>
      <c r="BW516" s="435">
        <f>BW521</f>
        <v/>
      </c>
      <c r="BX516" s="435">
        <f>BX521</f>
        <v/>
      </c>
      <c r="BY516" s="435">
        <f>BY521</f>
        <v/>
      </c>
      <c r="BZ516" s="435">
        <f>BZ521</f>
        <v/>
      </c>
      <c r="CA516" s="435">
        <f>CA521</f>
        <v/>
      </c>
      <c r="CB516" s="435">
        <f>CB521</f>
        <v/>
      </c>
      <c r="CC516" s="435">
        <f>CC521</f>
        <v/>
      </c>
      <c r="CD516" s="435">
        <f>CD521</f>
        <v/>
      </c>
      <c r="CE516" s="435">
        <f>CE521</f>
        <v/>
      </c>
      <c r="CF516" s="435">
        <f>CF521</f>
        <v/>
      </c>
      <c r="CG516" s="435">
        <f>CG521</f>
        <v/>
      </c>
      <c r="CH516" s="435">
        <f>CH521</f>
        <v/>
      </c>
      <c r="CI516" s="435">
        <f>CI521</f>
        <v/>
      </c>
      <c r="CJ516" s="435">
        <f>CJ521</f>
        <v/>
      </c>
      <c r="CK516" s="435">
        <f>CK521</f>
        <v/>
      </c>
      <c r="CL516" s="435">
        <f>CL521</f>
        <v/>
      </c>
      <c r="CM516" s="435">
        <f>CM521</f>
        <v/>
      </c>
      <c r="CN516" s="435">
        <f>CN521</f>
        <v/>
      </c>
      <c r="CO516" s="435">
        <f>CO521</f>
        <v/>
      </c>
      <c r="CP516" s="435">
        <f>CP521</f>
        <v/>
      </c>
      <c r="CQ516" s="435">
        <f>CQ521</f>
        <v/>
      </c>
      <c r="CR516" s="435">
        <f>CR521</f>
        <v/>
      </c>
      <c r="CS516" s="435">
        <f>CS521</f>
        <v/>
      </c>
      <c r="CT516" s="435">
        <f>CT521</f>
        <v/>
      </c>
      <c r="CU516" s="435">
        <f>CU521</f>
        <v/>
      </c>
      <c r="CV516" s="435">
        <f>CV521</f>
        <v/>
      </c>
      <c r="CW516" s="435">
        <f>CW521</f>
        <v/>
      </c>
      <c r="CX516" s="435">
        <f>CX521</f>
        <v/>
      </c>
      <c r="CY516" s="435">
        <f>CY521</f>
        <v/>
      </c>
      <c r="CZ516" s="435">
        <f>CZ521</f>
        <v/>
      </c>
      <c r="DA516" s="435">
        <f>DA521</f>
        <v/>
      </c>
      <c r="DB516" s="435">
        <f>DB521</f>
        <v/>
      </c>
      <c r="DC516" s="435">
        <f>DC521</f>
        <v/>
      </c>
      <c r="DD516" s="435">
        <f>DD521</f>
        <v/>
      </c>
      <c r="DE516" s="435">
        <f>DE521</f>
        <v/>
      </c>
      <c r="DF516" s="435">
        <f>DF521</f>
        <v/>
      </c>
      <c r="DG516" s="436">
        <f>DG521</f>
        <v/>
      </c>
      <c r="DH516" s="436">
        <f>DH521</f>
        <v/>
      </c>
      <c r="DI516" s="436">
        <f>DI521</f>
        <v/>
      </c>
      <c r="DJ516" s="436">
        <f>DJ521</f>
        <v/>
      </c>
      <c r="DK516" s="436">
        <f>DK521</f>
        <v/>
      </c>
      <c r="DL516" s="436">
        <f>DL521</f>
        <v/>
      </c>
      <c r="DM516" s="436">
        <f>DM521</f>
        <v/>
      </c>
      <c r="DN516" s="436">
        <f>DN521</f>
        <v/>
      </c>
      <c r="DO516" s="436">
        <f>DO521</f>
        <v/>
      </c>
      <c r="DP516" s="436">
        <f>DP521</f>
        <v/>
      </c>
      <c r="DQ516" s="436">
        <f>DQ521</f>
        <v/>
      </c>
      <c r="DR516" s="436">
        <f>DR521</f>
        <v/>
      </c>
      <c r="DS516" s="436">
        <f>DS521</f>
        <v/>
      </c>
      <c r="DT516" s="436">
        <f>DT521</f>
        <v/>
      </c>
      <c r="DU516" s="436">
        <f>DU521</f>
        <v/>
      </c>
      <c r="DV516" s="436">
        <f>DV521</f>
        <v/>
      </c>
      <c r="DW516" s="436">
        <f>DW521</f>
        <v/>
      </c>
      <c r="DX516" s="436">
        <f>DX521</f>
        <v/>
      </c>
      <c r="DY516" s="436">
        <f>DY521</f>
        <v/>
      </c>
      <c r="DZ516" s="436">
        <f>DZ521</f>
        <v/>
      </c>
      <c r="EA516" s="436">
        <f>EA521</f>
        <v/>
      </c>
      <c r="EB516" s="436">
        <f>EB521</f>
        <v/>
      </c>
      <c r="EC516" s="436">
        <f>EC521</f>
        <v/>
      </c>
      <c r="ED516" s="436">
        <f>ED521</f>
        <v/>
      </c>
      <c r="EE516" s="436">
        <f>EE521</f>
        <v/>
      </c>
      <c r="EF516" s="436">
        <f>EF521</f>
        <v/>
      </c>
      <c r="EG516" s="436">
        <f>EG521</f>
        <v/>
      </c>
      <c r="EH516" s="436">
        <f>EH521</f>
        <v/>
      </c>
      <c r="EI516" s="436">
        <f>EI521</f>
        <v/>
      </c>
      <c r="EJ516" s="436">
        <f>EJ521</f>
        <v/>
      </c>
      <c r="EK516" s="436">
        <f>EK521</f>
        <v/>
      </c>
      <c r="EL516" s="436">
        <f>EL521</f>
        <v/>
      </c>
      <c r="EM516" s="436">
        <f>EM521</f>
        <v/>
      </c>
      <c r="EN516" s="436">
        <f>EN521</f>
        <v/>
      </c>
      <c r="EO516" s="436">
        <f>EO521</f>
        <v/>
      </c>
      <c r="EP516" s="436">
        <f>EP521</f>
        <v/>
      </c>
      <c r="EQ516" s="436">
        <f>EQ521</f>
        <v/>
      </c>
      <c r="ER516" s="436">
        <f>ER521</f>
        <v/>
      </c>
      <c r="ES516" s="436">
        <f>ES521</f>
        <v/>
      </c>
      <c r="ET516" s="436">
        <f>ET521</f>
        <v/>
      </c>
      <c r="EU516" s="436">
        <f>EU521</f>
        <v/>
      </c>
      <c r="EV516" s="436">
        <f>EV521</f>
        <v/>
      </c>
      <c r="EW516" s="436">
        <f>EW521</f>
        <v/>
      </c>
      <c r="EX516" s="436">
        <f>EX521</f>
        <v/>
      </c>
      <c r="EY516" s="436">
        <f>EY521</f>
        <v/>
      </c>
      <c r="EZ516" s="436">
        <f>EZ521</f>
        <v/>
      </c>
      <c r="FA516" s="436">
        <f>FA521</f>
        <v/>
      </c>
      <c r="FB516" s="436">
        <f>FB521</f>
        <v/>
      </c>
      <c r="FC516" s="436">
        <f>FC521</f>
        <v/>
      </c>
      <c r="FD516" s="436">
        <f>FD521</f>
        <v/>
      </c>
      <c r="FE516" s="436">
        <f>FE521</f>
        <v/>
      </c>
      <c r="FF516" s="436">
        <f>FF521</f>
        <v/>
      </c>
      <c r="FG516" s="436">
        <f>FG521</f>
        <v/>
      </c>
      <c r="FH516" s="436">
        <f>FH521</f>
        <v/>
      </c>
      <c r="FI516" s="436">
        <f>FI521</f>
        <v/>
      </c>
      <c r="FJ516" s="436">
        <f>FJ521</f>
        <v/>
      </c>
      <c r="FK516" s="436">
        <f>FK521</f>
        <v/>
      </c>
      <c r="FL516" s="436">
        <f>FL521</f>
        <v/>
      </c>
      <c r="FM516" s="436">
        <f>FM521</f>
        <v/>
      </c>
      <c r="FN516" s="436">
        <f>FN521</f>
        <v/>
      </c>
      <c r="FO516" s="436">
        <f>FO521</f>
        <v/>
      </c>
      <c r="FP516" s="436">
        <f>FP521</f>
        <v/>
      </c>
      <c r="FQ516" s="436">
        <f>FQ521</f>
        <v/>
      </c>
      <c r="FR516" s="436">
        <f>FR521</f>
        <v/>
      </c>
      <c r="FS516" s="436">
        <f>FS521</f>
        <v/>
      </c>
      <c r="FT516" s="436">
        <f>FT521</f>
        <v/>
      </c>
      <c r="FU516" s="436">
        <f>FU521</f>
        <v/>
      </c>
      <c r="FV516" s="436">
        <f>FV521</f>
        <v/>
      </c>
      <c r="FW516" s="436">
        <f>FW521</f>
        <v/>
      </c>
      <c r="FX516" s="436">
        <f>FX521</f>
        <v/>
      </c>
      <c r="FY516" s="436">
        <f>FY521</f>
        <v/>
      </c>
      <c r="FZ516" s="436">
        <f>FZ521</f>
        <v/>
      </c>
      <c r="GA516" s="436">
        <f>GA521</f>
        <v/>
      </c>
      <c r="GB516" s="436">
        <f>GB521</f>
        <v/>
      </c>
      <c r="GC516" s="436">
        <f>GC521</f>
        <v/>
      </c>
      <c r="GD516" s="436">
        <f>GD521</f>
        <v/>
      </c>
      <c r="GE516" s="436">
        <f>GE521</f>
        <v/>
      </c>
      <c r="GF516" s="436">
        <f>GF521</f>
        <v/>
      </c>
      <c r="GG516" s="436">
        <f>GG521</f>
        <v/>
      </c>
      <c r="GH516" s="436">
        <f>GH521</f>
        <v/>
      </c>
      <c r="GI516" s="436">
        <f>GI521</f>
        <v/>
      </c>
      <c r="GJ516" s="436">
        <f>GJ521</f>
        <v/>
      </c>
      <c r="GK516" s="436">
        <f>GK521</f>
        <v/>
      </c>
      <c r="GL516" s="436">
        <f>GL521</f>
        <v/>
      </c>
      <c r="GM516" s="436">
        <f>GM521</f>
        <v/>
      </c>
      <c r="GN516" s="436">
        <f>GN521</f>
        <v/>
      </c>
      <c r="GO516" s="436">
        <f>GO521</f>
        <v/>
      </c>
      <c r="GP516" s="436">
        <f>GP521</f>
        <v/>
      </c>
      <c r="GQ516" s="436">
        <f>GQ521</f>
        <v/>
      </c>
      <c r="GR516" s="436">
        <f>GR521</f>
        <v/>
      </c>
      <c r="GS516" s="436">
        <f>GS521</f>
        <v/>
      </c>
      <c r="GT516" s="436">
        <f>GT521</f>
        <v/>
      </c>
      <c r="GU516" s="436">
        <f>GU521</f>
        <v/>
      </c>
      <c r="GV516" s="436">
        <f>GV521</f>
        <v/>
      </c>
      <c r="GW516" s="436">
        <f>GW521</f>
        <v/>
      </c>
      <c r="GX516" s="436">
        <f>GX521</f>
        <v/>
      </c>
    </row>
    <row r="517"/>
    <row r="518">
      <c r="A518" t="n">
        <v>17</v>
      </c>
      <c r="B518" t="n">
        <v>0</v>
      </c>
      <c r="C518">
        <f>ROW(SmtRes!A258)</f>
        <v/>
      </c>
      <c r="D518">
        <f>ROW(EtalonRes!A237)</f>
        <v/>
      </c>
      <c r="E518" t="inlineStr">
        <is>
          <t>1</t>
        </is>
      </c>
      <c r="F518" t="inlineStr">
        <is>
          <t>16-07-005-1</t>
        </is>
      </c>
      <c r="G51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518" t="inlineStr">
        <is>
          <t>100 м трубопровода</t>
        </is>
      </c>
      <c r="I518">
        <f>ROUND(ROUND(45/100,4),7)</f>
        <v/>
      </c>
      <c r="J518" t="n">
        <v>0</v>
      </c>
      <c r="K518">
        <f>ROUND(ROUND(45/100,4),7)</f>
        <v/>
      </c>
      <c r="O518">
        <f>ROUND(CP518,0)</f>
        <v/>
      </c>
      <c r="P518">
        <f>ROUND(CQ518*I518,0)</f>
        <v/>
      </c>
      <c r="Q518">
        <f>(ROUND((ROUND((((ET518*ROUND(8,7)))*I518),0)*BB518),0)+ROUND((ROUND(((AE518-((EU518*ROUND(8,7))))*I518),0)*BS518),0))</f>
        <v/>
      </c>
      <c r="R518">
        <f>(ROUND((ROUND((((EU518*ROUND(8,7)))*I518),0)*BS518),0)+ROUND((ROUND(((AE518-((EU518*ROUND(8,7))))*I518),0)*BS518),0))</f>
        <v/>
      </c>
      <c r="S518">
        <f>ROUND(CT518*I518,0)</f>
        <v/>
      </c>
      <c r="T518">
        <f>ROUND(CU518*I518,0)</f>
        <v/>
      </c>
      <c r="U518">
        <f>ROUND(CV518*I518,7)</f>
        <v/>
      </c>
      <c r="V518">
        <f>ROUND(CW518*I518,7)</f>
        <v/>
      </c>
      <c r="W518">
        <f>ROUND(CX518*I518,0)</f>
        <v/>
      </c>
      <c r="X518">
        <f>ROUND(CY518,0)</f>
        <v/>
      </c>
      <c r="Y518">
        <f>ROUND(CZ518,0)</f>
        <v/>
      </c>
      <c r="AA518" t="n">
        <v>78869116</v>
      </c>
      <c r="AB518">
        <f>ROUND((AC518+AD518+AF518),2)</f>
        <v/>
      </c>
      <c r="AC518">
        <f>ROUND(((ES518*ROUND(8,7))),2)</f>
        <v/>
      </c>
      <c r="AD518">
        <f>ROUND(((((ET518*ROUND(8,7)))-((EU518*ROUND(8,7))))+AE518),2)</f>
        <v/>
      </c>
      <c r="AE518">
        <f>ROUND(((EU518*ROUND(8,7))),2)</f>
        <v/>
      </c>
      <c r="AF518">
        <f>ROUND(((EV518*ROUND(8,7))),2)</f>
        <v/>
      </c>
      <c r="AG518">
        <f>ROUND((AP518),2)</f>
        <v/>
      </c>
      <c r="AH518">
        <f>((EW518*ROUND(8,7)))</f>
        <v/>
      </c>
      <c r="AI518">
        <f>((EX518*ROUND(8,7)))</f>
        <v/>
      </c>
      <c r="AJ518">
        <f>(AS518)</f>
        <v/>
      </c>
      <c r="AK518" t="n">
        <v>107.11</v>
      </c>
      <c r="AL518" t="n">
        <v>4.28</v>
      </c>
      <c r="AM518" t="n">
        <v>44.51</v>
      </c>
      <c r="AN518" t="n">
        <v>0</v>
      </c>
      <c r="AO518" t="n">
        <v>58.32</v>
      </c>
      <c r="AP518" t="n">
        <v>0</v>
      </c>
      <c r="AQ518" t="n">
        <v>5.01</v>
      </c>
      <c r="AR518" t="n">
        <v>0</v>
      </c>
      <c r="AS518" t="n">
        <v>0</v>
      </c>
      <c r="AT518" t="n">
        <v>121</v>
      </c>
      <c r="AU518" t="n">
        <v>72</v>
      </c>
      <c r="AV518" t="n">
        <v>1</v>
      </c>
      <c r="AW518" t="n">
        <v>1</v>
      </c>
      <c r="AZ518" t="n">
        <v>1</v>
      </c>
      <c r="BA518" t="n">
        <v>52.25</v>
      </c>
      <c r="BB518" t="n">
        <v>5.97</v>
      </c>
      <c r="BC518" t="n">
        <v>11.38</v>
      </c>
      <c r="BD518" t="inlineStr"/>
      <c r="BE518" t="inlineStr"/>
      <c r="BF518" t="inlineStr"/>
      <c r="BG518" t="inlineStr"/>
      <c r="BH518" t="n">
        <v>0</v>
      </c>
      <c r="BI518" t="n">
        <v>1</v>
      </c>
      <c r="BJ518" t="inlineStr">
        <is>
          <t>ТЕР Московской обл., 16-07-005-1, приказ Минстроя России №675/пр от 28.02.2017 № 260/пр</t>
        </is>
      </c>
      <c r="BM518" t="n">
        <v>16001</v>
      </c>
      <c r="BN518" t="n">
        <v>0</v>
      </c>
      <c r="BO518" t="inlineStr">
        <is>
          <t>16-07-005-1</t>
        </is>
      </c>
      <c r="BP518" t="n">
        <v>1</v>
      </c>
      <c r="BQ518" t="n">
        <v>2</v>
      </c>
      <c r="BR518" t="n">
        <v>0</v>
      </c>
      <c r="BS518" t="n">
        <v>52.25</v>
      </c>
      <c r="BT518" t="n">
        <v>1</v>
      </c>
      <c r="BU518" t="n">
        <v>1</v>
      </c>
      <c r="BV518" t="n">
        <v>1</v>
      </c>
      <c r="BW518" t="n">
        <v>1</v>
      </c>
      <c r="BX518" t="n">
        <v>1</v>
      </c>
      <c r="BY518" t="inlineStr"/>
      <c r="BZ518" t="n">
        <v>121</v>
      </c>
      <c r="CA518" t="n">
        <v>72</v>
      </c>
      <c r="CB518" t="inlineStr"/>
      <c r="CE518" t="n">
        <v>12</v>
      </c>
      <c r="CF518" t="n">
        <v>0</v>
      </c>
      <c r="CG518" t="n">
        <v>0</v>
      </c>
      <c r="CM518" t="n">
        <v>0</v>
      </c>
      <c r="CN518" t="inlineStr"/>
      <c r="CO518" t="n">
        <v>0</v>
      </c>
      <c r="CP518">
        <f>(P518+Q518+S518)</f>
        <v/>
      </c>
      <c r="CQ518">
        <f>AC518*BC518</f>
        <v/>
      </c>
      <c r="CR518">
        <f>(ROUND((ROUND((((ET518*ROUND(8,7)))*1),0)*BB518),0)+ROUND((ROUND(((AE518-((EU518*ROUND(8,7))))*1),0)*BS518),0))</f>
        <v/>
      </c>
      <c r="CS518">
        <f>(ROUND((ROUND((((EU518*ROUND(8,7)))*1),0)*BS518),0)+ROUND((ROUND(((AE518-((EU518*ROUND(8,7))))*1),0)*BS518),0))</f>
        <v/>
      </c>
      <c r="CT518">
        <f>AF518*BA518</f>
        <v/>
      </c>
      <c r="CU518">
        <f>AG518</f>
        <v/>
      </c>
      <c r="CV518">
        <f>AH518</f>
        <v/>
      </c>
      <c r="CW518">
        <f>AI518</f>
        <v/>
      </c>
      <c r="CX518">
        <f>AJ518</f>
        <v/>
      </c>
      <c r="CY518">
        <f>(((S518+R518)*AT518)/100)</f>
        <v/>
      </c>
      <c r="CZ518">
        <f>(((S518+R518)*AU518)/100)</f>
        <v/>
      </c>
      <c r="DC518" t="inlineStr"/>
      <c r="DD518" t="inlineStr">
        <is>
          <t>)*8</t>
        </is>
      </c>
      <c r="DE518" t="inlineStr">
        <is>
          <t>)*8</t>
        </is>
      </c>
      <c r="DF518" t="inlineStr">
        <is>
          <t>)*8</t>
        </is>
      </c>
      <c r="DG518" t="inlineStr">
        <is>
          <t>)*8</t>
        </is>
      </c>
      <c r="DH518" t="inlineStr"/>
      <c r="DI518" t="inlineStr">
        <is>
          <t>)*8</t>
        </is>
      </c>
      <c r="DJ518" t="inlineStr">
        <is>
          <t>)*8</t>
        </is>
      </c>
      <c r="DK518" t="inlineStr"/>
      <c r="DL518" t="inlineStr"/>
      <c r="DM518" t="inlineStr"/>
      <c r="DN518" t="n">
        <v>0</v>
      </c>
      <c r="DO518" t="n">
        <v>0</v>
      </c>
      <c r="DP518" t="n">
        <v>1</v>
      </c>
      <c r="DQ518" t="n">
        <v>1</v>
      </c>
      <c r="DU518" t="n">
        <v>1013</v>
      </c>
      <c r="DV518" t="inlineStr">
        <is>
          <t>100 м трубопровода</t>
        </is>
      </c>
      <c r="DW518" t="inlineStr">
        <is>
          <t>100 м трубопровода</t>
        </is>
      </c>
      <c r="DX518" t="n">
        <v>1</v>
      </c>
      <c r="DZ518" t="inlineStr"/>
      <c r="EA518" t="inlineStr"/>
      <c r="EB518" t="inlineStr"/>
      <c r="EC518" t="inlineStr"/>
      <c r="EE518" t="n">
        <v>78725882</v>
      </c>
      <c r="EF518" t="n">
        <v>2</v>
      </c>
      <c r="EG518" t="inlineStr">
        <is>
          <t>Общестроительные работы</t>
        </is>
      </c>
      <c r="EH518" t="n">
        <v>16</v>
      </c>
      <c r="EI51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518" t="n">
        <v>1</v>
      </c>
      <c r="EK518" t="n">
        <v>16001</v>
      </c>
      <c r="EL518" t="inlineStr">
        <is>
          <t>Трубопроводы внутренние</t>
        </is>
      </c>
      <c r="EM518" t="inlineStr">
        <is>
          <t>ФЕР-16</t>
        </is>
      </c>
      <c r="EO518" t="inlineStr"/>
      <c r="EQ518" t="n">
        <v>0</v>
      </c>
      <c r="ER518" t="n">
        <v>107.11</v>
      </c>
      <c r="ES518" t="n">
        <v>4.28</v>
      </c>
      <c r="ET518" t="n">
        <v>44.51</v>
      </c>
      <c r="EU518" t="n">
        <v>0</v>
      </c>
      <c r="EV518" t="n">
        <v>58.32</v>
      </c>
      <c r="EW518" t="n">
        <v>5.01</v>
      </c>
      <c r="EX518" t="n">
        <v>0</v>
      </c>
      <c r="EY518" t="n">
        <v>0</v>
      </c>
      <c r="FQ518" t="n">
        <v>0</v>
      </c>
      <c r="FR518" t="n">
        <v>0</v>
      </c>
      <c r="FS518" t="n">
        <v>0</v>
      </c>
      <c r="FX518" t="n">
        <v>121</v>
      </c>
      <c r="FY518" t="n">
        <v>72</v>
      </c>
      <c r="GA518" t="inlineStr"/>
      <c r="GD518" t="n">
        <v>1</v>
      </c>
      <c r="GF518" t="n">
        <v>635989612</v>
      </c>
      <c r="GG518" t="n">
        <v>2</v>
      </c>
      <c r="GH518" t="n">
        <v>1</v>
      </c>
      <c r="GI518" t="n">
        <v>2</v>
      </c>
      <c r="GJ518" t="n">
        <v>0</v>
      </c>
      <c r="GK518" t="n">
        <v>0</v>
      </c>
      <c r="GL518">
        <f>ROUND(IF(AND(BH518=3,BI518=3,FS518&lt;&gt;0),P518,0),0)</f>
        <v/>
      </c>
      <c r="GM518">
        <f>ROUND(O518+X518+Y518,0)+GX518</f>
        <v/>
      </c>
      <c r="GN518">
        <f>IF(OR(BI518=0,BI518=1),GM518-GX518,0)</f>
        <v/>
      </c>
      <c r="GO518">
        <f>IF(BI518=2,GM518-GX518,0)</f>
        <v/>
      </c>
      <c r="GP518">
        <f>IF(BI518=4,GM518-GX518,0)</f>
        <v/>
      </c>
      <c r="GR518" t="n">
        <v>0</v>
      </c>
      <c r="GS518" t="n">
        <v>3</v>
      </c>
      <c r="GT518" t="n">
        <v>0</v>
      </c>
      <c r="GU518" t="inlineStr"/>
      <c r="GV518">
        <f>ROUND((GT518),2)</f>
        <v/>
      </c>
      <c r="GW518" t="n">
        <v>1</v>
      </c>
      <c r="GX518">
        <f>ROUND(HC518*I518,0)</f>
        <v/>
      </c>
      <c r="HA518" t="n">
        <v>0</v>
      </c>
      <c r="HB518" t="n">
        <v>0</v>
      </c>
      <c r="HC518">
        <f>GV518*GW518</f>
        <v/>
      </c>
      <c r="HE518" t="inlineStr"/>
      <c r="HF518" t="inlineStr"/>
      <c r="HM518" t="inlineStr"/>
      <c r="HN518" t="inlineStr">
        <is>
          <t>Пр/812-016.0-1</t>
        </is>
      </c>
      <c r="HO518" t="inlineStr">
        <is>
          <t>Пр/774-016.0</t>
        </is>
      </c>
      <c r="HP51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51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518" t="n">
        <v>0</v>
      </c>
      <c r="IK518" t="n">
        <v>0</v>
      </c>
    </row>
    <row r="519">
      <c r="A519" t="n">
        <v>17</v>
      </c>
      <c r="B519" t="n">
        <v>0</v>
      </c>
      <c r="C519">
        <f>ROW(SmtRes!A263)</f>
        <v/>
      </c>
      <c r="D519">
        <f>ROW(EtalonRes!A242)</f>
        <v/>
      </c>
      <c r="E519" t="inlineStr">
        <is>
          <t>2</t>
        </is>
      </c>
      <c r="F519" t="inlineStr">
        <is>
          <t>65-10-1</t>
        </is>
      </c>
      <c r="G519" t="inlineStr">
        <is>
          <t>Очистка канализационной сети внутренней</t>
        </is>
      </c>
      <c r="H519" t="inlineStr">
        <is>
          <t>100 м трубопровода</t>
        </is>
      </c>
      <c r="I519">
        <f>ROUND(ROUND(55/100,4),7)</f>
        <v/>
      </c>
      <c r="J519" t="n">
        <v>0</v>
      </c>
      <c r="K519">
        <f>ROUND(ROUND(55/100,4),7)</f>
        <v/>
      </c>
      <c r="O519">
        <f>ROUND(CP519,0)</f>
        <v/>
      </c>
      <c r="P519">
        <f>ROUND(CQ519*I519,0)</f>
        <v/>
      </c>
      <c r="Q519">
        <f>(ROUND((ROUND(((ET519)*I519),0)*BB519),0)+ROUND((ROUND(((AE519-(EU519))*I519),0)*BS519),0))</f>
        <v/>
      </c>
      <c r="R519">
        <f>(ROUND((ROUND(((EU519)*I519),0)*BS519),0)+ROUND((ROUND(((AE519-(EU519))*I519),0)*BS519),0))</f>
        <v/>
      </c>
      <c r="S519">
        <f>ROUND(CT519*I519,0)</f>
        <v/>
      </c>
      <c r="T519">
        <f>ROUND(CU519*I519,0)</f>
        <v/>
      </c>
      <c r="U519">
        <f>ROUND(CV519*I519,7)</f>
        <v/>
      </c>
      <c r="V519">
        <f>ROUND(CW519*I519,7)</f>
        <v/>
      </c>
      <c r="W519">
        <f>ROUND(CX519*I519,0)</f>
        <v/>
      </c>
      <c r="X519">
        <f>ROUND(CY519,0)</f>
        <v/>
      </c>
      <c r="Y519">
        <f>ROUND(CZ519,0)</f>
        <v/>
      </c>
      <c r="AA519" t="n">
        <v>78869116</v>
      </c>
      <c r="AB519">
        <f>ROUND((AC519+AD519+AF519),2)</f>
        <v/>
      </c>
      <c r="AC519">
        <f>ROUND((ES519),2)</f>
        <v/>
      </c>
      <c r="AD519">
        <f>ROUND((((ET519)-(EU519))+AE519),2)</f>
        <v/>
      </c>
      <c r="AE519">
        <f>ROUND((EU519),2)</f>
        <v/>
      </c>
      <c r="AF519">
        <f>ROUND((EV519),2)</f>
        <v/>
      </c>
      <c r="AG519">
        <f>ROUND((AP519),2)</f>
        <v/>
      </c>
      <c r="AH519">
        <f>(EW519)</f>
        <v/>
      </c>
      <c r="AI519">
        <f>(EX519)</f>
        <v/>
      </c>
      <c r="AJ519">
        <f>(AS519)</f>
        <v/>
      </c>
      <c r="AK519" t="n">
        <v>403.3</v>
      </c>
      <c r="AL519" t="n">
        <v>139.36</v>
      </c>
      <c r="AM519" t="n">
        <v>0.87</v>
      </c>
      <c r="AN519" t="n">
        <v>0</v>
      </c>
      <c r="AO519" t="n">
        <v>263.07</v>
      </c>
      <c r="AP519" t="n">
        <v>0</v>
      </c>
      <c r="AQ519" t="n">
        <v>32.2</v>
      </c>
      <c r="AR519" t="n">
        <v>0</v>
      </c>
      <c r="AS519" t="n">
        <v>0</v>
      </c>
      <c r="AT519" t="n">
        <v>103</v>
      </c>
      <c r="AU519" t="n">
        <v>52</v>
      </c>
      <c r="AV519" t="n">
        <v>1</v>
      </c>
      <c r="AW519" t="n">
        <v>1</v>
      </c>
      <c r="AZ519" t="n">
        <v>1</v>
      </c>
      <c r="BA519" t="n">
        <v>52.25</v>
      </c>
      <c r="BB519" t="n">
        <v>25.03</v>
      </c>
      <c r="BC519" t="n">
        <v>11.85</v>
      </c>
      <c r="BD519" t="inlineStr"/>
      <c r="BE519" t="inlineStr"/>
      <c r="BF519" t="inlineStr"/>
      <c r="BG519" t="inlineStr"/>
      <c r="BH519" t="n">
        <v>0</v>
      </c>
      <c r="BI519" t="n">
        <v>1</v>
      </c>
      <c r="BJ519" t="inlineStr">
        <is>
          <t>ТЕРр Московской обл., 65-10-1, приказ Минстроя России №675/пр от 28.02.2017 № 263/пр</t>
        </is>
      </c>
      <c r="BM519" t="n">
        <v>65007</v>
      </c>
      <c r="BN519" t="n">
        <v>0</v>
      </c>
      <c r="BO519" t="inlineStr">
        <is>
          <t>65-10-1</t>
        </is>
      </c>
      <c r="BP519" t="n">
        <v>1</v>
      </c>
      <c r="BQ519" t="n">
        <v>6</v>
      </c>
      <c r="BR519" t="n">
        <v>0</v>
      </c>
      <c r="BS519" t="n">
        <v>52.25</v>
      </c>
      <c r="BT519" t="n">
        <v>1</v>
      </c>
      <c r="BU519" t="n">
        <v>1</v>
      </c>
      <c r="BV519" t="n">
        <v>1</v>
      </c>
      <c r="BW519" t="n">
        <v>1</v>
      </c>
      <c r="BX519" t="n">
        <v>1</v>
      </c>
      <c r="BY519" t="inlineStr"/>
      <c r="BZ519" t="n">
        <v>103</v>
      </c>
      <c r="CA519" t="n">
        <v>52</v>
      </c>
      <c r="CB519" t="inlineStr"/>
      <c r="CE519" t="n">
        <v>12</v>
      </c>
      <c r="CF519" t="n">
        <v>0</v>
      </c>
      <c r="CG519" t="n">
        <v>0</v>
      </c>
      <c r="CM519" t="n">
        <v>0</v>
      </c>
      <c r="CN519" t="inlineStr"/>
      <c r="CO519" t="n">
        <v>0</v>
      </c>
      <c r="CP519">
        <f>(P519+Q519+S519)</f>
        <v/>
      </c>
      <c r="CQ519">
        <f>AC519*BC519</f>
        <v/>
      </c>
      <c r="CR519">
        <f>(ROUND((ROUND(((ET519)*1),0)*BB519),0)+ROUND((ROUND(((AE519-(EU519))*1),0)*BS519),0))</f>
        <v/>
      </c>
      <c r="CS519">
        <f>(ROUND((ROUND(((EU519)*1),0)*BS519),0)+ROUND((ROUND(((AE519-(EU519))*1),0)*BS519),0))</f>
        <v/>
      </c>
      <c r="CT519">
        <f>AF519*BA519</f>
        <v/>
      </c>
      <c r="CU519">
        <f>AG519</f>
        <v/>
      </c>
      <c r="CV519">
        <f>AH519</f>
        <v/>
      </c>
      <c r="CW519">
        <f>AI519</f>
        <v/>
      </c>
      <c r="CX519">
        <f>AJ519</f>
        <v/>
      </c>
      <c r="CY519">
        <f>(((S519+R519)*AT519)/100)</f>
        <v/>
      </c>
      <c r="CZ519">
        <f>(((S519+R519)*AU519)/100)</f>
        <v/>
      </c>
      <c r="DC519" t="inlineStr"/>
      <c r="DD519" t="inlineStr"/>
      <c r="DE519" t="inlineStr"/>
      <c r="DF519" t="inlineStr"/>
      <c r="DG519" t="inlineStr"/>
      <c r="DH519" t="inlineStr"/>
      <c r="DI519" t="inlineStr"/>
      <c r="DJ519" t="inlineStr"/>
      <c r="DK519" t="inlineStr"/>
      <c r="DL519" t="inlineStr"/>
      <c r="DM519" t="inlineStr"/>
      <c r="DN519" t="n">
        <v>0</v>
      </c>
      <c r="DO519" t="n">
        <v>0</v>
      </c>
      <c r="DP519" t="n">
        <v>1</v>
      </c>
      <c r="DQ519" t="n">
        <v>1</v>
      </c>
      <c r="DU519" t="n">
        <v>1013</v>
      </c>
      <c r="DV519" t="inlineStr">
        <is>
          <t>100 м трубопровода</t>
        </is>
      </c>
      <c r="DW519" t="inlineStr">
        <is>
          <t>100 м трубопровода</t>
        </is>
      </c>
      <c r="DX519" t="n">
        <v>1</v>
      </c>
      <c r="DZ519" t="inlineStr"/>
      <c r="EA519" t="inlineStr"/>
      <c r="EB519" t="inlineStr"/>
      <c r="EC519" t="inlineStr"/>
      <c r="EE519" t="n">
        <v>78726000</v>
      </c>
      <c r="EF519" t="n">
        <v>6</v>
      </c>
      <c r="EG519" t="inlineStr">
        <is>
          <t>Ремонтно-строительные работы</t>
        </is>
      </c>
      <c r="EH519" t="n">
        <v>99</v>
      </c>
      <c r="EI519" t="inlineStr">
        <is>
          <t>Внутренние санитарно-технические работы</t>
        </is>
      </c>
      <c r="EJ519" t="n">
        <v>1</v>
      </c>
      <c r="EK519" t="n">
        <v>65007</v>
      </c>
      <c r="EL519" t="inlineStr">
        <is>
          <t>Внутренние санитарнотехнические работы: смена труб, санприборов, запорной арматуры и другое</t>
        </is>
      </c>
      <c r="EM519" t="inlineStr">
        <is>
          <t>рФЕР-65</t>
        </is>
      </c>
      <c r="EO519" t="inlineStr"/>
      <c r="EQ519" t="n">
        <v>0</v>
      </c>
      <c r="ER519" t="n">
        <v>403.3</v>
      </c>
      <c r="ES519" t="n">
        <v>139.36</v>
      </c>
      <c r="ET519" t="n">
        <v>0.87</v>
      </c>
      <c r="EU519" t="n">
        <v>0</v>
      </c>
      <c r="EV519" t="n">
        <v>263.07</v>
      </c>
      <c r="EW519" t="n">
        <v>32.2</v>
      </c>
      <c r="EX519" t="n">
        <v>0</v>
      </c>
      <c r="EY519" t="n">
        <v>0</v>
      </c>
      <c r="FQ519" t="n">
        <v>0</v>
      </c>
      <c r="FR519" t="n">
        <v>0</v>
      </c>
      <c r="FS519" t="n">
        <v>0</v>
      </c>
      <c r="FX519" t="n">
        <v>103</v>
      </c>
      <c r="FY519" t="n">
        <v>52</v>
      </c>
      <c r="GA519" t="inlineStr"/>
      <c r="GD519" t="n">
        <v>1</v>
      </c>
      <c r="GF519" t="n">
        <v>-66904957</v>
      </c>
      <c r="GG519" t="n">
        <v>2</v>
      </c>
      <c r="GH519" t="n">
        <v>1</v>
      </c>
      <c r="GI519" t="n">
        <v>2</v>
      </c>
      <c r="GJ519" t="n">
        <v>0</v>
      </c>
      <c r="GK519" t="n">
        <v>0</v>
      </c>
      <c r="GL519">
        <f>ROUND(IF(AND(BH519=3,BI519=3,FS519&lt;&gt;0),P519,0),0)</f>
        <v/>
      </c>
      <c r="GM519">
        <f>ROUND(O519+X519+Y519,0)+GX519</f>
        <v/>
      </c>
      <c r="GN519">
        <f>IF(OR(BI519=0,BI519=1),GM519-GX519,0)</f>
        <v/>
      </c>
      <c r="GO519">
        <f>IF(BI519=2,GM519-GX519,0)</f>
        <v/>
      </c>
      <c r="GP519">
        <f>IF(BI519=4,GM519-GX519,0)</f>
        <v/>
      </c>
      <c r="GR519" t="n">
        <v>0</v>
      </c>
      <c r="GS519" t="n">
        <v>3</v>
      </c>
      <c r="GT519" t="n">
        <v>0</v>
      </c>
      <c r="GU519" t="inlineStr"/>
      <c r="GV519">
        <f>ROUND((GT519),2)</f>
        <v/>
      </c>
      <c r="GW519" t="n">
        <v>1</v>
      </c>
      <c r="GX519">
        <f>ROUND(HC519*I519,0)</f>
        <v/>
      </c>
      <c r="HA519" t="n">
        <v>0</v>
      </c>
      <c r="HB519" t="n">
        <v>0</v>
      </c>
      <c r="HC519">
        <f>GV519*GW519</f>
        <v/>
      </c>
      <c r="HE519" t="inlineStr"/>
      <c r="HF519" t="inlineStr"/>
      <c r="HM519" t="inlineStr"/>
      <c r="HN519" t="inlineStr">
        <is>
          <t>Пр/812-099.2-1</t>
        </is>
      </c>
      <c r="HO519" t="inlineStr">
        <is>
          <t>Пр/774-099.2</t>
        </is>
      </c>
      <c r="HP519" t="inlineStr">
        <is>
          <t>Внутренние санитарнотехнические работы: смена труб, санприборов, запорной арматуры и другое</t>
        </is>
      </c>
      <c r="HQ519" t="inlineStr">
        <is>
          <t>Внутренние санитарнотехнические работы: смена труб, санприборов, запорной арматуры и другое</t>
        </is>
      </c>
      <c r="HS519" t="n">
        <v>0</v>
      </c>
      <c r="IK519" t="n">
        <v>0</v>
      </c>
    </row>
    <row r="520"/>
    <row r="521">
      <c r="A521" s="435" t="n">
        <v>51</v>
      </c>
      <c r="B521" s="435">
        <f>B514</f>
        <v/>
      </c>
      <c r="C521" s="435">
        <f>A514</f>
        <v/>
      </c>
      <c r="D521" s="435">
        <f>ROW(A514)</f>
        <v/>
      </c>
      <c r="E521" s="435" t="n"/>
      <c r="F521" s="435">
        <f>IF(F514&lt;&gt;"",F514,"")</f>
        <v/>
      </c>
      <c r="G521" s="435">
        <f>IF(G514&lt;&gt;"",G514,"")</f>
        <v/>
      </c>
      <c r="H521" s="435" t="n">
        <v>0</v>
      </c>
      <c r="I521" s="435" t="n"/>
      <c r="J521" s="435" t="n"/>
      <c r="K521" s="435" t="n"/>
      <c r="L521" s="435" t="n"/>
      <c r="M521" s="435" t="n"/>
      <c r="N521" s="435" t="n"/>
      <c r="O521" s="435" t="n">
        <v>0</v>
      </c>
      <c r="P521" s="435" t="n">
        <v>0</v>
      </c>
      <c r="Q521" s="435" t="n">
        <v>0</v>
      </c>
      <c r="R521" s="435" t="n">
        <v>0</v>
      </c>
      <c r="S521" s="435" t="n">
        <v>0</v>
      </c>
      <c r="T521" s="435" t="n">
        <v>0</v>
      </c>
      <c r="U521" s="435" t="n">
        <v>0</v>
      </c>
      <c r="V521" s="435" t="n">
        <v>0</v>
      </c>
      <c r="W521" s="435" t="n">
        <v>0</v>
      </c>
      <c r="X521" s="435" t="n">
        <v>0</v>
      </c>
      <c r="Y521" s="435" t="n">
        <v>0</v>
      </c>
      <c r="Z521" s="435" t="n"/>
      <c r="AA521" s="435" t="n"/>
      <c r="AB521" s="435" t="n"/>
      <c r="AC521" s="435" t="n"/>
      <c r="AD521" s="435" t="n"/>
      <c r="AE521" s="435" t="n"/>
      <c r="AF521" s="435" t="n"/>
      <c r="AG521" s="435" t="n"/>
      <c r="AH521" s="435" t="n"/>
      <c r="AI521" s="435" t="n"/>
      <c r="AJ521" s="435" t="n"/>
      <c r="AK521" s="435" t="n"/>
      <c r="AL521" s="435" t="n"/>
      <c r="AM521" s="435" t="n"/>
      <c r="AN521" s="435" t="n"/>
      <c r="AO521" s="435">
        <f>ROUND(BX521,0)</f>
        <v/>
      </c>
      <c r="AP521" s="435">
        <f>ROUND(BY521,0)</f>
        <v/>
      </c>
      <c r="AQ521" s="435">
        <f>ROUND(BZ521,0)</f>
        <v/>
      </c>
      <c r="AR521" s="435">
        <f>ROUND(CA521,0)</f>
        <v/>
      </c>
      <c r="AS521" s="435">
        <f>ROUND(CB521,0)</f>
        <v/>
      </c>
      <c r="AT521" s="435">
        <f>ROUND(CC521,0)</f>
        <v/>
      </c>
      <c r="AU521" s="435">
        <f>ROUND(CD521,0)</f>
        <v/>
      </c>
      <c r="AV521" s="435">
        <f>ROUND(CE521,0)</f>
        <v/>
      </c>
      <c r="AW521" s="435">
        <f>ROUND(CF521,0)</f>
        <v/>
      </c>
      <c r="AX521" s="435">
        <f>ROUND(CG521,0)</f>
        <v/>
      </c>
      <c r="AY521" s="435">
        <f>ROUND(CH521,0)</f>
        <v/>
      </c>
      <c r="AZ521" s="435">
        <f>ROUND(CI521,0)</f>
        <v/>
      </c>
      <c r="BA521" s="435">
        <f>ROUND(CJ521,0)</f>
        <v/>
      </c>
      <c r="BB521" s="435">
        <f>ROUND(CK521,0)</f>
        <v/>
      </c>
      <c r="BC521" s="435">
        <f>ROUND(CL521,0)</f>
        <v/>
      </c>
      <c r="BD521" s="435">
        <f>ROUND(CM521,0)</f>
        <v/>
      </c>
      <c r="BE521" s="435" t="n"/>
      <c r="BF521" s="435" t="n"/>
      <c r="BG521" s="435" t="n"/>
      <c r="BH521" s="435" t="n"/>
      <c r="BI521" s="435" t="n"/>
      <c r="BJ521" s="435" t="n"/>
      <c r="BK521" s="435" t="n"/>
      <c r="BL521" s="435" t="n"/>
      <c r="BM521" s="435" t="n"/>
      <c r="BN521" s="435" t="n"/>
      <c r="BO521" s="435" t="n"/>
      <c r="BP521" s="435" t="n"/>
      <c r="BQ521" s="435" t="n"/>
      <c r="BR521" s="435" t="n"/>
      <c r="BS521" s="435" t="n"/>
      <c r="BT521" s="435" t="n"/>
      <c r="BU521" s="435" t="n"/>
      <c r="BV521" s="435" t="n"/>
      <c r="BW521" s="435" t="n"/>
      <c r="BX521" s="435" t="n"/>
      <c r="BY521" s="435" t="n"/>
      <c r="BZ521" s="435" t="n"/>
      <c r="CA521" s="435" t="n"/>
      <c r="CB521" s="435" t="n"/>
      <c r="CC521" s="435" t="n"/>
      <c r="CD521" s="435" t="n"/>
      <c r="CE521" s="435" t="n"/>
      <c r="CF521" s="435" t="n"/>
      <c r="CG521" s="435" t="n"/>
      <c r="CH521" s="435" t="n"/>
      <c r="CI521" s="435" t="n"/>
      <c r="CJ521" s="435" t="n"/>
      <c r="CK521" s="435" t="n"/>
      <c r="CL521" s="435" t="n"/>
      <c r="CM521" s="435" t="n"/>
      <c r="CN521" s="435" t="n"/>
      <c r="CO521" s="435" t="n"/>
      <c r="CP521" s="435" t="n"/>
      <c r="CQ521" s="435" t="n"/>
      <c r="CR521" s="435" t="n"/>
      <c r="CS521" s="435" t="n"/>
      <c r="CT521" s="435" t="n"/>
      <c r="CU521" s="435" t="n"/>
      <c r="CV521" s="435" t="n"/>
      <c r="CW521" s="435" t="n"/>
      <c r="CX521" s="435" t="n"/>
      <c r="CY521" s="435" t="n"/>
      <c r="CZ521" s="435" t="n"/>
      <c r="DA521" s="435" t="n"/>
      <c r="DB521" s="435" t="n"/>
      <c r="DC521" s="435" t="n"/>
      <c r="DD521" s="435" t="n"/>
      <c r="DE521" s="435" t="n"/>
      <c r="DF521" s="435" t="n"/>
      <c r="DG521" s="436" t="n"/>
      <c r="DH521" s="436" t="n"/>
      <c r="DI521" s="436" t="n"/>
      <c r="DJ521" s="436" t="n"/>
      <c r="DK521" s="436" t="n"/>
      <c r="DL521" s="436" t="n"/>
      <c r="DM521" s="436" t="n"/>
      <c r="DN521" s="436" t="n"/>
      <c r="DO521" s="436" t="n"/>
      <c r="DP521" s="436" t="n"/>
      <c r="DQ521" s="436" t="n"/>
      <c r="DR521" s="436" t="n"/>
      <c r="DS521" s="436" t="n"/>
      <c r="DT521" s="436" t="n"/>
      <c r="DU521" s="436" t="n"/>
      <c r="DV521" s="436" t="n"/>
      <c r="DW521" s="436" t="n"/>
      <c r="DX521" s="436" t="n"/>
      <c r="DY521" s="436" t="n"/>
      <c r="DZ521" s="436" t="n"/>
      <c r="EA521" s="436" t="n"/>
      <c r="EB521" s="436" t="n"/>
      <c r="EC521" s="436" t="n"/>
      <c r="ED521" s="436" t="n"/>
      <c r="EE521" s="436" t="n"/>
      <c r="EF521" s="436" t="n"/>
      <c r="EG521" s="436" t="n"/>
      <c r="EH521" s="436" t="n"/>
      <c r="EI521" s="436" t="n"/>
      <c r="EJ521" s="436" t="n"/>
      <c r="EK521" s="436" t="n"/>
      <c r="EL521" s="436" t="n"/>
      <c r="EM521" s="436" t="n"/>
      <c r="EN521" s="436" t="n"/>
      <c r="EO521" s="436" t="n"/>
      <c r="EP521" s="436" t="n"/>
      <c r="EQ521" s="436" t="n"/>
      <c r="ER521" s="436" t="n"/>
      <c r="ES521" s="436" t="n"/>
      <c r="ET521" s="436" t="n"/>
      <c r="EU521" s="436" t="n"/>
      <c r="EV521" s="436" t="n"/>
      <c r="EW521" s="436" t="n"/>
      <c r="EX521" s="436" t="n"/>
      <c r="EY521" s="436" t="n"/>
      <c r="EZ521" s="436" t="n"/>
      <c r="FA521" s="436" t="n"/>
      <c r="FB521" s="436" t="n"/>
      <c r="FC521" s="436" t="n"/>
      <c r="FD521" s="436" t="n"/>
      <c r="FE521" s="436" t="n"/>
      <c r="FF521" s="436" t="n"/>
      <c r="FG521" s="436" t="n"/>
      <c r="FH521" s="436" t="n"/>
      <c r="FI521" s="436" t="n"/>
      <c r="FJ521" s="436" t="n"/>
      <c r="FK521" s="436" t="n"/>
      <c r="FL521" s="436" t="n"/>
      <c r="FM521" s="436" t="n"/>
      <c r="FN521" s="436" t="n"/>
      <c r="FO521" s="436" t="n"/>
      <c r="FP521" s="436" t="n"/>
      <c r="FQ521" s="436" t="n"/>
      <c r="FR521" s="436" t="n"/>
      <c r="FS521" s="436" t="n"/>
      <c r="FT521" s="436" t="n"/>
      <c r="FU521" s="436" t="n"/>
      <c r="FV521" s="436" t="n"/>
      <c r="FW521" s="436" t="n"/>
      <c r="FX521" s="436" t="n"/>
      <c r="FY521" s="436" t="n"/>
      <c r="FZ521" s="436" t="n"/>
      <c r="GA521" s="436" t="n"/>
      <c r="GB521" s="436" t="n"/>
      <c r="GC521" s="436" t="n"/>
      <c r="GD521" s="436" t="n"/>
      <c r="GE521" s="436" t="n"/>
      <c r="GF521" s="436" t="n"/>
      <c r="GG521" s="436" t="n"/>
      <c r="GH521" s="436" t="n"/>
      <c r="GI521" s="436" t="n"/>
      <c r="GJ521" s="436" t="n"/>
      <c r="GK521" s="436" t="n"/>
      <c r="GL521" s="436" t="n"/>
      <c r="GM521" s="436" t="n"/>
      <c r="GN521" s="436" t="n"/>
      <c r="GO521" s="436" t="n"/>
      <c r="GP521" s="436" t="n"/>
      <c r="GQ521" s="436" t="n"/>
      <c r="GR521" s="436" t="n"/>
      <c r="GS521" s="436" t="n"/>
      <c r="GT521" s="436" t="n"/>
      <c r="GU521" s="436" t="n"/>
      <c r="GV521" s="436" t="n"/>
      <c r="GW521" s="436" t="n"/>
      <c r="GX521" s="436" t="n">
        <v>0</v>
      </c>
    </row>
    <row r="522"/>
    <row r="523">
      <c r="A523" s="437" t="n">
        <v>50</v>
      </c>
      <c r="B523" s="437" t="n">
        <v>0</v>
      </c>
      <c r="C523" s="437" t="n">
        <v>0</v>
      </c>
      <c r="D523" s="437" t="n">
        <v>1</v>
      </c>
      <c r="E523" s="437" t="n">
        <v>201</v>
      </c>
      <c r="F523" s="437">
        <f>ROUND(Source!O521,O523)</f>
        <v/>
      </c>
      <c r="G523" s="437" t="inlineStr">
        <is>
          <t>ПЗ</t>
        </is>
      </c>
      <c r="H523" s="437" t="inlineStr">
        <is>
          <t>Прямые затраты</t>
        </is>
      </c>
      <c r="I523" s="437" t="n"/>
      <c r="J523" s="437" t="n"/>
      <c r="K523" s="437" t="n">
        <v>201</v>
      </c>
      <c r="L523" s="437" t="n">
        <v>1</v>
      </c>
      <c r="M523" s="437" t="n">
        <v>3</v>
      </c>
      <c r="N523" s="437" t="inlineStr"/>
      <c r="O523" s="437" t="n">
        <v>0</v>
      </c>
      <c r="P523" s="437" t="n"/>
      <c r="Q523" s="437" t="n"/>
      <c r="R523" s="437" t="n"/>
      <c r="S523" s="437" t="n"/>
      <c r="T523" s="437" t="n"/>
      <c r="U523" s="437" t="n"/>
      <c r="V523" s="437" t="n"/>
      <c r="W523" s="437" t="n">
        <v>0</v>
      </c>
      <c r="X523" s="437" t="n">
        <v>1</v>
      </c>
      <c r="Y523" s="437" t="n">
        <v>0</v>
      </c>
      <c r="Z523" s="437" t="n"/>
      <c r="AA523" s="437" t="n"/>
      <c r="AB523" s="437" t="n"/>
    </row>
    <row r="524">
      <c r="A524" s="437" t="n">
        <v>50</v>
      </c>
      <c r="B524" s="437" t="n">
        <v>0</v>
      </c>
      <c r="C524" s="437" t="n">
        <v>0</v>
      </c>
      <c r="D524" s="437" t="n">
        <v>1</v>
      </c>
      <c r="E524" s="437" t="n">
        <v>202</v>
      </c>
      <c r="F524" s="437">
        <f>ROUND(Source!P521,O524)</f>
        <v/>
      </c>
      <c r="G524" s="437" t="inlineStr">
        <is>
          <t>СтМатОб</t>
        </is>
      </c>
      <c r="H524" s="437" t="inlineStr">
        <is>
          <t>Стоимость материальных ресурсов (всего)</t>
        </is>
      </c>
      <c r="I524" s="437" t="n"/>
      <c r="J524" s="437" t="n"/>
      <c r="K524" s="437" t="n">
        <v>202</v>
      </c>
      <c r="L524" s="437" t="n">
        <v>2</v>
      </c>
      <c r="M524" s="437" t="n">
        <v>3</v>
      </c>
      <c r="N524" s="437" t="inlineStr"/>
      <c r="O524" s="437" t="n">
        <v>0</v>
      </c>
      <c r="P524" s="437" t="n"/>
      <c r="Q524" s="437" t="n"/>
      <c r="R524" s="437" t="n"/>
      <c r="S524" s="437" t="n"/>
      <c r="T524" s="437" t="n"/>
      <c r="U524" s="437" t="n"/>
      <c r="V524" s="437" t="n"/>
      <c r="W524" s="437" t="n">
        <v>0</v>
      </c>
      <c r="X524" s="437" t="n">
        <v>1</v>
      </c>
      <c r="Y524" s="437" t="n">
        <v>0</v>
      </c>
      <c r="Z524" s="437" t="n"/>
      <c r="AA524" s="437" t="n"/>
      <c r="AB524" s="437" t="n"/>
    </row>
    <row r="525">
      <c r="A525" s="437" t="n">
        <v>50</v>
      </c>
      <c r="B525" s="437" t="n">
        <v>0</v>
      </c>
      <c r="C525" s="437" t="n">
        <v>0</v>
      </c>
      <c r="D525" s="437" t="n">
        <v>1</v>
      </c>
      <c r="E525" s="437" t="n">
        <v>222</v>
      </c>
      <c r="F525" s="437">
        <f>ROUND(Source!AO521,O525)</f>
        <v/>
      </c>
      <c r="G525" s="437" t="inlineStr">
        <is>
          <t>СтМатОбЗак</t>
        </is>
      </c>
      <c r="H525" s="437" t="inlineStr">
        <is>
          <t>Стоимость материалов и оборудования заказчика</t>
        </is>
      </c>
      <c r="I525" s="437" t="n"/>
      <c r="J525" s="437" t="n"/>
      <c r="K525" s="437" t="n">
        <v>222</v>
      </c>
      <c r="L525" s="437" t="n">
        <v>3</v>
      </c>
      <c r="M525" s="437" t="n">
        <v>3</v>
      </c>
      <c r="N525" s="437" t="inlineStr"/>
      <c r="O525" s="437" t="n">
        <v>0</v>
      </c>
      <c r="P525" s="437" t="n"/>
      <c r="Q525" s="437" t="n"/>
      <c r="R525" s="437" t="n"/>
      <c r="S525" s="437" t="n"/>
      <c r="T525" s="437" t="n"/>
      <c r="U525" s="437" t="n"/>
      <c r="V525" s="437" t="n"/>
      <c r="W525" s="437" t="n">
        <v>0</v>
      </c>
      <c r="X525" s="437" t="n">
        <v>1</v>
      </c>
      <c r="Y525" s="437" t="n">
        <v>0</v>
      </c>
      <c r="Z525" s="437" t="n"/>
      <c r="AA525" s="437" t="n"/>
      <c r="AB525" s="437" t="n"/>
    </row>
    <row r="526">
      <c r="A526" s="437" t="n">
        <v>50</v>
      </c>
      <c r="B526" s="437" t="n">
        <v>0</v>
      </c>
      <c r="C526" s="437" t="n">
        <v>0</v>
      </c>
      <c r="D526" s="437" t="n">
        <v>1</v>
      </c>
      <c r="E526" s="437" t="n">
        <v>225</v>
      </c>
      <c r="F526" s="437">
        <f>ROUND(Source!AV521,O526)</f>
        <v/>
      </c>
      <c r="G526" s="437" t="inlineStr">
        <is>
          <t>СтМатОбПод</t>
        </is>
      </c>
      <c r="H526" s="437" t="inlineStr">
        <is>
          <t>Стоимость материалов и оборудования подрядчика</t>
        </is>
      </c>
      <c r="I526" s="437" t="n"/>
      <c r="J526" s="437" t="n"/>
      <c r="K526" s="437" t="n">
        <v>225</v>
      </c>
      <c r="L526" s="437" t="n">
        <v>4</v>
      </c>
      <c r="M526" s="437" t="n">
        <v>3</v>
      </c>
      <c r="N526" s="437" t="inlineStr"/>
      <c r="O526" s="437" t="n">
        <v>0</v>
      </c>
      <c r="P526" s="437" t="n"/>
      <c r="Q526" s="437" t="n"/>
      <c r="R526" s="437" t="n"/>
      <c r="S526" s="437" t="n"/>
      <c r="T526" s="437" t="n"/>
      <c r="U526" s="437" t="n"/>
      <c r="V526" s="437" t="n"/>
      <c r="W526" s="437" t="n">
        <v>0</v>
      </c>
      <c r="X526" s="437" t="n">
        <v>1</v>
      </c>
      <c r="Y526" s="437" t="n">
        <v>0</v>
      </c>
      <c r="Z526" s="437" t="n"/>
      <c r="AA526" s="437" t="n"/>
      <c r="AB526" s="437" t="n"/>
    </row>
    <row r="527">
      <c r="A527" s="437" t="n">
        <v>50</v>
      </c>
      <c r="B527" s="437" t="n">
        <v>0</v>
      </c>
      <c r="C527" s="437" t="n">
        <v>0</v>
      </c>
      <c r="D527" s="437" t="n">
        <v>1</v>
      </c>
      <c r="E527" s="437" t="n">
        <v>226</v>
      </c>
      <c r="F527" s="437">
        <f>ROUND(Source!AW521,O527)</f>
        <v/>
      </c>
      <c r="G527" s="437" t="inlineStr">
        <is>
          <t>СтМат</t>
        </is>
      </c>
      <c r="H527" s="437" t="inlineStr">
        <is>
          <t>Стоимость материалов (всего)</t>
        </is>
      </c>
      <c r="I527" s="437" t="n"/>
      <c r="J527" s="437" t="n"/>
      <c r="K527" s="437" t="n">
        <v>226</v>
      </c>
      <c r="L527" s="437" t="n">
        <v>5</v>
      </c>
      <c r="M527" s="437" t="n">
        <v>3</v>
      </c>
      <c r="N527" s="437" t="inlineStr"/>
      <c r="O527" s="437" t="n">
        <v>0</v>
      </c>
      <c r="P527" s="437" t="n"/>
      <c r="Q527" s="437" t="n"/>
      <c r="R527" s="437" t="n"/>
      <c r="S527" s="437" t="n"/>
      <c r="T527" s="437" t="n"/>
      <c r="U527" s="437" t="n"/>
      <c r="V527" s="437" t="n"/>
      <c r="W527" s="437" t="n">
        <v>0</v>
      </c>
      <c r="X527" s="437" t="n">
        <v>1</v>
      </c>
      <c r="Y527" s="437" t="n">
        <v>0</v>
      </c>
      <c r="Z527" s="437" t="n"/>
      <c r="AA527" s="437" t="n"/>
      <c r="AB527" s="437" t="n"/>
    </row>
    <row r="528">
      <c r="A528" s="437" t="n">
        <v>50</v>
      </c>
      <c r="B528" s="437" t="n">
        <v>0</v>
      </c>
      <c r="C528" s="437" t="n">
        <v>0</v>
      </c>
      <c r="D528" s="437" t="n">
        <v>1</v>
      </c>
      <c r="E528" s="437" t="n">
        <v>227</v>
      </c>
      <c r="F528" s="437">
        <f>ROUND(Source!AX521,O528)</f>
        <v/>
      </c>
      <c r="G528" s="437" t="inlineStr">
        <is>
          <t>СтМатЗак</t>
        </is>
      </c>
      <c r="H528" s="437" t="inlineStr">
        <is>
          <t>Стоимость материалов заказчика</t>
        </is>
      </c>
      <c r="I528" s="437" t="n"/>
      <c r="J528" s="437" t="n"/>
      <c r="K528" s="437" t="n">
        <v>227</v>
      </c>
      <c r="L528" s="437" t="n">
        <v>6</v>
      </c>
      <c r="M528" s="437" t="n">
        <v>3</v>
      </c>
      <c r="N528" s="437" t="inlineStr"/>
      <c r="O528" s="437" t="n">
        <v>0</v>
      </c>
      <c r="P528" s="437" t="n"/>
      <c r="Q528" s="437" t="n"/>
      <c r="R528" s="437" t="n"/>
      <c r="S528" s="437" t="n"/>
      <c r="T528" s="437" t="n"/>
      <c r="U528" s="437" t="n"/>
      <c r="V528" s="437" t="n"/>
      <c r="W528" s="437" t="n">
        <v>0</v>
      </c>
      <c r="X528" s="437" t="n">
        <v>1</v>
      </c>
      <c r="Y528" s="437" t="n">
        <v>0</v>
      </c>
      <c r="Z528" s="437" t="n"/>
      <c r="AA528" s="437" t="n"/>
      <c r="AB528" s="437" t="n"/>
    </row>
    <row r="529">
      <c r="A529" s="437" t="n">
        <v>50</v>
      </c>
      <c r="B529" s="437" t="n">
        <v>0</v>
      </c>
      <c r="C529" s="437" t="n">
        <v>0</v>
      </c>
      <c r="D529" s="437" t="n">
        <v>1</v>
      </c>
      <c r="E529" s="437" t="n">
        <v>228</v>
      </c>
      <c r="F529" s="437">
        <f>ROUND(Source!AY521,O529)</f>
        <v/>
      </c>
      <c r="G529" s="437" t="inlineStr">
        <is>
          <t>СтМатПод</t>
        </is>
      </c>
      <c r="H529" s="437" t="inlineStr">
        <is>
          <t>Стоимость материалов подрядчика</t>
        </is>
      </c>
      <c r="I529" s="437" t="n"/>
      <c r="J529" s="437" t="n"/>
      <c r="K529" s="437" t="n">
        <v>228</v>
      </c>
      <c r="L529" s="437" t="n">
        <v>7</v>
      </c>
      <c r="M529" s="437" t="n">
        <v>3</v>
      </c>
      <c r="N529" s="437" t="inlineStr"/>
      <c r="O529" s="437" t="n">
        <v>0</v>
      </c>
      <c r="P529" s="437" t="n"/>
      <c r="Q529" s="437" t="n"/>
      <c r="R529" s="437" t="n"/>
      <c r="S529" s="437" t="n"/>
      <c r="T529" s="437" t="n"/>
      <c r="U529" s="437" t="n"/>
      <c r="V529" s="437" t="n"/>
      <c r="W529" s="437" t="n">
        <v>0</v>
      </c>
      <c r="X529" s="437" t="n">
        <v>1</v>
      </c>
      <c r="Y529" s="437" t="n">
        <v>0</v>
      </c>
      <c r="Z529" s="437" t="n"/>
      <c r="AA529" s="437" t="n"/>
      <c r="AB529" s="437" t="n"/>
    </row>
    <row r="530">
      <c r="A530" s="437" t="n">
        <v>50</v>
      </c>
      <c r="B530" s="437" t="n">
        <v>0</v>
      </c>
      <c r="C530" s="437" t="n">
        <v>0</v>
      </c>
      <c r="D530" s="437" t="n">
        <v>1</v>
      </c>
      <c r="E530" s="437" t="n">
        <v>216</v>
      </c>
      <c r="F530" s="437">
        <f>ROUND(Source!AP521,O530)</f>
        <v/>
      </c>
      <c r="G530" s="437" t="inlineStr">
        <is>
          <t>Оборуд</t>
        </is>
      </c>
      <c r="H530" s="437" t="inlineStr">
        <is>
          <t>Стоимость оборудования (всего)</t>
        </is>
      </c>
      <c r="I530" s="437" t="n"/>
      <c r="J530" s="437" t="n"/>
      <c r="K530" s="437" t="n">
        <v>216</v>
      </c>
      <c r="L530" s="437" t="n">
        <v>8</v>
      </c>
      <c r="M530" s="437" t="n">
        <v>3</v>
      </c>
      <c r="N530" s="437" t="inlineStr"/>
      <c r="O530" s="437" t="n">
        <v>0</v>
      </c>
      <c r="P530" s="437" t="n"/>
      <c r="Q530" s="437" t="n"/>
      <c r="R530" s="437" t="n"/>
      <c r="S530" s="437" t="n"/>
      <c r="T530" s="437" t="n"/>
      <c r="U530" s="437" t="n"/>
      <c r="V530" s="437" t="n"/>
      <c r="W530" s="437" t="n">
        <v>0</v>
      </c>
      <c r="X530" s="437" t="n">
        <v>1</v>
      </c>
      <c r="Y530" s="437" t="n">
        <v>0</v>
      </c>
      <c r="Z530" s="437" t="n"/>
      <c r="AA530" s="437" t="n"/>
      <c r="AB530" s="437" t="n"/>
    </row>
    <row r="531">
      <c r="A531" s="437" t="n">
        <v>50</v>
      </c>
      <c r="B531" s="437" t="n">
        <v>0</v>
      </c>
      <c r="C531" s="437" t="n">
        <v>0</v>
      </c>
      <c r="D531" s="437" t="n">
        <v>1</v>
      </c>
      <c r="E531" s="437" t="n">
        <v>223</v>
      </c>
      <c r="F531" s="437">
        <f>ROUND(Source!AQ521,O531)</f>
        <v/>
      </c>
      <c r="G531" s="437" t="inlineStr">
        <is>
          <t>ОборудЗак</t>
        </is>
      </c>
      <c r="H531" s="437" t="inlineStr">
        <is>
          <t>Стоимость оборудования заказчика</t>
        </is>
      </c>
      <c r="I531" s="437" t="n"/>
      <c r="J531" s="437" t="n"/>
      <c r="K531" s="437" t="n">
        <v>223</v>
      </c>
      <c r="L531" s="437" t="n">
        <v>9</v>
      </c>
      <c r="M531" s="437" t="n">
        <v>3</v>
      </c>
      <c r="N531" s="437" t="inlineStr"/>
      <c r="O531" s="437" t="n">
        <v>0</v>
      </c>
      <c r="P531" s="437" t="n"/>
      <c r="Q531" s="437" t="n"/>
      <c r="R531" s="437" t="n"/>
      <c r="S531" s="437" t="n"/>
      <c r="T531" s="437" t="n"/>
      <c r="U531" s="437" t="n"/>
      <c r="V531" s="437" t="n"/>
      <c r="W531" s="437" t="n">
        <v>0</v>
      </c>
      <c r="X531" s="437" t="n">
        <v>1</v>
      </c>
      <c r="Y531" s="437" t="n">
        <v>0</v>
      </c>
      <c r="Z531" s="437" t="n"/>
      <c r="AA531" s="437" t="n"/>
      <c r="AB531" s="437" t="n"/>
    </row>
    <row r="532">
      <c r="A532" s="437" t="n">
        <v>50</v>
      </c>
      <c r="B532" s="437" t="n">
        <v>0</v>
      </c>
      <c r="C532" s="437" t="n">
        <v>0</v>
      </c>
      <c r="D532" s="437" t="n">
        <v>1</v>
      </c>
      <c r="E532" s="437" t="n">
        <v>229</v>
      </c>
      <c r="F532" s="437">
        <f>ROUND(Source!AZ521,O532)</f>
        <v/>
      </c>
      <c r="G532" s="437" t="inlineStr">
        <is>
          <t>ОборудПод</t>
        </is>
      </c>
      <c r="H532" s="437" t="inlineStr">
        <is>
          <t>Стоимость оборудования подрядчика</t>
        </is>
      </c>
      <c r="I532" s="437" t="n"/>
      <c r="J532" s="437" t="n"/>
      <c r="K532" s="437" t="n">
        <v>229</v>
      </c>
      <c r="L532" s="437" t="n">
        <v>10</v>
      </c>
      <c r="M532" s="437" t="n">
        <v>3</v>
      </c>
      <c r="N532" s="437" t="inlineStr"/>
      <c r="O532" s="437" t="n">
        <v>0</v>
      </c>
      <c r="P532" s="437" t="n"/>
      <c r="Q532" s="437" t="n"/>
      <c r="R532" s="437" t="n"/>
      <c r="S532" s="437" t="n"/>
      <c r="T532" s="437" t="n"/>
      <c r="U532" s="437" t="n"/>
      <c r="V532" s="437" t="n"/>
      <c r="W532" s="437" t="n">
        <v>0</v>
      </c>
      <c r="X532" s="437" t="n">
        <v>1</v>
      </c>
      <c r="Y532" s="437" t="n">
        <v>0</v>
      </c>
      <c r="Z532" s="437" t="n"/>
      <c r="AA532" s="437" t="n"/>
      <c r="AB532" s="437" t="n"/>
    </row>
    <row r="533">
      <c r="A533" s="437" t="n">
        <v>50</v>
      </c>
      <c r="B533" s="437" t="n">
        <v>0</v>
      </c>
      <c r="C533" s="437" t="n">
        <v>0</v>
      </c>
      <c r="D533" s="437" t="n">
        <v>1</v>
      </c>
      <c r="E533" s="437" t="n">
        <v>203</v>
      </c>
      <c r="F533" s="437">
        <f>ROUND(Source!Q521,O533)</f>
        <v/>
      </c>
      <c r="G533" s="437" t="inlineStr">
        <is>
          <t>ЭММ</t>
        </is>
      </c>
      <c r="H533" s="437" t="inlineStr">
        <is>
          <t>Эксплуатация машин</t>
        </is>
      </c>
      <c r="I533" s="437" t="n"/>
      <c r="J533" s="437" t="n"/>
      <c r="K533" s="437" t="n">
        <v>203</v>
      </c>
      <c r="L533" s="437" t="n">
        <v>11</v>
      </c>
      <c r="M533" s="437" t="n">
        <v>3</v>
      </c>
      <c r="N533" s="437" t="inlineStr"/>
      <c r="O533" s="437" t="n">
        <v>0</v>
      </c>
      <c r="P533" s="437" t="n"/>
      <c r="Q533" s="437" t="n"/>
      <c r="R533" s="437" t="n"/>
      <c r="S533" s="437" t="n"/>
      <c r="T533" s="437" t="n"/>
      <c r="U533" s="437" t="n"/>
      <c r="V533" s="437" t="n"/>
      <c r="W533" s="437" t="n">
        <v>0</v>
      </c>
      <c r="X533" s="437" t="n">
        <v>1</v>
      </c>
      <c r="Y533" s="437" t="n">
        <v>0</v>
      </c>
      <c r="Z533" s="437" t="n"/>
      <c r="AA533" s="437" t="n"/>
      <c r="AB533" s="437" t="n"/>
    </row>
    <row r="534">
      <c r="A534" s="437" t="n">
        <v>50</v>
      </c>
      <c r="B534" s="437" t="n">
        <v>0</v>
      </c>
      <c r="C534" s="437" t="n">
        <v>0</v>
      </c>
      <c r="D534" s="437" t="n">
        <v>1</v>
      </c>
      <c r="E534" s="437" t="n">
        <v>231</v>
      </c>
      <c r="F534" s="437">
        <f>ROUND(Source!BB521,O534)</f>
        <v/>
      </c>
      <c r="G534" s="437" t="inlineStr">
        <is>
          <t>ЭММсНРиСП</t>
        </is>
      </c>
      <c r="H534" s="437" t="inlineStr">
        <is>
          <t>Эксплуатация машин по ТСН-2001.16</t>
        </is>
      </c>
      <c r="I534" s="437" t="n"/>
      <c r="J534" s="437" t="n"/>
      <c r="K534" s="437" t="n">
        <v>231</v>
      </c>
      <c r="L534" s="437" t="n">
        <v>12</v>
      </c>
      <c r="M534" s="437" t="n">
        <v>3</v>
      </c>
      <c r="N534" s="437" t="inlineStr"/>
      <c r="O534" s="437" t="n">
        <v>0</v>
      </c>
      <c r="P534" s="437" t="n"/>
      <c r="Q534" s="437" t="n"/>
      <c r="R534" s="437" t="n"/>
      <c r="S534" s="437" t="n"/>
      <c r="T534" s="437" t="n"/>
      <c r="U534" s="437" t="n"/>
      <c r="V534" s="437" t="n"/>
      <c r="W534" s="437" t="n">
        <v>0</v>
      </c>
      <c r="X534" s="437" t="n">
        <v>1</v>
      </c>
      <c r="Y534" s="437" t="n">
        <v>0</v>
      </c>
      <c r="Z534" s="437" t="n"/>
      <c r="AA534" s="437" t="n"/>
      <c r="AB534" s="437" t="n"/>
    </row>
    <row r="535">
      <c r="A535" s="437" t="n">
        <v>50</v>
      </c>
      <c r="B535" s="437" t="n">
        <v>0</v>
      </c>
      <c r="C535" s="437" t="n">
        <v>0</v>
      </c>
      <c r="D535" s="437" t="n">
        <v>1</v>
      </c>
      <c r="E535" s="437" t="n">
        <v>204</v>
      </c>
      <c r="F535" s="437">
        <f>ROUND(Source!R521,O535)</f>
        <v/>
      </c>
      <c r="G535" s="437" t="inlineStr">
        <is>
          <t>ЗПМ</t>
        </is>
      </c>
      <c r="H535" s="437" t="inlineStr">
        <is>
          <t>ЗП машинистов</t>
        </is>
      </c>
      <c r="I535" s="437" t="n"/>
      <c r="J535" s="437" t="n"/>
      <c r="K535" s="437" t="n">
        <v>204</v>
      </c>
      <c r="L535" s="437" t="n">
        <v>13</v>
      </c>
      <c r="M535" s="437" t="n">
        <v>3</v>
      </c>
      <c r="N535" s="437" t="inlineStr"/>
      <c r="O535" s="437" t="n">
        <v>0</v>
      </c>
      <c r="P535" s="437" t="n"/>
      <c r="Q535" s="437" t="n"/>
      <c r="R535" s="437" t="n"/>
      <c r="S535" s="437" t="n"/>
      <c r="T535" s="437" t="n"/>
      <c r="U535" s="437" t="n"/>
      <c r="V535" s="437" t="n"/>
      <c r="W535" s="437" t="n">
        <v>0</v>
      </c>
      <c r="X535" s="437" t="n">
        <v>1</v>
      </c>
      <c r="Y535" s="437" t="n">
        <v>0</v>
      </c>
      <c r="Z535" s="437" t="n"/>
      <c r="AA535" s="437" t="n"/>
      <c r="AB535" s="437" t="n"/>
    </row>
    <row r="536">
      <c r="A536" s="437" t="n">
        <v>50</v>
      </c>
      <c r="B536" s="437" t="n">
        <v>0</v>
      </c>
      <c r="C536" s="437" t="n">
        <v>0</v>
      </c>
      <c r="D536" s="437" t="n">
        <v>1</v>
      </c>
      <c r="E536" s="437" t="n">
        <v>205</v>
      </c>
      <c r="F536" s="437">
        <f>ROUND(Source!S521,O536)</f>
        <v/>
      </c>
      <c r="G536" s="437" t="inlineStr">
        <is>
          <t>ОЗП</t>
        </is>
      </c>
      <c r="H536" s="437" t="inlineStr">
        <is>
          <t>Основная ЗП рабочих</t>
        </is>
      </c>
      <c r="I536" s="437" t="n"/>
      <c r="J536" s="437" t="n"/>
      <c r="K536" s="437" t="n">
        <v>205</v>
      </c>
      <c r="L536" s="437" t="n">
        <v>14</v>
      </c>
      <c r="M536" s="437" t="n">
        <v>3</v>
      </c>
      <c r="N536" s="437" t="inlineStr"/>
      <c r="O536" s="437" t="n">
        <v>0</v>
      </c>
      <c r="P536" s="437" t="n"/>
      <c r="Q536" s="437" t="n"/>
      <c r="R536" s="437" t="n"/>
      <c r="S536" s="437" t="n"/>
      <c r="T536" s="437" t="n"/>
      <c r="U536" s="437" t="n"/>
      <c r="V536" s="437" t="n"/>
      <c r="W536" s="437" t="n">
        <v>0</v>
      </c>
      <c r="X536" s="437" t="n">
        <v>1</v>
      </c>
      <c r="Y536" s="437" t="n">
        <v>0</v>
      </c>
      <c r="Z536" s="437" t="n"/>
      <c r="AA536" s="437" t="n"/>
      <c r="AB536" s="437" t="n"/>
    </row>
    <row r="537">
      <c r="A537" s="437" t="n">
        <v>50</v>
      </c>
      <c r="B537" s="437" t="n">
        <v>0</v>
      </c>
      <c r="C537" s="437" t="n">
        <v>0</v>
      </c>
      <c r="D537" s="437" t="n">
        <v>1</v>
      </c>
      <c r="E537" s="437" t="n">
        <v>232</v>
      </c>
      <c r="F537" s="437">
        <f>ROUND(Source!BC521,O537)</f>
        <v/>
      </c>
      <c r="G537" s="437" t="inlineStr">
        <is>
          <t>ОЗПсНРиСП</t>
        </is>
      </c>
      <c r="H537" s="437" t="inlineStr">
        <is>
          <t>Основная ЗП рабочих по ТСН-2001.16</t>
        </is>
      </c>
      <c r="I537" s="437" t="n"/>
      <c r="J537" s="437" t="n"/>
      <c r="K537" s="437" t="n">
        <v>232</v>
      </c>
      <c r="L537" s="437" t="n">
        <v>15</v>
      </c>
      <c r="M537" s="437" t="n">
        <v>3</v>
      </c>
      <c r="N537" s="437" t="inlineStr"/>
      <c r="O537" s="437" t="n">
        <v>0</v>
      </c>
      <c r="P537" s="437" t="n"/>
      <c r="Q537" s="437" t="n"/>
      <c r="R537" s="437" t="n"/>
      <c r="S537" s="437" t="n"/>
      <c r="T537" s="437" t="n"/>
      <c r="U537" s="437" t="n"/>
      <c r="V537" s="437" t="n"/>
      <c r="W537" s="437" t="n">
        <v>0</v>
      </c>
      <c r="X537" s="437" t="n">
        <v>1</v>
      </c>
      <c r="Y537" s="437" t="n">
        <v>0</v>
      </c>
      <c r="Z537" s="437" t="n"/>
      <c r="AA537" s="437" t="n"/>
      <c r="AB537" s="437" t="n"/>
    </row>
    <row r="538">
      <c r="A538" s="437" t="n">
        <v>50</v>
      </c>
      <c r="B538" s="437" t="n">
        <v>0</v>
      </c>
      <c r="C538" s="437" t="n">
        <v>0</v>
      </c>
      <c r="D538" s="437" t="n">
        <v>1</v>
      </c>
      <c r="E538" s="437" t="n">
        <v>214</v>
      </c>
      <c r="F538" s="437">
        <f>ROUND(Source!AS521,O538)</f>
        <v/>
      </c>
      <c r="G538" s="437" t="inlineStr">
        <is>
          <t>Строит</t>
        </is>
      </c>
      <c r="H538" s="437" t="inlineStr">
        <is>
          <t>Строительные работы с НР и СП</t>
        </is>
      </c>
      <c r="I538" s="437" t="n"/>
      <c r="J538" s="437" t="n"/>
      <c r="K538" s="437" t="n">
        <v>214</v>
      </c>
      <c r="L538" s="437" t="n">
        <v>16</v>
      </c>
      <c r="M538" s="437" t="n">
        <v>3</v>
      </c>
      <c r="N538" s="437" t="inlineStr"/>
      <c r="O538" s="437" t="n">
        <v>0</v>
      </c>
      <c r="P538" s="437" t="n"/>
      <c r="Q538" s="437" t="n"/>
      <c r="R538" s="437" t="n"/>
      <c r="S538" s="437" t="n"/>
      <c r="T538" s="437" t="n"/>
      <c r="U538" s="437" t="n"/>
      <c r="V538" s="437" t="n"/>
      <c r="W538" s="437" t="n">
        <v>0</v>
      </c>
      <c r="X538" s="437" t="n">
        <v>1</v>
      </c>
      <c r="Y538" s="437" t="n">
        <v>0</v>
      </c>
      <c r="Z538" s="437" t="n"/>
      <c r="AA538" s="437" t="n"/>
      <c r="AB538" s="437" t="n"/>
    </row>
    <row r="539">
      <c r="A539" s="437" t="n">
        <v>50</v>
      </c>
      <c r="B539" s="437" t="n">
        <v>0</v>
      </c>
      <c r="C539" s="437" t="n">
        <v>0</v>
      </c>
      <c r="D539" s="437" t="n">
        <v>1</v>
      </c>
      <c r="E539" s="437" t="n">
        <v>215</v>
      </c>
      <c r="F539" s="437">
        <f>ROUND(Source!AT521,O539)</f>
        <v/>
      </c>
      <c r="G539" s="437" t="inlineStr">
        <is>
          <t>Монтаж</t>
        </is>
      </c>
      <c r="H539" s="437" t="inlineStr">
        <is>
          <t>Монтажные работы с НР и СП</t>
        </is>
      </c>
      <c r="I539" s="437" t="n"/>
      <c r="J539" s="437" t="n"/>
      <c r="K539" s="437" t="n">
        <v>215</v>
      </c>
      <c r="L539" s="437" t="n">
        <v>17</v>
      </c>
      <c r="M539" s="437" t="n">
        <v>3</v>
      </c>
      <c r="N539" s="437" t="inlineStr"/>
      <c r="O539" s="437" t="n">
        <v>0</v>
      </c>
      <c r="P539" s="437" t="n"/>
      <c r="Q539" s="437" t="n"/>
      <c r="R539" s="437" t="n"/>
      <c r="S539" s="437" t="n"/>
      <c r="T539" s="437" t="n"/>
      <c r="U539" s="437" t="n"/>
      <c r="V539" s="437" t="n"/>
      <c r="W539" s="437" t="n">
        <v>0</v>
      </c>
      <c r="X539" s="437" t="n">
        <v>1</v>
      </c>
      <c r="Y539" s="437" t="n">
        <v>0</v>
      </c>
      <c r="Z539" s="437" t="n"/>
      <c r="AA539" s="437" t="n"/>
      <c r="AB539" s="437" t="n"/>
    </row>
    <row r="540">
      <c r="A540" s="437" t="n">
        <v>50</v>
      </c>
      <c r="B540" s="437" t="n">
        <v>0</v>
      </c>
      <c r="C540" s="437" t="n">
        <v>0</v>
      </c>
      <c r="D540" s="437" t="n">
        <v>1</v>
      </c>
      <c r="E540" s="437" t="n">
        <v>217</v>
      </c>
      <c r="F540" s="437">
        <f>ROUND(Source!AU521,O540)</f>
        <v/>
      </c>
      <c r="G540" s="437" t="inlineStr">
        <is>
          <t>Прочие</t>
        </is>
      </c>
      <c r="H540" s="437" t="inlineStr">
        <is>
          <t>Прочие работы с НР и СП</t>
        </is>
      </c>
      <c r="I540" s="437" t="n"/>
      <c r="J540" s="437" t="n"/>
      <c r="K540" s="437" t="n">
        <v>217</v>
      </c>
      <c r="L540" s="437" t="n">
        <v>18</v>
      </c>
      <c r="M540" s="437" t="n">
        <v>3</v>
      </c>
      <c r="N540" s="437" t="inlineStr"/>
      <c r="O540" s="437" t="n">
        <v>0</v>
      </c>
      <c r="P540" s="437" t="n"/>
      <c r="Q540" s="437" t="n"/>
      <c r="R540" s="437" t="n"/>
      <c r="S540" s="437" t="n"/>
      <c r="T540" s="437" t="n"/>
      <c r="U540" s="437" t="n"/>
      <c r="V540" s="437" t="n"/>
      <c r="W540" s="437" t="n">
        <v>0</v>
      </c>
      <c r="X540" s="437" t="n">
        <v>1</v>
      </c>
      <c r="Y540" s="437" t="n">
        <v>0</v>
      </c>
      <c r="Z540" s="437" t="n"/>
      <c r="AA540" s="437" t="n"/>
      <c r="AB540" s="437" t="n"/>
    </row>
    <row r="541">
      <c r="A541" s="437" t="n">
        <v>50</v>
      </c>
      <c r="B541" s="437" t="n">
        <v>0</v>
      </c>
      <c r="C541" s="437" t="n">
        <v>0</v>
      </c>
      <c r="D541" s="437" t="n">
        <v>1</v>
      </c>
      <c r="E541" s="437" t="n">
        <v>230</v>
      </c>
      <c r="F541" s="437">
        <f>ROUND(Source!BA521,O541)</f>
        <v/>
      </c>
      <c r="G541" s="437" t="inlineStr">
        <is>
          <t>ПрочиеЗатр</t>
        </is>
      </c>
      <c r="H541" s="437" t="inlineStr">
        <is>
          <t>Прочие затраты по ТСН-2001.16</t>
        </is>
      </c>
      <c r="I541" s="437" t="n"/>
      <c r="J541" s="437" t="n"/>
      <c r="K541" s="437" t="n">
        <v>230</v>
      </c>
      <c r="L541" s="437" t="n">
        <v>19</v>
      </c>
      <c r="M541" s="437" t="n">
        <v>3</v>
      </c>
      <c r="N541" s="437" t="inlineStr"/>
      <c r="O541" s="437" t="n">
        <v>0</v>
      </c>
      <c r="P541" s="437" t="n"/>
      <c r="Q541" s="437" t="n"/>
      <c r="R541" s="437" t="n"/>
      <c r="S541" s="437" t="n"/>
      <c r="T541" s="437" t="n"/>
      <c r="U541" s="437" t="n"/>
      <c r="V541" s="437" t="n"/>
      <c r="W541" s="437" t="n">
        <v>0</v>
      </c>
      <c r="X541" s="437" t="n">
        <v>1</v>
      </c>
      <c r="Y541" s="437" t="n">
        <v>0</v>
      </c>
      <c r="Z541" s="437" t="n"/>
      <c r="AA541" s="437" t="n"/>
      <c r="AB541" s="437" t="n"/>
    </row>
    <row r="542">
      <c r="A542" s="437" t="n">
        <v>50</v>
      </c>
      <c r="B542" s="437" t="n">
        <v>0</v>
      </c>
      <c r="C542" s="437" t="n">
        <v>0</v>
      </c>
      <c r="D542" s="437" t="n">
        <v>1</v>
      </c>
      <c r="E542" s="437" t="n">
        <v>206</v>
      </c>
      <c r="F542" s="437">
        <f>ROUND(Source!T521,O542)</f>
        <v/>
      </c>
      <c r="G542" s="437" t="inlineStr">
        <is>
          <t>ВозврМат</t>
        </is>
      </c>
      <c r="H542" s="437" t="inlineStr">
        <is>
          <t>Возврат материалов</t>
        </is>
      </c>
      <c r="I542" s="437" t="n"/>
      <c r="J542" s="437" t="n"/>
      <c r="K542" s="437" t="n">
        <v>206</v>
      </c>
      <c r="L542" s="437" t="n">
        <v>20</v>
      </c>
      <c r="M542" s="437" t="n">
        <v>3</v>
      </c>
      <c r="N542" s="437" t="inlineStr"/>
      <c r="O542" s="437" t="n">
        <v>0</v>
      </c>
      <c r="P542" s="437" t="n"/>
      <c r="Q542" s="437" t="n"/>
      <c r="R542" s="437" t="n"/>
      <c r="S542" s="437" t="n"/>
      <c r="T542" s="437" t="n"/>
      <c r="U542" s="437" t="n"/>
      <c r="V542" s="437" t="n"/>
      <c r="W542" s="437" t="n">
        <v>0</v>
      </c>
      <c r="X542" s="437" t="n">
        <v>1</v>
      </c>
      <c r="Y542" s="437" t="n">
        <v>0</v>
      </c>
      <c r="Z542" s="437" t="n"/>
      <c r="AA542" s="437" t="n"/>
      <c r="AB542" s="437" t="n"/>
    </row>
    <row r="543">
      <c r="A543" s="437" t="n">
        <v>50</v>
      </c>
      <c r="B543" s="437" t="n">
        <v>0</v>
      </c>
      <c r="C543" s="437" t="n">
        <v>0</v>
      </c>
      <c r="D543" s="437" t="n">
        <v>1</v>
      </c>
      <c r="E543" s="437" t="n">
        <v>207</v>
      </c>
      <c r="F543" s="437">
        <f>ROUND(Source!U521,O543)</f>
        <v/>
      </c>
      <c r="G543" s="437" t="inlineStr">
        <is>
          <t>ТрудСтр</t>
        </is>
      </c>
      <c r="H543" s="437" t="inlineStr">
        <is>
          <t>Трудозатраты строителей</t>
        </is>
      </c>
      <c r="I543" s="437" t="n"/>
      <c r="J543" s="437" t="n"/>
      <c r="K543" s="437" t="n">
        <v>207</v>
      </c>
      <c r="L543" s="437" t="n">
        <v>21</v>
      </c>
      <c r="M543" s="437" t="n">
        <v>3</v>
      </c>
      <c r="N543" s="437" t="inlineStr"/>
      <c r="O543" s="437" t="n">
        <v>7</v>
      </c>
      <c r="P543" s="437" t="n"/>
      <c r="Q543" s="437" t="n"/>
      <c r="R543" s="437" t="n"/>
      <c r="S543" s="437" t="n"/>
      <c r="T543" s="437" t="n"/>
      <c r="U543" s="437" t="n"/>
      <c r="V543" s="437" t="n"/>
      <c r="W543" s="437" t="n">
        <v>0</v>
      </c>
      <c r="X543" s="437" t="n">
        <v>1</v>
      </c>
      <c r="Y543" s="437" t="n">
        <v>0</v>
      </c>
      <c r="Z543" s="437" t="n"/>
      <c r="AA543" s="437" t="n"/>
      <c r="AB543" s="437" t="n"/>
    </row>
    <row r="544">
      <c r="A544" s="437" t="n">
        <v>50</v>
      </c>
      <c r="B544" s="437" t="n">
        <v>0</v>
      </c>
      <c r="C544" s="437" t="n">
        <v>0</v>
      </c>
      <c r="D544" s="437" t="n">
        <v>1</v>
      </c>
      <c r="E544" s="437" t="n">
        <v>208</v>
      </c>
      <c r="F544" s="437">
        <f>ROUND(Source!V521,O544)</f>
        <v/>
      </c>
      <c r="G544" s="437" t="inlineStr">
        <is>
          <t>ТрудМаш</t>
        </is>
      </c>
      <c r="H544" s="437" t="inlineStr">
        <is>
          <t>Трудозатраты машинистов</t>
        </is>
      </c>
      <c r="I544" s="437" t="n"/>
      <c r="J544" s="437" t="n"/>
      <c r="K544" s="437" t="n">
        <v>208</v>
      </c>
      <c r="L544" s="437" t="n">
        <v>22</v>
      </c>
      <c r="M544" s="437" t="n">
        <v>3</v>
      </c>
      <c r="N544" s="437" t="inlineStr"/>
      <c r="O544" s="437" t="n">
        <v>7</v>
      </c>
      <c r="P544" s="437" t="n"/>
      <c r="Q544" s="437" t="n"/>
      <c r="R544" s="437" t="n"/>
      <c r="S544" s="437" t="n"/>
      <c r="T544" s="437" t="n"/>
      <c r="U544" s="437" t="n"/>
      <c r="V544" s="437" t="n"/>
      <c r="W544" s="437" t="n">
        <v>0</v>
      </c>
      <c r="X544" s="437" t="n">
        <v>1</v>
      </c>
      <c r="Y544" s="437" t="n">
        <v>0</v>
      </c>
      <c r="Z544" s="437" t="n"/>
      <c r="AA544" s="437" t="n"/>
      <c r="AB544" s="437" t="n"/>
    </row>
    <row r="545">
      <c r="A545" s="437" t="n">
        <v>50</v>
      </c>
      <c r="B545" s="437" t="n">
        <v>0</v>
      </c>
      <c r="C545" s="437" t="n">
        <v>0</v>
      </c>
      <c r="D545" s="437" t="n">
        <v>1</v>
      </c>
      <c r="E545" s="437" t="n">
        <v>209</v>
      </c>
      <c r="F545" s="437">
        <f>ROUND(Source!W521,O545)</f>
        <v/>
      </c>
      <c r="G545" s="437" t="inlineStr">
        <is>
          <t>ТранспМат</t>
        </is>
      </c>
      <c r="H545" s="437" t="inlineStr">
        <is>
          <t>Транспорт материалов</t>
        </is>
      </c>
      <c r="I545" s="437" t="n"/>
      <c r="J545" s="437" t="n"/>
      <c r="K545" s="437" t="n">
        <v>209</v>
      </c>
      <c r="L545" s="437" t="n">
        <v>23</v>
      </c>
      <c r="M545" s="437" t="n">
        <v>3</v>
      </c>
      <c r="N545" s="437" t="inlineStr"/>
      <c r="O545" s="437" t="n">
        <v>0</v>
      </c>
      <c r="P545" s="437" t="n"/>
      <c r="Q545" s="437" t="n"/>
      <c r="R545" s="437" t="n"/>
      <c r="S545" s="437" t="n"/>
      <c r="T545" s="437" t="n"/>
      <c r="U545" s="437" t="n"/>
      <c r="V545" s="437" t="n"/>
      <c r="W545" s="437" t="n">
        <v>0</v>
      </c>
      <c r="X545" s="437" t="n">
        <v>1</v>
      </c>
      <c r="Y545" s="437" t="n">
        <v>0</v>
      </c>
      <c r="Z545" s="437" t="n"/>
      <c r="AA545" s="437" t="n"/>
      <c r="AB545" s="437" t="n"/>
    </row>
    <row r="546">
      <c r="A546" s="437" t="n">
        <v>50</v>
      </c>
      <c r="B546" s="437" t="n">
        <v>0</v>
      </c>
      <c r="C546" s="437" t="n">
        <v>0</v>
      </c>
      <c r="D546" s="437" t="n">
        <v>1</v>
      </c>
      <c r="E546" s="437" t="n">
        <v>233</v>
      </c>
      <c r="F546" s="437">
        <f>ROUND(Source!BD521,O546)</f>
        <v/>
      </c>
      <c r="G546" s="437" t="inlineStr">
        <is>
          <t>Перевозка</t>
        </is>
      </c>
      <c r="H546" s="437" t="inlineStr">
        <is>
          <t>Перевозка грузов</t>
        </is>
      </c>
      <c r="I546" s="437" t="n"/>
      <c r="J546" s="437" t="n"/>
      <c r="K546" s="437" t="n">
        <v>233</v>
      </c>
      <c r="L546" s="437" t="n">
        <v>24</v>
      </c>
      <c r="M546" s="437" t="n">
        <v>3</v>
      </c>
      <c r="N546" s="437" t="inlineStr"/>
      <c r="O546" s="437" t="n">
        <v>0</v>
      </c>
      <c r="P546" s="437" t="n"/>
      <c r="Q546" s="437" t="n"/>
      <c r="R546" s="437" t="n"/>
      <c r="S546" s="437" t="n"/>
      <c r="T546" s="437" t="n"/>
      <c r="U546" s="437" t="n"/>
      <c r="V546" s="437" t="n"/>
      <c r="W546" s="437" t="n">
        <v>0</v>
      </c>
      <c r="X546" s="437" t="n">
        <v>1</v>
      </c>
      <c r="Y546" s="437" t="n">
        <v>0</v>
      </c>
      <c r="Z546" s="437" t="n"/>
      <c r="AA546" s="437" t="n"/>
      <c r="AB546" s="437" t="n"/>
    </row>
    <row r="547">
      <c r="A547" s="437" t="n">
        <v>50</v>
      </c>
      <c r="B547" s="437" t="n">
        <v>0</v>
      </c>
      <c r="C547" s="437" t="n">
        <v>0</v>
      </c>
      <c r="D547" s="437" t="n">
        <v>1</v>
      </c>
      <c r="E547" s="437" t="n">
        <v>210</v>
      </c>
      <c r="F547" s="437">
        <f>ROUND(Source!X521,O547)</f>
        <v/>
      </c>
      <c r="G547" s="437" t="inlineStr">
        <is>
          <t>НР</t>
        </is>
      </c>
      <c r="H547" s="437" t="inlineStr">
        <is>
          <t>Накладные расходы</t>
        </is>
      </c>
      <c r="I547" s="437" t="n"/>
      <c r="J547" s="437" t="n"/>
      <c r="K547" s="437" t="n">
        <v>210</v>
      </c>
      <c r="L547" s="437" t="n">
        <v>25</v>
      </c>
      <c r="M547" s="437" t="n">
        <v>3</v>
      </c>
      <c r="N547" s="437" t="inlineStr"/>
      <c r="O547" s="437" t="n">
        <v>0</v>
      </c>
      <c r="P547" s="437" t="n"/>
      <c r="Q547" s="437" t="n"/>
      <c r="R547" s="437" t="n"/>
      <c r="S547" s="437" t="n"/>
      <c r="T547" s="437" t="n"/>
      <c r="U547" s="437" t="n"/>
      <c r="V547" s="437" t="n"/>
      <c r="W547" s="437" t="n">
        <v>0</v>
      </c>
      <c r="X547" s="437" t="n">
        <v>1</v>
      </c>
      <c r="Y547" s="437" t="n">
        <v>0</v>
      </c>
      <c r="Z547" s="437" t="n"/>
      <c r="AA547" s="437" t="n"/>
      <c r="AB547" s="437" t="n"/>
    </row>
    <row r="548">
      <c r="A548" s="437" t="n">
        <v>50</v>
      </c>
      <c r="B548" s="437" t="n">
        <v>0</v>
      </c>
      <c r="C548" s="437" t="n">
        <v>0</v>
      </c>
      <c r="D548" s="437" t="n">
        <v>1</v>
      </c>
      <c r="E548" s="437" t="n">
        <v>211</v>
      </c>
      <c r="F548" s="437">
        <f>ROUND(Source!Y521,O548)</f>
        <v/>
      </c>
      <c r="G548" s="437" t="inlineStr">
        <is>
          <t>СмПриб</t>
        </is>
      </c>
      <c r="H548" s="437" t="inlineStr">
        <is>
          <t>Сметная прибыль</t>
        </is>
      </c>
      <c r="I548" s="437" t="n"/>
      <c r="J548" s="437" t="n"/>
      <c r="K548" s="437" t="n">
        <v>211</v>
      </c>
      <c r="L548" s="437" t="n">
        <v>26</v>
      </c>
      <c r="M548" s="437" t="n">
        <v>3</v>
      </c>
      <c r="N548" s="437" t="inlineStr"/>
      <c r="O548" s="437" t="n">
        <v>0</v>
      </c>
      <c r="P548" s="437" t="n"/>
      <c r="Q548" s="437" t="n"/>
      <c r="R548" s="437" t="n"/>
      <c r="S548" s="437" t="n"/>
      <c r="T548" s="437" t="n"/>
      <c r="U548" s="437" t="n"/>
      <c r="V548" s="437" t="n"/>
      <c r="W548" s="437" t="n">
        <v>0</v>
      </c>
      <c r="X548" s="437" t="n">
        <v>1</v>
      </c>
      <c r="Y548" s="437" t="n">
        <v>0</v>
      </c>
      <c r="Z548" s="437" t="n"/>
      <c r="AA548" s="437" t="n"/>
      <c r="AB548" s="437" t="n"/>
    </row>
    <row r="549">
      <c r="A549" s="437" t="n">
        <v>50</v>
      </c>
      <c r="B549" s="437" t="n">
        <v>0</v>
      </c>
      <c r="C549" s="437" t="n">
        <v>0</v>
      </c>
      <c r="D549" s="437" t="n">
        <v>1</v>
      </c>
      <c r="E549" s="437" t="n">
        <v>224</v>
      </c>
      <c r="F549" s="437">
        <f>ROUND(Source!AR521,O549)</f>
        <v/>
      </c>
      <c r="G549" s="437" t="inlineStr">
        <is>
          <t>Всего</t>
        </is>
      </c>
      <c r="H549" s="437" t="inlineStr">
        <is>
          <t>Всего с НР и СП</t>
        </is>
      </c>
      <c r="I549" s="437" t="n"/>
      <c r="J549" s="437" t="n"/>
      <c r="K549" s="437" t="n">
        <v>224</v>
      </c>
      <c r="L549" s="437" t="n">
        <v>27</v>
      </c>
      <c r="M549" s="437" t="n">
        <v>3</v>
      </c>
      <c r="N549" s="437" t="inlineStr"/>
      <c r="O549" s="437" t="n">
        <v>0</v>
      </c>
      <c r="P549" s="437" t="n"/>
      <c r="Q549" s="437" t="n"/>
      <c r="R549" s="437" t="n"/>
      <c r="S549" s="437" t="n"/>
      <c r="T549" s="437" t="n"/>
      <c r="U549" s="437" t="n"/>
      <c r="V549" s="437" t="n"/>
      <c r="W549" s="437" t="n">
        <v>0</v>
      </c>
      <c r="X549" s="437" t="n">
        <v>1</v>
      </c>
      <c r="Y549" s="437" t="n">
        <v>0</v>
      </c>
      <c r="Z549" s="437" t="n"/>
      <c r="AA549" s="437" t="n"/>
      <c r="AB549" s="437" t="n"/>
    </row>
    <row r="550">
      <c r="A550" s="437" t="n">
        <v>50</v>
      </c>
      <c r="B550" s="437" t="n">
        <v>0</v>
      </c>
      <c r="C550" s="437" t="n">
        <v>0</v>
      </c>
      <c r="D550" s="437" t="n">
        <v>2</v>
      </c>
      <c r="E550" s="437" t="n">
        <v>0</v>
      </c>
      <c r="F550" s="437">
        <f>ROUND(F549,O550)</f>
        <v/>
      </c>
      <c r="G550" s="437" t="inlineStr">
        <is>
          <t>и1</t>
        </is>
      </c>
      <c r="H550" s="437" t="inlineStr">
        <is>
          <t>Итого</t>
        </is>
      </c>
      <c r="I550" s="437" t="n"/>
      <c r="J550" s="437" t="n"/>
      <c r="K550" s="437" t="n">
        <v>212</v>
      </c>
      <c r="L550" s="437" t="n">
        <v>28</v>
      </c>
      <c r="M550" s="437" t="n">
        <v>0</v>
      </c>
      <c r="N550" s="437" t="inlineStr"/>
      <c r="O550" s="437" t="n">
        <v>0</v>
      </c>
      <c r="P550" s="437" t="n"/>
      <c r="Q550" s="437" t="n"/>
      <c r="R550" s="437" t="n"/>
      <c r="S550" s="437" t="n"/>
      <c r="T550" s="437" t="n"/>
      <c r="U550" s="437" t="n"/>
      <c r="V550" s="437" t="n"/>
      <c r="W550" s="437" t="n">
        <v>0</v>
      </c>
      <c r="X550" s="437" t="n">
        <v>1</v>
      </c>
      <c r="Y550" s="437" t="n">
        <v>0</v>
      </c>
      <c r="Z550" s="437" t="n"/>
      <c r="AA550" s="437" t="n"/>
      <c r="AB550" s="437" t="n"/>
    </row>
    <row r="551">
      <c r="A551" s="437" t="n">
        <v>50</v>
      </c>
      <c r="B551" s="437" t="n">
        <v>0</v>
      </c>
      <c r="C551" s="437" t="n">
        <v>0</v>
      </c>
      <c r="D551" s="437" t="n">
        <v>2</v>
      </c>
      <c r="E551" s="437" t="n">
        <v>0</v>
      </c>
      <c r="F551" s="437">
        <f>ROUND(F550*0.22,O551)</f>
        <v/>
      </c>
      <c r="G551" s="437" t="inlineStr">
        <is>
          <t>и2</t>
        </is>
      </c>
      <c r="H551" s="437" t="inlineStr">
        <is>
          <t>НДС 22%</t>
        </is>
      </c>
      <c r="I551" s="437" t="n"/>
      <c r="J551" s="437" t="n"/>
      <c r="K551" s="437" t="n">
        <v>212</v>
      </c>
      <c r="L551" s="437" t="n">
        <v>29</v>
      </c>
      <c r="M551" s="437" t="n">
        <v>0</v>
      </c>
      <c r="N551" s="437" t="inlineStr"/>
      <c r="O551" s="437" t="n">
        <v>0</v>
      </c>
      <c r="P551" s="437" t="n"/>
      <c r="Q551" s="437" t="n"/>
      <c r="R551" s="437" t="n"/>
      <c r="S551" s="437" t="n"/>
      <c r="T551" s="437" t="n"/>
      <c r="U551" s="437" t="n"/>
      <c r="V551" s="437" t="n"/>
      <c r="W551" s="437" t="n">
        <v>0</v>
      </c>
      <c r="X551" s="437" t="n">
        <v>1</v>
      </c>
      <c r="Y551" s="437" t="n">
        <v>0</v>
      </c>
      <c r="Z551" s="437" t="n"/>
      <c r="AA551" s="437" t="n"/>
      <c r="AB551" s="437" t="n"/>
    </row>
    <row r="552">
      <c r="A552" s="437" t="n">
        <v>50</v>
      </c>
      <c r="B552" s="437" t="n">
        <v>0</v>
      </c>
      <c r="C552" s="437" t="n">
        <v>0</v>
      </c>
      <c r="D552" s="437" t="n">
        <v>2</v>
      </c>
      <c r="E552" s="437" t="n">
        <v>213</v>
      </c>
      <c r="F552" s="437">
        <f>ROUND(F550+F551,O552)</f>
        <v/>
      </c>
      <c r="G552" s="437" t="inlineStr">
        <is>
          <t>и3</t>
        </is>
      </c>
      <c r="H552" s="437" t="inlineStr">
        <is>
          <t>Всего</t>
        </is>
      </c>
      <c r="I552" s="437" t="n"/>
      <c r="J552" s="437" t="n"/>
      <c r="K552" s="437" t="n">
        <v>212</v>
      </c>
      <c r="L552" s="437" t="n">
        <v>30</v>
      </c>
      <c r="M552" s="437" t="n">
        <v>0</v>
      </c>
      <c r="N552" s="437" t="inlineStr"/>
      <c r="O552" s="437" t="n">
        <v>0</v>
      </c>
      <c r="P552" s="437" t="n"/>
      <c r="Q552" s="437" t="n"/>
      <c r="R552" s="437" t="n"/>
      <c r="S552" s="437" t="n"/>
      <c r="T552" s="437" t="n"/>
      <c r="U552" s="437" t="n"/>
      <c r="V552" s="437" t="n"/>
      <c r="W552" s="437" t="n">
        <v>0</v>
      </c>
      <c r="X552" s="437" t="n">
        <v>1</v>
      </c>
      <c r="Y552" s="437" t="n">
        <v>0</v>
      </c>
      <c r="Z552" s="437" t="n"/>
      <c r="AA552" s="437" t="n"/>
      <c r="AB552" s="437" t="n"/>
    </row>
    <row r="553"/>
    <row r="554">
      <c r="A554" s="434" t="n">
        <v>3</v>
      </c>
      <c r="B554" s="434" t="n">
        <v>0</v>
      </c>
      <c r="C554" s="434" t="n"/>
      <c r="D554" s="434">
        <f>ROW(A564)</f>
        <v/>
      </c>
      <c r="E554" s="434" t="n"/>
      <c r="F554" s="434" t="inlineStr">
        <is>
          <t>Новая локальная смета</t>
        </is>
      </c>
      <c r="G554" s="434" t="inlineStr">
        <is>
          <t>Молодежная 7</t>
        </is>
      </c>
      <c r="H554" s="434" t="inlineStr"/>
      <c r="I554" s="434" t="n">
        <v>0</v>
      </c>
      <c r="J554" s="434" t="inlineStr"/>
      <c r="K554" s="434" t="n">
        <v>0</v>
      </c>
      <c r="L554" s="434" t="inlineStr">
        <is>
          <t>Новая локальная смета</t>
        </is>
      </c>
      <c r="M554" s="434" t="inlineStr"/>
      <c r="N554" s="434" t="n"/>
      <c r="O554" s="434" t="n"/>
      <c r="P554" s="434" t="n"/>
      <c r="Q554" s="434" t="n"/>
      <c r="R554" s="434" t="n"/>
      <c r="S554" s="434" t="n">
        <v>0</v>
      </c>
      <c r="T554" s="434" t="n"/>
      <c r="U554" s="434" t="inlineStr"/>
      <c r="V554" s="434" t="n">
        <v>0</v>
      </c>
      <c r="W554" s="434" t="n"/>
      <c r="X554" s="434" t="n"/>
      <c r="Y554" s="434" t="n"/>
      <c r="Z554" s="434" t="n"/>
      <c r="AA554" s="434" t="n"/>
      <c r="AB554" s="434" t="inlineStr"/>
      <c r="AC554" s="434" t="inlineStr"/>
      <c r="AD554" s="434" t="inlineStr"/>
      <c r="AE554" s="434" t="inlineStr"/>
      <c r="AF554" s="434" t="inlineStr"/>
      <c r="AG554" s="434" t="inlineStr"/>
      <c r="AH554" s="434" t="n"/>
      <c r="AI554" s="434" t="n"/>
      <c r="AJ554" s="434" t="n"/>
      <c r="AK554" s="434" t="n"/>
      <c r="AL554" s="434" t="n"/>
      <c r="AM554" s="434" t="n"/>
      <c r="AN554" s="434" t="n"/>
      <c r="AO554" s="434" t="n"/>
      <c r="AP554" s="434" t="inlineStr"/>
      <c r="AQ554" s="434" t="inlineStr"/>
      <c r="AR554" s="434" t="inlineStr"/>
      <c r="AS554" s="434" t="n"/>
      <c r="AT554" s="434" t="n"/>
      <c r="AU554" s="434" t="n"/>
      <c r="AV554" s="434" t="n"/>
      <c r="AW554" s="434" t="n"/>
      <c r="AX554" s="434" t="n"/>
      <c r="AY554" s="434" t="n"/>
      <c r="AZ554" s="434" t="inlineStr"/>
      <c r="BA554" s="434" t="n"/>
      <c r="BB554" s="434" t="inlineStr"/>
      <c r="BC554" s="434" t="inlineStr"/>
      <c r="BD554" s="434" t="inlineStr"/>
      <c r="BE554" s="434" t="inlineStr"/>
      <c r="BF554" s="434" t="inlineStr"/>
      <c r="BG554" s="434" t="inlineStr"/>
      <c r="BH554" s="434" t="inlineStr"/>
      <c r="BI554" s="434" t="inlineStr"/>
      <c r="BJ554" s="434" t="inlineStr"/>
      <c r="BK554" s="434" t="inlineStr"/>
      <c r="BL554" s="434" t="inlineStr"/>
      <c r="BM554" s="434" t="inlineStr"/>
      <c r="BN554" s="434" t="inlineStr"/>
      <c r="BO554" s="434" t="inlineStr"/>
      <c r="BP554" s="434" t="inlineStr"/>
      <c r="BQ554" s="434" t="n"/>
      <c r="BR554" s="434" t="n"/>
      <c r="BS554" s="434" t="n"/>
      <c r="BT554" s="434" t="n"/>
      <c r="BU554" s="434" t="n"/>
      <c r="BV554" s="434" t="n"/>
      <c r="BW554" s="434" t="n"/>
      <c r="BX554" s="434" t="n">
        <v>0</v>
      </c>
      <c r="BY554" s="434" t="n"/>
      <c r="BZ554" s="434" t="n"/>
      <c r="CA554" s="434" t="n"/>
      <c r="CB554" s="434" t="n"/>
      <c r="CC554" s="434" t="n"/>
      <c r="CD554" s="434" t="n"/>
      <c r="CE554" s="434" t="n"/>
      <c r="CF554" s="434" t="n">
        <v>0</v>
      </c>
      <c r="CG554" s="434" t="n">
        <v>0</v>
      </c>
      <c r="CH554" s="434" t="n"/>
      <c r="CI554" s="434" t="inlineStr"/>
      <c r="CJ554" s="434" t="inlineStr"/>
      <c r="CK554" t="inlineStr"/>
      <c r="CL554" t="inlineStr"/>
      <c r="CM554" t="inlineStr"/>
      <c r="CN554" t="inlineStr"/>
      <c r="CO554" t="inlineStr"/>
      <c r="CP554" t="inlineStr"/>
      <c r="CQ554" t="inlineStr"/>
    </row>
    <row r="555"/>
    <row r="556">
      <c r="A556" s="435" t="n">
        <v>52</v>
      </c>
      <c r="B556" s="435">
        <f>B564</f>
        <v/>
      </c>
      <c r="C556" s="435">
        <f>C564</f>
        <v/>
      </c>
      <c r="D556" s="435">
        <f>D564</f>
        <v/>
      </c>
      <c r="E556" s="435">
        <f>E564</f>
        <v/>
      </c>
      <c r="F556" s="435">
        <f>F564</f>
        <v/>
      </c>
      <c r="G556" s="435">
        <f>G564</f>
        <v/>
      </c>
      <c r="H556" s="435" t="n"/>
      <c r="I556" s="435" t="n"/>
      <c r="J556" s="435" t="n"/>
      <c r="K556" s="435" t="n"/>
      <c r="L556" s="435" t="n"/>
      <c r="M556" s="435" t="n"/>
      <c r="N556" s="435" t="n"/>
      <c r="O556" s="435">
        <f>O564</f>
        <v/>
      </c>
      <c r="P556" s="435">
        <f>P564</f>
        <v/>
      </c>
      <c r="Q556" s="435">
        <f>Q564</f>
        <v/>
      </c>
      <c r="R556" s="435">
        <f>R564</f>
        <v/>
      </c>
      <c r="S556" s="435">
        <f>S564</f>
        <v/>
      </c>
      <c r="T556" s="435">
        <f>T564</f>
        <v/>
      </c>
      <c r="U556" s="435">
        <f>U564</f>
        <v/>
      </c>
      <c r="V556" s="435">
        <f>V564</f>
        <v/>
      </c>
      <c r="W556" s="435">
        <f>W564</f>
        <v/>
      </c>
      <c r="X556" s="435">
        <f>X564</f>
        <v/>
      </c>
      <c r="Y556" s="435">
        <f>Y564</f>
        <v/>
      </c>
      <c r="Z556" s="435">
        <f>Z564</f>
        <v/>
      </c>
      <c r="AA556" s="435">
        <f>AA564</f>
        <v/>
      </c>
      <c r="AB556" s="435">
        <f>AB564</f>
        <v/>
      </c>
      <c r="AC556" s="435">
        <f>AC564</f>
        <v/>
      </c>
      <c r="AD556" s="435">
        <f>AD564</f>
        <v/>
      </c>
      <c r="AE556" s="435">
        <f>AE564</f>
        <v/>
      </c>
      <c r="AF556" s="435">
        <f>AF564</f>
        <v/>
      </c>
      <c r="AG556" s="435">
        <f>AG564</f>
        <v/>
      </c>
      <c r="AH556" s="435">
        <f>AH564</f>
        <v/>
      </c>
      <c r="AI556" s="435">
        <f>AI564</f>
        <v/>
      </c>
      <c r="AJ556" s="435">
        <f>AJ564</f>
        <v/>
      </c>
      <c r="AK556" s="435">
        <f>AK564</f>
        <v/>
      </c>
      <c r="AL556" s="435">
        <f>AL564</f>
        <v/>
      </c>
      <c r="AM556" s="435">
        <f>AM564</f>
        <v/>
      </c>
      <c r="AN556" s="435">
        <f>AN564</f>
        <v/>
      </c>
      <c r="AO556" s="435">
        <f>AO564</f>
        <v/>
      </c>
      <c r="AP556" s="435">
        <f>AP564</f>
        <v/>
      </c>
      <c r="AQ556" s="435">
        <f>AQ564</f>
        <v/>
      </c>
      <c r="AR556" s="435">
        <f>AR564</f>
        <v/>
      </c>
      <c r="AS556" s="435">
        <f>AS564</f>
        <v/>
      </c>
      <c r="AT556" s="435">
        <f>AT564</f>
        <v/>
      </c>
      <c r="AU556" s="435">
        <f>AU564</f>
        <v/>
      </c>
      <c r="AV556" s="435">
        <f>AV564</f>
        <v/>
      </c>
      <c r="AW556" s="435">
        <f>AW564</f>
        <v/>
      </c>
      <c r="AX556" s="435">
        <f>AX564</f>
        <v/>
      </c>
      <c r="AY556" s="435">
        <f>AY564</f>
        <v/>
      </c>
      <c r="AZ556" s="435">
        <f>AZ564</f>
        <v/>
      </c>
      <c r="BA556" s="435">
        <f>BA564</f>
        <v/>
      </c>
      <c r="BB556" s="435">
        <f>BB564</f>
        <v/>
      </c>
      <c r="BC556" s="435">
        <f>BC564</f>
        <v/>
      </c>
      <c r="BD556" s="435">
        <f>BD564</f>
        <v/>
      </c>
      <c r="BE556" s="435">
        <f>BE564</f>
        <v/>
      </c>
      <c r="BF556" s="435">
        <f>BF564</f>
        <v/>
      </c>
      <c r="BG556" s="435">
        <f>BG564</f>
        <v/>
      </c>
      <c r="BH556" s="435">
        <f>BH564</f>
        <v/>
      </c>
      <c r="BI556" s="435">
        <f>BI564</f>
        <v/>
      </c>
      <c r="BJ556" s="435">
        <f>BJ564</f>
        <v/>
      </c>
      <c r="BK556" s="435">
        <f>BK564</f>
        <v/>
      </c>
      <c r="BL556" s="435">
        <f>BL564</f>
        <v/>
      </c>
      <c r="BM556" s="435">
        <f>BM564</f>
        <v/>
      </c>
      <c r="BN556" s="435">
        <f>BN564</f>
        <v/>
      </c>
      <c r="BO556" s="435">
        <f>BO564</f>
        <v/>
      </c>
      <c r="BP556" s="435">
        <f>BP564</f>
        <v/>
      </c>
      <c r="BQ556" s="435">
        <f>BQ564</f>
        <v/>
      </c>
      <c r="BR556" s="435">
        <f>BR564</f>
        <v/>
      </c>
      <c r="BS556" s="435">
        <f>BS564</f>
        <v/>
      </c>
      <c r="BT556" s="435">
        <f>BT564</f>
        <v/>
      </c>
      <c r="BU556" s="435">
        <f>BU564</f>
        <v/>
      </c>
      <c r="BV556" s="435">
        <f>BV564</f>
        <v/>
      </c>
      <c r="BW556" s="435">
        <f>BW564</f>
        <v/>
      </c>
      <c r="BX556" s="435">
        <f>BX564</f>
        <v/>
      </c>
      <c r="BY556" s="435">
        <f>BY564</f>
        <v/>
      </c>
      <c r="BZ556" s="435">
        <f>BZ564</f>
        <v/>
      </c>
      <c r="CA556" s="435">
        <f>CA564</f>
        <v/>
      </c>
      <c r="CB556" s="435">
        <f>CB564</f>
        <v/>
      </c>
      <c r="CC556" s="435">
        <f>CC564</f>
        <v/>
      </c>
      <c r="CD556" s="435">
        <f>CD564</f>
        <v/>
      </c>
      <c r="CE556" s="435">
        <f>CE564</f>
        <v/>
      </c>
      <c r="CF556" s="435">
        <f>CF564</f>
        <v/>
      </c>
      <c r="CG556" s="435">
        <f>CG564</f>
        <v/>
      </c>
      <c r="CH556" s="435">
        <f>CH564</f>
        <v/>
      </c>
      <c r="CI556" s="435">
        <f>CI564</f>
        <v/>
      </c>
      <c r="CJ556" s="435">
        <f>CJ564</f>
        <v/>
      </c>
      <c r="CK556" s="435">
        <f>CK564</f>
        <v/>
      </c>
      <c r="CL556" s="435">
        <f>CL564</f>
        <v/>
      </c>
      <c r="CM556" s="435">
        <f>CM564</f>
        <v/>
      </c>
      <c r="CN556" s="435">
        <f>CN564</f>
        <v/>
      </c>
      <c r="CO556" s="435">
        <f>CO564</f>
        <v/>
      </c>
      <c r="CP556" s="435">
        <f>CP564</f>
        <v/>
      </c>
      <c r="CQ556" s="435">
        <f>CQ564</f>
        <v/>
      </c>
      <c r="CR556" s="435">
        <f>CR564</f>
        <v/>
      </c>
      <c r="CS556" s="435">
        <f>CS564</f>
        <v/>
      </c>
      <c r="CT556" s="435">
        <f>CT564</f>
        <v/>
      </c>
      <c r="CU556" s="435">
        <f>CU564</f>
        <v/>
      </c>
      <c r="CV556" s="435">
        <f>CV564</f>
        <v/>
      </c>
      <c r="CW556" s="435">
        <f>CW564</f>
        <v/>
      </c>
      <c r="CX556" s="435">
        <f>CX564</f>
        <v/>
      </c>
      <c r="CY556" s="435">
        <f>CY564</f>
        <v/>
      </c>
      <c r="CZ556" s="435">
        <f>CZ564</f>
        <v/>
      </c>
      <c r="DA556" s="435">
        <f>DA564</f>
        <v/>
      </c>
      <c r="DB556" s="435">
        <f>DB564</f>
        <v/>
      </c>
      <c r="DC556" s="435">
        <f>DC564</f>
        <v/>
      </c>
      <c r="DD556" s="435">
        <f>DD564</f>
        <v/>
      </c>
      <c r="DE556" s="435">
        <f>DE564</f>
        <v/>
      </c>
      <c r="DF556" s="435">
        <f>DF564</f>
        <v/>
      </c>
      <c r="DG556" s="436">
        <f>DG564</f>
        <v/>
      </c>
      <c r="DH556" s="436">
        <f>DH564</f>
        <v/>
      </c>
      <c r="DI556" s="436">
        <f>DI564</f>
        <v/>
      </c>
      <c r="DJ556" s="436">
        <f>DJ564</f>
        <v/>
      </c>
      <c r="DK556" s="436">
        <f>DK564</f>
        <v/>
      </c>
      <c r="DL556" s="436">
        <f>DL564</f>
        <v/>
      </c>
      <c r="DM556" s="436">
        <f>DM564</f>
        <v/>
      </c>
      <c r="DN556" s="436">
        <f>DN564</f>
        <v/>
      </c>
      <c r="DO556" s="436">
        <f>DO564</f>
        <v/>
      </c>
      <c r="DP556" s="436">
        <f>DP564</f>
        <v/>
      </c>
      <c r="DQ556" s="436">
        <f>DQ564</f>
        <v/>
      </c>
      <c r="DR556" s="436">
        <f>DR564</f>
        <v/>
      </c>
      <c r="DS556" s="436">
        <f>DS564</f>
        <v/>
      </c>
      <c r="DT556" s="436">
        <f>DT564</f>
        <v/>
      </c>
      <c r="DU556" s="436">
        <f>DU564</f>
        <v/>
      </c>
      <c r="DV556" s="436">
        <f>DV564</f>
        <v/>
      </c>
      <c r="DW556" s="436">
        <f>DW564</f>
        <v/>
      </c>
      <c r="DX556" s="436">
        <f>DX564</f>
        <v/>
      </c>
      <c r="DY556" s="436">
        <f>DY564</f>
        <v/>
      </c>
      <c r="DZ556" s="436">
        <f>DZ564</f>
        <v/>
      </c>
      <c r="EA556" s="436">
        <f>EA564</f>
        <v/>
      </c>
      <c r="EB556" s="436">
        <f>EB564</f>
        <v/>
      </c>
      <c r="EC556" s="436">
        <f>EC564</f>
        <v/>
      </c>
      <c r="ED556" s="436">
        <f>ED564</f>
        <v/>
      </c>
      <c r="EE556" s="436">
        <f>EE564</f>
        <v/>
      </c>
      <c r="EF556" s="436">
        <f>EF564</f>
        <v/>
      </c>
      <c r="EG556" s="436">
        <f>EG564</f>
        <v/>
      </c>
      <c r="EH556" s="436">
        <f>EH564</f>
        <v/>
      </c>
      <c r="EI556" s="436">
        <f>EI564</f>
        <v/>
      </c>
      <c r="EJ556" s="436">
        <f>EJ564</f>
        <v/>
      </c>
      <c r="EK556" s="436">
        <f>EK564</f>
        <v/>
      </c>
      <c r="EL556" s="436">
        <f>EL564</f>
        <v/>
      </c>
      <c r="EM556" s="436">
        <f>EM564</f>
        <v/>
      </c>
      <c r="EN556" s="436">
        <f>EN564</f>
        <v/>
      </c>
      <c r="EO556" s="436">
        <f>EO564</f>
        <v/>
      </c>
      <c r="EP556" s="436">
        <f>EP564</f>
        <v/>
      </c>
      <c r="EQ556" s="436">
        <f>EQ564</f>
        <v/>
      </c>
      <c r="ER556" s="436">
        <f>ER564</f>
        <v/>
      </c>
      <c r="ES556" s="436">
        <f>ES564</f>
        <v/>
      </c>
      <c r="ET556" s="436">
        <f>ET564</f>
        <v/>
      </c>
      <c r="EU556" s="436">
        <f>EU564</f>
        <v/>
      </c>
      <c r="EV556" s="436">
        <f>EV564</f>
        <v/>
      </c>
      <c r="EW556" s="436">
        <f>EW564</f>
        <v/>
      </c>
      <c r="EX556" s="436">
        <f>EX564</f>
        <v/>
      </c>
      <c r="EY556" s="436">
        <f>EY564</f>
        <v/>
      </c>
      <c r="EZ556" s="436">
        <f>EZ564</f>
        <v/>
      </c>
      <c r="FA556" s="436">
        <f>FA564</f>
        <v/>
      </c>
      <c r="FB556" s="436">
        <f>FB564</f>
        <v/>
      </c>
      <c r="FC556" s="436">
        <f>FC564</f>
        <v/>
      </c>
      <c r="FD556" s="436">
        <f>FD564</f>
        <v/>
      </c>
      <c r="FE556" s="436">
        <f>FE564</f>
        <v/>
      </c>
      <c r="FF556" s="436">
        <f>FF564</f>
        <v/>
      </c>
      <c r="FG556" s="436">
        <f>FG564</f>
        <v/>
      </c>
      <c r="FH556" s="436">
        <f>FH564</f>
        <v/>
      </c>
      <c r="FI556" s="436">
        <f>FI564</f>
        <v/>
      </c>
      <c r="FJ556" s="436">
        <f>FJ564</f>
        <v/>
      </c>
      <c r="FK556" s="436">
        <f>FK564</f>
        <v/>
      </c>
      <c r="FL556" s="436">
        <f>FL564</f>
        <v/>
      </c>
      <c r="FM556" s="436">
        <f>FM564</f>
        <v/>
      </c>
      <c r="FN556" s="436">
        <f>FN564</f>
        <v/>
      </c>
      <c r="FO556" s="436">
        <f>FO564</f>
        <v/>
      </c>
      <c r="FP556" s="436">
        <f>FP564</f>
        <v/>
      </c>
      <c r="FQ556" s="436">
        <f>FQ564</f>
        <v/>
      </c>
      <c r="FR556" s="436">
        <f>FR564</f>
        <v/>
      </c>
      <c r="FS556" s="436">
        <f>FS564</f>
        <v/>
      </c>
      <c r="FT556" s="436">
        <f>FT564</f>
        <v/>
      </c>
      <c r="FU556" s="436">
        <f>FU564</f>
        <v/>
      </c>
      <c r="FV556" s="436">
        <f>FV564</f>
        <v/>
      </c>
      <c r="FW556" s="436">
        <f>FW564</f>
        <v/>
      </c>
      <c r="FX556" s="436">
        <f>FX564</f>
        <v/>
      </c>
      <c r="FY556" s="436">
        <f>FY564</f>
        <v/>
      </c>
      <c r="FZ556" s="436">
        <f>FZ564</f>
        <v/>
      </c>
      <c r="GA556" s="436">
        <f>GA564</f>
        <v/>
      </c>
      <c r="GB556" s="436">
        <f>GB564</f>
        <v/>
      </c>
      <c r="GC556" s="436">
        <f>GC564</f>
        <v/>
      </c>
      <c r="GD556" s="436">
        <f>GD564</f>
        <v/>
      </c>
      <c r="GE556" s="436">
        <f>GE564</f>
        <v/>
      </c>
      <c r="GF556" s="436">
        <f>GF564</f>
        <v/>
      </c>
      <c r="GG556" s="436">
        <f>GG564</f>
        <v/>
      </c>
      <c r="GH556" s="436">
        <f>GH564</f>
        <v/>
      </c>
      <c r="GI556" s="436">
        <f>GI564</f>
        <v/>
      </c>
      <c r="GJ556" s="436">
        <f>GJ564</f>
        <v/>
      </c>
      <c r="GK556" s="436">
        <f>GK564</f>
        <v/>
      </c>
      <c r="GL556" s="436">
        <f>GL564</f>
        <v/>
      </c>
      <c r="GM556" s="436">
        <f>GM564</f>
        <v/>
      </c>
      <c r="GN556" s="436">
        <f>GN564</f>
        <v/>
      </c>
      <c r="GO556" s="436">
        <f>GO564</f>
        <v/>
      </c>
      <c r="GP556" s="436">
        <f>GP564</f>
        <v/>
      </c>
      <c r="GQ556" s="436">
        <f>GQ564</f>
        <v/>
      </c>
      <c r="GR556" s="436">
        <f>GR564</f>
        <v/>
      </c>
      <c r="GS556" s="436">
        <f>GS564</f>
        <v/>
      </c>
      <c r="GT556" s="436">
        <f>GT564</f>
        <v/>
      </c>
      <c r="GU556" s="436">
        <f>GU564</f>
        <v/>
      </c>
      <c r="GV556" s="436">
        <f>GV564</f>
        <v/>
      </c>
      <c r="GW556" s="436">
        <f>GW564</f>
        <v/>
      </c>
      <c r="GX556" s="436">
        <f>GX564</f>
        <v/>
      </c>
    </row>
    <row r="557"/>
    <row r="558">
      <c r="A558" t="n">
        <v>17</v>
      </c>
      <c r="B558" t="n">
        <v>0</v>
      </c>
      <c r="C558">
        <f>ROW(SmtRes!A268)</f>
        <v/>
      </c>
      <c r="D558">
        <f>ROW(EtalonRes!A247)</f>
        <v/>
      </c>
      <c r="E558" t="inlineStr">
        <is>
          <t>1</t>
        </is>
      </c>
      <c r="F558" t="inlineStr">
        <is>
          <t>65-10-1</t>
        </is>
      </c>
      <c r="G558" t="inlineStr">
        <is>
          <t>Очистка канализационной сети внутренней</t>
        </is>
      </c>
      <c r="H558" t="inlineStr">
        <is>
          <t>100 м трубопровода</t>
        </is>
      </c>
      <c r="I558">
        <f>ROUND(ROUND(55/100,4),7)</f>
        <v/>
      </c>
      <c r="J558" t="n">
        <v>0</v>
      </c>
      <c r="K558">
        <f>ROUND(ROUND(55/100,4),7)</f>
        <v/>
      </c>
      <c r="O558">
        <f>ROUND(CP558,0)</f>
        <v/>
      </c>
      <c r="P558">
        <f>ROUND(CQ558*I558,0)</f>
        <v/>
      </c>
      <c r="Q558">
        <f>(ROUND((ROUND(((ET558)*I558),0)*BB558),0)+ROUND((ROUND(((AE558-(EU558))*I558),0)*BS558),0))</f>
        <v/>
      </c>
      <c r="R558">
        <f>(ROUND((ROUND(((EU558)*I558),0)*BS558),0)+ROUND((ROUND(((AE558-(EU558))*I558),0)*BS558),0))</f>
        <v/>
      </c>
      <c r="S558">
        <f>ROUND(CT558*I558,0)</f>
        <v/>
      </c>
      <c r="T558">
        <f>ROUND(CU558*I558,0)</f>
        <v/>
      </c>
      <c r="U558">
        <f>ROUND(CV558*I558,7)</f>
        <v/>
      </c>
      <c r="V558">
        <f>ROUND(CW558*I558,7)</f>
        <v/>
      </c>
      <c r="W558">
        <f>ROUND(CX558*I558,0)</f>
        <v/>
      </c>
      <c r="X558">
        <f>ROUND(CY558,0)</f>
        <v/>
      </c>
      <c r="Y558">
        <f>ROUND(CZ558,0)</f>
        <v/>
      </c>
      <c r="AA558" t="n">
        <v>78869116</v>
      </c>
      <c r="AB558">
        <f>ROUND((AC558+AD558+AF558),2)</f>
        <v/>
      </c>
      <c r="AC558">
        <f>ROUND((ES558),2)</f>
        <v/>
      </c>
      <c r="AD558">
        <f>ROUND((((ET558)-(EU558))+AE558),2)</f>
        <v/>
      </c>
      <c r="AE558">
        <f>ROUND((EU558),2)</f>
        <v/>
      </c>
      <c r="AF558">
        <f>ROUND((EV558),2)</f>
        <v/>
      </c>
      <c r="AG558">
        <f>ROUND((AP558),2)</f>
        <v/>
      </c>
      <c r="AH558">
        <f>(EW558)</f>
        <v/>
      </c>
      <c r="AI558">
        <f>(EX558)</f>
        <v/>
      </c>
      <c r="AJ558">
        <f>(AS558)</f>
        <v/>
      </c>
      <c r="AK558" t="n">
        <v>403.3</v>
      </c>
      <c r="AL558" t="n">
        <v>139.36</v>
      </c>
      <c r="AM558" t="n">
        <v>0.87</v>
      </c>
      <c r="AN558" t="n">
        <v>0</v>
      </c>
      <c r="AO558" t="n">
        <v>263.07</v>
      </c>
      <c r="AP558" t="n">
        <v>0</v>
      </c>
      <c r="AQ558" t="n">
        <v>32.2</v>
      </c>
      <c r="AR558" t="n">
        <v>0</v>
      </c>
      <c r="AS558" t="n">
        <v>0</v>
      </c>
      <c r="AT558" t="n">
        <v>103</v>
      </c>
      <c r="AU558" t="n">
        <v>52</v>
      </c>
      <c r="AV558" t="n">
        <v>1</v>
      </c>
      <c r="AW558" t="n">
        <v>1</v>
      </c>
      <c r="AZ558" t="n">
        <v>1</v>
      </c>
      <c r="BA558" t="n">
        <v>52.25</v>
      </c>
      <c r="BB558" t="n">
        <v>25.03</v>
      </c>
      <c r="BC558" t="n">
        <v>11.85</v>
      </c>
      <c r="BD558" t="inlineStr"/>
      <c r="BE558" t="inlineStr"/>
      <c r="BF558" t="inlineStr"/>
      <c r="BG558" t="inlineStr"/>
      <c r="BH558" t="n">
        <v>0</v>
      </c>
      <c r="BI558" t="n">
        <v>1</v>
      </c>
      <c r="BJ558" t="inlineStr">
        <is>
          <t>ТЕРр Московской обл., 65-10-1, приказ Минстроя России №675/пр от 28.02.2017 № 263/пр</t>
        </is>
      </c>
      <c r="BM558" t="n">
        <v>65007</v>
      </c>
      <c r="BN558" t="n">
        <v>0</v>
      </c>
      <c r="BO558" t="inlineStr">
        <is>
          <t>65-10-1</t>
        </is>
      </c>
      <c r="BP558" t="n">
        <v>1</v>
      </c>
      <c r="BQ558" t="n">
        <v>6</v>
      </c>
      <c r="BR558" t="n">
        <v>0</v>
      </c>
      <c r="BS558" t="n">
        <v>52.25</v>
      </c>
      <c r="BT558" t="n">
        <v>1</v>
      </c>
      <c r="BU558" t="n">
        <v>1</v>
      </c>
      <c r="BV558" t="n">
        <v>1</v>
      </c>
      <c r="BW558" t="n">
        <v>1</v>
      </c>
      <c r="BX558" t="n">
        <v>1</v>
      </c>
      <c r="BY558" t="inlineStr"/>
      <c r="BZ558" t="n">
        <v>103</v>
      </c>
      <c r="CA558" t="n">
        <v>52</v>
      </c>
      <c r="CB558" t="inlineStr"/>
      <c r="CE558" t="n">
        <v>12</v>
      </c>
      <c r="CF558" t="n">
        <v>0</v>
      </c>
      <c r="CG558" t="n">
        <v>0</v>
      </c>
      <c r="CM558" t="n">
        <v>0</v>
      </c>
      <c r="CN558" t="inlineStr"/>
      <c r="CO558" t="n">
        <v>0</v>
      </c>
      <c r="CP558">
        <f>(P558+Q558+S558)</f>
        <v/>
      </c>
      <c r="CQ558">
        <f>AC558*BC558</f>
        <v/>
      </c>
      <c r="CR558">
        <f>(ROUND((ROUND(((ET558)*1),0)*BB558),0)+ROUND((ROUND(((AE558-(EU558))*1),0)*BS558),0))</f>
        <v/>
      </c>
      <c r="CS558">
        <f>(ROUND((ROUND(((EU558)*1),0)*BS558),0)+ROUND((ROUND(((AE558-(EU558))*1),0)*BS558),0))</f>
        <v/>
      </c>
      <c r="CT558">
        <f>AF558*BA558</f>
        <v/>
      </c>
      <c r="CU558">
        <f>AG558</f>
        <v/>
      </c>
      <c r="CV558">
        <f>AH558</f>
        <v/>
      </c>
      <c r="CW558">
        <f>AI558</f>
        <v/>
      </c>
      <c r="CX558">
        <f>AJ558</f>
        <v/>
      </c>
      <c r="CY558">
        <f>(((S558+R558)*AT558)/100)</f>
        <v/>
      </c>
      <c r="CZ558">
        <f>(((S558+R558)*AU558)/100)</f>
        <v/>
      </c>
      <c r="DC558" t="inlineStr"/>
      <c r="DD558" t="inlineStr"/>
      <c r="DE558" t="inlineStr"/>
      <c r="DF558" t="inlineStr"/>
      <c r="DG558" t="inlineStr"/>
      <c r="DH558" t="inlineStr"/>
      <c r="DI558" t="inlineStr"/>
      <c r="DJ558" t="inlineStr"/>
      <c r="DK558" t="inlineStr"/>
      <c r="DL558" t="inlineStr"/>
      <c r="DM558" t="inlineStr"/>
      <c r="DN558" t="n">
        <v>0</v>
      </c>
      <c r="DO558" t="n">
        <v>0</v>
      </c>
      <c r="DP558" t="n">
        <v>1</v>
      </c>
      <c r="DQ558" t="n">
        <v>1</v>
      </c>
      <c r="DU558" t="n">
        <v>1013</v>
      </c>
      <c r="DV558" t="inlineStr">
        <is>
          <t>100 м трубопровода</t>
        </is>
      </c>
      <c r="DW558" t="inlineStr">
        <is>
          <t>100 м трубопровода</t>
        </is>
      </c>
      <c r="DX558" t="n">
        <v>1</v>
      </c>
      <c r="DZ558" t="inlineStr"/>
      <c r="EA558" t="inlineStr"/>
      <c r="EB558" t="inlineStr"/>
      <c r="EC558" t="inlineStr"/>
      <c r="EE558" t="n">
        <v>78726000</v>
      </c>
      <c r="EF558" t="n">
        <v>6</v>
      </c>
      <c r="EG558" t="inlineStr">
        <is>
          <t>Ремонтно-строительные работы</t>
        </is>
      </c>
      <c r="EH558" t="n">
        <v>99</v>
      </c>
      <c r="EI558" t="inlineStr">
        <is>
          <t>Внутренние санитарно-технические работы</t>
        </is>
      </c>
      <c r="EJ558" t="n">
        <v>1</v>
      </c>
      <c r="EK558" t="n">
        <v>65007</v>
      </c>
      <c r="EL558" t="inlineStr">
        <is>
          <t>Внутренние санитарнотехнические работы: смена труб, санприборов, запорной арматуры и другое</t>
        </is>
      </c>
      <c r="EM558" t="inlineStr">
        <is>
          <t>рФЕР-65</t>
        </is>
      </c>
      <c r="EO558" t="inlineStr"/>
      <c r="EQ558" t="n">
        <v>0</v>
      </c>
      <c r="ER558" t="n">
        <v>403.3</v>
      </c>
      <c r="ES558" t="n">
        <v>139.36</v>
      </c>
      <c r="ET558" t="n">
        <v>0.87</v>
      </c>
      <c r="EU558" t="n">
        <v>0</v>
      </c>
      <c r="EV558" t="n">
        <v>263.07</v>
      </c>
      <c r="EW558" t="n">
        <v>32.2</v>
      </c>
      <c r="EX558" t="n">
        <v>0</v>
      </c>
      <c r="EY558" t="n">
        <v>0</v>
      </c>
      <c r="FQ558" t="n">
        <v>0</v>
      </c>
      <c r="FR558" t="n">
        <v>0</v>
      </c>
      <c r="FS558" t="n">
        <v>0</v>
      </c>
      <c r="FX558" t="n">
        <v>103</v>
      </c>
      <c r="FY558" t="n">
        <v>52</v>
      </c>
      <c r="GA558" t="inlineStr"/>
      <c r="GD558" t="n">
        <v>1</v>
      </c>
      <c r="GF558" t="n">
        <v>-66904957</v>
      </c>
      <c r="GG558" t="n">
        <v>2</v>
      </c>
      <c r="GH558" t="n">
        <v>1</v>
      </c>
      <c r="GI558" t="n">
        <v>2</v>
      </c>
      <c r="GJ558" t="n">
        <v>0</v>
      </c>
      <c r="GK558" t="n">
        <v>0</v>
      </c>
      <c r="GL558">
        <f>ROUND(IF(AND(BH558=3,BI558=3,FS558&lt;&gt;0),P558,0),0)</f>
        <v/>
      </c>
      <c r="GM558">
        <f>ROUND(O558+X558+Y558,0)+GX558</f>
        <v/>
      </c>
      <c r="GN558">
        <f>IF(OR(BI558=0,BI558=1),GM558-GX558,0)</f>
        <v/>
      </c>
      <c r="GO558">
        <f>IF(BI558=2,GM558-GX558,0)</f>
        <v/>
      </c>
      <c r="GP558">
        <f>IF(BI558=4,GM558-GX558,0)</f>
        <v/>
      </c>
      <c r="GR558" t="n">
        <v>0</v>
      </c>
      <c r="GS558" t="n">
        <v>3</v>
      </c>
      <c r="GT558" t="n">
        <v>0</v>
      </c>
      <c r="GU558" t="inlineStr"/>
      <c r="GV558">
        <f>ROUND((GT558),2)</f>
        <v/>
      </c>
      <c r="GW558" t="n">
        <v>1</v>
      </c>
      <c r="GX558">
        <f>ROUND(HC558*I558,0)</f>
        <v/>
      </c>
      <c r="HA558" t="n">
        <v>0</v>
      </c>
      <c r="HB558" t="n">
        <v>0</v>
      </c>
      <c r="HC558">
        <f>GV558*GW558</f>
        <v/>
      </c>
      <c r="HE558" t="inlineStr"/>
      <c r="HF558" t="inlineStr"/>
      <c r="HM558" t="inlineStr"/>
      <c r="HN558" t="inlineStr">
        <is>
          <t>Пр/812-099.2-1</t>
        </is>
      </c>
      <c r="HO558" t="inlineStr">
        <is>
          <t>Пр/774-099.2</t>
        </is>
      </c>
      <c r="HP558" t="inlineStr">
        <is>
          <t>Внутренние санитарнотехнические работы: смена труб, санприборов, запорной арматуры и другое</t>
        </is>
      </c>
      <c r="HQ558" t="inlineStr">
        <is>
          <t>Внутренние санитарнотехнические работы: смена труб, санприборов, запорной арматуры и другое</t>
        </is>
      </c>
      <c r="HS558" t="n">
        <v>0</v>
      </c>
      <c r="IK558" t="n">
        <v>0</v>
      </c>
    </row>
    <row r="559">
      <c r="A559" t="n">
        <v>17</v>
      </c>
      <c r="B559" t="n">
        <v>0</v>
      </c>
      <c r="C559">
        <f>ROW(SmtRes!A276)</f>
        <v/>
      </c>
      <c r="D559">
        <f>ROW(EtalonRes!A254)</f>
        <v/>
      </c>
      <c r="E559" t="inlineStr">
        <is>
          <t>2</t>
        </is>
      </c>
      <c r="F559" t="inlineStr">
        <is>
          <t>65-5-1</t>
        </is>
      </c>
      <c r="G559" t="inlineStr">
        <is>
          <t>Смена вентилей и клапанов обратных муфтовых диаметром до 20 мм</t>
        </is>
      </c>
      <c r="H559" t="inlineStr">
        <is>
          <t>100 шт.</t>
        </is>
      </c>
      <c r="I559">
        <f>ROUND(ROUND(3/100,4),7)</f>
        <v/>
      </c>
      <c r="J559" t="n">
        <v>0</v>
      </c>
      <c r="K559">
        <f>ROUND(ROUND(3/100,4),7)</f>
        <v/>
      </c>
      <c r="O559">
        <f>ROUND(CP559,0)</f>
        <v/>
      </c>
      <c r="P559">
        <f>ROUND(CQ559*I559,0)</f>
        <v/>
      </c>
      <c r="Q559">
        <f>(ROUND((ROUND(((ET559)*I559),0)*BB559),0)+ROUND((ROUND(((AE559-(EU559))*I559),0)*BS559),0))</f>
        <v/>
      </c>
      <c r="R559">
        <f>(ROUND((ROUND(((EU559)*I559),0)*BS559),0)+ROUND((ROUND(((AE559-(EU559))*I559),0)*BS559),0))</f>
        <v/>
      </c>
      <c r="S559">
        <f>ROUND(CT559*I559,0)</f>
        <v/>
      </c>
      <c r="T559">
        <f>ROUND(CU559*I559,0)</f>
        <v/>
      </c>
      <c r="U559">
        <f>ROUND(CV559*I559,7)</f>
        <v/>
      </c>
      <c r="V559">
        <f>ROUND(CW559*I559,7)</f>
        <v/>
      </c>
      <c r="W559">
        <f>ROUND(CX559*I559,0)</f>
        <v/>
      </c>
      <c r="X559">
        <f>ROUND(CY559,0)</f>
        <v/>
      </c>
      <c r="Y559">
        <f>ROUND(CZ559,0)</f>
        <v/>
      </c>
      <c r="AA559" t="n">
        <v>78869116</v>
      </c>
      <c r="AB559">
        <f>ROUND((AC559+AD559+AF559),2)</f>
        <v/>
      </c>
      <c r="AC559">
        <f>ROUND((ES559),2)</f>
        <v/>
      </c>
      <c r="AD559">
        <f>ROUND((((ET559)-(EU559))+AE559),2)</f>
        <v/>
      </c>
      <c r="AE559">
        <f>ROUND((EU559),2)</f>
        <v/>
      </c>
      <c r="AF559">
        <f>ROUND((EV559),2)</f>
        <v/>
      </c>
      <c r="AG559">
        <f>ROUND((AP559),2)</f>
        <v/>
      </c>
      <c r="AH559">
        <f>(EW559)</f>
        <v/>
      </c>
      <c r="AI559">
        <f>(EX559)</f>
        <v/>
      </c>
      <c r="AJ559">
        <f>(AS559)</f>
        <v/>
      </c>
      <c r="AK559" t="n">
        <v>2979.16</v>
      </c>
      <c r="AL559" t="n">
        <v>2240.13</v>
      </c>
      <c r="AM559" t="n">
        <v>4.36</v>
      </c>
      <c r="AN559" t="n">
        <v>0</v>
      </c>
      <c r="AO559" t="n">
        <v>734.67</v>
      </c>
      <c r="AP559" t="n">
        <v>0</v>
      </c>
      <c r="AQ559" t="n">
        <v>81</v>
      </c>
      <c r="AR559" t="n">
        <v>0</v>
      </c>
      <c r="AS559" t="n">
        <v>0</v>
      </c>
      <c r="AT559" t="n">
        <v>103</v>
      </c>
      <c r="AU559" t="n">
        <v>52</v>
      </c>
      <c r="AV559" t="n">
        <v>1</v>
      </c>
      <c r="AW559" t="n">
        <v>1</v>
      </c>
      <c r="AZ559" t="n">
        <v>1</v>
      </c>
      <c r="BA559" t="n">
        <v>52.25</v>
      </c>
      <c r="BB559" t="n">
        <v>24.98</v>
      </c>
      <c r="BC559" t="n">
        <v>10.16</v>
      </c>
      <c r="BD559" t="inlineStr"/>
      <c r="BE559" t="inlineStr"/>
      <c r="BF559" t="inlineStr"/>
      <c r="BG559" t="inlineStr"/>
      <c r="BH559" t="n">
        <v>0</v>
      </c>
      <c r="BI559" t="n">
        <v>1</v>
      </c>
      <c r="BJ559" t="inlineStr">
        <is>
          <t>ТЕРр Московской обл., 65-5-1, приказ Минстроя России №675/пр от 28.02.2017 № 263/пр</t>
        </is>
      </c>
      <c r="BM559" t="n">
        <v>65007</v>
      </c>
      <c r="BN559" t="n">
        <v>0</v>
      </c>
      <c r="BO559" t="inlineStr">
        <is>
          <t>65-5-1</t>
        </is>
      </c>
      <c r="BP559" t="n">
        <v>1</v>
      </c>
      <c r="BQ559" t="n">
        <v>6</v>
      </c>
      <c r="BR559" t="n">
        <v>0</v>
      </c>
      <c r="BS559" t="n">
        <v>52.25</v>
      </c>
      <c r="BT559" t="n">
        <v>1</v>
      </c>
      <c r="BU559" t="n">
        <v>1</v>
      </c>
      <c r="BV559" t="n">
        <v>1</v>
      </c>
      <c r="BW559" t="n">
        <v>1</v>
      </c>
      <c r="BX559" t="n">
        <v>1</v>
      </c>
      <c r="BY559" t="inlineStr"/>
      <c r="BZ559" t="n">
        <v>103</v>
      </c>
      <c r="CA559" t="n">
        <v>52</v>
      </c>
      <c r="CB559" t="inlineStr"/>
      <c r="CE559" t="n">
        <v>12</v>
      </c>
      <c r="CF559" t="n">
        <v>0</v>
      </c>
      <c r="CG559" t="n">
        <v>0</v>
      </c>
      <c r="CM559" t="n">
        <v>0</v>
      </c>
      <c r="CN559" t="inlineStr"/>
      <c r="CO559" t="n">
        <v>0</v>
      </c>
      <c r="CP559">
        <f>(P559+Q559+S559)</f>
        <v/>
      </c>
      <c r="CQ559">
        <f>AC559*BC559</f>
        <v/>
      </c>
      <c r="CR559">
        <f>(ROUND((ROUND(((ET559)*1),0)*BB559),0)+ROUND((ROUND(((AE559-(EU559))*1),0)*BS559),0))</f>
        <v/>
      </c>
      <c r="CS559">
        <f>(ROUND((ROUND(((EU559)*1),0)*BS559),0)+ROUND((ROUND(((AE559-(EU559))*1),0)*BS559),0))</f>
        <v/>
      </c>
      <c r="CT559">
        <f>AF559*BA559</f>
        <v/>
      </c>
      <c r="CU559">
        <f>AG559</f>
        <v/>
      </c>
      <c r="CV559">
        <f>AH559</f>
        <v/>
      </c>
      <c r="CW559">
        <f>AI559</f>
        <v/>
      </c>
      <c r="CX559">
        <f>AJ559</f>
        <v/>
      </c>
      <c r="CY559">
        <f>(((S559+R559)*AT559)/100)</f>
        <v/>
      </c>
      <c r="CZ559">
        <f>(((S559+R559)*AU559)/100)</f>
        <v/>
      </c>
      <c r="DC559" t="inlineStr"/>
      <c r="DD559" t="inlineStr"/>
      <c r="DE559" t="inlineStr"/>
      <c r="DF559" t="inlineStr"/>
      <c r="DG559" t="inlineStr"/>
      <c r="DH559" t="inlineStr"/>
      <c r="DI559" t="inlineStr"/>
      <c r="DJ559" t="inlineStr"/>
      <c r="DK559" t="inlineStr"/>
      <c r="DL559" t="inlineStr"/>
      <c r="DM559" t="inlineStr"/>
      <c r="DN559" t="n">
        <v>0</v>
      </c>
      <c r="DO559" t="n">
        <v>0</v>
      </c>
      <c r="DP559" t="n">
        <v>1</v>
      </c>
      <c r="DQ559" t="n">
        <v>1</v>
      </c>
      <c r="DU559" t="n">
        <v>1010</v>
      </c>
      <c r="DV559" t="inlineStr">
        <is>
          <t>100 шт.</t>
        </is>
      </c>
      <c r="DW559" t="inlineStr">
        <is>
          <t>100 шт.</t>
        </is>
      </c>
      <c r="DX559" t="n">
        <v>100</v>
      </c>
      <c r="DZ559" t="inlineStr"/>
      <c r="EA559" t="inlineStr"/>
      <c r="EB559" t="inlineStr"/>
      <c r="EC559" t="inlineStr"/>
      <c r="EE559" t="n">
        <v>78726000</v>
      </c>
      <c r="EF559" t="n">
        <v>6</v>
      </c>
      <c r="EG559" t="inlineStr">
        <is>
          <t>Ремонтно-строительные работы</t>
        </is>
      </c>
      <c r="EH559" t="n">
        <v>99</v>
      </c>
      <c r="EI559" t="inlineStr">
        <is>
          <t>Внутренние санитарно-технические работы</t>
        </is>
      </c>
      <c r="EJ559" t="n">
        <v>1</v>
      </c>
      <c r="EK559" t="n">
        <v>65007</v>
      </c>
      <c r="EL559" t="inlineStr">
        <is>
          <t>Внутренние санитарнотехнические работы: смена труб, санприборов, запорной арматуры и другое</t>
        </is>
      </c>
      <c r="EM559" t="inlineStr">
        <is>
          <t>рФЕР-65</t>
        </is>
      </c>
      <c r="EO559" t="inlineStr"/>
      <c r="EQ559" t="n">
        <v>0</v>
      </c>
      <c r="ER559" t="n">
        <v>2979.16</v>
      </c>
      <c r="ES559" t="n">
        <v>2240.13</v>
      </c>
      <c r="ET559" t="n">
        <v>4.36</v>
      </c>
      <c r="EU559" t="n">
        <v>0</v>
      </c>
      <c r="EV559" t="n">
        <v>734.67</v>
      </c>
      <c r="EW559" t="n">
        <v>81</v>
      </c>
      <c r="EX559" t="n">
        <v>0</v>
      </c>
      <c r="EY559" t="n">
        <v>0</v>
      </c>
      <c r="FQ559" t="n">
        <v>0</v>
      </c>
      <c r="FR559" t="n">
        <v>0</v>
      </c>
      <c r="FS559" t="n">
        <v>0</v>
      </c>
      <c r="FX559" t="n">
        <v>103</v>
      </c>
      <c r="FY559" t="n">
        <v>52</v>
      </c>
      <c r="GA559" t="inlineStr"/>
      <c r="GD559" t="n">
        <v>1</v>
      </c>
      <c r="GF559" t="n">
        <v>152852496</v>
      </c>
      <c r="GG559" t="n">
        <v>2</v>
      </c>
      <c r="GH559" t="n">
        <v>1</v>
      </c>
      <c r="GI559" t="n">
        <v>2</v>
      </c>
      <c r="GJ559" t="n">
        <v>0</v>
      </c>
      <c r="GK559" t="n">
        <v>0</v>
      </c>
      <c r="GL559">
        <f>ROUND(IF(AND(BH559=3,BI559=3,FS559&lt;&gt;0),P559,0),0)</f>
        <v/>
      </c>
      <c r="GM559">
        <f>ROUND(O559+X559+Y559,0)+GX559</f>
        <v/>
      </c>
      <c r="GN559">
        <f>IF(OR(BI559=0,BI559=1),GM559-GX559,0)</f>
        <v/>
      </c>
      <c r="GO559">
        <f>IF(BI559=2,GM559-GX559,0)</f>
        <v/>
      </c>
      <c r="GP559">
        <f>IF(BI559=4,GM559-GX559,0)</f>
        <v/>
      </c>
      <c r="GR559" t="n">
        <v>0</v>
      </c>
      <c r="GS559" t="n">
        <v>3</v>
      </c>
      <c r="GT559" t="n">
        <v>0</v>
      </c>
      <c r="GU559" t="inlineStr"/>
      <c r="GV559">
        <f>ROUND((GT559),2)</f>
        <v/>
      </c>
      <c r="GW559" t="n">
        <v>1</v>
      </c>
      <c r="GX559">
        <f>ROUND(HC559*I559,0)</f>
        <v/>
      </c>
      <c r="HA559" t="n">
        <v>0</v>
      </c>
      <c r="HB559" t="n">
        <v>0</v>
      </c>
      <c r="HC559">
        <f>GV559*GW559</f>
        <v/>
      </c>
      <c r="HE559" t="inlineStr"/>
      <c r="HF559" t="inlineStr"/>
      <c r="HM559" t="inlineStr"/>
      <c r="HN559" t="inlineStr">
        <is>
          <t>Пр/812-099.2-1</t>
        </is>
      </c>
      <c r="HO559" t="inlineStr">
        <is>
          <t>Пр/774-099.2</t>
        </is>
      </c>
      <c r="HP559" t="inlineStr">
        <is>
          <t>Внутренние санитарнотехнические работы: смена труб, санприборов, запорной арматуры и другое</t>
        </is>
      </c>
      <c r="HQ559" t="inlineStr">
        <is>
          <t>Внутренние санитарнотехнические работы: смена труб, санприборов, запорной арматуры и другое</t>
        </is>
      </c>
      <c r="HS559" t="n">
        <v>0</v>
      </c>
      <c r="IK559" t="n">
        <v>0</v>
      </c>
    </row>
    <row r="560">
      <c r="A560" t="n">
        <v>18</v>
      </c>
      <c r="B560" t="n">
        <v>0</v>
      </c>
      <c r="C560" t="n">
        <v>276</v>
      </c>
      <c r="E560" t="inlineStr">
        <is>
          <t>2,1</t>
        </is>
      </c>
      <c r="F560" t="inlineStr">
        <is>
          <t>509-9899</t>
        </is>
      </c>
      <c r="G560" t="inlineStr">
        <is>
          <t>Строительный мусор и масса возвратных материалов</t>
        </is>
      </c>
      <c r="H560" t="inlineStr">
        <is>
          <t>т</t>
        </is>
      </c>
      <c r="I560">
        <f>I559*J560</f>
        <v/>
      </c>
      <c r="J560" t="n">
        <v>0.04</v>
      </c>
      <c r="K560" t="n">
        <v>0.04</v>
      </c>
      <c r="O560">
        <f>ROUND(CP560,0)</f>
        <v/>
      </c>
      <c r="P560">
        <f>ROUND(CQ560*I560,0)</f>
        <v/>
      </c>
      <c r="Q560">
        <f>(ROUND((ROUND(((ET560)*I560),0)*BB560),0)+ROUND((ROUND(((AE560-(EU560))*I560),0)*BS560),0))</f>
        <v/>
      </c>
      <c r="R560">
        <f>(ROUND((ROUND(((EU560)*I560),0)*BS560),0)+ROUND((ROUND(((AE560-(EU560))*I560),0)*BS560),0))</f>
        <v/>
      </c>
      <c r="S560">
        <f>ROUND(CT560*I560,0)</f>
        <v/>
      </c>
      <c r="T560">
        <f>ROUND(CU560*I560,0)</f>
        <v/>
      </c>
      <c r="U560">
        <f>ROUND(CV560*I560,7)</f>
        <v/>
      </c>
      <c r="V560">
        <f>ROUND(CW560*I560,7)</f>
        <v/>
      </c>
      <c r="W560">
        <f>ROUND(CX560*I560,0)</f>
        <v/>
      </c>
      <c r="X560">
        <f>ROUND(CY560,0)</f>
        <v/>
      </c>
      <c r="Y560">
        <f>ROUND(CZ560,0)</f>
        <v/>
      </c>
      <c r="AA560" t="n">
        <v>78869116</v>
      </c>
      <c r="AB560">
        <f>ROUND((AC560+AD560+AF560),2)</f>
        <v/>
      </c>
      <c r="AC560">
        <f>ROUND((ES560),2)</f>
        <v/>
      </c>
      <c r="AD560">
        <f>ROUND((((ET560)-(EU560))+AE560),2)</f>
        <v/>
      </c>
      <c r="AE560">
        <f>ROUND((EU560),2)</f>
        <v/>
      </c>
      <c r="AF560">
        <f>ROUND((EV560),2)</f>
        <v/>
      </c>
      <c r="AG560">
        <f>ROUND((AP560),2)</f>
        <v/>
      </c>
      <c r="AH560">
        <f>(EW560)</f>
        <v/>
      </c>
      <c r="AI560">
        <f>(EX560)</f>
        <v/>
      </c>
      <c r="AJ560">
        <f>(AS560)</f>
        <v/>
      </c>
      <c r="AK560" t="n">
        <v>0</v>
      </c>
      <c r="AL560" t="n">
        <v>0</v>
      </c>
      <c r="AM560" t="n">
        <v>0</v>
      </c>
      <c r="AN560" t="n">
        <v>0</v>
      </c>
      <c r="AO560" t="n">
        <v>0</v>
      </c>
      <c r="AP560" t="n">
        <v>0</v>
      </c>
      <c r="AQ560" t="n">
        <v>0</v>
      </c>
      <c r="AR560" t="n">
        <v>0</v>
      </c>
      <c r="AS560" t="n">
        <v>0</v>
      </c>
      <c r="AT560" t="n">
        <v>103</v>
      </c>
      <c r="AU560" t="n">
        <v>52</v>
      </c>
      <c r="AV560" t="n">
        <v>1</v>
      </c>
      <c r="AW560" t="n">
        <v>1</v>
      </c>
      <c r="AZ560" t="n">
        <v>1</v>
      </c>
      <c r="BA560" t="n">
        <v>1</v>
      </c>
      <c r="BB560" t="n">
        <v>1</v>
      </c>
      <c r="BC560" t="n">
        <v>1</v>
      </c>
      <c r="BD560" t="inlineStr"/>
      <c r="BE560" t="inlineStr"/>
      <c r="BF560" t="inlineStr"/>
      <c r="BG560" t="inlineStr"/>
      <c r="BH560" t="n">
        <v>3</v>
      </c>
      <c r="BI560" t="n">
        <v>1</v>
      </c>
      <c r="BJ560" t="inlineStr">
        <is>
          <t>ТССЦ Московской обл., 509-9899, приказ Минстроя России №675/пр от 28.02.2017 № 258/пр</t>
        </is>
      </c>
      <c r="BM560" t="n">
        <v>65007</v>
      </c>
      <c r="BN560" t="n">
        <v>0</v>
      </c>
      <c r="BO560" t="inlineStr"/>
      <c r="BP560" t="n">
        <v>0</v>
      </c>
      <c r="BQ560" t="n">
        <v>6</v>
      </c>
      <c r="BR560" t="n">
        <v>0</v>
      </c>
      <c r="BS560" t="n">
        <v>1</v>
      </c>
      <c r="BT560" t="n">
        <v>1</v>
      </c>
      <c r="BU560" t="n">
        <v>1</v>
      </c>
      <c r="BV560" t="n">
        <v>1</v>
      </c>
      <c r="BW560" t="n">
        <v>1</v>
      </c>
      <c r="BX560" t="n">
        <v>1</v>
      </c>
      <c r="BY560" t="inlineStr"/>
      <c r="BZ560" t="n">
        <v>103</v>
      </c>
      <c r="CA560" t="n">
        <v>52</v>
      </c>
      <c r="CB560" t="inlineStr"/>
      <c r="CE560" t="n">
        <v>12</v>
      </c>
      <c r="CF560" t="n">
        <v>0</v>
      </c>
      <c r="CG560" t="n">
        <v>0</v>
      </c>
      <c r="CM560" t="n">
        <v>0</v>
      </c>
      <c r="CN560" t="inlineStr"/>
      <c r="CO560" t="n">
        <v>0</v>
      </c>
      <c r="CP560">
        <f>(P560+Q560+S560)</f>
        <v/>
      </c>
      <c r="CQ560">
        <f>AC560*BC560</f>
        <v/>
      </c>
      <c r="CR560">
        <f>(ROUND((ROUND(((ET560)*1),0)*BB560),0)+ROUND((ROUND(((AE560-(EU560))*1),0)*BS560),0))</f>
        <v/>
      </c>
      <c r="CS560">
        <f>(ROUND((ROUND(((EU560)*1),0)*BS560),0)+ROUND((ROUND(((AE560-(EU560))*1),0)*BS560),0))</f>
        <v/>
      </c>
      <c r="CT560">
        <f>AF560*BA560</f>
        <v/>
      </c>
      <c r="CU560">
        <f>AG560</f>
        <v/>
      </c>
      <c r="CV560">
        <f>AH560</f>
        <v/>
      </c>
      <c r="CW560">
        <f>AI560</f>
        <v/>
      </c>
      <c r="CX560">
        <f>AJ560</f>
        <v/>
      </c>
      <c r="CY560">
        <f>(((S560+R560)*AT560)/100)</f>
        <v/>
      </c>
      <c r="CZ560">
        <f>(((S560+R560)*AU560)/100)</f>
        <v/>
      </c>
      <c r="DC560" t="inlineStr"/>
      <c r="DD560" t="inlineStr"/>
      <c r="DE560" t="inlineStr"/>
      <c r="DF560" t="inlineStr"/>
      <c r="DG560" t="inlineStr"/>
      <c r="DH560" t="inlineStr"/>
      <c r="DI560" t="inlineStr"/>
      <c r="DJ560" t="inlineStr"/>
      <c r="DK560" t="inlineStr"/>
      <c r="DL560" t="inlineStr"/>
      <c r="DM560" t="inlineStr"/>
      <c r="DN560" t="n">
        <v>0</v>
      </c>
      <c r="DO560" t="n">
        <v>0</v>
      </c>
      <c r="DP560" t="n">
        <v>1</v>
      </c>
      <c r="DQ560" t="n">
        <v>1</v>
      </c>
      <c r="DU560" t="n">
        <v>1009</v>
      </c>
      <c r="DV560" t="inlineStr">
        <is>
          <t>т</t>
        </is>
      </c>
      <c r="DW560" t="inlineStr">
        <is>
          <t>т</t>
        </is>
      </c>
      <c r="DX560" t="n">
        <v>1000</v>
      </c>
      <c r="DZ560" t="inlineStr"/>
      <c r="EA560" t="inlineStr"/>
      <c r="EB560" t="inlineStr"/>
      <c r="EC560" t="inlineStr"/>
      <c r="EE560" t="n">
        <v>78726000</v>
      </c>
      <c r="EF560" t="n">
        <v>6</v>
      </c>
      <c r="EG560" t="inlineStr">
        <is>
          <t>Ремонтно-строительные работы</t>
        </is>
      </c>
      <c r="EH560" t="n">
        <v>99</v>
      </c>
      <c r="EI560" t="inlineStr">
        <is>
          <t>Внутренние санитарно-технические работы</t>
        </is>
      </c>
      <c r="EJ560" t="n">
        <v>1</v>
      </c>
      <c r="EK560" t="n">
        <v>65007</v>
      </c>
      <c r="EL560" t="inlineStr">
        <is>
          <t>Внутренние санитарнотехнические работы: смена труб, санприборов, запорной арматуры и другое</t>
        </is>
      </c>
      <c r="EM560" t="inlineStr">
        <is>
          <t>рФЕР-65</t>
        </is>
      </c>
      <c r="EO560" t="inlineStr"/>
      <c r="EQ560" t="n">
        <v>0</v>
      </c>
      <c r="ER560" t="n">
        <v>0</v>
      </c>
      <c r="ES560" t="n">
        <v>0</v>
      </c>
      <c r="ET560" t="n">
        <v>0</v>
      </c>
      <c r="EU560" t="n">
        <v>0</v>
      </c>
      <c r="EV560" t="n">
        <v>0</v>
      </c>
      <c r="EW560" t="n">
        <v>0</v>
      </c>
      <c r="EX560" t="n">
        <v>0</v>
      </c>
      <c r="FQ560" t="n">
        <v>0</v>
      </c>
      <c r="FR560" t="n">
        <v>0</v>
      </c>
      <c r="FS560" t="n">
        <v>0</v>
      </c>
      <c r="FX560" t="n">
        <v>103</v>
      </c>
      <c r="FY560" t="n">
        <v>52</v>
      </c>
      <c r="GA560" t="inlineStr"/>
      <c r="GD560" t="n">
        <v>1</v>
      </c>
      <c r="GF560" t="n">
        <v>1839160745</v>
      </c>
      <c r="GG560" t="n">
        <v>2</v>
      </c>
      <c r="GH560" t="n">
        <v>1</v>
      </c>
      <c r="GI560" t="n">
        <v>-2</v>
      </c>
      <c r="GJ560" t="n">
        <v>0</v>
      </c>
      <c r="GK560" t="n">
        <v>0</v>
      </c>
      <c r="GL560">
        <f>ROUND(IF(AND(BH560=3,BI560=3,FS560&lt;&gt;0),P560,0),0)</f>
        <v/>
      </c>
      <c r="GM560">
        <f>ROUND(O560+X560+Y560,0)+GX560</f>
        <v/>
      </c>
      <c r="GN560">
        <f>IF(OR(BI560=0,BI560=1),GM560-GX560,0)</f>
        <v/>
      </c>
      <c r="GO560">
        <f>IF(BI560=2,GM560-GX560,0)</f>
        <v/>
      </c>
      <c r="GP560">
        <f>IF(BI560=4,GM560-GX560,0)</f>
        <v/>
      </c>
      <c r="GR560" t="n">
        <v>0</v>
      </c>
      <c r="GS560" t="n">
        <v>3</v>
      </c>
      <c r="GT560" t="n">
        <v>0</v>
      </c>
      <c r="GU560" t="inlineStr"/>
      <c r="GV560">
        <f>ROUND((GT560),2)</f>
        <v/>
      </c>
      <c r="GW560" t="n">
        <v>1</v>
      </c>
      <c r="GX560">
        <f>ROUND(HC560*I560,0)</f>
        <v/>
      </c>
      <c r="HA560" t="n">
        <v>0</v>
      </c>
      <c r="HB560" t="n">
        <v>0</v>
      </c>
      <c r="HC560">
        <f>GV560*GW560</f>
        <v/>
      </c>
      <c r="HE560" t="inlineStr"/>
      <c r="HF560" t="inlineStr"/>
      <c r="HM560" t="inlineStr"/>
      <c r="HN560" t="inlineStr">
        <is>
          <t>Пр/812-099.2-1</t>
        </is>
      </c>
      <c r="HO560" t="inlineStr">
        <is>
          <t>Пр/774-099.2</t>
        </is>
      </c>
      <c r="HP560" t="inlineStr">
        <is>
          <t>Внутренние санитарнотехнические работы: смена труб, санприборов, запорной арматуры и другое</t>
        </is>
      </c>
      <c r="HQ560" t="inlineStr">
        <is>
          <t>Внутренние санитарнотехнические работы: смена труб, санприборов, запорной арматуры и другое</t>
        </is>
      </c>
      <c r="HS560" t="n">
        <v>0</v>
      </c>
      <c r="IK560" t="n">
        <v>0</v>
      </c>
    </row>
    <row r="561">
      <c r="A561" t="n">
        <v>18</v>
      </c>
      <c r="B561" t="n">
        <v>0</v>
      </c>
      <c r="C561" t="n">
        <v>274</v>
      </c>
      <c r="E561" t="inlineStr">
        <is>
          <t>2,2</t>
        </is>
      </c>
      <c r="F561" t="inlineStr">
        <is>
          <t>302-0062</t>
        </is>
      </c>
      <c r="G561" t="inlineStr">
        <is>
          <t>Кран шаровый муфтовый Valtec для воды диаметром 15 мм, тип в/в</t>
        </is>
      </c>
      <c r="H561" t="inlineStr">
        <is>
          <t>шт.</t>
        </is>
      </c>
      <c r="I561">
        <f>I559*J561</f>
        <v/>
      </c>
      <c r="J561" t="n">
        <v>100</v>
      </c>
      <c r="K561" t="n">
        <v>100</v>
      </c>
      <c r="O561">
        <f>ROUND(CP561,0)</f>
        <v/>
      </c>
      <c r="P561">
        <f>ROUND(CQ561*I561,0)</f>
        <v/>
      </c>
      <c r="Q561">
        <f>(ROUND((ROUND(((ET561)*I561),0)*BB561),0)+ROUND((ROUND(((AE561-(EU561))*I561),0)*BS561),0))</f>
        <v/>
      </c>
      <c r="R561">
        <f>(ROUND((ROUND(((EU561)*I561),0)*BS561),0)+ROUND((ROUND(((AE561-(EU561))*I561),0)*BS561),0))</f>
        <v/>
      </c>
      <c r="S561">
        <f>ROUND(CT561*I561,0)</f>
        <v/>
      </c>
      <c r="T561">
        <f>ROUND(CU561*I561,0)</f>
        <v/>
      </c>
      <c r="U561">
        <f>ROUND(CV561*I561,7)</f>
        <v/>
      </c>
      <c r="V561">
        <f>ROUND(CW561*I561,7)</f>
        <v/>
      </c>
      <c r="W561">
        <f>ROUND(CX561*I561,0)</f>
        <v/>
      </c>
      <c r="X561">
        <f>ROUND(CY561,0)</f>
        <v/>
      </c>
      <c r="Y561">
        <f>ROUND(CZ561,0)</f>
        <v/>
      </c>
      <c r="AA561" t="n">
        <v>78869116</v>
      </c>
      <c r="AB561">
        <f>ROUND((AC561+AD561+AF561),2)</f>
        <v/>
      </c>
      <c r="AC561">
        <f>ROUND((ES561),2)</f>
        <v/>
      </c>
      <c r="AD561">
        <f>ROUND((((ET561)-(EU561))+AE561),2)</f>
        <v/>
      </c>
      <c r="AE561">
        <f>ROUND((EU561),2)</f>
        <v/>
      </c>
      <c r="AF561">
        <f>ROUND((EV561),2)</f>
        <v/>
      </c>
      <c r="AG561">
        <f>ROUND((AP561),2)</f>
        <v/>
      </c>
      <c r="AH561">
        <f>(EW561)</f>
        <v/>
      </c>
      <c r="AI561">
        <f>(EX561)</f>
        <v/>
      </c>
      <c r="AJ561">
        <f>(AS561)</f>
        <v/>
      </c>
      <c r="AK561" t="n">
        <v>28.53</v>
      </c>
      <c r="AL561" t="n">
        <v>28.53</v>
      </c>
      <c r="AM561" t="n">
        <v>0</v>
      </c>
      <c r="AN561" t="n">
        <v>0</v>
      </c>
      <c r="AO561" t="n">
        <v>0</v>
      </c>
      <c r="AP561" t="n">
        <v>0</v>
      </c>
      <c r="AQ561" t="n">
        <v>0</v>
      </c>
      <c r="AR561" t="n">
        <v>0</v>
      </c>
      <c r="AS561" t="n">
        <v>0.01</v>
      </c>
      <c r="AT561" t="n">
        <v>103</v>
      </c>
      <c r="AU561" t="n">
        <v>52</v>
      </c>
      <c r="AV561" t="n">
        <v>1</v>
      </c>
      <c r="AW561" t="n">
        <v>1</v>
      </c>
      <c r="AZ561" t="n">
        <v>1</v>
      </c>
      <c r="BA561" t="n">
        <v>1</v>
      </c>
      <c r="BB561" t="n">
        <v>1</v>
      </c>
      <c r="BC561" t="n">
        <v>13.47</v>
      </c>
      <c r="BD561" t="inlineStr"/>
      <c r="BE561" t="inlineStr"/>
      <c r="BF561" t="inlineStr"/>
      <c r="BG561" t="inlineStr"/>
      <c r="BH561" t="n">
        <v>3</v>
      </c>
      <c r="BI561" t="n">
        <v>1</v>
      </c>
      <c r="BJ561" t="inlineStr">
        <is>
          <t>ТССЦ Московской обл., 302-0062, приказ Минстроя России №675/пр от 28.02.2017 № 256/пр</t>
        </is>
      </c>
      <c r="BM561" t="n">
        <v>65007</v>
      </c>
      <c r="BN561" t="n">
        <v>0</v>
      </c>
      <c r="BO561" t="inlineStr">
        <is>
          <t>302-0062</t>
        </is>
      </c>
      <c r="BP561" t="n">
        <v>1</v>
      </c>
      <c r="BQ561" t="n">
        <v>6</v>
      </c>
      <c r="BR561" t="n">
        <v>0</v>
      </c>
      <c r="BS561" t="n">
        <v>1</v>
      </c>
      <c r="BT561" t="n">
        <v>1</v>
      </c>
      <c r="BU561" t="n">
        <v>1</v>
      </c>
      <c r="BV561" t="n">
        <v>1</v>
      </c>
      <c r="BW561" t="n">
        <v>1</v>
      </c>
      <c r="BX561" t="n">
        <v>1</v>
      </c>
      <c r="BY561" t="inlineStr"/>
      <c r="BZ561" t="n">
        <v>103</v>
      </c>
      <c r="CA561" t="n">
        <v>52</v>
      </c>
      <c r="CB561" t="inlineStr"/>
      <c r="CE561" t="n">
        <v>12</v>
      </c>
      <c r="CF561" t="n">
        <v>0</v>
      </c>
      <c r="CG561" t="n">
        <v>0</v>
      </c>
      <c r="CM561" t="n">
        <v>0</v>
      </c>
      <c r="CN561" t="inlineStr"/>
      <c r="CO561" t="n">
        <v>0</v>
      </c>
      <c r="CP561">
        <f>(P561+Q561+S561)</f>
        <v/>
      </c>
      <c r="CQ561">
        <f>AC561*BC561</f>
        <v/>
      </c>
      <c r="CR561">
        <f>(ROUND((ROUND(((ET561)*1),0)*BB561),0)+ROUND((ROUND(((AE561-(EU561))*1),0)*BS561),0))</f>
        <v/>
      </c>
      <c r="CS561">
        <f>(ROUND((ROUND(((EU561)*1),0)*BS561),0)+ROUND((ROUND(((AE561-(EU561))*1),0)*BS561),0))</f>
        <v/>
      </c>
      <c r="CT561">
        <f>AF561*BA561</f>
        <v/>
      </c>
      <c r="CU561">
        <f>AG561</f>
        <v/>
      </c>
      <c r="CV561">
        <f>AH561</f>
        <v/>
      </c>
      <c r="CW561">
        <f>AI561</f>
        <v/>
      </c>
      <c r="CX561">
        <f>AJ561</f>
        <v/>
      </c>
      <c r="CY561">
        <f>(((S561+R561)*AT561)/100)</f>
        <v/>
      </c>
      <c r="CZ561">
        <f>(((S561+R561)*AU561)/100)</f>
        <v/>
      </c>
      <c r="DC561" t="inlineStr"/>
      <c r="DD561" t="inlineStr"/>
      <c r="DE561" t="inlineStr"/>
      <c r="DF561" t="inlineStr"/>
      <c r="DG561" t="inlineStr"/>
      <c r="DH561" t="inlineStr"/>
      <c r="DI561" t="inlineStr"/>
      <c r="DJ561" t="inlineStr"/>
      <c r="DK561" t="inlineStr"/>
      <c r="DL561" t="inlineStr"/>
      <c r="DM561" t="inlineStr"/>
      <c r="DN561" t="n">
        <v>0</v>
      </c>
      <c r="DO561" t="n">
        <v>0</v>
      </c>
      <c r="DP561" t="n">
        <v>1</v>
      </c>
      <c r="DQ561" t="n">
        <v>1</v>
      </c>
      <c r="DU561" t="n">
        <v>1010</v>
      </c>
      <c r="DV561" t="inlineStr">
        <is>
          <t>шт.</t>
        </is>
      </c>
      <c r="DW561" t="inlineStr">
        <is>
          <t>шт.</t>
        </is>
      </c>
      <c r="DX561" t="n">
        <v>1</v>
      </c>
      <c r="DZ561" t="inlineStr"/>
      <c r="EA561" t="inlineStr"/>
      <c r="EB561" t="inlineStr"/>
      <c r="EC561" t="inlineStr"/>
      <c r="EE561" t="n">
        <v>78726000</v>
      </c>
      <c r="EF561" t="n">
        <v>6</v>
      </c>
      <c r="EG561" t="inlineStr">
        <is>
          <t>Ремонтно-строительные работы</t>
        </is>
      </c>
      <c r="EH561" t="n">
        <v>99</v>
      </c>
      <c r="EI561" t="inlineStr">
        <is>
          <t>Внутренние санитарно-технические работы</t>
        </is>
      </c>
      <c r="EJ561" t="n">
        <v>1</v>
      </c>
      <c r="EK561" t="n">
        <v>65007</v>
      </c>
      <c r="EL561" t="inlineStr">
        <is>
          <t>Внутренние санитарнотехнические работы: смена труб, санприборов, запорной арматуры и другое</t>
        </is>
      </c>
      <c r="EM561" t="inlineStr">
        <is>
          <t>рФЕР-65</t>
        </is>
      </c>
      <c r="EO561" t="inlineStr"/>
      <c r="EQ561" t="n">
        <v>0</v>
      </c>
      <c r="ER561" t="n">
        <v>28.53</v>
      </c>
      <c r="ES561" t="n">
        <v>28.53</v>
      </c>
      <c r="ET561" t="n">
        <v>0</v>
      </c>
      <c r="EU561" t="n">
        <v>0</v>
      </c>
      <c r="EV561" t="n">
        <v>0</v>
      </c>
      <c r="EW561" t="n">
        <v>0</v>
      </c>
      <c r="EX561" t="n">
        <v>0</v>
      </c>
      <c r="FQ561" t="n">
        <v>0</v>
      </c>
      <c r="FR561" t="n">
        <v>0</v>
      </c>
      <c r="FS561" t="n">
        <v>0</v>
      </c>
      <c r="FX561" t="n">
        <v>103</v>
      </c>
      <c r="FY561" t="n">
        <v>52</v>
      </c>
      <c r="GA561" t="inlineStr"/>
      <c r="GD561" t="n">
        <v>1</v>
      </c>
      <c r="GF561" t="n">
        <v>-1687406522</v>
      </c>
      <c r="GG561" t="n">
        <v>2</v>
      </c>
      <c r="GH561" t="n">
        <v>1</v>
      </c>
      <c r="GI561" t="n">
        <v>2</v>
      </c>
      <c r="GJ561" t="n">
        <v>0</v>
      </c>
      <c r="GK561" t="n">
        <v>0</v>
      </c>
      <c r="GL561">
        <f>ROUND(IF(AND(BH561=3,BI561=3,FS561&lt;&gt;0),P561,0),0)</f>
        <v/>
      </c>
      <c r="GM561">
        <f>ROUND(O561+X561+Y561,0)+GX561</f>
        <v/>
      </c>
      <c r="GN561">
        <f>IF(OR(BI561=0,BI561=1),GM561-GX561,0)</f>
        <v/>
      </c>
      <c r="GO561">
        <f>IF(BI561=2,GM561-GX561,0)</f>
        <v/>
      </c>
      <c r="GP561">
        <f>IF(BI561=4,GM561-GX561,0)</f>
        <v/>
      </c>
      <c r="GR561" t="n">
        <v>0</v>
      </c>
      <c r="GS561" t="n">
        <v>3</v>
      </c>
      <c r="GT561" t="n">
        <v>0</v>
      </c>
      <c r="GU561" t="inlineStr"/>
      <c r="GV561">
        <f>ROUND((GT561),2)</f>
        <v/>
      </c>
      <c r="GW561" t="n">
        <v>1</v>
      </c>
      <c r="GX561">
        <f>ROUND(HC561*I561,0)</f>
        <v/>
      </c>
      <c r="HA561" t="n">
        <v>0</v>
      </c>
      <c r="HB561" t="n">
        <v>0</v>
      </c>
      <c r="HC561">
        <f>GV561*GW561</f>
        <v/>
      </c>
      <c r="HE561" t="inlineStr"/>
      <c r="HF561" t="inlineStr"/>
      <c r="HM561" t="inlineStr"/>
      <c r="HN561" t="inlineStr">
        <is>
          <t>Пр/812-099.2-1</t>
        </is>
      </c>
      <c r="HO561" t="inlineStr">
        <is>
          <t>Пр/774-099.2</t>
        </is>
      </c>
      <c r="HP561" t="inlineStr">
        <is>
          <t>Внутренние санитарнотехнические работы: смена труб, санприборов, запорной арматуры и другое</t>
        </is>
      </c>
      <c r="HQ561" t="inlineStr">
        <is>
          <t>Внутренние санитарнотехнические работы: смена труб, санприборов, запорной арматуры и другое</t>
        </is>
      </c>
      <c r="HS561" t="n">
        <v>0</v>
      </c>
      <c r="IK561" t="n">
        <v>0</v>
      </c>
    </row>
    <row r="562">
      <c r="A562" t="n">
        <v>17</v>
      </c>
      <c r="B562" t="n">
        <v>0</v>
      </c>
      <c r="C562">
        <f>ROW(SmtRes!A282)</f>
        <v/>
      </c>
      <c r="D562">
        <f>ROW(EtalonRes!A260)</f>
        <v/>
      </c>
      <c r="E562" t="inlineStr">
        <is>
          <t>3</t>
        </is>
      </c>
      <c r="F562" t="inlineStr">
        <is>
          <t>16-07-005-1</t>
        </is>
      </c>
      <c r="G562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562" t="inlineStr">
        <is>
          <t>100 м трубопровода</t>
        </is>
      </c>
      <c r="I562">
        <f>ROUND(ROUND(60/100,4),7)</f>
        <v/>
      </c>
      <c r="J562" t="n">
        <v>0</v>
      </c>
      <c r="K562">
        <f>ROUND(ROUND(60/100,4),7)</f>
        <v/>
      </c>
      <c r="O562">
        <f>ROUND(CP562,0)</f>
        <v/>
      </c>
      <c r="P562">
        <f>ROUND(CQ562*I562,0)</f>
        <v/>
      </c>
      <c r="Q562">
        <f>(ROUND((ROUND((((ET562*ROUND(5,7)))*I562),0)*BB562),0)+ROUND((ROUND(((AE562-((EU562*ROUND(5,7))))*I562),0)*BS562),0))</f>
        <v/>
      </c>
      <c r="R562">
        <f>(ROUND((ROUND((((EU562*ROUND(5,7)))*I562),0)*BS562),0)+ROUND((ROUND(((AE562-((EU562*ROUND(5,7))))*I562),0)*BS562),0))</f>
        <v/>
      </c>
      <c r="S562">
        <f>ROUND(CT562*I562,0)</f>
        <v/>
      </c>
      <c r="T562">
        <f>ROUND(CU562*I562,0)</f>
        <v/>
      </c>
      <c r="U562">
        <f>ROUND(CV562*I562,7)</f>
        <v/>
      </c>
      <c r="V562">
        <f>ROUND(CW562*I562,7)</f>
        <v/>
      </c>
      <c r="W562">
        <f>ROUND(CX562*I562,0)</f>
        <v/>
      </c>
      <c r="X562">
        <f>ROUND(CY562,0)</f>
        <v/>
      </c>
      <c r="Y562">
        <f>ROUND(CZ562,0)</f>
        <v/>
      </c>
      <c r="AA562" t="n">
        <v>78869116</v>
      </c>
      <c r="AB562">
        <f>ROUND((AC562+AD562+AF562),2)</f>
        <v/>
      </c>
      <c r="AC562">
        <f>ROUND(((ES562*ROUND(5,7))),2)</f>
        <v/>
      </c>
      <c r="AD562">
        <f>ROUND(((((ET562*ROUND(5,7)))-((EU562*ROUND(5,7))))+AE562),2)</f>
        <v/>
      </c>
      <c r="AE562">
        <f>ROUND(((EU562*ROUND(5,7))),2)</f>
        <v/>
      </c>
      <c r="AF562">
        <f>ROUND(((EV562*ROUND(5,7))),2)</f>
        <v/>
      </c>
      <c r="AG562">
        <f>ROUND((AP562),2)</f>
        <v/>
      </c>
      <c r="AH562">
        <f>((EW562*ROUND(5,7)))</f>
        <v/>
      </c>
      <c r="AI562">
        <f>((EX562*ROUND(5,7)))</f>
        <v/>
      </c>
      <c r="AJ562">
        <f>(AS562)</f>
        <v/>
      </c>
      <c r="AK562" t="n">
        <v>107.11</v>
      </c>
      <c r="AL562" t="n">
        <v>4.28</v>
      </c>
      <c r="AM562" t="n">
        <v>44.51</v>
      </c>
      <c r="AN562" t="n">
        <v>0</v>
      </c>
      <c r="AO562" t="n">
        <v>58.32</v>
      </c>
      <c r="AP562" t="n">
        <v>0</v>
      </c>
      <c r="AQ562" t="n">
        <v>5.01</v>
      </c>
      <c r="AR562" t="n">
        <v>0</v>
      </c>
      <c r="AS562" t="n">
        <v>0</v>
      </c>
      <c r="AT562" t="n">
        <v>121</v>
      </c>
      <c r="AU562" t="n">
        <v>72</v>
      </c>
      <c r="AV562" t="n">
        <v>1</v>
      </c>
      <c r="AW562" t="n">
        <v>1</v>
      </c>
      <c r="AZ562" t="n">
        <v>1</v>
      </c>
      <c r="BA562" t="n">
        <v>52.25</v>
      </c>
      <c r="BB562" t="n">
        <v>5.97</v>
      </c>
      <c r="BC562" t="n">
        <v>11.38</v>
      </c>
      <c r="BD562" t="inlineStr"/>
      <c r="BE562" t="inlineStr"/>
      <c r="BF562" t="inlineStr"/>
      <c r="BG562" t="inlineStr"/>
      <c r="BH562" t="n">
        <v>0</v>
      </c>
      <c r="BI562" t="n">
        <v>1</v>
      </c>
      <c r="BJ562" t="inlineStr">
        <is>
          <t>ТЕР Московской обл., 16-07-005-1, приказ Минстроя России №675/пр от 28.02.2017 № 260/пр</t>
        </is>
      </c>
      <c r="BM562" t="n">
        <v>16001</v>
      </c>
      <c r="BN562" t="n">
        <v>0</v>
      </c>
      <c r="BO562" t="inlineStr">
        <is>
          <t>16-07-005-1</t>
        </is>
      </c>
      <c r="BP562" t="n">
        <v>1</v>
      </c>
      <c r="BQ562" t="n">
        <v>2</v>
      </c>
      <c r="BR562" t="n">
        <v>0</v>
      </c>
      <c r="BS562" t="n">
        <v>52.25</v>
      </c>
      <c r="BT562" t="n">
        <v>1</v>
      </c>
      <c r="BU562" t="n">
        <v>1</v>
      </c>
      <c r="BV562" t="n">
        <v>1</v>
      </c>
      <c r="BW562" t="n">
        <v>1</v>
      </c>
      <c r="BX562" t="n">
        <v>1</v>
      </c>
      <c r="BY562" t="inlineStr"/>
      <c r="BZ562" t="n">
        <v>121</v>
      </c>
      <c r="CA562" t="n">
        <v>72</v>
      </c>
      <c r="CB562" t="inlineStr"/>
      <c r="CE562" t="n">
        <v>12</v>
      </c>
      <c r="CF562" t="n">
        <v>0</v>
      </c>
      <c r="CG562" t="n">
        <v>0</v>
      </c>
      <c r="CM562" t="n">
        <v>0</v>
      </c>
      <c r="CN562" t="inlineStr"/>
      <c r="CO562" t="n">
        <v>0</v>
      </c>
      <c r="CP562">
        <f>(P562+Q562+S562)</f>
        <v/>
      </c>
      <c r="CQ562">
        <f>AC562*BC562</f>
        <v/>
      </c>
      <c r="CR562">
        <f>(ROUND((ROUND((((ET562*ROUND(5,7)))*1),0)*BB562),0)+ROUND((ROUND(((AE562-((EU562*ROUND(5,7))))*1),0)*BS562),0))</f>
        <v/>
      </c>
      <c r="CS562">
        <f>(ROUND((ROUND((((EU562*ROUND(5,7)))*1),0)*BS562),0)+ROUND((ROUND(((AE562-((EU562*ROUND(5,7))))*1),0)*BS562),0))</f>
        <v/>
      </c>
      <c r="CT562">
        <f>AF562*BA562</f>
        <v/>
      </c>
      <c r="CU562">
        <f>AG562</f>
        <v/>
      </c>
      <c r="CV562">
        <f>AH562</f>
        <v/>
      </c>
      <c r="CW562">
        <f>AI562</f>
        <v/>
      </c>
      <c r="CX562">
        <f>AJ562</f>
        <v/>
      </c>
      <c r="CY562">
        <f>(((S562+R562)*AT562)/100)</f>
        <v/>
      </c>
      <c r="CZ562">
        <f>(((S562+R562)*AU562)/100)</f>
        <v/>
      </c>
      <c r="DC562" t="inlineStr"/>
      <c r="DD562" t="inlineStr">
        <is>
          <t>)*5</t>
        </is>
      </c>
      <c r="DE562" t="inlineStr">
        <is>
          <t>)*5</t>
        </is>
      </c>
      <c r="DF562" t="inlineStr">
        <is>
          <t>)*5</t>
        </is>
      </c>
      <c r="DG562" t="inlineStr">
        <is>
          <t>)*5</t>
        </is>
      </c>
      <c r="DH562" t="inlineStr"/>
      <c r="DI562" t="inlineStr">
        <is>
          <t>)*5</t>
        </is>
      </c>
      <c r="DJ562" t="inlineStr">
        <is>
          <t>)*5</t>
        </is>
      </c>
      <c r="DK562" t="inlineStr"/>
      <c r="DL562" t="inlineStr"/>
      <c r="DM562" t="inlineStr"/>
      <c r="DN562" t="n">
        <v>0</v>
      </c>
      <c r="DO562" t="n">
        <v>0</v>
      </c>
      <c r="DP562" t="n">
        <v>1</v>
      </c>
      <c r="DQ562" t="n">
        <v>1</v>
      </c>
      <c r="DU562" t="n">
        <v>1013</v>
      </c>
      <c r="DV562" t="inlineStr">
        <is>
          <t>100 м трубопровода</t>
        </is>
      </c>
      <c r="DW562" t="inlineStr">
        <is>
          <t>100 м трубопровода</t>
        </is>
      </c>
      <c r="DX562" t="n">
        <v>1</v>
      </c>
      <c r="DZ562" t="inlineStr"/>
      <c r="EA562" t="inlineStr"/>
      <c r="EB562" t="inlineStr"/>
      <c r="EC562" t="inlineStr"/>
      <c r="EE562" t="n">
        <v>78725882</v>
      </c>
      <c r="EF562" t="n">
        <v>2</v>
      </c>
      <c r="EG562" t="inlineStr">
        <is>
          <t>Общестроительные работы</t>
        </is>
      </c>
      <c r="EH562" t="n">
        <v>16</v>
      </c>
      <c r="EI56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562" t="n">
        <v>1</v>
      </c>
      <c r="EK562" t="n">
        <v>16001</v>
      </c>
      <c r="EL562" t="inlineStr">
        <is>
          <t>Трубопроводы внутренние</t>
        </is>
      </c>
      <c r="EM562" t="inlineStr">
        <is>
          <t>ФЕР-16</t>
        </is>
      </c>
      <c r="EO562" t="inlineStr"/>
      <c r="EQ562" t="n">
        <v>0</v>
      </c>
      <c r="ER562" t="n">
        <v>107.11</v>
      </c>
      <c r="ES562" t="n">
        <v>4.28</v>
      </c>
      <c r="ET562" t="n">
        <v>44.51</v>
      </c>
      <c r="EU562" t="n">
        <v>0</v>
      </c>
      <c r="EV562" t="n">
        <v>58.32</v>
      </c>
      <c r="EW562" t="n">
        <v>5.01</v>
      </c>
      <c r="EX562" t="n">
        <v>0</v>
      </c>
      <c r="EY562" t="n">
        <v>0</v>
      </c>
      <c r="FQ562" t="n">
        <v>0</v>
      </c>
      <c r="FR562" t="n">
        <v>0</v>
      </c>
      <c r="FS562" t="n">
        <v>0</v>
      </c>
      <c r="FX562" t="n">
        <v>121</v>
      </c>
      <c r="FY562" t="n">
        <v>72</v>
      </c>
      <c r="GA562" t="inlineStr"/>
      <c r="GD562" t="n">
        <v>1</v>
      </c>
      <c r="GF562" t="n">
        <v>635989612</v>
      </c>
      <c r="GG562" t="n">
        <v>2</v>
      </c>
      <c r="GH562" t="n">
        <v>1</v>
      </c>
      <c r="GI562" t="n">
        <v>2</v>
      </c>
      <c r="GJ562" t="n">
        <v>0</v>
      </c>
      <c r="GK562" t="n">
        <v>0</v>
      </c>
      <c r="GL562">
        <f>ROUND(IF(AND(BH562=3,BI562=3,FS562&lt;&gt;0),P562,0),0)</f>
        <v/>
      </c>
      <c r="GM562">
        <f>ROUND(O562+X562+Y562,0)+GX562</f>
        <v/>
      </c>
      <c r="GN562">
        <f>IF(OR(BI562=0,BI562=1),GM562-GX562,0)</f>
        <v/>
      </c>
      <c r="GO562">
        <f>IF(BI562=2,GM562-GX562,0)</f>
        <v/>
      </c>
      <c r="GP562">
        <f>IF(BI562=4,GM562-GX562,0)</f>
        <v/>
      </c>
      <c r="GR562" t="n">
        <v>0</v>
      </c>
      <c r="GS562" t="n">
        <v>3</v>
      </c>
      <c r="GT562" t="n">
        <v>0</v>
      </c>
      <c r="GU562" t="inlineStr"/>
      <c r="GV562">
        <f>ROUND((GT562),2)</f>
        <v/>
      </c>
      <c r="GW562" t="n">
        <v>1</v>
      </c>
      <c r="GX562">
        <f>ROUND(HC562*I562,0)</f>
        <v/>
      </c>
      <c r="HA562" t="n">
        <v>0</v>
      </c>
      <c r="HB562" t="n">
        <v>0</v>
      </c>
      <c r="HC562">
        <f>GV562*GW562</f>
        <v/>
      </c>
      <c r="HE562" t="inlineStr"/>
      <c r="HF562" t="inlineStr"/>
      <c r="HM562" t="inlineStr"/>
      <c r="HN562" t="inlineStr">
        <is>
          <t>Пр/812-016.0-1</t>
        </is>
      </c>
      <c r="HO562" t="inlineStr">
        <is>
          <t>Пр/774-016.0</t>
        </is>
      </c>
      <c r="HP56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56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562" t="n">
        <v>0</v>
      </c>
      <c r="IK562" t="n">
        <v>0</v>
      </c>
    </row>
    <row r="563"/>
    <row r="564">
      <c r="A564" s="435" t="n">
        <v>51</v>
      </c>
      <c r="B564" s="435">
        <f>B554</f>
        <v/>
      </c>
      <c r="C564" s="435">
        <f>A554</f>
        <v/>
      </c>
      <c r="D564" s="435">
        <f>ROW(A554)</f>
        <v/>
      </c>
      <c r="E564" s="435" t="n"/>
      <c r="F564" s="435">
        <f>IF(F554&lt;&gt;"",F554,"")</f>
        <v/>
      </c>
      <c r="G564" s="435">
        <f>IF(G554&lt;&gt;"",G554,"")</f>
        <v/>
      </c>
      <c r="H564" s="435" t="n">
        <v>0</v>
      </c>
      <c r="I564" s="435" t="n"/>
      <c r="J564" s="435" t="n"/>
      <c r="K564" s="435" t="n"/>
      <c r="L564" s="435" t="n"/>
      <c r="M564" s="435" t="n"/>
      <c r="N564" s="435" t="n"/>
      <c r="O564" s="435" t="n">
        <v>0</v>
      </c>
      <c r="P564" s="435" t="n">
        <v>0</v>
      </c>
      <c r="Q564" s="435" t="n">
        <v>0</v>
      </c>
      <c r="R564" s="435" t="n">
        <v>0</v>
      </c>
      <c r="S564" s="435" t="n">
        <v>0</v>
      </c>
      <c r="T564" s="435" t="n">
        <v>0</v>
      </c>
      <c r="U564" s="435" t="n">
        <v>0</v>
      </c>
      <c r="V564" s="435" t="n">
        <v>0</v>
      </c>
      <c r="W564" s="435" t="n">
        <v>0</v>
      </c>
      <c r="X564" s="435" t="n">
        <v>0</v>
      </c>
      <c r="Y564" s="435" t="n">
        <v>0</v>
      </c>
      <c r="Z564" s="435" t="n"/>
      <c r="AA564" s="435" t="n"/>
      <c r="AB564" s="435" t="n"/>
      <c r="AC564" s="435" t="n"/>
      <c r="AD564" s="435" t="n"/>
      <c r="AE564" s="435" t="n"/>
      <c r="AF564" s="435" t="n"/>
      <c r="AG564" s="435" t="n"/>
      <c r="AH564" s="435" t="n"/>
      <c r="AI564" s="435" t="n"/>
      <c r="AJ564" s="435" t="n"/>
      <c r="AK564" s="435" t="n"/>
      <c r="AL564" s="435" t="n"/>
      <c r="AM564" s="435" t="n"/>
      <c r="AN564" s="435" t="n"/>
      <c r="AO564" s="435">
        <f>ROUND(BX564,0)</f>
        <v/>
      </c>
      <c r="AP564" s="435">
        <f>ROUND(BY564,0)</f>
        <v/>
      </c>
      <c r="AQ564" s="435">
        <f>ROUND(BZ564,0)</f>
        <v/>
      </c>
      <c r="AR564" s="435">
        <f>ROUND(CA564,0)</f>
        <v/>
      </c>
      <c r="AS564" s="435">
        <f>ROUND(CB564,0)</f>
        <v/>
      </c>
      <c r="AT564" s="435">
        <f>ROUND(CC564,0)</f>
        <v/>
      </c>
      <c r="AU564" s="435">
        <f>ROUND(CD564,0)</f>
        <v/>
      </c>
      <c r="AV564" s="435">
        <f>ROUND(CE564,0)</f>
        <v/>
      </c>
      <c r="AW564" s="435">
        <f>ROUND(CF564,0)</f>
        <v/>
      </c>
      <c r="AX564" s="435">
        <f>ROUND(CG564,0)</f>
        <v/>
      </c>
      <c r="AY564" s="435">
        <f>ROUND(CH564,0)</f>
        <v/>
      </c>
      <c r="AZ564" s="435">
        <f>ROUND(CI564,0)</f>
        <v/>
      </c>
      <c r="BA564" s="435">
        <f>ROUND(CJ564,0)</f>
        <v/>
      </c>
      <c r="BB564" s="435">
        <f>ROUND(CK564,0)</f>
        <v/>
      </c>
      <c r="BC564" s="435">
        <f>ROUND(CL564,0)</f>
        <v/>
      </c>
      <c r="BD564" s="435">
        <f>ROUND(CM564,0)</f>
        <v/>
      </c>
      <c r="BE564" s="435" t="n"/>
      <c r="BF564" s="435" t="n"/>
      <c r="BG564" s="435" t="n"/>
      <c r="BH564" s="435" t="n"/>
      <c r="BI564" s="435" t="n"/>
      <c r="BJ564" s="435" t="n"/>
      <c r="BK564" s="435" t="n"/>
      <c r="BL564" s="435" t="n"/>
      <c r="BM564" s="435" t="n"/>
      <c r="BN564" s="435" t="n"/>
      <c r="BO564" s="435" t="n"/>
      <c r="BP564" s="435" t="n"/>
      <c r="BQ564" s="435" t="n"/>
      <c r="BR564" s="435" t="n"/>
      <c r="BS564" s="435" t="n"/>
      <c r="BT564" s="435" t="n"/>
      <c r="BU564" s="435" t="n"/>
      <c r="BV564" s="435" t="n"/>
      <c r="BW564" s="435" t="n"/>
      <c r="BX564" s="435" t="n"/>
      <c r="BY564" s="435" t="n"/>
      <c r="BZ564" s="435" t="n"/>
      <c r="CA564" s="435" t="n"/>
      <c r="CB564" s="435" t="n"/>
      <c r="CC564" s="435" t="n"/>
      <c r="CD564" s="435" t="n"/>
      <c r="CE564" s="435" t="n"/>
      <c r="CF564" s="435" t="n"/>
      <c r="CG564" s="435" t="n"/>
      <c r="CH564" s="435" t="n"/>
      <c r="CI564" s="435" t="n"/>
      <c r="CJ564" s="435" t="n"/>
      <c r="CK564" s="435" t="n"/>
      <c r="CL564" s="435" t="n"/>
      <c r="CM564" s="435" t="n"/>
      <c r="CN564" s="435" t="n"/>
      <c r="CO564" s="435" t="n"/>
      <c r="CP564" s="435" t="n"/>
      <c r="CQ564" s="435" t="n"/>
      <c r="CR564" s="435" t="n"/>
      <c r="CS564" s="435" t="n"/>
      <c r="CT564" s="435" t="n"/>
      <c r="CU564" s="435" t="n"/>
      <c r="CV564" s="435" t="n"/>
      <c r="CW564" s="435" t="n"/>
      <c r="CX564" s="435" t="n"/>
      <c r="CY564" s="435" t="n"/>
      <c r="CZ564" s="435" t="n"/>
      <c r="DA564" s="435" t="n"/>
      <c r="DB564" s="435" t="n"/>
      <c r="DC564" s="435" t="n"/>
      <c r="DD564" s="435" t="n"/>
      <c r="DE564" s="435" t="n"/>
      <c r="DF564" s="435" t="n"/>
      <c r="DG564" s="436" t="n"/>
      <c r="DH564" s="436" t="n"/>
      <c r="DI564" s="436" t="n"/>
      <c r="DJ564" s="436" t="n"/>
      <c r="DK564" s="436" t="n"/>
      <c r="DL564" s="436" t="n"/>
      <c r="DM564" s="436" t="n"/>
      <c r="DN564" s="436" t="n"/>
      <c r="DO564" s="436" t="n"/>
      <c r="DP564" s="436" t="n"/>
      <c r="DQ564" s="436" t="n"/>
      <c r="DR564" s="436" t="n"/>
      <c r="DS564" s="436" t="n"/>
      <c r="DT564" s="436" t="n"/>
      <c r="DU564" s="436" t="n"/>
      <c r="DV564" s="436" t="n"/>
      <c r="DW564" s="436" t="n"/>
      <c r="DX564" s="436" t="n"/>
      <c r="DY564" s="436" t="n"/>
      <c r="DZ564" s="436" t="n"/>
      <c r="EA564" s="436" t="n"/>
      <c r="EB564" s="436" t="n"/>
      <c r="EC564" s="436" t="n"/>
      <c r="ED564" s="436" t="n"/>
      <c r="EE564" s="436" t="n"/>
      <c r="EF564" s="436" t="n"/>
      <c r="EG564" s="436" t="n"/>
      <c r="EH564" s="436" t="n"/>
      <c r="EI564" s="436" t="n"/>
      <c r="EJ564" s="436" t="n"/>
      <c r="EK564" s="436" t="n"/>
      <c r="EL564" s="436" t="n"/>
      <c r="EM564" s="436" t="n"/>
      <c r="EN564" s="436" t="n"/>
      <c r="EO564" s="436" t="n"/>
      <c r="EP564" s="436" t="n"/>
      <c r="EQ564" s="436" t="n"/>
      <c r="ER564" s="436" t="n"/>
      <c r="ES564" s="436" t="n"/>
      <c r="ET564" s="436" t="n"/>
      <c r="EU564" s="436" t="n"/>
      <c r="EV564" s="436" t="n"/>
      <c r="EW564" s="436" t="n"/>
      <c r="EX564" s="436" t="n"/>
      <c r="EY564" s="436" t="n"/>
      <c r="EZ564" s="436" t="n"/>
      <c r="FA564" s="436" t="n"/>
      <c r="FB564" s="436" t="n"/>
      <c r="FC564" s="436" t="n"/>
      <c r="FD564" s="436" t="n"/>
      <c r="FE564" s="436" t="n"/>
      <c r="FF564" s="436" t="n"/>
      <c r="FG564" s="436" t="n"/>
      <c r="FH564" s="436" t="n"/>
      <c r="FI564" s="436" t="n"/>
      <c r="FJ564" s="436" t="n"/>
      <c r="FK564" s="436" t="n"/>
      <c r="FL564" s="436" t="n"/>
      <c r="FM564" s="436" t="n"/>
      <c r="FN564" s="436" t="n"/>
      <c r="FO564" s="436" t="n"/>
      <c r="FP564" s="436" t="n"/>
      <c r="FQ564" s="436" t="n"/>
      <c r="FR564" s="436" t="n"/>
      <c r="FS564" s="436" t="n"/>
      <c r="FT564" s="436" t="n"/>
      <c r="FU564" s="436" t="n"/>
      <c r="FV564" s="436" t="n"/>
      <c r="FW564" s="436" t="n"/>
      <c r="FX564" s="436" t="n"/>
      <c r="FY564" s="436" t="n"/>
      <c r="FZ564" s="436" t="n"/>
      <c r="GA564" s="436" t="n"/>
      <c r="GB564" s="436" t="n"/>
      <c r="GC564" s="436" t="n"/>
      <c r="GD564" s="436" t="n"/>
      <c r="GE564" s="436" t="n"/>
      <c r="GF564" s="436" t="n"/>
      <c r="GG564" s="436" t="n"/>
      <c r="GH564" s="436" t="n"/>
      <c r="GI564" s="436" t="n"/>
      <c r="GJ564" s="436" t="n"/>
      <c r="GK564" s="436" t="n"/>
      <c r="GL564" s="436" t="n"/>
      <c r="GM564" s="436" t="n"/>
      <c r="GN564" s="436" t="n"/>
      <c r="GO564" s="436" t="n"/>
      <c r="GP564" s="436" t="n"/>
      <c r="GQ564" s="436" t="n"/>
      <c r="GR564" s="436" t="n"/>
      <c r="GS564" s="436" t="n"/>
      <c r="GT564" s="436" t="n"/>
      <c r="GU564" s="436" t="n"/>
      <c r="GV564" s="436" t="n"/>
      <c r="GW564" s="436" t="n"/>
      <c r="GX564" s="436" t="n">
        <v>0</v>
      </c>
    </row>
    <row r="565"/>
    <row r="566">
      <c r="A566" s="437" t="n">
        <v>50</v>
      </c>
      <c r="B566" s="437" t="n">
        <v>0</v>
      </c>
      <c r="C566" s="437" t="n">
        <v>0</v>
      </c>
      <c r="D566" s="437" t="n">
        <v>1</v>
      </c>
      <c r="E566" s="437" t="n">
        <v>201</v>
      </c>
      <c r="F566" s="437">
        <f>ROUND(Source!O564,O566)</f>
        <v/>
      </c>
      <c r="G566" s="437" t="inlineStr">
        <is>
          <t>ПЗ</t>
        </is>
      </c>
      <c r="H566" s="437" t="inlineStr">
        <is>
          <t>Прямые затраты</t>
        </is>
      </c>
      <c r="I566" s="437" t="n"/>
      <c r="J566" s="437" t="n"/>
      <c r="K566" s="437" t="n">
        <v>201</v>
      </c>
      <c r="L566" s="437" t="n">
        <v>1</v>
      </c>
      <c r="M566" s="437" t="n">
        <v>3</v>
      </c>
      <c r="N566" s="437" t="inlineStr"/>
      <c r="O566" s="437" t="n">
        <v>0</v>
      </c>
      <c r="P566" s="437" t="n"/>
      <c r="Q566" s="437" t="n"/>
      <c r="R566" s="437" t="n"/>
      <c r="S566" s="437" t="n"/>
      <c r="T566" s="437" t="n"/>
      <c r="U566" s="437" t="n"/>
      <c r="V566" s="437" t="n"/>
      <c r="W566" s="437" t="n">
        <v>0</v>
      </c>
      <c r="X566" s="437" t="n">
        <v>1</v>
      </c>
      <c r="Y566" s="437" t="n">
        <v>0</v>
      </c>
      <c r="Z566" s="437" t="n"/>
      <c r="AA566" s="437" t="n"/>
      <c r="AB566" s="437" t="n"/>
    </row>
    <row r="567">
      <c r="A567" s="437" t="n">
        <v>50</v>
      </c>
      <c r="B567" s="437" t="n">
        <v>0</v>
      </c>
      <c r="C567" s="437" t="n">
        <v>0</v>
      </c>
      <c r="D567" s="437" t="n">
        <v>1</v>
      </c>
      <c r="E567" s="437" t="n">
        <v>202</v>
      </c>
      <c r="F567" s="437">
        <f>ROUND(Source!P564,O567)</f>
        <v/>
      </c>
      <c r="G567" s="437" t="inlineStr">
        <is>
          <t>СтМатОб</t>
        </is>
      </c>
      <c r="H567" s="437" t="inlineStr">
        <is>
          <t>Стоимость материальных ресурсов (всего)</t>
        </is>
      </c>
      <c r="I567" s="437" t="n"/>
      <c r="J567" s="437" t="n"/>
      <c r="K567" s="437" t="n">
        <v>202</v>
      </c>
      <c r="L567" s="437" t="n">
        <v>2</v>
      </c>
      <c r="M567" s="437" t="n">
        <v>3</v>
      </c>
      <c r="N567" s="437" t="inlineStr"/>
      <c r="O567" s="437" t="n">
        <v>0</v>
      </c>
      <c r="P567" s="437" t="n"/>
      <c r="Q567" s="437" t="n"/>
      <c r="R567" s="437" t="n"/>
      <c r="S567" s="437" t="n"/>
      <c r="T567" s="437" t="n"/>
      <c r="U567" s="437" t="n"/>
      <c r="V567" s="437" t="n"/>
      <c r="W567" s="437" t="n">
        <v>0</v>
      </c>
      <c r="X567" s="437" t="n">
        <v>1</v>
      </c>
      <c r="Y567" s="437" t="n">
        <v>0</v>
      </c>
      <c r="Z567" s="437" t="n"/>
      <c r="AA567" s="437" t="n"/>
      <c r="AB567" s="437" t="n"/>
    </row>
    <row r="568">
      <c r="A568" s="437" t="n">
        <v>50</v>
      </c>
      <c r="B568" s="437" t="n">
        <v>0</v>
      </c>
      <c r="C568" s="437" t="n">
        <v>0</v>
      </c>
      <c r="D568" s="437" t="n">
        <v>1</v>
      </c>
      <c r="E568" s="437" t="n">
        <v>222</v>
      </c>
      <c r="F568" s="437">
        <f>ROUND(Source!AO564,O568)</f>
        <v/>
      </c>
      <c r="G568" s="437" t="inlineStr">
        <is>
          <t>СтМатОбЗак</t>
        </is>
      </c>
      <c r="H568" s="437" t="inlineStr">
        <is>
          <t>Стоимость материалов и оборудования заказчика</t>
        </is>
      </c>
      <c r="I568" s="437" t="n"/>
      <c r="J568" s="437" t="n"/>
      <c r="K568" s="437" t="n">
        <v>222</v>
      </c>
      <c r="L568" s="437" t="n">
        <v>3</v>
      </c>
      <c r="M568" s="437" t="n">
        <v>3</v>
      </c>
      <c r="N568" s="437" t="inlineStr"/>
      <c r="O568" s="437" t="n">
        <v>0</v>
      </c>
      <c r="P568" s="437" t="n"/>
      <c r="Q568" s="437" t="n"/>
      <c r="R568" s="437" t="n"/>
      <c r="S568" s="437" t="n"/>
      <c r="T568" s="437" t="n"/>
      <c r="U568" s="437" t="n"/>
      <c r="V568" s="437" t="n"/>
      <c r="W568" s="437" t="n">
        <v>0</v>
      </c>
      <c r="X568" s="437" t="n">
        <v>1</v>
      </c>
      <c r="Y568" s="437" t="n">
        <v>0</v>
      </c>
      <c r="Z568" s="437" t="n"/>
      <c r="AA568" s="437" t="n"/>
      <c r="AB568" s="437" t="n"/>
    </row>
    <row r="569">
      <c r="A569" s="437" t="n">
        <v>50</v>
      </c>
      <c r="B569" s="437" t="n">
        <v>0</v>
      </c>
      <c r="C569" s="437" t="n">
        <v>0</v>
      </c>
      <c r="D569" s="437" t="n">
        <v>1</v>
      </c>
      <c r="E569" s="437" t="n">
        <v>225</v>
      </c>
      <c r="F569" s="437">
        <f>ROUND(Source!AV564,O569)</f>
        <v/>
      </c>
      <c r="G569" s="437" t="inlineStr">
        <is>
          <t>СтМатОбПод</t>
        </is>
      </c>
      <c r="H569" s="437" t="inlineStr">
        <is>
          <t>Стоимость материалов и оборудования подрядчика</t>
        </is>
      </c>
      <c r="I569" s="437" t="n"/>
      <c r="J569" s="437" t="n"/>
      <c r="K569" s="437" t="n">
        <v>225</v>
      </c>
      <c r="L569" s="437" t="n">
        <v>4</v>
      </c>
      <c r="M569" s="437" t="n">
        <v>3</v>
      </c>
      <c r="N569" s="437" t="inlineStr"/>
      <c r="O569" s="437" t="n">
        <v>0</v>
      </c>
      <c r="P569" s="437" t="n"/>
      <c r="Q569" s="437" t="n"/>
      <c r="R569" s="437" t="n"/>
      <c r="S569" s="437" t="n"/>
      <c r="T569" s="437" t="n"/>
      <c r="U569" s="437" t="n"/>
      <c r="V569" s="437" t="n"/>
      <c r="W569" s="437" t="n">
        <v>0</v>
      </c>
      <c r="X569" s="437" t="n">
        <v>1</v>
      </c>
      <c r="Y569" s="437" t="n">
        <v>0</v>
      </c>
      <c r="Z569" s="437" t="n"/>
      <c r="AA569" s="437" t="n"/>
      <c r="AB569" s="437" t="n"/>
    </row>
    <row r="570">
      <c r="A570" s="437" t="n">
        <v>50</v>
      </c>
      <c r="B570" s="437" t="n">
        <v>0</v>
      </c>
      <c r="C570" s="437" t="n">
        <v>0</v>
      </c>
      <c r="D570" s="437" t="n">
        <v>1</v>
      </c>
      <c r="E570" s="437" t="n">
        <v>226</v>
      </c>
      <c r="F570" s="437">
        <f>ROUND(Source!AW564,O570)</f>
        <v/>
      </c>
      <c r="G570" s="437" t="inlineStr">
        <is>
          <t>СтМат</t>
        </is>
      </c>
      <c r="H570" s="437" t="inlineStr">
        <is>
          <t>Стоимость материалов (всего)</t>
        </is>
      </c>
      <c r="I570" s="437" t="n"/>
      <c r="J570" s="437" t="n"/>
      <c r="K570" s="437" t="n">
        <v>226</v>
      </c>
      <c r="L570" s="437" t="n">
        <v>5</v>
      </c>
      <c r="M570" s="437" t="n">
        <v>3</v>
      </c>
      <c r="N570" s="437" t="inlineStr"/>
      <c r="O570" s="437" t="n">
        <v>0</v>
      </c>
      <c r="P570" s="437" t="n"/>
      <c r="Q570" s="437" t="n"/>
      <c r="R570" s="437" t="n"/>
      <c r="S570" s="437" t="n"/>
      <c r="T570" s="437" t="n"/>
      <c r="U570" s="437" t="n"/>
      <c r="V570" s="437" t="n"/>
      <c r="W570" s="437" t="n">
        <v>0</v>
      </c>
      <c r="X570" s="437" t="n">
        <v>1</v>
      </c>
      <c r="Y570" s="437" t="n">
        <v>0</v>
      </c>
      <c r="Z570" s="437" t="n"/>
      <c r="AA570" s="437" t="n"/>
      <c r="AB570" s="437" t="n"/>
    </row>
    <row r="571">
      <c r="A571" s="437" t="n">
        <v>50</v>
      </c>
      <c r="B571" s="437" t="n">
        <v>0</v>
      </c>
      <c r="C571" s="437" t="n">
        <v>0</v>
      </c>
      <c r="D571" s="437" t="n">
        <v>1</v>
      </c>
      <c r="E571" s="437" t="n">
        <v>227</v>
      </c>
      <c r="F571" s="437">
        <f>ROUND(Source!AX564,O571)</f>
        <v/>
      </c>
      <c r="G571" s="437" t="inlineStr">
        <is>
          <t>СтМатЗак</t>
        </is>
      </c>
      <c r="H571" s="437" t="inlineStr">
        <is>
          <t>Стоимость материалов заказчика</t>
        </is>
      </c>
      <c r="I571" s="437" t="n"/>
      <c r="J571" s="437" t="n"/>
      <c r="K571" s="437" t="n">
        <v>227</v>
      </c>
      <c r="L571" s="437" t="n">
        <v>6</v>
      </c>
      <c r="M571" s="437" t="n">
        <v>3</v>
      </c>
      <c r="N571" s="437" t="inlineStr"/>
      <c r="O571" s="437" t="n">
        <v>0</v>
      </c>
      <c r="P571" s="437" t="n"/>
      <c r="Q571" s="437" t="n"/>
      <c r="R571" s="437" t="n"/>
      <c r="S571" s="437" t="n"/>
      <c r="T571" s="437" t="n"/>
      <c r="U571" s="437" t="n"/>
      <c r="V571" s="437" t="n"/>
      <c r="W571" s="437" t="n">
        <v>0</v>
      </c>
      <c r="X571" s="437" t="n">
        <v>1</v>
      </c>
      <c r="Y571" s="437" t="n">
        <v>0</v>
      </c>
      <c r="Z571" s="437" t="n"/>
      <c r="AA571" s="437" t="n"/>
      <c r="AB571" s="437" t="n"/>
    </row>
    <row r="572">
      <c r="A572" s="437" t="n">
        <v>50</v>
      </c>
      <c r="B572" s="437" t="n">
        <v>0</v>
      </c>
      <c r="C572" s="437" t="n">
        <v>0</v>
      </c>
      <c r="D572" s="437" t="n">
        <v>1</v>
      </c>
      <c r="E572" s="437" t="n">
        <v>228</v>
      </c>
      <c r="F572" s="437">
        <f>ROUND(Source!AY564,O572)</f>
        <v/>
      </c>
      <c r="G572" s="437" t="inlineStr">
        <is>
          <t>СтМатПод</t>
        </is>
      </c>
      <c r="H572" s="437" t="inlineStr">
        <is>
          <t>Стоимость материалов подрядчика</t>
        </is>
      </c>
      <c r="I572" s="437" t="n"/>
      <c r="J572" s="437" t="n"/>
      <c r="K572" s="437" t="n">
        <v>228</v>
      </c>
      <c r="L572" s="437" t="n">
        <v>7</v>
      </c>
      <c r="M572" s="437" t="n">
        <v>3</v>
      </c>
      <c r="N572" s="437" t="inlineStr"/>
      <c r="O572" s="437" t="n">
        <v>0</v>
      </c>
      <c r="P572" s="437" t="n"/>
      <c r="Q572" s="437" t="n"/>
      <c r="R572" s="437" t="n"/>
      <c r="S572" s="437" t="n"/>
      <c r="T572" s="437" t="n"/>
      <c r="U572" s="437" t="n"/>
      <c r="V572" s="437" t="n"/>
      <c r="W572" s="437" t="n">
        <v>0</v>
      </c>
      <c r="X572" s="437" t="n">
        <v>1</v>
      </c>
      <c r="Y572" s="437" t="n">
        <v>0</v>
      </c>
      <c r="Z572" s="437" t="n"/>
      <c r="AA572" s="437" t="n"/>
      <c r="AB572" s="437" t="n"/>
    </row>
    <row r="573">
      <c r="A573" s="437" t="n">
        <v>50</v>
      </c>
      <c r="B573" s="437" t="n">
        <v>0</v>
      </c>
      <c r="C573" s="437" t="n">
        <v>0</v>
      </c>
      <c r="D573" s="437" t="n">
        <v>1</v>
      </c>
      <c r="E573" s="437" t="n">
        <v>216</v>
      </c>
      <c r="F573" s="437">
        <f>ROUND(Source!AP564,O573)</f>
        <v/>
      </c>
      <c r="G573" s="437" t="inlineStr">
        <is>
          <t>Оборуд</t>
        </is>
      </c>
      <c r="H573" s="437" t="inlineStr">
        <is>
          <t>Стоимость оборудования (всего)</t>
        </is>
      </c>
      <c r="I573" s="437" t="n"/>
      <c r="J573" s="437" t="n"/>
      <c r="K573" s="437" t="n">
        <v>216</v>
      </c>
      <c r="L573" s="437" t="n">
        <v>8</v>
      </c>
      <c r="M573" s="437" t="n">
        <v>3</v>
      </c>
      <c r="N573" s="437" t="inlineStr"/>
      <c r="O573" s="437" t="n">
        <v>0</v>
      </c>
      <c r="P573" s="437" t="n"/>
      <c r="Q573" s="437" t="n"/>
      <c r="R573" s="437" t="n"/>
      <c r="S573" s="437" t="n"/>
      <c r="T573" s="437" t="n"/>
      <c r="U573" s="437" t="n"/>
      <c r="V573" s="437" t="n"/>
      <c r="W573" s="437" t="n">
        <v>0</v>
      </c>
      <c r="X573" s="437" t="n">
        <v>1</v>
      </c>
      <c r="Y573" s="437" t="n">
        <v>0</v>
      </c>
      <c r="Z573" s="437" t="n"/>
      <c r="AA573" s="437" t="n"/>
      <c r="AB573" s="437" t="n"/>
    </row>
    <row r="574">
      <c r="A574" s="437" t="n">
        <v>50</v>
      </c>
      <c r="B574" s="437" t="n">
        <v>0</v>
      </c>
      <c r="C574" s="437" t="n">
        <v>0</v>
      </c>
      <c r="D574" s="437" t="n">
        <v>1</v>
      </c>
      <c r="E574" s="437" t="n">
        <v>223</v>
      </c>
      <c r="F574" s="437">
        <f>ROUND(Source!AQ564,O574)</f>
        <v/>
      </c>
      <c r="G574" s="437" t="inlineStr">
        <is>
          <t>ОборудЗак</t>
        </is>
      </c>
      <c r="H574" s="437" t="inlineStr">
        <is>
          <t>Стоимость оборудования заказчика</t>
        </is>
      </c>
      <c r="I574" s="437" t="n"/>
      <c r="J574" s="437" t="n"/>
      <c r="K574" s="437" t="n">
        <v>223</v>
      </c>
      <c r="L574" s="437" t="n">
        <v>9</v>
      </c>
      <c r="M574" s="437" t="n">
        <v>3</v>
      </c>
      <c r="N574" s="437" t="inlineStr"/>
      <c r="O574" s="437" t="n">
        <v>0</v>
      </c>
      <c r="P574" s="437" t="n"/>
      <c r="Q574" s="437" t="n"/>
      <c r="R574" s="437" t="n"/>
      <c r="S574" s="437" t="n"/>
      <c r="T574" s="437" t="n"/>
      <c r="U574" s="437" t="n"/>
      <c r="V574" s="437" t="n"/>
      <c r="W574" s="437" t="n">
        <v>0</v>
      </c>
      <c r="X574" s="437" t="n">
        <v>1</v>
      </c>
      <c r="Y574" s="437" t="n">
        <v>0</v>
      </c>
      <c r="Z574" s="437" t="n"/>
      <c r="AA574" s="437" t="n"/>
      <c r="AB574" s="437" t="n"/>
    </row>
    <row r="575">
      <c r="A575" s="437" t="n">
        <v>50</v>
      </c>
      <c r="B575" s="437" t="n">
        <v>0</v>
      </c>
      <c r="C575" s="437" t="n">
        <v>0</v>
      </c>
      <c r="D575" s="437" t="n">
        <v>1</v>
      </c>
      <c r="E575" s="437" t="n">
        <v>229</v>
      </c>
      <c r="F575" s="437">
        <f>ROUND(Source!AZ564,O575)</f>
        <v/>
      </c>
      <c r="G575" s="437" t="inlineStr">
        <is>
          <t>ОборудПод</t>
        </is>
      </c>
      <c r="H575" s="437" t="inlineStr">
        <is>
          <t>Стоимость оборудования подрядчика</t>
        </is>
      </c>
      <c r="I575" s="437" t="n"/>
      <c r="J575" s="437" t="n"/>
      <c r="K575" s="437" t="n">
        <v>229</v>
      </c>
      <c r="L575" s="437" t="n">
        <v>10</v>
      </c>
      <c r="M575" s="437" t="n">
        <v>3</v>
      </c>
      <c r="N575" s="437" t="inlineStr"/>
      <c r="O575" s="437" t="n">
        <v>0</v>
      </c>
      <c r="P575" s="437" t="n"/>
      <c r="Q575" s="437" t="n"/>
      <c r="R575" s="437" t="n"/>
      <c r="S575" s="437" t="n"/>
      <c r="T575" s="437" t="n"/>
      <c r="U575" s="437" t="n"/>
      <c r="V575" s="437" t="n"/>
      <c r="W575" s="437" t="n">
        <v>0</v>
      </c>
      <c r="X575" s="437" t="n">
        <v>1</v>
      </c>
      <c r="Y575" s="437" t="n">
        <v>0</v>
      </c>
      <c r="Z575" s="437" t="n"/>
      <c r="AA575" s="437" t="n"/>
      <c r="AB575" s="437" t="n"/>
    </row>
    <row r="576">
      <c r="A576" s="437" t="n">
        <v>50</v>
      </c>
      <c r="B576" s="437" t="n">
        <v>0</v>
      </c>
      <c r="C576" s="437" t="n">
        <v>0</v>
      </c>
      <c r="D576" s="437" t="n">
        <v>1</v>
      </c>
      <c r="E576" s="437" t="n">
        <v>203</v>
      </c>
      <c r="F576" s="437">
        <f>ROUND(Source!Q564,O576)</f>
        <v/>
      </c>
      <c r="G576" s="437" t="inlineStr">
        <is>
          <t>ЭММ</t>
        </is>
      </c>
      <c r="H576" s="437" t="inlineStr">
        <is>
          <t>Эксплуатация машин</t>
        </is>
      </c>
      <c r="I576" s="437" t="n"/>
      <c r="J576" s="437" t="n"/>
      <c r="K576" s="437" t="n">
        <v>203</v>
      </c>
      <c r="L576" s="437" t="n">
        <v>11</v>
      </c>
      <c r="M576" s="437" t="n">
        <v>3</v>
      </c>
      <c r="N576" s="437" t="inlineStr"/>
      <c r="O576" s="437" t="n">
        <v>0</v>
      </c>
      <c r="P576" s="437" t="n"/>
      <c r="Q576" s="437" t="n"/>
      <c r="R576" s="437" t="n"/>
      <c r="S576" s="437" t="n"/>
      <c r="T576" s="437" t="n"/>
      <c r="U576" s="437" t="n"/>
      <c r="V576" s="437" t="n"/>
      <c r="W576" s="437" t="n">
        <v>0</v>
      </c>
      <c r="X576" s="437" t="n">
        <v>1</v>
      </c>
      <c r="Y576" s="437" t="n">
        <v>0</v>
      </c>
      <c r="Z576" s="437" t="n"/>
      <c r="AA576" s="437" t="n"/>
      <c r="AB576" s="437" t="n"/>
    </row>
    <row r="577">
      <c r="A577" s="437" t="n">
        <v>50</v>
      </c>
      <c r="B577" s="437" t="n">
        <v>0</v>
      </c>
      <c r="C577" s="437" t="n">
        <v>0</v>
      </c>
      <c r="D577" s="437" t="n">
        <v>1</v>
      </c>
      <c r="E577" s="437" t="n">
        <v>231</v>
      </c>
      <c r="F577" s="437">
        <f>ROUND(Source!BB564,O577)</f>
        <v/>
      </c>
      <c r="G577" s="437" t="inlineStr">
        <is>
          <t>ЭММсНРиСП</t>
        </is>
      </c>
      <c r="H577" s="437" t="inlineStr">
        <is>
          <t>Эксплуатация машин по ТСН-2001.16</t>
        </is>
      </c>
      <c r="I577" s="437" t="n"/>
      <c r="J577" s="437" t="n"/>
      <c r="K577" s="437" t="n">
        <v>231</v>
      </c>
      <c r="L577" s="437" t="n">
        <v>12</v>
      </c>
      <c r="M577" s="437" t="n">
        <v>3</v>
      </c>
      <c r="N577" s="437" t="inlineStr"/>
      <c r="O577" s="437" t="n">
        <v>0</v>
      </c>
      <c r="P577" s="437" t="n"/>
      <c r="Q577" s="437" t="n"/>
      <c r="R577" s="437" t="n"/>
      <c r="S577" s="437" t="n"/>
      <c r="T577" s="437" t="n"/>
      <c r="U577" s="437" t="n"/>
      <c r="V577" s="437" t="n"/>
      <c r="W577" s="437" t="n">
        <v>0</v>
      </c>
      <c r="X577" s="437" t="n">
        <v>1</v>
      </c>
      <c r="Y577" s="437" t="n">
        <v>0</v>
      </c>
      <c r="Z577" s="437" t="n"/>
      <c r="AA577" s="437" t="n"/>
      <c r="AB577" s="437" t="n"/>
    </row>
    <row r="578">
      <c r="A578" s="437" t="n">
        <v>50</v>
      </c>
      <c r="B578" s="437" t="n">
        <v>0</v>
      </c>
      <c r="C578" s="437" t="n">
        <v>0</v>
      </c>
      <c r="D578" s="437" t="n">
        <v>1</v>
      </c>
      <c r="E578" s="437" t="n">
        <v>204</v>
      </c>
      <c r="F578" s="437">
        <f>ROUND(Source!R564,O578)</f>
        <v/>
      </c>
      <c r="G578" s="437" t="inlineStr">
        <is>
          <t>ЗПМ</t>
        </is>
      </c>
      <c r="H578" s="437" t="inlineStr">
        <is>
          <t>ЗП машинистов</t>
        </is>
      </c>
      <c r="I578" s="437" t="n"/>
      <c r="J578" s="437" t="n"/>
      <c r="K578" s="437" t="n">
        <v>204</v>
      </c>
      <c r="L578" s="437" t="n">
        <v>13</v>
      </c>
      <c r="M578" s="437" t="n">
        <v>3</v>
      </c>
      <c r="N578" s="437" t="inlineStr"/>
      <c r="O578" s="437" t="n">
        <v>0</v>
      </c>
      <c r="P578" s="437" t="n"/>
      <c r="Q578" s="437" t="n"/>
      <c r="R578" s="437" t="n"/>
      <c r="S578" s="437" t="n"/>
      <c r="T578" s="437" t="n"/>
      <c r="U578" s="437" t="n"/>
      <c r="V578" s="437" t="n"/>
      <c r="W578" s="437" t="n">
        <v>0</v>
      </c>
      <c r="X578" s="437" t="n">
        <v>1</v>
      </c>
      <c r="Y578" s="437" t="n">
        <v>0</v>
      </c>
      <c r="Z578" s="437" t="n"/>
      <c r="AA578" s="437" t="n"/>
      <c r="AB578" s="437" t="n"/>
    </row>
    <row r="579">
      <c r="A579" s="437" t="n">
        <v>50</v>
      </c>
      <c r="B579" s="437" t="n">
        <v>0</v>
      </c>
      <c r="C579" s="437" t="n">
        <v>0</v>
      </c>
      <c r="D579" s="437" t="n">
        <v>1</v>
      </c>
      <c r="E579" s="437" t="n">
        <v>205</v>
      </c>
      <c r="F579" s="437">
        <f>ROUND(Source!S564,O579)</f>
        <v/>
      </c>
      <c r="G579" s="437" t="inlineStr">
        <is>
          <t>ОЗП</t>
        </is>
      </c>
      <c r="H579" s="437" t="inlineStr">
        <is>
          <t>Основная ЗП рабочих</t>
        </is>
      </c>
      <c r="I579" s="437" t="n"/>
      <c r="J579" s="437" t="n"/>
      <c r="K579" s="437" t="n">
        <v>205</v>
      </c>
      <c r="L579" s="437" t="n">
        <v>14</v>
      </c>
      <c r="M579" s="437" t="n">
        <v>3</v>
      </c>
      <c r="N579" s="437" t="inlineStr"/>
      <c r="O579" s="437" t="n">
        <v>0</v>
      </c>
      <c r="P579" s="437" t="n"/>
      <c r="Q579" s="437" t="n"/>
      <c r="R579" s="437" t="n"/>
      <c r="S579" s="437" t="n"/>
      <c r="T579" s="437" t="n"/>
      <c r="U579" s="437" t="n"/>
      <c r="V579" s="437" t="n"/>
      <c r="W579" s="437" t="n">
        <v>0</v>
      </c>
      <c r="X579" s="437" t="n">
        <v>1</v>
      </c>
      <c r="Y579" s="437" t="n">
        <v>0</v>
      </c>
      <c r="Z579" s="437" t="n"/>
      <c r="AA579" s="437" t="n"/>
      <c r="AB579" s="437" t="n"/>
    </row>
    <row r="580">
      <c r="A580" s="437" t="n">
        <v>50</v>
      </c>
      <c r="B580" s="437" t="n">
        <v>0</v>
      </c>
      <c r="C580" s="437" t="n">
        <v>0</v>
      </c>
      <c r="D580" s="437" t="n">
        <v>1</v>
      </c>
      <c r="E580" s="437" t="n">
        <v>232</v>
      </c>
      <c r="F580" s="437">
        <f>ROUND(Source!BC564,O580)</f>
        <v/>
      </c>
      <c r="G580" s="437" t="inlineStr">
        <is>
          <t>ОЗПсНРиСП</t>
        </is>
      </c>
      <c r="H580" s="437" t="inlineStr">
        <is>
          <t>Основная ЗП рабочих по ТСН-2001.16</t>
        </is>
      </c>
      <c r="I580" s="437" t="n"/>
      <c r="J580" s="437" t="n"/>
      <c r="K580" s="437" t="n">
        <v>232</v>
      </c>
      <c r="L580" s="437" t="n">
        <v>15</v>
      </c>
      <c r="M580" s="437" t="n">
        <v>3</v>
      </c>
      <c r="N580" s="437" t="inlineStr"/>
      <c r="O580" s="437" t="n">
        <v>0</v>
      </c>
      <c r="P580" s="437" t="n"/>
      <c r="Q580" s="437" t="n"/>
      <c r="R580" s="437" t="n"/>
      <c r="S580" s="437" t="n"/>
      <c r="T580" s="437" t="n"/>
      <c r="U580" s="437" t="n"/>
      <c r="V580" s="437" t="n"/>
      <c r="W580" s="437" t="n">
        <v>0</v>
      </c>
      <c r="X580" s="437" t="n">
        <v>1</v>
      </c>
      <c r="Y580" s="437" t="n">
        <v>0</v>
      </c>
      <c r="Z580" s="437" t="n"/>
      <c r="AA580" s="437" t="n"/>
      <c r="AB580" s="437" t="n"/>
    </row>
    <row r="581">
      <c r="A581" s="437" t="n">
        <v>50</v>
      </c>
      <c r="B581" s="437" t="n">
        <v>0</v>
      </c>
      <c r="C581" s="437" t="n">
        <v>0</v>
      </c>
      <c r="D581" s="437" t="n">
        <v>1</v>
      </c>
      <c r="E581" s="437" t="n">
        <v>214</v>
      </c>
      <c r="F581" s="437">
        <f>ROUND(Source!AS564,O581)</f>
        <v/>
      </c>
      <c r="G581" s="437" t="inlineStr">
        <is>
          <t>Строит</t>
        </is>
      </c>
      <c r="H581" s="437" t="inlineStr">
        <is>
          <t>Строительные работы с НР и СП</t>
        </is>
      </c>
      <c r="I581" s="437" t="n"/>
      <c r="J581" s="437" t="n"/>
      <c r="K581" s="437" t="n">
        <v>214</v>
      </c>
      <c r="L581" s="437" t="n">
        <v>16</v>
      </c>
      <c r="M581" s="437" t="n">
        <v>3</v>
      </c>
      <c r="N581" s="437" t="inlineStr"/>
      <c r="O581" s="437" t="n">
        <v>0</v>
      </c>
      <c r="P581" s="437" t="n"/>
      <c r="Q581" s="437" t="n"/>
      <c r="R581" s="437" t="n"/>
      <c r="S581" s="437" t="n"/>
      <c r="T581" s="437" t="n"/>
      <c r="U581" s="437" t="n"/>
      <c r="V581" s="437" t="n"/>
      <c r="W581" s="437" t="n">
        <v>0</v>
      </c>
      <c r="X581" s="437" t="n">
        <v>1</v>
      </c>
      <c r="Y581" s="437" t="n">
        <v>0</v>
      </c>
      <c r="Z581" s="437" t="n"/>
      <c r="AA581" s="437" t="n"/>
      <c r="AB581" s="437" t="n"/>
    </row>
    <row r="582">
      <c r="A582" s="437" t="n">
        <v>50</v>
      </c>
      <c r="B582" s="437" t="n">
        <v>0</v>
      </c>
      <c r="C582" s="437" t="n">
        <v>0</v>
      </c>
      <c r="D582" s="437" t="n">
        <v>1</v>
      </c>
      <c r="E582" s="437" t="n">
        <v>215</v>
      </c>
      <c r="F582" s="437">
        <f>ROUND(Source!AT564,O582)</f>
        <v/>
      </c>
      <c r="G582" s="437" t="inlineStr">
        <is>
          <t>Монтаж</t>
        </is>
      </c>
      <c r="H582" s="437" t="inlineStr">
        <is>
          <t>Монтажные работы с НР и СП</t>
        </is>
      </c>
      <c r="I582" s="437" t="n"/>
      <c r="J582" s="437" t="n"/>
      <c r="K582" s="437" t="n">
        <v>215</v>
      </c>
      <c r="L582" s="437" t="n">
        <v>17</v>
      </c>
      <c r="M582" s="437" t="n">
        <v>3</v>
      </c>
      <c r="N582" s="437" t="inlineStr"/>
      <c r="O582" s="437" t="n">
        <v>0</v>
      </c>
      <c r="P582" s="437" t="n"/>
      <c r="Q582" s="437" t="n"/>
      <c r="R582" s="437" t="n"/>
      <c r="S582" s="437" t="n"/>
      <c r="T582" s="437" t="n"/>
      <c r="U582" s="437" t="n"/>
      <c r="V582" s="437" t="n"/>
      <c r="W582" s="437" t="n">
        <v>0</v>
      </c>
      <c r="X582" s="437" t="n">
        <v>1</v>
      </c>
      <c r="Y582" s="437" t="n">
        <v>0</v>
      </c>
      <c r="Z582" s="437" t="n"/>
      <c r="AA582" s="437" t="n"/>
      <c r="AB582" s="437" t="n"/>
    </row>
    <row r="583">
      <c r="A583" s="437" t="n">
        <v>50</v>
      </c>
      <c r="B583" s="437" t="n">
        <v>0</v>
      </c>
      <c r="C583" s="437" t="n">
        <v>0</v>
      </c>
      <c r="D583" s="437" t="n">
        <v>1</v>
      </c>
      <c r="E583" s="437" t="n">
        <v>217</v>
      </c>
      <c r="F583" s="437">
        <f>ROUND(Source!AU564,O583)</f>
        <v/>
      </c>
      <c r="G583" s="437" t="inlineStr">
        <is>
          <t>Прочие</t>
        </is>
      </c>
      <c r="H583" s="437" t="inlineStr">
        <is>
          <t>Прочие работы с НР и СП</t>
        </is>
      </c>
      <c r="I583" s="437" t="n"/>
      <c r="J583" s="437" t="n"/>
      <c r="K583" s="437" t="n">
        <v>217</v>
      </c>
      <c r="L583" s="437" t="n">
        <v>18</v>
      </c>
      <c r="M583" s="437" t="n">
        <v>3</v>
      </c>
      <c r="N583" s="437" t="inlineStr"/>
      <c r="O583" s="437" t="n">
        <v>0</v>
      </c>
      <c r="P583" s="437" t="n"/>
      <c r="Q583" s="437" t="n"/>
      <c r="R583" s="437" t="n"/>
      <c r="S583" s="437" t="n"/>
      <c r="T583" s="437" t="n"/>
      <c r="U583" s="437" t="n"/>
      <c r="V583" s="437" t="n"/>
      <c r="W583" s="437" t="n">
        <v>0</v>
      </c>
      <c r="X583" s="437" t="n">
        <v>1</v>
      </c>
      <c r="Y583" s="437" t="n">
        <v>0</v>
      </c>
      <c r="Z583" s="437" t="n"/>
      <c r="AA583" s="437" t="n"/>
      <c r="AB583" s="437" t="n"/>
    </row>
    <row r="584">
      <c r="A584" s="437" t="n">
        <v>50</v>
      </c>
      <c r="B584" s="437" t="n">
        <v>0</v>
      </c>
      <c r="C584" s="437" t="n">
        <v>0</v>
      </c>
      <c r="D584" s="437" t="n">
        <v>1</v>
      </c>
      <c r="E584" s="437" t="n">
        <v>230</v>
      </c>
      <c r="F584" s="437">
        <f>ROUND(Source!BA564,O584)</f>
        <v/>
      </c>
      <c r="G584" s="437" t="inlineStr">
        <is>
          <t>ПрочиеЗатр</t>
        </is>
      </c>
      <c r="H584" s="437" t="inlineStr">
        <is>
          <t>Прочие затраты по ТСН-2001.16</t>
        </is>
      </c>
      <c r="I584" s="437" t="n"/>
      <c r="J584" s="437" t="n"/>
      <c r="K584" s="437" t="n">
        <v>230</v>
      </c>
      <c r="L584" s="437" t="n">
        <v>19</v>
      </c>
      <c r="M584" s="437" t="n">
        <v>3</v>
      </c>
      <c r="N584" s="437" t="inlineStr"/>
      <c r="O584" s="437" t="n">
        <v>0</v>
      </c>
      <c r="P584" s="437" t="n"/>
      <c r="Q584" s="437" t="n"/>
      <c r="R584" s="437" t="n"/>
      <c r="S584" s="437" t="n"/>
      <c r="T584" s="437" t="n"/>
      <c r="U584" s="437" t="n"/>
      <c r="V584" s="437" t="n"/>
      <c r="W584" s="437" t="n">
        <v>0</v>
      </c>
      <c r="X584" s="437" t="n">
        <v>1</v>
      </c>
      <c r="Y584" s="437" t="n">
        <v>0</v>
      </c>
      <c r="Z584" s="437" t="n"/>
      <c r="AA584" s="437" t="n"/>
      <c r="AB584" s="437" t="n"/>
    </row>
    <row r="585">
      <c r="A585" s="437" t="n">
        <v>50</v>
      </c>
      <c r="B585" s="437" t="n">
        <v>0</v>
      </c>
      <c r="C585" s="437" t="n">
        <v>0</v>
      </c>
      <c r="D585" s="437" t="n">
        <v>1</v>
      </c>
      <c r="E585" s="437" t="n">
        <v>206</v>
      </c>
      <c r="F585" s="437">
        <f>ROUND(Source!T564,O585)</f>
        <v/>
      </c>
      <c r="G585" s="437" t="inlineStr">
        <is>
          <t>ВозврМат</t>
        </is>
      </c>
      <c r="H585" s="437" t="inlineStr">
        <is>
          <t>Возврат материалов</t>
        </is>
      </c>
      <c r="I585" s="437" t="n"/>
      <c r="J585" s="437" t="n"/>
      <c r="K585" s="437" t="n">
        <v>206</v>
      </c>
      <c r="L585" s="437" t="n">
        <v>20</v>
      </c>
      <c r="M585" s="437" t="n">
        <v>3</v>
      </c>
      <c r="N585" s="437" t="inlineStr"/>
      <c r="O585" s="437" t="n">
        <v>0</v>
      </c>
      <c r="P585" s="437" t="n"/>
      <c r="Q585" s="437" t="n"/>
      <c r="R585" s="437" t="n"/>
      <c r="S585" s="437" t="n"/>
      <c r="T585" s="437" t="n"/>
      <c r="U585" s="437" t="n"/>
      <c r="V585" s="437" t="n"/>
      <c r="W585" s="437" t="n">
        <v>0</v>
      </c>
      <c r="X585" s="437" t="n">
        <v>1</v>
      </c>
      <c r="Y585" s="437" t="n">
        <v>0</v>
      </c>
      <c r="Z585" s="437" t="n"/>
      <c r="AA585" s="437" t="n"/>
      <c r="AB585" s="437" t="n"/>
    </row>
    <row r="586">
      <c r="A586" s="437" t="n">
        <v>50</v>
      </c>
      <c r="B586" s="437" t="n">
        <v>0</v>
      </c>
      <c r="C586" s="437" t="n">
        <v>0</v>
      </c>
      <c r="D586" s="437" t="n">
        <v>1</v>
      </c>
      <c r="E586" s="437" t="n">
        <v>207</v>
      </c>
      <c r="F586" s="437">
        <f>ROUND(Source!U564,O586)</f>
        <v/>
      </c>
      <c r="G586" s="437" t="inlineStr">
        <is>
          <t>ТрудСтр</t>
        </is>
      </c>
      <c r="H586" s="437" t="inlineStr">
        <is>
          <t>Трудозатраты строителей</t>
        </is>
      </c>
      <c r="I586" s="437" t="n"/>
      <c r="J586" s="437" t="n"/>
      <c r="K586" s="437" t="n">
        <v>207</v>
      </c>
      <c r="L586" s="437" t="n">
        <v>21</v>
      </c>
      <c r="M586" s="437" t="n">
        <v>3</v>
      </c>
      <c r="N586" s="437" t="inlineStr"/>
      <c r="O586" s="437" t="n">
        <v>7</v>
      </c>
      <c r="P586" s="437" t="n"/>
      <c r="Q586" s="437" t="n"/>
      <c r="R586" s="437" t="n"/>
      <c r="S586" s="437" t="n"/>
      <c r="T586" s="437" t="n"/>
      <c r="U586" s="437" t="n"/>
      <c r="V586" s="437" t="n"/>
      <c r="W586" s="437" t="n">
        <v>0</v>
      </c>
      <c r="X586" s="437" t="n">
        <v>1</v>
      </c>
      <c r="Y586" s="437" t="n">
        <v>0</v>
      </c>
      <c r="Z586" s="437" t="n"/>
      <c r="AA586" s="437" t="n"/>
      <c r="AB586" s="437" t="n"/>
    </row>
    <row r="587">
      <c r="A587" s="437" t="n">
        <v>50</v>
      </c>
      <c r="B587" s="437" t="n">
        <v>0</v>
      </c>
      <c r="C587" s="437" t="n">
        <v>0</v>
      </c>
      <c r="D587" s="437" t="n">
        <v>1</v>
      </c>
      <c r="E587" s="437" t="n">
        <v>208</v>
      </c>
      <c r="F587" s="437">
        <f>ROUND(Source!V564,O587)</f>
        <v/>
      </c>
      <c r="G587" s="437" t="inlineStr">
        <is>
          <t>ТрудМаш</t>
        </is>
      </c>
      <c r="H587" s="437" t="inlineStr">
        <is>
          <t>Трудозатраты машинистов</t>
        </is>
      </c>
      <c r="I587" s="437" t="n"/>
      <c r="J587" s="437" t="n"/>
      <c r="K587" s="437" t="n">
        <v>208</v>
      </c>
      <c r="L587" s="437" t="n">
        <v>22</v>
      </c>
      <c r="M587" s="437" t="n">
        <v>3</v>
      </c>
      <c r="N587" s="437" t="inlineStr"/>
      <c r="O587" s="437" t="n">
        <v>7</v>
      </c>
      <c r="P587" s="437" t="n"/>
      <c r="Q587" s="437" t="n"/>
      <c r="R587" s="437" t="n"/>
      <c r="S587" s="437" t="n"/>
      <c r="T587" s="437" t="n"/>
      <c r="U587" s="437" t="n"/>
      <c r="V587" s="437" t="n"/>
      <c r="W587" s="437" t="n">
        <v>0</v>
      </c>
      <c r="X587" s="437" t="n">
        <v>1</v>
      </c>
      <c r="Y587" s="437" t="n">
        <v>0</v>
      </c>
      <c r="Z587" s="437" t="n"/>
      <c r="AA587" s="437" t="n"/>
      <c r="AB587" s="437" t="n"/>
    </row>
    <row r="588">
      <c r="A588" s="437" t="n">
        <v>50</v>
      </c>
      <c r="B588" s="437" t="n">
        <v>0</v>
      </c>
      <c r="C588" s="437" t="n">
        <v>0</v>
      </c>
      <c r="D588" s="437" t="n">
        <v>1</v>
      </c>
      <c r="E588" s="437" t="n">
        <v>209</v>
      </c>
      <c r="F588" s="437">
        <f>ROUND(Source!W564,O588)</f>
        <v/>
      </c>
      <c r="G588" s="437" t="inlineStr">
        <is>
          <t>ТранспМат</t>
        </is>
      </c>
      <c r="H588" s="437" t="inlineStr">
        <is>
          <t>Транспорт материалов</t>
        </is>
      </c>
      <c r="I588" s="437" t="n"/>
      <c r="J588" s="437" t="n"/>
      <c r="K588" s="437" t="n">
        <v>209</v>
      </c>
      <c r="L588" s="437" t="n">
        <v>23</v>
      </c>
      <c r="M588" s="437" t="n">
        <v>3</v>
      </c>
      <c r="N588" s="437" t="inlineStr"/>
      <c r="O588" s="437" t="n">
        <v>0</v>
      </c>
      <c r="P588" s="437" t="n"/>
      <c r="Q588" s="437" t="n"/>
      <c r="R588" s="437" t="n"/>
      <c r="S588" s="437" t="n"/>
      <c r="T588" s="437" t="n"/>
      <c r="U588" s="437" t="n"/>
      <c r="V588" s="437" t="n"/>
      <c r="W588" s="437" t="n">
        <v>0</v>
      </c>
      <c r="X588" s="437" t="n">
        <v>1</v>
      </c>
      <c r="Y588" s="437" t="n">
        <v>0</v>
      </c>
      <c r="Z588" s="437" t="n"/>
      <c r="AA588" s="437" t="n"/>
      <c r="AB588" s="437" t="n"/>
    </row>
    <row r="589">
      <c r="A589" s="437" t="n">
        <v>50</v>
      </c>
      <c r="B589" s="437" t="n">
        <v>0</v>
      </c>
      <c r="C589" s="437" t="n">
        <v>0</v>
      </c>
      <c r="D589" s="437" t="n">
        <v>1</v>
      </c>
      <c r="E589" s="437" t="n">
        <v>233</v>
      </c>
      <c r="F589" s="437">
        <f>ROUND(Source!BD564,O589)</f>
        <v/>
      </c>
      <c r="G589" s="437" t="inlineStr">
        <is>
          <t>Перевозка</t>
        </is>
      </c>
      <c r="H589" s="437" t="inlineStr">
        <is>
          <t>Перевозка грузов</t>
        </is>
      </c>
      <c r="I589" s="437" t="n"/>
      <c r="J589" s="437" t="n"/>
      <c r="K589" s="437" t="n">
        <v>233</v>
      </c>
      <c r="L589" s="437" t="n">
        <v>24</v>
      </c>
      <c r="M589" s="437" t="n">
        <v>3</v>
      </c>
      <c r="N589" s="437" t="inlineStr"/>
      <c r="O589" s="437" t="n">
        <v>0</v>
      </c>
      <c r="P589" s="437" t="n"/>
      <c r="Q589" s="437" t="n"/>
      <c r="R589" s="437" t="n"/>
      <c r="S589" s="437" t="n"/>
      <c r="T589" s="437" t="n"/>
      <c r="U589" s="437" t="n"/>
      <c r="V589" s="437" t="n"/>
      <c r="W589" s="437" t="n">
        <v>0</v>
      </c>
      <c r="X589" s="437" t="n">
        <v>1</v>
      </c>
      <c r="Y589" s="437" t="n">
        <v>0</v>
      </c>
      <c r="Z589" s="437" t="n"/>
      <c r="AA589" s="437" t="n"/>
      <c r="AB589" s="437" t="n"/>
    </row>
    <row r="590">
      <c r="A590" s="437" t="n">
        <v>50</v>
      </c>
      <c r="B590" s="437" t="n">
        <v>0</v>
      </c>
      <c r="C590" s="437" t="n">
        <v>0</v>
      </c>
      <c r="D590" s="437" t="n">
        <v>1</v>
      </c>
      <c r="E590" s="437" t="n">
        <v>210</v>
      </c>
      <c r="F590" s="437">
        <f>ROUND(Source!X564,O590)</f>
        <v/>
      </c>
      <c r="G590" s="437" t="inlineStr">
        <is>
          <t>НР</t>
        </is>
      </c>
      <c r="H590" s="437" t="inlineStr">
        <is>
          <t>Накладные расходы</t>
        </is>
      </c>
      <c r="I590" s="437" t="n"/>
      <c r="J590" s="437" t="n"/>
      <c r="K590" s="437" t="n">
        <v>210</v>
      </c>
      <c r="L590" s="437" t="n">
        <v>25</v>
      </c>
      <c r="M590" s="437" t="n">
        <v>3</v>
      </c>
      <c r="N590" s="437" t="inlineStr"/>
      <c r="O590" s="437" t="n">
        <v>0</v>
      </c>
      <c r="P590" s="437" t="n"/>
      <c r="Q590" s="437" t="n"/>
      <c r="R590" s="437" t="n"/>
      <c r="S590" s="437" t="n"/>
      <c r="T590" s="437" t="n"/>
      <c r="U590" s="437" t="n"/>
      <c r="V590" s="437" t="n"/>
      <c r="W590" s="437" t="n">
        <v>0</v>
      </c>
      <c r="X590" s="437" t="n">
        <v>1</v>
      </c>
      <c r="Y590" s="437" t="n">
        <v>0</v>
      </c>
      <c r="Z590" s="437" t="n"/>
      <c r="AA590" s="437" t="n"/>
      <c r="AB590" s="437" t="n"/>
    </row>
    <row r="591">
      <c r="A591" s="437" t="n">
        <v>50</v>
      </c>
      <c r="B591" s="437" t="n">
        <v>0</v>
      </c>
      <c r="C591" s="437" t="n">
        <v>0</v>
      </c>
      <c r="D591" s="437" t="n">
        <v>1</v>
      </c>
      <c r="E591" s="437" t="n">
        <v>211</v>
      </c>
      <c r="F591" s="437">
        <f>ROUND(Source!Y564,O591)</f>
        <v/>
      </c>
      <c r="G591" s="437" t="inlineStr">
        <is>
          <t>СмПриб</t>
        </is>
      </c>
      <c r="H591" s="437" t="inlineStr">
        <is>
          <t>Сметная прибыль</t>
        </is>
      </c>
      <c r="I591" s="437" t="n"/>
      <c r="J591" s="437" t="n"/>
      <c r="K591" s="437" t="n">
        <v>211</v>
      </c>
      <c r="L591" s="437" t="n">
        <v>26</v>
      </c>
      <c r="M591" s="437" t="n">
        <v>3</v>
      </c>
      <c r="N591" s="437" t="inlineStr"/>
      <c r="O591" s="437" t="n">
        <v>0</v>
      </c>
      <c r="P591" s="437" t="n"/>
      <c r="Q591" s="437" t="n"/>
      <c r="R591" s="437" t="n"/>
      <c r="S591" s="437" t="n"/>
      <c r="T591" s="437" t="n"/>
      <c r="U591" s="437" t="n"/>
      <c r="V591" s="437" t="n"/>
      <c r="W591" s="437" t="n">
        <v>0</v>
      </c>
      <c r="X591" s="437" t="n">
        <v>1</v>
      </c>
      <c r="Y591" s="437" t="n">
        <v>0</v>
      </c>
      <c r="Z591" s="437" t="n"/>
      <c r="AA591" s="437" t="n"/>
      <c r="AB591" s="437" t="n"/>
    </row>
    <row r="592">
      <c r="A592" s="437" t="n">
        <v>50</v>
      </c>
      <c r="B592" s="437" t="n">
        <v>0</v>
      </c>
      <c r="C592" s="437" t="n">
        <v>0</v>
      </c>
      <c r="D592" s="437" t="n">
        <v>1</v>
      </c>
      <c r="E592" s="437" t="n">
        <v>224</v>
      </c>
      <c r="F592" s="437">
        <f>ROUND(Source!AR564,O592)</f>
        <v/>
      </c>
      <c r="G592" s="437" t="inlineStr">
        <is>
          <t>Всего</t>
        </is>
      </c>
      <c r="H592" s="437" t="inlineStr">
        <is>
          <t>Всего с НР и СП</t>
        </is>
      </c>
      <c r="I592" s="437" t="n"/>
      <c r="J592" s="437" t="n"/>
      <c r="K592" s="437" t="n">
        <v>224</v>
      </c>
      <c r="L592" s="437" t="n">
        <v>27</v>
      </c>
      <c r="M592" s="437" t="n">
        <v>3</v>
      </c>
      <c r="N592" s="437" t="inlineStr"/>
      <c r="O592" s="437" t="n">
        <v>0</v>
      </c>
      <c r="P592" s="437" t="n"/>
      <c r="Q592" s="437" t="n"/>
      <c r="R592" s="437" t="n"/>
      <c r="S592" s="437" t="n"/>
      <c r="T592" s="437" t="n"/>
      <c r="U592" s="437" t="n"/>
      <c r="V592" s="437" t="n"/>
      <c r="W592" s="437" t="n">
        <v>0</v>
      </c>
      <c r="X592" s="437" t="n">
        <v>1</v>
      </c>
      <c r="Y592" s="437" t="n">
        <v>0</v>
      </c>
      <c r="Z592" s="437" t="n"/>
      <c r="AA592" s="437" t="n"/>
      <c r="AB592" s="437" t="n"/>
    </row>
    <row r="593">
      <c r="A593" s="437" t="n">
        <v>50</v>
      </c>
      <c r="B593" s="437" t="n">
        <v>0</v>
      </c>
      <c r="C593" s="437" t="n">
        <v>0</v>
      </c>
      <c r="D593" s="437" t="n">
        <v>2</v>
      </c>
      <c r="E593" s="437" t="n">
        <v>0</v>
      </c>
      <c r="F593" s="437">
        <f>ROUND(F592,O593)</f>
        <v/>
      </c>
      <c r="G593" s="437" t="inlineStr">
        <is>
          <t>и1</t>
        </is>
      </c>
      <c r="H593" s="437" t="inlineStr">
        <is>
          <t>Итого</t>
        </is>
      </c>
      <c r="I593" s="437" t="n"/>
      <c r="J593" s="437" t="n"/>
      <c r="K593" s="437" t="n">
        <v>212</v>
      </c>
      <c r="L593" s="437" t="n">
        <v>28</v>
      </c>
      <c r="M593" s="437" t="n">
        <v>0</v>
      </c>
      <c r="N593" s="437" t="inlineStr"/>
      <c r="O593" s="437" t="n">
        <v>0</v>
      </c>
      <c r="P593" s="437" t="n"/>
      <c r="Q593" s="437" t="n"/>
      <c r="R593" s="437" t="n"/>
      <c r="S593" s="437" t="n"/>
      <c r="T593" s="437" t="n"/>
      <c r="U593" s="437" t="n"/>
      <c r="V593" s="437" t="n"/>
      <c r="W593" s="437" t="n">
        <v>0</v>
      </c>
      <c r="X593" s="437" t="n">
        <v>1</v>
      </c>
      <c r="Y593" s="437" t="n">
        <v>0</v>
      </c>
      <c r="Z593" s="437" t="n"/>
      <c r="AA593" s="437" t="n"/>
      <c r="AB593" s="437" t="n"/>
    </row>
    <row r="594">
      <c r="A594" s="437" t="n">
        <v>50</v>
      </c>
      <c r="B594" s="437" t="n">
        <v>0</v>
      </c>
      <c r="C594" s="437" t="n">
        <v>0</v>
      </c>
      <c r="D594" s="437" t="n">
        <v>2</v>
      </c>
      <c r="E594" s="437" t="n">
        <v>0</v>
      </c>
      <c r="F594" s="437">
        <f>ROUND(F593*0.22,O594)</f>
        <v/>
      </c>
      <c r="G594" s="437" t="inlineStr">
        <is>
          <t>и2</t>
        </is>
      </c>
      <c r="H594" s="437" t="inlineStr">
        <is>
          <t>НДС 22%</t>
        </is>
      </c>
      <c r="I594" s="437" t="n"/>
      <c r="J594" s="437" t="n"/>
      <c r="K594" s="437" t="n">
        <v>212</v>
      </c>
      <c r="L594" s="437" t="n">
        <v>29</v>
      </c>
      <c r="M594" s="437" t="n">
        <v>0</v>
      </c>
      <c r="N594" s="437" t="inlineStr"/>
      <c r="O594" s="437" t="n">
        <v>0</v>
      </c>
      <c r="P594" s="437" t="n"/>
      <c r="Q594" s="437" t="n"/>
      <c r="R594" s="437" t="n"/>
      <c r="S594" s="437" t="n"/>
      <c r="T594" s="437" t="n"/>
      <c r="U594" s="437" t="n"/>
      <c r="V594" s="437" t="n"/>
      <c r="W594" s="437" t="n">
        <v>0</v>
      </c>
      <c r="X594" s="437" t="n">
        <v>1</v>
      </c>
      <c r="Y594" s="437" t="n">
        <v>0</v>
      </c>
      <c r="Z594" s="437" t="n"/>
      <c r="AA594" s="437" t="n"/>
      <c r="AB594" s="437" t="n"/>
    </row>
    <row r="595">
      <c r="A595" s="437" t="n">
        <v>50</v>
      </c>
      <c r="B595" s="437" t="n">
        <v>0</v>
      </c>
      <c r="C595" s="437" t="n">
        <v>0</v>
      </c>
      <c r="D595" s="437" t="n">
        <v>2</v>
      </c>
      <c r="E595" s="437" t="n">
        <v>213</v>
      </c>
      <c r="F595" s="437">
        <f>ROUND(F593+F594,O595)</f>
        <v/>
      </c>
      <c r="G595" s="437" t="inlineStr">
        <is>
          <t>и3</t>
        </is>
      </c>
      <c r="H595" s="437" t="inlineStr">
        <is>
          <t>Всего</t>
        </is>
      </c>
      <c r="I595" s="437" t="n"/>
      <c r="J595" s="437" t="n"/>
      <c r="K595" s="437" t="n">
        <v>212</v>
      </c>
      <c r="L595" s="437" t="n">
        <v>30</v>
      </c>
      <c r="M595" s="437" t="n">
        <v>0</v>
      </c>
      <c r="N595" s="437" t="inlineStr"/>
      <c r="O595" s="437" t="n">
        <v>0</v>
      </c>
      <c r="P595" s="437" t="n"/>
      <c r="Q595" s="437" t="n"/>
      <c r="R595" s="437" t="n"/>
      <c r="S595" s="437" t="n"/>
      <c r="T595" s="437" t="n"/>
      <c r="U595" s="437" t="n"/>
      <c r="V595" s="437" t="n"/>
      <c r="W595" s="437" t="n">
        <v>0</v>
      </c>
      <c r="X595" s="437" t="n">
        <v>1</v>
      </c>
      <c r="Y595" s="437" t="n">
        <v>0</v>
      </c>
      <c r="Z595" s="437" t="n"/>
      <c r="AA595" s="437" t="n"/>
      <c r="AB595" s="437" t="n"/>
    </row>
    <row r="596"/>
    <row r="597">
      <c r="A597" s="434" t="n">
        <v>3</v>
      </c>
      <c r="B597" s="434" t="n">
        <v>0</v>
      </c>
      <c r="C597" s="434" t="n"/>
      <c r="D597" s="434">
        <f>ROW(A621)</f>
        <v/>
      </c>
      <c r="E597" s="434" t="n"/>
      <c r="F597" s="434" t="inlineStr">
        <is>
          <t>Новая локальная смета</t>
        </is>
      </c>
      <c r="G597" s="434" t="inlineStr">
        <is>
          <t>Молодежная 8</t>
        </is>
      </c>
      <c r="H597" s="434" t="inlineStr"/>
      <c r="I597" s="434" t="n">
        <v>0</v>
      </c>
      <c r="J597" s="434" t="inlineStr"/>
      <c r="K597" s="434" t="n">
        <v>0</v>
      </c>
      <c r="L597" s="434" t="inlineStr">
        <is>
          <t>Новая локальная смета</t>
        </is>
      </c>
      <c r="M597" s="434" t="inlineStr"/>
      <c r="N597" s="434" t="n"/>
      <c r="O597" s="434" t="n"/>
      <c r="P597" s="434" t="n"/>
      <c r="Q597" s="434" t="n"/>
      <c r="R597" s="434" t="n"/>
      <c r="S597" s="434" t="n">
        <v>0</v>
      </c>
      <c r="T597" s="434" t="n"/>
      <c r="U597" s="434" t="inlineStr"/>
      <c r="V597" s="434" t="n">
        <v>0</v>
      </c>
      <c r="W597" s="434" t="n"/>
      <c r="X597" s="434" t="n"/>
      <c r="Y597" s="434" t="n"/>
      <c r="Z597" s="434" t="n"/>
      <c r="AA597" s="434" t="n"/>
      <c r="AB597" s="434" t="inlineStr"/>
      <c r="AC597" s="434" t="inlineStr"/>
      <c r="AD597" s="434" t="inlineStr"/>
      <c r="AE597" s="434" t="inlineStr"/>
      <c r="AF597" s="434" t="inlineStr"/>
      <c r="AG597" s="434" t="inlineStr"/>
      <c r="AH597" s="434" t="n"/>
      <c r="AI597" s="434" t="n"/>
      <c r="AJ597" s="434" t="n"/>
      <c r="AK597" s="434" t="n"/>
      <c r="AL597" s="434" t="n"/>
      <c r="AM597" s="434" t="n"/>
      <c r="AN597" s="434" t="n"/>
      <c r="AO597" s="434" t="n"/>
      <c r="AP597" s="434" t="inlineStr"/>
      <c r="AQ597" s="434" t="inlineStr"/>
      <c r="AR597" s="434" t="inlineStr"/>
      <c r="AS597" s="434" t="n"/>
      <c r="AT597" s="434" t="n"/>
      <c r="AU597" s="434" t="n"/>
      <c r="AV597" s="434" t="n"/>
      <c r="AW597" s="434" t="n"/>
      <c r="AX597" s="434" t="n"/>
      <c r="AY597" s="434" t="n"/>
      <c r="AZ597" s="434" t="inlineStr"/>
      <c r="BA597" s="434" t="n"/>
      <c r="BB597" s="434" t="inlineStr"/>
      <c r="BC597" s="434" t="inlineStr"/>
      <c r="BD597" s="434" t="inlineStr"/>
      <c r="BE597" s="434" t="inlineStr"/>
      <c r="BF597" s="434" t="inlineStr"/>
      <c r="BG597" s="434" t="inlineStr"/>
      <c r="BH597" s="434" t="inlineStr"/>
      <c r="BI597" s="434" t="inlineStr"/>
      <c r="BJ597" s="434" t="inlineStr"/>
      <c r="BK597" s="434" t="inlineStr"/>
      <c r="BL597" s="434" t="inlineStr"/>
      <c r="BM597" s="434" t="inlineStr"/>
      <c r="BN597" s="434" t="inlineStr"/>
      <c r="BO597" s="434" t="inlineStr"/>
      <c r="BP597" s="434" t="inlineStr"/>
      <c r="BQ597" s="434" t="n"/>
      <c r="BR597" s="434" t="n"/>
      <c r="BS597" s="434" t="n"/>
      <c r="BT597" s="434" t="n"/>
      <c r="BU597" s="434" t="n"/>
      <c r="BV597" s="434" t="n"/>
      <c r="BW597" s="434" t="n"/>
      <c r="BX597" s="434" t="n">
        <v>0</v>
      </c>
      <c r="BY597" s="434" t="n"/>
      <c r="BZ597" s="434" t="n"/>
      <c r="CA597" s="434" t="n"/>
      <c r="CB597" s="434" t="n"/>
      <c r="CC597" s="434" t="n"/>
      <c r="CD597" s="434" t="n"/>
      <c r="CE597" s="434" t="n"/>
      <c r="CF597" s="434" t="n">
        <v>0</v>
      </c>
      <c r="CG597" s="434" t="n">
        <v>0</v>
      </c>
      <c r="CH597" s="434" t="n"/>
      <c r="CI597" s="434" t="inlineStr"/>
      <c r="CJ597" s="434" t="inlineStr"/>
      <c r="CK597" t="inlineStr"/>
      <c r="CL597" t="inlineStr"/>
      <c r="CM597" t="inlineStr"/>
      <c r="CN597" t="inlineStr"/>
      <c r="CO597" t="inlineStr"/>
      <c r="CP597" t="inlineStr"/>
      <c r="CQ597" t="inlineStr"/>
    </row>
    <row r="598"/>
    <row r="599">
      <c r="A599" s="435" t="n">
        <v>52</v>
      </c>
      <c r="B599" s="435">
        <f>B621</f>
        <v/>
      </c>
      <c r="C599" s="435">
        <f>C621</f>
        <v/>
      </c>
      <c r="D599" s="435">
        <f>D621</f>
        <v/>
      </c>
      <c r="E599" s="435">
        <f>E621</f>
        <v/>
      </c>
      <c r="F599" s="435">
        <f>F621</f>
        <v/>
      </c>
      <c r="G599" s="435">
        <f>G621</f>
        <v/>
      </c>
      <c r="H599" s="435" t="n"/>
      <c r="I599" s="435" t="n"/>
      <c r="J599" s="435" t="n"/>
      <c r="K599" s="435" t="n"/>
      <c r="L599" s="435" t="n"/>
      <c r="M599" s="435" t="n"/>
      <c r="N599" s="435" t="n"/>
      <c r="O599" s="435">
        <f>O621</f>
        <v/>
      </c>
      <c r="P599" s="435">
        <f>P621</f>
        <v/>
      </c>
      <c r="Q599" s="435">
        <f>Q621</f>
        <v/>
      </c>
      <c r="R599" s="435">
        <f>R621</f>
        <v/>
      </c>
      <c r="S599" s="435">
        <f>S621</f>
        <v/>
      </c>
      <c r="T599" s="435">
        <f>T621</f>
        <v/>
      </c>
      <c r="U599" s="435">
        <f>U621</f>
        <v/>
      </c>
      <c r="V599" s="435">
        <f>V621</f>
        <v/>
      </c>
      <c r="W599" s="435">
        <f>W621</f>
        <v/>
      </c>
      <c r="X599" s="435">
        <f>X621</f>
        <v/>
      </c>
      <c r="Y599" s="435">
        <f>Y621</f>
        <v/>
      </c>
      <c r="Z599" s="435">
        <f>Z621</f>
        <v/>
      </c>
      <c r="AA599" s="435">
        <f>AA621</f>
        <v/>
      </c>
      <c r="AB599" s="435">
        <f>AB621</f>
        <v/>
      </c>
      <c r="AC599" s="435">
        <f>AC621</f>
        <v/>
      </c>
      <c r="AD599" s="435">
        <f>AD621</f>
        <v/>
      </c>
      <c r="AE599" s="435">
        <f>AE621</f>
        <v/>
      </c>
      <c r="AF599" s="435">
        <f>AF621</f>
        <v/>
      </c>
      <c r="AG599" s="435">
        <f>AG621</f>
        <v/>
      </c>
      <c r="AH599" s="435">
        <f>AH621</f>
        <v/>
      </c>
      <c r="AI599" s="435">
        <f>AI621</f>
        <v/>
      </c>
      <c r="AJ599" s="435">
        <f>AJ621</f>
        <v/>
      </c>
      <c r="AK599" s="435">
        <f>AK621</f>
        <v/>
      </c>
      <c r="AL599" s="435">
        <f>AL621</f>
        <v/>
      </c>
      <c r="AM599" s="435">
        <f>AM621</f>
        <v/>
      </c>
      <c r="AN599" s="435">
        <f>AN621</f>
        <v/>
      </c>
      <c r="AO599" s="435">
        <f>AO621</f>
        <v/>
      </c>
      <c r="AP599" s="435">
        <f>AP621</f>
        <v/>
      </c>
      <c r="AQ599" s="435">
        <f>AQ621</f>
        <v/>
      </c>
      <c r="AR599" s="435">
        <f>AR621</f>
        <v/>
      </c>
      <c r="AS599" s="435">
        <f>AS621</f>
        <v/>
      </c>
      <c r="AT599" s="435">
        <f>AT621</f>
        <v/>
      </c>
      <c r="AU599" s="435">
        <f>AU621</f>
        <v/>
      </c>
      <c r="AV599" s="435">
        <f>AV621</f>
        <v/>
      </c>
      <c r="AW599" s="435">
        <f>AW621</f>
        <v/>
      </c>
      <c r="AX599" s="435">
        <f>AX621</f>
        <v/>
      </c>
      <c r="AY599" s="435">
        <f>AY621</f>
        <v/>
      </c>
      <c r="AZ599" s="435">
        <f>AZ621</f>
        <v/>
      </c>
      <c r="BA599" s="435">
        <f>BA621</f>
        <v/>
      </c>
      <c r="BB599" s="435">
        <f>BB621</f>
        <v/>
      </c>
      <c r="BC599" s="435">
        <f>BC621</f>
        <v/>
      </c>
      <c r="BD599" s="435">
        <f>BD621</f>
        <v/>
      </c>
      <c r="BE599" s="435">
        <f>BE621</f>
        <v/>
      </c>
      <c r="BF599" s="435">
        <f>BF621</f>
        <v/>
      </c>
      <c r="BG599" s="435">
        <f>BG621</f>
        <v/>
      </c>
      <c r="BH599" s="435">
        <f>BH621</f>
        <v/>
      </c>
      <c r="BI599" s="435">
        <f>BI621</f>
        <v/>
      </c>
      <c r="BJ599" s="435">
        <f>BJ621</f>
        <v/>
      </c>
      <c r="BK599" s="435">
        <f>BK621</f>
        <v/>
      </c>
      <c r="BL599" s="435">
        <f>BL621</f>
        <v/>
      </c>
      <c r="BM599" s="435">
        <f>BM621</f>
        <v/>
      </c>
      <c r="BN599" s="435">
        <f>BN621</f>
        <v/>
      </c>
      <c r="BO599" s="435">
        <f>BO621</f>
        <v/>
      </c>
      <c r="BP599" s="435">
        <f>BP621</f>
        <v/>
      </c>
      <c r="BQ599" s="435">
        <f>BQ621</f>
        <v/>
      </c>
      <c r="BR599" s="435">
        <f>BR621</f>
        <v/>
      </c>
      <c r="BS599" s="435">
        <f>BS621</f>
        <v/>
      </c>
      <c r="BT599" s="435">
        <f>BT621</f>
        <v/>
      </c>
      <c r="BU599" s="435">
        <f>BU621</f>
        <v/>
      </c>
      <c r="BV599" s="435">
        <f>BV621</f>
        <v/>
      </c>
      <c r="BW599" s="435">
        <f>BW621</f>
        <v/>
      </c>
      <c r="BX599" s="435">
        <f>BX621</f>
        <v/>
      </c>
      <c r="BY599" s="435">
        <f>BY621</f>
        <v/>
      </c>
      <c r="BZ599" s="435">
        <f>BZ621</f>
        <v/>
      </c>
      <c r="CA599" s="435">
        <f>CA621</f>
        <v/>
      </c>
      <c r="CB599" s="435">
        <f>CB621</f>
        <v/>
      </c>
      <c r="CC599" s="435">
        <f>CC621</f>
        <v/>
      </c>
      <c r="CD599" s="435">
        <f>CD621</f>
        <v/>
      </c>
      <c r="CE599" s="435">
        <f>CE621</f>
        <v/>
      </c>
      <c r="CF599" s="435">
        <f>CF621</f>
        <v/>
      </c>
      <c r="CG599" s="435">
        <f>CG621</f>
        <v/>
      </c>
      <c r="CH599" s="435">
        <f>CH621</f>
        <v/>
      </c>
      <c r="CI599" s="435">
        <f>CI621</f>
        <v/>
      </c>
      <c r="CJ599" s="435">
        <f>CJ621</f>
        <v/>
      </c>
      <c r="CK599" s="435">
        <f>CK621</f>
        <v/>
      </c>
      <c r="CL599" s="435">
        <f>CL621</f>
        <v/>
      </c>
      <c r="CM599" s="435">
        <f>CM621</f>
        <v/>
      </c>
      <c r="CN599" s="435">
        <f>CN621</f>
        <v/>
      </c>
      <c r="CO599" s="435">
        <f>CO621</f>
        <v/>
      </c>
      <c r="CP599" s="435">
        <f>CP621</f>
        <v/>
      </c>
      <c r="CQ599" s="435">
        <f>CQ621</f>
        <v/>
      </c>
      <c r="CR599" s="435">
        <f>CR621</f>
        <v/>
      </c>
      <c r="CS599" s="435">
        <f>CS621</f>
        <v/>
      </c>
      <c r="CT599" s="435">
        <f>CT621</f>
        <v/>
      </c>
      <c r="CU599" s="435">
        <f>CU621</f>
        <v/>
      </c>
      <c r="CV599" s="435">
        <f>CV621</f>
        <v/>
      </c>
      <c r="CW599" s="435">
        <f>CW621</f>
        <v/>
      </c>
      <c r="CX599" s="435">
        <f>CX621</f>
        <v/>
      </c>
      <c r="CY599" s="435">
        <f>CY621</f>
        <v/>
      </c>
      <c r="CZ599" s="435">
        <f>CZ621</f>
        <v/>
      </c>
      <c r="DA599" s="435">
        <f>DA621</f>
        <v/>
      </c>
      <c r="DB599" s="435">
        <f>DB621</f>
        <v/>
      </c>
      <c r="DC599" s="435">
        <f>DC621</f>
        <v/>
      </c>
      <c r="DD599" s="435">
        <f>DD621</f>
        <v/>
      </c>
      <c r="DE599" s="435">
        <f>DE621</f>
        <v/>
      </c>
      <c r="DF599" s="435">
        <f>DF621</f>
        <v/>
      </c>
      <c r="DG599" s="436">
        <f>DG621</f>
        <v/>
      </c>
      <c r="DH599" s="436">
        <f>DH621</f>
        <v/>
      </c>
      <c r="DI599" s="436">
        <f>DI621</f>
        <v/>
      </c>
      <c r="DJ599" s="436">
        <f>DJ621</f>
        <v/>
      </c>
      <c r="DK599" s="436">
        <f>DK621</f>
        <v/>
      </c>
      <c r="DL599" s="436">
        <f>DL621</f>
        <v/>
      </c>
      <c r="DM599" s="436">
        <f>DM621</f>
        <v/>
      </c>
      <c r="DN599" s="436">
        <f>DN621</f>
        <v/>
      </c>
      <c r="DO599" s="436">
        <f>DO621</f>
        <v/>
      </c>
      <c r="DP599" s="436">
        <f>DP621</f>
        <v/>
      </c>
      <c r="DQ599" s="436">
        <f>DQ621</f>
        <v/>
      </c>
      <c r="DR599" s="436">
        <f>DR621</f>
        <v/>
      </c>
      <c r="DS599" s="436">
        <f>DS621</f>
        <v/>
      </c>
      <c r="DT599" s="436">
        <f>DT621</f>
        <v/>
      </c>
      <c r="DU599" s="436">
        <f>DU621</f>
        <v/>
      </c>
      <c r="DV599" s="436">
        <f>DV621</f>
        <v/>
      </c>
      <c r="DW599" s="436">
        <f>DW621</f>
        <v/>
      </c>
      <c r="DX599" s="436">
        <f>DX621</f>
        <v/>
      </c>
      <c r="DY599" s="436">
        <f>DY621</f>
        <v/>
      </c>
      <c r="DZ599" s="436">
        <f>DZ621</f>
        <v/>
      </c>
      <c r="EA599" s="436">
        <f>EA621</f>
        <v/>
      </c>
      <c r="EB599" s="436">
        <f>EB621</f>
        <v/>
      </c>
      <c r="EC599" s="436">
        <f>EC621</f>
        <v/>
      </c>
      <c r="ED599" s="436">
        <f>ED621</f>
        <v/>
      </c>
      <c r="EE599" s="436">
        <f>EE621</f>
        <v/>
      </c>
      <c r="EF599" s="436">
        <f>EF621</f>
        <v/>
      </c>
      <c r="EG599" s="436">
        <f>EG621</f>
        <v/>
      </c>
      <c r="EH599" s="436">
        <f>EH621</f>
        <v/>
      </c>
      <c r="EI599" s="436">
        <f>EI621</f>
        <v/>
      </c>
      <c r="EJ599" s="436">
        <f>EJ621</f>
        <v/>
      </c>
      <c r="EK599" s="436">
        <f>EK621</f>
        <v/>
      </c>
      <c r="EL599" s="436">
        <f>EL621</f>
        <v/>
      </c>
      <c r="EM599" s="436">
        <f>EM621</f>
        <v/>
      </c>
      <c r="EN599" s="436">
        <f>EN621</f>
        <v/>
      </c>
      <c r="EO599" s="436">
        <f>EO621</f>
        <v/>
      </c>
      <c r="EP599" s="436">
        <f>EP621</f>
        <v/>
      </c>
      <c r="EQ599" s="436">
        <f>EQ621</f>
        <v/>
      </c>
      <c r="ER599" s="436">
        <f>ER621</f>
        <v/>
      </c>
      <c r="ES599" s="436">
        <f>ES621</f>
        <v/>
      </c>
      <c r="ET599" s="436">
        <f>ET621</f>
        <v/>
      </c>
      <c r="EU599" s="436">
        <f>EU621</f>
        <v/>
      </c>
      <c r="EV599" s="436">
        <f>EV621</f>
        <v/>
      </c>
      <c r="EW599" s="436">
        <f>EW621</f>
        <v/>
      </c>
      <c r="EX599" s="436">
        <f>EX621</f>
        <v/>
      </c>
      <c r="EY599" s="436">
        <f>EY621</f>
        <v/>
      </c>
      <c r="EZ599" s="436">
        <f>EZ621</f>
        <v/>
      </c>
      <c r="FA599" s="436">
        <f>FA621</f>
        <v/>
      </c>
      <c r="FB599" s="436">
        <f>FB621</f>
        <v/>
      </c>
      <c r="FC599" s="436">
        <f>FC621</f>
        <v/>
      </c>
      <c r="FD599" s="436">
        <f>FD621</f>
        <v/>
      </c>
      <c r="FE599" s="436">
        <f>FE621</f>
        <v/>
      </c>
      <c r="FF599" s="436">
        <f>FF621</f>
        <v/>
      </c>
      <c r="FG599" s="436">
        <f>FG621</f>
        <v/>
      </c>
      <c r="FH599" s="436">
        <f>FH621</f>
        <v/>
      </c>
      <c r="FI599" s="436">
        <f>FI621</f>
        <v/>
      </c>
      <c r="FJ599" s="436">
        <f>FJ621</f>
        <v/>
      </c>
      <c r="FK599" s="436">
        <f>FK621</f>
        <v/>
      </c>
      <c r="FL599" s="436">
        <f>FL621</f>
        <v/>
      </c>
      <c r="FM599" s="436">
        <f>FM621</f>
        <v/>
      </c>
      <c r="FN599" s="436">
        <f>FN621</f>
        <v/>
      </c>
      <c r="FO599" s="436">
        <f>FO621</f>
        <v/>
      </c>
      <c r="FP599" s="436">
        <f>FP621</f>
        <v/>
      </c>
      <c r="FQ599" s="436">
        <f>FQ621</f>
        <v/>
      </c>
      <c r="FR599" s="436">
        <f>FR621</f>
        <v/>
      </c>
      <c r="FS599" s="436">
        <f>FS621</f>
        <v/>
      </c>
      <c r="FT599" s="436">
        <f>FT621</f>
        <v/>
      </c>
      <c r="FU599" s="436">
        <f>FU621</f>
        <v/>
      </c>
      <c r="FV599" s="436">
        <f>FV621</f>
        <v/>
      </c>
      <c r="FW599" s="436">
        <f>FW621</f>
        <v/>
      </c>
      <c r="FX599" s="436">
        <f>FX621</f>
        <v/>
      </c>
      <c r="FY599" s="436">
        <f>FY621</f>
        <v/>
      </c>
      <c r="FZ599" s="436">
        <f>FZ621</f>
        <v/>
      </c>
      <c r="GA599" s="436">
        <f>GA621</f>
        <v/>
      </c>
      <c r="GB599" s="436">
        <f>GB621</f>
        <v/>
      </c>
      <c r="GC599" s="436">
        <f>GC621</f>
        <v/>
      </c>
      <c r="GD599" s="436">
        <f>GD621</f>
        <v/>
      </c>
      <c r="GE599" s="436">
        <f>GE621</f>
        <v/>
      </c>
      <c r="GF599" s="436">
        <f>GF621</f>
        <v/>
      </c>
      <c r="GG599" s="436">
        <f>GG621</f>
        <v/>
      </c>
      <c r="GH599" s="436">
        <f>GH621</f>
        <v/>
      </c>
      <c r="GI599" s="436">
        <f>GI621</f>
        <v/>
      </c>
      <c r="GJ599" s="436">
        <f>GJ621</f>
        <v/>
      </c>
      <c r="GK599" s="436">
        <f>GK621</f>
        <v/>
      </c>
      <c r="GL599" s="436">
        <f>GL621</f>
        <v/>
      </c>
      <c r="GM599" s="436">
        <f>GM621</f>
        <v/>
      </c>
      <c r="GN599" s="436">
        <f>GN621</f>
        <v/>
      </c>
      <c r="GO599" s="436">
        <f>GO621</f>
        <v/>
      </c>
      <c r="GP599" s="436">
        <f>GP621</f>
        <v/>
      </c>
      <c r="GQ599" s="436">
        <f>GQ621</f>
        <v/>
      </c>
      <c r="GR599" s="436">
        <f>GR621</f>
        <v/>
      </c>
      <c r="GS599" s="436">
        <f>GS621</f>
        <v/>
      </c>
      <c r="GT599" s="436">
        <f>GT621</f>
        <v/>
      </c>
      <c r="GU599" s="436">
        <f>GU621</f>
        <v/>
      </c>
      <c r="GV599" s="436">
        <f>GV621</f>
        <v/>
      </c>
      <c r="GW599" s="436">
        <f>GW621</f>
        <v/>
      </c>
      <c r="GX599" s="436">
        <f>GX621</f>
        <v/>
      </c>
    </row>
    <row r="600"/>
    <row r="601">
      <c r="A601" t="n">
        <v>17</v>
      </c>
      <c r="B601" t="n">
        <v>0</v>
      </c>
      <c r="C601">
        <f>ROW(SmtRes!A287)</f>
        <v/>
      </c>
      <c r="D601">
        <f>ROW(EtalonRes!A265)</f>
        <v/>
      </c>
      <c r="E601" t="inlineStr">
        <is>
          <t>1</t>
        </is>
      </c>
      <c r="F601" t="inlineStr">
        <is>
          <t>65-10-1</t>
        </is>
      </c>
      <c r="G601" t="inlineStr">
        <is>
          <t>Очистка канализационной сети внутренней</t>
        </is>
      </c>
      <c r="H601" t="inlineStr">
        <is>
          <t>100 м трубопровода</t>
        </is>
      </c>
      <c r="I601">
        <f>ROUND(ROUND(75/100,4),7)</f>
        <v/>
      </c>
      <c r="J601" t="n">
        <v>0</v>
      </c>
      <c r="K601">
        <f>ROUND(ROUND(75/100,4),7)</f>
        <v/>
      </c>
      <c r="O601">
        <f>ROUND(CP601,0)</f>
        <v/>
      </c>
      <c r="P601">
        <f>ROUND(CQ601*I601,0)</f>
        <v/>
      </c>
      <c r="Q601">
        <f>(ROUND((ROUND(((ET601)*I601),0)*BB601),0)+ROUND((ROUND(((AE601-(EU601))*I601),0)*BS601),0))</f>
        <v/>
      </c>
      <c r="R601">
        <f>(ROUND((ROUND(((EU601)*I601),0)*BS601),0)+ROUND((ROUND(((AE601-(EU601))*I601),0)*BS601),0))</f>
        <v/>
      </c>
      <c r="S601">
        <f>ROUND(CT601*I601,0)</f>
        <v/>
      </c>
      <c r="T601">
        <f>ROUND(CU601*I601,0)</f>
        <v/>
      </c>
      <c r="U601">
        <f>ROUND(CV601*I601,7)</f>
        <v/>
      </c>
      <c r="V601">
        <f>ROUND(CW601*I601,7)</f>
        <v/>
      </c>
      <c r="W601">
        <f>ROUND(CX601*I601,0)</f>
        <v/>
      </c>
      <c r="X601">
        <f>ROUND(CY601,0)</f>
        <v/>
      </c>
      <c r="Y601">
        <f>ROUND(CZ601,0)</f>
        <v/>
      </c>
      <c r="AA601" t="n">
        <v>78869116</v>
      </c>
      <c r="AB601">
        <f>ROUND((AC601+AD601+AF601),2)</f>
        <v/>
      </c>
      <c r="AC601">
        <f>ROUND((ES601),2)</f>
        <v/>
      </c>
      <c r="AD601">
        <f>ROUND((((ET601)-(EU601))+AE601),2)</f>
        <v/>
      </c>
      <c r="AE601">
        <f>ROUND((EU601),2)</f>
        <v/>
      </c>
      <c r="AF601">
        <f>ROUND((EV601),2)</f>
        <v/>
      </c>
      <c r="AG601">
        <f>ROUND((AP601),2)</f>
        <v/>
      </c>
      <c r="AH601">
        <f>(EW601)</f>
        <v/>
      </c>
      <c r="AI601">
        <f>(EX601)</f>
        <v/>
      </c>
      <c r="AJ601">
        <f>(AS601)</f>
        <v/>
      </c>
      <c r="AK601" t="n">
        <v>403.3</v>
      </c>
      <c r="AL601" t="n">
        <v>139.36</v>
      </c>
      <c r="AM601" t="n">
        <v>0.87</v>
      </c>
      <c r="AN601" t="n">
        <v>0</v>
      </c>
      <c r="AO601" t="n">
        <v>263.07</v>
      </c>
      <c r="AP601" t="n">
        <v>0</v>
      </c>
      <c r="AQ601" t="n">
        <v>32.2</v>
      </c>
      <c r="AR601" t="n">
        <v>0</v>
      </c>
      <c r="AS601" t="n">
        <v>0</v>
      </c>
      <c r="AT601" t="n">
        <v>103</v>
      </c>
      <c r="AU601" t="n">
        <v>52</v>
      </c>
      <c r="AV601" t="n">
        <v>1</v>
      </c>
      <c r="AW601" t="n">
        <v>1</v>
      </c>
      <c r="AZ601" t="n">
        <v>1</v>
      </c>
      <c r="BA601" t="n">
        <v>52.25</v>
      </c>
      <c r="BB601" t="n">
        <v>25.03</v>
      </c>
      <c r="BC601" t="n">
        <v>11.85</v>
      </c>
      <c r="BD601" t="inlineStr"/>
      <c r="BE601" t="inlineStr"/>
      <c r="BF601" t="inlineStr"/>
      <c r="BG601" t="inlineStr"/>
      <c r="BH601" t="n">
        <v>0</v>
      </c>
      <c r="BI601" t="n">
        <v>1</v>
      </c>
      <c r="BJ601" t="inlineStr">
        <is>
          <t>ТЕРр Московской обл., 65-10-1, приказ Минстроя России №675/пр от 28.02.2017 № 263/пр</t>
        </is>
      </c>
      <c r="BM601" t="n">
        <v>65007</v>
      </c>
      <c r="BN601" t="n">
        <v>0</v>
      </c>
      <c r="BO601" t="inlineStr">
        <is>
          <t>65-10-1</t>
        </is>
      </c>
      <c r="BP601" t="n">
        <v>1</v>
      </c>
      <c r="BQ601" t="n">
        <v>6</v>
      </c>
      <c r="BR601" t="n">
        <v>0</v>
      </c>
      <c r="BS601" t="n">
        <v>52.25</v>
      </c>
      <c r="BT601" t="n">
        <v>1</v>
      </c>
      <c r="BU601" t="n">
        <v>1</v>
      </c>
      <c r="BV601" t="n">
        <v>1</v>
      </c>
      <c r="BW601" t="n">
        <v>1</v>
      </c>
      <c r="BX601" t="n">
        <v>1</v>
      </c>
      <c r="BY601" t="inlineStr"/>
      <c r="BZ601" t="n">
        <v>103</v>
      </c>
      <c r="CA601" t="n">
        <v>52</v>
      </c>
      <c r="CB601" t="inlineStr"/>
      <c r="CE601" t="n">
        <v>12</v>
      </c>
      <c r="CF601" t="n">
        <v>0</v>
      </c>
      <c r="CG601" t="n">
        <v>0</v>
      </c>
      <c r="CM601" t="n">
        <v>0</v>
      </c>
      <c r="CN601" t="inlineStr"/>
      <c r="CO601" t="n">
        <v>0</v>
      </c>
      <c r="CP601">
        <f>(P601+Q601+S601)</f>
        <v/>
      </c>
      <c r="CQ601">
        <f>AC601*BC601</f>
        <v/>
      </c>
      <c r="CR601">
        <f>(ROUND((ROUND(((ET601)*1),0)*BB601),0)+ROUND((ROUND(((AE601-(EU601))*1),0)*BS601),0))</f>
        <v/>
      </c>
      <c r="CS601">
        <f>(ROUND((ROUND(((EU601)*1),0)*BS601),0)+ROUND((ROUND(((AE601-(EU601))*1),0)*BS601),0))</f>
        <v/>
      </c>
      <c r="CT601">
        <f>AF601*BA601</f>
        <v/>
      </c>
      <c r="CU601">
        <f>AG601</f>
        <v/>
      </c>
      <c r="CV601">
        <f>AH601</f>
        <v/>
      </c>
      <c r="CW601">
        <f>AI601</f>
        <v/>
      </c>
      <c r="CX601">
        <f>AJ601</f>
        <v/>
      </c>
      <c r="CY601">
        <f>(((S601+R601)*AT601)/100)</f>
        <v/>
      </c>
      <c r="CZ601">
        <f>(((S601+R601)*AU601)/100)</f>
        <v/>
      </c>
      <c r="DC601" t="inlineStr"/>
      <c r="DD601" t="inlineStr"/>
      <c r="DE601" t="inlineStr"/>
      <c r="DF601" t="inlineStr"/>
      <c r="DG601" t="inlineStr"/>
      <c r="DH601" t="inlineStr"/>
      <c r="DI601" t="inlineStr"/>
      <c r="DJ601" t="inlineStr"/>
      <c r="DK601" t="inlineStr"/>
      <c r="DL601" t="inlineStr"/>
      <c r="DM601" t="inlineStr"/>
      <c r="DN601" t="n">
        <v>0</v>
      </c>
      <c r="DO601" t="n">
        <v>0</v>
      </c>
      <c r="DP601" t="n">
        <v>1</v>
      </c>
      <c r="DQ601" t="n">
        <v>1</v>
      </c>
      <c r="DU601" t="n">
        <v>1013</v>
      </c>
      <c r="DV601" t="inlineStr">
        <is>
          <t>100 м трубопровода</t>
        </is>
      </c>
      <c r="DW601" t="inlineStr">
        <is>
          <t>100 м трубопровода</t>
        </is>
      </c>
      <c r="DX601" t="n">
        <v>1</v>
      </c>
      <c r="DZ601" t="inlineStr"/>
      <c r="EA601" t="inlineStr"/>
      <c r="EB601" t="inlineStr"/>
      <c r="EC601" t="inlineStr"/>
      <c r="EE601" t="n">
        <v>78726000</v>
      </c>
      <c r="EF601" t="n">
        <v>6</v>
      </c>
      <c r="EG601" t="inlineStr">
        <is>
          <t>Ремонтно-строительные работы</t>
        </is>
      </c>
      <c r="EH601" t="n">
        <v>99</v>
      </c>
      <c r="EI601" t="inlineStr">
        <is>
          <t>Внутренние санитарно-технические работы</t>
        </is>
      </c>
      <c r="EJ601" t="n">
        <v>1</v>
      </c>
      <c r="EK601" t="n">
        <v>65007</v>
      </c>
      <c r="EL601" t="inlineStr">
        <is>
          <t>Внутренние санитарнотехнические работы: смена труб, санприборов, запорной арматуры и другое</t>
        </is>
      </c>
      <c r="EM601" t="inlineStr">
        <is>
          <t>рФЕР-65</t>
        </is>
      </c>
      <c r="EO601" t="inlineStr"/>
      <c r="EQ601" t="n">
        <v>0</v>
      </c>
      <c r="ER601" t="n">
        <v>403.3</v>
      </c>
      <c r="ES601" t="n">
        <v>139.36</v>
      </c>
      <c r="ET601" t="n">
        <v>0.87</v>
      </c>
      <c r="EU601" t="n">
        <v>0</v>
      </c>
      <c r="EV601" t="n">
        <v>263.07</v>
      </c>
      <c r="EW601" t="n">
        <v>32.2</v>
      </c>
      <c r="EX601" t="n">
        <v>0</v>
      </c>
      <c r="EY601" t="n">
        <v>0</v>
      </c>
      <c r="FQ601" t="n">
        <v>0</v>
      </c>
      <c r="FR601" t="n">
        <v>0</v>
      </c>
      <c r="FS601" t="n">
        <v>0</v>
      </c>
      <c r="FX601" t="n">
        <v>103</v>
      </c>
      <c r="FY601" t="n">
        <v>52</v>
      </c>
      <c r="GA601" t="inlineStr"/>
      <c r="GD601" t="n">
        <v>1</v>
      </c>
      <c r="GF601" t="n">
        <v>-66904957</v>
      </c>
      <c r="GG601" t="n">
        <v>2</v>
      </c>
      <c r="GH601" t="n">
        <v>1</v>
      </c>
      <c r="GI601" t="n">
        <v>2</v>
      </c>
      <c r="GJ601" t="n">
        <v>0</v>
      </c>
      <c r="GK601" t="n">
        <v>0</v>
      </c>
      <c r="GL601">
        <f>ROUND(IF(AND(BH601=3,BI601=3,FS601&lt;&gt;0),P601,0),0)</f>
        <v/>
      </c>
      <c r="GM601">
        <f>ROUND(O601+X601+Y601,0)+GX601</f>
        <v/>
      </c>
      <c r="GN601">
        <f>IF(OR(BI601=0,BI601=1),GM601-GX601,0)</f>
        <v/>
      </c>
      <c r="GO601">
        <f>IF(BI601=2,GM601-GX601,0)</f>
        <v/>
      </c>
      <c r="GP601">
        <f>IF(BI601=4,GM601-GX601,0)</f>
        <v/>
      </c>
      <c r="GR601" t="n">
        <v>0</v>
      </c>
      <c r="GS601" t="n">
        <v>3</v>
      </c>
      <c r="GT601" t="n">
        <v>0</v>
      </c>
      <c r="GU601" t="inlineStr"/>
      <c r="GV601">
        <f>ROUND((GT601),2)</f>
        <v/>
      </c>
      <c r="GW601" t="n">
        <v>1</v>
      </c>
      <c r="GX601">
        <f>ROUND(HC601*I601,0)</f>
        <v/>
      </c>
      <c r="HA601" t="n">
        <v>0</v>
      </c>
      <c r="HB601" t="n">
        <v>0</v>
      </c>
      <c r="HC601">
        <f>GV601*GW601</f>
        <v/>
      </c>
      <c r="HE601" t="inlineStr"/>
      <c r="HF601" t="inlineStr"/>
      <c r="HM601" t="inlineStr"/>
      <c r="HN601" t="inlineStr">
        <is>
          <t>Пр/812-099.2-1</t>
        </is>
      </c>
      <c r="HO601" t="inlineStr">
        <is>
          <t>Пр/774-099.2</t>
        </is>
      </c>
      <c r="HP601" t="inlineStr">
        <is>
          <t>Внутренние санитарнотехнические работы: смена труб, санприборов, запорной арматуры и другое</t>
        </is>
      </c>
      <c r="HQ601" t="inlineStr">
        <is>
          <t>Внутренние санитарнотехнические работы: смена труб, санприборов, запорной арматуры и другое</t>
        </is>
      </c>
      <c r="HS601" t="n">
        <v>0</v>
      </c>
      <c r="IK601" t="n">
        <v>0</v>
      </c>
    </row>
    <row r="602">
      <c r="A602" t="n">
        <v>17</v>
      </c>
      <c r="B602" t="n">
        <v>0</v>
      </c>
      <c r="C602">
        <f>ROW(SmtRes!A293)</f>
        <v/>
      </c>
      <c r="D602">
        <f>ROW(EtalonRes!A271)</f>
        <v/>
      </c>
      <c r="E602" t="inlineStr">
        <is>
          <t>2</t>
        </is>
      </c>
      <c r="F602" t="inlineStr">
        <is>
          <t>16-07-005-1</t>
        </is>
      </c>
      <c r="G602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602" t="inlineStr">
        <is>
          <t>100 м трубопровода</t>
        </is>
      </c>
      <c r="I602">
        <f>ROUND(ROUND(60/100,4),7)</f>
        <v/>
      </c>
      <c r="J602" t="n">
        <v>0</v>
      </c>
      <c r="K602">
        <f>ROUND(ROUND(60/100,4),7)</f>
        <v/>
      </c>
      <c r="O602">
        <f>ROUND(CP602,0)</f>
        <v/>
      </c>
      <c r="P602">
        <f>ROUND(CQ602*I602,0)</f>
        <v/>
      </c>
      <c r="Q602">
        <f>(ROUND((ROUND((((ET602*ROUND(5,7)))*I602),0)*BB602),0)+ROUND((ROUND(((AE602-((EU602*ROUND(5,7))))*I602),0)*BS602),0))</f>
        <v/>
      </c>
      <c r="R602">
        <f>(ROUND((ROUND((((EU602*ROUND(5,7)))*I602),0)*BS602),0)+ROUND((ROUND(((AE602-((EU602*ROUND(5,7))))*I602),0)*BS602),0))</f>
        <v/>
      </c>
      <c r="S602">
        <f>ROUND(CT602*I602,0)</f>
        <v/>
      </c>
      <c r="T602">
        <f>ROUND(CU602*I602,0)</f>
        <v/>
      </c>
      <c r="U602">
        <f>ROUND(CV602*I602,7)</f>
        <v/>
      </c>
      <c r="V602">
        <f>ROUND(CW602*I602,7)</f>
        <v/>
      </c>
      <c r="W602">
        <f>ROUND(CX602*I602,0)</f>
        <v/>
      </c>
      <c r="X602">
        <f>ROUND(CY602,0)</f>
        <v/>
      </c>
      <c r="Y602">
        <f>ROUND(CZ602,0)</f>
        <v/>
      </c>
      <c r="AA602" t="n">
        <v>78869116</v>
      </c>
      <c r="AB602">
        <f>ROUND((AC602+AD602+AF602),2)</f>
        <v/>
      </c>
      <c r="AC602">
        <f>ROUND(((ES602*ROUND(5,7))),2)</f>
        <v/>
      </c>
      <c r="AD602">
        <f>ROUND(((((ET602*ROUND(5,7)))-((EU602*ROUND(5,7))))+AE602),2)</f>
        <v/>
      </c>
      <c r="AE602">
        <f>ROUND(((EU602*ROUND(5,7))),2)</f>
        <v/>
      </c>
      <c r="AF602">
        <f>ROUND(((EV602*ROUND(5,7))),2)</f>
        <v/>
      </c>
      <c r="AG602">
        <f>ROUND((AP602),2)</f>
        <v/>
      </c>
      <c r="AH602">
        <f>((EW602*ROUND(5,7)))</f>
        <v/>
      </c>
      <c r="AI602">
        <f>((EX602*ROUND(5,7)))</f>
        <v/>
      </c>
      <c r="AJ602">
        <f>(AS602)</f>
        <v/>
      </c>
      <c r="AK602" t="n">
        <v>107.11</v>
      </c>
      <c r="AL602" t="n">
        <v>4.28</v>
      </c>
      <c r="AM602" t="n">
        <v>44.51</v>
      </c>
      <c r="AN602" t="n">
        <v>0</v>
      </c>
      <c r="AO602" t="n">
        <v>58.32</v>
      </c>
      <c r="AP602" t="n">
        <v>0</v>
      </c>
      <c r="AQ602" t="n">
        <v>5.01</v>
      </c>
      <c r="AR602" t="n">
        <v>0</v>
      </c>
      <c r="AS602" t="n">
        <v>0</v>
      </c>
      <c r="AT602" t="n">
        <v>121</v>
      </c>
      <c r="AU602" t="n">
        <v>72</v>
      </c>
      <c r="AV602" t="n">
        <v>1</v>
      </c>
      <c r="AW602" t="n">
        <v>1</v>
      </c>
      <c r="AZ602" t="n">
        <v>1</v>
      </c>
      <c r="BA602" t="n">
        <v>52.25</v>
      </c>
      <c r="BB602" t="n">
        <v>5.97</v>
      </c>
      <c r="BC602" t="n">
        <v>11.38</v>
      </c>
      <c r="BD602" t="inlineStr"/>
      <c r="BE602" t="inlineStr"/>
      <c r="BF602" t="inlineStr"/>
      <c r="BG602" t="inlineStr"/>
      <c r="BH602" t="n">
        <v>0</v>
      </c>
      <c r="BI602" t="n">
        <v>1</v>
      </c>
      <c r="BJ602" t="inlineStr">
        <is>
          <t>ТЕР Московской обл., 16-07-005-1, приказ Минстроя России №675/пр от 28.02.2017 № 260/пр</t>
        </is>
      </c>
      <c r="BM602" t="n">
        <v>16001</v>
      </c>
      <c r="BN602" t="n">
        <v>0</v>
      </c>
      <c r="BO602" t="inlineStr">
        <is>
          <t>16-07-005-1</t>
        </is>
      </c>
      <c r="BP602" t="n">
        <v>1</v>
      </c>
      <c r="BQ602" t="n">
        <v>2</v>
      </c>
      <c r="BR602" t="n">
        <v>0</v>
      </c>
      <c r="BS602" t="n">
        <v>52.25</v>
      </c>
      <c r="BT602" t="n">
        <v>1</v>
      </c>
      <c r="BU602" t="n">
        <v>1</v>
      </c>
      <c r="BV602" t="n">
        <v>1</v>
      </c>
      <c r="BW602" t="n">
        <v>1</v>
      </c>
      <c r="BX602" t="n">
        <v>1</v>
      </c>
      <c r="BY602" t="inlineStr"/>
      <c r="BZ602" t="n">
        <v>121</v>
      </c>
      <c r="CA602" t="n">
        <v>72</v>
      </c>
      <c r="CB602" t="inlineStr"/>
      <c r="CE602" t="n">
        <v>12</v>
      </c>
      <c r="CF602" t="n">
        <v>0</v>
      </c>
      <c r="CG602" t="n">
        <v>0</v>
      </c>
      <c r="CM602" t="n">
        <v>0</v>
      </c>
      <c r="CN602" t="inlineStr"/>
      <c r="CO602" t="n">
        <v>0</v>
      </c>
      <c r="CP602">
        <f>(P602+Q602+S602)</f>
        <v/>
      </c>
      <c r="CQ602">
        <f>AC602*BC602</f>
        <v/>
      </c>
      <c r="CR602">
        <f>(ROUND((ROUND((((ET602*ROUND(5,7)))*1),0)*BB602),0)+ROUND((ROUND(((AE602-((EU602*ROUND(5,7))))*1),0)*BS602),0))</f>
        <v/>
      </c>
      <c r="CS602">
        <f>(ROUND((ROUND((((EU602*ROUND(5,7)))*1),0)*BS602),0)+ROUND((ROUND(((AE602-((EU602*ROUND(5,7))))*1),0)*BS602),0))</f>
        <v/>
      </c>
      <c r="CT602">
        <f>AF602*BA602</f>
        <v/>
      </c>
      <c r="CU602">
        <f>AG602</f>
        <v/>
      </c>
      <c r="CV602">
        <f>AH602</f>
        <v/>
      </c>
      <c r="CW602">
        <f>AI602</f>
        <v/>
      </c>
      <c r="CX602">
        <f>AJ602</f>
        <v/>
      </c>
      <c r="CY602">
        <f>(((S602+R602)*AT602)/100)</f>
        <v/>
      </c>
      <c r="CZ602">
        <f>(((S602+R602)*AU602)/100)</f>
        <v/>
      </c>
      <c r="DC602" t="inlineStr"/>
      <c r="DD602" t="inlineStr">
        <is>
          <t>)*5</t>
        </is>
      </c>
      <c r="DE602" t="inlineStr">
        <is>
          <t>)*5</t>
        </is>
      </c>
      <c r="DF602" t="inlineStr">
        <is>
          <t>)*5</t>
        </is>
      </c>
      <c r="DG602" t="inlineStr">
        <is>
          <t>)*5</t>
        </is>
      </c>
      <c r="DH602" t="inlineStr"/>
      <c r="DI602" t="inlineStr">
        <is>
          <t>)*5</t>
        </is>
      </c>
      <c r="DJ602" t="inlineStr">
        <is>
          <t>)*5</t>
        </is>
      </c>
      <c r="DK602" t="inlineStr"/>
      <c r="DL602" t="inlineStr"/>
      <c r="DM602" t="inlineStr"/>
      <c r="DN602" t="n">
        <v>0</v>
      </c>
      <c r="DO602" t="n">
        <v>0</v>
      </c>
      <c r="DP602" t="n">
        <v>1</v>
      </c>
      <c r="DQ602" t="n">
        <v>1</v>
      </c>
      <c r="DU602" t="n">
        <v>1013</v>
      </c>
      <c r="DV602" t="inlineStr">
        <is>
          <t>100 м трубопровода</t>
        </is>
      </c>
      <c r="DW602" t="inlineStr">
        <is>
          <t>100 м трубопровода</t>
        </is>
      </c>
      <c r="DX602" t="n">
        <v>1</v>
      </c>
      <c r="DZ602" t="inlineStr"/>
      <c r="EA602" t="inlineStr"/>
      <c r="EB602" t="inlineStr"/>
      <c r="EC602" t="inlineStr"/>
      <c r="EE602" t="n">
        <v>78725882</v>
      </c>
      <c r="EF602" t="n">
        <v>2</v>
      </c>
      <c r="EG602" t="inlineStr">
        <is>
          <t>Общестроительные работы</t>
        </is>
      </c>
      <c r="EH602" t="n">
        <v>16</v>
      </c>
      <c r="EI60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02" t="n">
        <v>1</v>
      </c>
      <c r="EK602" t="n">
        <v>16001</v>
      </c>
      <c r="EL602" t="inlineStr">
        <is>
          <t>Трубопроводы внутренние</t>
        </is>
      </c>
      <c r="EM602" t="inlineStr">
        <is>
          <t>ФЕР-16</t>
        </is>
      </c>
      <c r="EO602" t="inlineStr"/>
      <c r="EQ602" t="n">
        <v>0</v>
      </c>
      <c r="ER602" t="n">
        <v>107.11</v>
      </c>
      <c r="ES602" t="n">
        <v>4.28</v>
      </c>
      <c r="ET602" t="n">
        <v>44.51</v>
      </c>
      <c r="EU602" t="n">
        <v>0</v>
      </c>
      <c r="EV602" t="n">
        <v>58.32</v>
      </c>
      <c r="EW602" t="n">
        <v>5.01</v>
      </c>
      <c r="EX602" t="n">
        <v>0</v>
      </c>
      <c r="EY602" t="n">
        <v>0</v>
      </c>
      <c r="FQ602" t="n">
        <v>0</v>
      </c>
      <c r="FR602" t="n">
        <v>0</v>
      </c>
      <c r="FS602" t="n">
        <v>0</v>
      </c>
      <c r="FX602" t="n">
        <v>121</v>
      </c>
      <c r="FY602" t="n">
        <v>72</v>
      </c>
      <c r="GA602" t="inlineStr"/>
      <c r="GD602" t="n">
        <v>1</v>
      </c>
      <c r="GF602" t="n">
        <v>635989612</v>
      </c>
      <c r="GG602" t="n">
        <v>2</v>
      </c>
      <c r="GH602" t="n">
        <v>1</v>
      </c>
      <c r="GI602" t="n">
        <v>2</v>
      </c>
      <c r="GJ602" t="n">
        <v>0</v>
      </c>
      <c r="GK602" t="n">
        <v>0</v>
      </c>
      <c r="GL602">
        <f>ROUND(IF(AND(BH602=3,BI602=3,FS602&lt;&gt;0),P602,0),0)</f>
        <v/>
      </c>
      <c r="GM602">
        <f>ROUND(O602+X602+Y602,0)+GX602</f>
        <v/>
      </c>
      <c r="GN602">
        <f>IF(OR(BI602=0,BI602=1),GM602-GX602,0)</f>
        <v/>
      </c>
      <c r="GO602">
        <f>IF(BI602=2,GM602-GX602,0)</f>
        <v/>
      </c>
      <c r="GP602">
        <f>IF(BI602=4,GM602-GX602,0)</f>
        <v/>
      </c>
      <c r="GR602" t="n">
        <v>0</v>
      </c>
      <c r="GS602" t="n">
        <v>3</v>
      </c>
      <c r="GT602" t="n">
        <v>0</v>
      </c>
      <c r="GU602" t="inlineStr"/>
      <c r="GV602">
        <f>ROUND((GT602),2)</f>
        <v/>
      </c>
      <c r="GW602" t="n">
        <v>1</v>
      </c>
      <c r="GX602">
        <f>ROUND(HC602*I602,0)</f>
        <v/>
      </c>
      <c r="HA602" t="n">
        <v>0</v>
      </c>
      <c r="HB602" t="n">
        <v>0</v>
      </c>
      <c r="HC602">
        <f>GV602*GW602</f>
        <v/>
      </c>
      <c r="HE602" t="inlineStr"/>
      <c r="HF602" t="inlineStr"/>
      <c r="HM602" t="inlineStr"/>
      <c r="HN602" t="inlineStr">
        <is>
          <t>Пр/812-016.0-1</t>
        </is>
      </c>
      <c r="HO602" t="inlineStr">
        <is>
          <t>Пр/774-016.0</t>
        </is>
      </c>
      <c r="HP60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0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02" t="n">
        <v>0</v>
      </c>
      <c r="IK602" t="n">
        <v>0</v>
      </c>
    </row>
    <row r="603">
      <c r="A603" t="n">
        <v>17</v>
      </c>
      <c r="B603" t="n">
        <v>0</v>
      </c>
      <c r="C603">
        <f>ROW(SmtRes!A296)</f>
        <v/>
      </c>
      <c r="D603">
        <f>ROW(EtalonRes!A273)</f>
        <v/>
      </c>
      <c r="E603" t="inlineStr">
        <is>
          <t>3</t>
        </is>
      </c>
      <c r="F603" t="inlineStr">
        <is>
          <t>67-5-2</t>
        </is>
      </c>
      <c r="G603" t="inlineStr">
        <is>
          <t>Смена ламп люминесцентных</t>
        </is>
      </c>
      <c r="H603" t="inlineStr">
        <is>
          <t>100 шт.</t>
        </is>
      </c>
      <c r="I603">
        <f>ROUND(ROUND(2/100,4),7)</f>
        <v/>
      </c>
      <c r="J603" t="n">
        <v>0</v>
      </c>
      <c r="K603">
        <f>ROUND(ROUND(2/100,4),7)</f>
        <v/>
      </c>
      <c r="O603">
        <f>ROUND(CP603,0)</f>
        <v/>
      </c>
      <c r="P603">
        <f>ROUND(CQ603*I603,0)</f>
        <v/>
      </c>
      <c r="Q603">
        <f>(ROUND((ROUND(((ET603)*I603),0)*BB603),0)+ROUND((ROUND(((AE603-(EU603))*I603),0)*BS603),0))</f>
        <v/>
      </c>
      <c r="R603">
        <f>(ROUND((ROUND(((EU603)*I603),0)*BS603),0)+ROUND((ROUND(((AE603-(EU603))*I603),0)*BS603),0))</f>
        <v/>
      </c>
      <c r="S603">
        <f>ROUND(CT603*I603,0)</f>
        <v/>
      </c>
      <c r="T603">
        <f>ROUND(CU603*I603,0)</f>
        <v/>
      </c>
      <c r="U603">
        <f>ROUND(CV603*I603,7)</f>
        <v/>
      </c>
      <c r="V603">
        <f>ROUND(CW603*I603,7)</f>
        <v/>
      </c>
      <c r="W603">
        <f>ROUND(CX603*I603,0)</f>
        <v/>
      </c>
      <c r="X603">
        <f>ROUND(CY603,0)</f>
        <v/>
      </c>
      <c r="Y603">
        <f>ROUND(CZ603,0)</f>
        <v/>
      </c>
      <c r="AA603" t="n">
        <v>78869116</v>
      </c>
      <c r="AB603">
        <f>ROUND((AC603+AD603+AF603),2)</f>
        <v/>
      </c>
      <c r="AC603">
        <f>ROUND((ES603),2)</f>
        <v/>
      </c>
      <c r="AD603">
        <f>ROUND((((ET603)-(EU603))+AE603),2)</f>
        <v/>
      </c>
      <c r="AE603">
        <f>ROUND((EU603),2)</f>
        <v/>
      </c>
      <c r="AF603">
        <f>ROUND((EV603),2)</f>
        <v/>
      </c>
      <c r="AG603">
        <f>ROUND((AP603),2)</f>
        <v/>
      </c>
      <c r="AH603">
        <f>(EW603)</f>
        <v/>
      </c>
      <c r="AI603">
        <f>(EX603)</f>
        <v/>
      </c>
      <c r="AJ603">
        <f>(AS603)</f>
        <v/>
      </c>
      <c r="AK603" t="n">
        <v>970.5700000000001</v>
      </c>
      <c r="AL603" t="n">
        <v>852</v>
      </c>
      <c r="AM603" t="n">
        <v>0</v>
      </c>
      <c r="AN603" t="n">
        <v>0</v>
      </c>
      <c r="AO603" t="n">
        <v>118.57</v>
      </c>
      <c r="AP603" t="n">
        <v>0</v>
      </c>
      <c r="AQ603" t="n">
        <v>13.9</v>
      </c>
      <c r="AR603" t="n">
        <v>0</v>
      </c>
      <c r="AS603" t="n">
        <v>0</v>
      </c>
      <c r="AT603" t="n">
        <v>91</v>
      </c>
      <c r="AU603" t="n">
        <v>48</v>
      </c>
      <c r="AV603" t="n">
        <v>1</v>
      </c>
      <c r="AW603" t="n">
        <v>1</v>
      </c>
      <c r="AZ603" t="n">
        <v>1</v>
      </c>
      <c r="BA603" t="n">
        <v>52.25</v>
      </c>
      <c r="BB603" t="n">
        <v>1</v>
      </c>
      <c r="BC603" t="n">
        <v>4.14</v>
      </c>
      <c r="BD603" t="inlineStr"/>
      <c r="BE603" t="inlineStr"/>
      <c r="BF603" t="inlineStr"/>
      <c r="BG603" t="inlineStr"/>
      <c r="BH603" t="n">
        <v>0</v>
      </c>
      <c r="BI603" t="n">
        <v>1</v>
      </c>
      <c r="BJ603" t="inlineStr">
        <is>
          <t>ТЕРр Московской обл., 67-5-2, приказ Минстроя России №675/пр от 28.02.2017 № 263/пр</t>
        </is>
      </c>
      <c r="BM603" t="n">
        <v>67001</v>
      </c>
      <c r="BN603" t="n">
        <v>0</v>
      </c>
      <c r="BO603" t="inlineStr">
        <is>
          <t>67-5-2</t>
        </is>
      </c>
      <c r="BP603" t="n">
        <v>1</v>
      </c>
      <c r="BQ603" t="n">
        <v>6</v>
      </c>
      <c r="BR603" t="n">
        <v>0</v>
      </c>
      <c r="BS603" t="n">
        <v>52.25</v>
      </c>
      <c r="BT603" t="n">
        <v>1</v>
      </c>
      <c r="BU603" t="n">
        <v>1</v>
      </c>
      <c r="BV603" t="n">
        <v>1</v>
      </c>
      <c r="BW603" t="n">
        <v>1</v>
      </c>
      <c r="BX603" t="n">
        <v>1</v>
      </c>
      <c r="BY603" t="inlineStr"/>
      <c r="BZ603" t="n">
        <v>91</v>
      </c>
      <c r="CA603" t="n">
        <v>48</v>
      </c>
      <c r="CB603" t="inlineStr"/>
      <c r="CE603" t="n">
        <v>12</v>
      </c>
      <c r="CF603" t="n">
        <v>0</v>
      </c>
      <c r="CG603" t="n">
        <v>0</v>
      </c>
      <c r="CM603" t="n">
        <v>0</v>
      </c>
      <c r="CN603" t="inlineStr"/>
      <c r="CO603" t="n">
        <v>0</v>
      </c>
      <c r="CP603">
        <f>(P603+Q603+S603)</f>
        <v/>
      </c>
      <c r="CQ603">
        <f>AC603*BC603</f>
        <v/>
      </c>
      <c r="CR603">
        <f>(ROUND((ROUND(((ET603)*1),0)*BB603),0)+ROUND((ROUND(((AE603-(EU603))*1),0)*BS603),0))</f>
        <v/>
      </c>
      <c r="CS603">
        <f>(ROUND((ROUND(((EU603)*1),0)*BS603),0)+ROUND((ROUND(((AE603-(EU603))*1),0)*BS603),0))</f>
        <v/>
      </c>
      <c r="CT603">
        <f>AF603*BA603</f>
        <v/>
      </c>
      <c r="CU603">
        <f>AG603</f>
        <v/>
      </c>
      <c r="CV603">
        <f>AH603</f>
        <v/>
      </c>
      <c r="CW603">
        <f>AI603</f>
        <v/>
      </c>
      <c r="CX603">
        <f>AJ603</f>
        <v/>
      </c>
      <c r="CY603">
        <f>(((S603+R603)*AT603)/100)</f>
        <v/>
      </c>
      <c r="CZ603">
        <f>(((S603+R603)*AU603)/100)</f>
        <v/>
      </c>
      <c r="DC603" t="inlineStr"/>
      <c r="DD603" t="inlineStr"/>
      <c r="DE603" t="inlineStr"/>
      <c r="DF603" t="inlineStr"/>
      <c r="DG603" t="inlineStr"/>
      <c r="DH603" t="inlineStr"/>
      <c r="DI603" t="inlineStr"/>
      <c r="DJ603" t="inlineStr"/>
      <c r="DK603" t="inlineStr"/>
      <c r="DL603" t="inlineStr"/>
      <c r="DM603" t="inlineStr"/>
      <c r="DN603" t="n">
        <v>0</v>
      </c>
      <c r="DO603" t="n">
        <v>0</v>
      </c>
      <c r="DP603" t="n">
        <v>1</v>
      </c>
      <c r="DQ603" t="n">
        <v>1</v>
      </c>
      <c r="DU603" t="n">
        <v>1010</v>
      </c>
      <c r="DV603" t="inlineStr">
        <is>
          <t>100 шт.</t>
        </is>
      </c>
      <c r="DW603" t="inlineStr">
        <is>
          <t>100 шт.</t>
        </is>
      </c>
      <c r="DX603" t="n">
        <v>100</v>
      </c>
      <c r="DZ603" t="inlineStr"/>
      <c r="EA603" t="inlineStr"/>
      <c r="EB603" t="inlineStr"/>
      <c r="EC603" t="inlineStr"/>
      <c r="EE603" t="n">
        <v>78726030</v>
      </c>
      <c r="EF603" t="n">
        <v>6</v>
      </c>
      <c r="EG603" t="inlineStr">
        <is>
          <t>Ремонтно-строительные работы</t>
        </is>
      </c>
      <c r="EH603" t="n">
        <v>101</v>
      </c>
      <c r="EI603" t="inlineStr">
        <is>
          <t>Электромонтажные работы</t>
        </is>
      </c>
      <c r="EJ603" t="n">
        <v>1</v>
      </c>
      <c r="EK603" t="n">
        <v>67001</v>
      </c>
      <c r="EL603" t="inlineStr">
        <is>
          <t>Электромонтажные работы</t>
        </is>
      </c>
      <c r="EM603" t="inlineStr">
        <is>
          <t>рФЕР-67</t>
        </is>
      </c>
      <c r="EO603" t="inlineStr"/>
      <c r="EQ603" t="n">
        <v>0</v>
      </c>
      <c r="ER603" t="n">
        <v>970.5700000000001</v>
      </c>
      <c r="ES603" t="n">
        <v>852</v>
      </c>
      <c r="ET603" t="n">
        <v>0</v>
      </c>
      <c r="EU603" t="n">
        <v>0</v>
      </c>
      <c r="EV603" t="n">
        <v>118.57</v>
      </c>
      <c r="EW603" t="n">
        <v>13.9</v>
      </c>
      <c r="EX603" t="n">
        <v>0</v>
      </c>
      <c r="EY603" t="n">
        <v>0</v>
      </c>
      <c r="FQ603" t="n">
        <v>0</v>
      </c>
      <c r="FR603" t="n">
        <v>0</v>
      </c>
      <c r="FS603" t="n">
        <v>0</v>
      </c>
      <c r="FX603" t="n">
        <v>91</v>
      </c>
      <c r="FY603" t="n">
        <v>48</v>
      </c>
      <c r="GA603" t="inlineStr"/>
      <c r="GD603" t="n">
        <v>1</v>
      </c>
      <c r="GF603" t="n">
        <v>1400342257</v>
      </c>
      <c r="GG603" t="n">
        <v>2</v>
      </c>
      <c r="GH603" t="n">
        <v>1</v>
      </c>
      <c r="GI603" t="n">
        <v>2</v>
      </c>
      <c r="GJ603" t="n">
        <v>0</v>
      </c>
      <c r="GK603" t="n">
        <v>0</v>
      </c>
      <c r="GL603">
        <f>ROUND(IF(AND(BH603=3,BI603=3,FS603&lt;&gt;0),P603,0),0)</f>
        <v/>
      </c>
      <c r="GM603">
        <f>ROUND(O603+X603+Y603,0)+GX603</f>
        <v/>
      </c>
      <c r="GN603">
        <f>IF(OR(BI603=0,BI603=1),GM603-GX603,0)</f>
        <v/>
      </c>
      <c r="GO603">
        <f>IF(BI603=2,GM603-GX603,0)</f>
        <v/>
      </c>
      <c r="GP603">
        <f>IF(BI603=4,GM603-GX603,0)</f>
        <v/>
      </c>
      <c r="GR603" t="n">
        <v>0</v>
      </c>
      <c r="GS603" t="n">
        <v>3</v>
      </c>
      <c r="GT603" t="n">
        <v>0</v>
      </c>
      <c r="GU603" t="inlineStr"/>
      <c r="GV603">
        <f>ROUND((GT603),2)</f>
        <v/>
      </c>
      <c r="GW603" t="n">
        <v>1</v>
      </c>
      <c r="GX603">
        <f>ROUND(HC603*I603,0)</f>
        <v/>
      </c>
      <c r="HA603" t="n">
        <v>0</v>
      </c>
      <c r="HB603" t="n">
        <v>0</v>
      </c>
      <c r="HC603">
        <f>GV603*GW603</f>
        <v/>
      </c>
      <c r="HE603" t="inlineStr"/>
      <c r="HF603" t="inlineStr"/>
      <c r="HM603" t="inlineStr"/>
      <c r="HN603" t="inlineStr">
        <is>
          <t>Пр/812-101.0-1</t>
        </is>
      </c>
      <c r="HO603" t="inlineStr">
        <is>
          <t>Пр/774-101.0</t>
        </is>
      </c>
      <c r="HP603" t="inlineStr">
        <is>
          <t>Электромонтажные работы</t>
        </is>
      </c>
      <c r="HQ603" t="inlineStr">
        <is>
          <t>Электромонтажные работы</t>
        </is>
      </c>
      <c r="HS603" t="n">
        <v>0</v>
      </c>
      <c r="IK603" t="n">
        <v>0</v>
      </c>
    </row>
    <row r="604">
      <c r="A604" t="n">
        <v>18</v>
      </c>
      <c r="B604" t="n">
        <v>0</v>
      </c>
      <c r="C604" t="n">
        <v>296</v>
      </c>
      <c r="E604" t="inlineStr">
        <is>
          <t>3,1</t>
        </is>
      </c>
      <c r="F604" t="inlineStr">
        <is>
          <t>509-6744</t>
        </is>
      </c>
      <c r="G604" t="inlineStr">
        <is>
          <t>Лампы люминесцентные компактные энергосберегающие с цоколем Е27 мощностью 55 Вт</t>
        </is>
      </c>
      <c r="H604" t="inlineStr">
        <is>
          <t>шт.</t>
        </is>
      </c>
      <c r="I604">
        <f>I603*J604</f>
        <v/>
      </c>
      <c r="J604" t="n">
        <v>100</v>
      </c>
      <c r="K604" t="n">
        <v>100</v>
      </c>
      <c r="O604">
        <f>ROUND(CP604,0)</f>
        <v/>
      </c>
      <c r="P604">
        <f>ROUND(CQ604*I604,0)</f>
        <v/>
      </c>
      <c r="Q604">
        <f>(ROUND((ROUND(((ET604)*I604),0)*BB604),0)+ROUND((ROUND(((AE604-(EU604))*I604),0)*BS604),0))</f>
        <v/>
      </c>
      <c r="R604">
        <f>(ROUND((ROUND(((EU604)*I604),0)*BS604),0)+ROUND((ROUND(((AE604-(EU604))*I604),0)*BS604),0))</f>
        <v/>
      </c>
      <c r="S604">
        <f>ROUND(CT604*I604,0)</f>
        <v/>
      </c>
      <c r="T604">
        <f>ROUND(CU604*I604,0)</f>
        <v/>
      </c>
      <c r="U604">
        <f>ROUND(CV604*I604,7)</f>
        <v/>
      </c>
      <c r="V604">
        <f>ROUND(CW604*I604,7)</f>
        <v/>
      </c>
      <c r="W604">
        <f>ROUND(CX604*I604,0)</f>
        <v/>
      </c>
      <c r="X604">
        <f>ROUND(CY604,0)</f>
        <v/>
      </c>
      <c r="Y604">
        <f>ROUND(CZ604,0)</f>
        <v/>
      </c>
      <c r="AA604" t="n">
        <v>78869116</v>
      </c>
      <c r="AB604">
        <f>ROUND((AC604+AD604+AF604),2)</f>
        <v/>
      </c>
      <c r="AC604">
        <f>ROUND((ES604),2)</f>
        <v/>
      </c>
      <c r="AD604">
        <f>ROUND((((ET604)-(EU604))+AE604),2)</f>
        <v/>
      </c>
      <c r="AE604">
        <f>ROUND((EU604),2)</f>
        <v/>
      </c>
      <c r="AF604">
        <f>ROUND((EV604),2)</f>
        <v/>
      </c>
      <c r="AG604">
        <f>ROUND((AP604),2)</f>
        <v/>
      </c>
      <c r="AH604">
        <f>(EW604)</f>
        <v/>
      </c>
      <c r="AI604">
        <f>(EX604)</f>
        <v/>
      </c>
      <c r="AJ604">
        <f>(AS604)</f>
        <v/>
      </c>
      <c r="AK604" t="n">
        <v>140.69</v>
      </c>
      <c r="AL604" t="n">
        <v>140.69</v>
      </c>
      <c r="AM604" t="n">
        <v>0</v>
      </c>
      <c r="AN604" t="n">
        <v>0</v>
      </c>
      <c r="AO604" t="n">
        <v>0</v>
      </c>
      <c r="AP604" t="n">
        <v>0</v>
      </c>
      <c r="AQ604" t="n">
        <v>0</v>
      </c>
      <c r="AR604" t="n">
        <v>0</v>
      </c>
      <c r="AS604" t="n">
        <v>0.02</v>
      </c>
      <c r="AT604" t="n">
        <v>91</v>
      </c>
      <c r="AU604" t="n">
        <v>48</v>
      </c>
      <c r="AV604" t="n">
        <v>1</v>
      </c>
      <c r="AW604" t="n">
        <v>1</v>
      </c>
      <c r="AZ604" t="n">
        <v>1</v>
      </c>
      <c r="BA604" t="n">
        <v>1</v>
      </c>
      <c r="BB604" t="n">
        <v>1</v>
      </c>
      <c r="BC604" t="n">
        <v>1.69</v>
      </c>
      <c r="BD604" t="inlineStr"/>
      <c r="BE604" t="inlineStr"/>
      <c r="BF604" t="inlineStr"/>
      <c r="BG604" t="inlineStr"/>
      <c r="BH604" t="n">
        <v>3</v>
      </c>
      <c r="BI604" t="n">
        <v>1</v>
      </c>
      <c r="BJ604" t="inlineStr">
        <is>
          <t>ТССЦ Московской обл., 509-6744, приказ Минстроя России №675/пр от 28.02.2017 № 258/пр</t>
        </is>
      </c>
      <c r="BM604" t="n">
        <v>67001</v>
      </c>
      <c r="BN604" t="n">
        <v>0</v>
      </c>
      <c r="BO604" t="inlineStr">
        <is>
          <t>509-6744</t>
        </is>
      </c>
      <c r="BP604" t="n">
        <v>1</v>
      </c>
      <c r="BQ604" t="n">
        <v>6</v>
      </c>
      <c r="BR604" t="n">
        <v>0</v>
      </c>
      <c r="BS604" t="n">
        <v>1</v>
      </c>
      <c r="BT604" t="n">
        <v>1</v>
      </c>
      <c r="BU604" t="n">
        <v>1</v>
      </c>
      <c r="BV604" t="n">
        <v>1</v>
      </c>
      <c r="BW604" t="n">
        <v>1</v>
      </c>
      <c r="BX604" t="n">
        <v>1</v>
      </c>
      <c r="BY604" t="inlineStr"/>
      <c r="BZ604" t="n">
        <v>91</v>
      </c>
      <c r="CA604" t="n">
        <v>48</v>
      </c>
      <c r="CB604" t="inlineStr"/>
      <c r="CE604" t="n">
        <v>12</v>
      </c>
      <c r="CF604" t="n">
        <v>0</v>
      </c>
      <c r="CG604" t="n">
        <v>0</v>
      </c>
      <c r="CM604" t="n">
        <v>0</v>
      </c>
      <c r="CN604" t="inlineStr"/>
      <c r="CO604" t="n">
        <v>0</v>
      </c>
      <c r="CP604">
        <f>(P604+Q604+S604)</f>
        <v/>
      </c>
      <c r="CQ604">
        <f>AC604*BC604</f>
        <v/>
      </c>
      <c r="CR604">
        <f>(ROUND((ROUND(((ET604)*1),0)*BB604),0)+ROUND((ROUND(((AE604-(EU604))*1),0)*BS604),0))</f>
        <v/>
      </c>
      <c r="CS604">
        <f>(ROUND((ROUND(((EU604)*1),0)*BS604),0)+ROUND((ROUND(((AE604-(EU604))*1),0)*BS604),0))</f>
        <v/>
      </c>
      <c r="CT604">
        <f>AF604*BA604</f>
        <v/>
      </c>
      <c r="CU604">
        <f>AG604</f>
        <v/>
      </c>
      <c r="CV604">
        <f>AH604</f>
        <v/>
      </c>
      <c r="CW604">
        <f>AI604</f>
        <v/>
      </c>
      <c r="CX604">
        <f>AJ604</f>
        <v/>
      </c>
      <c r="CY604">
        <f>(((S604+R604)*AT604)/100)</f>
        <v/>
      </c>
      <c r="CZ604">
        <f>(((S604+R604)*AU604)/100)</f>
        <v/>
      </c>
      <c r="DC604" t="inlineStr"/>
      <c r="DD604" t="inlineStr"/>
      <c r="DE604" t="inlineStr"/>
      <c r="DF604" t="inlineStr"/>
      <c r="DG604" t="inlineStr"/>
      <c r="DH604" t="inlineStr"/>
      <c r="DI604" t="inlineStr"/>
      <c r="DJ604" t="inlineStr"/>
      <c r="DK604" t="inlineStr"/>
      <c r="DL604" t="inlineStr"/>
      <c r="DM604" t="inlineStr"/>
      <c r="DN604" t="n">
        <v>0</v>
      </c>
      <c r="DO604" t="n">
        <v>0</v>
      </c>
      <c r="DP604" t="n">
        <v>1</v>
      </c>
      <c r="DQ604" t="n">
        <v>1</v>
      </c>
      <c r="DU604" t="n">
        <v>1010</v>
      </c>
      <c r="DV604" t="inlineStr">
        <is>
          <t>шт.</t>
        </is>
      </c>
      <c r="DW604" t="inlineStr">
        <is>
          <t>шт.</t>
        </is>
      </c>
      <c r="DX604" t="n">
        <v>1</v>
      </c>
      <c r="DZ604" t="inlineStr"/>
      <c r="EA604" t="inlineStr"/>
      <c r="EB604" t="inlineStr"/>
      <c r="EC604" t="inlineStr"/>
      <c r="EE604" t="n">
        <v>78726030</v>
      </c>
      <c r="EF604" t="n">
        <v>6</v>
      </c>
      <c r="EG604" t="inlineStr">
        <is>
          <t>Ремонтно-строительные работы</t>
        </is>
      </c>
      <c r="EH604" t="n">
        <v>101</v>
      </c>
      <c r="EI604" t="inlineStr">
        <is>
          <t>Электромонтажные работы</t>
        </is>
      </c>
      <c r="EJ604" t="n">
        <v>1</v>
      </c>
      <c r="EK604" t="n">
        <v>67001</v>
      </c>
      <c r="EL604" t="inlineStr">
        <is>
          <t>Электромонтажные работы</t>
        </is>
      </c>
      <c r="EM604" t="inlineStr">
        <is>
          <t>рФЕР-67</t>
        </is>
      </c>
      <c r="EO604" t="inlineStr"/>
      <c r="EQ604" t="n">
        <v>0</v>
      </c>
      <c r="ER604" t="n">
        <v>140.69</v>
      </c>
      <c r="ES604" t="n">
        <v>140.69</v>
      </c>
      <c r="ET604" t="n">
        <v>0</v>
      </c>
      <c r="EU604" t="n">
        <v>0</v>
      </c>
      <c r="EV604" t="n">
        <v>0</v>
      </c>
      <c r="EW604" t="n">
        <v>0</v>
      </c>
      <c r="EX604" t="n">
        <v>0</v>
      </c>
      <c r="FQ604" t="n">
        <v>0</v>
      </c>
      <c r="FR604" t="n">
        <v>0</v>
      </c>
      <c r="FS604" t="n">
        <v>0</v>
      </c>
      <c r="FX604" t="n">
        <v>91</v>
      </c>
      <c r="FY604" t="n">
        <v>48</v>
      </c>
      <c r="GA604" t="inlineStr"/>
      <c r="GD604" t="n">
        <v>1</v>
      </c>
      <c r="GF604" t="n">
        <v>-228955380</v>
      </c>
      <c r="GG604" t="n">
        <v>2</v>
      </c>
      <c r="GH604" t="n">
        <v>1</v>
      </c>
      <c r="GI604" t="n">
        <v>2</v>
      </c>
      <c r="GJ604" t="n">
        <v>0</v>
      </c>
      <c r="GK604" t="n">
        <v>0</v>
      </c>
      <c r="GL604">
        <f>ROUND(IF(AND(BH604=3,BI604=3,FS604&lt;&gt;0),P604,0),0)</f>
        <v/>
      </c>
      <c r="GM604">
        <f>ROUND(O604+X604+Y604,0)+GX604</f>
        <v/>
      </c>
      <c r="GN604">
        <f>IF(OR(BI604=0,BI604=1),GM604-GX604,0)</f>
        <v/>
      </c>
      <c r="GO604">
        <f>IF(BI604=2,GM604-GX604,0)</f>
        <v/>
      </c>
      <c r="GP604">
        <f>IF(BI604=4,GM604-GX604,0)</f>
        <v/>
      </c>
      <c r="GR604" t="n">
        <v>0</v>
      </c>
      <c r="GS604" t="n">
        <v>3</v>
      </c>
      <c r="GT604" t="n">
        <v>0</v>
      </c>
      <c r="GU604" t="inlineStr"/>
      <c r="GV604">
        <f>ROUND((GT604),2)</f>
        <v/>
      </c>
      <c r="GW604" t="n">
        <v>1</v>
      </c>
      <c r="GX604">
        <f>ROUND(HC604*I604,0)</f>
        <v/>
      </c>
      <c r="HA604" t="n">
        <v>0</v>
      </c>
      <c r="HB604" t="n">
        <v>0</v>
      </c>
      <c r="HC604">
        <f>GV604*GW604</f>
        <v/>
      </c>
      <c r="HE604" t="inlineStr"/>
      <c r="HF604" t="inlineStr"/>
      <c r="HM604" t="inlineStr"/>
      <c r="HN604" t="inlineStr">
        <is>
          <t>Пр/812-101.0-1</t>
        </is>
      </c>
      <c r="HO604" t="inlineStr">
        <is>
          <t>Пр/774-101.0</t>
        </is>
      </c>
      <c r="HP604" t="inlineStr">
        <is>
          <t>Электромонтажные работы</t>
        </is>
      </c>
      <c r="HQ604" t="inlineStr">
        <is>
          <t>Электромонтажные работы</t>
        </is>
      </c>
      <c r="HS604" t="n">
        <v>0</v>
      </c>
      <c r="IK604" t="n">
        <v>0</v>
      </c>
    </row>
    <row r="605">
      <c r="A605" t="n">
        <v>17</v>
      </c>
      <c r="B605" t="n">
        <v>0</v>
      </c>
      <c r="C605">
        <f>ROW(SmtRes!A297)</f>
        <v/>
      </c>
      <c r="D605">
        <f>ROW(EtalonRes!A274)</f>
        <v/>
      </c>
      <c r="E605" t="inlineStr">
        <is>
          <t>4</t>
        </is>
      </c>
      <c r="F605" t="inlineStr">
        <is>
          <t>65-14-1</t>
        </is>
      </c>
      <c r="G605" t="inlineStr">
        <is>
          <t>Разборка трубопроводов из водогазопроводных труб в зданиях и сооружениях на резьбе диаметром до 32 мм</t>
        </is>
      </c>
      <c r="H605" t="inlineStr">
        <is>
          <t>100 м трубопровода</t>
        </is>
      </c>
      <c r="I605">
        <f>ROUND(ROUND(8/100,4),7)</f>
        <v/>
      </c>
      <c r="J605" t="n">
        <v>0</v>
      </c>
      <c r="K605">
        <f>ROUND(ROUND(8/100,4),7)</f>
        <v/>
      </c>
      <c r="O605">
        <f>ROUND(CP605,0)</f>
        <v/>
      </c>
      <c r="P605">
        <f>ROUND(CQ605*I605,0)</f>
        <v/>
      </c>
      <c r="Q605">
        <f>(ROUND((ROUND(((ET605)*I605),0)*BB605),0)+ROUND((ROUND(((AE605-(EU605))*I605),0)*BS605),0))</f>
        <v/>
      </c>
      <c r="R605">
        <f>(ROUND((ROUND(((EU605)*I605),0)*BS605),0)+ROUND((ROUND(((AE605-(EU605))*I605),0)*BS605),0))</f>
        <v/>
      </c>
      <c r="S605">
        <f>ROUND(CT605*I605,0)</f>
        <v/>
      </c>
      <c r="T605">
        <f>ROUND(CU605*I605,0)</f>
        <v/>
      </c>
      <c r="U605">
        <f>ROUND(CV605*I605,7)</f>
        <v/>
      </c>
      <c r="V605">
        <f>ROUND(CW605*I605,7)</f>
        <v/>
      </c>
      <c r="W605">
        <f>ROUND(CX605*I605,0)</f>
        <v/>
      </c>
      <c r="X605">
        <f>ROUND(CY605,0)</f>
        <v/>
      </c>
      <c r="Y605">
        <f>ROUND(CZ605,0)</f>
        <v/>
      </c>
      <c r="AA605" t="n">
        <v>78869116</v>
      </c>
      <c r="AB605">
        <f>ROUND((AC605+AD605+AF605),2)</f>
        <v/>
      </c>
      <c r="AC605">
        <f>ROUND((ES605),2)</f>
        <v/>
      </c>
      <c r="AD605">
        <f>ROUND((((ET605)-(EU605))+AE605),2)</f>
        <v/>
      </c>
      <c r="AE605">
        <f>ROUND((EU605),2)</f>
        <v/>
      </c>
      <c r="AF605">
        <f>ROUND((EV605),2)</f>
        <v/>
      </c>
      <c r="AG605">
        <f>ROUND((AP605),2)</f>
        <v/>
      </c>
      <c r="AH605">
        <f>(EW605)</f>
        <v/>
      </c>
      <c r="AI605">
        <f>(EX605)</f>
        <v/>
      </c>
      <c r="AJ605">
        <f>(AS605)</f>
        <v/>
      </c>
      <c r="AK605" t="n">
        <v>322.43</v>
      </c>
      <c r="AL605" t="n">
        <v>0</v>
      </c>
      <c r="AM605" t="n">
        <v>0</v>
      </c>
      <c r="AN605" t="n">
        <v>0</v>
      </c>
      <c r="AO605" t="n">
        <v>322.43</v>
      </c>
      <c r="AP605" t="n">
        <v>0</v>
      </c>
      <c r="AQ605" t="n">
        <v>37.8</v>
      </c>
      <c r="AR605" t="n">
        <v>0</v>
      </c>
      <c r="AS605" t="n">
        <v>0</v>
      </c>
      <c r="AT605" t="n">
        <v>87</v>
      </c>
      <c r="AU605" t="n">
        <v>44</v>
      </c>
      <c r="AV605" t="n">
        <v>1</v>
      </c>
      <c r="AW605" t="n">
        <v>1</v>
      </c>
      <c r="AZ605" t="n">
        <v>1</v>
      </c>
      <c r="BA605" t="n">
        <v>52.25</v>
      </c>
      <c r="BB605" t="n">
        <v>1</v>
      </c>
      <c r="BC605" t="n">
        <v>1</v>
      </c>
      <c r="BD605" t="inlineStr"/>
      <c r="BE605" t="inlineStr"/>
      <c r="BF605" t="inlineStr"/>
      <c r="BG605" t="inlineStr"/>
      <c r="BH605" t="n">
        <v>0</v>
      </c>
      <c r="BI605" t="n">
        <v>1</v>
      </c>
      <c r="BJ605" t="inlineStr">
        <is>
          <t>ТЕРр Московской обл., 65-14-1, приказ Минстроя России №675/пр от 28.02.2017 № 263/пр</t>
        </is>
      </c>
      <c r="BM605" t="n">
        <v>65002</v>
      </c>
      <c r="BN605" t="n">
        <v>0</v>
      </c>
      <c r="BO605" t="inlineStr">
        <is>
          <t>65-14-1</t>
        </is>
      </c>
      <c r="BP605" t="n">
        <v>1</v>
      </c>
      <c r="BQ605" t="n">
        <v>6</v>
      </c>
      <c r="BR605" t="n">
        <v>0</v>
      </c>
      <c r="BS605" t="n">
        <v>52.25</v>
      </c>
      <c r="BT605" t="n">
        <v>1</v>
      </c>
      <c r="BU605" t="n">
        <v>1</v>
      </c>
      <c r="BV605" t="n">
        <v>1</v>
      </c>
      <c r="BW605" t="n">
        <v>1</v>
      </c>
      <c r="BX605" t="n">
        <v>1</v>
      </c>
      <c r="BY605" t="inlineStr"/>
      <c r="BZ605" t="n">
        <v>87</v>
      </c>
      <c r="CA605" t="n">
        <v>44</v>
      </c>
      <c r="CB605" t="inlineStr"/>
      <c r="CE605" t="n">
        <v>12</v>
      </c>
      <c r="CF605" t="n">
        <v>0</v>
      </c>
      <c r="CG605" t="n">
        <v>0</v>
      </c>
      <c r="CM605" t="n">
        <v>0</v>
      </c>
      <c r="CN605" t="inlineStr"/>
      <c r="CO605" t="n">
        <v>0</v>
      </c>
      <c r="CP605">
        <f>(P605+Q605+S605)</f>
        <v/>
      </c>
      <c r="CQ605">
        <f>AC605*BC605</f>
        <v/>
      </c>
      <c r="CR605">
        <f>(ROUND((ROUND(((ET605)*1),0)*BB605),0)+ROUND((ROUND(((AE605-(EU605))*1),0)*BS605),0))</f>
        <v/>
      </c>
      <c r="CS605">
        <f>(ROUND((ROUND(((EU605)*1),0)*BS605),0)+ROUND((ROUND(((AE605-(EU605))*1),0)*BS605),0))</f>
        <v/>
      </c>
      <c r="CT605">
        <f>AF605*BA605</f>
        <v/>
      </c>
      <c r="CU605">
        <f>AG605</f>
        <v/>
      </c>
      <c r="CV605">
        <f>AH605</f>
        <v/>
      </c>
      <c r="CW605">
        <f>AI605</f>
        <v/>
      </c>
      <c r="CX605">
        <f>AJ605</f>
        <v/>
      </c>
      <c r="CY605">
        <f>(((S605+R605)*AT605)/100)</f>
        <v/>
      </c>
      <c r="CZ605">
        <f>(((S605+R605)*AU605)/100)</f>
        <v/>
      </c>
      <c r="DC605" t="inlineStr"/>
      <c r="DD605" t="inlineStr"/>
      <c r="DE605" t="inlineStr"/>
      <c r="DF605" t="inlineStr"/>
      <c r="DG605" t="inlineStr"/>
      <c r="DH605" t="inlineStr"/>
      <c r="DI605" t="inlineStr"/>
      <c r="DJ605" t="inlineStr"/>
      <c r="DK605" t="inlineStr"/>
      <c r="DL605" t="inlineStr"/>
      <c r="DM605" t="inlineStr"/>
      <c r="DN605" t="n">
        <v>0</v>
      </c>
      <c r="DO605" t="n">
        <v>0</v>
      </c>
      <c r="DP605" t="n">
        <v>1</v>
      </c>
      <c r="DQ605" t="n">
        <v>1</v>
      </c>
      <c r="DU605" t="n">
        <v>1013</v>
      </c>
      <c r="DV605" t="inlineStr">
        <is>
          <t>100 м трубопровода</t>
        </is>
      </c>
      <c r="DW605" t="inlineStr">
        <is>
          <t>100 м трубопровода</t>
        </is>
      </c>
      <c r="DX605" t="n">
        <v>1</v>
      </c>
      <c r="DZ605" t="inlineStr"/>
      <c r="EA605" t="inlineStr"/>
      <c r="EB605" t="inlineStr"/>
      <c r="EC605" t="inlineStr"/>
      <c r="EE605" t="n">
        <v>78725991</v>
      </c>
      <c r="EF605" t="n">
        <v>6</v>
      </c>
      <c r="EG605" t="inlineStr">
        <is>
          <t>Ремонтно-строительные работы</t>
        </is>
      </c>
      <c r="EH605" t="n">
        <v>99</v>
      </c>
      <c r="EI605" t="inlineStr">
        <is>
          <t>Внутренние санитарно-технические работы</t>
        </is>
      </c>
      <c r="EJ605" t="n">
        <v>1</v>
      </c>
      <c r="EK605" t="n">
        <v>65002</v>
      </c>
      <c r="EL605" t="inlineStr">
        <is>
          <t>Внутренние санитарнотехнические работы: демонтаж и разборка</t>
        </is>
      </c>
      <c r="EM605" t="inlineStr">
        <is>
          <t>рФЕР-65</t>
        </is>
      </c>
      <c r="EO605" t="inlineStr"/>
      <c r="EQ605" t="n">
        <v>0</v>
      </c>
      <c r="ER605" t="n">
        <v>322.43</v>
      </c>
      <c r="ES605" t="n">
        <v>0</v>
      </c>
      <c r="ET605" t="n">
        <v>0</v>
      </c>
      <c r="EU605" t="n">
        <v>0</v>
      </c>
      <c r="EV605" t="n">
        <v>322.43</v>
      </c>
      <c r="EW605" t="n">
        <v>37.8</v>
      </c>
      <c r="EX605" t="n">
        <v>0</v>
      </c>
      <c r="EY605" t="n">
        <v>0</v>
      </c>
      <c r="FQ605" t="n">
        <v>0</v>
      </c>
      <c r="FR605" t="n">
        <v>0</v>
      </c>
      <c r="FS605" t="n">
        <v>0</v>
      </c>
      <c r="FX605" t="n">
        <v>87</v>
      </c>
      <c r="FY605" t="n">
        <v>44</v>
      </c>
      <c r="GA605" t="inlineStr"/>
      <c r="GD605" t="n">
        <v>1</v>
      </c>
      <c r="GF605" t="n">
        <v>-2021722353</v>
      </c>
      <c r="GG605" t="n">
        <v>2</v>
      </c>
      <c r="GH605" t="n">
        <v>1</v>
      </c>
      <c r="GI605" t="n">
        <v>2</v>
      </c>
      <c r="GJ605" t="n">
        <v>0</v>
      </c>
      <c r="GK605" t="n">
        <v>0</v>
      </c>
      <c r="GL605">
        <f>ROUND(IF(AND(BH605=3,BI605=3,FS605&lt;&gt;0),P605,0),0)</f>
        <v/>
      </c>
      <c r="GM605">
        <f>ROUND(O605+X605+Y605,0)+GX605</f>
        <v/>
      </c>
      <c r="GN605">
        <f>IF(OR(BI605=0,BI605=1),GM605-GX605,0)</f>
        <v/>
      </c>
      <c r="GO605">
        <f>IF(BI605=2,GM605-GX605,0)</f>
        <v/>
      </c>
      <c r="GP605">
        <f>IF(BI605=4,GM605-GX605,0)</f>
        <v/>
      </c>
      <c r="GR605" t="n">
        <v>0</v>
      </c>
      <c r="GS605" t="n">
        <v>3</v>
      </c>
      <c r="GT605" t="n">
        <v>0</v>
      </c>
      <c r="GU605" t="inlineStr"/>
      <c r="GV605">
        <f>ROUND((GT605),2)</f>
        <v/>
      </c>
      <c r="GW605" t="n">
        <v>1</v>
      </c>
      <c r="GX605">
        <f>ROUND(HC605*I605,0)</f>
        <v/>
      </c>
      <c r="HA605" t="n">
        <v>0</v>
      </c>
      <c r="HB605" t="n">
        <v>0</v>
      </c>
      <c r="HC605">
        <f>GV605*GW605</f>
        <v/>
      </c>
      <c r="HE605" t="inlineStr"/>
      <c r="HF605" t="inlineStr"/>
      <c r="HM605" t="inlineStr"/>
      <c r="HN605" t="inlineStr">
        <is>
          <t>Пр/812-099.1-1</t>
        </is>
      </c>
      <c r="HO605" t="inlineStr">
        <is>
          <t>Пр/774-099.1</t>
        </is>
      </c>
      <c r="HP605" t="inlineStr">
        <is>
          <t>Внутренние санитарнотехнические работы: демонтаж и разборка</t>
        </is>
      </c>
      <c r="HQ605" t="inlineStr">
        <is>
          <t>Внутренние санитарнотехнические работы: демонтаж и разборка</t>
        </is>
      </c>
      <c r="HS605" t="n">
        <v>0</v>
      </c>
      <c r="IK605" t="n">
        <v>0</v>
      </c>
    </row>
    <row r="606">
      <c r="A606" t="n">
        <v>17</v>
      </c>
      <c r="B606" t="n">
        <v>0</v>
      </c>
      <c r="C606">
        <f>ROW(SmtRes!A315)</f>
        <v/>
      </c>
      <c r="D606">
        <f>ROW(EtalonRes!A291)</f>
        <v/>
      </c>
      <c r="E606" t="inlineStr">
        <is>
          <t>5</t>
        </is>
      </c>
      <c r="F606" t="inlineStr">
        <is>
          <t>16-04-002-3</t>
        </is>
      </c>
      <c r="G606" t="inlineStr">
        <is>
          <t>Прокладка трубопроводов водоснабжения из напорных полиэтиленовых труб наружным диаметром 32 мм</t>
        </is>
      </c>
      <c r="H606" t="inlineStr">
        <is>
          <t>100 м трубопровода</t>
        </is>
      </c>
      <c r="I606">
        <f>ROUND(ROUND(8/100,4),7)</f>
        <v/>
      </c>
      <c r="J606" t="n">
        <v>0</v>
      </c>
      <c r="K606">
        <f>ROUND(ROUND(8/100,4),7)</f>
        <v/>
      </c>
      <c r="O606">
        <f>ROUND(CP606,0)</f>
        <v/>
      </c>
      <c r="P606">
        <f>ROUND(CQ606*I606,0)</f>
        <v/>
      </c>
      <c r="Q606">
        <f>(ROUND((ROUND(((ET606)*I606),0)*BB606),0)+ROUND((ROUND(((AE606-(EU606))*I606),0)*BS606),0))</f>
        <v/>
      </c>
      <c r="R606">
        <f>(ROUND((ROUND(((EU606)*I606),0)*BS606),0)+ROUND((ROUND(((AE606-(EU606))*I606),0)*BS606),0))</f>
        <v/>
      </c>
      <c r="S606">
        <f>ROUND(CT606*I606,0)</f>
        <v/>
      </c>
      <c r="T606">
        <f>ROUND(CU606*I606,0)</f>
        <v/>
      </c>
      <c r="U606">
        <f>ROUND(CV606*I606,7)</f>
        <v/>
      </c>
      <c r="V606">
        <f>ROUND(CW606*I606,7)</f>
        <v/>
      </c>
      <c r="W606">
        <f>ROUND(CX606*I606,0)</f>
        <v/>
      </c>
      <c r="X606">
        <f>ROUND(CY606,0)</f>
        <v/>
      </c>
      <c r="Y606">
        <f>ROUND(CZ606,0)</f>
        <v/>
      </c>
      <c r="AA606" t="n">
        <v>78869116</v>
      </c>
      <c r="AB606">
        <f>ROUND((AC606+AD606+AF606),2)</f>
        <v/>
      </c>
      <c r="AC606">
        <f>ROUND((ES606),2)</f>
        <v/>
      </c>
      <c r="AD606">
        <f>ROUND((((ET606)-(EU606))+AE606),2)</f>
        <v/>
      </c>
      <c r="AE606">
        <f>ROUND((EU606),2)</f>
        <v/>
      </c>
      <c r="AF606">
        <f>ROUND((EV606),2)</f>
        <v/>
      </c>
      <c r="AG606">
        <f>ROUND((AP606),2)</f>
        <v/>
      </c>
      <c r="AH606">
        <f>(EW606)</f>
        <v/>
      </c>
      <c r="AI606">
        <f>(EX606)</f>
        <v/>
      </c>
      <c r="AJ606">
        <f>(AS606)</f>
        <v/>
      </c>
      <c r="AK606" t="n">
        <v>3294.45</v>
      </c>
      <c r="AL606" t="n">
        <v>1594.87</v>
      </c>
      <c r="AM606" t="n">
        <v>491.32</v>
      </c>
      <c r="AN606" t="n">
        <v>63.72</v>
      </c>
      <c r="AO606" t="n">
        <v>1208.26</v>
      </c>
      <c r="AP606" t="n">
        <v>0</v>
      </c>
      <c r="AQ606" t="n">
        <v>121.8</v>
      </c>
      <c r="AR606" t="n">
        <v>4.72</v>
      </c>
      <c r="AS606" t="n">
        <v>0</v>
      </c>
      <c r="AT606" t="n">
        <v>121</v>
      </c>
      <c r="AU606" t="n">
        <v>72</v>
      </c>
      <c r="AV606" t="n">
        <v>1</v>
      </c>
      <c r="AW606" t="n">
        <v>1</v>
      </c>
      <c r="AZ606" t="n">
        <v>1</v>
      </c>
      <c r="BA606" t="n">
        <v>52.25</v>
      </c>
      <c r="BB606" t="n">
        <v>12.46</v>
      </c>
      <c r="BC606" t="n">
        <v>3.21</v>
      </c>
      <c r="BD606" t="inlineStr"/>
      <c r="BE606" t="inlineStr"/>
      <c r="BF606" t="inlineStr"/>
      <c r="BG606" t="inlineStr"/>
      <c r="BH606" t="n">
        <v>0</v>
      </c>
      <c r="BI606" t="n">
        <v>1</v>
      </c>
      <c r="BJ606" t="inlineStr">
        <is>
          <t>ТЕР Московской обл., 16-04-002-3, приказ Минстроя России №675/пр от 28.02.2017 № 260/пр</t>
        </is>
      </c>
      <c r="BM606" t="n">
        <v>16001</v>
      </c>
      <c r="BN606" t="n">
        <v>0</v>
      </c>
      <c r="BO606" t="inlineStr">
        <is>
          <t>16-04-002-3</t>
        </is>
      </c>
      <c r="BP606" t="n">
        <v>1</v>
      </c>
      <c r="BQ606" t="n">
        <v>2</v>
      </c>
      <c r="BR606" t="n">
        <v>0</v>
      </c>
      <c r="BS606" t="n">
        <v>52.25</v>
      </c>
      <c r="BT606" t="n">
        <v>1</v>
      </c>
      <c r="BU606" t="n">
        <v>1</v>
      </c>
      <c r="BV606" t="n">
        <v>1</v>
      </c>
      <c r="BW606" t="n">
        <v>1</v>
      </c>
      <c r="BX606" t="n">
        <v>1</v>
      </c>
      <c r="BY606" t="inlineStr"/>
      <c r="BZ606" t="n">
        <v>121</v>
      </c>
      <c r="CA606" t="n">
        <v>72</v>
      </c>
      <c r="CB606" t="inlineStr"/>
      <c r="CE606" t="n">
        <v>12</v>
      </c>
      <c r="CF606" t="n">
        <v>0</v>
      </c>
      <c r="CG606" t="n">
        <v>0</v>
      </c>
      <c r="CM606" t="n">
        <v>0</v>
      </c>
      <c r="CN606" t="inlineStr"/>
      <c r="CO606" t="n">
        <v>0</v>
      </c>
      <c r="CP606">
        <f>(P606+Q606+S606)</f>
        <v/>
      </c>
      <c r="CQ606">
        <f>AC606*BC606</f>
        <v/>
      </c>
      <c r="CR606">
        <f>(ROUND((ROUND(((ET606)*1),0)*BB606),0)+ROUND((ROUND(((AE606-(EU606))*1),0)*BS606),0))</f>
        <v/>
      </c>
      <c r="CS606">
        <f>(ROUND((ROUND(((EU606)*1),0)*BS606),0)+ROUND((ROUND(((AE606-(EU606))*1),0)*BS606),0))</f>
        <v/>
      </c>
      <c r="CT606">
        <f>AF606*BA606</f>
        <v/>
      </c>
      <c r="CU606">
        <f>AG606</f>
        <v/>
      </c>
      <c r="CV606">
        <f>AH606</f>
        <v/>
      </c>
      <c r="CW606">
        <f>AI606</f>
        <v/>
      </c>
      <c r="CX606">
        <f>AJ606</f>
        <v/>
      </c>
      <c r="CY606">
        <f>(((S606+R606)*AT606)/100)</f>
        <v/>
      </c>
      <c r="CZ606">
        <f>(((S606+R606)*AU606)/100)</f>
        <v/>
      </c>
      <c r="DC606" t="inlineStr"/>
      <c r="DD606" t="inlineStr"/>
      <c r="DE606" t="inlineStr"/>
      <c r="DF606" t="inlineStr"/>
      <c r="DG606" t="inlineStr"/>
      <c r="DH606" t="inlineStr"/>
      <c r="DI606" t="inlineStr"/>
      <c r="DJ606" t="inlineStr"/>
      <c r="DK606" t="inlineStr"/>
      <c r="DL606" t="inlineStr"/>
      <c r="DM606" t="inlineStr"/>
      <c r="DN606" t="n">
        <v>0</v>
      </c>
      <c r="DO606" t="n">
        <v>0</v>
      </c>
      <c r="DP606" t="n">
        <v>1</v>
      </c>
      <c r="DQ606" t="n">
        <v>1</v>
      </c>
      <c r="DU606" t="n">
        <v>1013</v>
      </c>
      <c r="DV606" t="inlineStr">
        <is>
          <t>100 м трубопровода</t>
        </is>
      </c>
      <c r="DW606" t="inlineStr">
        <is>
          <t>100 м трубопровода</t>
        </is>
      </c>
      <c r="DX606" t="n">
        <v>1</v>
      </c>
      <c r="DZ606" t="inlineStr"/>
      <c r="EA606" t="inlineStr"/>
      <c r="EB606" t="inlineStr"/>
      <c r="EC606" t="inlineStr"/>
      <c r="EE606" t="n">
        <v>78725882</v>
      </c>
      <c r="EF606" t="n">
        <v>2</v>
      </c>
      <c r="EG606" t="inlineStr">
        <is>
          <t>Общестроительные работы</t>
        </is>
      </c>
      <c r="EH606" t="n">
        <v>16</v>
      </c>
      <c r="EI60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06" t="n">
        <v>1</v>
      </c>
      <c r="EK606" t="n">
        <v>16001</v>
      </c>
      <c r="EL606" t="inlineStr">
        <is>
          <t>Трубопроводы внутренние</t>
        </is>
      </c>
      <c r="EM606" t="inlineStr">
        <is>
          <t>ФЕР-16</t>
        </is>
      </c>
      <c r="EO606" t="inlineStr"/>
      <c r="EQ606" t="n">
        <v>0</v>
      </c>
      <c r="ER606" t="n">
        <v>3294.45</v>
      </c>
      <c r="ES606" t="n">
        <v>1594.87</v>
      </c>
      <c r="ET606" t="n">
        <v>491.32</v>
      </c>
      <c r="EU606" t="n">
        <v>63.72</v>
      </c>
      <c r="EV606" t="n">
        <v>1208.26</v>
      </c>
      <c r="EW606" t="n">
        <v>121.8</v>
      </c>
      <c r="EX606" t="n">
        <v>4.72</v>
      </c>
      <c r="EY606" t="n">
        <v>0</v>
      </c>
      <c r="FQ606" t="n">
        <v>0</v>
      </c>
      <c r="FR606" t="n">
        <v>0</v>
      </c>
      <c r="FS606" t="n">
        <v>0</v>
      </c>
      <c r="FX606" t="n">
        <v>121</v>
      </c>
      <c r="FY606" t="n">
        <v>72</v>
      </c>
      <c r="GA606" t="inlineStr"/>
      <c r="GD606" t="n">
        <v>1</v>
      </c>
      <c r="GF606" t="n">
        <v>-323073205</v>
      </c>
      <c r="GG606" t="n">
        <v>2</v>
      </c>
      <c r="GH606" t="n">
        <v>1</v>
      </c>
      <c r="GI606" t="n">
        <v>2</v>
      </c>
      <c r="GJ606" t="n">
        <v>0</v>
      </c>
      <c r="GK606" t="n">
        <v>0</v>
      </c>
      <c r="GL606">
        <f>ROUND(IF(AND(BH606=3,BI606=3,FS606&lt;&gt;0),P606,0),0)</f>
        <v/>
      </c>
      <c r="GM606">
        <f>ROUND(O606+X606+Y606,0)+GX606</f>
        <v/>
      </c>
      <c r="GN606">
        <f>IF(OR(BI606=0,BI606=1),GM606-GX606,0)</f>
        <v/>
      </c>
      <c r="GO606">
        <f>IF(BI606=2,GM606-GX606,0)</f>
        <v/>
      </c>
      <c r="GP606">
        <f>IF(BI606=4,GM606-GX606,0)</f>
        <v/>
      </c>
      <c r="GR606" t="n">
        <v>0</v>
      </c>
      <c r="GS606" t="n">
        <v>3</v>
      </c>
      <c r="GT606" t="n">
        <v>0</v>
      </c>
      <c r="GU606" t="inlineStr"/>
      <c r="GV606">
        <f>ROUND((GT606),2)</f>
        <v/>
      </c>
      <c r="GW606" t="n">
        <v>1</v>
      </c>
      <c r="GX606">
        <f>ROUND(HC606*I606,0)</f>
        <v/>
      </c>
      <c r="HA606" t="n">
        <v>0</v>
      </c>
      <c r="HB606" t="n">
        <v>0</v>
      </c>
      <c r="HC606">
        <f>GV606*GW606</f>
        <v/>
      </c>
      <c r="HE606" t="inlineStr"/>
      <c r="HF606" t="inlineStr"/>
      <c r="HM606" t="inlineStr"/>
      <c r="HN606" t="inlineStr">
        <is>
          <t>Пр/812-016.0-1</t>
        </is>
      </c>
      <c r="HO606" t="inlineStr">
        <is>
          <t>Пр/774-016.0</t>
        </is>
      </c>
      <c r="HP60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0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06" t="n">
        <v>0</v>
      </c>
      <c r="IK606" t="n">
        <v>0</v>
      </c>
    </row>
    <row r="607">
      <c r="A607" t="n">
        <v>18</v>
      </c>
      <c r="B607" t="n">
        <v>0</v>
      </c>
      <c r="C607" t="n">
        <v>313</v>
      </c>
      <c r="E607" t="inlineStr">
        <is>
          <t>5,1</t>
        </is>
      </c>
      <c r="F607" t="inlineStr">
        <is>
          <t>507-5009</t>
        </is>
      </c>
      <c r="G607" t="inlineStr">
        <is>
          <t>Муфта полипропиленовая соединительная диаметром 32 мм</t>
        </is>
      </c>
      <c r="H607" t="inlineStr">
        <is>
          <t>10 шт.</t>
        </is>
      </c>
      <c r="I607">
        <f>I606*J607</f>
        <v/>
      </c>
      <c r="J607" t="n">
        <v>1.25</v>
      </c>
      <c r="K607" t="n">
        <v>1.25</v>
      </c>
      <c r="O607">
        <f>ROUND(CP607,0)</f>
        <v/>
      </c>
      <c r="P607">
        <f>ROUND(CQ607*I607,0)</f>
        <v/>
      </c>
      <c r="Q607">
        <f>(ROUND((ROUND(((ET607)*I607),0)*BB607),0)+ROUND((ROUND(((AE607-(EU607))*I607),0)*BS607),0))</f>
        <v/>
      </c>
      <c r="R607">
        <f>(ROUND((ROUND(((EU607)*I607),0)*BS607),0)+ROUND((ROUND(((AE607-(EU607))*I607),0)*BS607),0))</f>
        <v/>
      </c>
      <c r="S607">
        <f>ROUND(CT607*I607,0)</f>
        <v/>
      </c>
      <c r="T607">
        <f>ROUND(CU607*I607,0)</f>
        <v/>
      </c>
      <c r="U607">
        <f>ROUND(CV607*I607,7)</f>
        <v/>
      </c>
      <c r="V607">
        <f>ROUND(CW607*I607,7)</f>
        <v/>
      </c>
      <c r="W607">
        <f>ROUND(CX607*I607,0)</f>
        <v/>
      </c>
      <c r="X607">
        <f>ROUND(CY607,0)</f>
        <v/>
      </c>
      <c r="Y607">
        <f>ROUND(CZ607,0)</f>
        <v/>
      </c>
      <c r="AA607" t="n">
        <v>78869116</v>
      </c>
      <c r="AB607">
        <f>ROUND((AC607+AD607+AF607),2)</f>
        <v/>
      </c>
      <c r="AC607">
        <f>ROUND((ES607),2)</f>
        <v/>
      </c>
      <c r="AD607">
        <f>ROUND((((ET607)-(EU607))+AE607),2)</f>
        <v/>
      </c>
      <c r="AE607">
        <f>ROUND((EU607),2)</f>
        <v/>
      </c>
      <c r="AF607">
        <f>ROUND((EV607),2)</f>
        <v/>
      </c>
      <c r="AG607">
        <f>ROUND((AP607),2)</f>
        <v/>
      </c>
      <c r="AH607">
        <f>(EW607)</f>
        <v/>
      </c>
      <c r="AI607">
        <f>(EX607)</f>
        <v/>
      </c>
      <c r="AJ607">
        <f>(AS607)</f>
        <v/>
      </c>
      <c r="AK607" t="n">
        <v>13.5</v>
      </c>
      <c r="AL607" t="n">
        <v>13.5</v>
      </c>
      <c r="AM607" t="n">
        <v>0</v>
      </c>
      <c r="AN607" t="n">
        <v>0</v>
      </c>
      <c r="AO607" t="n">
        <v>0</v>
      </c>
      <c r="AP607" t="n">
        <v>0</v>
      </c>
      <c r="AQ607" t="n">
        <v>0</v>
      </c>
      <c r="AR607" t="n">
        <v>0</v>
      </c>
      <c r="AS607" t="n">
        <v>0.02</v>
      </c>
      <c r="AT607" t="n">
        <v>121</v>
      </c>
      <c r="AU607" t="n">
        <v>72</v>
      </c>
      <c r="AV607" t="n">
        <v>1</v>
      </c>
      <c r="AW607" t="n">
        <v>1</v>
      </c>
      <c r="AZ607" t="n">
        <v>1</v>
      </c>
      <c r="BA607" t="n">
        <v>1</v>
      </c>
      <c r="BB607" t="n">
        <v>1</v>
      </c>
      <c r="BC607" t="n">
        <v>9.92</v>
      </c>
      <c r="BD607" t="inlineStr"/>
      <c r="BE607" t="inlineStr"/>
      <c r="BF607" t="inlineStr"/>
      <c r="BG607" t="inlineStr"/>
      <c r="BH607" t="n">
        <v>3</v>
      </c>
      <c r="BI607" t="n">
        <v>1</v>
      </c>
      <c r="BJ607" t="inlineStr">
        <is>
          <t>ТССЦ Московской обл., 507-5009, приказ Минстроя России №675/пр от 28.02.2017 № 258/пр</t>
        </is>
      </c>
      <c r="BM607" t="n">
        <v>16001</v>
      </c>
      <c r="BN607" t="n">
        <v>0</v>
      </c>
      <c r="BO607" t="inlineStr">
        <is>
          <t>507-5009</t>
        </is>
      </c>
      <c r="BP607" t="n">
        <v>1</v>
      </c>
      <c r="BQ607" t="n">
        <v>2</v>
      </c>
      <c r="BR607" t="n">
        <v>0</v>
      </c>
      <c r="BS607" t="n">
        <v>1</v>
      </c>
      <c r="BT607" t="n">
        <v>1</v>
      </c>
      <c r="BU607" t="n">
        <v>1</v>
      </c>
      <c r="BV607" t="n">
        <v>1</v>
      </c>
      <c r="BW607" t="n">
        <v>1</v>
      </c>
      <c r="BX607" t="n">
        <v>1</v>
      </c>
      <c r="BY607" t="inlineStr"/>
      <c r="BZ607" t="n">
        <v>121</v>
      </c>
      <c r="CA607" t="n">
        <v>72</v>
      </c>
      <c r="CB607" t="inlineStr"/>
      <c r="CE607" t="n">
        <v>12</v>
      </c>
      <c r="CF607" t="n">
        <v>0</v>
      </c>
      <c r="CG607" t="n">
        <v>0</v>
      </c>
      <c r="CM607" t="n">
        <v>0</v>
      </c>
      <c r="CN607" t="inlineStr"/>
      <c r="CO607" t="n">
        <v>0</v>
      </c>
      <c r="CP607">
        <f>(P607+Q607+S607)</f>
        <v/>
      </c>
      <c r="CQ607">
        <f>AC607*BC607</f>
        <v/>
      </c>
      <c r="CR607">
        <f>(ROUND((ROUND(((ET607)*1),0)*BB607),0)+ROUND((ROUND(((AE607-(EU607))*1),0)*BS607),0))</f>
        <v/>
      </c>
      <c r="CS607">
        <f>(ROUND((ROUND(((EU607)*1),0)*BS607),0)+ROUND((ROUND(((AE607-(EU607))*1),0)*BS607),0))</f>
        <v/>
      </c>
      <c r="CT607">
        <f>AF607*BA607</f>
        <v/>
      </c>
      <c r="CU607">
        <f>AG607</f>
        <v/>
      </c>
      <c r="CV607">
        <f>AH607</f>
        <v/>
      </c>
      <c r="CW607">
        <f>AI607</f>
        <v/>
      </c>
      <c r="CX607">
        <f>AJ607</f>
        <v/>
      </c>
      <c r="CY607">
        <f>(((S607+R607)*AT607)/100)</f>
        <v/>
      </c>
      <c r="CZ607">
        <f>(((S607+R607)*AU607)/100)</f>
        <v/>
      </c>
      <c r="DC607" t="inlineStr"/>
      <c r="DD607" t="inlineStr"/>
      <c r="DE607" t="inlineStr"/>
      <c r="DF607" t="inlineStr"/>
      <c r="DG607" t="inlineStr"/>
      <c r="DH607" t="inlineStr"/>
      <c r="DI607" t="inlineStr"/>
      <c r="DJ607" t="inlineStr"/>
      <c r="DK607" t="inlineStr"/>
      <c r="DL607" t="inlineStr"/>
      <c r="DM607" t="inlineStr"/>
      <c r="DN607" t="n">
        <v>0</v>
      </c>
      <c r="DO607" t="n">
        <v>0</v>
      </c>
      <c r="DP607" t="n">
        <v>1</v>
      </c>
      <c r="DQ607" t="n">
        <v>1</v>
      </c>
      <c r="DU607" t="n">
        <v>1010</v>
      </c>
      <c r="DV607" t="inlineStr">
        <is>
          <t>10 шт.</t>
        </is>
      </c>
      <c r="DW607" t="inlineStr">
        <is>
          <t>10 шт.</t>
        </is>
      </c>
      <c r="DX607" t="n">
        <v>10</v>
      </c>
      <c r="DZ607" t="inlineStr"/>
      <c r="EA607" t="inlineStr"/>
      <c r="EB607" t="inlineStr"/>
      <c r="EC607" t="inlineStr"/>
      <c r="EE607" t="n">
        <v>78725882</v>
      </c>
      <c r="EF607" t="n">
        <v>2</v>
      </c>
      <c r="EG607" t="inlineStr">
        <is>
          <t>Общестроительные работы</t>
        </is>
      </c>
      <c r="EH607" t="n">
        <v>16</v>
      </c>
      <c r="EI60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07" t="n">
        <v>1</v>
      </c>
      <c r="EK607" t="n">
        <v>16001</v>
      </c>
      <c r="EL607" t="inlineStr">
        <is>
          <t>Трубопроводы внутренние</t>
        </is>
      </c>
      <c r="EM607" t="inlineStr">
        <is>
          <t>ФЕР-16</t>
        </is>
      </c>
      <c r="EO607" t="inlineStr"/>
      <c r="EQ607" t="n">
        <v>0</v>
      </c>
      <c r="ER607" t="n">
        <v>13.5</v>
      </c>
      <c r="ES607" t="n">
        <v>13.5</v>
      </c>
      <c r="ET607" t="n">
        <v>0</v>
      </c>
      <c r="EU607" t="n">
        <v>0</v>
      </c>
      <c r="EV607" t="n">
        <v>0</v>
      </c>
      <c r="EW607" t="n">
        <v>0</v>
      </c>
      <c r="EX607" t="n">
        <v>0</v>
      </c>
      <c r="FQ607" t="n">
        <v>0</v>
      </c>
      <c r="FR607" t="n">
        <v>0</v>
      </c>
      <c r="FS607" t="n">
        <v>0</v>
      </c>
      <c r="FX607" t="n">
        <v>121</v>
      </c>
      <c r="FY607" t="n">
        <v>72</v>
      </c>
      <c r="GA607" t="inlineStr"/>
      <c r="GD607" t="n">
        <v>1</v>
      </c>
      <c r="GF607" t="n">
        <v>-1186610544</v>
      </c>
      <c r="GG607" t="n">
        <v>2</v>
      </c>
      <c r="GH607" t="n">
        <v>1</v>
      </c>
      <c r="GI607" t="n">
        <v>2</v>
      </c>
      <c r="GJ607" t="n">
        <v>0</v>
      </c>
      <c r="GK607" t="n">
        <v>0</v>
      </c>
      <c r="GL607">
        <f>ROUND(IF(AND(BH607=3,BI607=3,FS607&lt;&gt;0),P607,0),0)</f>
        <v/>
      </c>
      <c r="GM607">
        <f>ROUND(O607+X607+Y607,0)+GX607</f>
        <v/>
      </c>
      <c r="GN607">
        <f>IF(OR(BI607=0,BI607=1),GM607-GX607,0)</f>
        <v/>
      </c>
      <c r="GO607">
        <f>IF(BI607=2,GM607-GX607,0)</f>
        <v/>
      </c>
      <c r="GP607">
        <f>IF(BI607=4,GM607-GX607,0)</f>
        <v/>
      </c>
      <c r="GR607" t="n">
        <v>0</v>
      </c>
      <c r="GS607" t="n">
        <v>3</v>
      </c>
      <c r="GT607" t="n">
        <v>0</v>
      </c>
      <c r="GU607" t="inlineStr"/>
      <c r="GV607">
        <f>ROUND((GT607),2)</f>
        <v/>
      </c>
      <c r="GW607" t="n">
        <v>1</v>
      </c>
      <c r="GX607">
        <f>ROUND(HC607*I607,0)</f>
        <v/>
      </c>
      <c r="HA607" t="n">
        <v>0</v>
      </c>
      <c r="HB607" t="n">
        <v>0</v>
      </c>
      <c r="HC607">
        <f>GV607*GW607</f>
        <v/>
      </c>
      <c r="HE607" t="inlineStr"/>
      <c r="HF607" t="inlineStr"/>
      <c r="HM607" t="inlineStr"/>
      <c r="HN607" t="inlineStr">
        <is>
          <t>Пр/812-016.0-1</t>
        </is>
      </c>
      <c r="HO607" t="inlineStr">
        <is>
          <t>Пр/774-016.0</t>
        </is>
      </c>
      <c r="HP60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0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07" t="n">
        <v>0</v>
      </c>
      <c r="IK607" t="n">
        <v>0</v>
      </c>
    </row>
    <row r="608">
      <c r="A608" t="n">
        <v>18</v>
      </c>
      <c r="B608" t="n">
        <v>0</v>
      </c>
      <c r="C608" t="n">
        <v>314</v>
      </c>
      <c r="E608" t="inlineStr">
        <is>
          <t>5,2</t>
        </is>
      </c>
      <c r="F608" t="inlineStr">
        <is>
          <t>507-5016</t>
        </is>
      </c>
      <c r="G608" t="inlineStr">
        <is>
          <t>Муфта полипропиленовая комбинированная, с внутренней резьбой диаметром 20х1/2"</t>
        </is>
      </c>
      <c r="H608" t="inlineStr">
        <is>
          <t>10 шт.</t>
        </is>
      </c>
      <c r="I608">
        <f>I606*J608</f>
        <v/>
      </c>
      <c r="J608" t="n">
        <v>1.25</v>
      </c>
      <c r="K608" t="n">
        <v>1.25</v>
      </c>
      <c r="O608">
        <f>ROUND(CP608,0)</f>
        <v/>
      </c>
      <c r="P608">
        <f>ROUND(CQ608*I608,0)</f>
        <v/>
      </c>
      <c r="Q608">
        <f>(ROUND((ROUND(((ET608)*I608),0)*BB608),0)+ROUND((ROUND(((AE608-(EU608))*I608),0)*BS608),0))</f>
        <v/>
      </c>
      <c r="R608">
        <f>(ROUND((ROUND(((EU608)*I608),0)*BS608),0)+ROUND((ROUND(((AE608-(EU608))*I608),0)*BS608),0))</f>
        <v/>
      </c>
      <c r="S608">
        <f>ROUND(CT608*I608,0)</f>
        <v/>
      </c>
      <c r="T608">
        <f>ROUND(CU608*I608,0)</f>
        <v/>
      </c>
      <c r="U608">
        <f>ROUND(CV608*I608,7)</f>
        <v/>
      </c>
      <c r="V608">
        <f>ROUND(CW608*I608,7)</f>
        <v/>
      </c>
      <c r="W608">
        <f>ROUND(CX608*I608,0)</f>
        <v/>
      </c>
      <c r="X608">
        <f>ROUND(CY608,0)</f>
        <v/>
      </c>
      <c r="Y608">
        <f>ROUND(CZ608,0)</f>
        <v/>
      </c>
      <c r="AA608" t="n">
        <v>78869116</v>
      </c>
      <c r="AB608">
        <f>ROUND((AC608+AD608+AF608),2)</f>
        <v/>
      </c>
      <c r="AC608">
        <f>ROUND((ES608),2)</f>
        <v/>
      </c>
      <c r="AD608">
        <f>ROUND((((ET608)-(EU608))+AE608),2)</f>
        <v/>
      </c>
      <c r="AE608">
        <f>ROUND((EU608),2)</f>
        <v/>
      </c>
      <c r="AF608">
        <f>ROUND((EV608),2)</f>
        <v/>
      </c>
      <c r="AG608">
        <f>ROUND((AP608),2)</f>
        <v/>
      </c>
      <c r="AH608">
        <f>(EW608)</f>
        <v/>
      </c>
      <c r="AI608">
        <f>(EX608)</f>
        <v/>
      </c>
      <c r="AJ608">
        <f>(AS608)</f>
        <v/>
      </c>
      <c r="AK608" t="n">
        <v>63.5</v>
      </c>
      <c r="AL608" t="n">
        <v>63.5</v>
      </c>
      <c r="AM608" t="n">
        <v>0</v>
      </c>
      <c r="AN608" t="n">
        <v>0</v>
      </c>
      <c r="AO608" t="n">
        <v>0</v>
      </c>
      <c r="AP608" t="n">
        <v>0</v>
      </c>
      <c r="AQ608" t="n">
        <v>0</v>
      </c>
      <c r="AR608" t="n">
        <v>0</v>
      </c>
      <c r="AS608" t="n">
        <v>0.04</v>
      </c>
      <c r="AT608" t="n">
        <v>121</v>
      </c>
      <c r="AU608" t="n">
        <v>72</v>
      </c>
      <c r="AV608" t="n">
        <v>1</v>
      </c>
      <c r="AW608" t="n">
        <v>1</v>
      </c>
      <c r="AZ608" t="n">
        <v>1</v>
      </c>
      <c r="BA608" t="n">
        <v>1</v>
      </c>
      <c r="BB608" t="n">
        <v>1</v>
      </c>
      <c r="BC608" t="n">
        <v>5.4</v>
      </c>
      <c r="BD608" t="inlineStr"/>
      <c r="BE608" t="inlineStr"/>
      <c r="BF608" t="inlineStr"/>
      <c r="BG608" t="inlineStr"/>
      <c r="BH608" t="n">
        <v>3</v>
      </c>
      <c r="BI608" t="n">
        <v>1</v>
      </c>
      <c r="BJ608" t="inlineStr">
        <is>
          <t>ТССЦ Московской обл., 507-5016, приказ Минстроя России №675/пр от 28.02.2017 № 258/пр</t>
        </is>
      </c>
      <c r="BM608" t="n">
        <v>16001</v>
      </c>
      <c r="BN608" t="n">
        <v>0</v>
      </c>
      <c r="BO608" t="inlineStr">
        <is>
          <t>507-5016</t>
        </is>
      </c>
      <c r="BP608" t="n">
        <v>1</v>
      </c>
      <c r="BQ608" t="n">
        <v>2</v>
      </c>
      <c r="BR608" t="n">
        <v>0</v>
      </c>
      <c r="BS608" t="n">
        <v>1</v>
      </c>
      <c r="BT608" t="n">
        <v>1</v>
      </c>
      <c r="BU608" t="n">
        <v>1</v>
      </c>
      <c r="BV608" t="n">
        <v>1</v>
      </c>
      <c r="BW608" t="n">
        <v>1</v>
      </c>
      <c r="BX608" t="n">
        <v>1</v>
      </c>
      <c r="BY608" t="inlineStr"/>
      <c r="BZ608" t="n">
        <v>121</v>
      </c>
      <c r="CA608" t="n">
        <v>72</v>
      </c>
      <c r="CB608" t="inlineStr"/>
      <c r="CE608" t="n">
        <v>12</v>
      </c>
      <c r="CF608" t="n">
        <v>0</v>
      </c>
      <c r="CG608" t="n">
        <v>0</v>
      </c>
      <c r="CM608" t="n">
        <v>0</v>
      </c>
      <c r="CN608" t="inlineStr"/>
      <c r="CO608" t="n">
        <v>0</v>
      </c>
      <c r="CP608">
        <f>(P608+Q608+S608)</f>
        <v/>
      </c>
      <c r="CQ608">
        <f>AC608*BC608</f>
        <v/>
      </c>
      <c r="CR608">
        <f>(ROUND((ROUND(((ET608)*1),0)*BB608),0)+ROUND((ROUND(((AE608-(EU608))*1),0)*BS608),0))</f>
        <v/>
      </c>
      <c r="CS608">
        <f>(ROUND((ROUND(((EU608)*1),0)*BS608),0)+ROUND((ROUND(((AE608-(EU608))*1),0)*BS608),0))</f>
        <v/>
      </c>
      <c r="CT608">
        <f>AF608*BA608</f>
        <v/>
      </c>
      <c r="CU608">
        <f>AG608</f>
        <v/>
      </c>
      <c r="CV608">
        <f>AH608</f>
        <v/>
      </c>
      <c r="CW608">
        <f>AI608</f>
        <v/>
      </c>
      <c r="CX608">
        <f>AJ608</f>
        <v/>
      </c>
      <c r="CY608">
        <f>(((S608+R608)*AT608)/100)</f>
        <v/>
      </c>
      <c r="CZ608">
        <f>(((S608+R608)*AU608)/100)</f>
        <v/>
      </c>
      <c r="DC608" t="inlineStr"/>
      <c r="DD608" t="inlineStr"/>
      <c r="DE608" t="inlineStr"/>
      <c r="DF608" t="inlineStr"/>
      <c r="DG608" t="inlineStr"/>
      <c r="DH608" t="inlineStr"/>
      <c r="DI608" t="inlineStr"/>
      <c r="DJ608" t="inlineStr"/>
      <c r="DK608" t="inlineStr"/>
      <c r="DL608" t="inlineStr"/>
      <c r="DM608" t="inlineStr"/>
      <c r="DN608" t="n">
        <v>0</v>
      </c>
      <c r="DO608" t="n">
        <v>0</v>
      </c>
      <c r="DP608" t="n">
        <v>1</v>
      </c>
      <c r="DQ608" t="n">
        <v>1</v>
      </c>
      <c r="DU608" t="n">
        <v>1010</v>
      </c>
      <c r="DV608" t="inlineStr">
        <is>
          <t>10 шт.</t>
        </is>
      </c>
      <c r="DW608" t="inlineStr">
        <is>
          <t>10 шт.</t>
        </is>
      </c>
      <c r="DX608" t="n">
        <v>10</v>
      </c>
      <c r="DZ608" t="inlineStr"/>
      <c r="EA608" t="inlineStr"/>
      <c r="EB608" t="inlineStr"/>
      <c r="EC608" t="inlineStr"/>
      <c r="EE608" t="n">
        <v>78725882</v>
      </c>
      <c r="EF608" t="n">
        <v>2</v>
      </c>
      <c r="EG608" t="inlineStr">
        <is>
          <t>Общестроительные работы</t>
        </is>
      </c>
      <c r="EH608" t="n">
        <v>16</v>
      </c>
      <c r="EI60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08" t="n">
        <v>1</v>
      </c>
      <c r="EK608" t="n">
        <v>16001</v>
      </c>
      <c r="EL608" t="inlineStr">
        <is>
          <t>Трубопроводы внутренние</t>
        </is>
      </c>
      <c r="EM608" t="inlineStr">
        <is>
          <t>ФЕР-16</t>
        </is>
      </c>
      <c r="EO608" t="inlineStr"/>
      <c r="EQ608" t="n">
        <v>0</v>
      </c>
      <c r="ER608" t="n">
        <v>63.5</v>
      </c>
      <c r="ES608" t="n">
        <v>63.5</v>
      </c>
      <c r="ET608" t="n">
        <v>0</v>
      </c>
      <c r="EU608" t="n">
        <v>0</v>
      </c>
      <c r="EV608" t="n">
        <v>0</v>
      </c>
      <c r="EW608" t="n">
        <v>0</v>
      </c>
      <c r="EX608" t="n">
        <v>0</v>
      </c>
      <c r="FQ608" t="n">
        <v>0</v>
      </c>
      <c r="FR608" t="n">
        <v>0</v>
      </c>
      <c r="FS608" t="n">
        <v>0</v>
      </c>
      <c r="FX608" t="n">
        <v>121</v>
      </c>
      <c r="FY608" t="n">
        <v>72</v>
      </c>
      <c r="GA608" t="inlineStr"/>
      <c r="GD608" t="n">
        <v>1</v>
      </c>
      <c r="GF608" t="n">
        <v>153523957</v>
      </c>
      <c r="GG608" t="n">
        <v>2</v>
      </c>
      <c r="GH608" t="n">
        <v>1</v>
      </c>
      <c r="GI608" t="n">
        <v>2</v>
      </c>
      <c r="GJ608" t="n">
        <v>0</v>
      </c>
      <c r="GK608" t="n">
        <v>0</v>
      </c>
      <c r="GL608">
        <f>ROUND(IF(AND(BH608=3,BI608=3,FS608&lt;&gt;0),P608,0),0)</f>
        <v/>
      </c>
      <c r="GM608">
        <f>ROUND(O608+X608+Y608,0)+GX608</f>
        <v/>
      </c>
      <c r="GN608">
        <f>IF(OR(BI608=0,BI608=1),GM608-GX608,0)</f>
        <v/>
      </c>
      <c r="GO608">
        <f>IF(BI608=2,GM608-GX608,0)</f>
        <v/>
      </c>
      <c r="GP608">
        <f>IF(BI608=4,GM608-GX608,0)</f>
        <v/>
      </c>
      <c r="GR608" t="n">
        <v>0</v>
      </c>
      <c r="GS608" t="n">
        <v>3</v>
      </c>
      <c r="GT608" t="n">
        <v>0</v>
      </c>
      <c r="GU608" t="inlineStr"/>
      <c r="GV608">
        <f>ROUND((GT608),2)</f>
        <v/>
      </c>
      <c r="GW608" t="n">
        <v>1</v>
      </c>
      <c r="GX608">
        <f>ROUND(HC608*I608,0)</f>
        <v/>
      </c>
      <c r="HA608" t="n">
        <v>0</v>
      </c>
      <c r="HB608" t="n">
        <v>0</v>
      </c>
      <c r="HC608">
        <f>GV608*GW608</f>
        <v/>
      </c>
      <c r="HE608" t="inlineStr"/>
      <c r="HF608" t="inlineStr"/>
      <c r="HM608" t="inlineStr"/>
      <c r="HN608" t="inlineStr">
        <is>
          <t>Пр/812-016.0-1</t>
        </is>
      </c>
      <c r="HO608" t="inlineStr">
        <is>
          <t>Пр/774-016.0</t>
        </is>
      </c>
      <c r="HP60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0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08" t="n">
        <v>0</v>
      </c>
      <c r="IK608" t="n">
        <v>0</v>
      </c>
    </row>
    <row r="609">
      <c r="A609" t="n">
        <v>18</v>
      </c>
      <c r="B609" t="n">
        <v>0</v>
      </c>
      <c r="C609" t="n">
        <v>315</v>
      </c>
      <c r="E609" t="inlineStr">
        <is>
          <t>5,3</t>
        </is>
      </c>
      <c r="F609" t="inlineStr">
        <is>
          <t>507-5022</t>
        </is>
      </c>
      <c r="G609" t="inlineStr">
        <is>
          <t>Муфта полипропиленовая комбинированная, с внутренней резьбой диаметром 32х1/2"</t>
        </is>
      </c>
      <c r="H609" t="inlineStr">
        <is>
          <t>10 шт.</t>
        </is>
      </c>
      <c r="I609">
        <f>I606*J609</f>
        <v/>
      </c>
      <c r="J609" t="n">
        <v>1.25</v>
      </c>
      <c r="K609" t="n">
        <v>1.25</v>
      </c>
      <c r="O609">
        <f>ROUND(CP609,0)</f>
        <v/>
      </c>
      <c r="P609">
        <f>ROUND(CQ609*I609,0)</f>
        <v/>
      </c>
      <c r="Q609">
        <f>(ROUND((ROUND(((ET609)*I609),0)*BB609),0)+ROUND((ROUND(((AE609-(EU609))*I609),0)*BS609),0))</f>
        <v/>
      </c>
      <c r="R609">
        <f>(ROUND((ROUND(((EU609)*I609),0)*BS609),0)+ROUND((ROUND(((AE609-(EU609))*I609),0)*BS609),0))</f>
        <v/>
      </c>
      <c r="S609">
        <f>ROUND(CT609*I609,0)</f>
        <v/>
      </c>
      <c r="T609">
        <f>ROUND(CU609*I609,0)</f>
        <v/>
      </c>
      <c r="U609">
        <f>ROUND(CV609*I609,7)</f>
        <v/>
      </c>
      <c r="V609">
        <f>ROUND(CW609*I609,7)</f>
        <v/>
      </c>
      <c r="W609">
        <f>ROUND(CX609*I609,0)</f>
        <v/>
      </c>
      <c r="X609">
        <f>ROUND(CY609,0)</f>
        <v/>
      </c>
      <c r="Y609">
        <f>ROUND(CZ609,0)</f>
        <v/>
      </c>
      <c r="AA609" t="n">
        <v>78869116</v>
      </c>
      <c r="AB609">
        <f>ROUND((AC609+AD609+AF609),2)</f>
        <v/>
      </c>
      <c r="AC609">
        <f>ROUND((ES609),2)</f>
        <v/>
      </c>
      <c r="AD609">
        <f>ROUND((((ET609)-(EU609))+AE609),2)</f>
        <v/>
      </c>
      <c r="AE609">
        <f>ROUND((EU609),2)</f>
        <v/>
      </c>
      <c r="AF609">
        <f>ROUND((EV609),2)</f>
        <v/>
      </c>
      <c r="AG609">
        <f>ROUND((AP609),2)</f>
        <v/>
      </c>
      <c r="AH609">
        <f>(EW609)</f>
        <v/>
      </c>
      <c r="AI609">
        <f>(EX609)</f>
        <v/>
      </c>
      <c r="AJ609">
        <f>(AS609)</f>
        <v/>
      </c>
      <c r="AK609" t="n">
        <v>74.8</v>
      </c>
      <c r="AL609" t="n">
        <v>74.8</v>
      </c>
      <c r="AM609" t="n">
        <v>0</v>
      </c>
      <c r="AN609" t="n">
        <v>0</v>
      </c>
      <c r="AO609" t="n">
        <v>0</v>
      </c>
      <c r="AP609" t="n">
        <v>0</v>
      </c>
      <c r="AQ609" t="n">
        <v>0</v>
      </c>
      <c r="AR609" t="n">
        <v>0</v>
      </c>
      <c r="AS609" t="n">
        <v>0.08</v>
      </c>
      <c r="AT609" t="n">
        <v>121</v>
      </c>
      <c r="AU609" t="n">
        <v>72</v>
      </c>
      <c r="AV609" t="n">
        <v>1</v>
      </c>
      <c r="AW609" t="n">
        <v>1</v>
      </c>
      <c r="AZ609" t="n">
        <v>1</v>
      </c>
      <c r="BA609" t="n">
        <v>1</v>
      </c>
      <c r="BB609" t="n">
        <v>1</v>
      </c>
      <c r="BC609" t="n">
        <v>7.44</v>
      </c>
      <c r="BD609" t="inlineStr"/>
      <c r="BE609" t="inlineStr"/>
      <c r="BF609" t="inlineStr"/>
      <c r="BG609" t="inlineStr"/>
      <c r="BH609" t="n">
        <v>3</v>
      </c>
      <c r="BI609" t="n">
        <v>1</v>
      </c>
      <c r="BJ609" t="inlineStr">
        <is>
          <t>ТССЦ Московской обл., 507-5022, приказ Минстроя России №675/пр от 28.02.2017 № 258/пр</t>
        </is>
      </c>
      <c r="BM609" t="n">
        <v>16001</v>
      </c>
      <c r="BN609" t="n">
        <v>0</v>
      </c>
      <c r="BO609" t="inlineStr">
        <is>
          <t>507-5022</t>
        </is>
      </c>
      <c r="BP609" t="n">
        <v>1</v>
      </c>
      <c r="BQ609" t="n">
        <v>2</v>
      </c>
      <c r="BR609" t="n">
        <v>0</v>
      </c>
      <c r="BS609" t="n">
        <v>1</v>
      </c>
      <c r="BT609" t="n">
        <v>1</v>
      </c>
      <c r="BU609" t="n">
        <v>1</v>
      </c>
      <c r="BV609" t="n">
        <v>1</v>
      </c>
      <c r="BW609" t="n">
        <v>1</v>
      </c>
      <c r="BX609" t="n">
        <v>1</v>
      </c>
      <c r="BY609" t="inlineStr"/>
      <c r="BZ609" t="n">
        <v>121</v>
      </c>
      <c r="CA609" t="n">
        <v>72</v>
      </c>
      <c r="CB609" t="inlineStr"/>
      <c r="CE609" t="n">
        <v>12</v>
      </c>
      <c r="CF609" t="n">
        <v>0</v>
      </c>
      <c r="CG609" t="n">
        <v>0</v>
      </c>
      <c r="CM609" t="n">
        <v>0</v>
      </c>
      <c r="CN609" t="inlineStr"/>
      <c r="CO609" t="n">
        <v>0</v>
      </c>
      <c r="CP609">
        <f>(P609+Q609+S609)</f>
        <v/>
      </c>
      <c r="CQ609">
        <f>AC609*BC609</f>
        <v/>
      </c>
      <c r="CR609">
        <f>(ROUND((ROUND(((ET609)*1),0)*BB609),0)+ROUND((ROUND(((AE609-(EU609))*1),0)*BS609),0))</f>
        <v/>
      </c>
      <c r="CS609">
        <f>(ROUND((ROUND(((EU609)*1),0)*BS609),0)+ROUND((ROUND(((AE609-(EU609))*1),0)*BS609),0))</f>
        <v/>
      </c>
      <c r="CT609">
        <f>AF609*BA609</f>
        <v/>
      </c>
      <c r="CU609">
        <f>AG609</f>
        <v/>
      </c>
      <c r="CV609">
        <f>AH609</f>
        <v/>
      </c>
      <c r="CW609">
        <f>AI609</f>
        <v/>
      </c>
      <c r="CX609">
        <f>AJ609</f>
        <v/>
      </c>
      <c r="CY609">
        <f>(((S609+R609)*AT609)/100)</f>
        <v/>
      </c>
      <c r="CZ609">
        <f>(((S609+R609)*AU609)/100)</f>
        <v/>
      </c>
      <c r="DC609" t="inlineStr"/>
      <c r="DD609" t="inlineStr"/>
      <c r="DE609" t="inlineStr"/>
      <c r="DF609" t="inlineStr"/>
      <c r="DG609" t="inlineStr"/>
      <c r="DH609" t="inlineStr"/>
      <c r="DI609" t="inlineStr"/>
      <c r="DJ609" t="inlineStr"/>
      <c r="DK609" t="inlineStr"/>
      <c r="DL609" t="inlineStr"/>
      <c r="DM609" t="inlineStr"/>
      <c r="DN609" t="n">
        <v>0</v>
      </c>
      <c r="DO609" t="n">
        <v>0</v>
      </c>
      <c r="DP609" t="n">
        <v>1</v>
      </c>
      <c r="DQ609" t="n">
        <v>1</v>
      </c>
      <c r="DU609" t="n">
        <v>1010</v>
      </c>
      <c r="DV609" t="inlineStr">
        <is>
          <t>10 шт.</t>
        </is>
      </c>
      <c r="DW609" t="inlineStr">
        <is>
          <t>10 шт.</t>
        </is>
      </c>
      <c r="DX609" t="n">
        <v>10</v>
      </c>
      <c r="DZ609" t="inlineStr"/>
      <c r="EA609" t="inlineStr"/>
      <c r="EB609" t="inlineStr"/>
      <c r="EC609" t="inlineStr"/>
      <c r="EE609" t="n">
        <v>78725882</v>
      </c>
      <c r="EF609" t="n">
        <v>2</v>
      </c>
      <c r="EG609" t="inlineStr">
        <is>
          <t>Общестроительные работы</t>
        </is>
      </c>
      <c r="EH609" t="n">
        <v>16</v>
      </c>
      <c r="EI60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09" t="n">
        <v>1</v>
      </c>
      <c r="EK609" t="n">
        <v>16001</v>
      </c>
      <c r="EL609" t="inlineStr">
        <is>
          <t>Трубопроводы внутренние</t>
        </is>
      </c>
      <c r="EM609" t="inlineStr">
        <is>
          <t>ФЕР-16</t>
        </is>
      </c>
      <c r="EO609" t="inlineStr"/>
      <c r="EQ609" t="n">
        <v>0</v>
      </c>
      <c r="ER609" t="n">
        <v>74.8</v>
      </c>
      <c r="ES609" t="n">
        <v>74.8</v>
      </c>
      <c r="ET609" t="n">
        <v>0</v>
      </c>
      <c r="EU609" t="n">
        <v>0</v>
      </c>
      <c r="EV609" t="n">
        <v>0</v>
      </c>
      <c r="EW609" t="n">
        <v>0</v>
      </c>
      <c r="EX609" t="n">
        <v>0</v>
      </c>
      <c r="FQ609" t="n">
        <v>0</v>
      </c>
      <c r="FR609" t="n">
        <v>0</v>
      </c>
      <c r="FS609" t="n">
        <v>0</v>
      </c>
      <c r="FX609" t="n">
        <v>121</v>
      </c>
      <c r="FY609" t="n">
        <v>72</v>
      </c>
      <c r="GA609" t="inlineStr"/>
      <c r="GD609" t="n">
        <v>1</v>
      </c>
      <c r="GF609" t="n">
        <v>-386966031</v>
      </c>
      <c r="GG609" t="n">
        <v>2</v>
      </c>
      <c r="GH609" t="n">
        <v>1</v>
      </c>
      <c r="GI609" t="n">
        <v>2</v>
      </c>
      <c r="GJ609" t="n">
        <v>0</v>
      </c>
      <c r="GK609" t="n">
        <v>0</v>
      </c>
      <c r="GL609">
        <f>ROUND(IF(AND(BH609=3,BI609=3,FS609&lt;&gt;0),P609,0),0)</f>
        <v/>
      </c>
      <c r="GM609">
        <f>ROUND(O609+X609+Y609,0)+GX609</f>
        <v/>
      </c>
      <c r="GN609">
        <f>IF(OR(BI609=0,BI609=1),GM609-GX609,0)</f>
        <v/>
      </c>
      <c r="GO609">
        <f>IF(BI609=2,GM609-GX609,0)</f>
        <v/>
      </c>
      <c r="GP609">
        <f>IF(BI609=4,GM609-GX609,0)</f>
        <v/>
      </c>
      <c r="GR609" t="n">
        <v>0</v>
      </c>
      <c r="GS609" t="n">
        <v>3</v>
      </c>
      <c r="GT609" t="n">
        <v>0</v>
      </c>
      <c r="GU609" t="inlineStr"/>
      <c r="GV609">
        <f>ROUND((GT609),2)</f>
        <v/>
      </c>
      <c r="GW609" t="n">
        <v>1</v>
      </c>
      <c r="GX609">
        <f>ROUND(HC609*I609,0)</f>
        <v/>
      </c>
      <c r="HA609" t="n">
        <v>0</v>
      </c>
      <c r="HB609" t="n">
        <v>0</v>
      </c>
      <c r="HC609">
        <f>GV609*GW609</f>
        <v/>
      </c>
      <c r="HE609" t="inlineStr"/>
      <c r="HF609" t="inlineStr"/>
      <c r="HM609" t="inlineStr"/>
      <c r="HN609" t="inlineStr">
        <is>
          <t>Пр/812-016.0-1</t>
        </is>
      </c>
      <c r="HO609" t="inlineStr">
        <is>
          <t>Пр/774-016.0</t>
        </is>
      </c>
      <c r="HP60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0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09" t="n">
        <v>0</v>
      </c>
      <c r="IK609" t="n">
        <v>0</v>
      </c>
    </row>
    <row r="610">
      <c r="A610" t="n">
        <v>18</v>
      </c>
      <c r="B610" t="n">
        <v>0</v>
      </c>
      <c r="C610" t="n">
        <v>309</v>
      </c>
      <c r="E610" t="inlineStr">
        <is>
          <t>5,4</t>
        </is>
      </c>
      <c r="F610" t="inlineStr">
        <is>
          <t>302-0063</t>
        </is>
      </c>
      <c r="G610" t="inlineStr">
        <is>
          <t>Кран шаровый муфтовый Valtec для воды диаметром 20 мм, тип в/в</t>
        </is>
      </c>
      <c r="H610" t="inlineStr">
        <is>
          <t>шт.</t>
        </is>
      </c>
      <c r="I610">
        <f>I606*J610</f>
        <v/>
      </c>
      <c r="J610" t="n">
        <v>12.5</v>
      </c>
      <c r="K610" t="n">
        <v>12.5</v>
      </c>
      <c r="O610">
        <f>ROUND(CP610,0)</f>
        <v/>
      </c>
      <c r="P610">
        <f>ROUND(CQ610*I610,0)</f>
        <v/>
      </c>
      <c r="Q610">
        <f>(ROUND((ROUND(((ET610)*I610),0)*BB610),0)+ROUND((ROUND(((AE610-(EU610))*I610),0)*BS610),0))</f>
        <v/>
      </c>
      <c r="R610">
        <f>(ROUND((ROUND(((EU610)*I610),0)*BS610),0)+ROUND((ROUND(((AE610-(EU610))*I610),0)*BS610),0))</f>
        <v/>
      </c>
      <c r="S610">
        <f>ROUND(CT610*I610,0)</f>
        <v/>
      </c>
      <c r="T610">
        <f>ROUND(CU610*I610,0)</f>
        <v/>
      </c>
      <c r="U610">
        <f>ROUND(CV610*I610,7)</f>
        <v/>
      </c>
      <c r="V610">
        <f>ROUND(CW610*I610,7)</f>
        <v/>
      </c>
      <c r="W610">
        <f>ROUND(CX610*I610,0)</f>
        <v/>
      </c>
      <c r="X610">
        <f>ROUND(CY610,0)</f>
        <v/>
      </c>
      <c r="Y610">
        <f>ROUND(CZ610,0)</f>
        <v/>
      </c>
      <c r="AA610" t="n">
        <v>78869116</v>
      </c>
      <c r="AB610">
        <f>ROUND((AC610+AD610+AF610),2)</f>
        <v/>
      </c>
      <c r="AC610">
        <f>ROUND((ES610),2)</f>
        <v/>
      </c>
      <c r="AD610">
        <f>ROUND((((ET610)-(EU610))+AE610),2)</f>
        <v/>
      </c>
      <c r="AE610">
        <f>ROUND((EU610),2)</f>
        <v/>
      </c>
      <c r="AF610">
        <f>ROUND((EV610),2)</f>
        <v/>
      </c>
      <c r="AG610">
        <f>ROUND((AP610),2)</f>
        <v/>
      </c>
      <c r="AH610">
        <f>(EW610)</f>
        <v/>
      </c>
      <c r="AI610">
        <f>(EX610)</f>
        <v/>
      </c>
      <c r="AJ610">
        <f>(AS610)</f>
        <v/>
      </c>
      <c r="AK610" t="n">
        <v>42.46</v>
      </c>
      <c r="AL610" t="n">
        <v>42.46</v>
      </c>
      <c r="AM610" t="n">
        <v>0</v>
      </c>
      <c r="AN610" t="n">
        <v>0</v>
      </c>
      <c r="AO610" t="n">
        <v>0</v>
      </c>
      <c r="AP610" t="n">
        <v>0</v>
      </c>
      <c r="AQ610" t="n">
        <v>0</v>
      </c>
      <c r="AR610" t="n">
        <v>0</v>
      </c>
      <c r="AS610" t="n">
        <v>0.01</v>
      </c>
      <c r="AT610" t="n">
        <v>121</v>
      </c>
      <c r="AU610" t="n">
        <v>72</v>
      </c>
      <c r="AV610" t="n">
        <v>1</v>
      </c>
      <c r="AW610" t="n">
        <v>1</v>
      </c>
      <c r="AZ610" t="n">
        <v>1</v>
      </c>
      <c r="BA610" t="n">
        <v>1</v>
      </c>
      <c r="BB610" t="n">
        <v>1</v>
      </c>
      <c r="BC610" t="n">
        <v>13.78</v>
      </c>
      <c r="BD610" t="inlineStr"/>
      <c r="BE610" t="inlineStr"/>
      <c r="BF610" t="inlineStr"/>
      <c r="BG610" t="inlineStr"/>
      <c r="BH610" t="n">
        <v>3</v>
      </c>
      <c r="BI610" t="n">
        <v>1</v>
      </c>
      <c r="BJ610" t="inlineStr">
        <is>
          <t>ТССЦ Московской обл., 302-0063, приказ Минстроя России №675/пр от 28.02.2017 № 256/пр</t>
        </is>
      </c>
      <c r="BM610" t="n">
        <v>16001</v>
      </c>
      <c r="BN610" t="n">
        <v>0</v>
      </c>
      <c r="BO610" t="inlineStr">
        <is>
          <t>302-0063</t>
        </is>
      </c>
      <c r="BP610" t="n">
        <v>1</v>
      </c>
      <c r="BQ610" t="n">
        <v>2</v>
      </c>
      <c r="BR610" t="n">
        <v>0</v>
      </c>
      <c r="BS610" t="n">
        <v>1</v>
      </c>
      <c r="BT610" t="n">
        <v>1</v>
      </c>
      <c r="BU610" t="n">
        <v>1</v>
      </c>
      <c r="BV610" t="n">
        <v>1</v>
      </c>
      <c r="BW610" t="n">
        <v>1</v>
      </c>
      <c r="BX610" t="n">
        <v>1</v>
      </c>
      <c r="BY610" t="inlineStr"/>
      <c r="BZ610" t="n">
        <v>121</v>
      </c>
      <c r="CA610" t="n">
        <v>72</v>
      </c>
      <c r="CB610" t="inlineStr"/>
      <c r="CE610" t="n">
        <v>12</v>
      </c>
      <c r="CF610" t="n">
        <v>0</v>
      </c>
      <c r="CG610" t="n">
        <v>0</v>
      </c>
      <c r="CM610" t="n">
        <v>0</v>
      </c>
      <c r="CN610" t="inlineStr"/>
      <c r="CO610" t="n">
        <v>0</v>
      </c>
      <c r="CP610">
        <f>(P610+Q610+S610)</f>
        <v/>
      </c>
      <c r="CQ610">
        <f>AC610*BC610</f>
        <v/>
      </c>
      <c r="CR610">
        <f>(ROUND((ROUND(((ET610)*1),0)*BB610),0)+ROUND((ROUND(((AE610-(EU610))*1),0)*BS610),0))</f>
        <v/>
      </c>
      <c r="CS610">
        <f>(ROUND((ROUND(((EU610)*1),0)*BS610),0)+ROUND((ROUND(((AE610-(EU610))*1),0)*BS610),0))</f>
        <v/>
      </c>
      <c r="CT610">
        <f>AF610*BA610</f>
        <v/>
      </c>
      <c r="CU610">
        <f>AG610</f>
        <v/>
      </c>
      <c r="CV610">
        <f>AH610</f>
        <v/>
      </c>
      <c r="CW610">
        <f>AI610</f>
        <v/>
      </c>
      <c r="CX610">
        <f>AJ610</f>
        <v/>
      </c>
      <c r="CY610">
        <f>(((S610+R610)*AT610)/100)</f>
        <v/>
      </c>
      <c r="CZ610">
        <f>(((S610+R610)*AU610)/100)</f>
        <v/>
      </c>
      <c r="DC610" t="inlineStr"/>
      <c r="DD610" t="inlineStr"/>
      <c r="DE610" t="inlineStr"/>
      <c r="DF610" t="inlineStr"/>
      <c r="DG610" t="inlineStr"/>
      <c r="DH610" t="inlineStr"/>
      <c r="DI610" t="inlineStr"/>
      <c r="DJ610" t="inlineStr"/>
      <c r="DK610" t="inlineStr"/>
      <c r="DL610" t="inlineStr"/>
      <c r="DM610" t="inlineStr"/>
      <c r="DN610" t="n">
        <v>0</v>
      </c>
      <c r="DO610" t="n">
        <v>0</v>
      </c>
      <c r="DP610" t="n">
        <v>1</v>
      </c>
      <c r="DQ610" t="n">
        <v>1</v>
      </c>
      <c r="DU610" t="n">
        <v>1010</v>
      </c>
      <c r="DV610" t="inlineStr">
        <is>
          <t>шт.</t>
        </is>
      </c>
      <c r="DW610" t="inlineStr">
        <is>
          <t>шт.</t>
        </is>
      </c>
      <c r="DX610" t="n">
        <v>1</v>
      </c>
      <c r="DZ610" t="inlineStr"/>
      <c r="EA610" t="inlineStr"/>
      <c r="EB610" t="inlineStr"/>
      <c r="EC610" t="inlineStr"/>
      <c r="EE610" t="n">
        <v>78725882</v>
      </c>
      <c r="EF610" t="n">
        <v>2</v>
      </c>
      <c r="EG610" t="inlineStr">
        <is>
          <t>Общестроительные работы</t>
        </is>
      </c>
      <c r="EH610" t="n">
        <v>16</v>
      </c>
      <c r="EI61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10" t="n">
        <v>1</v>
      </c>
      <c r="EK610" t="n">
        <v>16001</v>
      </c>
      <c r="EL610" t="inlineStr">
        <is>
          <t>Трубопроводы внутренние</t>
        </is>
      </c>
      <c r="EM610" t="inlineStr">
        <is>
          <t>ФЕР-16</t>
        </is>
      </c>
      <c r="EO610" t="inlineStr"/>
      <c r="EQ610" t="n">
        <v>0</v>
      </c>
      <c r="ER610" t="n">
        <v>42.46</v>
      </c>
      <c r="ES610" t="n">
        <v>42.46</v>
      </c>
      <c r="ET610" t="n">
        <v>0</v>
      </c>
      <c r="EU610" t="n">
        <v>0</v>
      </c>
      <c r="EV610" t="n">
        <v>0</v>
      </c>
      <c r="EW610" t="n">
        <v>0</v>
      </c>
      <c r="EX610" t="n">
        <v>0</v>
      </c>
      <c r="FQ610" t="n">
        <v>0</v>
      </c>
      <c r="FR610" t="n">
        <v>0</v>
      </c>
      <c r="FS610" t="n">
        <v>0</v>
      </c>
      <c r="FX610" t="n">
        <v>121</v>
      </c>
      <c r="FY610" t="n">
        <v>72</v>
      </c>
      <c r="GA610" t="inlineStr"/>
      <c r="GD610" t="n">
        <v>1</v>
      </c>
      <c r="GF610" t="n">
        <v>1037232740</v>
      </c>
      <c r="GG610" t="n">
        <v>2</v>
      </c>
      <c r="GH610" t="n">
        <v>1</v>
      </c>
      <c r="GI610" t="n">
        <v>2</v>
      </c>
      <c r="GJ610" t="n">
        <v>0</v>
      </c>
      <c r="GK610" t="n">
        <v>0</v>
      </c>
      <c r="GL610">
        <f>ROUND(IF(AND(BH610=3,BI610=3,FS610&lt;&gt;0),P610,0),0)</f>
        <v/>
      </c>
      <c r="GM610">
        <f>ROUND(O610+X610+Y610,0)+GX610</f>
        <v/>
      </c>
      <c r="GN610">
        <f>IF(OR(BI610=0,BI610=1),GM610-GX610,0)</f>
        <v/>
      </c>
      <c r="GO610">
        <f>IF(BI610=2,GM610-GX610,0)</f>
        <v/>
      </c>
      <c r="GP610">
        <f>IF(BI610=4,GM610-GX610,0)</f>
        <v/>
      </c>
      <c r="GR610" t="n">
        <v>0</v>
      </c>
      <c r="GS610" t="n">
        <v>3</v>
      </c>
      <c r="GT610" t="n">
        <v>0</v>
      </c>
      <c r="GU610" t="inlineStr"/>
      <c r="GV610">
        <f>ROUND((GT610),2)</f>
        <v/>
      </c>
      <c r="GW610" t="n">
        <v>1</v>
      </c>
      <c r="GX610">
        <f>ROUND(HC610*I610,0)</f>
        <v/>
      </c>
      <c r="HA610" t="n">
        <v>0</v>
      </c>
      <c r="HB610" t="n">
        <v>0</v>
      </c>
      <c r="HC610">
        <f>GV610*GW610</f>
        <v/>
      </c>
      <c r="HE610" t="inlineStr"/>
      <c r="HF610" t="inlineStr"/>
      <c r="HM610" t="inlineStr"/>
      <c r="HN610" t="inlineStr">
        <is>
          <t>Пр/812-016.0-1</t>
        </is>
      </c>
      <c r="HO610" t="inlineStr">
        <is>
          <t>Пр/774-016.0</t>
        </is>
      </c>
      <c r="HP61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1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10" t="n">
        <v>0</v>
      </c>
      <c r="IK610" t="n">
        <v>0</v>
      </c>
    </row>
    <row r="611">
      <c r="A611" t="n">
        <v>17</v>
      </c>
      <c r="B611" t="n">
        <v>0</v>
      </c>
      <c r="C611">
        <f>ROW(SmtRes!A329)</f>
        <v/>
      </c>
      <c r="D611">
        <f>ROW(EtalonRes!A298)</f>
        <v/>
      </c>
      <c r="E611" t="inlineStr">
        <is>
          <t>6</t>
        </is>
      </c>
      <c r="F611" t="inlineStr">
        <is>
          <t>65-16-3</t>
        </is>
      </c>
      <c r="G611" t="inlineStr">
        <is>
          <t>Смена сгонов у трубопроводов диаметром до 50 мм / 25мм</t>
        </is>
      </c>
      <c r="H611" t="inlineStr">
        <is>
          <t>100 сгонов</t>
        </is>
      </c>
      <c r="I611">
        <f>ROUND(ROUND(1/100,4),7)</f>
        <v/>
      </c>
      <c r="J611" t="n">
        <v>0</v>
      </c>
      <c r="K611">
        <f>ROUND(ROUND(1/100,4),7)</f>
        <v/>
      </c>
      <c r="O611">
        <f>ROUND(CP611,0)</f>
        <v/>
      </c>
      <c r="P611">
        <f>ROUND(CQ611*I611,0)</f>
        <v/>
      </c>
      <c r="Q611">
        <f>(ROUND((ROUND(((ET611)*I611),0)*BB611),0)+ROUND((ROUND(((AE611-(EU611))*I611),0)*BS611),0))</f>
        <v/>
      </c>
      <c r="R611">
        <f>(ROUND((ROUND(((EU611)*I611),0)*BS611),0)+ROUND((ROUND(((AE611-(EU611))*I611),0)*BS611),0))</f>
        <v/>
      </c>
      <c r="S611">
        <f>ROUND(CT611*I611,0)</f>
        <v/>
      </c>
      <c r="T611">
        <f>ROUND(CU611*I611,0)</f>
        <v/>
      </c>
      <c r="U611">
        <f>ROUND(CV611*I611,7)</f>
        <v/>
      </c>
      <c r="V611">
        <f>ROUND(CW611*I611,7)</f>
        <v/>
      </c>
      <c r="W611">
        <f>ROUND(CX611*I611,0)</f>
        <v/>
      </c>
      <c r="X611">
        <f>ROUND(CY611,0)</f>
        <v/>
      </c>
      <c r="Y611">
        <f>ROUND(CZ611,0)</f>
        <v/>
      </c>
      <c r="AA611" t="n">
        <v>78869116</v>
      </c>
      <c r="AB611">
        <f>ROUND((AC611+AD611+AF611),2)</f>
        <v/>
      </c>
      <c r="AC611">
        <f>ROUND((ES611),2)</f>
        <v/>
      </c>
      <c r="AD611">
        <f>ROUND((((ET611)-(EU611))+AE611),2)</f>
        <v/>
      </c>
      <c r="AE611">
        <f>ROUND((EU611),2)</f>
        <v/>
      </c>
      <c r="AF611">
        <f>ROUND((EV611),2)</f>
        <v/>
      </c>
      <c r="AG611">
        <f>ROUND((AP611),2)</f>
        <v/>
      </c>
      <c r="AH611">
        <f>(EW611)</f>
        <v/>
      </c>
      <c r="AI611">
        <f>(EX611)</f>
        <v/>
      </c>
      <c r="AJ611">
        <f>(AS611)</f>
        <v/>
      </c>
      <c r="AK611" t="n">
        <v>3617.87</v>
      </c>
      <c r="AL611" t="n">
        <v>2939.22</v>
      </c>
      <c r="AM611" t="n">
        <v>3.44</v>
      </c>
      <c r="AN611" t="n">
        <v>1.49</v>
      </c>
      <c r="AO611" t="n">
        <v>675.21</v>
      </c>
      <c r="AP611" t="n">
        <v>0</v>
      </c>
      <c r="AQ611" t="n">
        <v>71</v>
      </c>
      <c r="AR611" t="n">
        <v>0.11</v>
      </c>
      <c r="AS611" t="n">
        <v>0</v>
      </c>
      <c r="AT611" t="n">
        <v>103</v>
      </c>
      <c r="AU611" t="n">
        <v>52</v>
      </c>
      <c r="AV611" t="n">
        <v>1</v>
      </c>
      <c r="AW611" t="n">
        <v>1</v>
      </c>
      <c r="AZ611" t="n">
        <v>1</v>
      </c>
      <c r="BA611" t="n">
        <v>52.25</v>
      </c>
      <c r="BB611" t="n">
        <v>23.31</v>
      </c>
      <c r="BC611" t="n">
        <v>13.54</v>
      </c>
      <c r="BD611" t="inlineStr"/>
      <c r="BE611" t="inlineStr"/>
      <c r="BF611" t="inlineStr"/>
      <c r="BG611" t="inlineStr"/>
      <c r="BH611" t="n">
        <v>0</v>
      </c>
      <c r="BI611" t="n">
        <v>1</v>
      </c>
      <c r="BJ611" t="inlineStr">
        <is>
          <t>ТЕРр Московской обл., 65-16-3, приказ Минстроя России №675/пр от 28.02.2017 № 263/пр</t>
        </is>
      </c>
      <c r="BM611" t="n">
        <v>65008</v>
      </c>
      <c r="BN611" t="n">
        <v>0</v>
      </c>
      <c r="BO611" t="inlineStr">
        <is>
          <t>65-16-3</t>
        </is>
      </c>
      <c r="BP611" t="n">
        <v>1</v>
      </c>
      <c r="BQ611" t="n">
        <v>6</v>
      </c>
      <c r="BR611" t="n">
        <v>0</v>
      </c>
      <c r="BS611" t="n">
        <v>52.25</v>
      </c>
      <c r="BT611" t="n">
        <v>1</v>
      </c>
      <c r="BU611" t="n">
        <v>1</v>
      </c>
      <c r="BV611" t="n">
        <v>1</v>
      </c>
      <c r="BW611" t="n">
        <v>1</v>
      </c>
      <c r="BX611" t="n">
        <v>1</v>
      </c>
      <c r="BY611" t="inlineStr"/>
      <c r="BZ611" t="n">
        <v>103</v>
      </c>
      <c r="CA611" t="n">
        <v>52</v>
      </c>
      <c r="CB611" t="inlineStr"/>
      <c r="CE611" t="n">
        <v>12</v>
      </c>
      <c r="CF611" t="n">
        <v>0</v>
      </c>
      <c r="CG611" t="n">
        <v>0</v>
      </c>
      <c r="CM611" t="n">
        <v>0</v>
      </c>
      <c r="CN611" t="inlineStr"/>
      <c r="CO611" t="n">
        <v>0</v>
      </c>
      <c r="CP611">
        <f>(P611+Q611+S611)</f>
        <v/>
      </c>
      <c r="CQ611">
        <f>AC611*BC611</f>
        <v/>
      </c>
      <c r="CR611">
        <f>(ROUND((ROUND(((ET611)*1),0)*BB611),0)+ROUND((ROUND(((AE611-(EU611))*1),0)*BS611),0))</f>
        <v/>
      </c>
      <c r="CS611">
        <f>(ROUND((ROUND(((EU611)*1),0)*BS611),0)+ROUND((ROUND(((AE611-(EU611))*1),0)*BS611),0))</f>
        <v/>
      </c>
      <c r="CT611">
        <f>AF611*BA611</f>
        <v/>
      </c>
      <c r="CU611">
        <f>AG611</f>
        <v/>
      </c>
      <c r="CV611">
        <f>AH611</f>
        <v/>
      </c>
      <c r="CW611">
        <f>AI611</f>
        <v/>
      </c>
      <c r="CX611">
        <f>AJ611</f>
        <v/>
      </c>
      <c r="CY611">
        <f>(((S611+R611)*AT611)/100)</f>
        <v/>
      </c>
      <c r="CZ611">
        <f>(((S611+R611)*AU611)/100)</f>
        <v/>
      </c>
      <c r="DC611" t="inlineStr"/>
      <c r="DD611" t="inlineStr"/>
      <c r="DE611" t="inlineStr"/>
      <c r="DF611" t="inlineStr"/>
      <c r="DG611" t="inlineStr"/>
      <c r="DH611" t="inlineStr"/>
      <c r="DI611" t="inlineStr"/>
      <c r="DJ611" t="inlineStr"/>
      <c r="DK611" t="inlineStr"/>
      <c r="DL611" t="inlineStr"/>
      <c r="DM611" t="inlineStr"/>
      <c r="DN611" t="n">
        <v>0</v>
      </c>
      <c r="DO611" t="n">
        <v>0</v>
      </c>
      <c r="DP611" t="n">
        <v>1</v>
      </c>
      <c r="DQ611" t="n">
        <v>1</v>
      </c>
      <c r="DU611" t="n">
        <v>1013</v>
      </c>
      <c r="DV611" t="inlineStr">
        <is>
          <t>100 сгонов</t>
        </is>
      </c>
      <c r="DW611" t="inlineStr">
        <is>
          <t>100 сгонов</t>
        </is>
      </c>
      <c r="DX611" t="n">
        <v>1</v>
      </c>
      <c r="DZ611" t="inlineStr"/>
      <c r="EA611" t="inlineStr"/>
      <c r="EB611" t="inlineStr"/>
      <c r="EC611" t="inlineStr"/>
      <c r="EE611" t="n">
        <v>78726002</v>
      </c>
      <c r="EF611" t="n">
        <v>6</v>
      </c>
      <c r="EG611" t="inlineStr">
        <is>
          <t>Ремонтно-строительные работы</t>
        </is>
      </c>
      <c r="EH611" t="n">
        <v>99</v>
      </c>
      <c r="EI611" t="inlineStr">
        <is>
          <t>Внутренние санитарно-технические работы</t>
        </is>
      </c>
      <c r="EJ611" t="n">
        <v>1</v>
      </c>
      <c r="EK611" t="n">
        <v>65008</v>
      </c>
      <c r="EL611" t="inlineStr">
        <is>
          <t>Внутренние санитарнотехнические работы: смена труб, санприборов, запорной арматуры и другое</t>
        </is>
      </c>
      <c r="EM611" t="inlineStr">
        <is>
          <t>рФЕР-65</t>
        </is>
      </c>
      <c r="EO611" t="inlineStr"/>
      <c r="EQ611" t="n">
        <v>0</v>
      </c>
      <c r="ER611" t="n">
        <v>3617.87</v>
      </c>
      <c r="ES611" t="n">
        <v>2939.22</v>
      </c>
      <c r="ET611" t="n">
        <v>3.44</v>
      </c>
      <c r="EU611" t="n">
        <v>1.49</v>
      </c>
      <c r="EV611" t="n">
        <v>675.21</v>
      </c>
      <c r="EW611" t="n">
        <v>71</v>
      </c>
      <c r="EX611" t="n">
        <v>0.11</v>
      </c>
      <c r="EY611" t="n">
        <v>0</v>
      </c>
      <c r="FQ611" t="n">
        <v>0</v>
      </c>
      <c r="FR611" t="n">
        <v>0</v>
      </c>
      <c r="FS611" t="n">
        <v>0</v>
      </c>
      <c r="FX611" t="n">
        <v>103</v>
      </c>
      <c r="FY611" t="n">
        <v>52</v>
      </c>
      <c r="GA611" t="inlineStr"/>
      <c r="GD611" t="n">
        <v>1</v>
      </c>
      <c r="GF611" t="n">
        <v>1258620688</v>
      </c>
      <c r="GG611" t="n">
        <v>2</v>
      </c>
      <c r="GH611" t="n">
        <v>1</v>
      </c>
      <c r="GI611" t="n">
        <v>2</v>
      </c>
      <c r="GJ611" t="n">
        <v>0</v>
      </c>
      <c r="GK611" t="n">
        <v>0</v>
      </c>
      <c r="GL611">
        <f>ROUND(IF(AND(BH611=3,BI611=3,FS611&lt;&gt;0),P611,0),0)</f>
        <v/>
      </c>
      <c r="GM611">
        <f>ROUND(O611+X611+Y611,0)+GX611</f>
        <v/>
      </c>
      <c r="GN611">
        <f>IF(OR(BI611=0,BI611=1),GM611-GX611,0)</f>
        <v/>
      </c>
      <c r="GO611">
        <f>IF(BI611=2,GM611-GX611,0)</f>
        <v/>
      </c>
      <c r="GP611">
        <f>IF(BI611=4,GM611-GX611,0)</f>
        <v/>
      </c>
      <c r="GR611" t="n">
        <v>0</v>
      </c>
      <c r="GS611" t="n">
        <v>3</v>
      </c>
      <c r="GT611" t="n">
        <v>0</v>
      </c>
      <c r="GU611" t="inlineStr"/>
      <c r="GV611">
        <f>ROUND((GT611),2)</f>
        <v/>
      </c>
      <c r="GW611" t="n">
        <v>1</v>
      </c>
      <c r="GX611">
        <f>ROUND(HC611*I611,0)</f>
        <v/>
      </c>
      <c r="HA611" t="n">
        <v>0</v>
      </c>
      <c r="HB611" t="n">
        <v>0</v>
      </c>
      <c r="HC611">
        <f>GV611*GW611</f>
        <v/>
      </c>
      <c r="HE611" t="inlineStr"/>
      <c r="HF611" t="inlineStr"/>
      <c r="HM611" t="inlineStr"/>
      <c r="HN611" t="inlineStr">
        <is>
          <t>Пр/812-099.2-1</t>
        </is>
      </c>
      <c r="HO611" t="inlineStr">
        <is>
          <t>Пр/774-099.2</t>
        </is>
      </c>
      <c r="HP611" t="inlineStr">
        <is>
          <t>Внутренние санитарнотехнические работы: смена труб, санприборов, запорной арматуры и другое</t>
        </is>
      </c>
      <c r="HQ611" t="inlineStr">
        <is>
          <t>Внутренние санитарнотехнические работы: смена труб, санприборов, запорной арматуры и другое</t>
        </is>
      </c>
      <c r="HS611" t="n">
        <v>0</v>
      </c>
      <c r="IK611" t="n">
        <v>0</v>
      </c>
    </row>
    <row r="612">
      <c r="A612" t="n">
        <v>18</v>
      </c>
      <c r="B612" t="n">
        <v>0</v>
      </c>
      <c r="C612" t="n">
        <v>322</v>
      </c>
      <c r="E612" t="inlineStr">
        <is>
          <t>6,1</t>
        </is>
      </c>
      <c r="F612" t="inlineStr">
        <is>
          <t>302-1241</t>
        </is>
      </c>
      <c r="G612" t="inlineStr">
        <is>
          <t>Сгоны стальные с муфтой и контргайкой, диаметром 50 мм</t>
        </is>
      </c>
      <c r="H612" t="inlineStr">
        <is>
          <t>шт.</t>
        </is>
      </c>
      <c r="I612">
        <f>I611*J612</f>
        <v/>
      </c>
      <c r="J612" t="n">
        <v>-100</v>
      </c>
      <c r="K612" t="n">
        <v>-100</v>
      </c>
      <c r="O612">
        <f>ROUND(CP612,0)</f>
        <v/>
      </c>
      <c r="P612">
        <f>ROUND(CQ612*I612,0)</f>
        <v/>
      </c>
      <c r="Q612">
        <f>(ROUND((ROUND(((ET612)*I612),0)*BB612),0)+ROUND((ROUND(((AE612-(EU612))*I612),0)*BS612),0))</f>
        <v/>
      </c>
      <c r="R612">
        <f>(ROUND((ROUND(((EU612)*I612),0)*BS612),0)+ROUND((ROUND(((AE612-(EU612))*I612),0)*BS612),0))</f>
        <v/>
      </c>
      <c r="S612">
        <f>ROUND(CT612*I612,0)</f>
        <v/>
      </c>
      <c r="T612">
        <f>ROUND(CU612*I612,0)</f>
        <v/>
      </c>
      <c r="U612">
        <f>ROUND(CV612*I612,7)</f>
        <v/>
      </c>
      <c r="V612">
        <f>ROUND(CW612*I612,7)</f>
        <v/>
      </c>
      <c r="W612">
        <f>ROUND(CX612*I612,0)</f>
        <v/>
      </c>
      <c r="X612">
        <f>ROUND(CY612,0)</f>
        <v/>
      </c>
      <c r="Y612">
        <f>ROUND(CZ612,0)</f>
        <v/>
      </c>
      <c r="AA612" t="n">
        <v>78869116</v>
      </c>
      <c r="AB612">
        <f>ROUND((AC612+AD612+AF612),2)</f>
        <v/>
      </c>
      <c r="AC612">
        <f>ROUND((ES612),2)</f>
        <v/>
      </c>
      <c r="AD612">
        <f>ROUND((((ET612)-(EU612))+AE612),2)</f>
        <v/>
      </c>
      <c r="AE612">
        <f>ROUND((EU612),2)</f>
        <v/>
      </c>
      <c r="AF612">
        <f>ROUND((EV612),2)</f>
        <v/>
      </c>
      <c r="AG612">
        <f>ROUND((AP612),2)</f>
        <v/>
      </c>
      <c r="AH612">
        <f>(EW612)</f>
        <v/>
      </c>
      <c r="AI612">
        <f>(EX612)</f>
        <v/>
      </c>
      <c r="AJ612">
        <f>(AS612)</f>
        <v/>
      </c>
      <c r="AK612" t="n">
        <v>28.58</v>
      </c>
      <c r="AL612" t="n">
        <v>28.58</v>
      </c>
      <c r="AM612" t="n">
        <v>0</v>
      </c>
      <c r="AN612" t="n">
        <v>0</v>
      </c>
      <c r="AO612" t="n">
        <v>0</v>
      </c>
      <c r="AP612" t="n">
        <v>0</v>
      </c>
      <c r="AQ612" t="n">
        <v>0</v>
      </c>
      <c r="AR612" t="n">
        <v>0</v>
      </c>
      <c r="AS612" t="n">
        <v>0</v>
      </c>
      <c r="AT612" t="n">
        <v>103</v>
      </c>
      <c r="AU612" t="n">
        <v>52</v>
      </c>
      <c r="AV612" t="n">
        <v>1</v>
      </c>
      <c r="AW612" t="n">
        <v>1</v>
      </c>
      <c r="AZ612" t="n">
        <v>1</v>
      </c>
      <c r="BA612" t="n">
        <v>1</v>
      </c>
      <c r="BB612" t="n">
        <v>1</v>
      </c>
      <c r="BC612" t="n">
        <v>13.7</v>
      </c>
      <c r="BD612" t="inlineStr"/>
      <c r="BE612" t="inlineStr"/>
      <c r="BF612" t="inlineStr"/>
      <c r="BG612" t="inlineStr"/>
      <c r="BH612" t="n">
        <v>3</v>
      </c>
      <c r="BI612" t="n">
        <v>1</v>
      </c>
      <c r="BJ612" t="inlineStr">
        <is>
          <t>ТССЦ Московской обл., 302-1241, приказ Минстроя России №675/пр от 28.02.2017 № 256/пр</t>
        </is>
      </c>
      <c r="BM612" t="n">
        <v>65008</v>
      </c>
      <c r="BN612" t="n">
        <v>0</v>
      </c>
      <c r="BO612" t="inlineStr">
        <is>
          <t>302-1241</t>
        </is>
      </c>
      <c r="BP612" t="n">
        <v>1</v>
      </c>
      <c r="BQ612" t="n">
        <v>6</v>
      </c>
      <c r="BR612" t="n">
        <v>1</v>
      </c>
      <c r="BS612" t="n">
        <v>1</v>
      </c>
      <c r="BT612" t="n">
        <v>1</v>
      </c>
      <c r="BU612" t="n">
        <v>1</v>
      </c>
      <c r="BV612" t="n">
        <v>1</v>
      </c>
      <c r="BW612" t="n">
        <v>1</v>
      </c>
      <c r="BX612" t="n">
        <v>1</v>
      </c>
      <c r="BY612" t="inlineStr"/>
      <c r="BZ612" t="n">
        <v>103</v>
      </c>
      <c r="CA612" t="n">
        <v>52</v>
      </c>
      <c r="CB612" t="inlineStr"/>
      <c r="CE612" t="n">
        <v>12</v>
      </c>
      <c r="CF612" t="n">
        <v>0</v>
      </c>
      <c r="CG612" t="n">
        <v>0</v>
      </c>
      <c r="CM612" t="n">
        <v>0</v>
      </c>
      <c r="CN612" t="inlineStr"/>
      <c r="CO612" t="n">
        <v>0</v>
      </c>
      <c r="CP612">
        <f>(P612+Q612+S612)</f>
        <v/>
      </c>
      <c r="CQ612">
        <f>AC612*BC612</f>
        <v/>
      </c>
      <c r="CR612">
        <f>(ROUND((ROUND(((ET612)*1),0)*BB612),0)+ROUND((ROUND(((AE612-(EU612))*1),0)*BS612),0))</f>
        <v/>
      </c>
      <c r="CS612">
        <f>(ROUND((ROUND(((EU612)*1),0)*BS612),0)+ROUND((ROUND(((AE612-(EU612))*1),0)*BS612),0))</f>
        <v/>
      </c>
      <c r="CT612">
        <f>AF612*BA612</f>
        <v/>
      </c>
      <c r="CU612">
        <f>AG612</f>
        <v/>
      </c>
      <c r="CV612">
        <f>AH612</f>
        <v/>
      </c>
      <c r="CW612">
        <f>AI612</f>
        <v/>
      </c>
      <c r="CX612">
        <f>AJ612</f>
        <v/>
      </c>
      <c r="CY612">
        <f>(((S612+R612)*AT612)/100)</f>
        <v/>
      </c>
      <c r="CZ612">
        <f>(((S612+R612)*AU612)/100)</f>
        <v/>
      </c>
      <c r="DC612" t="inlineStr"/>
      <c r="DD612" t="inlineStr"/>
      <c r="DE612" t="inlineStr"/>
      <c r="DF612" t="inlineStr"/>
      <c r="DG612" t="inlineStr"/>
      <c r="DH612" t="inlineStr"/>
      <c r="DI612" t="inlineStr"/>
      <c r="DJ612" t="inlineStr"/>
      <c r="DK612" t="inlineStr"/>
      <c r="DL612" t="inlineStr"/>
      <c r="DM612" t="inlineStr"/>
      <c r="DN612" t="n">
        <v>0</v>
      </c>
      <c r="DO612" t="n">
        <v>0</v>
      </c>
      <c r="DP612" t="n">
        <v>1</v>
      </c>
      <c r="DQ612" t="n">
        <v>1</v>
      </c>
      <c r="DU612" t="n">
        <v>1010</v>
      </c>
      <c r="DV612" t="inlineStr">
        <is>
          <t>шт.</t>
        </is>
      </c>
      <c r="DW612" t="inlineStr">
        <is>
          <t>шт.</t>
        </is>
      </c>
      <c r="DX612" t="n">
        <v>1</v>
      </c>
      <c r="DZ612" t="inlineStr"/>
      <c r="EA612" t="inlineStr"/>
      <c r="EB612" t="inlineStr"/>
      <c r="EC612" t="inlineStr"/>
      <c r="EE612" t="n">
        <v>78726002</v>
      </c>
      <c r="EF612" t="n">
        <v>6</v>
      </c>
      <c r="EG612" t="inlineStr">
        <is>
          <t>Ремонтно-строительные работы</t>
        </is>
      </c>
      <c r="EH612" t="n">
        <v>99</v>
      </c>
      <c r="EI612" t="inlineStr">
        <is>
          <t>Внутренние санитарно-технические работы</t>
        </is>
      </c>
      <c r="EJ612" t="n">
        <v>1</v>
      </c>
      <c r="EK612" t="n">
        <v>65008</v>
      </c>
      <c r="EL612" t="inlineStr">
        <is>
          <t>Внутренние санитарнотехнические работы: смена труб, санприборов, запорной арматуры и другое</t>
        </is>
      </c>
      <c r="EM612" t="inlineStr">
        <is>
          <t>рФЕР-65</t>
        </is>
      </c>
      <c r="EO612" t="inlineStr"/>
      <c r="EQ612" t="n">
        <v>32768</v>
      </c>
      <c r="ER612" t="n">
        <v>28.58</v>
      </c>
      <c r="ES612" t="n">
        <v>28.58</v>
      </c>
      <c r="ET612" t="n">
        <v>0</v>
      </c>
      <c r="EU612" t="n">
        <v>0</v>
      </c>
      <c r="EV612" t="n">
        <v>0</v>
      </c>
      <c r="EW612" t="n">
        <v>0</v>
      </c>
      <c r="EX612" t="n">
        <v>0</v>
      </c>
      <c r="FQ612" t="n">
        <v>0</v>
      </c>
      <c r="FR612" t="n">
        <v>0</v>
      </c>
      <c r="FS612" t="n">
        <v>0</v>
      </c>
      <c r="FX612" t="n">
        <v>103</v>
      </c>
      <c r="FY612" t="n">
        <v>52</v>
      </c>
      <c r="GA612" t="inlineStr"/>
      <c r="GD612" t="n">
        <v>1</v>
      </c>
      <c r="GF612" t="n">
        <v>-1108176549</v>
      </c>
      <c r="GG612" t="n">
        <v>2</v>
      </c>
      <c r="GH612" t="n">
        <v>1</v>
      </c>
      <c r="GI612" t="n">
        <v>2</v>
      </c>
      <c r="GJ612" t="n">
        <v>0</v>
      </c>
      <c r="GK612" t="n">
        <v>0</v>
      </c>
      <c r="GL612">
        <f>ROUND(IF(AND(BH612=3,BI612=3,FS612&lt;&gt;0),P612,0),0)</f>
        <v/>
      </c>
      <c r="GM612">
        <f>ROUND(O612+X612+Y612,0)+GX612</f>
        <v/>
      </c>
      <c r="GN612">
        <f>IF(OR(BI612=0,BI612=1),GM612-GX612,0)</f>
        <v/>
      </c>
      <c r="GO612">
        <f>IF(BI612=2,GM612-GX612,0)</f>
        <v/>
      </c>
      <c r="GP612">
        <f>IF(BI612=4,GM612-GX612,0)</f>
        <v/>
      </c>
      <c r="GR612" t="n">
        <v>0</v>
      </c>
      <c r="GS612" t="n">
        <v>3</v>
      </c>
      <c r="GT612" t="n">
        <v>0</v>
      </c>
      <c r="GU612" t="inlineStr"/>
      <c r="GV612">
        <f>ROUND((GT612),2)</f>
        <v/>
      </c>
      <c r="GW612" t="n">
        <v>1</v>
      </c>
      <c r="GX612">
        <f>ROUND(HC612*I612,0)</f>
        <v/>
      </c>
      <c r="HA612" t="n">
        <v>0</v>
      </c>
      <c r="HB612" t="n">
        <v>0</v>
      </c>
      <c r="HC612">
        <f>GV612*GW612</f>
        <v/>
      </c>
      <c r="HE612" t="inlineStr"/>
      <c r="HF612" t="inlineStr"/>
      <c r="HM612" t="inlineStr"/>
      <c r="HN612" t="inlineStr">
        <is>
          <t>Пр/812-099.2-1</t>
        </is>
      </c>
      <c r="HO612" t="inlineStr">
        <is>
          <t>Пр/774-099.2</t>
        </is>
      </c>
      <c r="HP612" t="inlineStr">
        <is>
          <t>Внутренние санитарнотехнические работы: смена труб, санприборов, запорной арматуры и другое</t>
        </is>
      </c>
      <c r="HQ612" t="inlineStr">
        <is>
          <t>Внутренние санитарнотехнические работы: смена труб, санприборов, запорной арматуры и другое</t>
        </is>
      </c>
      <c r="HS612" t="n">
        <v>0</v>
      </c>
      <c r="IK612" t="n">
        <v>0</v>
      </c>
    </row>
    <row r="613">
      <c r="A613" t="n">
        <v>18</v>
      </c>
      <c r="B613" t="n">
        <v>0</v>
      </c>
      <c r="C613" t="n">
        <v>326</v>
      </c>
      <c r="E613" t="inlineStr">
        <is>
          <t>6,2</t>
        </is>
      </c>
      <c r="F613" t="inlineStr">
        <is>
          <t>507-4994</t>
        </is>
      </c>
      <c r="G613" t="inlineStr">
        <is>
          <t>Муфты стальные прямые диаметром 50 мм</t>
        </is>
      </c>
      <c r="H613" t="inlineStr">
        <is>
          <t>10 шт.</t>
        </is>
      </c>
      <c r="I613">
        <f>I611*J613</f>
        <v/>
      </c>
      <c r="J613" t="n">
        <v>10</v>
      </c>
      <c r="K613" t="n">
        <v>10</v>
      </c>
      <c r="O613">
        <f>ROUND(CP613,0)</f>
        <v/>
      </c>
      <c r="P613">
        <f>ROUND(CQ613*I613,0)</f>
        <v/>
      </c>
      <c r="Q613">
        <f>(ROUND((ROUND(((ET613)*I613),0)*BB613),0)+ROUND((ROUND(((AE613-(EU613))*I613),0)*BS613),0))</f>
        <v/>
      </c>
      <c r="R613">
        <f>(ROUND((ROUND(((EU613)*I613),0)*BS613),0)+ROUND((ROUND(((AE613-(EU613))*I613),0)*BS613),0))</f>
        <v/>
      </c>
      <c r="S613">
        <f>ROUND(CT613*I613,0)</f>
        <v/>
      </c>
      <c r="T613">
        <f>ROUND(CU613*I613,0)</f>
        <v/>
      </c>
      <c r="U613">
        <f>ROUND(CV613*I613,7)</f>
        <v/>
      </c>
      <c r="V613">
        <f>ROUND(CW613*I613,7)</f>
        <v/>
      </c>
      <c r="W613">
        <f>ROUND(CX613*I613,0)</f>
        <v/>
      </c>
      <c r="X613">
        <f>ROUND(CY613,0)</f>
        <v/>
      </c>
      <c r="Y613">
        <f>ROUND(CZ613,0)</f>
        <v/>
      </c>
      <c r="AA613" t="n">
        <v>78869116</v>
      </c>
      <c r="AB613">
        <f>ROUND((AC613+AD613+AF613),2)</f>
        <v/>
      </c>
      <c r="AC613">
        <f>ROUND((ES613),2)</f>
        <v/>
      </c>
      <c r="AD613">
        <f>ROUND((((ET613)-(EU613))+AE613),2)</f>
        <v/>
      </c>
      <c r="AE613">
        <f>ROUND((EU613),2)</f>
        <v/>
      </c>
      <c r="AF613">
        <f>ROUND((EV613),2)</f>
        <v/>
      </c>
      <c r="AG613">
        <f>ROUND((AP613),2)</f>
        <v/>
      </c>
      <c r="AH613">
        <f>(EW613)</f>
        <v/>
      </c>
      <c r="AI613">
        <f>(EX613)</f>
        <v/>
      </c>
      <c r="AJ613">
        <f>(AS613)</f>
        <v/>
      </c>
      <c r="AK613" t="n">
        <v>205.52</v>
      </c>
      <c r="AL613" t="n">
        <v>205.52</v>
      </c>
      <c r="AM613" t="n">
        <v>0</v>
      </c>
      <c r="AN613" t="n">
        <v>0</v>
      </c>
      <c r="AO613" t="n">
        <v>0</v>
      </c>
      <c r="AP613" t="n">
        <v>0</v>
      </c>
      <c r="AQ613" t="n">
        <v>0</v>
      </c>
      <c r="AR613" t="n">
        <v>0</v>
      </c>
      <c r="AS613" t="n">
        <v>0.14</v>
      </c>
      <c r="AT613" t="n">
        <v>103</v>
      </c>
      <c r="AU613" t="n">
        <v>52</v>
      </c>
      <c r="AV613" t="n">
        <v>1</v>
      </c>
      <c r="AW613" t="n">
        <v>1</v>
      </c>
      <c r="AZ613" t="n">
        <v>1</v>
      </c>
      <c r="BA613" t="n">
        <v>1</v>
      </c>
      <c r="BB613" t="n">
        <v>1</v>
      </c>
      <c r="BC613" t="n">
        <v>6.54</v>
      </c>
      <c r="BD613" t="inlineStr"/>
      <c r="BE613" t="inlineStr"/>
      <c r="BF613" t="inlineStr"/>
      <c r="BG613" t="inlineStr"/>
      <c r="BH613" t="n">
        <v>3</v>
      </c>
      <c r="BI613" t="n">
        <v>1</v>
      </c>
      <c r="BJ613" t="inlineStr">
        <is>
          <t>ТССЦ Московской обл., 507-4994, приказ Минстроя России №675/пр от 28.02.2017 № 258/пр</t>
        </is>
      </c>
      <c r="BM613" t="n">
        <v>65008</v>
      </c>
      <c r="BN613" t="n">
        <v>0</v>
      </c>
      <c r="BO613" t="inlineStr">
        <is>
          <t>507-4994</t>
        </is>
      </c>
      <c r="BP613" t="n">
        <v>1</v>
      </c>
      <c r="BQ613" t="n">
        <v>6</v>
      </c>
      <c r="BR613" t="n">
        <v>0</v>
      </c>
      <c r="BS613" t="n">
        <v>1</v>
      </c>
      <c r="BT613" t="n">
        <v>1</v>
      </c>
      <c r="BU613" t="n">
        <v>1</v>
      </c>
      <c r="BV613" t="n">
        <v>1</v>
      </c>
      <c r="BW613" t="n">
        <v>1</v>
      </c>
      <c r="BX613" t="n">
        <v>1</v>
      </c>
      <c r="BY613" t="inlineStr"/>
      <c r="BZ613" t="n">
        <v>103</v>
      </c>
      <c r="CA613" t="n">
        <v>52</v>
      </c>
      <c r="CB613" t="inlineStr"/>
      <c r="CE613" t="n">
        <v>12</v>
      </c>
      <c r="CF613" t="n">
        <v>0</v>
      </c>
      <c r="CG613" t="n">
        <v>0</v>
      </c>
      <c r="CM613" t="n">
        <v>0</v>
      </c>
      <c r="CN613" t="inlineStr"/>
      <c r="CO613" t="n">
        <v>0</v>
      </c>
      <c r="CP613">
        <f>(P613+Q613+S613)</f>
        <v/>
      </c>
      <c r="CQ613">
        <f>AC613*BC613</f>
        <v/>
      </c>
      <c r="CR613">
        <f>(ROUND((ROUND(((ET613)*1),0)*BB613),0)+ROUND((ROUND(((AE613-(EU613))*1),0)*BS613),0))</f>
        <v/>
      </c>
      <c r="CS613">
        <f>(ROUND((ROUND(((EU613)*1),0)*BS613),0)+ROUND((ROUND(((AE613-(EU613))*1),0)*BS613),0))</f>
        <v/>
      </c>
      <c r="CT613">
        <f>AF613*BA613</f>
        <v/>
      </c>
      <c r="CU613">
        <f>AG613</f>
        <v/>
      </c>
      <c r="CV613">
        <f>AH613</f>
        <v/>
      </c>
      <c r="CW613">
        <f>AI613</f>
        <v/>
      </c>
      <c r="CX613">
        <f>AJ613</f>
        <v/>
      </c>
      <c r="CY613">
        <f>(((S613+R613)*AT613)/100)</f>
        <v/>
      </c>
      <c r="CZ613">
        <f>(((S613+R613)*AU613)/100)</f>
        <v/>
      </c>
      <c r="DC613" t="inlineStr"/>
      <c r="DD613" t="inlineStr"/>
      <c r="DE613" t="inlineStr"/>
      <c r="DF613" t="inlineStr"/>
      <c r="DG613" t="inlineStr"/>
      <c r="DH613" t="inlineStr"/>
      <c r="DI613" t="inlineStr"/>
      <c r="DJ613" t="inlineStr"/>
      <c r="DK613" t="inlineStr"/>
      <c r="DL613" t="inlineStr"/>
      <c r="DM613" t="inlineStr"/>
      <c r="DN613" t="n">
        <v>0</v>
      </c>
      <c r="DO613" t="n">
        <v>0</v>
      </c>
      <c r="DP613" t="n">
        <v>1</v>
      </c>
      <c r="DQ613" t="n">
        <v>1</v>
      </c>
      <c r="DU613" t="n">
        <v>1010</v>
      </c>
      <c r="DV613" t="inlineStr">
        <is>
          <t>10 шт.</t>
        </is>
      </c>
      <c r="DW613" t="inlineStr">
        <is>
          <t>10 шт.</t>
        </is>
      </c>
      <c r="DX613" t="n">
        <v>10</v>
      </c>
      <c r="DZ613" t="inlineStr"/>
      <c r="EA613" t="inlineStr"/>
      <c r="EB613" t="inlineStr"/>
      <c r="EC613" t="inlineStr"/>
      <c r="EE613" t="n">
        <v>78726002</v>
      </c>
      <c r="EF613" t="n">
        <v>6</v>
      </c>
      <c r="EG613" t="inlineStr">
        <is>
          <t>Ремонтно-строительные работы</t>
        </is>
      </c>
      <c r="EH613" t="n">
        <v>99</v>
      </c>
      <c r="EI613" t="inlineStr">
        <is>
          <t>Внутренние санитарно-технические работы</t>
        </is>
      </c>
      <c r="EJ613" t="n">
        <v>1</v>
      </c>
      <c r="EK613" t="n">
        <v>65008</v>
      </c>
      <c r="EL613" t="inlineStr">
        <is>
          <t>Внутренние санитарнотехнические работы: смена труб, санприборов, запорной арматуры и другое</t>
        </is>
      </c>
      <c r="EM613" t="inlineStr">
        <is>
          <t>рФЕР-65</t>
        </is>
      </c>
      <c r="EO613" t="inlineStr"/>
      <c r="EQ613" t="n">
        <v>0</v>
      </c>
      <c r="ER613" t="n">
        <v>205.52</v>
      </c>
      <c r="ES613" t="n">
        <v>205.52</v>
      </c>
      <c r="ET613" t="n">
        <v>0</v>
      </c>
      <c r="EU613" t="n">
        <v>0</v>
      </c>
      <c r="EV613" t="n">
        <v>0</v>
      </c>
      <c r="EW613" t="n">
        <v>0</v>
      </c>
      <c r="EX613" t="n">
        <v>0</v>
      </c>
      <c r="FQ613" t="n">
        <v>0</v>
      </c>
      <c r="FR613" t="n">
        <v>0</v>
      </c>
      <c r="FS613" t="n">
        <v>0</v>
      </c>
      <c r="FX613" t="n">
        <v>103</v>
      </c>
      <c r="FY613" t="n">
        <v>52</v>
      </c>
      <c r="GA613" t="inlineStr"/>
      <c r="GD613" t="n">
        <v>1</v>
      </c>
      <c r="GF613" t="n">
        <v>-506320507</v>
      </c>
      <c r="GG613" t="n">
        <v>2</v>
      </c>
      <c r="GH613" t="n">
        <v>1</v>
      </c>
      <c r="GI613" t="n">
        <v>2</v>
      </c>
      <c r="GJ613" t="n">
        <v>0</v>
      </c>
      <c r="GK613" t="n">
        <v>0</v>
      </c>
      <c r="GL613">
        <f>ROUND(IF(AND(BH613=3,BI613=3,FS613&lt;&gt;0),P613,0),0)</f>
        <v/>
      </c>
      <c r="GM613">
        <f>ROUND(O613+X613+Y613,0)+GX613</f>
        <v/>
      </c>
      <c r="GN613">
        <f>IF(OR(BI613=0,BI613=1),GM613-GX613,0)</f>
        <v/>
      </c>
      <c r="GO613">
        <f>IF(BI613=2,GM613-GX613,0)</f>
        <v/>
      </c>
      <c r="GP613">
        <f>IF(BI613=4,GM613-GX613,0)</f>
        <v/>
      </c>
      <c r="GR613" t="n">
        <v>0</v>
      </c>
      <c r="GS613" t="n">
        <v>3</v>
      </c>
      <c r="GT613" t="n">
        <v>0</v>
      </c>
      <c r="GU613" t="inlineStr"/>
      <c r="GV613">
        <f>ROUND((GT613),2)</f>
        <v/>
      </c>
      <c r="GW613" t="n">
        <v>1</v>
      </c>
      <c r="GX613">
        <f>ROUND(HC613*I613,0)</f>
        <v/>
      </c>
      <c r="HA613" t="n">
        <v>0</v>
      </c>
      <c r="HB613" t="n">
        <v>0</v>
      </c>
      <c r="HC613">
        <f>GV613*GW613</f>
        <v/>
      </c>
      <c r="HE613" t="inlineStr"/>
      <c r="HF613" t="inlineStr"/>
      <c r="HM613" t="inlineStr"/>
      <c r="HN613" t="inlineStr">
        <is>
          <t>Пр/812-099.2-1</t>
        </is>
      </c>
      <c r="HO613" t="inlineStr">
        <is>
          <t>Пр/774-099.2</t>
        </is>
      </c>
      <c r="HP613" t="inlineStr">
        <is>
          <t>Внутренние санитарнотехнические работы: смена труб, санприборов, запорной арматуры и другое</t>
        </is>
      </c>
      <c r="HQ613" t="inlineStr">
        <is>
          <t>Внутренние санитарнотехнические работы: смена труб, санприборов, запорной арматуры и другое</t>
        </is>
      </c>
      <c r="HS613" t="n">
        <v>0</v>
      </c>
      <c r="IK613" t="n">
        <v>0</v>
      </c>
    </row>
    <row r="614">
      <c r="A614" t="n">
        <v>18</v>
      </c>
      <c r="B614" t="n">
        <v>0</v>
      </c>
      <c r="C614" t="n">
        <v>323</v>
      </c>
      <c r="E614" t="inlineStr">
        <is>
          <t>6,3</t>
        </is>
      </c>
      <c r="F614" t="inlineStr">
        <is>
          <t>507-3173</t>
        </is>
      </c>
      <c r="G614" t="inlineStr">
        <is>
          <t>Угольник 90 град. полипропиленовый диаметром 20 мм</t>
        </is>
      </c>
      <c r="H614" t="inlineStr">
        <is>
          <t>10 шт.</t>
        </is>
      </c>
      <c r="I614">
        <f>I611*J614</f>
        <v/>
      </c>
      <c r="J614" t="n">
        <v>60</v>
      </c>
      <c r="K614" t="n">
        <v>60</v>
      </c>
      <c r="O614">
        <f>ROUND(CP614,0)</f>
        <v/>
      </c>
      <c r="P614">
        <f>ROUND(CQ614*I614,0)</f>
        <v/>
      </c>
      <c r="Q614">
        <f>(ROUND((ROUND(((ET614)*I614),0)*BB614),0)+ROUND((ROUND(((AE614-(EU614))*I614),0)*BS614),0))</f>
        <v/>
      </c>
      <c r="R614">
        <f>(ROUND((ROUND(((EU614)*I614),0)*BS614),0)+ROUND((ROUND(((AE614-(EU614))*I614),0)*BS614),0))</f>
        <v/>
      </c>
      <c r="S614">
        <f>ROUND(CT614*I614,0)</f>
        <v/>
      </c>
      <c r="T614">
        <f>ROUND(CU614*I614,0)</f>
        <v/>
      </c>
      <c r="U614">
        <f>ROUND(CV614*I614,7)</f>
        <v/>
      </c>
      <c r="V614">
        <f>ROUND(CW614*I614,7)</f>
        <v/>
      </c>
      <c r="W614">
        <f>ROUND(CX614*I614,0)</f>
        <v/>
      </c>
      <c r="X614">
        <f>ROUND(CY614,0)</f>
        <v/>
      </c>
      <c r="Y614">
        <f>ROUND(CZ614,0)</f>
        <v/>
      </c>
      <c r="AA614" t="n">
        <v>78869116</v>
      </c>
      <c r="AB614">
        <f>ROUND((AC614+AD614+AF614),2)</f>
        <v/>
      </c>
      <c r="AC614">
        <f>ROUND((ES614),2)</f>
        <v/>
      </c>
      <c r="AD614">
        <f>ROUND((((ET614)-(EU614))+AE614),2)</f>
        <v/>
      </c>
      <c r="AE614">
        <f>ROUND((EU614),2)</f>
        <v/>
      </c>
      <c r="AF614">
        <f>ROUND((EV614),2)</f>
        <v/>
      </c>
      <c r="AG614">
        <f>ROUND((AP614),2)</f>
        <v/>
      </c>
      <c r="AH614">
        <f>(EW614)</f>
        <v/>
      </c>
      <c r="AI614">
        <f>(EX614)</f>
        <v/>
      </c>
      <c r="AJ614">
        <f>(AS614)</f>
        <v/>
      </c>
      <c r="AK614" t="n">
        <v>14.3</v>
      </c>
      <c r="AL614" t="n">
        <v>14.3</v>
      </c>
      <c r="AM614" t="n">
        <v>0</v>
      </c>
      <c r="AN614" t="n">
        <v>0</v>
      </c>
      <c r="AO614" t="n">
        <v>0</v>
      </c>
      <c r="AP614" t="n">
        <v>0</v>
      </c>
      <c r="AQ614" t="n">
        <v>0</v>
      </c>
      <c r="AR614" t="n">
        <v>0</v>
      </c>
      <c r="AS614" t="n">
        <v>0.01</v>
      </c>
      <c r="AT614" t="n">
        <v>103</v>
      </c>
      <c r="AU614" t="n">
        <v>52</v>
      </c>
      <c r="AV614" t="n">
        <v>1</v>
      </c>
      <c r="AW614" t="n">
        <v>1</v>
      </c>
      <c r="AZ614" t="n">
        <v>1</v>
      </c>
      <c r="BA614" t="n">
        <v>1</v>
      </c>
      <c r="BB614" t="n">
        <v>1</v>
      </c>
      <c r="BC614" t="n">
        <v>8.09</v>
      </c>
      <c r="BD614" t="inlineStr"/>
      <c r="BE614" t="inlineStr"/>
      <c r="BF614" t="inlineStr"/>
      <c r="BG614" t="inlineStr"/>
      <c r="BH614" t="n">
        <v>3</v>
      </c>
      <c r="BI614" t="n">
        <v>1</v>
      </c>
      <c r="BJ614" t="inlineStr">
        <is>
          <t>ТССЦ Московской обл., 507-3173, приказ Минстроя России №675/пр от 28.02.2017 № 258/пр</t>
        </is>
      </c>
      <c r="BM614" t="n">
        <v>65008</v>
      </c>
      <c r="BN614" t="n">
        <v>0</v>
      </c>
      <c r="BO614" t="inlineStr">
        <is>
          <t>507-3173</t>
        </is>
      </c>
      <c r="BP614" t="n">
        <v>1</v>
      </c>
      <c r="BQ614" t="n">
        <v>6</v>
      </c>
      <c r="BR614" t="n">
        <v>0</v>
      </c>
      <c r="BS614" t="n">
        <v>1</v>
      </c>
      <c r="BT614" t="n">
        <v>1</v>
      </c>
      <c r="BU614" t="n">
        <v>1</v>
      </c>
      <c r="BV614" t="n">
        <v>1</v>
      </c>
      <c r="BW614" t="n">
        <v>1</v>
      </c>
      <c r="BX614" t="n">
        <v>1</v>
      </c>
      <c r="BY614" t="inlineStr"/>
      <c r="BZ614" t="n">
        <v>103</v>
      </c>
      <c r="CA614" t="n">
        <v>52</v>
      </c>
      <c r="CB614" t="inlineStr"/>
      <c r="CE614" t="n">
        <v>12</v>
      </c>
      <c r="CF614" t="n">
        <v>0</v>
      </c>
      <c r="CG614" t="n">
        <v>0</v>
      </c>
      <c r="CM614" t="n">
        <v>0</v>
      </c>
      <c r="CN614" t="inlineStr"/>
      <c r="CO614" t="n">
        <v>0</v>
      </c>
      <c r="CP614">
        <f>(P614+Q614+S614)</f>
        <v/>
      </c>
      <c r="CQ614">
        <f>AC614*BC614</f>
        <v/>
      </c>
      <c r="CR614">
        <f>(ROUND((ROUND(((ET614)*1),0)*BB614),0)+ROUND((ROUND(((AE614-(EU614))*1),0)*BS614),0))</f>
        <v/>
      </c>
      <c r="CS614">
        <f>(ROUND((ROUND(((EU614)*1),0)*BS614),0)+ROUND((ROUND(((AE614-(EU614))*1),0)*BS614),0))</f>
        <v/>
      </c>
      <c r="CT614">
        <f>AF614*BA614</f>
        <v/>
      </c>
      <c r="CU614">
        <f>AG614</f>
        <v/>
      </c>
      <c r="CV614">
        <f>AH614</f>
        <v/>
      </c>
      <c r="CW614">
        <f>AI614</f>
        <v/>
      </c>
      <c r="CX614">
        <f>AJ614</f>
        <v/>
      </c>
      <c r="CY614">
        <f>(((S614+R614)*AT614)/100)</f>
        <v/>
      </c>
      <c r="CZ614">
        <f>(((S614+R614)*AU614)/100)</f>
        <v/>
      </c>
      <c r="DC614" t="inlineStr"/>
      <c r="DD614" t="inlineStr"/>
      <c r="DE614" t="inlineStr"/>
      <c r="DF614" t="inlineStr"/>
      <c r="DG614" t="inlineStr"/>
      <c r="DH614" t="inlineStr"/>
      <c r="DI614" t="inlineStr"/>
      <c r="DJ614" t="inlineStr"/>
      <c r="DK614" t="inlineStr"/>
      <c r="DL614" t="inlineStr"/>
      <c r="DM614" t="inlineStr"/>
      <c r="DN614" t="n">
        <v>0</v>
      </c>
      <c r="DO614" t="n">
        <v>0</v>
      </c>
      <c r="DP614" t="n">
        <v>1</v>
      </c>
      <c r="DQ614" t="n">
        <v>1</v>
      </c>
      <c r="DU614" t="n">
        <v>1010</v>
      </c>
      <c r="DV614" t="inlineStr">
        <is>
          <t>10 шт.</t>
        </is>
      </c>
      <c r="DW614" t="inlineStr">
        <is>
          <t>10 шт.</t>
        </is>
      </c>
      <c r="DX614" t="n">
        <v>10</v>
      </c>
      <c r="DZ614" t="inlineStr"/>
      <c r="EA614" t="inlineStr"/>
      <c r="EB614" t="inlineStr"/>
      <c r="EC614" t="inlineStr"/>
      <c r="EE614" t="n">
        <v>78726002</v>
      </c>
      <c r="EF614" t="n">
        <v>6</v>
      </c>
      <c r="EG614" t="inlineStr">
        <is>
          <t>Ремонтно-строительные работы</t>
        </is>
      </c>
      <c r="EH614" t="n">
        <v>99</v>
      </c>
      <c r="EI614" t="inlineStr">
        <is>
          <t>Внутренние санитарно-технические работы</t>
        </is>
      </c>
      <c r="EJ614" t="n">
        <v>1</v>
      </c>
      <c r="EK614" t="n">
        <v>65008</v>
      </c>
      <c r="EL614" t="inlineStr">
        <is>
          <t>Внутренние санитарнотехнические работы: смена труб, санприборов, запорной арматуры и другое</t>
        </is>
      </c>
      <c r="EM614" t="inlineStr">
        <is>
          <t>рФЕР-65</t>
        </is>
      </c>
      <c r="EO614" t="inlineStr"/>
      <c r="EQ614" t="n">
        <v>0</v>
      </c>
      <c r="ER614" t="n">
        <v>14.3</v>
      </c>
      <c r="ES614" t="n">
        <v>14.3</v>
      </c>
      <c r="ET614" t="n">
        <v>0</v>
      </c>
      <c r="EU614" t="n">
        <v>0</v>
      </c>
      <c r="EV614" t="n">
        <v>0</v>
      </c>
      <c r="EW614" t="n">
        <v>0</v>
      </c>
      <c r="EX614" t="n">
        <v>0</v>
      </c>
      <c r="FQ614" t="n">
        <v>0</v>
      </c>
      <c r="FR614" t="n">
        <v>0</v>
      </c>
      <c r="FS614" t="n">
        <v>0</v>
      </c>
      <c r="FX614" t="n">
        <v>103</v>
      </c>
      <c r="FY614" t="n">
        <v>52</v>
      </c>
      <c r="GA614" t="inlineStr"/>
      <c r="GD614" t="n">
        <v>1</v>
      </c>
      <c r="GF614" t="n">
        <v>281770412</v>
      </c>
      <c r="GG614" t="n">
        <v>2</v>
      </c>
      <c r="GH614" t="n">
        <v>1</v>
      </c>
      <c r="GI614" t="n">
        <v>2</v>
      </c>
      <c r="GJ614" t="n">
        <v>0</v>
      </c>
      <c r="GK614" t="n">
        <v>0</v>
      </c>
      <c r="GL614">
        <f>ROUND(IF(AND(BH614=3,BI614=3,FS614&lt;&gt;0),P614,0),0)</f>
        <v/>
      </c>
      <c r="GM614">
        <f>ROUND(O614+X614+Y614,0)+GX614</f>
        <v/>
      </c>
      <c r="GN614">
        <f>IF(OR(BI614=0,BI614=1),GM614-GX614,0)</f>
        <v/>
      </c>
      <c r="GO614">
        <f>IF(BI614=2,GM614-GX614,0)</f>
        <v/>
      </c>
      <c r="GP614">
        <f>IF(BI614=4,GM614-GX614,0)</f>
        <v/>
      </c>
      <c r="GR614" t="n">
        <v>0</v>
      </c>
      <c r="GS614" t="n">
        <v>3</v>
      </c>
      <c r="GT614" t="n">
        <v>0</v>
      </c>
      <c r="GU614" t="inlineStr"/>
      <c r="GV614">
        <f>ROUND((GT614),2)</f>
        <v/>
      </c>
      <c r="GW614" t="n">
        <v>1</v>
      </c>
      <c r="GX614">
        <f>ROUND(HC614*I614,0)</f>
        <v/>
      </c>
      <c r="HA614" t="n">
        <v>0</v>
      </c>
      <c r="HB614" t="n">
        <v>0</v>
      </c>
      <c r="HC614">
        <f>GV614*GW614</f>
        <v/>
      </c>
      <c r="HE614" t="inlineStr"/>
      <c r="HF614" t="inlineStr"/>
      <c r="HM614" t="inlineStr"/>
      <c r="HN614" t="inlineStr">
        <is>
          <t>Пр/812-099.2-1</t>
        </is>
      </c>
      <c r="HO614" t="inlineStr">
        <is>
          <t>Пр/774-099.2</t>
        </is>
      </c>
      <c r="HP614" t="inlineStr">
        <is>
          <t>Внутренние санитарнотехнические работы: смена труб, санприборов, запорной арматуры и другое</t>
        </is>
      </c>
      <c r="HQ614" t="inlineStr">
        <is>
          <t>Внутренние санитарнотехнические работы: смена труб, санприборов, запорной арматуры и другое</t>
        </is>
      </c>
      <c r="HS614" t="n">
        <v>0</v>
      </c>
      <c r="IK614" t="n">
        <v>0</v>
      </c>
    </row>
    <row r="615">
      <c r="A615" t="n">
        <v>18</v>
      </c>
      <c r="B615" t="n">
        <v>0</v>
      </c>
      <c r="C615" t="n">
        <v>324</v>
      </c>
      <c r="E615" t="inlineStr">
        <is>
          <t>6,4</t>
        </is>
      </c>
      <c r="F615" t="inlineStr">
        <is>
          <t>507-3174</t>
        </is>
      </c>
      <c r="G615" t="inlineStr">
        <is>
          <t>Угольник 90 град. полипропиленовый диаметром 25 мм</t>
        </is>
      </c>
      <c r="H615" t="inlineStr">
        <is>
          <t>10 шт.</t>
        </is>
      </c>
      <c r="I615">
        <f>I611*J615</f>
        <v/>
      </c>
      <c r="J615" t="n">
        <v>10</v>
      </c>
      <c r="K615" t="n">
        <v>10</v>
      </c>
      <c r="O615">
        <f>ROUND(CP615,0)</f>
        <v/>
      </c>
      <c r="P615">
        <f>ROUND(CQ615*I615,0)</f>
        <v/>
      </c>
      <c r="Q615">
        <f>(ROUND((ROUND(((ET615)*I615),0)*BB615),0)+ROUND((ROUND(((AE615-(EU615))*I615),0)*BS615),0))</f>
        <v/>
      </c>
      <c r="R615">
        <f>(ROUND((ROUND(((EU615)*I615),0)*BS615),0)+ROUND((ROUND(((AE615-(EU615))*I615),0)*BS615),0))</f>
        <v/>
      </c>
      <c r="S615">
        <f>ROUND(CT615*I615,0)</f>
        <v/>
      </c>
      <c r="T615">
        <f>ROUND(CU615*I615,0)</f>
        <v/>
      </c>
      <c r="U615">
        <f>ROUND(CV615*I615,7)</f>
        <v/>
      </c>
      <c r="V615">
        <f>ROUND(CW615*I615,7)</f>
        <v/>
      </c>
      <c r="W615">
        <f>ROUND(CX615*I615,0)</f>
        <v/>
      </c>
      <c r="X615">
        <f>ROUND(CY615,0)</f>
        <v/>
      </c>
      <c r="Y615">
        <f>ROUND(CZ615,0)</f>
        <v/>
      </c>
      <c r="AA615" t="n">
        <v>78869116</v>
      </c>
      <c r="AB615">
        <f>ROUND((AC615+AD615+AF615),2)</f>
        <v/>
      </c>
      <c r="AC615">
        <f>ROUND((ES615),2)</f>
        <v/>
      </c>
      <c r="AD615">
        <f>ROUND((((ET615)-(EU615))+AE615),2)</f>
        <v/>
      </c>
      <c r="AE615">
        <f>ROUND((EU615),2)</f>
        <v/>
      </c>
      <c r="AF615">
        <f>ROUND((EV615),2)</f>
        <v/>
      </c>
      <c r="AG615">
        <f>ROUND((AP615),2)</f>
        <v/>
      </c>
      <c r="AH615">
        <f>(EW615)</f>
        <v/>
      </c>
      <c r="AI615">
        <f>(EX615)</f>
        <v/>
      </c>
      <c r="AJ615">
        <f>(AS615)</f>
        <v/>
      </c>
      <c r="AK615" t="n">
        <v>20.2</v>
      </c>
      <c r="AL615" t="n">
        <v>20.2</v>
      </c>
      <c r="AM615" t="n">
        <v>0</v>
      </c>
      <c r="AN615" t="n">
        <v>0</v>
      </c>
      <c r="AO615" t="n">
        <v>0</v>
      </c>
      <c r="AP615" t="n">
        <v>0</v>
      </c>
      <c r="AQ615" t="n">
        <v>0</v>
      </c>
      <c r="AR615" t="n">
        <v>0</v>
      </c>
      <c r="AS615" t="n">
        <v>0.02</v>
      </c>
      <c r="AT615" t="n">
        <v>103</v>
      </c>
      <c r="AU615" t="n">
        <v>52</v>
      </c>
      <c r="AV615" t="n">
        <v>1</v>
      </c>
      <c r="AW615" t="n">
        <v>1</v>
      </c>
      <c r="AZ615" t="n">
        <v>1</v>
      </c>
      <c r="BA615" t="n">
        <v>1</v>
      </c>
      <c r="BB615" t="n">
        <v>1</v>
      </c>
      <c r="BC615" t="n">
        <v>8.869999999999999</v>
      </c>
      <c r="BD615" t="inlineStr"/>
      <c r="BE615" t="inlineStr"/>
      <c r="BF615" t="inlineStr"/>
      <c r="BG615" t="inlineStr"/>
      <c r="BH615" t="n">
        <v>3</v>
      </c>
      <c r="BI615" t="n">
        <v>1</v>
      </c>
      <c r="BJ615" t="inlineStr">
        <is>
          <t>ТССЦ Московской обл., 507-3174, приказ Минстроя России №675/пр от 28.02.2017 № 258/пр</t>
        </is>
      </c>
      <c r="BM615" t="n">
        <v>65008</v>
      </c>
      <c r="BN615" t="n">
        <v>0</v>
      </c>
      <c r="BO615" t="inlineStr">
        <is>
          <t>507-3174</t>
        </is>
      </c>
      <c r="BP615" t="n">
        <v>1</v>
      </c>
      <c r="BQ615" t="n">
        <v>6</v>
      </c>
      <c r="BR615" t="n">
        <v>0</v>
      </c>
      <c r="BS615" t="n">
        <v>1</v>
      </c>
      <c r="BT615" t="n">
        <v>1</v>
      </c>
      <c r="BU615" t="n">
        <v>1</v>
      </c>
      <c r="BV615" t="n">
        <v>1</v>
      </c>
      <c r="BW615" t="n">
        <v>1</v>
      </c>
      <c r="BX615" t="n">
        <v>1</v>
      </c>
      <c r="BY615" t="inlineStr"/>
      <c r="BZ615" t="n">
        <v>103</v>
      </c>
      <c r="CA615" t="n">
        <v>52</v>
      </c>
      <c r="CB615" t="inlineStr"/>
      <c r="CE615" t="n">
        <v>12</v>
      </c>
      <c r="CF615" t="n">
        <v>0</v>
      </c>
      <c r="CG615" t="n">
        <v>0</v>
      </c>
      <c r="CM615" t="n">
        <v>0</v>
      </c>
      <c r="CN615" t="inlineStr"/>
      <c r="CO615" t="n">
        <v>0</v>
      </c>
      <c r="CP615">
        <f>(P615+Q615+S615)</f>
        <v/>
      </c>
      <c r="CQ615">
        <f>AC615*BC615</f>
        <v/>
      </c>
      <c r="CR615">
        <f>(ROUND((ROUND(((ET615)*1),0)*BB615),0)+ROUND((ROUND(((AE615-(EU615))*1),0)*BS615),0))</f>
        <v/>
      </c>
      <c r="CS615">
        <f>(ROUND((ROUND(((EU615)*1),0)*BS615),0)+ROUND((ROUND(((AE615-(EU615))*1),0)*BS615),0))</f>
        <v/>
      </c>
      <c r="CT615">
        <f>AF615*BA615</f>
        <v/>
      </c>
      <c r="CU615">
        <f>AG615</f>
        <v/>
      </c>
      <c r="CV615">
        <f>AH615</f>
        <v/>
      </c>
      <c r="CW615">
        <f>AI615</f>
        <v/>
      </c>
      <c r="CX615">
        <f>AJ615</f>
        <v/>
      </c>
      <c r="CY615">
        <f>(((S615+R615)*AT615)/100)</f>
        <v/>
      </c>
      <c r="CZ615">
        <f>(((S615+R615)*AU615)/100)</f>
        <v/>
      </c>
      <c r="DC615" t="inlineStr"/>
      <c r="DD615" t="inlineStr"/>
      <c r="DE615" t="inlineStr"/>
      <c r="DF615" t="inlineStr"/>
      <c r="DG615" t="inlineStr"/>
      <c r="DH615" t="inlineStr"/>
      <c r="DI615" t="inlineStr"/>
      <c r="DJ615" t="inlineStr"/>
      <c r="DK615" t="inlineStr"/>
      <c r="DL615" t="inlineStr"/>
      <c r="DM615" t="inlineStr"/>
      <c r="DN615" t="n">
        <v>0</v>
      </c>
      <c r="DO615" t="n">
        <v>0</v>
      </c>
      <c r="DP615" t="n">
        <v>1</v>
      </c>
      <c r="DQ615" t="n">
        <v>1</v>
      </c>
      <c r="DU615" t="n">
        <v>1010</v>
      </c>
      <c r="DV615" t="inlineStr">
        <is>
          <t>10 шт.</t>
        </is>
      </c>
      <c r="DW615" t="inlineStr">
        <is>
          <t>10 шт.</t>
        </is>
      </c>
      <c r="DX615" t="n">
        <v>10</v>
      </c>
      <c r="DZ615" t="inlineStr"/>
      <c r="EA615" t="inlineStr"/>
      <c r="EB615" t="inlineStr"/>
      <c r="EC615" t="inlineStr"/>
      <c r="EE615" t="n">
        <v>78726002</v>
      </c>
      <c r="EF615" t="n">
        <v>6</v>
      </c>
      <c r="EG615" t="inlineStr">
        <is>
          <t>Ремонтно-строительные работы</t>
        </is>
      </c>
      <c r="EH615" t="n">
        <v>99</v>
      </c>
      <c r="EI615" t="inlineStr">
        <is>
          <t>Внутренние санитарно-технические работы</t>
        </is>
      </c>
      <c r="EJ615" t="n">
        <v>1</v>
      </c>
      <c r="EK615" t="n">
        <v>65008</v>
      </c>
      <c r="EL615" t="inlineStr">
        <is>
          <t>Внутренние санитарнотехнические работы: смена труб, санприборов, запорной арматуры и другое</t>
        </is>
      </c>
      <c r="EM615" t="inlineStr">
        <is>
          <t>рФЕР-65</t>
        </is>
      </c>
      <c r="EO615" t="inlineStr"/>
      <c r="EQ615" t="n">
        <v>0</v>
      </c>
      <c r="ER615" t="n">
        <v>20.2</v>
      </c>
      <c r="ES615" t="n">
        <v>20.2</v>
      </c>
      <c r="ET615" t="n">
        <v>0</v>
      </c>
      <c r="EU615" t="n">
        <v>0</v>
      </c>
      <c r="EV615" t="n">
        <v>0</v>
      </c>
      <c r="EW615" t="n">
        <v>0</v>
      </c>
      <c r="EX615" t="n">
        <v>0</v>
      </c>
      <c r="FQ615" t="n">
        <v>0</v>
      </c>
      <c r="FR615" t="n">
        <v>0</v>
      </c>
      <c r="FS615" t="n">
        <v>0</v>
      </c>
      <c r="FX615" t="n">
        <v>103</v>
      </c>
      <c r="FY615" t="n">
        <v>52</v>
      </c>
      <c r="GA615" t="inlineStr"/>
      <c r="GD615" t="n">
        <v>1</v>
      </c>
      <c r="GF615" t="n">
        <v>-1443168068</v>
      </c>
      <c r="GG615" t="n">
        <v>2</v>
      </c>
      <c r="GH615" t="n">
        <v>1</v>
      </c>
      <c r="GI615" t="n">
        <v>2</v>
      </c>
      <c r="GJ615" t="n">
        <v>0</v>
      </c>
      <c r="GK615" t="n">
        <v>0</v>
      </c>
      <c r="GL615">
        <f>ROUND(IF(AND(BH615=3,BI615=3,FS615&lt;&gt;0),P615,0),0)</f>
        <v/>
      </c>
      <c r="GM615">
        <f>ROUND(O615+X615+Y615,0)+GX615</f>
        <v/>
      </c>
      <c r="GN615">
        <f>IF(OR(BI615=0,BI615=1),GM615-GX615,0)</f>
        <v/>
      </c>
      <c r="GO615">
        <f>IF(BI615=2,GM615-GX615,0)</f>
        <v/>
      </c>
      <c r="GP615">
        <f>IF(BI615=4,GM615-GX615,0)</f>
        <v/>
      </c>
      <c r="GR615" t="n">
        <v>0</v>
      </c>
      <c r="GS615" t="n">
        <v>3</v>
      </c>
      <c r="GT615" t="n">
        <v>0</v>
      </c>
      <c r="GU615" t="inlineStr"/>
      <c r="GV615">
        <f>ROUND((GT615),2)</f>
        <v/>
      </c>
      <c r="GW615" t="n">
        <v>1</v>
      </c>
      <c r="GX615">
        <f>ROUND(HC615*I615,0)</f>
        <v/>
      </c>
      <c r="HA615" t="n">
        <v>0</v>
      </c>
      <c r="HB615" t="n">
        <v>0</v>
      </c>
      <c r="HC615">
        <f>GV615*GW615</f>
        <v/>
      </c>
      <c r="HE615" t="inlineStr"/>
      <c r="HF615" t="inlineStr"/>
      <c r="HM615" t="inlineStr"/>
      <c r="HN615" t="inlineStr">
        <is>
          <t>Пр/812-099.2-1</t>
        </is>
      </c>
      <c r="HO615" t="inlineStr">
        <is>
          <t>Пр/774-099.2</t>
        </is>
      </c>
      <c r="HP615" t="inlineStr">
        <is>
          <t>Внутренние санитарнотехнические работы: смена труб, санприборов, запорной арматуры и другое</t>
        </is>
      </c>
      <c r="HQ615" t="inlineStr">
        <is>
          <t>Внутренние санитарнотехнические работы: смена труб, санприборов, запорной арматуры и другое</t>
        </is>
      </c>
      <c r="HS615" t="n">
        <v>0</v>
      </c>
      <c r="IK615" t="n">
        <v>0</v>
      </c>
    </row>
    <row r="616">
      <c r="A616" t="n">
        <v>18</v>
      </c>
      <c r="B616" t="n">
        <v>0</v>
      </c>
      <c r="C616" t="n">
        <v>325</v>
      </c>
      <c r="E616" t="inlineStr">
        <is>
          <t>6,5</t>
        </is>
      </c>
      <c r="F616" t="inlineStr">
        <is>
          <t>507-3174</t>
        </is>
      </c>
      <c r="G616" t="inlineStr">
        <is>
          <t>Угольник 90 град. полипропиленовый диаметром 32 мм</t>
        </is>
      </c>
      <c r="H616" t="inlineStr">
        <is>
          <t>10 шт.</t>
        </is>
      </c>
      <c r="I616">
        <f>I611*J616</f>
        <v/>
      </c>
      <c r="J616" t="n">
        <v>10</v>
      </c>
      <c r="K616" t="n">
        <v>10</v>
      </c>
      <c r="O616">
        <f>ROUND(CP616,0)</f>
        <v/>
      </c>
      <c r="P616">
        <f>ROUND(CQ616*I616,0)</f>
        <v/>
      </c>
      <c r="Q616">
        <f>(ROUND((ROUND(((ET616)*I616),0)*BB616),0)+ROUND((ROUND(((AE616-(EU616))*I616),0)*BS616),0))</f>
        <v/>
      </c>
      <c r="R616">
        <f>(ROUND((ROUND(((EU616)*I616),0)*BS616),0)+ROUND((ROUND(((AE616-(EU616))*I616),0)*BS616),0))</f>
        <v/>
      </c>
      <c r="S616">
        <f>ROUND(CT616*I616,0)</f>
        <v/>
      </c>
      <c r="T616">
        <f>ROUND(CU616*I616,0)</f>
        <v/>
      </c>
      <c r="U616">
        <f>ROUND(CV616*I616,7)</f>
        <v/>
      </c>
      <c r="V616">
        <f>ROUND(CW616*I616,7)</f>
        <v/>
      </c>
      <c r="W616">
        <f>ROUND(CX616*I616,0)</f>
        <v/>
      </c>
      <c r="X616">
        <f>ROUND(CY616,0)</f>
        <v/>
      </c>
      <c r="Y616">
        <f>ROUND(CZ616,0)</f>
        <v/>
      </c>
      <c r="AA616" t="n">
        <v>78869116</v>
      </c>
      <c r="AB616">
        <f>ROUND((AC616+AD616+AF616),2)</f>
        <v/>
      </c>
      <c r="AC616">
        <f>ROUND((ES616),2)</f>
        <v/>
      </c>
      <c r="AD616">
        <f>ROUND((((ET616)-(EU616))+AE616),2)</f>
        <v/>
      </c>
      <c r="AE616">
        <f>ROUND((EU616),2)</f>
        <v/>
      </c>
      <c r="AF616">
        <f>ROUND((EV616),2)</f>
        <v/>
      </c>
      <c r="AG616">
        <f>ROUND((AP616),2)</f>
        <v/>
      </c>
      <c r="AH616">
        <f>(EW616)</f>
        <v/>
      </c>
      <c r="AI616">
        <f>(EX616)</f>
        <v/>
      </c>
      <c r="AJ616">
        <f>(AS616)</f>
        <v/>
      </c>
      <c r="AK616" t="n">
        <v>20.2</v>
      </c>
      <c r="AL616" t="n">
        <v>20.2</v>
      </c>
      <c r="AM616" t="n">
        <v>0</v>
      </c>
      <c r="AN616" t="n">
        <v>0</v>
      </c>
      <c r="AO616" t="n">
        <v>0</v>
      </c>
      <c r="AP616" t="n">
        <v>0</v>
      </c>
      <c r="AQ616" t="n">
        <v>0</v>
      </c>
      <c r="AR616" t="n">
        <v>0</v>
      </c>
      <c r="AS616" t="n">
        <v>0.02</v>
      </c>
      <c r="AT616" t="n">
        <v>103</v>
      </c>
      <c r="AU616" t="n">
        <v>52</v>
      </c>
      <c r="AV616" t="n">
        <v>1</v>
      </c>
      <c r="AW616" t="n">
        <v>1</v>
      </c>
      <c r="AZ616" t="n">
        <v>1</v>
      </c>
      <c r="BA616" t="n">
        <v>1</v>
      </c>
      <c r="BB616" t="n">
        <v>1</v>
      </c>
      <c r="BC616" t="n">
        <v>8.869999999999999</v>
      </c>
      <c r="BD616" t="inlineStr"/>
      <c r="BE616" t="inlineStr"/>
      <c r="BF616" t="inlineStr"/>
      <c r="BG616" t="inlineStr"/>
      <c r="BH616" t="n">
        <v>3</v>
      </c>
      <c r="BI616" t="n">
        <v>1</v>
      </c>
      <c r="BJ616" t="inlineStr">
        <is>
          <t>ТССЦ Московской обл., 507-3174, приказ Минстроя России №675/пр от 28.02.2017 № 258/пр</t>
        </is>
      </c>
      <c r="BM616" t="n">
        <v>65008</v>
      </c>
      <c r="BN616" t="n">
        <v>0</v>
      </c>
      <c r="BO616" t="inlineStr">
        <is>
          <t>507-3174</t>
        </is>
      </c>
      <c r="BP616" t="n">
        <v>1</v>
      </c>
      <c r="BQ616" t="n">
        <v>6</v>
      </c>
      <c r="BR616" t="n">
        <v>0</v>
      </c>
      <c r="BS616" t="n">
        <v>1</v>
      </c>
      <c r="BT616" t="n">
        <v>1</v>
      </c>
      <c r="BU616" t="n">
        <v>1</v>
      </c>
      <c r="BV616" t="n">
        <v>1</v>
      </c>
      <c r="BW616" t="n">
        <v>1</v>
      </c>
      <c r="BX616" t="n">
        <v>1</v>
      </c>
      <c r="BY616" t="inlineStr"/>
      <c r="BZ616" t="n">
        <v>103</v>
      </c>
      <c r="CA616" t="n">
        <v>52</v>
      </c>
      <c r="CB616" t="inlineStr"/>
      <c r="CE616" t="n">
        <v>12</v>
      </c>
      <c r="CF616" t="n">
        <v>0</v>
      </c>
      <c r="CG616" t="n">
        <v>0</v>
      </c>
      <c r="CM616" t="n">
        <v>0</v>
      </c>
      <c r="CN616" t="inlineStr"/>
      <c r="CO616" t="n">
        <v>0</v>
      </c>
      <c r="CP616">
        <f>(P616+Q616+S616)</f>
        <v/>
      </c>
      <c r="CQ616">
        <f>AC616*BC616</f>
        <v/>
      </c>
      <c r="CR616">
        <f>(ROUND((ROUND(((ET616)*1),0)*BB616),0)+ROUND((ROUND(((AE616-(EU616))*1),0)*BS616),0))</f>
        <v/>
      </c>
      <c r="CS616">
        <f>(ROUND((ROUND(((EU616)*1),0)*BS616),0)+ROUND((ROUND(((AE616-(EU616))*1),0)*BS616),0))</f>
        <v/>
      </c>
      <c r="CT616">
        <f>AF616*BA616</f>
        <v/>
      </c>
      <c r="CU616">
        <f>AG616</f>
        <v/>
      </c>
      <c r="CV616">
        <f>AH616</f>
        <v/>
      </c>
      <c r="CW616">
        <f>AI616</f>
        <v/>
      </c>
      <c r="CX616">
        <f>AJ616</f>
        <v/>
      </c>
      <c r="CY616">
        <f>(((S616+R616)*AT616)/100)</f>
        <v/>
      </c>
      <c r="CZ616">
        <f>(((S616+R616)*AU616)/100)</f>
        <v/>
      </c>
      <c r="DC616" t="inlineStr"/>
      <c r="DD616" t="inlineStr"/>
      <c r="DE616" t="inlineStr"/>
      <c r="DF616" t="inlineStr"/>
      <c r="DG616" t="inlineStr"/>
      <c r="DH616" t="inlineStr"/>
      <c r="DI616" t="inlineStr"/>
      <c r="DJ616" t="inlineStr"/>
      <c r="DK616" t="inlineStr"/>
      <c r="DL616" t="inlineStr"/>
      <c r="DM616" t="inlineStr"/>
      <c r="DN616" t="n">
        <v>0</v>
      </c>
      <c r="DO616" t="n">
        <v>0</v>
      </c>
      <c r="DP616" t="n">
        <v>1</v>
      </c>
      <c r="DQ616" t="n">
        <v>1</v>
      </c>
      <c r="DU616" t="n">
        <v>1010</v>
      </c>
      <c r="DV616" t="inlineStr">
        <is>
          <t>10 шт.</t>
        </is>
      </c>
      <c r="DW616" t="inlineStr">
        <is>
          <t>10 шт.</t>
        </is>
      </c>
      <c r="DX616" t="n">
        <v>10</v>
      </c>
      <c r="DZ616" t="inlineStr"/>
      <c r="EA616" t="inlineStr"/>
      <c r="EB616" t="inlineStr"/>
      <c r="EC616" t="inlineStr"/>
      <c r="EE616" t="n">
        <v>78726002</v>
      </c>
      <c r="EF616" t="n">
        <v>6</v>
      </c>
      <c r="EG616" t="inlineStr">
        <is>
          <t>Ремонтно-строительные работы</t>
        </is>
      </c>
      <c r="EH616" t="n">
        <v>99</v>
      </c>
      <c r="EI616" t="inlineStr">
        <is>
          <t>Внутренние санитарно-технические работы</t>
        </is>
      </c>
      <c r="EJ616" t="n">
        <v>1</v>
      </c>
      <c r="EK616" t="n">
        <v>65008</v>
      </c>
      <c r="EL616" t="inlineStr">
        <is>
          <t>Внутренние санитарнотехнические работы: смена труб, санприборов, запорной арматуры и другое</t>
        </is>
      </c>
      <c r="EM616" t="inlineStr">
        <is>
          <t>рФЕР-65</t>
        </is>
      </c>
      <c r="EO616" t="inlineStr"/>
      <c r="EQ616" t="n">
        <v>0</v>
      </c>
      <c r="ER616" t="n">
        <v>20.2</v>
      </c>
      <c r="ES616" t="n">
        <v>20.2</v>
      </c>
      <c r="ET616" t="n">
        <v>0</v>
      </c>
      <c r="EU616" t="n">
        <v>0</v>
      </c>
      <c r="EV616" t="n">
        <v>0</v>
      </c>
      <c r="EW616" t="n">
        <v>0</v>
      </c>
      <c r="EX616" t="n">
        <v>0</v>
      </c>
      <c r="FQ616" t="n">
        <v>0</v>
      </c>
      <c r="FR616" t="n">
        <v>0</v>
      </c>
      <c r="FS616" t="n">
        <v>0</v>
      </c>
      <c r="FX616" t="n">
        <v>103</v>
      </c>
      <c r="FY616" t="n">
        <v>52</v>
      </c>
      <c r="GA616" t="inlineStr"/>
      <c r="GD616" t="n">
        <v>1</v>
      </c>
      <c r="GF616" t="n">
        <v>-1602907712</v>
      </c>
      <c r="GG616" t="n">
        <v>2</v>
      </c>
      <c r="GH616" t="n">
        <v>1</v>
      </c>
      <c r="GI616" t="n">
        <v>2</v>
      </c>
      <c r="GJ616" t="n">
        <v>0</v>
      </c>
      <c r="GK616" t="n">
        <v>0</v>
      </c>
      <c r="GL616">
        <f>ROUND(IF(AND(BH616=3,BI616=3,FS616&lt;&gt;0),P616,0),0)</f>
        <v/>
      </c>
      <c r="GM616">
        <f>ROUND(O616+X616+Y616,0)+GX616</f>
        <v/>
      </c>
      <c r="GN616">
        <f>IF(OR(BI616=0,BI616=1),GM616-GX616,0)</f>
        <v/>
      </c>
      <c r="GO616">
        <f>IF(BI616=2,GM616-GX616,0)</f>
        <v/>
      </c>
      <c r="GP616">
        <f>IF(BI616=4,GM616-GX616,0)</f>
        <v/>
      </c>
      <c r="GR616" t="n">
        <v>0</v>
      </c>
      <c r="GS616" t="n">
        <v>3</v>
      </c>
      <c r="GT616" t="n">
        <v>0</v>
      </c>
      <c r="GU616" t="inlineStr"/>
      <c r="GV616">
        <f>ROUND((GT616),2)</f>
        <v/>
      </c>
      <c r="GW616" t="n">
        <v>1</v>
      </c>
      <c r="GX616">
        <f>ROUND(HC616*I616,0)</f>
        <v/>
      </c>
      <c r="HA616" t="n">
        <v>0</v>
      </c>
      <c r="HB616" t="n">
        <v>0</v>
      </c>
      <c r="HC616">
        <f>GV616*GW616</f>
        <v/>
      </c>
      <c r="HE616" t="inlineStr"/>
      <c r="HF616" t="inlineStr"/>
      <c r="HM616" t="inlineStr"/>
      <c r="HN616" t="inlineStr">
        <is>
          <t>Пр/812-099.2-1</t>
        </is>
      </c>
      <c r="HO616" t="inlineStr">
        <is>
          <t>Пр/774-099.2</t>
        </is>
      </c>
      <c r="HP616" t="inlineStr">
        <is>
          <t>Внутренние санитарнотехнические работы: смена труб, санприборов, запорной арматуры и другое</t>
        </is>
      </c>
      <c r="HQ616" t="inlineStr">
        <is>
          <t>Внутренние санитарнотехнические работы: смена труб, санприборов, запорной арматуры и другое</t>
        </is>
      </c>
      <c r="HS616" t="n">
        <v>0</v>
      </c>
      <c r="IK616" t="n">
        <v>0</v>
      </c>
    </row>
    <row r="617">
      <c r="A617" t="n">
        <v>18</v>
      </c>
      <c r="B617" t="n">
        <v>0</v>
      </c>
      <c r="C617" t="n">
        <v>329</v>
      </c>
      <c r="E617" t="inlineStr">
        <is>
          <t>6,6</t>
        </is>
      </c>
      <c r="F617" t="inlineStr">
        <is>
          <t>507-5029</t>
        </is>
      </c>
      <c r="G617" t="inlineStr">
        <is>
          <t>Муфта полипропиленовая комбинированная, с наружной резьбой диаметром 20х3/4"</t>
        </is>
      </c>
      <c r="H617" t="inlineStr">
        <is>
          <t>10 шт.</t>
        </is>
      </c>
      <c r="I617">
        <f>I611*J617</f>
        <v/>
      </c>
      <c r="J617" t="n">
        <v>20</v>
      </c>
      <c r="K617" t="n">
        <v>20</v>
      </c>
      <c r="O617">
        <f>ROUND(CP617,0)</f>
        <v/>
      </c>
      <c r="P617">
        <f>ROUND(CQ617*I617,0)</f>
        <v/>
      </c>
      <c r="Q617">
        <f>(ROUND((ROUND(((ET617)*I617),0)*BB617),0)+ROUND((ROUND(((AE617-(EU617))*I617),0)*BS617),0))</f>
        <v/>
      </c>
      <c r="R617">
        <f>(ROUND((ROUND(((EU617)*I617),0)*BS617),0)+ROUND((ROUND(((AE617-(EU617))*I617),0)*BS617),0))</f>
        <v/>
      </c>
      <c r="S617">
        <f>ROUND(CT617*I617,0)</f>
        <v/>
      </c>
      <c r="T617">
        <f>ROUND(CU617*I617,0)</f>
        <v/>
      </c>
      <c r="U617">
        <f>ROUND(CV617*I617,7)</f>
        <v/>
      </c>
      <c r="V617">
        <f>ROUND(CW617*I617,7)</f>
        <v/>
      </c>
      <c r="W617">
        <f>ROUND(CX617*I617,0)</f>
        <v/>
      </c>
      <c r="X617">
        <f>ROUND(CY617,0)</f>
        <v/>
      </c>
      <c r="Y617">
        <f>ROUND(CZ617,0)</f>
        <v/>
      </c>
      <c r="AA617" t="n">
        <v>78869116</v>
      </c>
      <c r="AB617">
        <f>ROUND((AC617+AD617+AF617),2)</f>
        <v/>
      </c>
      <c r="AC617">
        <f>ROUND((ES617),2)</f>
        <v/>
      </c>
      <c r="AD617">
        <f>ROUND((((ET617)-(EU617))+AE617),2)</f>
        <v/>
      </c>
      <c r="AE617">
        <f>ROUND((EU617),2)</f>
        <v/>
      </c>
      <c r="AF617">
        <f>ROUND((EV617),2)</f>
        <v/>
      </c>
      <c r="AG617">
        <f>ROUND((AP617),2)</f>
        <v/>
      </c>
      <c r="AH617">
        <f>(EW617)</f>
        <v/>
      </c>
      <c r="AI617">
        <f>(EX617)</f>
        <v/>
      </c>
      <c r="AJ617">
        <f>(AS617)</f>
        <v/>
      </c>
      <c r="AK617" t="n">
        <v>134.5</v>
      </c>
      <c r="AL617" t="n">
        <v>134.5</v>
      </c>
      <c r="AM617" t="n">
        <v>0</v>
      </c>
      <c r="AN617" t="n">
        <v>0</v>
      </c>
      <c r="AO617" t="n">
        <v>0</v>
      </c>
      <c r="AP617" t="n">
        <v>0</v>
      </c>
      <c r="AQ617" t="n">
        <v>0</v>
      </c>
      <c r="AR617" t="n">
        <v>0</v>
      </c>
      <c r="AS617" t="n">
        <v>0.06</v>
      </c>
      <c r="AT617" t="n">
        <v>103</v>
      </c>
      <c r="AU617" t="n">
        <v>52</v>
      </c>
      <c r="AV617" t="n">
        <v>1</v>
      </c>
      <c r="AW617" t="n">
        <v>1</v>
      </c>
      <c r="AZ617" t="n">
        <v>1</v>
      </c>
      <c r="BA617" t="n">
        <v>1</v>
      </c>
      <c r="BB617" t="n">
        <v>1</v>
      </c>
      <c r="BC617" t="n">
        <v>4.79</v>
      </c>
      <c r="BD617" t="inlineStr"/>
      <c r="BE617" t="inlineStr"/>
      <c r="BF617" t="inlineStr"/>
      <c r="BG617" t="inlineStr"/>
      <c r="BH617" t="n">
        <v>3</v>
      </c>
      <c r="BI617" t="n">
        <v>1</v>
      </c>
      <c r="BJ617" t="inlineStr">
        <is>
          <t>ТССЦ Московской обл., 507-5029, приказ Минстроя России №675/пр от 28.02.2017 № 258/пр</t>
        </is>
      </c>
      <c r="BM617" t="n">
        <v>65008</v>
      </c>
      <c r="BN617" t="n">
        <v>0</v>
      </c>
      <c r="BO617" t="inlineStr">
        <is>
          <t>507-5029</t>
        </is>
      </c>
      <c r="BP617" t="n">
        <v>1</v>
      </c>
      <c r="BQ617" t="n">
        <v>6</v>
      </c>
      <c r="BR617" t="n">
        <v>0</v>
      </c>
      <c r="BS617" t="n">
        <v>1</v>
      </c>
      <c r="BT617" t="n">
        <v>1</v>
      </c>
      <c r="BU617" t="n">
        <v>1</v>
      </c>
      <c r="BV617" t="n">
        <v>1</v>
      </c>
      <c r="BW617" t="n">
        <v>1</v>
      </c>
      <c r="BX617" t="n">
        <v>1</v>
      </c>
      <c r="BY617" t="inlineStr"/>
      <c r="BZ617" t="n">
        <v>103</v>
      </c>
      <c r="CA617" t="n">
        <v>52</v>
      </c>
      <c r="CB617" t="inlineStr"/>
      <c r="CE617" t="n">
        <v>12</v>
      </c>
      <c r="CF617" t="n">
        <v>0</v>
      </c>
      <c r="CG617" t="n">
        <v>0</v>
      </c>
      <c r="CM617" t="n">
        <v>0</v>
      </c>
      <c r="CN617" t="inlineStr"/>
      <c r="CO617" t="n">
        <v>0</v>
      </c>
      <c r="CP617">
        <f>(P617+Q617+S617)</f>
        <v/>
      </c>
      <c r="CQ617">
        <f>AC617*BC617</f>
        <v/>
      </c>
      <c r="CR617">
        <f>(ROUND((ROUND(((ET617)*1),0)*BB617),0)+ROUND((ROUND(((AE617-(EU617))*1),0)*BS617),0))</f>
        <v/>
      </c>
      <c r="CS617">
        <f>(ROUND((ROUND(((EU617)*1),0)*BS617),0)+ROUND((ROUND(((AE617-(EU617))*1),0)*BS617),0))</f>
        <v/>
      </c>
      <c r="CT617">
        <f>AF617*BA617</f>
        <v/>
      </c>
      <c r="CU617">
        <f>AG617</f>
        <v/>
      </c>
      <c r="CV617">
        <f>AH617</f>
        <v/>
      </c>
      <c r="CW617">
        <f>AI617</f>
        <v/>
      </c>
      <c r="CX617">
        <f>AJ617</f>
        <v/>
      </c>
      <c r="CY617">
        <f>(((S617+R617)*AT617)/100)</f>
        <v/>
      </c>
      <c r="CZ617">
        <f>(((S617+R617)*AU617)/100)</f>
        <v/>
      </c>
      <c r="DC617" t="inlineStr"/>
      <c r="DD617" t="inlineStr"/>
      <c r="DE617" t="inlineStr"/>
      <c r="DF617" t="inlineStr"/>
      <c r="DG617" t="inlineStr"/>
      <c r="DH617" t="inlineStr"/>
      <c r="DI617" t="inlineStr"/>
      <c r="DJ617" t="inlineStr"/>
      <c r="DK617" t="inlineStr"/>
      <c r="DL617" t="inlineStr"/>
      <c r="DM617" t="inlineStr"/>
      <c r="DN617" t="n">
        <v>0</v>
      </c>
      <c r="DO617" t="n">
        <v>0</v>
      </c>
      <c r="DP617" t="n">
        <v>1</v>
      </c>
      <c r="DQ617" t="n">
        <v>1</v>
      </c>
      <c r="DU617" t="n">
        <v>1010</v>
      </c>
      <c r="DV617" t="inlineStr">
        <is>
          <t>10 шт.</t>
        </is>
      </c>
      <c r="DW617" t="inlineStr">
        <is>
          <t>10 шт.</t>
        </is>
      </c>
      <c r="DX617" t="n">
        <v>10</v>
      </c>
      <c r="DZ617" t="inlineStr"/>
      <c r="EA617" t="inlineStr"/>
      <c r="EB617" t="inlineStr"/>
      <c r="EC617" t="inlineStr"/>
      <c r="EE617" t="n">
        <v>78726002</v>
      </c>
      <c r="EF617" t="n">
        <v>6</v>
      </c>
      <c r="EG617" t="inlineStr">
        <is>
          <t>Ремонтно-строительные работы</t>
        </is>
      </c>
      <c r="EH617" t="n">
        <v>99</v>
      </c>
      <c r="EI617" t="inlineStr">
        <is>
          <t>Внутренние санитарно-технические работы</t>
        </is>
      </c>
      <c r="EJ617" t="n">
        <v>1</v>
      </c>
      <c r="EK617" t="n">
        <v>65008</v>
      </c>
      <c r="EL617" t="inlineStr">
        <is>
          <t>Внутренние санитарнотехнические работы: смена труб, санприборов, запорной арматуры и другое</t>
        </is>
      </c>
      <c r="EM617" t="inlineStr">
        <is>
          <t>рФЕР-65</t>
        </is>
      </c>
      <c r="EO617" t="inlineStr"/>
      <c r="EQ617" t="n">
        <v>0</v>
      </c>
      <c r="ER617" t="n">
        <v>134.5</v>
      </c>
      <c r="ES617" t="n">
        <v>134.5</v>
      </c>
      <c r="ET617" t="n">
        <v>0</v>
      </c>
      <c r="EU617" t="n">
        <v>0</v>
      </c>
      <c r="EV617" t="n">
        <v>0</v>
      </c>
      <c r="EW617" t="n">
        <v>0</v>
      </c>
      <c r="EX617" t="n">
        <v>0</v>
      </c>
      <c r="FQ617" t="n">
        <v>0</v>
      </c>
      <c r="FR617" t="n">
        <v>0</v>
      </c>
      <c r="FS617" t="n">
        <v>0</v>
      </c>
      <c r="FX617" t="n">
        <v>103</v>
      </c>
      <c r="FY617" t="n">
        <v>52</v>
      </c>
      <c r="GA617" t="inlineStr"/>
      <c r="GD617" t="n">
        <v>1</v>
      </c>
      <c r="GF617" t="n">
        <v>-197347034</v>
      </c>
      <c r="GG617" t="n">
        <v>2</v>
      </c>
      <c r="GH617" t="n">
        <v>1</v>
      </c>
      <c r="GI617" t="n">
        <v>2</v>
      </c>
      <c r="GJ617" t="n">
        <v>0</v>
      </c>
      <c r="GK617" t="n">
        <v>0</v>
      </c>
      <c r="GL617">
        <f>ROUND(IF(AND(BH617=3,BI617=3,FS617&lt;&gt;0),P617,0),0)</f>
        <v/>
      </c>
      <c r="GM617">
        <f>ROUND(O617+X617+Y617,0)+GX617</f>
        <v/>
      </c>
      <c r="GN617">
        <f>IF(OR(BI617=0,BI617=1),GM617-GX617,0)</f>
        <v/>
      </c>
      <c r="GO617">
        <f>IF(BI617=2,GM617-GX617,0)</f>
        <v/>
      </c>
      <c r="GP617">
        <f>IF(BI617=4,GM617-GX617,0)</f>
        <v/>
      </c>
      <c r="GR617" t="n">
        <v>0</v>
      </c>
      <c r="GS617" t="n">
        <v>3</v>
      </c>
      <c r="GT617" t="n">
        <v>0</v>
      </c>
      <c r="GU617" t="inlineStr"/>
      <c r="GV617">
        <f>ROUND((GT617),2)</f>
        <v/>
      </c>
      <c r="GW617" t="n">
        <v>1</v>
      </c>
      <c r="GX617">
        <f>ROUND(HC617*I617,0)</f>
        <v/>
      </c>
      <c r="HA617" t="n">
        <v>0</v>
      </c>
      <c r="HB617" t="n">
        <v>0</v>
      </c>
      <c r="HC617">
        <f>GV617*GW617</f>
        <v/>
      </c>
      <c r="HE617" t="inlineStr"/>
      <c r="HF617" t="inlineStr"/>
      <c r="HM617" t="inlineStr"/>
      <c r="HN617" t="inlineStr">
        <is>
          <t>Пр/812-099.2-1</t>
        </is>
      </c>
      <c r="HO617" t="inlineStr">
        <is>
          <t>Пр/774-099.2</t>
        </is>
      </c>
      <c r="HP617" t="inlineStr">
        <is>
          <t>Внутренние санитарнотехнические работы: смена труб, санприборов, запорной арматуры и другое</t>
        </is>
      </c>
      <c r="HQ617" t="inlineStr">
        <is>
          <t>Внутренние санитарнотехнические работы: смена труб, санприборов, запорной арматуры и другое</t>
        </is>
      </c>
      <c r="HS617" t="n">
        <v>0</v>
      </c>
      <c r="IK617" t="n">
        <v>0</v>
      </c>
    </row>
    <row r="618">
      <c r="A618" t="n">
        <v>18</v>
      </c>
      <c r="B618" t="n">
        <v>0</v>
      </c>
      <c r="C618" t="n">
        <v>328</v>
      </c>
      <c r="E618" t="inlineStr">
        <is>
          <t>6,7</t>
        </is>
      </c>
      <c r="F618" t="inlineStr">
        <is>
          <t>507-5028</t>
        </is>
      </c>
      <c r="G618" t="inlineStr">
        <is>
          <t>Муфта полипропиленовая комбинированная, с наружной резьбой диаметром 20х1/2"</t>
        </is>
      </c>
      <c r="H618" t="inlineStr">
        <is>
          <t>10 шт.</t>
        </is>
      </c>
      <c r="I618">
        <f>I611*J618</f>
        <v/>
      </c>
      <c r="J618" t="n">
        <v>20</v>
      </c>
      <c r="K618" t="n">
        <v>20</v>
      </c>
      <c r="O618">
        <f>ROUND(CP618,0)</f>
        <v/>
      </c>
      <c r="P618">
        <f>ROUND(CQ618*I618,0)</f>
        <v/>
      </c>
      <c r="Q618">
        <f>(ROUND((ROUND(((ET618)*I618),0)*BB618),0)+ROUND((ROUND(((AE618-(EU618))*I618),0)*BS618),0))</f>
        <v/>
      </c>
      <c r="R618">
        <f>(ROUND((ROUND(((EU618)*I618),0)*BS618),0)+ROUND((ROUND(((AE618-(EU618))*I618),0)*BS618),0))</f>
        <v/>
      </c>
      <c r="S618">
        <f>ROUND(CT618*I618,0)</f>
        <v/>
      </c>
      <c r="T618">
        <f>ROUND(CU618*I618,0)</f>
        <v/>
      </c>
      <c r="U618">
        <f>ROUND(CV618*I618,7)</f>
        <v/>
      </c>
      <c r="V618">
        <f>ROUND(CW618*I618,7)</f>
        <v/>
      </c>
      <c r="W618">
        <f>ROUND(CX618*I618,0)</f>
        <v/>
      </c>
      <c r="X618">
        <f>ROUND(CY618,0)</f>
        <v/>
      </c>
      <c r="Y618">
        <f>ROUND(CZ618,0)</f>
        <v/>
      </c>
      <c r="AA618" t="n">
        <v>78869116</v>
      </c>
      <c r="AB618">
        <f>ROUND((AC618+AD618+AF618),2)</f>
        <v/>
      </c>
      <c r="AC618">
        <f>ROUND((ES618),2)</f>
        <v/>
      </c>
      <c r="AD618">
        <f>ROUND((((ET618)-(EU618))+AE618),2)</f>
        <v/>
      </c>
      <c r="AE618">
        <f>ROUND((EU618),2)</f>
        <v/>
      </c>
      <c r="AF618">
        <f>ROUND((EV618),2)</f>
        <v/>
      </c>
      <c r="AG618">
        <f>ROUND((AP618),2)</f>
        <v/>
      </c>
      <c r="AH618">
        <f>(EW618)</f>
        <v/>
      </c>
      <c r="AI618">
        <f>(EX618)</f>
        <v/>
      </c>
      <c r="AJ618">
        <f>(AS618)</f>
        <v/>
      </c>
      <c r="AK618" t="n">
        <v>84.90000000000001</v>
      </c>
      <c r="AL618" t="n">
        <v>84.90000000000001</v>
      </c>
      <c r="AM618" t="n">
        <v>0</v>
      </c>
      <c r="AN618" t="n">
        <v>0</v>
      </c>
      <c r="AO618" t="n">
        <v>0</v>
      </c>
      <c r="AP618" t="n">
        <v>0</v>
      </c>
      <c r="AQ618" t="n">
        <v>0</v>
      </c>
      <c r="AR618" t="n">
        <v>0</v>
      </c>
      <c r="AS618" t="n">
        <v>0.06</v>
      </c>
      <c r="AT618" t="n">
        <v>103</v>
      </c>
      <c r="AU618" t="n">
        <v>52</v>
      </c>
      <c r="AV618" t="n">
        <v>1</v>
      </c>
      <c r="AW618" t="n">
        <v>1</v>
      </c>
      <c r="AZ618" t="n">
        <v>1</v>
      </c>
      <c r="BA618" t="n">
        <v>1</v>
      </c>
      <c r="BB618" t="n">
        <v>1</v>
      </c>
      <c r="BC618" t="n">
        <v>4.91</v>
      </c>
      <c r="BD618" t="inlineStr"/>
      <c r="BE618" t="inlineStr"/>
      <c r="BF618" t="inlineStr"/>
      <c r="BG618" t="inlineStr"/>
      <c r="BH618" t="n">
        <v>3</v>
      </c>
      <c r="BI618" t="n">
        <v>1</v>
      </c>
      <c r="BJ618" t="inlineStr">
        <is>
          <t>ТССЦ Московской обл., 507-5028, приказ Минстроя России №675/пр от 28.02.2017 № 258/пр</t>
        </is>
      </c>
      <c r="BM618" t="n">
        <v>65008</v>
      </c>
      <c r="BN618" t="n">
        <v>0</v>
      </c>
      <c r="BO618" t="inlineStr">
        <is>
          <t>507-5028</t>
        </is>
      </c>
      <c r="BP618" t="n">
        <v>1</v>
      </c>
      <c r="BQ618" t="n">
        <v>6</v>
      </c>
      <c r="BR618" t="n">
        <v>0</v>
      </c>
      <c r="BS618" t="n">
        <v>1</v>
      </c>
      <c r="BT618" t="n">
        <v>1</v>
      </c>
      <c r="BU618" t="n">
        <v>1</v>
      </c>
      <c r="BV618" t="n">
        <v>1</v>
      </c>
      <c r="BW618" t="n">
        <v>1</v>
      </c>
      <c r="BX618" t="n">
        <v>1</v>
      </c>
      <c r="BY618" t="inlineStr"/>
      <c r="BZ618" t="n">
        <v>103</v>
      </c>
      <c r="CA618" t="n">
        <v>52</v>
      </c>
      <c r="CB618" t="inlineStr"/>
      <c r="CE618" t="n">
        <v>12</v>
      </c>
      <c r="CF618" t="n">
        <v>0</v>
      </c>
      <c r="CG618" t="n">
        <v>0</v>
      </c>
      <c r="CM618" t="n">
        <v>0</v>
      </c>
      <c r="CN618" t="inlineStr"/>
      <c r="CO618" t="n">
        <v>0</v>
      </c>
      <c r="CP618">
        <f>(P618+Q618+S618)</f>
        <v/>
      </c>
      <c r="CQ618">
        <f>AC618*BC618</f>
        <v/>
      </c>
      <c r="CR618">
        <f>(ROUND((ROUND(((ET618)*1),0)*BB618),0)+ROUND((ROUND(((AE618-(EU618))*1),0)*BS618),0))</f>
        <v/>
      </c>
      <c r="CS618">
        <f>(ROUND((ROUND(((EU618)*1),0)*BS618),0)+ROUND((ROUND(((AE618-(EU618))*1),0)*BS618),0))</f>
        <v/>
      </c>
      <c r="CT618">
        <f>AF618*BA618</f>
        <v/>
      </c>
      <c r="CU618">
        <f>AG618</f>
        <v/>
      </c>
      <c r="CV618">
        <f>AH618</f>
        <v/>
      </c>
      <c r="CW618">
        <f>AI618</f>
        <v/>
      </c>
      <c r="CX618">
        <f>AJ618</f>
        <v/>
      </c>
      <c r="CY618">
        <f>(((S618+R618)*AT618)/100)</f>
        <v/>
      </c>
      <c r="CZ618">
        <f>(((S618+R618)*AU618)/100)</f>
        <v/>
      </c>
      <c r="DC618" t="inlineStr"/>
      <c r="DD618" t="inlineStr"/>
      <c r="DE618" t="inlineStr"/>
      <c r="DF618" t="inlineStr"/>
      <c r="DG618" t="inlineStr"/>
      <c r="DH618" t="inlineStr"/>
      <c r="DI618" t="inlineStr"/>
      <c r="DJ618" t="inlineStr"/>
      <c r="DK618" t="inlineStr"/>
      <c r="DL618" t="inlineStr"/>
      <c r="DM618" t="inlineStr"/>
      <c r="DN618" t="n">
        <v>0</v>
      </c>
      <c r="DO618" t="n">
        <v>0</v>
      </c>
      <c r="DP618" t="n">
        <v>1</v>
      </c>
      <c r="DQ618" t="n">
        <v>1</v>
      </c>
      <c r="DU618" t="n">
        <v>1010</v>
      </c>
      <c r="DV618" t="inlineStr">
        <is>
          <t>10 шт.</t>
        </is>
      </c>
      <c r="DW618" t="inlineStr">
        <is>
          <t>10 шт.</t>
        </is>
      </c>
      <c r="DX618" t="n">
        <v>10</v>
      </c>
      <c r="DZ618" t="inlineStr"/>
      <c r="EA618" t="inlineStr"/>
      <c r="EB618" t="inlineStr"/>
      <c r="EC618" t="inlineStr"/>
      <c r="EE618" t="n">
        <v>78726002</v>
      </c>
      <c r="EF618" t="n">
        <v>6</v>
      </c>
      <c r="EG618" t="inlineStr">
        <is>
          <t>Ремонтно-строительные работы</t>
        </is>
      </c>
      <c r="EH618" t="n">
        <v>99</v>
      </c>
      <c r="EI618" t="inlineStr">
        <is>
          <t>Внутренние санитарно-технические работы</t>
        </is>
      </c>
      <c r="EJ618" t="n">
        <v>1</v>
      </c>
      <c r="EK618" t="n">
        <v>65008</v>
      </c>
      <c r="EL618" t="inlineStr">
        <is>
          <t>Внутренние санитарнотехнические работы: смена труб, санприборов, запорной арматуры и другое</t>
        </is>
      </c>
      <c r="EM618" t="inlineStr">
        <is>
          <t>рФЕР-65</t>
        </is>
      </c>
      <c r="EO618" t="inlineStr"/>
      <c r="EQ618" t="n">
        <v>0</v>
      </c>
      <c r="ER618" t="n">
        <v>84.90000000000001</v>
      </c>
      <c r="ES618" t="n">
        <v>84.90000000000001</v>
      </c>
      <c r="ET618" t="n">
        <v>0</v>
      </c>
      <c r="EU618" t="n">
        <v>0</v>
      </c>
      <c r="EV618" t="n">
        <v>0</v>
      </c>
      <c r="EW618" t="n">
        <v>0</v>
      </c>
      <c r="EX618" t="n">
        <v>0</v>
      </c>
      <c r="FQ618" t="n">
        <v>0</v>
      </c>
      <c r="FR618" t="n">
        <v>0</v>
      </c>
      <c r="FS618" t="n">
        <v>0</v>
      </c>
      <c r="FX618" t="n">
        <v>103</v>
      </c>
      <c r="FY618" t="n">
        <v>52</v>
      </c>
      <c r="GA618" t="inlineStr"/>
      <c r="GD618" t="n">
        <v>1</v>
      </c>
      <c r="GF618" t="n">
        <v>-1911527899</v>
      </c>
      <c r="GG618" t="n">
        <v>2</v>
      </c>
      <c r="GH618" t="n">
        <v>1</v>
      </c>
      <c r="GI618" t="n">
        <v>2</v>
      </c>
      <c r="GJ618" t="n">
        <v>0</v>
      </c>
      <c r="GK618" t="n">
        <v>0</v>
      </c>
      <c r="GL618">
        <f>ROUND(IF(AND(BH618=3,BI618=3,FS618&lt;&gt;0),P618,0),0)</f>
        <v/>
      </c>
      <c r="GM618">
        <f>ROUND(O618+X618+Y618,0)+GX618</f>
        <v/>
      </c>
      <c r="GN618">
        <f>IF(OR(BI618=0,BI618=1),GM618-GX618,0)</f>
        <v/>
      </c>
      <c r="GO618">
        <f>IF(BI618=2,GM618-GX618,0)</f>
        <v/>
      </c>
      <c r="GP618">
        <f>IF(BI618=4,GM618-GX618,0)</f>
        <v/>
      </c>
      <c r="GR618" t="n">
        <v>0</v>
      </c>
      <c r="GS618" t="n">
        <v>3</v>
      </c>
      <c r="GT618" t="n">
        <v>0</v>
      </c>
      <c r="GU618" t="inlineStr"/>
      <c r="GV618">
        <f>ROUND((GT618),2)</f>
        <v/>
      </c>
      <c r="GW618" t="n">
        <v>1</v>
      </c>
      <c r="GX618">
        <f>ROUND(HC618*I618,0)</f>
        <v/>
      </c>
      <c r="HA618" t="n">
        <v>0</v>
      </c>
      <c r="HB618" t="n">
        <v>0</v>
      </c>
      <c r="HC618">
        <f>GV618*GW618</f>
        <v/>
      </c>
      <c r="HE618" t="inlineStr"/>
      <c r="HF618" t="inlineStr"/>
      <c r="HM618" t="inlineStr"/>
      <c r="HN618" t="inlineStr">
        <is>
          <t>Пр/812-099.2-1</t>
        </is>
      </c>
      <c r="HO618" t="inlineStr">
        <is>
          <t>Пр/774-099.2</t>
        </is>
      </c>
      <c r="HP618" t="inlineStr">
        <is>
          <t>Внутренние санитарнотехнические работы: смена труб, санприборов, запорной арматуры и другое</t>
        </is>
      </c>
      <c r="HQ618" t="inlineStr">
        <is>
          <t>Внутренние санитарнотехнические работы: смена труб, санприборов, запорной арматуры и другое</t>
        </is>
      </c>
      <c r="HS618" t="n">
        <v>0</v>
      </c>
      <c r="IK618" t="n">
        <v>0</v>
      </c>
    </row>
    <row r="619">
      <c r="A619" t="n">
        <v>18</v>
      </c>
      <c r="B619" t="n">
        <v>0</v>
      </c>
      <c r="C619" t="n">
        <v>327</v>
      </c>
      <c r="E619" t="inlineStr">
        <is>
          <t>6,8</t>
        </is>
      </c>
      <c r="F619" t="inlineStr">
        <is>
          <t>507-5024</t>
        </is>
      </c>
      <c r="G619" t="inlineStr">
        <is>
          <t>Муфта полипропиленовая комбинированная, с внутренней резьбой диаметром 32х1"</t>
        </is>
      </c>
      <c r="H619" t="inlineStr">
        <is>
          <t>10 шт.</t>
        </is>
      </c>
      <c r="I619">
        <f>I611*J619</f>
        <v/>
      </c>
      <c r="J619" t="n">
        <v>20</v>
      </c>
      <c r="K619" t="n">
        <v>20</v>
      </c>
      <c r="O619">
        <f>ROUND(CP619,0)</f>
        <v/>
      </c>
      <c r="P619">
        <f>ROUND(CQ619*I619,0)</f>
        <v/>
      </c>
      <c r="Q619">
        <f>(ROUND((ROUND(((ET619)*I619),0)*BB619),0)+ROUND((ROUND(((AE619-(EU619))*I619),0)*BS619),0))</f>
        <v/>
      </c>
      <c r="R619">
        <f>(ROUND((ROUND(((EU619)*I619),0)*BS619),0)+ROUND((ROUND(((AE619-(EU619))*I619),0)*BS619),0))</f>
        <v/>
      </c>
      <c r="S619">
        <f>ROUND(CT619*I619,0)</f>
        <v/>
      </c>
      <c r="T619">
        <f>ROUND(CU619*I619,0)</f>
        <v/>
      </c>
      <c r="U619">
        <f>ROUND(CV619*I619,7)</f>
        <v/>
      </c>
      <c r="V619">
        <f>ROUND(CW619*I619,7)</f>
        <v/>
      </c>
      <c r="W619">
        <f>ROUND(CX619*I619,0)</f>
        <v/>
      </c>
      <c r="X619">
        <f>ROUND(CY619,0)</f>
        <v/>
      </c>
      <c r="Y619">
        <f>ROUND(CZ619,0)</f>
        <v/>
      </c>
      <c r="AA619" t="n">
        <v>78869116</v>
      </c>
      <c r="AB619">
        <f>ROUND((AC619+AD619+AF619),2)</f>
        <v/>
      </c>
      <c r="AC619">
        <f>ROUND((ES619),2)</f>
        <v/>
      </c>
      <c r="AD619">
        <f>ROUND((((ET619)-(EU619))+AE619),2)</f>
        <v/>
      </c>
      <c r="AE619">
        <f>ROUND((EU619),2)</f>
        <v/>
      </c>
      <c r="AF619">
        <f>ROUND((EV619),2)</f>
        <v/>
      </c>
      <c r="AG619">
        <f>ROUND((AP619),2)</f>
        <v/>
      </c>
      <c r="AH619">
        <f>(EW619)</f>
        <v/>
      </c>
      <c r="AI619">
        <f>(EX619)</f>
        <v/>
      </c>
      <c r="AJ619">
        <f>(AS619)</f>
        <v/>
      </c>
      <c r="AK619" t="n">
        <v>178.6</v>
      </c>
      <c r="AL619" t="n">
        <v>178.6</v>
      </c>
      <c r="AM619" t="n">
        <v>0</v>
      </c>
      <c r="AN619" t="n">
        <v>0</v>
      </c>
      <c r="AO619" t="n">
        <v>0</v>
      </c>
      <c r="AP619" t="n">
        <v>0</v>
      </c>
      <c r="AQ619" t="n">
        <v>0</v>
      </c>
      <c r="AR619" t="n">
        <v>0</v>
      </c>
      <c r="AS619" t="n">
        <v>0.09</v>
      </c>
      <c r="AT619" t="n">
        <v>103</v>
      </c>
      <c r="AU619" t="n">
        <v>52</v>
      </c>
      <c r="AV619" t="n">
        <v>1</v>
      </c>
      <c r="AW619" t="n">
        <v>1</v>
      </c>
      <c r="AZ619" t="n">
        <v>1</v>
      </c>
      <c r="BA619" t="n">
        <v>1</v>
      </c>
      <c r="BB619" t="n">
        <v>1</v>
      </c>
      <c r="BC619" t="n">
        <v>4.93</v>
      </c>
      <c r="BD619" t="inlineStr"/>
      <c r="BE619" t="inlineStr"/>
      <c r="BF619" t="inlineStr"/>
      <c r="BG619" t="inlineStr"/>
      <c r="BH619" t="n">
        <v>3</v>
      </c>
      <c r="BI619" t="n">
        <v>1</v>
      </c>
      <c r="BJ619" t="inlineStr">
        <is>
          <t>ТССЦ Московской обл., 507-5024, приказ Минстроя России №675/пр от 28.02.2017 № 258/пр</t>
        </is>
      </c>
      <c r="BM619" t="n">
        <v>65008</v>
      </c>
      <c r="BN619" t="n">
        <v>0</v>
      </c>
      <c r="BO619" t="inlineStr">
        <is>
          <t>507-5024</t>
        </is>
      </c>
      <c r="BP619" t="n">
        <v>1</v>
      </c>
      <c r="BQ619" t="n">
        <v>6</v>
      </c>
      <c r="BR619" t="n">
        <v>0</v>
      </c>
      <c r="BS619" t="n">
        <v>1</v>
      </c>
      <c r="BT619" t="n">
        <v>1</v>
      </c>
      <c r="BU619" t="n">
        <v>1</v>
      </c>
      <c r="BV619" t="n">
        <v>1</v>
      </c>
      <c r="BW619" t="n">
        <v>1</v>
      </c>
      <c r="BX619" t="n">
        <v>1</v>
      </c>
      <c r="BY619" t="inlineStr"/>
      <c r="BZ619" t="n">
        <v>103</v>
      </c>
      <c r="CA619" t="n">
        <v>52</v>
      </c>
      <c r="CB619" t="inlineStr"/>
      <c r="CE619" t="n">
        <v>12</v>
      </c>
      <c r="CF619" t="n">
        <v>0</v>
      </c>
      <c r="CG619" t="n">
        <v>0</v>
      </c>
      <c r="CM619" t="n">
        <v>0</v>
      </c>
      <c r="CN619" t="inlineStr"/>
      <c r="CO619" t="n">
        <v>0</v>
      </c>
      <c r="CP619">
        <f>(P619+Q619+S619)</f>
        <v/>
      </c>
      <c r="CQ619">
        <f>AC619*BC619</f>
        <v/>
      </c>
      <c r="CR619">
        <f>(ROUND((ROUND(((ET619)*1),0)*BB619),0)+ROUND((ROUND(((AE619-(EU619))*1),0)*BS619),0))</f>
        <v/>
      </c>
      <c r="CS619">
        <f>(ROUND((ROUND(((EU619)*1),0)*BS619),0)+ROUND((ROUND(((AE619-(EU619))*1),0)*BS619),0))</f>
        <v/>
      </c>
      <c r="CT619">
        <f>AF619*BA619</f>
        <v/>
      </c>
      <c r="CU619">
        <f>AG619</f>
        <v/>
      </c>
      <c r="CV619">
        <f>AH619</f>
        <v/>
      </c>
      <c r="CW619">
        <f>AI619</f>
        <v/>
      </c>
      <c r="CX619">
        <f>AJ619</f>
        <v/>
      </c>
      <c r="CY619">
        <f>(((S619+R619)*AT619)/100)</f>
        <v/>
      </c>
      <c r="CZ619">
        <f>(((S619+R619)*AU619)/100)</f>
        <v/>
      </c>
      <c r="DC619" t="inlineStr"/>
      <c r="DD619" t="inlineStr"/>
      <c r="DE619" t="inlineStr"/>
      <c r="DF619" t="inlineStr"/>
      <c r="DG619" t="inlineStr"/>
      <c r="DH619" t="inlineStr"/>
      <c r="DI619" t="inlineStr"/>
      <c r="DJ619" t="inlineStr"/>
      <c r="DK619" t="inlineStr"/>
      <c r="DL619" t="inlineStr"/>
      <c r="DM619" t="inlineStr"/>
      <c r="DN619" t="n">
        <v>0</v>
      </c>
      <c r="DO619" t="n">
        <v>0</v>
      </c>
      <c r="DP619" t="n">
        <v>1</v>
      </c>
      <c r="DQ619" t="n">
        <v>1</v>
      </c>
      <c r="DU619" t="n">
        <v>1010</v>
      </c>
      <c r="DV619" t="inlineStr">
        <is>
          <t>10 шт.</t>
        </is>
      </c>
      <c r="DW619" t="inlineStr">
        <is>
          <t>10 шт.</t>
        </is>
      </c>
      <c r="DX619" t="n">
        <v>10</v>
      </c>
      <c r="DZ619" t="inlineStr"/>
      <c r="EA619" t="inlineStr"/>
      <c r="EB619" t="inlineStr"/>
      <c r="EC619" t="inlineStr"/>
      <c r="EE619" t="n">
        <v>78726002</v>
      </c>
      <c r="EF619" t="n">
        <v>6</v>
      </c>
      <c r="EG619" t="inlineStr">
        <is>
          <t>Ремонтно-строительные работы</t>
        </is>
      </c>
      <c r="EH619" t="n">
        <v>99</v>
      </c>
      <c r="EI619" t="inlineStr">
        <is>
          <t>Внутренние санитарно-технические работы</t>
        </is>
      </c>
      <c r="EJ619" t="n">
        <v>1</v>
      </c>
      <c r="EK619" t="n">
        <v>65008</v>
      </c>
      <c r="EL619" t="inlineStr">
        <is>
          <t>Внутренние санитарнотехнические работы: смена труб, санприборов, запорной арматуры и другое</t>
        </is>
      </c>
      <c r="EM619" t="inlineStr">
        <is>
          <t>рФЕР-65</t>
        </is>
      </c>
      <c r="EO619" t="inlineStr"/>
      <c r="EQ619" t="n">
        <v>0</v>
      </c>
      <c r="ER619" t="n">
        <v>178.6</v>
      </c>
      <c r="ES619" t="n">
        <v>178.6</v>
      </c>
      <c r="ET619" t="n">
        <v>0</v>
      </c>
      <c r="EU619" t="n">
        <v>0</v>
      </c>
      <c r="EV619" t="n">
        <v>0</v>
      </c>
      <c r="EW619" t="n">
        <v>0</v>
      </c>
      <c r="EX619" t="n">
        <v>0</v>
      </c>
      <c r="FQ619" t="n">
        <v>0</v>
      </c>
      <c r="FR619" t="n">
        <v>0</v>
      </c>
      <c r="FS619" t="n">
        <v>0</v>
      </c>
      <c r="FX619" t="n">
        <v>103</v>
      </c>
      <c r="FY619" t="n">
        <v>52</v>
      </c>
      <c r="GA619" t="inlineStr"/>
      <c r="GD619" t="n">
        <v>1</v>
      </c>
      <c r="GF619" t="n">
        <v>-317381250</v>
      </c>
      <c r="GG619" t="n">
        <v>2</v>
      </c>
      <c r="GH619" t="n">
        <v>1</v>
      </c>
      <c r="GI619" t="n">
        <v>2</v>
      </c>
      <c r="GJ619" t="n">
        <v>0</v>
      </c>
      <c r="GK619" t="n">
        <v>0</v>
      </c>
      <c r="GL619">
        <f>ROUND(IF(AND(BH619=3,BI619=3,FS619&lt;&gt;0),P619,0),0)</f>
        <v/>
      </c>
      <c r="GM619">
        <f>ROUND(O619+X619+Y619,0)+GX619</f>
        <v/>
      </c>
      <c r="GN619">
        <f>IF(OR(BI619=0,BI619=1),GM619-GX619,0)</f>
        <v/>
      </c>
      <c r="GO619">
        <f>IF(BI619=2,GM619-GX619,0)</f>
        <v/>
      </c>
      <c r="GP619">
        <f>IF(BI619=4,GM619-GX619,0)</f>
        <v/>
      </c>
      <c r="GR619" t="n">
        <v>0</v>
      </c>
      <c r="GS619" t="n">
        <v>3</v>
      </c>
      <c r="GT619" t="n">
        <v>0</v>
      </c>
      <c r="GU619" t="inlineStr"/>
      <c r="GV619">
        <f>ROUND((GT619),2)</f>
        <v/>
      </c>
      <c r="GW619" t="n">
        <v>1</v>
      </c>
      <c r="GX619">
        <f>ROUND(HC619*I619,0)</f>
        <v/>
      </c>
      <c r="HA619" t="n">
        <v>0</v>
      </c>
      <c r="HB619" t="n">
        <v>0</v>
      </c>
      <c r="HC619">
        <f>GV619*GW619</f>
        <v/>
      </c>
      <c r="HE619" t="inlineStr"/>
      <c r="HF619" t="inlineStr"/>
      <c r="HM619" t="inlineStr"/>
      <c r="HN619" t="inlineStr">
        <is>
          <t>Пр/812-099.2-1</t>
        </is>
      </c>
      <c r="HO619" t="inlineStr">
        <is>
          <t>Пр/774-099.2</t>
        </is>
      </c>
      <c r="HP619" t="inlineStr">
        <is>
          <t>Внутренние санитарнотехнические работы: смена труб, санприборов, запорной арматуры и другое</t>
        </is>
      </c>
      <c r="HQ619" t="inlineStr">
        <is>
          <t>Внутренние санитарнотехнические работы: смена труб, санприборов, запорной арматуры и другое</t>
        </is>
      </c>
      <c r="HS619" t="n">
        <v>0</v>
      </c>
      <c r="IK619" t="n">
        <v>0</v>
      </c>
    </row>
    <row r="620"/>
    <row r="621">
      <c r="A621" s="435" t="n">
        <v>51</v>
      </c>
      <c r="B621" s="435">
        <f>B597</f>
        <v/>
      </c>
      <c r="C621" s="435">
        <f>A597</f>
        <v/>
      </c>
      <c r="D621" s="435">
        <f>ROW(A597)</f>
        <v/>
      </c>
      <c r="E621" s="435" t="n"/>
      <c r="F621" s="435">
        <f>IF(F597&lt;&gt;"",F597,"")</f>
        <v/>
      </c>
      <c r="G621" s="435">
        <f>IF(G597&lt;&gt;"",G597,"")</f>
        <v/>
      </c>
      <c r="H621" s="435" t="n">
        <v>0</v>
      </c>
      <c r="I621" s="435" t="n"/>
      <c r="J621" s="435" t="n"/>
      <c r="K621" s="435" t="n"/>
      <c r="L621" s="435" t="n"/>
      <c r="M621" s="435" t="n"/>
      <c r="N621" s="435" t="n"/>
      <c r="O621" s="435" t="n">
        <v>0</v>
      </c>
      <c r="P621" s="435" t="n">
        <v>0</v>
      </c>
      <c r="Q621" s="435" t="n">
        <v>0</v>
      </c>
      <c r="R621" s="435" t="n">
        <v>0</v>
      </c>
      <c r="S621" s="435" t="n">
        <v>0</v>
      </c>
      <c r="T621" s="435" t="n">
        <v>0</v>
      </c>
      <c r="U621" s="435" t="n">
        <v>0</v>
      </c>
      <c r="V621" s="435" t="n">
        <v>0</v>
      </c>
      <c r="W621" s="435" t="n">
        <v>0</v>
      </c>
      <c r="X621" s="435" t="n">
        <v>0</v>
      </c>
      <c r="Y621" s="435" t="n">
        <v>0</v>
      </c>
      <c r="Z621" s="435" t="n"/>
      <c r="AA621" s="435" t="n"/>
      <c r="AB621" s="435" t="n"/>
      <c r="AC621" s="435" t="n"/>
      <c r="AD621" s="435" t="n"/>
      <c r="AE621" s="435" t="n"/>
      <c r="AF621" s="435" t="n"/>
      <c r="AG621" s="435" t="n"/>
      <c r="AH621" s="435" t="n"/>
      <c r="AI621" s="435" t="n"/>
      <c r="AJ621" s="435" t="n"/>
      <c r="AK621" s="435" t="n"/>
      <c r="AL621" s="435" t="n"/>
      <c r="AM621" s="435" t="n"/>
      <c r="AN621" s="435" t="n"/>
      <c r="AO621" s="435">
        <f>ROUND(BX621,0)</f>
        <v/>
      </c>
      <c r="AP621" s="435">
        <f>ROUND(BY621,0)</f>
        <v/>
      </c>
      <c r="AQ621" s="435">
        <f>ROUND(BZ621,0)</f>
        <v/>
      </c>
      <c r="AR621" s="435">
        <f>ROUND(CA621,0)</f>
        <v/>
      </c>
      <c r="AS621" s="435">
        <f>ROUND(CB621,0)</f>
        <v/>
      </c>
      <c r="AT621" s="435">
        <f>ROUND(CC621,0)</f>
        <v/>
      </c>
      <c r="AU621" s="435">
        <f>ROUND(CD621,0)</f>
        <v/>
      </c>
      <c r="AV621" s="435">
        <f>ROUND(CE621,0)</f>
        <v/>
      </c>
      <c r="AW621" s="435">
        <f>ROUND(CF621,0)</f>
        <v/>
      </c>
      <c r="AX621" s="435">
        <f>ROUND(CG621,0)</f>
        <v/>
      </c>
      <c r="AY621" s="435">
        <f>ROUND(CH621,0)</f>
        <v/>
      </c>
      <c r="AZ621" s="435">
        <f>ROUND(CI621,0)</f>
        <v/>
      </c>
      <c r="BA621" s="435">
        <f>ROUND(CJ621,0)</f>
        <v/>
      </c>
      <c r="BB621" s="435">
        <f>ROUND(CK621,0)</f>
        <v/>
      </c>
      <c r="BC621" s="435">
        <f>ROUND(CL621,0)</f>
        <v/>
      </c>
      <c r="BD621" s="435">
        <f>ROUND(CM621,0)</f>
        <v/>
      </c>
      <c r="BE621" s="435" t="n"/>
      <c r="BF621" s="435" t="n"/>
      <c r="BG621" s="435" t="n"/>
      <c r="BH621" s="435" t="n"/>
      <c r="BI621" s="435" t="n"/>
      <c r="BJ621" s="435" t="n"/>
      <c r="BK621" s="435" t="n"/>
      <c r="BL621" s="435" t="n"/>
      <c r="BM621" s="435" t="n"/>
      <c r="BN621" s="435" t="n"/>
      <c r="BO621" s="435" t="n"/>
      <c r="BP621" s="435" t="n"/>
      <c r="BQ621" s="435" t="n"/>
      <c r="BR621" s="435" t="n"/>
      <c r="BS621" s="435" t="n"/>
      <c r="BT621" s="435" t="n"/>
      <c r="BU621" s="435" t="n"/>
      <c r="BV621" s="435" t="n"/>
      <c r="BW621" s="435" t="n"/>
      <c r="BX621" s="435" t="n"/>
      <c r="BY621" s="435" t="n"/>
      <c r="BZ621" s="435" t="n"/>
      <c r="CA621" s="435" t="n"/>
      <c r="CB621" s="435" t="n"/>
      <c r="CC621" s="435" t="n"/>
      <c r="CD621" s="435" t="n"/>
      <c r="CE621" s="435" t="n"/>
      <c r="CF621" s="435" t="n"/>
      <c r="CG621" s="435" t="n"/>
      <c r="CH621" s="435" t="n"/>
      <c r="CI621" s="435" t="n"/>
      <c r="CJ621" s="435" t="n"/>
      <c r="CK621" s="435" t="n"/>
      <c r="CL621" s="435" t="n"/>
      <c r="CM621" s="435" t="n"/>
      <c r="CN621" s="435" t="n"/>
      <c r="CO621" s="435" t="n"/>
      <c r="CP621" s="435" t="n"/>
      <c r="CQ621" s="435" t="n"/>
      <c r="CR621" s="435" t="n"/>
      <c r="CS621" s="435" t="n"/>
      <c r="CT621" s="435" t="n"/>
      <c r="CU621" s="435" t="n"/>
      <c r="CV621" s="435" t="n"/>
      <c r="CW621" s="435" t="n"/>
      <c r="CX621" s="435" t="n"/>
      <c r="CY621" s="435" t="n"/>
      <c r="CZ621" s="435" t="n"/>
      <c r="DA621" s="435" t="n"/>
      <c r="DB621" s="435" t="n"/>
      <c r="DC621" s="435" t="n"/>
      <c r="DD621" s="435" t="n"/>
      <c r="DE621" s="435" t="n"/>
      <c r="DF621" s="435" t="n"/>
      <c r="DG621" s="436" t="n"/>
      <c r="DH621" s="436" t="n"/>
      <c r="DI621" s="436" t="n"/>
      <c r="DJ621" s="436" t="n"/>
      <c r="DK621" s="436" t="n"/>
      <c r="DL621" s="436" t="n"/>
      <c r="DM621" s="436" t="n"/>
      <c r="DN621" s="436" t="n"/>
      <c r="DO621" s="436" t="n"/>
      <c r="DP621" s="436" t="n"/>
      <c r="DQ621" s="436" t="n"/>
      <c r="DR621" s="436" t="n"/>
      <c r="DS621" s="436" t="n"/>
      <c r="DT621" s="436" t="n"/>
      <c r="DU621" s="436" t="n"/>
      <c r="DV621" s="436" t="n"/>
      <c r="DW621" s="436" t="n"/>
      <c r="DX621" s="436" t="n"/>
      <c r="DY621" s="436" t="n"/>
      <c r="DZ621" s="436" t="n"/>
      <c r="EA621" s="436" t="n"/>
      <c r="EB621" s="436" t="n"/>
      <c r="EC621" s="436" t="n"/>
      <c r="ED621" s="436" t="n"/>
      <c r="EE621" s="436" t="n"/>
      <c r="EF621" s="436" t="n"/>
      <c r="EG621" s="436" t="n"/>
      <c r="EH621" s="436" t="n"/>
      <c r="EI621" s="436" t="n"/>
      <c r="EJ621" s="436" t="n"/>
      <c r="EK621" s="436" t="n"/>
      <c r="EL621" s="436" t="n"/>
      <c r="EM621" s="436" t="n"/>
      <c r="EN621" s="436" t="n"/>
      <c r="EO621" s="436" t="n"/>
      <c r="EP621" s="436" t="n"/>
      <c r="EQ621" s="436" t="n"/>
      <c r="ER621" s="436" t="n"/>
      <c r="ES621" s="436" t="n"/>
      <c r="ET621" s="436" t="n"/>
      <c r="EU621" s="436" t="n"/>
      <c r="EV621" s="436" t="n"/>
      <c r="EW621" s="436" t="n"/>
      <c r="EX621" s="436" t="n"/>
      <c r="EY621" s="436" t="n"/>
      <c r="EZ621" s="436" t="n"/>
      <c r="FA621" s="436" t="n"/>
      <c r="FB621" s="436" t="n"/>
      <c r="FC621" s="436" t="n"/>
      <c r="FD621" s="436" t="n"/>
      <c r="FE621" s="436" t="n"/>
      <c r="FF621" s="436" t="n"/>
      <c r="FG621" s="436" t="n"/>
      <c r="FH621" s="436" t="n"/>
      <c r="FI621" s="436" t="n"/>
      <c r="FJ621" s="436" t="n"/>
      <c r="FK621" s="436" t="n"/>
      <c r="FL621" s="436" t="n"/>
      <c r="FM621" s="436" t="n"/>
      <c r="FN621" s="436" t="n"/>
      <c r="FO621" s="436" t="n"/>
      <c r="FP621" s="436" t="n"/>
      <c r="FQ621" s="436" t="n"/>
      <c r="FR621" s="436" t="n"/>
      <c r="FS621" s="436" t="n"/>
      <c r="FT621" s="436" t="n"/>
      <c r="FU621" s="436" t="n"/>
      <c r="FV621" s="436" t="n"/>
      <c r="FW621" s="436" t="n"/>
      <c r="FX621" s="436" t="n"/>
      <c r="FY621" s="436" t="n"/>
      <c r="FZ621" s="436" t="n"/>
      <c r="GA621" s="436" t="n"/>
      <c r="GB621" s="436" t="n"/>
      <c r="GC621" s="436" t="n"/>
      <c r="GD621" s="436" t="n"/>
      <c r="GE621" s="436" t="n"/>
      <c r="GF621" s="436" t="n"/>
      <c r="GG621" s="436" t="n"/>
      <c r="GH621" s="436" t="n"/>
      <c r="GI621" s="436" t="n"/>
      <c r="GJ621" s="436" t="n"/>
      <c r="GK621" s="436" t="n"/>
      <c r="GL621" s="436" t="n"/>
      <c r="GM621" s="436" t="n"/>
      <c r="GN621" s="436" t="n"/>
      <c r="GO621" s="436" t="n"/>
      <c r="GP621" s="436" t="n"/>
      <c r="GQ621" s="436" t="n"/>
      <c r="GR621" s="436" t="n"/>
      <c r="GS621" s="436" t="n"/>
      <c r="GT621" s="436" t="n"/>
      <c r="GU621" s="436" t="n"/>
      <c r="GV621" s="436" t="n"/>
      <c r="GW621" s="436" t="n"/>
      <c r="GX621" s="436" t="n">
        <v>0</v>
      </c>
    </row>
    <row r="622"/>
    <row r="623">
      <c r="A623" s="437" t="n">
        <v>50</v>
      </c>
      <c r="B623" s="437" t="n">
        <v>0</v>
      </c>
      <c r="C623" s="437" t="n">
        <v>0</v>
      </c>
      <c r="D623" s="437" t="n">
        <v>1</v>
      </c>
      <c r="E623" s="437" t="n">
        <v>201</v>
      </c>
      <c r="F623" s="437">
        <f>ROUND(Source!O621,O623)</f>
        <v/>
      </c>
      <c r="G623" s="437" t="inlineStr">
        <is>
          <t>ПЗ</t>
        </is>
      </c>
      <c r="H623" s="437" t="inlineStr">
        <is>
          <t>Прямые затраты</t>
        </is>
      </c>
      <c r="I623" s="437" t="n"/>
      <c r="J623" s="437" t="n"/>
      <c r="K623" s="437" t="n">
        <v>201</v>
      </c>
      <c r="L623" s="437" t="n">
        <v>1</v>
      </c>
      <c r="M623" s="437" t="n">
        <v>3</v>
      </c>
      <c r="N623" s="437" t="inlineStr"/>
      <c r="O623" s="437" t="n">
        <v>0</v>
      </c>
      <c r="P623" s="437" t="n"/>
      <c r="Q623" s="437" t="n"/>
      <c r="R623" s="437" t="n"/>
      <c r="S623" s="437" t="n"/>
      <c r="T623" s="437" t="n"/>
      <c r="U623" s="437" t="n"/>
      <c r="V623" s="437" t="n"/>
      <c r="W623" s="437" t="n">
        <v>0</v>
      </c>
      <c r="X623" s="437" t="n">
        <v>1</v>
      </c>
      <c r="Y623" s="437" t="n">
        <v>0</v>
      </c>
      <c r="Z623" s="437" t="n"/>
      <c r="AA623" s="437" t="n"/>
      <c r="AB623" s="437" t="n"/>
    </row>
    <row r="624">
      <c r="A624" s="437" t="n">
        <v>50</v>
      </c>
      <c r="B624" s="437" t="n">
        <v>0</v>
      </c>
      <c r="C624" s="437" t="n">
        <v>0</v>
      </c>
      <c r="D624" s="437" t="n">
        <v>1</v>
      </c>
      <c r="E624" s="437" t="n">
        <v>202</v>
      </c>
      <c r="F624" s="437">
        <f>ROUND(Source!P621,O624)</f>
        <v/>
      </c>
      <c r="G624" s="437" t="inlineStr">
        <is>
          <t>СтМатОб</t>
        </is>
      </c>
      <c r="H624" s="437" t="inlineStr">
        <is>
          <t>Стоимость материальных ресурсов (всего)</t>
        </is>
      </c>
      <c r="I624" s="437" t="n"/>
      <c r="J624" s="437" t="n"/>
      <c r="K624" s="437" t="n">
        <v>202</v>
      </c>
      <c r="L624" s="437" t="n">
        <v>2</v>
      </c>
      <c r="M624" s="437" t="n">
        <v>3</v>
      </c>
      <c r="N624" s="437" t="inlineStr"/>
      <c r="O624" s="437" t="n">
        <v>0</v>
      </c>
      <c r="P624" s="437" t="n"/>
      <c r="Q624" s="437" t="n"/>
      <c r="R624" s="437" t="n"/>
      <c r="S624" s="437" t="n"/>
      <c r="T624" s="437" t="n"/>
      <c r="U624" s="437" t="n"/>
      <c r="V624" s="437" t="n"/>
      <c r="W624" s="437" t="n">
        <v>0</v>
      </c>
      <c r="X624" s="437" t="n">
        <v>1</v>
      </c>
      <c r="Y624" s="437" t="n">
        <v>0</v>
      </c>
      <c r="Z624" s="437" t="n"/>
      <c r="AA624" s="437" t="n"/>
      <c r="AB624" s="437" t="n"/>
    </row>
    <row r="625">
      <c r="A625" s="437" t="n">
        <v>50</v>
      </c>
      <c r="B625" s="437" t="n">
        <v>0</v>
      </c>
      <c r="C625" s="437" t="n">
        <v>0</v>
      </c>
      <c r="D625" s="437" t="n">
        <v>1</v>
      </c>
      <c r="E625" s="437" t="n">
        <v>222</v>
      </c>
      <c r="F625" s="437">
        <f>ROUND(Source!AO621,O625)</f>
        <v/>
      </c>
      <c r="G625" s="437" t="inlineStr">
        <is>
          <t>СтМатОбЗак</t>
        </is>
      </c>
      <c r="H625" s="437" t="inlineStr">
        <is>
          <t>Стоимость материалов и оборудования заказчика</t>
        </is>
      </c>
      <c r="I625" s="437" t="n"/>
      <c r="J625" s="437" t="n"/>
      <c r="K625" s="437" t="n">
        <v>222</v>
      </c>
      <c r="L625" s="437" t="n">
        <v>3</v>
      </c>
      <c r="M625" s="437" t="n">
        <v>3</v>
      </c>
      <c r="N625" s="437" t="inlineStr"/>
      <c r="O625" s="437" t="n">
        <v>0</v>
      </c>
      <c r="P625" s="437" t="n"/>
      <c r="Q625" s="437" t="n"/>
      <c r="R625" s="437" t="n"/>
      <c r="S625" s="437" t="n"/>
      <c r="T625" s="437" t="n"/>
      <c r="U625" s="437" t="n"/>
      <c r="V625" s="437" t="n"/>
      <c r="W625" s="437" t="n">
        <v>0</v>
      </c>
      <c r="X625" s="437" t="n">
        <v>1</v>
      </c>
      <c r="Y625" s="437" t="n">
        <v>0</v>
      </c>
      <c r="Z625" s="437" t="n"/>
      <c r="AA625" s="437" t="n"/>
      <c r="AB625" s="437" t="n"/>
    </row>
    <row r="626">
      <c r="A626" s="437" t="n">
        <v>50</v>
      </c>
      <c r="B626" s="437" t="n">
        <v>0</v>
      </c>
      <c r="C626" s="437" t="n">
        <v>0</v>
      </c>
      <c r="D626" s="437" t="n">
        <v>1</v>
      </c>
      <c r="E626" s="437" t="n">
        <v>225</v>
      </c>
      <c r="F626" s="437">
        <f>ROUND(Source!AV621,O626)</f>
        <v/>
      </c>
      <c r="G626" s="437" t="inlineStr">
        <is>
          <t>СтМатОбПод</t>
        </is>
      </c>
      <c r="H626" s="437" t="inlineStr">
        <is>
          <t>Стоимость материалов и оборудования подрядчика</t>
        </is>
      </c>
      <c r="I626" s="437" t="n"/>
      <c r="J626" s="437" t="n"/>
      <c r="K626" s="437" t="n">
        <v>225</v>
      </c>
      <c r="L626" s="437" t="n">
        <v>4</v>
      </c>
      <c r="M626" s="437" t="n">
        <v>3</v>
      </c>
      <c r="N626" s="437" t="inlineStr"/>
      <c r="O626" s="437" t="n">
        <v>0</v>
      </c>
      <c r="P626" s="437" t="n"/>
      <c r="Q626" s="437" t="n"/>
      <c r="R626" s="437" t="n"/>
      <c r="S626" s="437" t="n"/>
      <c r="T626" s="437" t="n"/>
      <c r="U626" s="437" t="n"/>
      <c r="V626" s="437" t="n"/>
      <c r="W626" s="437" t="n">
        <v>0</v>
      </c>
      <c r="X626" s="437" t="n">
        <v>1</v>
      </c>
      <c r="Y626" s="437" t="n">
        <v>0</v>
      </c>
      <c r="Z626" s="437" t="n"/>
      <c r="AA626" s="437" t="n"/>
      <c r="AB626" s="437" t="n"/>
    </row>
    <row r="627">
      <c r="A627" s="437" t="n">
        <v>50</v>
      </c>
      <c r="B627" s="437" t="n">
        <v>0</v>
      </c>
      <c r="C627" s="437" t="n">
        <v>0</v>
      </c>
      <c r="D627" s="437" t="n">
        <v>1</v>
      </c>
      <c r="E627" s="437" t="n">
        <v>226</v>
      </c>
      <c r="F627" s="437">
        <f>ROUND(Source!AW621,O627)</f>
        <v/>
      </c>
      <c r="G627" s="437" t="inlineStr">
        <is>
          <t>СтМат</t>
        </is>
      </c>
      <c r="H627" s="437" t="inlineStr">
        <is>
          <t>Стоимость материалов (всего)</t>
        </is>
      </c>
      <c r="I627" s="437" t="n"/>
      <c r="J627" s="437" t="n"/>
      <c r="K627" s="437" t="n">
        <v>226</v>
      </c>
      <c r="L627" s="437" t="n">
        <v>5</v>
      </c>
      <c r="M627" s="437" t="n">
        <v>3</v>
      </c>
      <c r="N627" s="437" t="inlineStr"/>
      <c r="O627" s="437" t="n">
        <v>0</v>
      </c>
      <c r="P627" s="437" t="n"/>
      <c r="Q627" s="437" t="n"/>
      <c r="R627" s="437" t="n"/>
      <c r="S627" s="437" t="n"/>
      <c r="T627" s="437" t="n"/>
      <c r="U627" s="437" t="n"/>
      <c r="V627" s="437" t="n"/>
      <c r="W627" s="437" t="n">
        <v>0</v>
      </c>
      <c r="X627" s="437" t="n">
        <v>1</v>
      </c>
      <c r="Y627" s="437" t="n">
        <v>0</v>
      </c>
      <c r="Z627" s="437" t="n"/>
      <c r="AA627" s="437" t="n"/>
      <c r="AB627" s="437" t="n"/>
    </row>
    <row r="628">
      <c r="A628" s="437" t="n">
        <v>50</v>
      </c>
      <c r="B628" s="437" t="n">
        <v>0</v>
      </c>
      <c r="C628" s="437" t="n">
        <v>0</v>
      </c>
      <c r="D628" s="437" t="n">
        <v>1</v>
      </c>
      <c r="E628" s="437" t="n">
        <v>227</v>
      </c>
      <c r="F628" s="437">
        <f>ROUND(Source!AX621,O628)</f>
        <v/>
      </c>
      <c r="G628" s="437" t="inlineStr">
        <is>
          <t>СтМатЗак</t>
        </is>
      </c>
      <c r="H628" s="437" t="inlineStr">
        <is>
          <t>Стоимость материалов заказчика</t>
        </is>
      </c>
      <c r="I628" s="437" t="n"/>
      <c r="J628" s="437" t="n"/>
      <c r="K628" s="437" t="n">
        <v>227</v>
      </c>
      <c r="L628" s="437" t="n">
        <v>6</v>
      </c>
      <c r="M628" s="437" t="n">
        <v>3</v>
      </c>
      <c r="N628" s="437" t="inlineStr"/>
      <c r="O628" s="437" t="n">
        <v>0</v>
      </c>
      <c r="P628" s="437" t="n"/>
      <c r="Q628" s="437" t="n"/>
      <c r="R628" s="437" t="n"/>
      <c r="S628" s="437" t="n"/>
      <c r="T628" s="437" t="n"/>
      <c r="U628" s="437" t="n"/>
      <c r="V628" s="437" t="n"/>
      <c r="W628" s="437" t="n">
        <v>0</v>
      </c>
      <c r="X628" s="437" t="n">
        <v>1</v>
      </c>
      <c r="Y628" s="437" t="n">
        <v>0</v>
      </c>
      <c r="Z628" s="437" t="n"/>
      <c r="AA628" s="437" t="n"/>
      <c r="AB628" s="437" t="n"/>
    </row>
    <row r="629">
      <c r="A629" s="437" t="n">
        <v>50</v>
      </c>
      <c r="B629" s="437" t="n">
        <v>0</v>
      </c>
      <c r="C629" s="437" t="n">
        <v>0</v>
      </c>
      <c r="D629" s="437" t="n">
        <v>1</v>
      </c>
      <c r="E629" s="437" t="n">
        <v>228</v>
      </c>
      <c r="F629" s="437">
        <f>ROUND(Source!AY621,O629)</f>
        <v/>
      </c>
      <c r="G629" s="437" t="inlineStr">
        <is>
          <t>СтМатПод</t>
        </is>
      </c>
      <c r="H629" s="437" t="inlineStr">
        <is>
          <t>Стоимость материалов подрядчика</t>
        </is>
      </c>
      <c r="I629" s="437" t="n"/>
      <c r="J629" s="437" t="n"/>
      <c r="K629" s="437" t="n">
        <v>228</v>
      </c>
      <c r="L629" s="437" t="n">
        <v>7</v>
      </c>
      <c r="M629" s="437" t="n">
        <v>3</v>
      </c>
      <c r="N629" s="437" t="inlineStr"/>
      <c r="O629" s="437" t="n">
        <v>0</v>
      </c>
      <c r="P629" s="437" t="n"/>
      <c r="Q629" s="437" t="n"/>
      <c r="R629" s="437" t="n"/>
      <c r="S629" s="437" t="n"/>
      <c r="T629" s="437" t="n"/>
      <c r="U629" s="437" t="n"/>
      <c r="V629" s="437" t="n"/>
      <c r="W629" s="437" t="n">
        <v>0</v>
      </c>
      <c r="X629" s="437" t="n">
        <v>1</v>
      </c>
      <c r="Y629" s="437" t="n">
        <v>0</v>
      </c>
      <c r="Z629" s="437" t="n"/>
      <c r="AA629" s="437" t="n"/>
      <c r="AB629" s="437" t="n"/>
    </row>
    <row r="630">
      <c r="A630" s="437" t="n">
        <v>50</v>
      </c>
      <c r="B630" s="437" t="n">
        <v>0</v>
      </c>
      <c r="C630" s="437" t="n">
        <v>0</v>
      </c>
      <c r="D630" s="437" t="n">
        <v>1</v>
      </c>
      <c r="E630" s="437" t="n">
        <v>216</v>
      </c>
      <c r="F630" s="437">
        <f>ROUND(Source!AP621,O630)</f>
        <v/>
      </c>
      <c r="G630" s="437" t="inlineStr">
        <is>
          <t>Оборуд</t>
        </is>
      </c>
      <c r="H630" s="437" t="inlineStr">
        <is>
          <t>Стоимость оборудования (всего)</t>
        </is>
      </c>
      <c r="I630" s="437" t="n"/>
      <c r="J630" s="437" t="n"/>
      <c r="K630" s="437" t="n">
        <v>216</v>
      </c>
      <c r="L630" s="437" t="n">
        <v>8</v>
      </c>
      <c r="M630" s="437" t="n">
        <v>3</v>
      </c>
      <c r="N630" s="437" t="inlineStr"/>
      <c r="O630" s="437" t="n">
        <v>0</v>
      </c>
      <c r="P630" s="437" t="n"/>
      <c r="Q630" s="437" t="n"/>
      <c r="R630" s="437" t="n"/>
      <c r="S630" s="437" t="n"/>
      <c r="T630" s="437" t="n"/>
      <c r="U630" s="437" t="n"/>
      <c r="V630" s="437" t="n"/>
      <c r="W630" s="437" t="n">
        <v>0</v>
      </c>
      <c r="X630" s="437" t="n">
        <v>1</v>
      </c>
      <c r="Y630" s="437" t="n">
        <v>0</v>
      </c>
      <c r="Z630" s="437" t="n"/>
      <c r="AA630" s="437" t="n"/>
      <c r="AB630" s="437" t="n"/>
    </row>
    <row r="631">
      <c r="A631" s="437" t="n">
        <v>50</v>
      </c>
      <c r="B631" s="437" t="n">
        <v>0</v>
      </c>
      <c r="C631" s="437" t="n">
        <v>0</v>
      </c>
      <c r="D631" s="437" t="n">
        <v>1</v>
      </c>
      <c r="E631" s="437" t="n">
        <v>223</v>
      </c>
      <c r="F631" s="437">
        <f>ROUND(Source!AQ621,O631)</f>
        <v/>
      </c>
      <c r="G631" s="437" t="inlineStr">
        <is>
          <t>ОборудЗак</t>
        </is>
      </c>
      <c r="H631" s="437" t="inlineStr">
        <is>
          <t>Стоимость оборудования заказчика</t>
        </is>
      </c>
      <c r="I631" s="437" t="n"/>
      <c r="J631" s="437" t="n"/>
      <c r="K631" s="437" t="n">
        <v>223</v>
      </c>
      <c r="L631" s="437" t="n">
        <v>9</v>
      </c>
      <c r="M631" s="437" t="n">
        <v>3</v>
      </c>
      <c r="N631" s="437" t="inlineStr"/>
      <c r="O631" s="437" t="n">
        <v>0</v>
      </c>
      <c r="P631" s="437" t="n"/>
      <c r="Q631" s="437" t="n"/>
      <c r="R631" s="437" t="n"/>
      <c r="S631" s="437" t="n"/>
      <c r="T631" s="437" t="n"/>
      <c r="U631" s="437" t="n"/>
      <c r="V631" s="437" t="n"/>
      <c r="W631" s="437" t="n">
        <v>0</v>
      </c>
      <c r="X631" s="437" t="n">
        <v>1</v>
      </c>
      <c r="Y631" s="437" t="n">
        <v>0</v>
      </c>
      <c r="Z631" s="437" t="n"/>
      <c r="AA631" s="437" t="n"/>
      <c r="AB631" s="437" t="n"/>
    </row>
    <row r="632">
      <c r="A632" s="437" t="n">
        <v>50</v>
      </c>
      <c r="B632" s="437" t="n">
        <v>0</v>
      </c>
      <c r="C632" s="437" t="n">
        <v>0</v>
      </c>
      <c r="D632" s="437" t="n">
        <v>1</v>
      </c>
      <c r="E632" s="437" t="n">
        <v>229</v>
      </c>
      <c r="F632" s="437">
        <f>ROUND(Source!AZ621,O632)</f>
        <v/>
      </c>
      <c r="G632" s="437" t="inlineStr">
        <is>
          <t>ОборудПод</t>
        </is>
      </c>
      <c r="H632" s="437" t="inlineStr">
        <is>
          <t>Стоимость оборудования подрядчика</t>
        </is>
      </c>
      <c r="I632" s="437" t="n"/>
      <c r="J632" s="437" t="n"/>
      <c r="K632" s="437" t="n">
        <v>229</v>
      </c>
      <c r="L632" s="437" t="n">
        <v>10</v>
      </c>
      <c r="M632" s="437" t="n">
        <v>3</v>
      </c>
      <c r="N632" s="437" t="inlineStr"/>
      <c r="O632" s="437" t="n">
        <v>0</v>
      </c>
      <c r="P632" s="437" t="n"/>
      <c r="Q632" s="437" t="n"/>
      <c r="R632" s="437" t="n"/>
      <c r="S632" s="437" t="n"/>
      <c r="T632" s="437" t="n"/>
      <c r="U632" s="437" t="n"/>
      <c r="V632" s="437" t="n"/>
      <c r="W632" s="437" t="n">
        <v>0</v>
      </c>
      <c r="X632" s="437" t="n">
        <v>1</v>
      </c>
      <c r="Y632" s="437" t="n">
        <v>0</v>
      </c>
      <c r="Z632" s="437" t="n"/>
      <c r="AA632" s="437" t="n"/>
      <c r="AB632" s="437" t="n"/>
    </row>
    <row r="633">
      <c r="A633" s="437" t="n">
        <v>50</v>
      </c>
      <c r="B633" s="437" t="n">
        <v>0</v>
      </c>
      <c r="C633" s="437" t="n">
        <v>0</v>
      </c>
      <c r="D633" s="437" t="n">
        <v>1</v>
      </c>
      <c r="E633" s="437" t="n">
        <v>203</v>
      </c>
      <c r="F633" s="437">
        <f>ROUND(Source!Q621,O633)</f>
        <v/>
      </c>
      <c r="G633" s="437" t="inlineStr">
        <is>
          <t>ЭММ</t>
        </is>
      </c>
      <c r="H633" s="437" t="inlineStr">
        <is>
          <t>Эксплуатация машин</t>
        </is>
      </c>
      <c r="I633" s="437" t="n"/>
      <c r="J633" s="437" t="n"/>
      <c r="K633" s="437" t="n">
        <v>203</v>
      </c>
      <c r="L633" s="437" t="n">
        <v>11</v>
      </c>
      <c r="M633" s="437" t="n">
        <v>3</v>
      </c>
      <c r="N633" s="437" t="inlineStr"/>
      <c r="O633" s="437" t="n">
        <v>0</v>
      </c>
      <c r="P633" s="437" t="n"/>
      <c r="Q633" s="437" t="n"/>
      <c r="R633" s="437" t="n"/>
      <c r="S633" s="437" t="n"/>
      <c r="T633" s="437" t="n"/>
      <c r="U633" s="437" t="n"/>
      <c r="V633" s="437" t="n"/>
      <c r="W633" s="437" t="n">
        <v>0</v>
      </c>
      <c r="X633" s="437" t="n">
        <v>1</v>
      </c>
      <c r="Y633" s="437" t="n">
        <v>0</v>
      </c>
      <c r="Z633" s="437" t="n"/>
      <c r="AA633" s="437" t="n"/>
      <c r="AB633" s="437" t="n"/>
    </row>
    <row r="634">
      <c r="A634" s="437" t="n">
        <v>50</v>
      </c>
      <c r="B634" s="437" t="n">
        <v>0</v>
      </c>
      <c r="C634" s="437" t="n">
        <v>0</v>
      </c>
      <c r="D634" s="437" t="n">
        <v>1</v>
      </c>
      <c r="E634" s="437" t="n">
        <v>231</v>
      </c>
      <c r="F634" s="437">
        <f>ROUND(Source!BB621,O634)</f>
        <v/>
      </c>
      <c r="G634" s="437" t="inlineStr">
        <is>
          <t>ЭММсНРиСП</t>
        </is>
      </c>
      <c r="H634" s="437" t="inlineStr">
        <is>
          <t>Эксплуатация машин по ТСН-2001.16</t>
        </is>
      </c>
      <c r="I634" s="437" t="n"/>
      <c r="J634" s="437" t="n"/>
      <c r="K634" s="437" t="n">
        <v>231</v>
      </c>
      <c r="L634" s="437" t="n">
        <v>12</v>
      </c>
      <c r="M634" s="437" t="n">
        <v>3</v>
      </c>
      <c r="N634" s="437" t="inlineStr"/>
      <c r="O634" s="437" t="n">
        <v>0</v>
      </c>
      <c r="P634" s="437" t="n"/>
      <c r="Q634" s="437" t="n"/>
      <c r="R634" s="437" t="n"/>
      <c r="S634" s="437" t="n"/>
      <c r="T634" s="437" t="n"/>
      <c r="U634" s="437" t="n"/>
      <c r="V634" s="437" t="n"/>
      <c r="W634" s="437" t="n">
        <v>0</v>
      </c>
      <c r="X634" s="437" t="n">
        <v>1</v>
      </c>
      <c r="Y634" s="437" t="n">
        <v>0</v>
      </c>
      <c r="Z634" s="437" t="n"/>
      <c r="AA634" s="437" t="n"/>
      <c r="AB634" s="437" t="n"/>
    </row>
    <row r="635">
      <c r="A635" s="437" t="n">
        <v>50</v>
      </c>
      <c r="B635" s="437" t="n">
        <v>0</v>
      </c>
      <c r="C635" s="437" t="n">
        <v>0</v>
      </c>
      <c r="D635" s="437" t="n">
        <v>1</v>
      </c>
      <c r="E635" s="437" t="n">
        <v>204</v>
      </c>
      <c r="F635" s="437">
        <f>ROUND(Source!R621,O635)</f>
        <v/>
      </c>
      <c r="G635" s="437" t="inlineStr">
        <is>
          <t>ЗПМ</t>
        </is>
      </c>
      <c r="H635" s="437" t="inlineStr">
        <is>
          <t>ЗП машинистов</t>
        </is>
      </c>
      <c r="I635" s="437" t="n"/>
      <c r="J635" s="437" t="n"/>
      <c r="K635" s="437" t="n">
        <v>204</v>
      </c>
      <c r="L635" s="437" t="n">
        <v>13</v>
      </c>
      <c r="M635" s="437" t="n">
        <v>3</v>
      </c>
      <c r="N635" s="437" t="inlineStr"/>
      <c r="O635" s="437" t="n">
        <v>0</v>
      </c>
      <c r="P635" s="437" t="n"/>
      <c r="Q635" s="437" t="n"/>
      <c r="R635" s="437" t="n"/>
      <c r="S635" s="437" t="n"/>
      <c r="T635" s="437" t="n"/>
      <c r="U635" s="437" t="n"/>
      <c r="V635" s="437" t="n"/>
      <c r="W635" s="437" t="n">
        <v>0</v>
      </c>
      <c r="X635" s="437" t="n">
        <v>1</v>
      </c>
      <c r="Y635" s="437" t="n">
        <v>0</v>
      </c>
      <c r="Z635" s="437" t="n"/>
      <c r="AA635" s="437" t="n"/>
      <c r="AB635" s="437" t="n"/>
    </row>
    <row r="636">
      <c r="A636" s="437" t="n">
        <v>50</v>
      </c>
      <c r="B636" s="437" t="n">
        <v>0</v>
      </c>
      <c r="C636" s="437" t="n">
        <v>0</v>
      </c>
      <c r="D636" s="437" t="n">
        <v>1</v>
      </c>
      <c r="E636" s="437" t="n">
        <v>205</v>
      </c>
      <c r="F636" s="437">
        <f>ROUND(Source!S621,O636)</f>
        <v/>
      </c>
      <c r="G636" s="437" t="inlineStr">
        <is>
          <t>ОЗП</t>
        </is>
      </c>
      <c r="H636" s="437" t="inlineStr">
        <is>
          <t>Основная ЗП рабочих</t>
        </is>
      </c>
      <c r="I636" s="437" t="n"/>
      <c r="J636" s="437" t="n"/>
      <c r="K636" s="437" t="n">
        <v>205</v>
      </c>
      <c r="L636" s="437" t="n">
        <v>14</v>
      </c>
      <c r="M636" s="437" t="n">
        <v>3</v>
      </c>
      <c r="N636" s="437" t="inlineStr"/>
      <c r="O636" s="437" t="n">
        <v>0</v>
      </c>
      <c r="P636" s="437" t="n"/>
      <c r="Q636" s="437" t="n"/>
      <c r="R636" s="437" t="n"/>
      <c r="S636" s="437" t="n"/>
      <c r="T636" s="437" t="n"/>
      <c r="U636" s="437" t="n"/>
      <c r="V636" s="437" t="n"/>
      <c r="W636" s="437" t="n">
        <v>0</v>
      </c>
      <c r="X636" s="437" t="n">
        <v>1</v>
      </c>
      <c r="Y636" s="437" t="n">
        <v>0</v>
      </c>
      <c r="Z636" s="437" t="n"/>
      <c r="AA636" s="437" t="n"/>
      <c r="AB636" s="437" t="n"/>
    </row>
    <row r="637">
      <c r="A637" s="437" t="n">
        <v>50</v>
      </c>
      <c r="B637" s="437" t="n">
        <v>0</v>
      </c>
      <c r="C637" s="437" t="n">
        <v>0</v>
      </c>
      <c r="D637" s="437" t="n">
        <v>1</v>
      </c>
      <c r="E637" s="437" t="n">
        <v>232</v>
      </c>
      <c r="F637" s="437">
        <f>ROUND(Source!BC621,O637)</f>
        <v/>
      </c>
      <c r="G637" s="437" t="inlineStr">
        <is>
          <t>ОЗПсНРиСП</t>
        </is>
      </c>
      <c r="H637" s="437" t="inlineStr">
        <is>
          <t>Основная ЗП рабочих по ТСН-2001.16</t>
        </is>
      </c>
      <c r="I637" s="437" t="n"/>
      <c r="J637" s="437" t="n"/>
      <c r="K637" s="437" t="n">
        <v>232</v>
      </c>
      <c r="L637" s="437" t="n">
        <v>15</v>
      </c>
      <c r="M637" s="437" t="n">
        <v>3</v>
      </c>
      <c r="N637" s="437" t="inlineStr"/>
      <c r="O637" s="437" t="n">
        <v>0</v>
      </c>
      <c r="P637" s="437" t="n"/>
      <c r="Q637" s="437" t="n"/>
      <c r="R637" s="437" t="n"/>
      <c r="S637" s="437" t="n"/>
      <c r="T637" s="437" t="n"/>
      <c r="U637" s="437" t="n"/>
      <c r="V637" s="437" t="n"/>
      <c r="W637" s="437" t="n">
        <v>0</v>
      </c>
      <c r="X637" s="437" t="n">
        <v>1</v>
      </c>
      <c r="Y637" s="437" t="n">
        <v>0</v>
      </c>
      <c r="Z637" s="437" t="n"/>
      <c r="AA637" s="437" t="n"/>
      <c r="AB637" s="437" t="n"/>
    </row>
    <row r="638">
      <c r="A638" s="437" t="n">
        <v>50</v>
      </c>
      <c r="B638" s="437" t="n">
        <v>0</v>
      </c>
      <c r="C638" s="437" t="n">
        <v>0</v>
      </c>
      <c r="D638" s="437" t="n">
        <v>1</v>
      </c>
      <c r="E638" s="437" t="n">
        <v>214</v>
      </c>
      <c r="F638" s="437">
        <f>ROUND(Source!AS621,O638)</f>
        <v/>
      </c>
      <c r="G638" s="437" t="inlineStr">
        <is>
          <t>Строит</t>
        </is>
      </c>
      <c r="H638" s="437" t="inlineStr">
        <is>
          <t>Строительные работы с НР и СП</t>
        </is>
      </c>
      <c r="I638" s="437" t="n"/>
      <c r="J638" s="437" t="n"/>
      <c r="K638" s="437" t="n">
        <v>214</v>
      </c>
      <c r="L638" s="437" t="n">
        <v>16</v>
      </c>
      <c r="M638" s="437" t="n">
        <v>3</v>
      </c>
      <c r="N638" s="437" t="inlineStr"/>
      <c r="O638" s="437" t="n">
        <v>0</v>
      </c>
      <c r="P638" s="437" t="n"/>
      <c r="Q638" s="437" t="n"/>
      <c r="R638" s="437" t="n"/>
      <c r="S638" s="437" t="n"/>
      <c r="T638" s="437" t="n"/>
      <c r="U638" s="437" t="n"/>
      <c r="V638" s="437" t="n"/>
      <c r="W638" s="437" t="n">
        <v>0</v>
      </c>
      <c r="X638" s="437" t="n">
        <v>1</v>
      </c>
      <c r="Y638" s="437" t="n">
        <v>0</v>
      </c>
      <c r="Z638" s="437" t="n"/>
      <c r="AA638" s="437" t="n"/>
      <c r="AB638" s="437" t="n"/>
    </row>
    <row r="639">
      <c r="A639" s="437" t="n">
        <v>50</v>
      </c>
      <c r="B639" s="437" t="n">
        <v>0</v>
      </c>
      <c r="C639" s="437" t="n">
        <v>0</v>
      </c>
      <c r="D639" s="437" t="n">
        <v>1</v>
      </c>
      <c r="E639" s="437" t="n">
        <v>215</v>
      </c>
      <c r="F639" s="437">
        <f>ROUND(Source!AT621,O639)</f>
        <v/>
      </c>
      <c r="G639" s="437" t="inlineStr">
        <is>
          <t>Монтаж</t>
        </is>
      </c>
      <c r="H639" s="437" t="inlineStr">
        <is>
          <t>Монтажные работы с НР и СП</t>
        </is>
      </c>
      <c r="I639" s="437" t="n"/>
      <c r="J639" s="437" t="n"/>
      <c r="K639" s="437" t="n">
        <v>215</v>
      </c>
      <c r="L639" s="437" t="n">
        <v>17</v>
      </c>
      <c r="M639" s="437" t="n">
        <v>3</v>
      </c>
      <c r="N639" s="437" t="inlineStr"/>
      <c r="O639" s="437" t="n">
        <v>0</v>
      </c>
      <c r="P639" s="437" t="n"/>
      <c r="Q639" s="437" t="n"/>
      <c r="R639" s="437" t="n"/>
      <c r="S639" s="437" t="n"/>
      <c r="T639" s="437" t="n"/>
      <c r="U639" s="437" t="n"/>
      <c r="V639" s="437" t="n"/>
      <c r="W639" s="437" t="n">
        <v>0</v>
      </c>
      <c r="X639" s="437" t="n">
        <v>1</v>
      </c>
      <c r="Y639" s="437" t="n">
        <v>0</v>
      </c>
      <c r="Z639" s="437" t="n"/>
      <c r="AA639" s="437" t="n"/>
      <c r="AB639" s="437" t="n"/>
    </row>
    <row r="640">
      <c r="A640" s="437" t="n">
        <v>50</v>
      </c>
      <c r="B640" s="437" t="n">
        <v>0</v>
      </c>
      <c r="C640" s="437" t="n">
        <v>0</v>
      </c>
      <c r="D640" s="437" t="n">
        <v>1</v>
      </c>
      <c r="E640" s="437" t="n">
        <v>217</v>
      </c>
      <c r="F640" s="437">
        <f>ROUND(Source!AU621,O640)</f>
        <v/>
      </c>
      <c r="G640" s="437" t="inlineStr">
        <is>
          <t>Прочие</t>
        </is>
      </c>
      <c r="H640" s="437" t="inlineStr">
        <is>
          <t>Прочие работы с НР и СП</t>
        </is>
      </c>
      <c r="I640" s="437" t="n"/>
      <c r="J640" s="437" t="n"/>
      <c r="K640" s="437" t="n">
        <v>217</v>
      </c>
      <c r="L640" s="437" t="n">
        <v>18</v>
      </c>
      <c r="M640" s="437" t="n">
        <v>3</v>
      </c>
      <c r="N640" s="437" t="inlineStr"/>
      <c r="O640" s="437" t="n">
        <v>0</v>
      </c>
      <c r="P640" s="437" t="n"/>
      <c r="Q640" s="437" t="n"/>
      <c r="R640" s="437" t="n"/>
      <c r="S640" s="437" t="n"/>
      <c r="T640" s="437" t="n"/>
      <c r="U640" s="437" t="n"/>
      <c r="V640" s="437" t="n"/>
      <c r="W640" s="437" t="n">
        <v>0</v>
      </c>
      <c r="X640" s="437" t="n">
        <v>1</v>
      </c>
      <c r="Y640" s="437" t="n">
        <v>0</v>
      </c>
      <c r="Z640" s="437" t="n"/>
      <c r="AA640" s="437" t="n"/>
      <c r="AB640" s="437" t="n"/>
    </row>
    <row r="641">
      <c r="A641" s="437" t="n">
        <v>50</v>
      </c>
      <c r="B641" s="437" t="n">
        <v>0</v>
      </c>
      <c r="C641" s="437" t="n">
        <v>0</v>
      </c>
      <c r="D641" s="437" t="n">
        <v>1</v>
      </c>
      <c r="E641" s="437" t="n">
        <v>230</v>
      </c>
      <c r="F641" s="437">
        <f>ROUND(Source!BA621,O641)</f>
        <v/>
      </c>
      <c r="G641" s="437" t="inlineStr">
        <is>
          <t>ПрочиеЗатр</t>
        </is>
      </c>
      <c r="H641" s="437" t="inlineStr">
        <is>
          <t>Прочие затраты по ТСН-2001.16</t>
        </is>
      </c>
      <c r="I641" s="437" t="n"/>
      <c r="J641" s="437" t="n"/>
      <c r="K641" s="437" t="n">
        <v>230</v>
      </c>
      <c r="L641" s="437" t="n">
        <v>19</v>
      </c>
      <c r="M641" s="437" t="n">
        <v>3</v>
      </c>
      <c r="N641" s="437" t="inlineStr"/>
      <c r="O641" s="437" t="n">
        <v>0</v>
      </c>
      <c r="P641" s="437" t="n"/>
      <c r="Q641" s="437" t="n"/>
      <c r="R641" s="437" t="n"/>
      <c r="S641" s="437" t="n"/>
      <c r="T641" s="437" t="n"/>
      <c r="U641" s="437" t="n"/>
      <c r="V641" s="437" t="n"/>
      <c r="W641" s="437" t="n">
        <v>0</v>
      </c>
      <c r="X641" s="437" t="n">
        <v>1</v>
      </c>
      <c r="Y641" s="437" t="n">
        <v>0</v>
      </c>
      <c r="Z641" s="437" t="n"/>
      <c r="AA641" s="437" t="n"/>
      <c r="AB641" s="437" t="n"/>
    </row>
    <row r="642">
      <c r="A642" s="437" t="n">
        <v>50</v>
      </c>
      <c r="B642" s="437" t="n">
        <v>0</v>
      </c>
      <c r="C642" s="437" t="n">
        <v>0</v>
      </c>
      <c r="D642" s="437" t="n">
        <v>1</v>
      </c>
      <c r="E642" s="437" t="n">
        <v>206</v>
      </c>
      <c r="F642" s="437">
        <f>ROUND(Source!T621,O642)</f>
        <v/>
      </c>
      <c r="G642" s="437" t="inlineStr">
        <is>
          <t>ВозврМат</t>
        </is>
      </c>
      <c r="H642" s="437" t="inlineStr">
        <is>
          <t>Возврат материалов</t>
        </is>
      </c>
      <c r="I642" s="437" t="n"/>
      <c r="J642" s="437" t="n"/>
      <c r="K642" s="437" t="n">
        <v>206</v>
      </c>
      <c r="L642" s="437" t="n">
        <v>20</v>
      </c>
      <c r="M642" s="437" t="n">
        <v>3</v>
      </c>
      <c r="N642" s="437" t="inlineStr"/>
      <c r="O642" s="437" t="n">
        <v>0</v>
      </c>
      <c r="P642" s="437" t="n"/>
      <c r="Q642" s="437" t="n"/>
      <c r="R642" s="437" t="n"/>
      <c r="S642" s="437" t="n"/>
      <c r="T642" s="437" t="n"/>
      <c r="U642" s="437" t="n"/>
      <c r="V642" s="437" t="n"/>
      <c r="W642" s="437" t="n">
        <v>0</v>
      </c>
      <c r="X642" s="437" t="n">
        <v>1</v>
      </c>
      <c r="Y642" s="437" t="n">
        <v>0</v>
      </c>
      <c r="Z642" s="437" t="n"/>
      <c r="AA642" s="437" t="n"/>
      <c r="AB642" s="437" t="n"/>
    </row>
    <row r="643">
      <c r="A643" s="437" t="n">
        <v>50</v>
      </c>
      <c r="B643" s="437" t="n">
        <v>0</v>
      </c>
      <c r="C643" s="437" t="n">
        <v>0</v>
      </c>
      <c r="D643" s="437" t="n">
        <v>1</v>
      </c>
      <c r="E643" s="437" t="n">
        <v>207</v>
      </c>
      <c r="F643" s="437">
        <f>ROUND(Source!U621,O643)</f>
        <v/>
      </c>
      <c r="G643" s="437" t="inlineStr">
        <is>
          <t>ТрудСтр</t>
        </is>
      </c>
      <c r="H643" s="437" t="inlineStr">
        <is>
          <t>Трудозатраты строителей</t>
        </is>
      </c>
      <c r="I643" s="437" t="n"/>
      <c r="J643" s="437" t="n"/>
      <c r="K643" s="437" t="n">
        <v>207</v>
      </c>
      <c r="L643" s="437" t="n">
        <v>21</v>
      </c>
      <c r="M643" s="437" t="n">
        <v>3</v>
      </c>
      <c r="N643" s="437" t="inlineStr"/>
      <c r="O643" s="437" t="n">
        <v>7</v>
      </c>
      <c r="P643" s="437" t="n"/>
      <c r="Q643" s="437" t="n"/>
      <c r="R643" s="437" t="n"/>
      <c r="S643" s="437" t="n"/>
      <c r="T643" s="437" t="n"/>
      <c r="U643" s="437" t="n"/>
      <c r="V643" s="437" t="n"/>
      <c r="W643" s="437" t="n">
        <v>0</v>
      </c>
      <c r="X643" s="437" t="n">
        <v>1</v>
      </c>
      <c r="Y643" s="437" t="n">
        <v>0</v>
      </c>
      <c r="Z643" s="437" t="n"/>
      <c r="AA643" s="437" t="n"/>
      <c r="AB643" s="437" t="n"/>
    </row>
    <row r="644">
      <c r="A644" s="437" t="n">
        <v>50</v>
      </c>
      <c r="B644" s="437" t="n">
        <v>0</v>
      </c>
      <c r="C644" s="437" t="n">
        <v>0</v>
      </c>
      <c r="D644" s="437" t="n">
        <v>1</v>
      </c>
      <c r="E644" s="437" t="n">
        <v>208</v>
      </c>
      <c r="F644" s="437">
        <f>ROUND(Source!V621,O644)</f>
        <v/>
      </c>
      <c r="G644" s="437" t="inlineStr">
        <is>
          <t>ТрудМаш</t>
        </is>
      </c>
      <c r="H644" s="437" t="inlineStr">
        <is>
          <t>Трудозатраты машинистов</t>
        </is>
      </c>
      <c r="I644" s="437" t="n"/>
      <c r="J644" s="437" t="n"/>
      <c r="K644" s="437" t="n">
        <v>208</v>
      </c>
      <c r="L644" s="437" t="n">
        <v>22</v>
      </c>
      <c r="M644" s="437" t="n">
        <v>3</v>
      </c>
      <c r="N644" s="437" t="inlineStr"/>
      <c r="O644" s="437" t="n">
        <v>7</v>
      </c>
      <c r="P644" s="437" t="n"/>
      <c r="Q644" s="437" t="n"/>
      <c r="R644" s="437" t="n"/>
      <c r="S644" s="437" t="n"/>
      <c r="T644" s="437" t="n"/>
      <c r="U644" s="437" t="n"/>
      <c r="V644" s="437" t="n"/>
      <c r="W644" s="437" t="n">
        <v>0</v>
      </c>
      <c r="X644" s="437" t="n">
        <v>1</v>
      </c>
      <c r="Y644" s="437" t="n">
        <v>0</v>
      </c>
      <c r="Z644" s="437" t="n"/>
      <c r="AA644" s="437" t="n"/>
      <c r="AB644" s="437" t="n"/>
    </row>
    <row r="645">
      <c r="A645" s="437" t="n">
        <v>50</v>
      </c>
      <c r="B645" s="437" t="n">
        <v>0</v>
      </c>
      <c r="C645" s="437" t="n">
        <v>0</v>
      </c>
      <c r="D645" s="437" t="n">
        <v>1</v>
      </c>
      <c r="E645" s="437" t="n">
        <v>209</v>
      </c>
      <c r="F645" s="437">
        <f>ROUND(Source!W621,O645)</f>
        <v/>
      </c>
      <c r="G645" s="437" t="inlineStr">
        <is>
          <t>ТранспМат</t>
        </is>
      </c>
      <c r="H645" s="437" t="inlineStr">
        <is>
          <t>Транспорт материалов</t>
        </is>
      </c>
      <c r="I645" s="437" t="n"/>
      <c r="J645" s="437" t="n"/>
      <c r="K645" s="437" t="n">
        <v>209</v>
      </c>
      <c r="L645" s="437" t="n">
        <v>23</v>
      </c>
      <c r="M645" s="437" t="n">
        <v>3</v>
      </c>
      <c r="N645" s="437" t="inlineStr"/>
      <c r="O645" s="437" t="n">
        <v>0</v>
      </c>
      <c r="P645" s="437" t="n"/>
      <c r="Q645" s="437" t="n"/>
      <c r="R645" s="437" t="n"/>
      <c r="S645" s="437" t="n"/>
      <c r="T645" s="437" t="n"/>
      <c r="U645" s="437" t="n"/>
      <c r="V645" s="437" t="n"/>
      <c r="W645" s="437" t="n">
        <v>0</v>
      </c>
      <c r="X645" s="437" t="n">
        <v>1</v>
      </c>
      <c r="Y645" s="437" t="n">
        <v>0</v>
      </c>
      <c r="Z645" s="437" t="n"/>
      <c r="AA645" s="437" t="n"/>
      <c r="AB645" s="437" t="n"/>
    </row>
    <row r="646">
      <c r="A646" s="437" t="n">
        <v>50</v>
      </c>
      <c r="B646" s="437" t="n">
        <v>0</v>
      </c>
      <c r="C646" s="437" t="n">
        <v>0</v>
      </c>
      <c r="D646" s="437" t="n">
        <v>1</v>
      </c>
      <c r="E646" s="437" t="n">
        <v>233</v>
      </c>
      <c r="F646" s="437">
        <f>ROUND(Source!BD621,O646)</f>
        <v/>
      </c>
      <c r="G646" s="437" t="inlineStr">
        <is>
          <t>Перевозка</t>
        </is>
      </c>
      <c r="H646" s="437" t="inlineStr">
        <is>
          <t>Перевозка грузов</t>
        </is>
      </c>
      <c r="I646" s="437" t="n"/>
      <c r="J646" s="437" t="n"/>
      <c r="K646" s="437" t="n">
        <v>233</v>
      </c>
      <c r="L646" s="437" t="n">
        <v>24</v>
      </c>
      <c r="M646" s="437" t="n">
        <v>3</v>
      </c>
      <c r="N646" s="437" t="inlineStr"/>
      <c r="O646" s="437" t="n">
        <v>0</v>
      </c>
      <c r="P646" s="437" t="n"/>
      <c r="Q646" s="437" t="n"/>
      <c r="R646" s="437" t="n"/>
      <c r="S646" s="437" t="n"/>
      <c r="T646" s="437" t="n"/>
      <c r="U646" s="437" t="n"/>
      <c r="V646" s="437" t="n"/>
      <c r="W646" s="437" t="n">
        <v>0</v>
      </c>
      <c r="X646" s="437" t="n">
        <v>1</v>
      </c>
      <c r="Y646" s="437" t="n">
        <v>0</v>
      </c>
      <c r="Z646" s="437" t="n"/>
      <c r="AA646" s="437" t="n"/>
      <c r="AB646" s="437" t="n"/>
    </row>
    <row r="647">
      <c r="A647" s="437" t="n">
        <v>50</v>
      </c>
      <c r="B647" s="437" t="n">
        <v>0</v>
      </c>
      <c r="C647" s="437" t="n">
        <v>0</v>
      </c>
      <c r="D647" s="437" t="n">
        <v>1</v>
      </c>
      <c r="E647" s="437" t="n">
        <v>210</v>
      </c>
      <c r="F647" s="437">
        <f>ROUND(Source!X621,O647)</f>
        <v/>
      </c>
      <c r="G647" s="437" t="inlineStr">
        <is>
          <t>НР</t>
        </is>
      </c>
      <c r="H647" s="437" t="inlineStr">
        <is>
          <t>Накладные расходы</t>
        </is>
      </c>
      <c r="I647" s="437" t="n"/>
      <c r="J647" s="437" t="n"/>
      <c r="K647" s="437" t="n">
        <v>210</v>
      </c>
      <c r="L647" s="437" t="n">
        <v>25</v>
      </c>
      <c r="M647" s="437" t="n">
        <v>3</v>
      </c>
      <c r="N647" s="437" t="inlineStr"/>
      <c r="O647" s="437" t="n">
        <v>0</v>
      </c>
      <c r="P647" s="437" t="n"/>
      <c r="Q647" s="437" t="n"/>
      <c r="R647" s="437" t="n"/>
      <c r="S647" s="437" t="n"/>
      <c r="T647" s="437" t="n"/>
      <c r="U647" s="437" t="n"/>
      <c r="V647" s="437" t="n"/>
      <c r="W647" s="437" t="n">
        <v>0</v>
      </c>
      <c r="X647" s="437" t="n">
        <v>1</v>
      </c>
      <c r="Y647" s="437" t="n">
        <v>0</v>
      </c>
      <c r="Z647" s="437" t="n"/>
      <c r="AA647" s="437" t="n"/>
      <c r="AB647" s="437" t="n"/>
    </row>
    <row r="648">
      <c r="A648" s="437" t="n">
        <v>50</v>
      </c>
      <c r="B648" s="437" t="n">
        <v>0</v>
      </c>
      <c r="C648" s="437" t="n">
        <v>0</v>
      </c>
      <c r="D648" s="437" t="n">
        <v>1</v>
      </c>
      <c r="E648" s="437" t="n">
        <v>211</v>
      </c>
      <c r="F648" s="437">
        <f>ROUND(Source!Y621,O648)</f>
        <v/>
      </c>
      <c r="G648" s="437" t="inlineStr">
        <is>
          <t>СмПриб</t>
        </is>
      </c>
      <c r="H648" s="437" t="inlineStr">
        <is>
          <t>Сметная прибыль</t>
        </is>
      </c>
      <c r="I648" s="437" t="n"/>
      <c r="J648" s="437" t="n"/>
      <c r="K648" s="437" t="n">
        <v>211</v>
      </c>
      <c r="L648" s="437" t="n">
        <v>26</v>
      </c>
      <c r="M648" s="437" t="n">
        <v>3</v>
      </c>
      <c r="N648" s="437" t="inlineStr"/>
      <c r="O648" s="437" t="n">
        <v>0</v>
      </c>
      <c r="P648" s="437" t="n"/>
      <c r="Q648" s="437" t="n"/>
      <c r="R648" s="437" t="n"/>
      <c r="S648" s="437" t="n"/>
      <c r="T648" s="437" t="n"/>
      <c r="U648" s="437" t="n"/>
      <c r="V648" s="437" t="n"/>
      <c r="W648" s="437" t="n">
        <v>0</v>
      </c>
      <c r="X648" s="437" t="n">
        <v>1</v>
      </c>
      <c r="Y648" s="437" t="n">
        <v>0</v>
      </c>
      <c r="Z648" s="437" t="n"/>
      <c r="AA648" s="437" t="n"/>
      <c r="AB648" s="437" t="n"/>
    </row>
    <row r="649">
      <c r="A649" s="437" t="n">
        <v>50</v>
      </c>
      <c r="B649" s="437" t="n">
        <v>0</v>
      </c>
      <c r="C649" s="437" t="n">
        <v>0</v>
      </c>
      <c r="D649" s="437" t="n">
        <v>1</v>
      </c>
      <c r="E649" s="437" t="n">
        <v>224</v>
      </c>
      <c r="F649" s="437">
        <f>ROUND(Source!AR621,O649)</f>
        <v/>
      </c>
      <c r="G649" s="437" t="inlineStr">
        <is>
          <t>Всего</t>
        </is>
      </c>
      <c r="H649" s="437" t="inlineStr">
        <is>
          <t>Всего с НР и СП</t>
        </is>
      </c>
      <c r="I649" s="437" t="n"/>
      <c r="J649" s="437" t="n"/>
      <c r="K649" s="437" t="n">
        <v>224</v>
      </c>
      <c r="L649" s="437" t="n">
        <v>27</v>
      </c>
      <c r="M649" s="437" t="n">
        <v>3</v>
      </c>
      <c r="N649" s="437" t="inlineStr"/>
      <c r="O649" s="437" t="n">
        <v>0</v>
      </c>
      <c r="P649" s="437" t="n"/>
      <c r="Q649" s="437" t="n"/>
      <c r="R649" s="437" t="n"/>
      <c r="S649" s="437" t="n"/>
      <c r="T649" s="437" t="n"/>
      <c r="U649" s="437" t="n"/>
      <c r="V649" s="437" t="n"/>
      <c r="W649" s="437" t="n">
        <v>0</v>
      </c>
      <c r="X649" s="437" t="n">
        <v>1</v>
      </c>
      <c r="Y649" s="437" t="n">
        <v>0</v>
      </c>
      <c r="Z649" s="437" t="n"/>
      <c r="AA649" s="437" t="n"/>
      <c r="AB649" s="437" t="n"/>
    </row>
    <row r="650">
      <c r="A650" s="437" t="n">
        <v>50</v>
      </c>
      <c r="B650" s="437" t="n">
        <v>0</v>
      </c>
      <c r="C650" s="437" t="n">
        <v>0</v>
      </c>
      <c r="D650" s="437" t="n">
        <v>2</v>
      </c>
      <c r="E650" s="437" t="n">
        <v>0</v>
      </c>
      <c r="F650" s="437">
        <f>ROUND(F649,O650)</f>
        <v/>
      </c>
      <c r="G650" s="437" t="inlineStr">
        <is>
          <t>и1</t>
        </is>
      </c>
      <c r="H650" s="437" t="inlineStr">
        <is>
          <t>Итого</t>
        </is>
      </c>
      <c r="I650" s="437" t="n"/>
      <c r="J650" s="437" t="n"/>
      <c r="K650" s="437" t="n">
        <v>212</v>
      </c>
      <c r="L650" s="437" t="n">
        <v>28</v>
      </c>
      <c r="M650" s="437" t="n">
        <v>0</v>
      </c>
      <c r="N650" s="437" t="inlineStr"/>
      <c r="O650" s="437" t="n">
        <v>0</v>
      </c>
      <c r="P650" s="437" t="n"/>
      <c r="Q650" s="437" t="n"/>
      <c r="R650" s="437" t="n"/>
      <c r="S650" s="437" t="n"/>
      <c r="T650" s="437" t="n"/>
      <c r="U650" s="437" t="n"/>
      <c r="V650" s="437" t="n"/>
      <c r="W650" s="437" t="n">
        <v>0</v>
      </c>
      <c r="X650" s="437" t="n">
        <v>1</v>
      </c>
      <c r="Y650" s="437" t="n">
        <v>0</v>
      </c>
      <c r="Z650" s="437" t="n"/>
      <c r="AA650" s="437" t="n"/>
      <c r="AB650" s="437" t="n"/>
    </row>
    <row r="651">
      <c r="A651" s="437" t="n">
        <v>50</v>
      </c>
      <c r="B651" s="437" t="n">
        <v>0</v>
      </c>
      <c r="C651" s="437" t="n">
        <v>0</v>
      </c>
      <c r="D651" s="437" t="n">
        <v>2</v>
      </c>
      <c r="E651" s="437" t="n">
        <v>0</v>
      </c>
      <c r="F651" s="437">
        <f>ROUND(F650*0.22,O651)</f>
        <v/>
      </c>
      <c r="G651" s="437" t="inlineStr">
        <is>
          <t>и2</t>
        </is>
      </c>
      <c r="H651" s="437" t="inlineStr">
        <is>
          <t>НДС 22%</t>
        </is>
      </c>
      <c r="I651" s="437" t="n"/>
      <c r="J651" s="437" t="n"/>
      <c r="K651" s="437" t="n">
        <v>212</v>
      </c>
      <c r="L651" s="437" t="n">
        <v>29</v>
      </c>
      <c r="M651" s="437" t="n">
        <v>0</v>
      </c>
      <c r="N651" s="437" t="inlineStr"/>
      <c r="O651" s="437" t="n">
        <v>0</v>
      </c>
      <c r="P651" s="437" t="n"/>
      <c r="Q651" s="437" t="n"/>
      <c r="R651" s="437" t="n"/>
      <c r="S651" s="437" t="n"/>
      <c r="T651" s="437" t="n"/>
      <c r="U651" s="437" t="n"/>
      <c r="V651" s="437" t="n"/>
      <c r="W651" s="437" t="n">
        <v>0</v>
      </c>
      <c r="X651" s="437" t="n">
        <v>1</v>
      </c>
      <c r="Y651" s="437" t="n">
        <v>0</v>
      </c>
      <c r="Z651" s="437" t="n"/>
      <c r="AA651" s="437" t="n"/>
      <c r="AB651" s="437" t="n"/>
    </row>
    <row r="652">
      <c r="A652" s="437" t="n">
        <v>50</v>
      </c>
      <c r="B652" s="437" t="n">
        <v>0</v>
      </c>
      <c r="C652" s="437" t="n">
        <v>0</v>
      </c>
      <c r="D652" s="437" t="n">
        <v>2</v>
      </c>
      <c r="E652" s="437" t="n">
        <v>213</v>
      </c>
      <c r="F652" s="437">
        <f>ROUND(F650+F651,O652)</f>
        <v/>
      </c>
      <c r="G652" s="437" t="inlineStr">
        <is>
          <t>и3</t>
        </is>
      </c>
      <c r="H652" s="437" t="inlineStr">
        <is>
          <t>Всего</t>
        </is>
      </c>
      <c r="I652" s="437" t="n"/>
      <c r="J652" s="437" t="n"/>
      <c r="K652" s="437" t="n">
        <v>212</v>
      </c>
      <c r="L652" s="437" t="n">
        <v>30</v>
      </c>
      <c r="M652" s="437" t="n">
        <v>0</v>
      </c>
      <c r="N652" s="437" t="inlineStr"/>
      <c r="O652" s="437" t="n">
        <v>0</v>
      </c>
      <c r="P652" s="437" t="n"/>
      <c r="Q652" s="437" t="n"/>
      <c r="R652" s="437" t="n"/>
      <c r="S652" s="437" t="n"/>
      <c r="T652" s="437" t="n"/>
      <c r="U652" s="437" t="n"/>
      <c r="V652" s="437" t="n"/>
      <c r="W652" s="437" t="n">
        <v>0</v>
      </c>
      <c r="X652" s="437" t="n">
        <v>1</v>
      </c>
      <c r="Y652" s="437" t="n">
        <v>0</v>
      </c>
      <c r="Z652" s="437" t="n"/>
      <c r="AA652" s="437" t="n"/>
      <c r="AB652" s="437" t="n"/>
    </row>
    <row r="653"/>
    <row r="654">
      <c r="A654" s="434" t="n">
        <v>3</v>
      </c>
      <c r="B654" s="434" t="n">
        <v>0</v>
      </c>
      <c r="C654" s="434" t="n"/>
      <c r="D654" s="434">
        <f>ROW(A675)</f>
        <v/>
      </c>
      <c r="E654" s="434" t="n"/>
      <c r="F654" s="434" t="inlineStr">
        <is>
          <t>Новая локальная смета</t>
        </is>
      </c>
      <c r="G654" s="434" t="inlineStr">
        <is>
          <t>Молодежная 9</t>
        </is>
      </c>
      <c r="H654" s="434" t="inlineStr"/>
      <c r="I654" s="434" t="n">
        <v>0</v>
      </c>
      <c r="J654" s="434" t="inlineStr"/>
      <c r="K654" s="434" t="n">
        <v>0</v>
      </c>
      <c r="L654" s="434" t="inlineStr">
        <is>
          <t>Новая локальная смета</t>
        </is>
      </c>
      <c r="M654" s="434" t="inlineStr"/>
      <c r="N654" s="434" t="n"/>
      <c r="O654" s="434" t="n"/>
      <c r="P654" s="434" t="n"/>
      <c r="Q654" s="434" t="n"/>
      <c r="R654" s="434" t="n"/>
      <c r="S654" s="434" t="n">
        <v>0</v>
      </c>
      <c r="T654" s="434" t="n"/>
      <c r="U654" s="434" t="inlineStr"/>
      <c r="V654" s="434" t="n">
        <v>0</v>
      </c>
      <c r="W654" s="434" t="n"/>
      <c r="X654" s="434" t="n"/>
      <c r="Y654" s="434" t="n"/>
      <c r="Z654" s="434" t="n"/>
      <c r="AA654" s="434" t="n"/>
      <c r="AB654" s="434" t="inlineStr"/>
      <c r="AC654" s="434" t="inlineStr"/>
      <c r="AD654" s="434" t="inlineStr"/>
      <c r="AE654" s="434" t="inlineStr"/>
      <c r="AF654" s="434" t="inlineStr"/>
      <c r="AG654" s="434" t="inlineStr"/>
      <c r="AH654" s="434" t="n"/>
      <c r="AI654" s="434" t="n"/>
      <c r="AJ654" s="434" t="n"/>
      <c r="AK654" s="434" t="n"/>
      <c r="AL654" s="434" t="n"/>
      <c r="AM654" s="434" t="n"/>
      <c r="AN654" s="434" t="n"/>
      <c r="AO654" s="434" t="n"/>
      <c r="AP654" s="434" t="inlineStr"/>
      <c r="AQ654" s="434" t="inlineStr"/>
      <c r="AR654" s="434" t="inlineStr"/>
      <c r="AS654" s="434" t="n"/>
      <c r="AT654" s="434" t="n"/>
      <c r="AU654" s="434" t="n"/>
      <c r="AV654" s="434" t="n"/>
      <c r="AW654" s="434" t="n"/>
      <c r="AX654" s="434" t="n"/>
      <c r="AY654" s="434" t="n"/>
      <c r="AZ654" s="434" t="inlineStr"/>
      <c r="BA654" s="434" t="n"/>
      <c r="BB654" s="434" t="inlineStr"/>
      <c r="BC654" s="434" t="inlineStr"/>
      <c r="BD654" s="434" t="inlineStr"/>
      <c r="BE654" s="434" t="inlineStr"/>
      <c r="BF654" s="434" t="inlineStr"/>
      <c r="BG654" s="434" t="inlineStr"/>
      <c r="BH654" s="434" t="inlineStr"/>
      <c r="BI654" s="434" t="inlineStr"/>
      <c r="BJ654" s="434" t="inlineStr"/>
      <c r="BK654" s="434" t="inlineStr"/>
      <c r="BL654" s="434" t="inlineStr"/>
      <c r="BM654" s="434" t="inlineStr"/>
      <c r="BN654" s="434" t="inlineStr"/>
      <c r="BO654" s="434" t="inlineStr"/>
      <c r="BP654" s="434" t="inlineStr"/>
      <c r="BQ654" s="434" t="n"/>
      <c r="BR654" s="434" t="n"/>
      <c r="BS654" s="434" t="n"/>
      <c r="BT654" s="434" t="n"/>
      <c r="BU654" s="434" t="n"/>
      <c r="BV654" s="434" t="n"/>
      <c r="BW654" s="434" t="n"/>
      <c r="BX654" s="434" t="n">
        <v>0</v>
      </c>
      <c r="BY654" s="434" t="n"/>
      <c r="BZ654" s="434" t="n"/>
      <c r="CA654" s="434" t="n"/>
      <c r="CB654" s="434" t="n"/>
      <c r="CC654" s="434" t="n"/>
      <c r="CD654" s="434" t="n"/>
      <c r="CE654" s="434" t="n"/>
      <c r="CF654" s="434" t="n">
        <v>0</v>
      </c>
      <c r="CG654" s="434" t="n">
        <v>0</v>
      </c>
      <c r="CH654" s="434" t="n"/>
      <c r="CI654" s="434" t="inlineStr"/>
      <c r="CJ654" s="434" t="inlineStr"/>
      <c r="CK654" t="inlineStr"/>
      <c r="CL654" t="inlineStr"/>
      <c r="CM654" t="inlineStr"/>
      <c r="CN654" t="inlineStr"/>
      <c r="CO654" t="inlineStr"/>
      <c r="CP654" t="inlineStr"/>
      <c r="CQ654" t="inlineStr"/>
    </row>
    <row r="655"/>
    <row r="656">
      <c r="A656" s="435" t="n">
        <v>52</v>
      </c>
      <c r="B656" s="435">
        <f>B675</f>
        <v/>
      </c>
      <c r="C656" s="435">
        <f>C675</f>
        <v/>
      </c>
      <c r="D656" s="435">
        <f>D675</f>
        <v/>
      </c>
      <c r="E656" s="435">
        <f>E675</f>
        <v/>
      </c>
      <c r="F656" s="435">
        <f>F675</f>
        <v/>
      </c>
      <c r="G656" s="435">
        <f>G675</f>
        <v/>
      </c>
      <c r="H656" s="435" t="n"/>
      <c r="I656" s="435" t="n"/>
      <c r="J656" s="435" t="n"/>
      <c r="K656" s="435" t="n"/>
      <c r="L656" s="435" t="n"/>
      <c r="M656" s="435" t="n"/>
      <c r="N656" s="435" t="n"/>
      <c r="O656" s="435">
        <f>O675</f>
        <v/>
      </c>
      <c r="P656" s="435">
        <f>P675</f>
        <v/>
      </c>
      <c r="Q656" s="435">
        <f>Q675</f>
        <v/>
      </c>
      <c r="R656" s="435">
        <f>R675</f>
        <v/>
      </c>
      <c r="S656" s="435">
        <f>S675</f>
        <v/>
      </c>
      <c r="T656" s="435">
        <f>T675</f>
        <v/>
      </c>
      <c r="U656" s="435">
        <f>U675</f>
        <v/>
      </c>
      <c r="V656" s="435">
        <f>V675</f>
        <v/>
      </c>
      <c r="W656" s="435">
        <f>W675</f>
        <v/>
      </c>
      <c r="X656" s="435">
        <f>X675</f>
        <v/>
      </c>
      <c r="Y656" s="435">
        <f>Y675</f>
        <v/>
      </c>
      <c r="Z656" s="435">
        <f>Z675</f>
        <v/>
      </c>
      <c r="AA656" s="435">
        <f>AA675</f>
        <v/>
      </c>
      <c r="AB656" s="435">
        <f>AB675</f>
        <v/>
      </c>
      <c r="AC656" s="435">
        <f>AC675</f>
        <v/>
      </c>
      <c r="AD656" s="435">
        <f>AD675</f>
        <v/>
      </c>
      <c r="AE656" s="435">
        <f>AE675</f>
        <v/>
      </c>
      <c r="AF656" s="435">
        <f>AF675</f>
        <v/>
      </c>
      <c r="AG656" s="435">
        <f>AG675</f>
        <v/>
      </c>
      <c r="AH656" s="435">
        <f>AH675</f>
        <v/>
      </c>
      <c r="AI656" s="435">
        <f>AI675</f>
        <v/>
      </c>
      <c r="AJ656" s="435">
        <f>AJ675</f>
        <v/>
      </c>
      <c r="AK656" s="435">
        <f>AK675</f>
        <v/>
      </c>
      <c r="AL656" s="435">
        <f>AL675</f>
        <v/>
      </c>
      <c r="AM656" s="435">
        <f>AM675</f>
        <v/>
      </c>
      <c r="AN656" s="435">
        <f>AN675</f>
        <v/>
      </c>
      <c r="AO656" s="435">
        <f>AO675</f>
        <v/>
      </c>
      <c r="AP656" s="435">
        <f>AP675</f>
        <v/>
      </c>
      <c r="AQ656" s="435">
        <f>AQ675</f>
        <v/>
      </c>
      <c r="AR656" s="435">
        <f>AR675</f>
        <v/>
      </c>
      <c r="AS656" s="435">
        <f>AS675</f>
        <v/>
      </c>
      <c r="AT656" s="435">
        <f>AT675</f>
        <v/>
      </c>
      <c r="AU656" s="435">
        <f>AU675</f>
        <v/>
      </c>
      <c r="AV656" s="435">
        <f>AV675</f>
        <v/>
      </c>
      <c r="AW656" s="435">
        <f>AW675</f>
        <v/>
      </c>
      <c r="AX656" s="435">
        <f>AX675</f>
        <v/>
      </c>
      <c r="AY656" s="435">
        <f>AY675</f>
        <v/>
      </c>
      <c r="AZ656" s="435">
        <f>AZ675</f>
        <v/>
      </c>
      <c r="BA656" s="435">
        <f>BA675</f>
        <v/>
      </c>
      <c r="BB656" s="435">
        <f>BB675</f>
        <v/>
      </c>
      <c r="BC656" s="435">
        <f>BC675</f>
        <v/>
      </c>
      <c r="BD656" s="435">
        <f>BD675</f>
        <v/>
      </c>
      <c r="BE656" s="435">
        <f>BE675</f>
        <v/>
      </c>
      <c r="BF656" s="435">
        <f>BF675</f>
        <v/>
      </c>
      <c r="BG656" s="435">
        <f>BG675</f>
        <v/>
      </c>
      <c r="BH656" s="435">
        <f>BH675</f>
        <v/>
      </c>
      <c r="BI656" s="435">
        <f>BI675</f>
        <v/>
      </c>
      <c r="BJ656" s="435">
        <f>BJ675</f>
        <v/>
      </c>
      <c r="BK656" s="435">
        <f>BK675</f>
        <v/>
      </c>
      <c r="BL656" s="435">
        <f>BL675</f>
        <v/>
      </c>
      <c r="BM656" s="435">
        <f>BM675</f>
        <v/>
      </c>
      <c r="BN656" s="435">
        <f>BN675</f>
        <v/>
      </c>
      <c r="BO656" s="435">
        <f>BO675</f>
        <v/>
      </c>
      <c r="BP656" s="435">
        <f>BP675</f>
        <v/>
      </c>
      <c r="BQ656" s="435">
        <f>BQ675</f>
        <v/>
      </c>
      <c r="BR656" s="435">
        <f>BR675</f>
        <v/>
      </c>
      <c r="BS656" s="435">
        <f>BS675</f>
        <v/>
      </c>
      <c r="BT656" s="435">
        <f>BT675</f>
        <v/>
      </c>
      <c r="BU656" s="435">
        <f>BU675</f>
        <v/>
      </c>
      <c r="BV656" s="435">
        <f>BV675</f>
        <v/>
      </c>
      <c r="BW656" s="435">
        <f>BW675</f>
        <v/>
      </c>
      <c r="BX656" s="435">
        <f>BX675</f>
        <v/>
      </c>
      <c r="BY656" s="435">
        <f>BY675</f>
        <v/>
      </c>
      <c r="BZ656" s="435">
        <f>BZ675</f>
        <v/>
      </c>
      <c r="CA656" s="435">
        <f>CA675</f>
        <v/>
      </c>
      <c r="CB656" s="435">
        <f>CB675</f>
        <v/>
      </c>
      <c r="CC656" s="435">
        <f>CC675</f>
        <v/>
      </c>
      <c r="CD656" s="435">
        <f>CD675</f>
        <v/>
      </c>
      <c r="CE656" s="435">
        <f>CE675</f>
        <v/>
      </c>
      <c r="CF656" s="435">
        <f>CF675</f>
        <v/>
      </c>
      <c r="CG656" s="435">
        <f>CG675</f>
        <v/>
      </c>
      <c r="CH656" s="435">
        <f>CH675</f>
        <v/>
      </c>
      <c r="CI656" s="435">
        <f>CI675</f>
        <v/>
      </c>
      <c r="CJ656" s="435">
        <f>CJ675</f>
        <v/>
      </c>
      <c r="CK656" s="435">
        <f>CK675</f>
        <v/>
      </c>
      <c r="CL656" s="435">
        <f>CL675</f>
        <v/>
      </c>
      <c r="CM656" s="435">
        <f>CM675</f>
        <v/>
      </c>
      <c r="CN656" s="435">
        <f>CN675</f>
        <v/>
      </c>
      <c r="CO656" s="435">
        <f>CO675</f>
        <v/>
      </c>
      <c r="CP656" s="435">
        <f>CP675</f>
        <v/>
      </c>
      <c r="CQ656" s="435">
        <f>CQ675</f>
        <v/>
      </c>
      <c r="CR656" s="435">
        <f>CR675</f>
        <v/>
      </c>
      <c r="CS656" s="435">
        <f>CS675</f>
        <v/>
      </c>
      <c r="CT656" s="435">
        <f>CT675</f>
        <v/>
      </c>
      <c r="CU656" s="435">
        <f>CU675</f>
        <v/>
      </c>
      <c r="CV656" s="435">
        <f>CV675</f>
        <v/>
      </c>
      <c r="CW656" s="435">
        <f>CW675</f>
        <v/>
      </c>
      <c r="CX656" s="435">
        <f>CX675</f>
        <v/>
      </c>
      <c r="CY656" s="435">
        <f>CY675</f>
        <v/>
      </c>
      <c r="CZ656" s="435">
        <f>CZ675</f>
        <v/>
      </c>
      <c r="DA656" s="435">
        <f>DA675</f>
        <v/>
      </c>
      <c r="DB656" s="435">
        <f>DB675</f>
        <v/>
      </c>
      <c r="DC656" s="435">
        <f>DC675</f>
        <v/>
      </c>
      <c r="DD656" s="435">
        <f>DD675</f>
        <v/>
      </c>
      <c r="DE656" s="435">
        <f>DE675</f>
        <v/>
      </c>
      <c r="DF656" s="435">
        <f>DF675</f>
        <v/>
      </c>
      <c r="DG656" s="436">
        <f>DG675</f>
        <v/>
      </c>
      <c r="DH656" s="436">
        <f>DH675</f>
        <v/>
      </c>
      <c r="DI656" s="436">
        <f>DI675</f>
        <v/>
      </c>
      <c r="DJ656" s="436">
        <f>DJ675</f>
        <v/>
      </c>
      <c r="DK656" s="436">
        <f>DK675</f>
        <v/>
      </c>
      <c r="DL656" s="436">
        <f>DL675</f>
        <v/>
      </c>
      <c r="DM656" s="436">
        <f>DM675</f>
        <v/>
      </c>
      <c r="DN656" s="436">
        <f>DN675</f>
        <v/>
      </c>
      <c r="DO656" s="436">
        <f>DO675</f>
        <v/>
      </c>
      <c r="DP656" s="436">
        <f>DP675</f>
        <v/>
      </c>
      <c r="DQ656" s="436">
        <f>DQ675</f>
        <v/>
      </c>
      <c r="DR656" s="436">
        <f>DR675</f>
        <v/>
      </c>
      <c r="DS656" s="436">
        <f>DS675</f>
        <v/>
      </c>
      <c r="DT656" s="436">
        <f>DT675</f>
        <v/>
      </c>
      <c r="DU656" s="436">
        <f>DU675</f>
        <v/>
      </c>
      <c r="DV656" s="436">
        <f>DV675</f>
        <v/>
      </c>
      <c r="DW656" s="436">
        <f>DW675</f>
        <v/>
      </c>
      <c r="DX656" s="436">
        <f>DX675</f>
        <v/>
      </c>
      <c r="DY656" s="436">
        <f>DY675</f>
        <v/>
      </c>
      <c r="DZ656" s="436">
        <f>DZ675</f>
        <v/>
      </c>
      <c r="EA656" s="436">
        <f>EA675</f>
        <v/>
      </c>
      <c r="EB656" s="436">
        <f>EB675</f>
        <v/>
      </c>
      <c r="EC656" s="436">
        <f>EC675</f>
        <v/>
      </c>
      <c r="ED656" s="436">
        <f>ED675</f>
        <v/>
      </c>
      <c r="EE656" s="436">
        <f>EE675</f>
        <v/>
      </c>
      <c r="EF656" s="436">
        <f>EF675</f>
        <v/>
      </c>
      <c r="EG656" s="436">
        <f>EG675</f>
        <v/>
      </c>
      <c r="EH656" s="436">
        <f>EH675</f>
        <v/>
      </c>
      <c r="EI656" s="436">
        <f>EI675</f>
        <v/>
      </c>
      <c r="EJ656" s="436">
        <f>EJ675</f>
        <v/>
      </c>
      <c r="EK656" s="436">
        <f>EK675</f>
        <v/>
      </c>
      <c r="EL656" s="436">
        <f>EL675</f>
        <v/>
      </c>
      <c r="EM656" s="436">
        <f>EM675</f>
        <v/>
      </c>
      <c r="EN656" s="436">
        <f>EN675</f>
        <v/>
      </c>
      <c r="EO656" s="436">
        <f>EO675</f>
        <v/>
      </c>
      <c r="EP656" s="436">
        <f>EP675</f>
        <v/>
      </c>
      <c r="EQ656" s="436">
        <f>EQ675</f>
        <v/>
      </c>
      <c r="ER656" s="436">
        <f>ER675</f>
        <v/>
      </c>
      <c r="ES656" s="436">
        <f>ES675</f>
        <v/>
      </c>
      <c r="ET656" s="436">
        <f>ET675</f>
        <v/>
      </c>
      <c r="EU656" s="436">
        <f>EU675</f>
        <v/>
      </c>
      <c r="EV656" s="436">
        <f>EV675</f>
        <v/>
      </c>
      <c r="EW656" s="436">
        <f>EW675</f>
        <v/>
      </c>
      <c r="EX656" s="436">
        <f>EX675</f>
        <v/>
      </c>
      <c r="EY656" s="436">
        <f>EY675</f>
        <v/>
      </c>
      <c r="EZ656" s="436">
        <f>EZ675</f>
        <v/>
      </c>
      <c r="FA656" s="436">
        <f>FA675</f>
        <v/>
      </c>
      <c r="FB656" s="436">
        <f>FB675</f>
        <v/>
      </c>
      <c r="FC656" s="436">
        <f>FC675</f>
        <v/>
      </c>
      <c r="FD656" s="436">
        <f>FD675</f>
        <v/>
      </c>
      <c r="FE656" s="436">
        <f>FE675</f>
        <v/>
      </c>
      <c r="FF656" s="436">
        <f>FF675</f>
        <v/>
      </c>
      <c r="FG656" s="436">
        <f>FG675</f>
        <v/>
      </c>
      <c r="FH656" s="436">
        <f>FH675</f>
        <v/>
      </c>
      <c r="FI656" s="436">
        <f>FI675</f>
        <v/>
      </c>
      <c r="FJ656" s="436">
        <f>FJ675</f>
        <v/>
      </c>
      <c r="FK656" s="436">
        <f>FK675</f>
        <v/>
      </c>
      <c r="FL656" s="436">
        <f>FL675</f>
        <v/>
      </c>
      <c r="FM656" s="436">
        <f>FM675</f>
        <v/>
      </c>
      <c r="FN656" s="436">
        <f>FN675</f>
        <v/>
      </c>
      <c r="FO656" s="436">
        <f>FO675</f>
        <v/>
      </c>
      <c r="FP656" s="436">
        <f>FP675</f>
        <v/>
      </c>
      <c r="FQ656" s="436">
        <f>FQ675</f>
        <v/>
      </c>
      <c r="FR656" s="436">
        <f>FR675</f>
        <v/>
      </c>
      <c r="FS656" s="436">
        <f>FS675</f>
        <v/>
      </c>
      <c r="FT656" s="436">
        <f>FT675</f>
        <v/>
      </c>
      <c r="FU656" s="436">
        <f>FU675</f>
        <v/>
      </c>
      <c r="FV656" s="436">
        <f>FV675</f>
        <v/>
      </c>
      <c r="FW656" s="436">
        <f>FW675</f>
        <v/>
      </c>
      <c r="FX656" s="436">
        <f>FX675</f>
        <v/>
      </c>
      <c r="FY656" s="436">
        <f>FY675</f>
        <v/>
      </c>
      <c r="FZ656" s="436">
        <f>FZ675</f>
        <v/>
      </c>
      <c r="GA656" s="436">
        <f>GA675</f>
        <v/>
      </c>
      <c r="GB656" s="436">
        <f>GB675</f>
        <v/>
      </c>
      <c r="GC656" s="436">
        <f>GC675</f>
        <v/>
      </c>
      <c r="GD656" s="436">
        <f>GD675</f>
        <v/>
      </c>
      <c r="GE656" s="436">
        <f>GE675</f>
        <v/>
      </c>
      <c r="GF656" s="436">
        <f>GF675</f>
        <v/>
      </c>
      <c r="GG656" s="436">
        <f>GG675</f>
        <v/>
      </c>
      <c r="GH656" s="436">
        <f>GH675</f>
        <v/>
      </c>
      <c r="GI656" s="436">
        <f>GI675</f>
        <v/>
      </c>
      <c r="GJ656" s="436">
        <f>GJ675</f>
        <v/>
      </c>
      <c r="GK656" s="436">
        <f>GK675</f>
        <v/>
      </c>
      <c r="GL656" s="436">
        <f>GL675</f>
        <v/>
      </c>
      <c r="GM656" s="436">
        <f>GM675</f>
        <v/>
      </c>
      <c r="GN656" s="436">
        <f>GN675</f>
        <v/>
      </c>
      <c r="GO656" s="436">
        <f>GO675</f>
        <v/>
      </c>
      <c r="GP656" s="436">
        <f>GP675</f>
        <v/>
      </c>
      <c r="GQ656" s="436">
        <f>GQ675</f>
        <v/>
      </c>
      <c r="GR656" s="436">
        <f>GR675</f>
        <v/>
      </c>
      <c r="GS656" s="436">
        <f>GS675</f>
        <v/>
      </c>
      <c r="GT656" s="436">
        <f>GT675</f>
        <v/>
      </c>
      <c r="GU656" s="436">
        <f>GU675</f>
        <v/>
      </c>
      <c r="GV656" s="436">
        <f>GV675</f>
        <v/>
      </c>
      <c r="GW656" s="436">
        <f>GW675</f>
        <v/>
      </c>
      <c r="GX656" s="436">
        <f>GX675</f>
        <v/>
      </c>
    </row>
    <row r="657"/>
    <row r="658">
      <c r="A658" t="n">
        <v>17</v>
      </c>
      <c r="B658" t="n">
        <v>0</v>
      </c>
      <c r="C658">
        <f>ROW(SmtRes!A334)</f>
        <v/>
      </c>
      <c r="D658">
        <f>ROW(EtalonRes!A303)</f>
        <v/>
      </c>
      <c r="E658" t="inlineStr">
        <is>
          <t>1</t>
        </is>
      </c>
      <c r="F658" t="inlineStr">
        <is>
          <t>65-10-1</t>
        </is>
      </c>
      <c r="G658" t="inlineStr">
        <is>
          <t>Очистка канализационной сети внутренней</t>
        </is>
      </c>
      <c r="H658" t="inlineStr">
        <is>
          <t>100 м трубопровода</t>
        </is>
      </c>
      <c r="I658">
        <f>ROUND(ROUND(65/100,4),7)</f>
        <v/>
      </c>
      <c r="J658" t="n">
        <v>0</v>
      </c>
      <c r="K658">
        <f>ROUND(ROUND(65/100,4),7)</f>
        <v/>
      </c>
      <c r="O658">
        <f>ROUND(CP658,0)</f>
        <v/>
      </c>
      <c r="P658">
        <f>ROUND(CQ658*I658,0)</f>
        <v/>
      </c>
      <c r="Q658">
        <f>(ROUND((ROUND(((ET658)*I658),0)*BB658),0)+ROUND((ROUND(((AE658-(EU658))*I658),0)*BS658),0))</f>
        <v/>
      </c>
      <c r="R658">
        <f>(ROUND((ROUND(((EU658)*I658),0)*BS658),0)+ROUND((ROUND(((AE658-(EU658))*I658),0)*BS658),0))</f>
        <v/>
      </c>
      <c r="S658">
        <f>ROUND(CT658*I658,0)</f>
        <v/>
      </c>
      <c r="T658">
        <f>ROUND(CU658*I658,0)</f>
        <v/>
      </c>
      <c r="U658">
        <f>ROUND(CV658*I658,7)</f>
        <v/>
      </c>
      <c r="V658">
        <f>ROUND(CW658*I658,7)</f>
        <v/>
      </c>
      <c r="W658">
        <f>ROUND(CX658*I658,0)</f>
        <v/>
      </c>
      <c r="X658">
        <f>ROUND(CY658,0)</f>
        <v/>
      </c>
      <c r="Y658">
        <f>ROUND(CZ658,0)</f>
        <v/>
      </c>
      <c r="AA658" t="n">
        <v>78869116</v>
      </c>
      <c r="AB658">
        <f>ROUND((AC658+AD658+AF658),2)</f>
        <v/>
      </c>
      <c r="AC658">
        <f>ROUND((ES658),2)</f>
        <v/>
      </c>
      <c r="AD658">
        <f>ROUND((((ET658)-(EU658))+AE658),2)</f>
        <v/>
      </c>
      <c r="AE658">
        <f>ROUND((EU658),2)</f>
        <v/>
      </c>
      <c r="AF658">
        <f>ROUND((EV658),2)</f>
        <v/>
      </c>
      <c r="AG658">
        <f>ROUND((AP658),2)</f>
        <v/>
      </c>
      <c r="AH658">
        <f>(EW658)</f>
        <v/>
      </c>
      <c r="AI658">
        <f>(EX658)</f>
        <v/>
      </c>
      <c r="AJ658">
        <f>(AS658)</f>
        <v/>
      </c>
      <c r="AK658" t="n">
        <v>403.3</v>
      </c>
      <c r="AL658" t="n">
        <v>139.36</v>
      </c>
      <c r="AM658" t="n">
        <v>0.87</v>
      </c>
      <c r="AN658" t="n">
        <v>0</v>
      </c>
      <c r="AO658" t="n">
        <v>263.07</v>
      </c>
      <c r="AP658" t="n">
        <v>0</v>
      </c>
      <c r="AQ658" t="n">
        <v>32.2</v>
      </c>
      <c r="AR658" t="n">
        <v>0</v>
      </c>
      <c r="AS658" t="n">
        <v>0</v>
      </c>
      <c r="AT658" t="n">
        <v>103</v>
      </c>
      <c r="AU658" t="n">
        <v>52</v>
      </c>
      <c r="AV658" t="n">
        <v>1</v>
      </c>
      <c r="AW658" t="n">
        <v>1</v>
      </c>
      <c r="AZ658" t="n">
        <v>1</v>
      </c>
      <c r="BA658" t="n">
        <v>52.25</v>
      </c>
      <c r="BB658" t="n">
        <v>25.03</v>
      </c>
      <c r="BC658" t="n">
        <v>11.85</v>
      </c>
      <c r="BD658" t="inlineStr"/>
      <c r="BE658" t="inlineStr"/>
      <c r="BF658" t="inlineStr"/>
      <c r="BG658" t="inlineStr"/>
      <c r="BH658" t="n">
        <v>0</v>
      </c>
      <c r="BI658" t="n">
        <v>1</v>
      </c>
      <c r="BJ658" t="inlineStr">
        <is>
          <t>ТЕРр Московской обл., 65-10-1, приказ Минстроя России №675/пр от 28.02.2017 № 263/пр</t>
        </is>
      </c>
      <c r="BM658" t="n">
        <v>65007</v>
      </c>
      <c r="BN658" t="n">
        <v>0</v>
      </c>
      <c r="BO658" t="inlineStr">
        <is>
          <t>65-10-1</t>
        </is>
      </c>
      <c r="BP658" t="n">
        <v>1</v>
      </c>
      <c r="BQ658" t="n">
        <v>6</v>
      </c>
      <c r="BR658" t="n">
        <v>0</v>
      </c>
      <c r="BS658" t="n">
        <v>52.25</v>
      </c>
      <c r="BT658" t="n">
        <v>1</v>
      </c>
      <c r="BU658" t="n">
        <v>1</v>
      </c>
      <c r="BV658" t="n">
        <v>1</v>
      </c>
      <c r="BW658" t="n">
        <v>1</v>
      </c>
      <c r="BX658" t="n">
        <v>1</v>
      </c>
      <c r="BY658" t="inlineStr"/>
      <c r="BZ658" t="n">
        <v>103</v>
      </c>
      <c r="CA658" t="n">
        <v>52</v>
      </c>
      <c r="CB658" t="inlineStr"/>
      <c r="CE658" t="n">
        <v>12</v>
      </c>
      <c r="CF658" t="n">
        <v>0</v>
      </c>
      <c r="CG658" t="n">
        <v>0</v>
      </c>
      <c r="CM658" t="n">
        <v>0</v>
      </c>
      <c r="CN658" t="inlineStr"/>
      <c r="CO658" t="n">
        <v>0</v>
      </c>
      <c r="CP658">
        <f>(P658+Q658+S658)</f>
        <v/>
      </c>
      <c r="CQ658">
        <f>AC658*BC658</f>
        <v/>
      </c>
      <c r="CR658">
        <f>(ROUND((ROUND(((ET658)*1),0)*BB658),0)+ROUND((ROUND(((AE658-(EU658))*1),0)*BS658),0))</f>
        <v/>
      </c>
      <c r="CS658">
        <f>(ROUND((ROUND(((EU658)*1),0)*BS658),0)+ROUND((ROUND(((AE658-(EU658))*1),0)*BS658),0))</f>
        <v/>
      </c>
      <c r="CT658">
        <f>AF658*BA658</f>
        <v/>
      </c>
      <c r="CU658">
        <f>AG658</f>
        <v/>
      </c>
      <c r="CV658">
        <f>AH658</f>
        <v/>
      </c>
      <c r="CW658">
        <f>AI658</f>
        <v/>
      </c>
      <c r="CX658">
        <f>AJ658</f>
        <v/>
      </c>
      <c r="CY658">
        <f>(((S658+R658)*AT658)/100)</f>
        <v/>
      </c>
      <c r="CZ658">
        <f>(((S658+R658)*AU658)/100)</f>
        <v/>
      </c>
      <c r="DC658" t="inlineStr"/>
      <c r="DD658" t="inlineStr"/>
      <c r="DE658" t="inlineStr"/>
      <c r="DF658" t="inlineStr"/>
      <c r="DG658" t="inlineStr"/>
      <c r="DH658" t="inlineStr"/>
      <c r="DI658" t="inlineStr"/>
      <c r="DJ658" t="inlineStr"/>
      <c r="DK658" t="inlineStr"/>
      <c r="DL658" t="inlineStr"/>
      <c r="DM658" t="inlineStr"/>
      <c r="DN658" t="n">
        <v>0</v>
      </c>
      <c r="DO658" t="n">
        <v>0</v>
      </c>
      <c r="DP658" t="n">
        <v>1</v>
      </c>
      <c r="DQ658" t="n">
        <v>1</v>
      </c>
      <c r="DU658" t="n">
        <v>1013</v>
      </c>
      <c r="DV658" t="inlineStr">
        <is>
          <t>100 м трубопровода</t>
        </is>
      </c>
      <c r="DW658" t="inlineStr">
        <is>
          <t>100 м трубопровода</t>
        </is>
      </c>
      <c r="DX658" t="n">
        <v>1</v>
      </c>
      <c r="DZ658" t="inlineStr"/>
      <c r="EA658" t="inlineStr"/>
      <c r="EB658" t="inlineStr"/>
      <c r="EC658" t="inlineStr"/>
      <c r="EE658" t="n">
        <v>78726000</v>
      </c>
      <c r="EF658" t="n">
        <v>6</v>
      </c>
      <c r="EG658" t="inlineStr">
        <is>
          <t>Ремонтно-строительные работы</t>
        </is>
      </c>
      <c r="EH658" t="n">
        <v>99</v>
      </c>
      <c r="EI658" t="inlineStr">
        <is>
          <t>Внутренние санитарно-технические работы</t>
        </is>
      </c>
      <c r="EJ658" t="n">
        <v>1</v>
      </c>
      <c r="EK658" t="n">
        <v>65007</v>
      </c>
      <c r="EL658" t="inlineStr">
        <is>
          <t>Внутренние санитарнотехнические работы: смена труб, санприборов, запорной арматуры и другое</t>
        </is>
      </c>
      <c r="EM658" t="inlineStr">
        <is>
          <t>рФЕР-65</t>
        </is>
      </c>
      <c r="EO658" t="inlineStr"/>
      <c r="EQ658" t="n">
        <v>0</v>
      </c>
      <c r="ER658" t="n">
        <v>403.3</v>
      </c>
      <c r="ES658" t="n">
        <v>139.36</v>
      </c>
      <c r="ET658" t="n">
        <v>0.87</v>
      </c>
      <c r="EU658" t="n">
        <v>0</v>
      </c>
      <c r="EV658" t="n">
        <v>263.07</v>
      </c>
      <c r="EW658" t="n">
        <v>32.2</v>
      </c>
      <c r="EX658" t="n">
        <v>0</v>
      </c>
      <c r="EY658" t="n">
        <v>0</v>
      </c>
      <c r="FQ658" t="n">
        <v>0</v>
      </c>
      <c r="FR658" t="n">
        <v>0</v>
      </c>
      <c r="FS658" t="n">
        <v>0</v>
      </c>
      <c r="FX658" t="n">
        <v>103</v>
      </c>
      <c r="FY658" t="n">
        <v>52</v>
      </c>
      <c r="GA658" t="inlineStr"/>
      <c r="GD658" t="n">
        <v>1</v>
      </c>
      <c r="GF658" t="n">
        <v>-66904957</v>
      </c>
      <c r="GG658" t="n">
        <v>2</v>
      </c>
      <c r="GH658" t="n">
        <v>1</v>
      </c>
      <c r="GI658" t="n">
        <v>2</v>
      </c>
      <c r="GJ658" t="n">
        <v>0</v>
      </c>
      <c r="GK658" t="n">
        <v>0</v>
      </c>
      <c r="GL658">
        <f>ROUND(IF(AND(BH658=3,BI658=3,FS658&lt;&gt;0),P658,0),0)</f>
        <v/>
      </c>
      <c r="GM658">
        <f>ROUND(O658+X658+Y658,0)+GX658</f>
        <v/>
      </c>
      <c r="GN658">
        <f>IF(OR(BI658=0,BI658=1),GM658-GX658,0)</f>
        <v/>
      </c>
      <c r="GO658">
        <f>IF(BI658=2,GM658-GX658,0)</f>
        <v/>
      </c>
      <c r="GP658">
        <f>IF(BI658=4,GM658-GX658,0)</f>
        <v/>
      </c>
      <c r="GR658" t="n">
        <v>0</v>
      </c>
      <c r="GS658" t="n">
        <v>3</v>
      </c>
      <c r="GT658" t="n">
        <v>0</v>
      </c>
      <c r="GU658" t="inlineStr"/>
      <c r="GV658">
        <f>ROUND((GT658),2)</f>
        <v/>
      </c>
      <c r="GW658" t="n">
        <v>1</v>
      </c>
      <c r="GX658">
        <f>ROUND(HC658*I658,0)</f>
        <v/>
      </c>
      <c r="HA658" t="n">
        <v>0</v>
      </c>
      <c r="HB658" t="n">
        <v>0</v>
      </c>
      <c r="HC658">
        <f>GV658*GW658</f>
        <v/>
      </c>
      <c r="HE658" t="inlineStr"/>
      <c r="HF658" t="inlineStr"/>
      <c r="HM658" t="inlineStr"/>
      <c r="HN658" t="inlineStr">
        <is>
          <t>Пр/812-099.2-1</t>
        </is>
      </c>
      <c r="HO658" t="inlineStr">
        <is>
          <t>Пр/774-099.2</t>
        </is>
      </c>
      <c r="HP658" t="inlineStr">
        <is>
          <t>Внутренние санитарнотехнические работы: смена труб, санприборов, запорной арматуры и другое</t>
        </is>
      </c>
      <c r="HQ658" t="inlineStr">
        <is>
          <t>Внутренние санитарнотехнические работы: смена труб, санприборов, запорной арматуры и другое</t>
        </is>
      </c>
      <c r="HS658" t="n">
        <v>0</v>
      </c>
      <c r="IK658" t="n">
        <v>0</v>
      </c>
    </row>
    <row r="659">
      <c r="A659" t="n">
        <v>17</v>
      </c>
      <c r="B659" t="n">
        <v>0</v>
      </c>
      <c r="C659">
        <f>ROW(SmtRes!A342)</f>
        <v/>
      </c>
      <c r="D659">
        <f>ROW(EtalonRes!A310)</f>
        <v/>
      </c>
      <c r="E659" t="inlineStr">
        <is>
          <t>2</t>
        </is>
      </c>
      <c r="F659" t="inlineStr">
        <is>
          <t>65-5-1</t>
        </is>
      </c>
      <c r="G659" t="inlineStr">
        <is>
          <t>Смена вентилей и клапанов обратных муфтовых диаметром до 20 мм</t>
        </is>
      </c>
      <c r="H659" t="inlineStr">
        <is>
          <t>100 шт.</t>
        </is>
      </c>
      <c r="I659">
        <f>ROUND(ROUND(1/100,4),7)</f>
        <v/>
      </c>
      <c r="J659" t="n">
        <v>0</v>
      </c>
      <c r="K659">
        <f>ROUND(ROUND(1/100,4),7)</f>
        <v/>
      </c>
      <c r="O659">
        <f>ROUND(CP659,0)</f>
        <v/>
      </c>
      <c r="P659">
        <f>ROUND(CQ659*I659,0)</f>
        <v/>
      </c>
      <c r="Q659">
        <f>(ROUND((ROUND(((ET659)*I659),0)*BB659),0)+ROUND((ROUND(((AE659-(EU659))*I659),0)*BS659),0))</f>
        <v/>
      </c>
      <c r="R659">
        <f>(ROUND((ROUND(((EU659)*I659),0)*BS659),0)+ROUND((ROUND(((AE659-(EU659))*I659),0)*BS659),0))</f>
        <v/>
      </c>
      <c r="S659">
        <f>ROUND(CT659*I659,0)</f>
        <v/>
      </c>
      <c r="T659">
        <f>ROUND(CU659*I659,0)</f>
        <v/>
      </c>
      <c r="U659">
        <f>ROUND(CV659*I659,7)</f>
        <v/>
      </c>
      <c r="V659">
        <f>ROUND(CW659*I659,7)</f>
        <v/>
      </c>
      <c r="W659">
        <f>ROUND(CX659*I659,0)</f>
        <v/>
      </c>
      <c r="X659">
        <f>ROUND(CY659,0)</f>
        <v/>
      </c>
      <c r="Y659">
        <f>ROUND(CZ659,0)</f>
        <v/>
      </c>
      <c r="AA659" t="n">
        <v>78869116</v>
      </c>
      <c r="AB659">
        <f>ROUND((AC659+AD659+AF659),2)</f>
        <v/>
      </c>
      <c r="AC659">
        <f>ROUND((ES659),2)</f>
        <v/>
      </c>
      <c r="AD659">
        <f>ROUND((((ET659)-(EU659))+AE659),2)</f>
        <v/>
      </c>
      <c r="AE659">
        <f>ROUND((EU659),2)</f>
        <v/>
      </c>
      <c r="AF659">
        <f>ROUND((EV659),2)</f>
        <v/>
      </c>
      <c r="AG659">
        <f>ROUND((AP659),2)</f>
        <v/>
      </c>
      <c r="AH659">
        <f>(EW659)</f>
        <v/>
      </c>
      <c r="AI659">
        <f>(EX659)</f>
        <v/>
      </c>
      <c r="AJ659">
        <f>(AS659)</f>
        <v/>
      </c>
      <c r="AK659" t="n">
        <v>2979.16</v>
      </c>
      <c r="AL659" t="n">
        <v>2240.13</v>
      </c>
      <c r="AM659" t="n">
        <v>4.36</v>
      </c>
      <c r="AN659" t="n">
        <v>0</v>
      </c>
      <c r="AO659" t="n">
        <v>734.67</v>
      </c>
      <c r="AP659" t="n">
        <v>0</v>
      </c>
      <c r="AQ659" t="n">
        <v>81</v>
      </c>
      <c r="AR659" t="n">
        <v>0</v>
      </c>
      <c r="AS659" t="n">
        <v>0</v>
      </c>
      <c r="AT659" t="n">
        <v>103</v>
      </c>
      <c r="AU659" t="n">
        <v>52</v>
      </c>
      <c r="AV659" t="n">
        <v>1</v>
      </c>
      <c r="AW659" t="n">
        <v>1</v>
      </c>
      <c r="AZ659" t="n">
        <v>1</v>
      </c>
      <c r="BA659" t="n">
        <v>52.25</v>
      </c>
      <c r="BB659" t="n">
        <v>24.98</v>
      </c>
      <c r="BC659" t="n">
        <v>10.16</v>
      </c>
      <c r="BD659" t="inlineStr"/>
      <c r="BE659" t="inlineStr"/>
      <c r="BF659" t="inlineStr"/>
      <c r="BG659" t="inlineStr"/>
      <c r="BH659" t="n">
        <v>0</v>
      </c>
      <c r="BI659" t="n">
        <v>1</v>
      </c>
      <c r="BJ659" t="inlineStr">
        <is>
          <t>ТЕРр Московской обл., 65-5-1, приказ Минстроя России №675/пр от 28.02.2017 № 263/пр</t>
        </is>
      </c>
      <c r="BM659" t="n">
        <v>65007</v>
      </c>
      <c r="BN659" t="n">
        <v>0</v>
      </c>
      <c r="BO659" t="inlineStr">
        <is>
          <t>65-5-1</t>
        </is>
      </c>
      <c r="BP659" t="n">
        <v>1</v>
      </c>
      <c r="BQ659" t="n">
        <v>6</v>
      </c>
      <c r="BR659" t="n">
        <v>0</v>
      </c>
      <c r="BS659" t="n">
        <v>52.25</v>
      </c>
      <c r="BT659" t="n">
        <v>1</v>
      </c>
      <c r="BU659" t="n">
        <v>1</v>
      </c>
      <c r="BV659" t="n">
        <v>1</v>
      </c>
      <c r="BW659" t="n">
        <v>1</v>
      </c>
      <c r="BX659" t="n">
        <v>1</v>
      </c>
      <c r="BY659" t="inlineStr"/>
      <c r="BZ659" t="n">
        <v>103</v>
      </c>
      <c r="CA659" t="n">
        <v>52</v>
      </c>
      <c r="CB659" t="inlineStr"/>
      <c r="CE659" t="n">
        <v>12</v>
      </c>
      <c r="CF659" t="n">
        <v>0</v>
      </c>
      <c r="CG659" t="n">
        <v>0</v>
      </c>
      <c r="CM659" t="n">
        <v>0</v>
      </c>
      <c r="CN659" t="inlineStr"/>
      <c r="CO659" t="n">
        <v>0</v>
      </c>
      <c r="CP659">
        <f>(P659+Q659+S659)</f>
        <v/>
      </c>
      <c r="CQ659">
        <f>AC659*BC659</f>
        <v/>
      </c>
      <c r="CR659">
        <f>(ROUND((ROUND(((ET659)*1),0)*BB659),0)+ROUND((ROUND(((AE659-(EU659))*1),0)*BS659),0))</f>
        <v/>
      </c>
      <c r="CS659">
        <f>(ROUND((ROUND(((EU659)*1),0)*BS659),0)+ROUND((ROUND(((AE659-(EU659))*1),0)*BS659),0))</f>
        <v/>
      </c>
      <c r="CT659">
        <f>AF659*BA659</f>
        <v/>
      </c>
      <c r="CU659">
        <f>AG659</f>
        <v/>
      </c>
      <c r="CV659">
        <f>AH659</f>
        <v/>
      </c>
      <c r="CW659">
        <f>AI659</f>
        <v/>
      </c>
      <c r="CX659">
        <f>AJ659</f>
        <v/>
      </c>
      <c r="CY659">
        <f>(((S659+R659)*AT659)/100)</f>
        <v/>
      </c>
      <c r="CZ659">
        <f>(((S659+R659)*AU659)/100)</f>
        <v/>
      </c>
      <c r="DC659" t="inlineStr"/>
      <c r="DD659" t="inlineStr"/>
      <c r="DE659" t="inlineStr"/>
      <c r="DF659" t="inlineStr"/>
      <c r="DG659" t="inlineStr"/>
      <c r="DH659" t="inlineStr"/>
      <c r="DI659" t="inlineStr"/>
      <c r="DJ659" t="inlineStr"/>
      <c r="DK659" t="inlineStr"/>
      <c r="DL659" t="inlineStr"/>
      <c r="DM659" t="inlineStr"/>
      <c r="DN659" t="n">
        <v>0</v>
      </c>
      <c r="DO659" t="n">
        <v>0</v>
      </c>
      <c r="DP659" t="n">
        <v>1</v>
      </c>
      <c r="DQ659" t="n">
        <v>1</v>
      </c>
      <c r="DU659" t="n">
        <v>1010</v>
      </c>
      <c r="DV659" t="inlineStr">
        <is>
          <t>100 шт.</t>
        </is>
      </c>
      <c r="DW659" t="inlineStr">
        <is>
          <t>100 шт.</t>
        </is>
      </c>
      <c r="DX659" t="n">
        <v>100</v>
      </c>
      <c r="DZ659" t="inlineStr"/>
      <c r="EA659" t="inlineStr"/>
      <c r="EB659" t="inlineStr"/>
      <c r="EC659" t="inlineStr"/>
      <c r="EE659" t="n">
        <v>78726000</v>
      </c>
      <c r="EF659" t="n">
        <v>6</v>
      </c>
      <c r="EG659" t="inlineStr">
        <is>
          <t>Ремонтно-строительные работы</t>
        </is>
      </c>
      <c r="EH659" t="n">
        <v>99</v>
      </c>
      <c r="EI659" t="inlineStr">
        <is>
          <t>Внутренние санитарно-технические работы</t>
        </is>
      </c>
      <c r="EJ659" t="n">
        <v>1</v>
      </c>
      <c r="EK659" t="n">
        <v>65007</v>
      </c>
      <c r="EL659" t="inlineStr">
        <is>
          <t>Внутренние санитарнотехнические работы: смена труб, санприборов, запорной арматуры и другое</t>
        </is>
      </c>
      <c r="EM659" t="inlineStr">
        <is>
          <t>рФЕР-65</t>
        </is>
      </c>
      <c r="EO659" t="inlineStr"/>
      <c r="EQ659" t="n">
        <v>0</v>
      </c>
      <c r="ER659" t="n">
        <v>2979.16</v>
      </c>
      <c r="ES659" t="n">
        <v>2240.13</v>
      </c>
      <c r="ET659" t="n">
        <v>4.36</v>
      </c>
      <c r="EU659" t="n">
        <v>0</v>
      </c>
      <c r="EV659" t="n">
        <v>734.67</v>
      </c>
      <c r="EW659" t="n">
        <v>81</v>
      </c>
      <c r="EX659" t="n">
        <v>0</v>
      </c>
      <c r="EY659" t="n">
        <v>0</v>
      </c>
      <c r="FQ659" t="n">
        <v>0</v>
      </c>
      <c r="FR659" t="n">
        <v>0</v>
      </c>
      <c r="FS659" t="n">
        <v>0</v>
      </c>
      <c r="FX659" t="n">
        <v>103</v>
      </c>
      <c r="FY659" t="n">
        <v>52</v>
      </c>
      <c r="GA659" t="inlineStr"/>
      <c r="GD659" t="n">
        <v>1</v>
      </c>
      <c r="GF659" t="n">
        <v>152852496</v>
      </c>
      <c r="GG659" t="n">
        <v>2</v>
      </c>
      <c r="GH659" t="n">
        <v>1</v>
      </c>
      <c r="GI659" t="n">
        <v>2</v>
      </c>
      <c r="GJ659" t="n">
        <v>0</v>
      </c>
      <c r="GK659" t="n">
        <v>0</v>
      </c>
      <c r="GL659">
        <f>ROUND(IF(AND(BH659=3,BI659=3,FS659&lt;&gt;0),P659,0),0)</f>
        <v/>
      </c>
      <c r="GM659">
        <f>ROUND(O659+X659+Y659,0)+GX659</f>
        <v/>
      </c>
      <c r="GN659">
        <f>IF(OR(BI659=0,BI659=1),GM659-GX659,0)</f>
        <v/>
      </c>
      <c r="GO659">
        <f>IF(BI659=2,GM659-GX659,0)</f>
        <v/>
      </c>
      <c r="GP659">
        <f>IF(BI659=4,GM659-GX659,0)</f>
        <v/>
      </c>
      <c r="GR659" t="n">
        <v>0</v>
      </c>
      <c r="GS659" t="n">
        <v>3</v>
      </c>
      <c r="GT659" t="n">
        <v>0</v>
      </c>
      <c r="GU659" t="inlineStr"/>
      <c r="GV659">
        <f>ROUND((GT659),2)</f>
        <v/>
      </c>
      <c r="GW659" t="n">
        <v>1</v>
      </c>
      <c r="GX659">
        <f>ROUND(HC659*I659,0)</f>
        <v/>
      </c>
      <c r="HA659" t="n">
        <v>0</v>
      </c>
      <c r="HB659" t="n">
        <v>0</v>
      </c>
      <c r="HC659">
        <f>GV659*GW659</f>
        <v/>
      </c>
      <c r="HE659" t="inlineStr"/>
      <c r="HF659" t="inlineStr"/>
      <c r="HM659" t="inlineStr"/>
      <c r="HN659" t="inlineStr">
        <is>
          <t>Пр/812-099.2-1</t>
        </is>
      </c>
      <c r="HO659" t="inlineStr">
        <is>
          <t>Пр/774-099.2</t>
        </is>
      </c>
      <c r="HP659" t="inlineStr">
        <is>
          <t>Внутренние санитарнотехнические работы: смена труб, санприборов, запорной арматуры и другое</t>
        </is>
      </c>
      <c r="HQ659" t="inlineStr">
        <is>
          <t>Внутренние санитарнотехнические работы: смена труб, санприборов, запорной арматуры и другое</t>
        </is>
      </c>
      <c r="HS659" t="n">
        <v>0</v>
      </c>
      <c r="IK659" t="n">
        <v>0</v>
      </c>
    </row>
    <row r="660">
      <c r="A660" t="n">
        <v>18</v>
      </c>
      <c r="B660" t="n">
        <v>0</v>
      </c>
      <c r="C660" t="n">
        <v>342</v>
      </c>
      <c r="E660" t="inlineStr">
        <is>
          <t>2,1</t>
        </is>
      </c>
      <c r="F660" t="inlineStr">
        <is>
          <t>509-9899</t>
        </is>
      </c>
      <c r="G660" t="inlineStr">
        <is>
          <t>Строительный мусор и масса возвратных материалов</t>
        </is>
      </c>
      <c r="H660" t="inlineStr">
        <is>
          <t>т</t>
        </is>
      </c>
      <c r="I660">
        <f>I659*J660</f>
        <v/>
      </c>
      <c r="J660" t="n">
        <v>0.04</v>
      </c>
      <c r="K660" t="n">
        <v>0.04</v>
      </c>
      <c r="O660">
        <f>ROUND(CP660,0)</f>
        <v/>
      </c>
      <c r="P660">
        <f>ROUND(CQ660*I660,0)</f>
        <v/>
      </c>
      <c r="Q660">
        <f>(ROUND((ROUND(((ET660)*I660),0)*BB660),0)+ROUND((ROUND(((AE660-(EU660))*I660),0)*BS660),0))</f>
        <v/>
      </c>
      <c r="R660">
        <f>(ROUND((ROUND(((EU660)*I660),0)*BS660),0)+ROUND((ROUND(((AE660-(EU660))*I660),0)*BS660),0))</f>
        <v/>
      </c>
      <c r="S660">
        <f>ROUND(CT660*I660,0)</f>
        <v/>
      </c>
      <c r="T660">
        <f>ROUND(CU660*I660,0)</f>
        <v/>
      </c>
      <c r="U660">
        <f>ROUND(CV660*I660,7)</f>
        <v/>
      </c>
      <c r="V660">
        <f>ROUND(CW660*I660,7)</f>
        <v/>
      </c>
      <c r="W660">
        <f>ROUND(CX660*I660,0)</f>
        <v/>
      </c>
      <c r="X660">
        <f>ROUND(CY660,0)</f>
        <v/>
      </c>
      <c r="Y660">
        <f>ROUND(CZ660,0)</f>
        <v/>
      </c>
      <c r="AA660" t="n">
        <v>78869116</v>
      </c>
      <c r="AB660">
        <f>ROUND((AC660+AD660+AF660),2)</f>
        <v/>
      </c>
      <c r="AC660">
        <f>ROUND((ES660),2)</f>
        <v/>
      </c>
      <c r="AD660">
        <f>ROUND((((ET660)-(EU660))+AE660),2)</f>
        <v/>
      </c>
      <c r="AE660">
        <f>ROUND((EU660),2)</f>
        <v/>
      </c>
      <c r="AF660">
        <f>ROUND((EV660),2)</f>
        <v/>
      </c>
      <c r="AG660">
        <f>ROUND((AP660),2)</f>
        <v/>
      </c>
      <c r="AH660">
        <f>(EW660)</f>
        <v/>
      </c>
      <c r="AI660">
        <f>(EX660)</f>
        <v/>
      </c>
      <c r="AJ660">
        <f>(AS660)</f>
        <v/>
      </c>
      <c r="AK660" t="n">
        <v>0</v>
      </c>
      <c r="AL660" t="n">
        <v>0</v>
      </c>
      <c r="AM660" t="n">
        <v>0</v>
      </c>
      <c r="AN660" t="n">
        <v>0</v>
      </c>
      <c r="AO660" t="n">
        <v>0</v>
      </c>
      <c r="AP660" t="n">
        <v>0</v>
      </c>
      <c r="AQ660" t="n">
        <v>0</v>
      </c>
      <c r="AR660" t="n">
        <v>0</v>
      </c>
      <c r="AS660" t="n">
        <v>0</v>
      </c>
      <c r="AT660" t="n">
        <v>103</v>
      </c>
      <c r="AU660" t="n">
        <v>52</v>
      </c>
      <c r="AV660" t="n">
        <v>1</v>
      </c>
      <c r="AW660" t="n">
        <v>1</v>
      </c>
      <c r="AZ660" t="n">
        <v>1</v>
      </c>
      <c r="BA660" t="n">
        <v>1</v>
      </c>
      <c r="BB660" t="n">
        <v>1</v>
      </c>
      <c r="BC660" t="n">
        <v>1</v>
      </c>
      <c r="BD660" t="inlineStr"/>
      <c r="BE660" t="inlineStr"/>
      <c r="BF660" t="inlineStr"/>
      <c r="BG660" t="inlineStr"/>
      <c r="BH660" t="n">
        <v>3</v>
      </c>
      <c r="BI660" t="n">
        <v>1</v>
      </c>
      <c r="BJ660" t="inlineStr">
        <is>
          <t>ТССЦ Московской обл., 509-9899, приказ Минстроя России №675/пр от 28.02.2017 № 258/пр</t>
        </is>
      </c>
      <c r="BM660" t="n">
        <v>65007</v>
      </c>
      <c r="BN660" t="n">
        <v>0</v>
      </c>
      <c r="BO660" t="inlineStr"/>
      <c r="BP660" t="n">
        <v>0</v>
      </c>
      <c r="BQ660" t="n">
        <v>6</v>
      </c>
      <c r="BR660" t="n">
        <v>0</v>
      </c>
      <c r="BS660" t="n">
        <v>1</v>
      </c>
      <c r="BT660" t="n">
        <v>1</v>
      </c>
      <c r="BU660" t="n">
        <v>1</v>
      </c>
      <c r="BV660" t="n">
        <v>1</v>
      </c>
      <c r="BW660" t="n">
        <v>1</v>
      </c>
      <c r="BX660" t="n">
        <v>1</v>
      </c>
      <c r="BY660" t="inlineStr"/>
      <c r="BZ660" t="n">
        <v>103</v>
      </c>
      <c r="CA660" t="n">
        <v>52</v>
      </c>
      <c r="CB660" t="inlineStr"/>
      <c r="CE660" t="n">
        <v>12</v>
      </c>
      <c r="CF660" t="n">
        <v>0</v>
      </c>
      <c r="CG660" t="n">
        <v>0</v>
      </c>
      <c r="CM660" t="n">
        <v>0</v>
      </c>
      <c r="CN660" t="inlineStr"/>
      <c r="CO660" t="n">
        <v>0</v>
      </c>
      <c r="CP660">
        <f>(P660+Q660+S660)</f>
        <v/>
      </c>
      <c r="CQ660">
        <f>AC660*BC660</f>
        <v/>
      </c>
      <c r="CR660">
        <f>(ROUND((ROUND(((ET660)*1),0)*BB660),0)+ROUND((ROUND(((AE660-(EU660))*1),0)*BS660),0))</f>
        <v/>
      </c>
      <c r="CS660">
        <f>(ROUND((ROUND(((EU660)*1),0)*BS660),0)+ROUND((ROUND(((AE660-(EU660))*1),0)*BS660),0))</f>
        <v/>
      </c>
      <c r="CT660">
        <f>AF660*BA660</f>
        <v/>
      </c>
      <c r="CU660">
        <f>AG660</f>
        <v/>
      </c>
      <c r="CV660">
        <f>AH660</f>
        <v/>
      </c>
      <c r="CW660">
        <f>AI660</f>
        <v/>
      </c>
      <c r="CX660">
        <f>AJ660</f>
        <v/>
      </c>
      <c r="CY660">
        <f>(((S660+R660)*AT660)/100)</f>
        <v/>
      </c>
      <c r="CZ660">
        <f>(((S660+R660)*AU660)/100)</f>
        <v/>
      </c>
      <c r="DC660" t="inlineStr"/>
      <c r="DD660" t="inlineStr"/>
      <c r="DE660" t="inlineStr"/>
      <c r="DF660" t="inlineStr"/>
      <c r="DG660" t="inlineStr"/>
      <c r="DH660" t="inlineStr"/>
      <c r="DI660" t="inlineStr"/>
      <c r="DJ660" t="inlineStr"/>
      <c r="DK660" t="inlineStr"/>
      <c r="DL660" t="inlineStr"/>
      <c r="DM660" t="inlineStr"/>
      <c r="DN660" t="n">
        <v>0</v>
      </c>
      <c r="DO660" t="n">
        <v>0</v>
      </c>
      <c r="DP660" t="n">
        <v>1</v>
      </c>
      <c r="DQ660" t="n">
        <v>1</v>
      </c>
      <c r="DU660" t="n">
        <v>1009</v>
      </c>
      <c r="DV660" t="inlineStr">
        <is>
          <t>т</t>
        </is>
      </c>
      <c r="DW660" t="inlineStr">
        <is>
          <t>т</t>
        </is>
      </c>
      <c r="DX660" t="n">
        <v>1000</v>
      </c>
      <c r="DZ660" t="inlineStr"/>
      <c r="EA660" t="inlineStr"/>
      <c r="EB660" t="inlineStr"/>
      <c r="EC660" t="inlineStr"/>
      <c r="EE660" t="n">
        <v>78726000</v>
      </c>
      <c r="EF660" t="n">
        <v>6</v>
      </c>
      <c r="EG660" t="inlineStr">
        <is>
          <t>Ремонтно-строительные работы</t>
        </is>
      </c>
      <c r="EH660" t="n">
        <v>99</v>
      </c>
      <c r="EI660" t="inlineStr">
        <is>
          <t>Внутренние санитарно-технические работы</t>
        </is>
      </c>
      <c r="EJ660" t="n">
        <v>1</v>
      </c>
      <c r="EK660" t="n">
        <v>65007</v>
      </c>
      <c r="EL660" t="inlineStr">
        <is>
          <t>Внутренние санитарнотехнические работы: смена труб, санприборов, запорной арматуры и другое</t>
        </is>
      </c>
      <c r="EM660" t="inlineStr">
        <is>
          <t>рФЕР-65</t>
        </is>
      </c>
      <c r="EO660" t="inlineStr"/>
      <c r="EQ660" t="n">
        <v>0</v>
      </c>
      <c r="ER660" t="n">
        <v>0</v>
      </c>
      <c r="ES660" t="n">
        <v>0</v>
      </c>
      <c r="ET660" t="n">
        <v>0</v>
      </c>
      <c r="EU660" t="n">
        <v>0</v>
      </c>
      <c r="EV660" t="n">
        <v>0</v>
      </c>
      <c r="EW660" t="n">
        <v>0</v>
      </c>
      <c r="EX660" t="n">
        <v>0</v>
      </c>
      <c r="FQ660" t="n">
        <v>0</v>
      </c>
      <c r="FR660" t="n">
        <v>0</v>
      </c>
      <c r="FS660" t="n">
        <v>0</v>
      </c>
      <c r="FX660" t="n">
        <v>103</v>
      </c>
      <c r="FY660" t="n">
        <v>52</v>
      </c>
      <c r="GA660" t="inlineStr"/>
      <c r="GD660" t="n">
        <v>1</v>
      </c>
      <c r="GF660" t="n">
        <v>1839160745</v>
      </c>
      <c r="GG660" t="n">
        <v>2</v>
      </c>
      <c r="GH660" t="n">
        <v>1</v>
      </c>
      <c r="GI660" t="n">
        <v>-2</v>
      </c>
      <c r="GJ660" t="n">
        <v>0</v>
      </c>
      <c r="GK660" t="n">
        <v>0</v>
      </c>
      <c r="GL660">
        <f>ROUND(IF(AND(BH660=3,BI660=3,FS660&lt;&gt;0),P660,0),0)</f>
        <v/>
      </c>
      <c r="GM660">
        <f>ROUND(O660+X660+Y660,0)+GX660</f>
        <v/>
      </c>
      <c r="GN660">
        <f>IF(OR(BI660=0,BI660=1),GM660-GX660,0)</f>
        <v/>
      </c>
      <c r="GO660">
        <f>IF(BI660=2,GM660-GX660,0)</f>
        <v/>
      </c>
      <c r="GP660">
        <f>IF(BI660=4,GM660-GX660,0)</f>
        <v/>
      </c>
      <c r="GR660" t="n">
        <v>0</v>
      </c>
      <c r="GS660" t="n">
        <v>3</v>
      </c>
      <c r="GT660" t="n">
        <v>0</v>
      </c>
      <c r="GU660" t="inlineStr"/>
      <c r="GV660">
        <f>ROUND((GT660),2)</f>
        <v/>
      </c>
      <c r="GW660" t="n">
        <v>1</v>
      </c>
      <c r="GX660">
        <f>ROUND(HC660*I660,0)</f>
        <v/>
      </c>
      <c r="HA660" t="n">
        <v>0</v>
      </c>
      <c r="HB660" t="n">
        <v>0</v>
      </c>
      <c r="HC660">
        <f>GV660*GW660</f>
        <v/>
      </c>
      <c r="HE660" t="inlineStr"/>
      <c r="HF660" t="inlineStr"/>
      <c r="HM660" t="inlineStr"/>
      <c r="HN660" t="inlineStr">
        <is>
          <t>Пр/812-099.2-1</t>
        </is>
      </c>
      <c r="HO660" t="inlineStr">
        <is>
          <t>Пр/774-099.2</t>
        </is>
      </c>
      <c r="HP660" t="inlineStr">
        <is>
          <t>Внутренние санитарнотехнические работы: смена труб, санприборов, запорной арматуры и другое</t>
        </is>
      </c>
      <c r="HQ660" t="inlineStr">
        <is>
          <t>Внутренние санитарнотехнические работы: смена труб, санприборов, запорной арматуры и другое</t>
        </is>
      </c>
      <c r="HS660" t="n">
        <v>0</v>
      </c>
      <c r="IK660" t="n">
        <v>0</v>
      </c>
    </row>
    <row r="661">
      <c r="A661" t="n">
        <v>18</v>
      </c>
      <c r="B661" t="n">
        <v>0</v>
      </c>
      <c r="C661" t="n">
        <v>340</v>
      </c>
      <c r="E661" t="inlineStr">
        <is>
          <t>2,2</t>
        </is>
      </c>
      <c r="F661" t="inlineStr">
        <is>
          <t>302-0062</t>
        </is>
      </c>
      <c r="G661" t="inlineStr">
        <is>
          <t>Кран шаровый муфтовый Valtec для воды диаметром 15 мм, тип в/в</t>
        </is>
      </c>
      <c r="H661" t="inlineStr">
        <is>
          <t>шт.</t>
        </is>
      </c>
      <c r="I661">
        <f>I659*J661</f>
        <v/>
      </c>
      <c r="J661" t="n">
        <v>100</v>
      </c>
      <c r="K661" t="n">
        <v>100</v>
      </c>
      <c r="O661">
        <f>ROUND(CP661,0)</f>
        <v/>
      </c>
      <c r="P661">
        <f>ROUND(CQ661*I661,0)</f>
        <v/>
      </c>
      <c r="Q661">
        <f>(ROUND((ROUND(((ET661)*I661),0)*BB661),0)+ROUND((ROUND(((AE661-(EU661))*I661),0)*BS661),0))</f>
        <v/>
      </c>
      <c r="R661">
        <f>(ROUND((ROUND(((EU661)*I661),0)*BS661),0)+ROUND((ROUND(((AE661-(EU661))*I661),0)*BS661),0))</f>
        <v/>
      </c>
      <c r="S661">
        <f>ROUND(CT661*I661,0)</f>
        <v/>
      </c>
      <c r="T661">
        <f>ROUND(CU661*I661,0)</f>
        <v/>
      </c>
      <c r="U661">
        <f>ROUND(CV661*I661,7)</f>
        <v/>
      </c>
      <c r="V661">
        <f>ROUND(CW661*I661,7)</f>
        <v/>
      </c>
      <c r="W661">
        <f>ROUND(CX661*I661,0)</f>
        <v/>
      </c>
      <c r="X661">
        <f>ROUND(CY661,0)</f>
        <v/>
      </c>
      <c r="Y661">
        <f>ROUND(CZ661,0)</f>
        <v/>
      </c>
      <c r="AA661" t="n">
        <v>78869116</v>
      </c>
      <c r="AB661">
        <f>ROUND((AC661+AD661+AF661),2)</f>
        <v/>
      </c>
      <c r="AC661">
        <f>ROUND((ES661),2)</f>
        <v/>
      </c>
      <c r="AD661">
        <f>ROUND((((ET661)-(EU661))+AE661),2)</f>
        <v/>
      </c>
      <c r="AE661">
        <f>ROUND((EU661),2)</f>
        <v/>
      </c>
      <c r="AF661">
        <f>ROUND((EV661),2)</f>
        <v/>
      </c>
      <c r="AG661">
        <f>ROUND((AP661),2)</f>
        <v/>
      </c>
      <c r="AH661">
        <f>(EW661)</f>
        <v/>
      </c>
      <c r="AI661">
        <f>(EX661)</f>
        <v/>
      </c>
      <c r="AJ661">
        <f>(AS661)</f>
        <v/>
      </c>
      <c r="AK661" t="n">
        <v>28.53</v>
      </c>
      <c r="AL661" t="n">
        <v>28.53</v>
      </c>
      <c r="AM661" t="n">
        <v>0</v>
      </c>
      <c r="AN661" t="n">
        <v>0</v>
      </c>
      <c r="AO661" t="n">
        <v>0</v>
      </c>
      <c r="AP661" t="n">
        <v>0</v>
      </c>
      <c r="AQ661" t="n">
        <v>0</v>
      </c>
      <c r="AR661" t="n">
        <v>0</v>
      </c>
      <c r="AS661" t="n">
        <v>0.01</v>
      </c>
      <c r="AT661" t="n">
        <v>103</v>
      </c>
      <c r="AU661" t="n">
        <v>52</v>
      </c>
      <c r="AV661" t="n">
        <v>1</v>
      </c>
      <c r="AW661" t="n">
        <v>1</v>
      </c>
      <c r="AZ661" t="n">
        <v>1</v>
      </c>
      <c r="BA661" t="n">
        <v>1</v>
      </c>
      <c r="BB661" t="n">
        <v>1</v>
      </c>
      <c r="BC661" t="n">
        <v>13.47</v>
      </c>
      <c r="BD661" t="inlineStr"/>
      <c r="BE661" t="inlineStr"/>
      <c r="BF661" t="inlineStr"/>
      <c r="BG661" t="inlineStr"/>
      <c r="BH661" t="n">
        <v>3</v>
      </c>
      <c r="BI661" t="n">
        <v>1</v>
      </c>
      <c r="BJ661" t="inlineStr">
        <is>
          <t>ТССЦ Московской обл., 302-0062, приказ Минстроя России №675/пр от 28.02.2017 № 256/пр</t>
        </is>
      </c>
      <c r="BM661" t="n">
        <v>65007</v>
      </c>
      <c r="BN661" t="n">
        <v>0</v>
      </c>
      <c r="BO661" t="inlineStr">
        <is>
          <t>302-0062</t>
        </is>
      </c>
      <c r="BP661" t="n">
        <v>1</v>
      </c>
      <c r="BQ661" t="n">
        <v>6</v>
      </c>
      <c r="BR661" t="n">
        <v>0</v>
      </c>
      <c r="BS661" t="n">
        <v>1</v>
      </c>
      <c r="BT661" t="n">
        <v>1</v>
      </c>
      <c r="BU661" t="n">
        <v>1</v>
      </c>
      <c r="BV661" t="n">
        <v>1</v>
      </c>
      <c r="BW661" t="n">
        <v>1</v>
      </c>
      <c r="BX661" t="n">
        <v>1</v>
      </c>
      <c r="BY661" t="inlineStr"/>
      <c r="BZ661" t="n">
        <v>103</v>
      </c>
      <c r="CA661" t="n">
        <v>52</v>
      </c>
      <c r="CB661" t="inlineStr"/>
      <c r="CE661" t="n">
        <v>12</v>
      </c>
      <c r="CF661" t="n">
        <v>0</v>
      </c>
      <c r="CG661" t="n">
        <v>0</v>
      </c>
      <c r="CM661" t="n">
        <v>0</v>
      </c>
      <c r="CN661" t="inlineStr"/>
      <c r="CO661" t="n">
        <v>0</v>
      </c>
      <c r="CP661">
        <f>(P661+Q661+S661)</f>
        <v/>
      </c>
      <c r="CQ661">
        <f>AC661*BC661</f>
        <v/>
      </c>
      <c r="CR661">
        <f>(ROUND((ROUND(((ET661)*1),0)*BB661),0)+ROUND((ROUND(((AE661-(EU661))*1),0)*BS661),0))</f>
        <v/>
      </c>
      <c r="CS661">
        <f>(ROUND((ROUND(((EU661)*1),0)*BS661),0)+ROUND((ROUND(((AE661-(EU661))*1),0)*BS661),0))</f>
        <v/>
      </c>
      <c r="CT661">
        <f>AF661*BA661</f>
        <v/>
      </c>
      <c r="CU661">
        <f>AG661</f>
        <v/>
      </c>
      <c r="CV661">
        <f>AH661</f>
        <v/>
      </c>
      <c r="CW661">
        <f>AI661</f>
        <v/>
      </c>
      <c r="CX661">
        <f>AJ661</f>
        <v/>
      </c>
      <c r="CY661">
        <f>(((S661+R661)*AT661)/100)</f>
        <v/>
      </c>
      <c r="CZ661">
        <f>(((S661+R661)*AU661)/100)</f>
        <v/>
      </c>
      <c r="DC661" t="inlineStr"/>
      <c r="DD661" t="inlineStr"/>
      <c r="DE661" t="inlineStr"/>
      <c r="DF661" t="inlineStr"/>
      <c r="DG661" t="inlineStr"/>
      <c r="DH661" t="inlineStr"/>
      <c r="DI661" t="inlineStr"/>
      <c r="DJ661" t="inlineStr"/>
      <c r="DK661" t="inlineStr"/>
      <c r="DL661" t="inlineStr"/>
      <c r="DM661" t="inlineStr"/>
      <c r="DN661" t="n">
        <v>0</v>
      </c>
      <c r="DO661" t="n">
        <v>0</v>
      </c>
      <c r="DP661" t="n">
        <v>1</v>
      </c>
      <c r="DQ661" t="n">
        <v>1</v>
      </c>
      <c r="DU661" t="n">
        <v>1010</v>
      </c>
      <c r="DV661" t="inlineStr">
        <is>
          <t>шт.</t>
        </is>
      </c>
      <c r="DW661" t="inlineStr">
        <is>
          <t>шт.</t>
        </is>
      </c>
      <c r="DX661" t="n">
        <v>1</v>
      </c>
      <c r="DZ661" t="inlineStr"/>
      <c r="EA661" t="inlineStr"/>
      <c r="EB661" t="inlineStr"/>
      <c r="EC661" t="inlineStr"/>
      <c r="EE661" t="n">
        <v>78726000</v>
      </c>
      <c r="EF661" t="n">
        <v>6</v>
      </c>
      <c r="EG661" t="inlineStr">
        <is>
          <t>Ремонтно-строительные работы</t>
        </is>
      </c>
      <c r="EH661" t="n">
        <v>99</v>
      </c>
      <c r="EI661" t="inlineStr">
        <is>
          <t>Внутренние санитарно-технические работы</t>
        </is>
      </c>
      <c r="EJ661" t="n">
        <v>1</v>
      </c>
      <c r="EK661" t="n">
        <v>65007</v>
      </c>
      <c r="EL661" t="inlineStr">
        <is>
          <t>Внутренние санитарнотехнические работы: смена труб, санприборов, запорной арматуры и другое</t>
        </is>
      </c>
      <c r="EM661" t="inlineStr">
        <is>
          <t>рФЕР-65</t>
        </is>
      </c>
      <c r="EO661" t="inlineStr"/>
      <c r="EQ661" t="n">
        <v>0</v>
      </c>
      <c r="ER661" t="n">
        <v>28.53</v>
      </c>
      <c r="ES661" t="n">
        <v>28.53</v>
      </c>
      <c r="ET661" t="n">
        <v>0</v>
      </c>
      <c r="EU661" t="n">
        <v>0</v>
      </c>
      <c r="EV661" t="n">
        <v>0</v>
      </c>
      <c r="EW661" t="n">
        <v>0</v>
      </c>
      <c r="EX661" t="n">
        <v>0</v>
      </c>
      <c r="FQ661" t="n">
        <v>0</v>
      </c>
      <c r="FR661" t="n">
        <v>0</v>
      </c>
      <c r="FS661" t="n">
        <v>0</v>
      </c>
      <c r="FX661" t="n">
        <v>103</v>
      </c>
      <c r="FY661" t="n">
        <v>52</v>
      </c>
      <c r="GA661" t="inlineStr"/>
      <c r="GD661" t="n">
        <v>1</v>
      </c>
      <c r="GF661" t="n">
        <v>-1687406522</v>
      </c>
      <c r="GG661" t="n">
        <v>2</v>
      </c>
      <c r="GH661" t="n">
        <v>1</v>
      </c>
      <c r="GI661" t="n">
        <v>2</v>
      </c>
      <c r="GJ661" t="n">
        <v>0</v>
      </c>
      <c r="GK661" t="n">
        <v>0</v>
      </c>
      <c r="GL661">
        <f>ROUND(IF(AND(BH661=3,BI661=3,FS661&lt;&gt;0),P661,0),0)</f>
        <v/>
      </c>
      <c r="GM661">
        <f>ROUND(O661+X661+Y661,0)+GX661</f>
        <v/>
      </c>
      <c r="GN661">
        <f>IF(OR(BI661=0,BI661=1),GM661-GX661,0)</f>
        <v/>
      </c>
      <c r="GO661">
        <f>IF(BI661=2,GM661-GX661,0)</f>
        <v/>
      </c>
      <c r="GP661">
        <f>IF(BI661=4,GM661-GX661,0)</f>
        <v/>
      </c>
      <c r="GR661" t="n">
        <v>0</v>
      </c>
      <c r="GS661" t="n">
        <v>3</v>
      </c>
      <c r="GT661" t="n">
        <v>0</v>
      </c>
      <c r="GU661" t="inlineStr"/>
      <c r="GV661">
        <f>ROUND((GT661),2)</f>
        <v/>
      </c>
      <c r="GW661" t="n">
        <v>1</v>
      </c>
      <c r="GX661">
        <f>ROUND(HC661*I661,0)</f>
        <v/>
      </c>
      <c r="HA661" t="n">
        <v>0</v>
      </c>
      <c r="HB661" t="n">
        <v>0</v>
      </c>
      <c r="HC661">
        <f>GV661*GW661</f>
        <v/>
      </c>
      <c r="HE661" t="inlineStr"/>
      <c r="HF661" t="inlineStr"/>
      <c r="HM661" t="inlineStr"/>
      <c r="HN661" t="inlineStr">
        <is>
          <t>Пр/812-099.2-1</t>
        </is>
      </c>
      <c r="HO661" t="inlineStr">
        <is>
          <t>Пр/774-099.2</t>
        </is>
      </c>
      <c r="HP661" t="inlineStr">
        <is>
          <t>Внутренние санитарнотехнические работы: смена труб, санприборов, запорной арматуры и другое</t>
        </is>
      </c>
      <c r="HQ661" t="inlineStr">
        <is>
          <t>Внутренние санитарнотехнические работы: смена труб, санприборов, запорной арматуры и другое</t>
        </is>
      </c>
      <c r="HS661" t="n">
        <v>0</v>
      </c>
      <c r="IK661" t="n">
        <v>0</v>
      </c>
    </row>
    <row r="662">
      <c r="A662" t="n">
        <v>17</v>
      </c>
      <c r="B662" t="n">
        <v>0</v>
      </c>
      <c r="C662">
        <f>ROW(SmtRes!A348)</f>
        <v/>
      </c>
      <c r="D662">
        <f>ROW(EtalonRes!A316)</f>
        <v/>
      </c>
      <c r="E662" t="inlineStr">
        <is>
          <t>3</t>
        </is>
      </c>
      <c r="F662" t="inlineStr">
        <is>
          <t>16-07-005-1</t>
        </is>
      </c>
      <c r="G662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662" t="inlineStr">
        <is>
          <t>100 м трубопровода</t>
        </is>
      </c>
      <c r="I662">
        <f>ROUND(ROUND(60/100,4),7)</f>
        <v/>
      </c>
      <c r="J662" t="n">
        <v>0</v>
      </c>
      <c r="K662">
        <f>ROUND(ROUND(60/100,4),7)</f>
        <v/>
      </c>
      <c r="O662">
        <f>ROUND(CP662,0)</f>
        <v/>
      </c>
      <c r="P662">
        <f>ROUND(CQ662*I662,0)</f>
        <v/>
      </c>
      <c r="Q662">
        <f>(ROUND((ROUND((((ET662*ROUND(5,7)))*I662),0)*BB662),0)+ROUND((ROUND(((AE662-((EU662*ROUND(5,7))))*I662),0)*BS662),0))</f>
        <v/>
      </c>
      <c r="R662">
        <f>(ROUND((ROUND((((EU662*ROUND(5,7)))*I662),0)*BS662),0)+ROUND((ROUND(((AE662-((EU662*ROUND(5,7))))*I662),0)*BS662),0))</f>
        <v/>
      </c>
      <c r="S662">
        <f>ROUND(CT662*I662,0)</f>
        <v/>
      </c>
      <c r="T662">
        <f>ROUND(CU662*I662,0)</f>
        <v/>
      </c>
      <c r="U662">
        <f>ROUND(CV662*I662,7)</f>
        <v/>
      </c>
      <c r="V662">
        <f>ROUND(CW662*I662,7)</f>
        <v/>
      </c>
      <c r="W662">
        <f>ROUND(CX662*I662,0)</f>
        <v/>
      </c>
      <c r="X662">
        <f>ROUND(CY662,0)</f>
        <v/>
      </c>
      <c r="Y662">
        <f>ROUND(CZ662,0)</f>
        <v/>
      </c>
      <c r="AA662" t="n">
        <v>78869116</v>
      </c>
      <c r="AB662">
        <f>ROUND((AC662+AD662+AF662),2)</f>
        <v/>
      </c>
      <c r="AC662">
        <f>ROUND(((ES662*ROUND(5,7))),2)</f>
        <v/>
      </c>
      <c r="AD662">
        <f>ROUND(((((ET662*ROUND(5,7)))-((EU662*ROUND(5,7))))+AE662),2)</f>
        <v/>
      </c>
      <c r="AE662">
        <f>ROUND(((EU662*ROUND(5,7))),2)</f>
        <v/>
      </c>
      <c r="AF662">
        <f>ROUND(((EV662*ROUND(5,7))),2)</f>
        <v/>
      </c>
      <c r="AG662">
        <f>ROUND((AP662),2)</f>
        <v/>
      </c>
      <c r="AH662">
        <f>((EW662*ROUND(5,7)))</f>
        <v/>
      </c>
      <c r="AI662">
        <f>((EX662*ROUND(5,7)))</f>
        <v/>
      </c>
      <c r="AJ662">
        <f>(AS662)</f>
        <v/>
      </c>
      <c r="AK662" t="n">
        <v>107.11</v>
      </c>
      <c r="AL662" t="n">
        <v>4.28</v>
      </c>
      <c r="AM662" t="n">
        <v>44.51</v>
      </c>
      <c r="AN662" t="n">
        <v>0</v>
      </c>
      <c r="AO662" t="n">
        <v>58.32</v>
      </c>
      <c r="AP662" t="n">
        <v>0</v>
      </c>
      <c r="AQ662" t="n">
        <v>5.01</v>
      </c>
      <c r="AR662" t="n">
        <v>0</v>
      </c>
      <c r="AS662" t="n">
        <v>0</v>
      </c>
      <c r="AT662" t="n">
        <v>121</v>
      </c>
      <c r="AU662" t="n">
        <v>72</v>
      </c>
      <c r="AV662" t="n">
        <v>1</v>
      </c>
      <c r="AW662" t="n">
        <v>1</v>
      </c>
      <c r="AZ662" t="n">
        <v>1</v>
      </c>
      <c r="BA662" t="n">
        <v>52.25</v>
      </c>
      <c r="BB662" t="n">
        <v>5.97</v>
      </c>
      <c r="BC662" t="n">
        <v>11.38</v>
      </c>
      <c r="BD662" t="inlineStr"/>
      <c r="BE662" t="inlineStr"/>
      <c r="BF662" t="inlineStr"/>
      <c r="BG662" t="inlineStr"/>
      <c r="BH662" t="n">
        <v>0</v>
      </c>
      <c r="BI662" t="n">
        <v>1</v>
      </c>
      <c r="BJ662" t="inlineStr">
        <is>
          <t>ТЕР Московской обл., 16-07-005-1, приказ Минстроя России №675/пр от 28.02.2017 № 260/пр</t>
        </is>
      </c>
      <c r="BM662" t="n">
        <v>16001</v>
      </c>
      <c r="BN662" t="n">
        <v>0</v>
      </c>
      <c r="BO662" t="inlineStr">
        <is>
          <t>16-07-005-1</t>
        </is>
      </c>
      <c r="BP662" t="n">
        <v>1</v>
      </c>
      <c r="BQ662" t="n">
        <v>2</v>
      </c>
      <c r="BR662" t="n">
        <v>0</v>
      </c>
      <c r="BS662" t="n">
        <v>52.25</v>
      </c>
      <c r="BT662" t="n">
        <v>1</v>
      </c>
      <c r="BU662" t="n">
        <v>1</v>
      </c>
      <c r="BV662" t="n">
        <v>1</v>
      </c>
      <c r="BW662" t="n">
        <v>1</v>
      </c>
      <c r="BX662" t="n">
        <v>1</v>
      </c>
      <c r="BY662" t="inlineStr"/>
      <c r="BZ662" t="n">
        <v>121</v>
      </c>
      <c r="CA662" t="n">
        <v>72</v>
      </c>
      <c r="CB662" t="inlineStr"/>
      <c r="CE662" t="n">
        <v>12</v>
      </c>
      <c r="CF662" t="n">
        <v>0</v>
      </c>
      <c r="CG662" t="n">
        <v>0</v>
      </c>
      <c r="CM662" t="n">
        <v>0</v>
      </c>
      <c r="CN662" t="inlineStr"/>
      <c r="CO662" t="n">
        <v>0</v>
      </c>
      <c r="CP662">
        <f>(P662+Q662+S662)</f>
        <v/>
      </c>
      <c r="CQ662">
        <f>AC662*BC662</f>
        <v/>
      </c>
      <c r="CR662">
        <f>(ROUND((ROUND((((ET662*ROUND(5,7)))*1),0)*BB662),0)+ROUND((ROUND(((AE662-((EU662*ROUND(5,7))))*1),0)*BS662),0))</f>
        <v/>
      </c>
      <c r="CS662">
        <f>(ROUND((ROUND((((EU662*ROUND(5,7)))*1),0)*BS662),0)+ROUND((ROUND(((AE662-((EU662*ROUND(5,7))))*1),0)*BS662),0))</f>
        <v/>
      </c>
      <c r="CT662">
        <f>AF662*BA662</f>
        <v/>
      </c>
      <c r="CU662">
        <f>AG662</f>
        <v/>
      </c>
      <c r="CV662">
        <f>AH662</f>
        <v/>
      </c>
      <c r="CW662">
        <f>AI662</f>
        <v/>
      </c>
      <c r="CX662">
        <f>AJ662</f>
        <v/>
      </c>
      <c r="CY662">
        <f>(((S662+R662)*AT662)/100)</f>
        <v/>
      </c>
      <c r="CZ662">
        <f>(((S662+R662)*AU662)/100)</f>
        <v/>
      </c>
      <c r="DC662" t="inlineStr"/>
      <c r="DD662" t="inlineStr">
        <is>
          <t>)*5</t>
        </is>
      </c>
      <c r="DE662" t="inlineStr">
        <is>
          <t>)*5</t>
        </is>
      </c>
      <c r="DF662" t="inlineStr">
        <is>
          <t>)*5</t>
        </is>
      </c>
      <c r="DG662" t="inlineStr">
        <is>
          <t>)*5</t>
        </is>
      </c>
      <c r="DH662" t="inlineStr"/>
      <c r="DI662" t="inlineStr">
        <is>
          <t>)*5</t>
        </is>
      </c>
      <c r="DJ662" t="inlineStr">
        <is>
          <t>)*5</t>
        </is>
      </c>
      <c r="DK662" t="inlineStr"/>
      <c r="DL662" t="inlineStr"/>
      <c r="DM662" t="inlineStr"/>
      <c r="DN662" t="n">
        <v>0</v>
      </c>
      <c r="DO662" t="n">
        <v>0</v>
      </c>
      <c r="DP662" t="n">
        <v>1</v>
      </c>
      <c r="DQ662" t="n">
        <v>1</v>
      </c>
      <c r="DU662" t="n">
        <v>1013</v>
      </c>
      <c r="DV662" t="inlineStr">
        <is>
          <t>100 м трубопровода</t>
        </is>
      </c>
      <c r="DW662" t="inlineStr">
        <is>
          <t>100 м трубопровода</t>
        </is>
      </c>
      <c r="DX662" t="n">
        <v>1</v>
      </c>
      <c r="DZ662" t="inlineStr"/>
      <c r="EA662" t="inlineStr"/>
      <c r="EB662" t="inlineStr"/>
      <c r="EC662" t="inlineStr"/>
      <c r="EE662" t="n">
        <v>78725882</v>
      </c>
      <c r="EF662" t="n">
        <v>2</v>
      </c>
      <c r="EG662" t="inlineStr">
        <is>
          <t>Общестроительные работы</t>
        </is>
      </c>
      <c r="EH662" t="n">
        <v>16</v>
      </c>
      <c r="EI66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62" t="n">
        <v>1</v>
      </c>
      <c r="EK662" t="n">
        <v>16001</v>
      </c>
      <c r="EL662" t="inlineStr">
        <is>
          <t>Трубопроводы внутренние</t>
        </is>
      </c>
      <c r="EM662" t="inlineStr">
        <is>
          <t>ФЕР-16</t>
        </is>
      </c>
      <c r="EO662" t="inlineStr"/>
      <c r="EQ662" t="n">
        <v>0</v>
      </c>
      <c r="ER662" t="n">
        <v>107.11</v>
      </c>
      <c r="ES662" t="n">
        <v>4.28</v>
      </c>
      <c r="ET662" t="n">
        <v>44.51</v>
      </c>
      <c r="EU662" t="n">
        <v>0</v>
      </c>
      <c r="EV662" t="n">
        <v>58.32</v>
      </c>
      <c r="EW662" t="n">
        <v>5.01</v>
      </c>
      <c r="EX662" t="n">
        <v>0</v>
      </c>
      <c r="EY662" t="n">
        <v>0</v>
      </c>
      <c r="FQ662" t="n">
        <v>0</v>
      </c>
      <c r="FR662" t="n">
        <v>0</v>
      </c>
      <c r="FS662" t="n">
        <v>0</v>
      </c>
      <c r="FX662" t="n">
        <v>121</v>
      </c>
      <c r="FY662" t="n">
        <v>72</v>
      </c>
      <c r="GA662" t="inlineStr"/>
      <c r="GD662" t="n">
        <v>1</v>
      </c>
      <c r="GF662" t="n">
        <v>635989612</v>
      </c>
      <c r="GG662" t="n">
        <v>2</v>
      </c>
      <c r="GH662" t="n">
        <v>1</v>
      </c>
      <c r="GI662" t="n">
        <v>2</v>
      </c>
      <c r="GJ662" t="n">
        <v>0</v>
      </c>
      <c r="GK662" t="n">
        <v>0</v>
      </c>
      <c r="GL662">
        <f>ROUND(IF(AND(BH662=3,BI662=3,FS662&lt;&gt;0),P662,0),0)</f>
        <v/>
      </c>
      <c r="GM662">
        <f>ROUND(O662+X662+Y662,0)+GX662</f>
        <v/>
      </c>
      <c r="GN662">
        <f>IF(OR(BI662=0,BI662=1),GM662-GX662,0)</f>
        <v/>
      </c>
      <c r="GO662">
        <f>IF(BI662=2,GM662-GX662,0)</f>
        <v/>
      </c>
      <c r="GP662">
        <f>IF(BI662=4,GM662-GX662,0)</f>
        <v/>
      </c>
      <c r="GR662" t="n">
        <v>0</v>
      </c>
      <c r="GS662" t="n">
        <v>3</v>
      </c>
      <c r="GT662" t="n">
        <v>0</v>
      </c>
      <c r="GU662" t="inlineStr"/>
      <c r="GV662">
        <f>ROUND((GT662),2)</f>
        <v/>
      </c>
      <c r="GW662" t="n">
        <v>1</v>
      </c>
      <c r="GX662">
        <f>ROUND(HC662*I662,0)</f>
        <v/>
      </c>
      <c r="HA662" t="n">
        <v>0</v>
      </c>
      <c r="HB662" t="n">
        <v>0</v>
      </c>
      <c r="HC662">
        <f>GV662*GW662</f>
        <v/>
      </c>
      <c r="HE662" t="inlineStr"/>
      <c r="HF662" t="inlineStr"/>
      <c r="HM662" t="inlineStr"/>
      <c r="HN662" t="inlineStr">
        <is>
          <t>Пр/812-016.0-1</t>
        </is>
      </c>
      <c r="HO662" t="inlineStr">
        <is>
          <t>Пр/774-016.0</t>
        </is>
      </c>
      <c r="HP66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6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62" t="n">
        <v>0</v>
      </c>
      <c r="IK662" t="n">
        <v>0</v>
      </c>
    </row>
    <row r="663">
      <c r="A663" t="n">
        <v>17</v>
      </c>
      <c r="B663" t="n">
        <v>0</v>
      </c>
      <c r="C663">
        <f>ROW(SmtRes!A351)</f>
        <v/>
      </c>
      <c r="D663">
        <f>ROW(EtalonRes!A318)</f>
        <v/>
      </c>
      <c r="E663" t="inlineStr">
        <is>
          <t>4</t>
        </is>
      </c>
      <c r="F663" t="inlineStr">
        <is>
          <t>67-5-2</t>
        </is>
      </c>
      <c r="G663" t="inlineStr">
        <is>
          <t>Смена ламп люминесцентных</t>
        </is>
      </c>
      <c r="H663" t="inlineStr">
        <is>
          <t>100 шт.</t>
        </is>
      </c>
      <c r="I663">
        <f>ROUND(ROUND(3/100,4),7)</f>
        <v/>
      </c>
      <c r="J663" t="n">
        <v>0</v>
      </c>
      <c r="K663">
        <f>ROUND(ROUND(3/100,4),7)</f>
        <v/>
      </c>
      <c r="O663">
        <f>ROUND(CP663,0)</f>
        <v/>
      </c>
      <c r="P663">
        <f>ROUND(CQ663*I663,0)</f>
        <v/>
      </c>
      <c r="Q663">
        <f>(ROUND((ROUND(((ET663)*I663),0)*BB663),0)+ROUND((ROUND(((AE663-(EU663))*I663),0)*BS663),0))</f>
        <v/>
      </c>
      <c r="R663">
        <f>(ROUND((ROUND(((EU663)*I663),0)*BS663),0)+ROUND((ROUND(((AE663-(EU663))*I663),0)*BS663),0))</f>
        <v/>
      </c>
      <c r="S663">
        <f>ROUND(CT663*I663,0)</f>
        <v/>
      </c>
      <c r="T663">
        <f>ROUND(CU663*I663,0)</f>
        <v/>
      </c>
      <c r="U663">
        <f>ROUND(CV663*I663,7)</f>
        <v/>
      </c>
      <c r="V663">
        <f>ROUND(CW663*I663,7)</f>
        <v/>
      </c>
      <c r="W663">
        <f>ROUND(CX663*I663,0)</f>
        <v/>
      </c>
      <c r="X663">
        <f>ROUND(CY663,0)</f>
        <v/>
      </c>
      <c r="Y663">
        <f>ROUND(CZ663,0)</f>
        <v/>
      </c>
      <c r="AA663" t="n">
        <v>78869116</v>
      </c>
      <c r="AB663">
        <f>ROUND((AC663+AD663+AF663),2)</f>
        <v/>
      </c>
      <c r="AC663">
        <f>ROUND((ES663),2)</f>
        <v/>
      </c>
      <c r="AD663">
        <f>ROUND((((ET663)-(EU663))+AE663),2)</f>
        <v/>
      </c>
      <c r="AE663">
        <f>ROUND((EU663),2)</f>
        <v/>
      </c>
      <c r="AF663">
        <f>ROUND((EV663),2)</f>
        <v/>
      </c>
      <c r="AG663">
        <f>ROUND((AP663),2)</f>
        <v/>
      </c>
      <c r="AH663">
        <f>(EW663)</f>
        <v/>
      </c>
      <c r="AI663">
        <f>(EX663)</f>
        <v/>
      </c>
      <c r="AJ663">
        <f>(AS663)</f>
        <v/>
      </c>
      <c r="AK663" t="n">
        <v>970.5700000000001</v>
      </c>
      <c r="AL663" t="n">
        <v>852</v>
      </c>
      <c r="AM663" t="n">
        <v>0</v>
      </c>
      <c r="AN663" t="n">
        <v>0</v>
      </c>
      <c r="AO663" t="n">
        <v>118.57</v>
      </c>
      <c r="AP663" t="n">
        <v>0</v>
      </c>
      <c r="AQ663" t="n">
        <v>13.9</v>
      </c>
      <c r="AR663" t="n">
        <v>0</v>
      </c>
      <c r="AS663" t="n">
        <v>0</v>
      </c>
      <c r="AT663" t="n">
        <v>91</v>
      </c>
      <c r="AU663" t="n">
        <v>48</v>
      </c>
      <c r="AV663" t="n">
        <v>1</v>
      </c>
      <c r="AW663" t="n">
        <v>1</v>
      </c>
      <c r="AZ663" t="n">
        <v>1</v>
      </c>
      <c r="BA663" t="n">
        <v>52.25</v>
      </c>
      <c r="BB663" t="n">
        <v>1</v>
      </c>
      <c r="BC663" t="n">
        <v>4.14</v>
      </c>
      <c r="BD663" t="inlineStr"/>
      <c r="BE663" t="inlineStr"/>
      <c r="BF663" t="inlineStr"/>
      <c r="BG663" t="inlineStr"/>
      <c r="BH663" t="n">
        <v>0</v>
      </c>
      <c r="BI663" t="n">
        <v>1</v>
      </c>
      <c r="BJ663" t="inlineStr">
        <is>
          <t>ТЕРр Московской обл., 67-5-2, приказ Минстроя России №675/пр от 28.02.2017 № 263/пр</t>
        </is>
      </c>
      <c r="BM663" t="n">
        <v>67001</v>
      </c>
      <c r="BN663" t="n">
        <v>0</v>
      </c>
      <c r="BO663" t="inlineStr">
        <is>
          <t>67-5-2</t>
        </is>
      </c>
      <c r="BP663" t="n">
        <v>1</v>
      </c>
      <c r="BQ663" t="n">
        <v>6</v>
      </c>
      <c r="BR663" t="n">
        <v>0</v>
      </c>
      <c r="BS663" t="n">
        <v>52.25</v>
      </c>
      <c r="BT663" t="n">
        <v>1</v>
      </c>
      <c r="BU663" t="n">
        <v>1</v>
      </c>
      <c r="BV663" t="n">
        <v>1</v>
      </c>
      <c r="BW663" t="n">
        <v>1</v>
      </c>
      <c r="BX663" t="n">
        <v>1</v>
      </c>
      <c r="BY663" t="inlineStr"/>
      <c r="BZ663" t="n">
        <v>91</v>
      </c>
      <c r="CA663" t="n">
        <v>48</v>
      </c>
      <c r="CB663" t="inlineStr"/>
      <c r="CE663" t="n">
        <v>12</v>
      </c>
      <c r="CF663" t="n">
        <v>0</v>
      </c>
      <c r="CG663" t="n">
        <v>0</v>
      </c>
      <c r="CM663" t="n">
        <v>0</v>
      </c>
      <c r="CN663" t="inlineStr"/>
      <c r="CO663" t="n">
        <v>0</v>
      </c>
      <c r="CP663">
        <f>(P663+Q663+S663)</f>
        <v/>
      </c>
      <c r="CQ663">
        <f>AC663*BC663</f>
        <v/>
      </c>
      <c r="CR663">
        <f>(ROUND((ROUND(((ET663)*1),0)*BB663),0)+ROUND((ROUND(((AE663-(EU663))*1),0)*BS663),0))</f>
        <v/>
      </c>
      <c r="CS663">
        <f>(ROUND((ROUND(((EU663)*1),0)*BS663),0)+ROUND((ROUND(((AE663-(EU663))*1),0)*BS663),0))</f>
        <v/>
      </c>
      <c r="CT663">
        <f>AF663*BA663</f>
        <v/>
      </c>
      <c r="CU663">
        <f>AG663</f>
        <v/>
      </c>
      <c r="CV663">
        <f>AH663</f>
        <v/>
      </c>
      <c r="CW663">
        <f>AI663</f>
        <v/>
      </c>
      <c r="CX663">
        <f>AJ663</f>
        <v/>
      </c>
      <c r="CY663">
        <f>(((S663+R663)*AT663)/100)</f>
        <v/>
      </c>
      <c r="CZ663">
        <f>(((S663+R663)*AU663)/100)</f>
        <v/>
      </c>
      <c r="DC663" t="inlineStr"/>
      <c r="DD663" t="inlineStr"/>
      <c r="DE663" t="inlineStr"/>
      <c r="DF663" t="inlineStr"/>
      <c r="DG663" t="inlineStr"/>
      <c r="DH663" t="inlineStr"/>
      <c r="DI663" t="inlineStr"/>
      <c r="DJ663" t="inlineStr"/>
      <c r="DK663" t="inlineStr"/>
      <c r="DL663" t="inlineStr"/>
      <c r="DM663" t="inlineStr"/>
      <c r="DN663" t="n">
        <v>0</v>
      </c>
      <c r="DO663" t="n">
        <v>0</v>
      </c>
      <c r="DP663" t="n">
        <v>1</v>
      </c>
      <c r="DQ663" t="n">
        <v>1</v>
      </c>
      <c r="DU663" t="n">
        <v>1010</v>
      </c>
      <c r="DV663" t="inlineStr">
        <is>
          <t>100 шт.</t>
        </is>
      </c>
      <c r="DW663" t="inlineStr">
        <is>
          <t>100 шт.</t>
        </is>
      </c>
      <c r="DX663" t="n">
        <v>100</v>
      </c>
      <c r="DZ663" t="inlineStr"/>
      <c r="EA663" t="inlineStr"/>
      <c r="EB663" t="inlineStr"/>
      <c r="EC663" t="inlineStr"/>
      <c r="EE663" t="n">
        <v>78726030</v>
      </c>
      <c r="EF663" t="n">
        <v>6</v>
      </c>
      <c r="EG663" t="inlineStr">
        <is>
          <t>Ремонтно-строительные работы</t>
        </is>
      </c>
      <c r="EH663" t="n">
        <v>101</v>
      </c>
      <c r="EI663" t="inlineStr">
        <is>
          <t>Электромонтажные работы</t>
        </is>
      </c>
      <c r="EJ663" t="n">
        <v>1</v>
      </c>
      <c r="EK663" t="n">
        <v>67001</v>
      </c>
      <c r="EL663" t="inlineStr">
        <is>
          <t>Электромонтажные работы</t>
        </is>
      </c>
      <c r="EM663" t="inlineStr">
        <is>
          <t>рФЕР-67</t>
        </is>
      </c>
      <c r="EO663" t="inlineStr"/>
      <c r="EQ663" t="n">
        <v>0</v>
      </c>
      <c r="ER663" t="n">
        <v>970.5700000000001</v>
      </c>
      <c r="ES663" t="n">
        <v>852</v>
      </c>
      <c r="ET663" t="n">
        <v>0</v>
      </c>
      <c r="EU663" t="n">
        <v>0</v>
      </c>
      <c r="EV663" t="n">
        <v>118.57</v>
      </c>
      <c r="EW663" t="n">
        <v>13.9</v>
      </c>
      <c r="EX663" t="n">
        <v>0</v>
      </c>
      <c r="EY663" t="n">
        <v>0</v>
      </c>
      <c r="FQ663" t="n">
        <v>0</v>
      </c>
      <c r="FR663" t="n">
        <v>0</v>
      </c>
      <c r="FS663" t="n">
        <v>0</v>
      </c>
      <c r="FX663" t="n">
        <v>91</v>
      </c>
      <c r="FY663" t="n">
        <v>48</v>
      </c>
      <c r="GA663" t="inlineStr"/>
      <c r="GD663" t="n">
        <v>1</v>
      </c>
      <c r="GF663" t="n">
        <v>1400342257</v>
      </c>
      <c r="GG663" t="n">
        <v>2</v>
      </c>
      <c r="GH663" t="n">
        <v>1</v>
      </c>
      <c r="GI663" t="n">
        <v>2</v>
      </c>
      <c r="GJ663" t="n">
        <v>0</v>
      </c>
      <c r="GK663" t="n">
        <v>0</v>
      </c>
      <c r="GL663">
        <f>ROUND(IF(AND(BH663=3,BI663=3,FS663&lt;&gt;0),P663,0),0)</f>
        <v/>
      </c>
      <c r="GM663">
        <f>ROUND(O663+X663+Y663,0)+GX663</f>
        <v/>
      </c>
      <c r="GN663">
        <f>IF(OR(BI663=0,BI663=1),GM663-GX663,0)</f>
        <v/>
      </c>
      <c r="GO663">
        <f>IF(BI663=2,GM663-GX663,0)</f>
        <v/>
      </c>
      <c r="GP663">
        <f>IF(BI663=4,GM663-GX663,0)</f>
        <v/>
      </c>
      <c r="GR663" t="n">
        <v>0</v>
      </c>
      <c r="GS663" t="n">
        <v>3</v>
      </c>
      <c r="GT663" t="n">
        <v>0</v>
      </c>
      <c r="GU663" t="inlineStr"/>
      <c r="GV663">
        <f>ROUND((GT663),2)</f>
        <v/>
      </c>
      <c r="GW663" t="n">
        <v>1</v>
      </c>
      <c r="GX663">
        <f>ROUND(HC663*I663,0)</f>
        <v/>
      </c>
      <c r="HA663" t="n">
        <v>0</v>
      </c>
      <c r="HB663" t="n">
        <v>0</v>
      </c>
      <c r="HC663">
        <f>GV663*GW663</f>
        <v/>
      </c>
      <c r="HE663" t="inlineStr"/>
      <c r="HF663" t="inlineStr"/>
      <c r="HM663" t="inlineStr"/>
      <c r="HN663" t="inlineStr">
        <is>
          <t>Пр/812-101.0-1</t>
        </is>
      </c>
      <c r="HO663" t="inlineStr">
        <is>
          <t>Пр/774-101.0</t>
        </is>
      </c>
      <c r="HP663" t="inlineStr">
        <is>
          <t>Электромонтажные работы</t>
        </is>
      </c>
      <c r="HQ663" t="inlineStr">
        <is>
          <t>Электромонтажные работы</t>
        </is>
      </c>
      <c r="HS663" t="n">
        <v>0</v>
      </c>
      <c r="IK663" t="n">
        <v>0</v>
      </c>
    </row>
    <row r="664">
      <c r="A664" t="n">
        <v>18</v>
      </c>
      <c r="B664" t="n">
        <v>0</v>
      </c>
      <c r="C664" t="n">
        <v>351</v>
      </c>
      <c r="E664" t="inlineStr">
        <is>
          <t>4,1</t>
        </is>
      </c>
      <c r="F664" t="inlineStr">
        <is>
          <t>509-6744</t>
        </is>
      </c>
      <c r="G664" t="inlineStr">
        <is>
          <t>Лампы люминесцентные компактные энергосберегающие с цоколем Е27 мощностью 55 Вт</t>
        </is>
      </c>
      <c r="H664" t="inlineStr">
        <is>
          <t>шт.</t>
        </is>
      </c>
      <c r="I664">
        <f>I663*J664</f>
        <v/>
      </c>
      <c r="J664" t="n">
        <v>100</v>
      </c>
      <c r="K664" t="n">
        <v>100</v>
      </c>
      <c r="O664">
        <f>ROUND(CP664,0)</f>
        <v/>
      </c>
      <c r="P664">
        <f>ROUND(CQ664*I664,0)</f>
        <v/>
      </c>
      <c r="Q664">
        <f>(ROUND((ROUND(((ET664)*I664),0)*BB664),0)+ROUND((ROUND(((AE664-(EU664))*I664),0)*BS664),0))</f>
        <v/>
      </c>
      <c r="R664">
        <f>(ROUND((ROUND(((EU664)*I664),0)*BS664),0)+ROUND((ROUND(((AE664-(EU664))*I664),0)*BS664),0))</f>
        <v/>
      </c>
      <c r="S664">
        <f>ROUND(CT664*I664,0)</f>
        <v/>
      </c>
      <c r="T664">
        <f>ROUND(CU664*I664,0)</f>
        <v/>
      </c>
      <c r="U664">
        <f>ROUND(CV664*I664,7)</f>
        <v/>
      </c>
      <c r="V664">
        <f>ROUND(CW664*I664,7)</f>
        <v/>
      </c>
      <c r="W664">
        <f>ROUND(CX664*I664,0)</f>
        <v/>
      </c>
      <c r="X664">
        <f>ROUND(CY664,0)</f>
        <v/>
      </c>
      <c r="Y664">
        <f>ROUND(CZ664,0)</f>
        <v/>
      </c>
      <c r="AA664" t="n">
        <v>78869116</v>
      </c>
      <c r="AB664">
        <f>ROUND((AC664+AD664+AF664),2)</f>
        <v/>
      </c>
      <c r="AC664">
        <f>ROUND((ES664),2)</f>
        <v/>
      </c>
      <c r="AD664">
        <f>ROUND((((ET664)-(EU664))+AE664),2)</f>
        <v/>
      </c>
      <c r="AE664">
        <f>ROUND((EU664),2)</f>
        <v/>
      </c>
      <c r="AF664">
        <f>ROUND((EV664),2)</f>
        <v/>
      </c>
      <c r="AG664">
        <f>ROUND((AP664),2)</f>
        <v/>
      </c>
      <c r="AH664">
        <f>(EW664)</f>
        <v/>
      </c>
      <c r="AI664">
        <f>(EX664)</f>
        <v/>
      </c>
      <c r="AJ664">
        <f>(AS664)</f>
        <v/>
      </c>
      <c r="AK664" t="n">
        <v>140.69</v>
      </c>
      <c r="AL664" t="n">
        <v>140.69</v>
      </c>
      <c r="AM664" t="n">
        <v>0</v>
      </c>
      <c r="AN664" t="n">
        <v>0</v>
      </c>
      <c r="AO664" t="n">
        <v>0</v>
      </c>
      <c r="AP664" t="n">
        <v>0</v>
      </c>
      <c r="AQ664" t="n">
        <v>0</v>
      </c>
      <c r="AR664" t="n">
        <v>0</v>
      </c>
      <c r="AS664" t="n">
        <v>0.02</v>
      </c>
      <c r="AT664" t="n">
        <v>91</v>
      </c>
      <c r="AU664" t="n">
        <v>48</v>
      </c>
      <c r="AV664" t="n">
        <v>1</v>
      </c>
      <c r="AW664" t="n">
        <v>1</v>
      </c>
      <c r="AZ664" t="n">
        <v>1</v>
      </c>
      <c r="BA664" t="n">
        <v>1</v>
      </c>
      <c r="BB664" t="n">
        <v>1</v>
      </c>
      <c r="BC664" t="n">
        <v>1.69</v>
      </c>
      <c r="BD664" t="inlineStr"/>
      <c r="BE664" t="inlineStr"/>
      <c r="BF664" t="inlineStr"/>
      <c r="BG664" t="inlineStr"/>
      <c r="BH664" t="n">
        <v>3</v>
      </c>
      <c r="BI664" t="n">
        <v>1</v>
      </c>
      <c r="BJ664" t="inlineStr">
        <is>
          <t>ТССЦ Московской обл., 509-6744, приказ Минстроя России №675/пр от 28.02.2017 № 258/пр</t>
        </is>
      </c>
      <c r="BM664" t="n">
        <v>67001</v>
      </c>
      <c r="BN664" t="n">
        <v>0</v>
      </c>
      <c r="BO664" t="inlineStr">
        <is>
          <t>509-6744</t>
        </is>
      </c>
      <c r="BP664" t="n">
        <v>1</v>
      </c>
      <c r="BQ664" t="n">
        <v>6</v>
      </c>
      <c r="BR664" t="n">
        <v>0</v>
      </c>
      <c r="BS664" t="n">
        <v>1</v>
      </c>
      <c r="BT664" t="n">
        <v>1</v>
      </c>
      <c r="BU664" t="n">
        <v>1</v>
      </c>
      <c r="BV664" t="n">
        <v>1</v>
      </c>
      <c r="BW664" t="n">
        <v>1</v>
      </c>
      <c r="BX664" t="n">
        <v>1</v>
      </c>
      <c r="BY664" t="inlineStr"/>
      <c r="BZ664" t="n">
        <v>91</v>
      </c>
      <c r="CA664" t="n">
        <v>48</v>
      </c>
      <c r="CB664" t="inlineStr"/>
      <c r="CE664" t="n">
        <v>12</v>
      </c>
      <c r="CF664" t="n">
        <v>0</v>
      </c>
      <c r="CG664" t="n">
        <v>0</v>
      </c>
      <c r="CM664" t="n">
        <v>0</v>
      </c>
      <c r="CN664" t="inlineStr"/>
      <c r="CO664" t="n">
        <v>0</v>
      </c>
      <c r="CP664">
        <f>(P664+Q664+S664)</f>
        <v/>
      </c>
      <c r="CQ664">
        <f>AC664*BC664</f>
        <v/>
      </c>
      <c r="CR664">
        <f>(ROUND((ROUND(((ET664)*1),0)*BB664),0)+ROUND((ROUND(((AE664-(EU664))*1),0)*BS664),0))</f>
        <v/>
      </c>
      <c r="CS664">
        <f>(ROUND((ROUND(((EU664)*1),0)*BS664),0)+ROUND((ROUND(((AE664-(EU664))*1),0)*BS664),0))</f>
        <v/>
      </c>
      <c r="CT664">
        <f>AF664*BA664</f>
        <v/>
      </c>
      <c r="CU664">
        <f>AG664</f>
        <v/>
      </c>
      <c r="CV664">
        <f>AH664</f>
        <v/>
      </c>
      <c r="CW664">
        <f>AI664</f>
        <v/>
      </c>
      <c r="CX664">
        <f>AJ664</f>
        <v/>
      </c>
      <c r="CY664">
        <f>(((S664+R664)*AT664)/100)</f>
        <v/>
      </c>
      <c r="CZ664">
        <f>(((S664+R664)*AU664)/100)</f>
        <v/>
      </c>
      <c r="DC664" t="inlineStr"/>
      <c r="DD664" t="inlineStr"/>
      <c r="DE664" t="inlineStr"/>
      <c r="DF664" t="inlineStr"/>
      <c r="DG664" t="inlineStr"/>
      <c r="DH664" t="inlineStr"/>
      <c r="DI664" t="inlineStr"/>
      <c r="DJ664" t="inlineStr"/>
      <c r="DK664" t="inlineStr"/>
      <c r="DL664" t="inlineStr"/>
      <c r="DM664" t="inlineStr"/>
      <c r="DN664" t="n">
        <v>0</v>
      </c>
      <c r="DO664" t="n">
        <v>0</v>
      </c>
      <c r="DP664" t="n">
        <v>1</v>
      </c>
      <c r="DQ664" t="n">
        <v>1</v>
      </c>
      <c r="DU664" t="n">
        <v>1010</v>
      </c>
      <c r="DV664" t="inlineStr">
        <is>
          <t>шт.</t>
        </is>
      </c>
      <c r="DW664" t="inlineStr">
        <is>
          <t>шт.</t>
        </is>
      </c>
      <c r="DX664" t="n">
        <v>1</v>
      </c>
      <c r="DZ664" t="inlineStr"/>
      <c r="EA664" t="inlineStr"/>
      <c r="EB664" t="inlineStr"/>
      <c r="EC664" t="inlineStr"/>
      <c r="EE664" t="n">
        <v>78726030</v>
      </c>
      <c r="EF664" t="n">
        <v>6</v>
      </c>
      <c r="EG664" t="inlineStr">
        <is>
          <t>Ремонтно-строительные работы</t>
        </is>
      </c>
      <c r="EH664" t="n">
        <v>101</v>
      </c>
      <c r="EI664" t="inlineStr">
        <is>
          <t>Электромонтажные работы</t>
        </is>
      </c>
      <c r="EJ664" t="n">
        <v>1</v>
      </c>
      <c r="EK664" t="n">
        <v>67001</v>
      </c>
      <c r="EL664" t="inlineStr">
        <is>
          <t>Электромонтажные работы</t>
        </is>
      </c>
      <c r="EM664" t="inlineStr">
        <is>
          <t>рФЕР-67</t>
        </is>
      </c>
      <c r="EO664" t="inlineStr"/>
      <c r="EQ664" t="n">
        <v>0</v>
      </c>
      <c r="ER664" t="n">
        <v>140.69</v>
      </c>
      <c r="ES664" t="n">
        <v>140.69</v>
      </c>
      <c r="ET664" t="n">
        <v>0</v>
      </c>
      <c r="EU664" t="n">
        <v>0</v>
      </c>
      <c r="EV664" t="n">
        <v>0</v>
      </c>
      <c r="EW664" t="n">
        <v>0</v>
      </c>
      <c r="EX664" t="n">
        <v>0</v>
      </c>
      <c r="FQ664" t="n">
        <v>0</v>
      </c>
      <c r="FR664" t="n">
        <v>0</v>
      </c>
      <c r="FS664" t="n">
        <v>0</v>
      </c>
      <c r="FX664" t="n">
        <v>91</v>
      </c>
      <c r="FY664" t="n">
        <v>48</v>
      </c>
      <c r="GA664" t="inlineStr"/>
      <c r="GD664" t="n">
        <v>1</v>
      </c>
      <c r="GF664" t="n">
        <v>-228955380</v>
      </c>
      <c r="GG664" t="n">
        <v>2</v>
      </c>
      <c r="GH664" t="n">
        <v>1</v>
      </c>
      <c r="GI664" t="n">
        <v>2</v>
      </c>
      <c r="GJ664" t="n">
        <v>0</v>
      </c>
      <c r="GK664" t="n">
        <v>0</v>
      </c>
      <c r="GL664">
        <f>ROUND(IF(AND(BH664=3,BI664=3,FS664&lt;&gt;0),P664,0),0)</f>
        <v/>
      </c>
      <c r="GM664">
        <f>ROUND(O664+X664+Y664,0)+GX664</f>
        <v/>
      </c>
      <c r="GN664">
        <f>IF(OR(BI664=0,BI664=1),GM664-GX664,0)</f>
        <v/>
      </c>
      <c r="GO664">
        <f>IF(BI664=2,GM664-GX664,0)</f>
        <v/>
      </c>
      <c r="GP664">
        <f>IF(BI664=4,GM664-GX664,0)</f>
        <v/>
      </c>
      <c r="GR664" t="n">
        <v>0</v>
      </c>
      <c r="GS664" t="n">
        <v>3</v>
      </c>
      <c r="GT664" t="n">
        <v>0</v>
      </c>
      <c r="GU664" t="inlineStr"/>
      <c r="GV664">
        <f>ROUND((GT664),2)</f>
        <v/>
      </c>
      <c r="GW664" t="n">
        <v>1</v>
      </c>
      <c r="GX664">
        <f>ROUND(HC664*I664,0)</f>
        <v/>
      </c>
      <c r="HA664" t="n">
        <v>0</v>
      </c>
      <c r="HB664" t="n">
        <v>0</v>
      </c>
      <c r="HC664">
        <f>GV664*GW664</f>
        <v/>
      </c>
      <c r="HE664" t="inlineStr"/>
      <c r="HF664" t="inlineStr"/>
      <c r="HM664" t="inlineStr"/>
      <c r="HN664" t="inlineStr">
        <is>
          <t>Пр/812-101.0-1</t>
        </is>
      </c>
      <c r="HO664" t="inlineStr">
        <is>
          <t>Пр/774-101.0</t>
        </is>
      </c>
      <c r="HP664" t="inlineStr">
        <is>
          <t>Электромонтажные работы</t>
        </is>
      </c>
      <c r="HQ664" t="inlineStr">
        <is>
          <t>Электромонтажные работы</t>
        </is>
      </c>
      <c r="HS664" t="n">
        <v>0</v>
      </c>
      <c r="IK664" t="n">
        <v>0</v>
      </c>
    </row>
    <row r="665">
      <c r="A665" t="n">
        <v>17</v>
      </c>
      <c r="B665" t="n">
        <v>0</v>
      </c>
      <c r="C665">
        <f>ROW(SmtRes!A370)</f>
        <v/>
      </c>
      <c r="D665">
        <f>ROW(EtalonRes!A337)</f>
        <v/>
      </c>
      <c r="E665" t="inlineStr">
        <is>
          <t>5</t>
        </is>
      </c>
      <c r="F665" t="inlineStr">
        <is>
          <t>м08-03-526-2</t>
        </is>
      </c>
      <c r="G665" t="inlineStr">
        <is>
          <t>Автомат одно-, двух-, трехполюсный, устанавливаемый на конструкции на стене или колонне, на ток до 100 А</t>
        </is>
      </c>
      <c r="H665" t="inlineStr">
        <is>
          <t>1  ШТ.</t>
        </is>
      </c>
      <c r="I665">
        <f>ROUND(ROUND(1,4),7)</f>
        <v/>
      </c>
      <c r="J665" t="n">
        <v>0</v>
      </c>
      <c r="K665">
        <f>ROUND(ROUND(1,4),7)</f>
        <v/>
      </c>
      <c r="O665">
        <f>ROUND(CP665,0)</f>
        <v/>
      </c>
      <c r="P665">
        <f>ROUND(CQ665*I665,0)</f>
        <v/>
      </c>
      <c r="Q665">
        <f>(ROUND((ROUND((((ET665*ROUND(0.2,7)))*I665),0)*BB665),0)+ROUND((ROUND(((AE665-((EU665*ROUND(0.2,7))))*I665),0)*BS665),0))</f>
        <v/>
      </c>
      <c r="R665">
        <f>(ROUND((ROUND((((EU665*ROUND(0.2,7)))*I665),0)*BS665),0)+ROUND((ROUND(((AE665-((EU665*ROUND(0.2,7))))*I665),0)*BS665),0))</f>
        <v/>
      </c>
      <c r="S665">
        <f>ROUND(CT665*I665,0)</f>
        <v/>
      </c>
      <c r="T665">
        <f>ROUND(CU665*I665,0)</f>
        <v/>
      </c>
      <c r="U665">
        <f>ROUND(CV665*I665,7)</f>
        <v/>
      </c>
      <c r="V665">
        <f>ROUND(CW665*I665,7)</f>
        <v/>
      </c>
      <c r="W665">
        <f>ROUND(CX665*I665,0)</f>
        <v/>
      </c>
      <c r="X665">
        <f>ROUND(CY665,0)</f>
        <v/>
      </c>
      <c r="Y665">
        <f>ROUND(CZ665,0)</f>
        <v/>
      </c>
      <c r="AA665" t="n">
        <v>78869116</v>
      </c>
      <c r="AB665">
        <f>ROUND((AC665+AD665+AF665),2)</f>
        <v/>
      </c>
      <c r="AC665">
        <f>ROUND(((ES665*ROUND(0.2,7))),2)</f>
        <v/>
      </c>
      <c r="AD665">
        <f>ROUND(((((ET665*ROUND(0.2,7)))-((EU665*ROUND(0.2,7))))+AE665),2)</f>
        <v/>
      </c>
      <c r="AE665">
        <f>ROUND(((EU665*ROUND(0.2,7))),2)</f>
        <v/>
      </c>
      <c r="AF665">
        <f>ROUND(((EV665*ROUND(0.2,7))),2)</f>
        <v/>
      </c>
      <c r="AG665">
        <f>ROUND((AP665),2)</f>
        <v/>
      </c>
      <c r="AH665">
        <f>((EW665*ROUND(0.2,7)))</f>
        <v/>
      </c>
      <c r="AI665">
        <f>((EX665*ROUND(0.2,7)))</f>
        <v/>
      </c>
      <c r="AJ665">
        <f>(AS665)</f>
        <v/>
      </c>
      <c r="AK665" t="n">
        <v>62.43</v>
      </c>
      <c r="AL665" t="n">
        <v>36.8</v>
      </c>
      <c r="AM665" t="n">
        <v>3.57</v>
      </c>
      <c r="AN665" t="n">
        <v>0.14</v>
      </c>
      <c r="AO665" t="n">
        <v>22.06</v>
      </c>
      <c r="AP665" t="n">
        <v>0</v>
      </c>
      <c r="AQ665" t="n">
        <v>2.32</v>
      </c>
      <c r="AR665" t="n">
        <v>0.01</v>
      </c>
      <c r="AS665" t="n">
        <v>0</v>
      </c>
      <c r="AT665" t="n">
        <v>97</v>
      </c>
      <c r="AU665" t="n">
        <v>51</v>
      </c>
      <c r="AV665" t="n">
        <v>1</v>
      </c>
      <c r="AW665" t="n">
        <v>1</v>
      </c>
      <c r="AZ665" t="n">
        <v>1</v>
      </c>
      <c r="BA665" t="n">
        <v>52.25</v>
      </c>
      <c r="BB665" t="n">
        <v>13.3</v>
      </c>
      <c r="BC665" t="n">
        <v>13.79</v>
      </c>
      <c r="BD665" t="inlineStr"/>
      <c r="BE665" t="inlineStr"/>
      <c r="BF665" t="inlineStr"/>
      <c r="BG665" t="inlineStr"/>
      <c r="BH665" t="n">
        <v>0</v>
      </c>
      <c r="BI665" t="n">
        <v>2</v>
      </c>
      <c r="BJ665" t="inlineStr">
        <is>
          <t>ТЕРм Московской обл., м08-03-526-2, приказ Минстроя России №675/пр от 28.02.2017 № 259/пр</t>
        </is>
      </c>
      <c r="BM665" t="n">
        <v>108001</v>
      </c>
      <c r="BN665" t="n">
        <v>0</v>
      </c>
      <c r="BO665" t="inlineStr">
        <is>
          <t>м08-03-526-2</t>
        </is>
      </c>
      <c r="BP665" t="n">
        <v>1</v>
      </c>
      <c r="BQ665" t="n">
        <v>3</v>
      </c>
      <c r="BR665" t="n">
        <v>0</v>
      </c>
      <c r="BS665" t="n">
        <v>52.25</v>
      </c>
      <c r="BT665" t="n">
        <v>1</v>
      </c>
      <c r="BU665" t="n">
        <v>1</v>
      </c>
      <c r="BV665" t="n">
        <v>1</v>
      </c>
      <c r="BW665" t="n">
        <v>1</v>
      </c>
      <c r="BX665" t="n">
        <v>1</v>
      </c>
      <c r="BY665" t="inlineStr"/>
      <c r="BZ665" t="n">
        <v>97</v>
      </c>
      <c r="CA665" t="n">
        <v>51</v>
      </c>
      <c r="CB665" t="inlineStr"/>
      <c r="CE665" t="n">
        <v>12</v>
      </c>
      <c r="CF665" t="n">
        <v>0</v>
      </c>
      <c r="CG665" t="n">
        <v>0</v>
      </c>
      <c r="CM665" t="n">
        <v>0</v>
      </c>
      <c r="CN665" t="inlineStr"/>
      <c r="CO665" t="n">
        <v>0</v>
      </c>
      <c r="CP665">
        <f>(P665+Q665+S665)</f>
        <v/>
      </c>
      <c r="CQ665">
        <f>AC665*BC665</f>
        <v/>
      </c>
      <c r="CR665">
        <f>(ROUND((ROUND((((ET665*ROUND(0.2,7)))*1),0)*BB665),0)+ROUND((ROUND(((AE665-((EU665*ROUND(0.2,7))))*1),0)*BS665),0))</f>
        <v/>
      </c>
      <c r="CS665">
        <f>(ROUND((ROUND((((EU665*ROUND(0.2,7)))*1),0)*BS665),0)+ROUND((ROUND(((AE665-((EU665*ROUND(0.2,7))))*1),0)*BS665),0))</f>
        <v/>
      </c>
      <c r="CT665">
        <f>AF665*BA665</f>
        <v/>
      </c>
      <c r="CU665">
        <f>AG665</f>
        <v/>
      </c>
      <c r="CV665">
        <f>AH665</f>
        <v/>
      </c>
      <c r="CW665">
        <f>AI665</f>
        <v/>
      </c>
      <c r="CX665">
        <f>AJ665</f>
        <v/>
      </c>
      <c r="CY665">
        <f>(((S665+R665)*AT665)/100)</f>
        <v/>
      </c>
      <c r="CZ665">
        <f>(((S665+R665)*AU665)/100)</f>
        <v/>
      </c>
      <c r="DC665" t="inlineStr"/>
      <c r="DD665" t="inlineStr">
        <is>
          <t>)*0,2</t>
        </is>
      </c>
      <c r="DE665" t="inlineStr">
        <is>
          <t>)*0,2</t>
        </is>
      </c>
      <c r="DF665" t="inlineStr">
        <is>
          <t>)*0,2</t>
        </is>
      </c>
      <c r="DG665" t="inlineStr">
        <is>
          <t>)*0,2</t>
        </is>
      </c>
      <c r="DH665" t="inlineStr"/>
      <c r="DI665" t="inlineStr">
        <is>
          <t>)*0,2</t>
        </is>
      </c>
      <c r="DJ665" t="inlineStr">
        <is>
          <t>)*0,2</t>
        </is>
      </c>
      <c r="DK665" t="inlineStr"/>
      <c r="DL665" t="inlineStr"/>
      <c r="DM665" t="inlineStr"/>
      <c r="DN665" t="n">
        <v>0</v>
      </c>
      <c r="DO665" t="n">
        <v>0</v>
      </c>
      <c r="DP665" t="n">
        <v>1</v>
      </c>
      <c r="DQ665" t="n">
        <v>1</v>
      </c>
      <c r="DU665" t="n">
        <v>1013</v>
      </c>
      <c r="DV665" t="inlineStr">
        <is>
          <t>1  ШТ.</t>
        </is>
      </c>
      <c r="DW665" t="inlineStr">
        <is>
          <t>1  ШТ.</t>
        </is>
      </c>
      <c r="DX665" t="n">
        <v>1</v>
      </c>
      <c r="DZ665" t="inlineStr"/>
      <c r="EA665" t="inlineStr"/>
      <c r="EB665" t="inlineStr"/>
      <c r="EC665" t="inlineStr"/>
      <c r="EE665" t="n">
        <v>78725665</v>
      </c>
      <c r="EF665" t="n">
        <v>3</v>
      </c>
      <c r="EG665" t="inlineStr">
        <is>
          <t>Монтажные работы</t>
        </is>
      </c>
      <c r="EH665" t="n">
        <v>0</v>
      </c>
      <c r="EI665" t="inlineStr"/>
      <c r="EJ665" t="n">
        <v>2</v>
      </c>
      <c r="EK665" t="n">
        <v>108001</v>
      </c>
      <c r="EL665" t="inlineStr">
        <is>
          <t>Электротехнические установки: на других объектах</t>
        </is>
      </c>
      <c r="EM665" t="inlineStr">
        <is>
          <t>мФЕР-08</t>
        </is>
      </c>
      <c r="EO665" t="inlineStr"/>
      <c r="EQ665" t="n">
        <v>0</v>
      </c>
      <c r="ER665" t="n">
        <v>62.43</v>
      </c>
      <c r="ES665" t="n">
        <v>36.8</v>
      </c>
      <c r="ET665" t="n">
        <v>3.57</v>
      </c>
      <c r="EU665" t="n">
        <v>0.14</v>
      </c>
      <c r="EV665" t="n">
        <v>22.06</v>
      </c>
      <c r="EW665" t="n">
        <v>2.32</v>
      </c>
      <c r="EX665" t="n">
        <v>0.01</v>
      </c>
      <c r="EY665" t="n">
        <v>0</v>
      </c>
      <c r="FQ665" t="n">
        <v>0</v>
      </c>
      <c r="FR665" t="n">
        <v>0</v>
      </c>
      <c r="FS665" t="n">
        <v>0</v>
      </c>
      <c r="FX665" t="n">
        <v>97</v>
      </c>
      <c r="FY665" t="n">
        <v>51</v>
      </c>
      <c r="GA665" t="inlineStr"/>
      <c r="GD665" t="n">
        <v>1</v>
      </c>
      <c r="GF665" t="n">
        <v>-2089436795</v>
      </c>
      <c r="GG665" t="n">
        <v>2</v>
      </c>
      <c r="GH665" t="n">
        <v>1</v>
      </c>
      <c r="GI665" t="n">
        <v>2</v>
      </c>
      <c r="GJ665" t="n">
        <v>0</v>
      </c>
      <c r="GK665" t="n">
        <v>0</v>
      </c>
      <c r="GL665">
        <f>ROUND(IF(AND(BH665=3,BI665=3,FS665&lt;&gt;0),P665,0),0)</f>
        <v/>
      </c>
      <c r="GM665">
        <f>ROUND(O665+X665+Y665,0)+GX665</f>
        <v/>
      </c>
      <c r="GN665">
        <f>IF(OR(BI665=0,BI665=1),GM665-GX665,0)</f>
        <v/>
      </c>
      <c r="GO665">
        <f>IF(BI665=2,GM665-GX665,0)</f>
        <v/>
      </c>
      <c r="GP665">
        <f>IF(BI665=4,GM665-GX665,0)</f>
        <v/>
      </c>
      <c r="GR665" t="n">
        <v>0</v>
      </c>
      <c r="GS665" t="n">
        <v>3</v>
      </c>
      <c r="GT665" t="n">
        <v>0</v>
      </c>
      <c r="GU665" t="inlineStr"/>
      <c r="GV665">
        <f>ROUND((GT665),2)</f>
        <v/>
      </c>
      <c r="GW665" t="n">
        <v>1</v>
      </c>
      <c r="GX665">
        <f>ROUND(HC665*I665,0)</f>
        <v/>
      </c>
      <c r="HA665" t="n">
        <v>0</v>
      </c>
      <c r="HB665" t="n">
        <v>0</v>
      </c>
      <c r="HC665">
        <f>GV665*GW665</f>
        <v/>
      </c>
      <c r="HE665" t="inlineStr"/>
      <c r="HF665" t="inlineStr"/>
      <c r="HM665" t="inlineStr"/>
      <c r="HN665" t="inlineStr">
        <is>
          <t>Пр/812-049.3-1</t>
        </is>
      </c>
      <c r="HO665" t="inlineStr">
        <is>
          <t>Пр/774-049.3</t>
        </is>
      </c>
      <c r="HP665" t="inlineStr">
        <is>
          <t>Электротехнические установки: на других объектах</t>
        </is>
      </c>
      <c r="HQ665" t="inlineStr">
        <is>
          <t>Электротехнические установки: на других объектах</t>
        </is>
      </c>
      <c r="HS665" t="n">
        <v>0</v>
      </c>
      <c r="IK665" t="n">
        <v>0</v>
      </c>
    </row>
    <row r="666">
      <c r="A666" t="n">
        <v>17</v>
      </c>
      <c r="B666" t="n">
        <v>0</v>
      </c>
      <c r="C666">
        <f>ROW(SmtRes!A390)</f>
        <v/>
      </c>
      <c r="D666">
        <f>ROW(EtalonRes!A356)</f>
        <v/>
      </c>
      <c r="E666" t="inlineStr">
        <is>
          <t>6</t>
        </is>
      </c>
      <c r="F666" t="inlineStr">
        <is>
          <t>м08-03-526-2</t>
        </is>
      </c>
      <c r="G666" t="inlineStr">
        <is>
          <t>Автомат одно-, двух-, трехполюсный, устанавливаемый на конструкции на стене или колонне, на ток до 100 А</t>
        </is>
      </c>
      <c r="H666" t="inlineStr">
        <is>
          <t>1  ШТ.</t>
        </is>
      </c>
      <c r="I666">
        <f>ROUND(ROUND(1,4),7)</f>
        <v/>
      </c>
      <c r="J666" t="n">
        <v>0</v>
      </c>
      <c r="K666">
        <f>ROUND(ROUND(1,4),7)</f>
        <v/>
      </c>
      <c r="O666">
        <f>ROUND(CP666,0)</f>
        <v/>
      </c>
      <c r="P666">
        <f>ROUND(CQ666*I666,0)</f>
        <v/>
      </c>
      <c r="Q666">
        <f>(ROUND((ROUND(((ET666)*I666),0)*BB666),0)+ROUND((ROUND(((AE666-(EU666))*I666),0)*BS666),0))</f>
        <v/>
      </c>
      <c r="R666">
        <f>(ROUND((ROUND(((EU666)*I666),0)*BS666),0)+ROUND((ROUND(((AE666-(EU666))*I666),0)*BS666),0))</f>
        <v/>
      </c>
      <c r="S666">
        <f>ROUND(CT666*I666,0)</f>
        <v/>
      </c>
      <c r="T666">
        <f>ROUND(CU666*I666,0)</f>
        <v/>
      </c>
      <c r="U666">
        <f>ROUND(CV666*I666,7)</f>
        <v/>
      </c>
      <c r="V666">
        <f>ROUND(CW666*I666,7)</f>
        <v/>
      </c>
      <c r="W666">
        <f>ROUND(CX666*I666,0)</f>
        <v/>
      </c>
      <c r="X666">
        <f>ROUND(CY666,0)</f>
        <v/>
      </c>
      <c r="Y666">
        <f>ROUND(CZ666,0)</f>
        <v/>
      </c>
      <c r="AA666" t="n">
        <v>78869116</v>
      </c>
      <c r="AB666">
        <f>ROUND((AC666+AD666+AF666),2)</f>
        <v/>
      </c>
      <c r="AC666">
        <f>ROUND((ES666),2)</f>
        <v/>
      </c>
      <c r="AD666">
        <f>ROUND((((ET666)-(EU666))+AE666),2)</f>
        <v/>
      </c>
      <c r="AE666">
        <f>ROUND((EU666),2)</f>
        <v/>
      </c>
      <c r="AF666">
        <f>ROUND((EV666),2)</f>
        <v/>
      </c>
      <c r="AG666">
        <f>ROUND((AP666),2)</f>
        <v/>
      </c>
      <c r="AH666">
        <f>(EW666)</f>
        <v/>
      </c>
      <c r="AI666">
        <f>(EX666)</f>
        <v/>
      </c>
      <c r="AJ666">
        <f>(AS666)</f>
        <v/>
      </c>
      <c r="AK666" t="n">
        <v>62.43</v>
      </c>
      <c r="AL666" t="n">
        <v>36.8</v>
      </c>
      <c r="AM666" t="n">
        <v>3.57</v>
      </c>
      <c r="AN666" t="n">
        <v>0.14</v>
      </c>
      <c r="AO666" t="n">
        <v>22.06</v>
      </c>
      <c r="AP666" t="n">
        <v>0</v>
      </c>
      <c r="AQ666" t="n">
        <v>2.32</v>
      </c>
      <c r="AR666" t="n">
        <v>0.01</v>
      </c>
      <c r="AS666" t="n">
        <v>0</v>
      </c>
      <c r="AT666" t="n">
        <v>97</v>
      </c>
      <c r="AU666" t="n">
        <v>51</v>
      </c>
      <c r="AV666" t="n">
        <v>1</v>
      </c>
      <c r="AW666" t="n">
        <v>1</v>
      </c>
      <c r="AZ666" t="n">
        <v>1</v>
      </c>
      <c r="BA666" t="n">
        <v>52.25</v>
      </c>
      <c r="BB666" t="n">
        <v>13.3</v>
      </c>
      <c r="BC666" t="n">
        <v>13.79</v>
      </c>
      <c r="BD666" t="inlineStr"/>
      <c r="BE666" t="inlineStr"/>
      <c r="BF666" t="inlineStr"/>
      <c r="BG666" t="inlineStr"/>
      <c r="BH666" t="n">
        <v>0</v>
      </c>
      <c r="BI666" t="n">
        <v>2</v>
      </c>
      <c r="BJ666" t="inlineStr">
        <is>
          <t>ТЕРм Московской обл., м08-03-526-2, приказ Минстроя России №675/пр от 28.02.2017 № 259/пр</t>
        </is>
      </c>
      <c r="BM666" t="n">
        <v>108001</v>
      </c>
      <c r="BN666" t="n">
        <v>0</v>
      </c>
      <c r="BO666" t="inlineStr">
        <is>
          <t>м08-03-526-2</t>
        </is>
      </c>
      <c r="BP666" t="n">
        <v>1</v>
      </c>
      <c r="BQ666" t="n">
        <v>3</v>
      </c>
      <c r="BR666" t="n">
        <v>0</v>
      </c>
      <c r="BS666" t="n">
        <v>52.25</v>
      </c>
      <c r="BT666" t="n">
        <v>1</v>
      </c>
      <c r="BU666" t="n">
        <v>1</v>
      </c>
      <c r="BV666" t="n">
        <v>1</v>
      </c>
      <c r="BW666" t="n">
        <v>1</v>
      </c>
      <c r="BX666" t="n">
        <v>1</v>
      </c>
      <c r="BY666" t="inlineStr"/>
      <c r="BZ666" t="n">
        <v>97</v>
      </c>
      <c r="CA666" t="n">
        <v>51</v>
      </c>
      <c r="CB666" t="inlineStr"/>
      <c r="CE666" t="n">
        <v>12</v>
      </c>
      <c r="CF666" t="n">
        <v>0</v>
      </c>
      <c r="CG666" t="n">
        <v>0</v>
      </c>
      <c r="CM666" t="n">
        <v>0</v>
      </c>
      <c r="CN666" t="inlineStr"/>
      <c r="CO666" t="n">
        <v>0</v>
      </c>
      <c r="CP666">
        <f>(P666+Q666+S666)</f>
        <v/>
      </c>
      <c r="CQ666">
        <f>AC666*BC666</f>
        <v/>
      </c>
      <c r="CR666">
        <f>(ROUND((ROUND(((ET666)*1),0)*BB666),0)+ROUND((ROUND(((AE666-(EU666))*1),0)*BS666),0))</f>
        <v/>
      </c>
      <c r="CS666">
        <f>(ROUND((ROUND(((EU666)*1),0)*BS666),0)+ROUND((ROUND(((AE666-(EU666))*1),0)*BS666),0))</f>
        <v/>
      </c>
      <c r="CT666">
        <f>AF666*BA666</f>
        <v/>
      </c>
      <c r="CU666">
        <f>AG666</f>
        <v/>
      </c>
      <c r="CV666">
        <f>AH666</f>
        <v/>
      </c>
      <c r="CW666">
        <f>AI666</f>
        <v/>
      </c>
      <c r="CX666">
        <f>AJ666</f>
        <v/>
      </c>
      <c r="CY666">
        <f>(((S666+R666)*AT666)/100)</f>
        <v/>
      </c>
      <c r="CZ666">
        <f>(((S666+R666)*AU666)/100)</f>
        <v/>
      </c>
      <c r="DC666" t="inlineStr"/>
      <c r="DD666" t="inlineStr"/>
      <c r="DE666" t="inlineStr"/>
      <c r="DF666" t="inlineStr"/>
      <c r="DG666" t="inlineStr"/>
      <c r="DH666" t="inlineStr"/>
      <c r="DI666" t="inlineStr"/>
      <c r="DJ666" t="inlineStr"/>
      <c r="DK666" t="inlineStr"/>
      <c r="DL666" t="inlineStr"/>
      <c r="DM666" t="inlineStr"/>
      <c r="DN666" t="n">
        <v>0</v>
      </c>
      <c r="DO666" t="n">
        <v>0</v>
      </c>
      <c r="DP666" t="n">
        <v>1</v>
      </c>
      <c r="DQ666" t="n">
        <v>1</v>
      </c>
      <c r="DU666" t="n">
        <v>1013</v>
      </c>
      <c r="DV666" t="inlineStr">
        <is>
          <t>1  ШТ.</t>
        </is>
      </c>
      <c r="DW666" t="inlineStr">
        <is>
          <t>1  ШТ.</t>
        </is>
      </c>
      <c r="DX666" t="n">
        <v>1</v>
      </c>
      <c r="DZ666" t="inlineStr"/>
      <c r="EA666" t="inlineStr"/>
      <c r="EB666" t="inlineStr"/>
      <c r="EC666" t="inlineStr"/>
      <c r="EE666" t="n">
        <v>78725665</v>
      </c>
      <c r="EF666" t="n">
        <v>3</v>
      </c>
      <c r="EG666" t="inlineStr">
        <is>
          <t>Монтажные работы</t>
        </is>
      </c>
      <c r="EH666" t="n">
        <v>0</v>
      </c>
      <c r="EI666" t="inlineStr"/>
      <c r="EJ666" t="n">
        <v>2</v>
      </c>
      <c r="EK666" t="n">
        <v>108001</v>
      </c>
      <c r="EL666" t="inlineStr">
        <is>
          <t>Электротехнические установки: на других объектах</t>
        </is>
      </c>
      <c r="EM666" t="inlineStr">
        <is>
          <t>мФЕР-08</t>
        </is>
      </c>
      <c r="EO666" t="inlineStr"/>
      <c r="EQ666" t="n">
        <v>0</v>
      </c>
      <c r="ER666" t="n">
        <v>62.43</v>
      </c>
      <c r="ES666" t="n">
        <v>36.8</v>
      </c>
      <c r="ET666" t="n">
        <v>3.57</v>
      </c>
      <c r="EU666" t="n">
        <v>0.14</v>
      </c>
      <c r="EV666" t="n">
        <v>22.06</v>
      </c>
      <c r="EW666" t="n">
        <v>2.32</v>
      </c>
      <c r="EX666" t="n">
        <v>0.01</v>
      </c>
      <c r="EY666" t="n">
        <v>0</v>
      </c>
      <c r="FQ666" t="n">
        <v>0</v>
      </c>
      <c r="FR666" t="n">
        <v>0</v>
      </c>
      <c r="FS666" t="n">
        <v>0</v>
      </c>
      <c r="FX666" t="n">
        <v>97</v>
      </c>
      <c r="FY666" t="n">
        <v>51</v>
      </c>
      <c r="GA666" t="inlineStr"/>
      <c r="GD666" t="n">
        <v>1</v>
      </c>
      <c r="GF666" t="n">
        <v>-2089436795</v>
      </c>
      <c r="GG666" t="n">
        <v>2</v>
      </c>
      <c r="GH666" t="n">
        <v>1</v>
      </c>
      <c r="GI666" t="n">
        <v>2</v>
      </c>
      <c r="GJ666" t="n">
        <v>0</v>
      </c>
      <c r="GK666" t="n">
        <v>0</v>
      </c>
      <c r="GL666">
        <f>ROUND(IF(AND(BH666=3,BI666=3,FS666&lt;&gt;0),P666,0),0)</f>
        <v/>
      </c>
      <c r="GM666">
        <f>ROUND(O666+X666+Y666,0)+GX666</f>
        <v/>
      </c>
      <c r="GN666">
        <f>IF(OR(BI666=0,BI666=1),GM666-GX666,0)</f>
        <v/>
      </c>
      <c r="GO666">
        <f>IF(BI666=2,GM666-GX666,0)</f>
        <v/>
      </c>
      <c r="GP666">
        <f>IF(BI666=4,GM666-GX666,0)</f>
        <v/>
      </c>
      <c r="GR666" t="n">
        <v>0</v>
      </c>
      <c r="GS666" t="n">
        <v>3</v>
      </c>
      <c r="GT666" t="n">
        <v>0</v>
      </c>
      <c r="GU666" t="inlineStr"/>
      <c r="GV666">
        <f>ROUND((GT666),2)</f>
        <v/>
      </c>
      <c r="GW666" t="n">
        <v>1</v>
      </c>
      <c r="GX666">
        <f>ROUND(HC666*I666,0)</f>
        <v/>
      </c>
      <c r="HA666" t="n">
        <v>0</v>
      </c>
      <c r="HB666" t="n">
        <v>0</v>
      </c>
      <c r="HC666">
        <f>GV666*GW666</f>
        <v/>
      </c>
      <c r="HE666" t="inlineStr"/>
      <c r="HF666" t="inlineStr"/>
      <c r="HM666" t="inlineStr"/>
      <c r="HN666" t="inlineStr">
        <is>
          <t>Пр/812-049.3-1</t>
        </is>
      </c>
      <c r="HO666" t="inlineStr">
        <is>
          <t>Пр/774-049.3</t>
        </is>
      </c>
      <c r="HP666" t="inlineStr">
        <is>
          <t>Электротехнические установки: на других объектах</t>
        </is>
      </c>
      <c r="HQ666" t="inlineStr">
        <is>
          <t>Электротехнические установки: на других объектах</t>
        </is>
      </c>
      <c r="HS666" t="n">
        <v>0</v>
      </c>
      <c r="IK666" t="n">
        <v>0</v>
      </c>
    </row>
    <row r="667">
      <c r="A667" t="n">
        <v>18</v>
      </c>
      <c r="B667" t="n">
        <v>0</v>
      </c>
      <c r="C667" t="n">
        <v>389</v>
      </c>
      <c r="E667" t="inlineStr">
        <is>
          <t>6,1</t>
        </is>
      </c>
      <c r="F667" t="inlineStr">
        <is>
          <t>509-2247</t>
        </is>
      </c>
      <c r="G667" t="inlineStr">
        <is>
          <t>Выключатели автоматические «IEK» ВА47-29 4Р 25А, характеристика С</t>
        </is>
      </c>
      <c r="H667" t="inlineStr">
        <is>
          <t>шт.</t>
        </is>
      </c>
      <c r="I667">
        <f>I666*J667</f>
        <v/>
      </c>
      <c r="J667" t="n">
        <v>1</v>
      </c>
      <c r="K667" t="n">
        <v>1</v>
      </c>
      <c r="O667">
        <f>ROUND(CP667,0)</f>
        <v/>
      </c>
      <c r="P667">
        <f>ROUND(CQ667*I667,0)</f>
        <v/>
      </c>
      <c r="Q667">
        <f>(ROUND((ROUND(((ET667)*I667),0)*BB667),0)+ROUND((ROUND(((AE667-(EU667))*I667),0)*BS667),0))</f>
        <v/>
      </c>
      <c r="R667">
        <f>(ROUND((ROUND(((EU667)*I667),0)*BS667),0)+ROUND((ROUND(((AE667-(EU667))*I667),0)*BS667),0))</f>
        <v/>
      </c>
      <c r="S667">
        <f>ROUND(CT667*I667,0)</f>
        <v/>
      </c>
      <c r="T667">
        <f>ROUND(CU667*I667,0)</f>
        <v/>
      </c>
      <c r="U667">
        <f>ROUND(CV667*I667,7)</f>
        <v/>
      </c>
      <c r="V667">
        <f>ROUND(CW667*I667,7)</f>
        <v/>
      </c>
      <c r="W667">
        <f>ROUND(CX667*I667,0)</f>
        <v/>
      </c>
      <c r="X667">
        <f>ROUND(CY667,0)</f>
        <v/>
      </c>
      <c r="Y667">
        <f>ROUND(CZ667,0)</f>
        <v/>
      </c>
      <c r="AA667" t="n">
        <v>78869116</v>
      </c>
      <c r="AB667">
        <f>ROUND((AC667+AD667+AF667),2)</f>
        <v/>
      </c>
      <c r="AC667">
        <f>ROUND((ES667),2)</f>
        <v/>
      </c>
      <c r="AD667">
        <f>ROUND((((ET667)-(EU667))+AE667),2)</f>
        <v/>
      </c>
      <c r="AE667">
        <f>ROUND((EU667),2)</f>
        <v/>
      </c>
      <c r="AF667">
        <f>ROUND((EV667),2)</f>
        <v/>
      </c>
      <c r="AG667">
        <f>ROUND((AP667),2)</f>
        <v/>
      </c>
      <c r="AH667">
        <f>(EW667)</f>
        <v/>
      </c>
      <c r="AI667">
        <f>(EX667)</f>
        <v/>
      </c>
      <c r="AJ667">
        <f>(AS667)</f>
        <v/>
      </c>
      <c r="AK667" t="n">
        <v>57.43</v>
      </c>
      <c r="AL667" t="n">
        <v>57.43</v>
      </c>
      <c r="AM667" t="n">
        <v>0</v>
      </c>
      <c r="AN667" t="n">
        <v>0</v>
      </c>
      <c r="AO667" t="n">
        <v>0</v>
      </c>
      <c r="AP667" t="n">
        <v>0</v>
      </c>
      <c r="AQ667" t="n">
        <v>0</v>
      </c>
      <c r="AR667" t="n">
        <v>0</v>
      </c>
      <c r="AS667" t="n">
        <v>0.02</v>
      </c>
      <c r="AT667" t="n">
        <v>97</v>
      </c>
      <c r="AU667" t="n">
        <v>51</v>
      </c>
      <c r="AV667" t="n">
        <v>1</v>
      </c>
      <c r="AW667" t="n">
        <v>1</v>
      </c>
      <c r="AZ667" t="n">
        <v>1</v>
      </c>
      <c r="BA667" t="n">
        <v>1</v>
      </c>
      <c r="BB667" t="n">
        <v>1</v>
      </c>
      <c r="BC667" t="n">
        <v>8.539999999999999</v>
      </c>
      <c r="BD667" t="inlineStr"/>
      <c r="BE667" t="inlineStr"/>
      <c r="BF667" t="inlineStr"/>
      <c r="BG667" t="inlineStr"/>
      <c r="BH667" t="n">
        <v>3</v>
      </c>
      <c r="BI667" t="n">
        <v>2</v>
      </c>
      <c r="BJ667" t="inlineStr">
        <is>
          <t>ТССЦ Московской обл., 509-2247, приказ Минстроя России №675/пр от 28.02.2017 № 258/пр</t>
        </is>
      </c>
      <c r="BM667" t="n">
        <v>108001</v>
      </c>
      <c r="BN667" t="n">
        <v>0</v>
      </c>
      <c r="BO667" t="inlineStr">
        <is>
          <t>509-2247</t>
        </is>
      </c>
      <c r="BP667" t="n">
        <v>1</v>
      </c>
      <c r="BQ667" t="n">
        <v>3</v>
      </c>
      <c r="BR667" t="n">
        <v>0</v>
      </c>
      <c r="BS667" t="n">
        <v>1</v>
      </c>
      <c r="BT667" t="n">
        <v>1</v>
      </c>
      <c r="BU667" t="n">
        <v>1</v>
      </c>
      <c r="BV667" t="n">
        <v>1</v>
      </c>
      <c r="BW667" t="n">
        <v>1</v>
      </c>
      <c r="BX667" t="n">
        <v>1</v>
      </c>
      <c r="BY667" t="inlineStr"/>
      <c r="BZ667" t="n">
        <v>97</v>
      </c>
      <c r="CA667" t="n">
        <v>51</v>
      </c>
      <c r="CB667" t="inlineStr"/>
      <c r="CE667" t="n">
        <v>12</v>
      </c>
      <c r="CF667" t="n">
        <v>0</v>
      </c>
      <c r="CG667" t="n">
        <v>0</v>
      </c>
      <c r="CM667" t="n">
        <v>0</v>
      </c>
      <c r="CN667" t="inlineStr"/>
      <c r="CO667" t="n">
        <v>0</v>
      </c>
      <c r="CP667">
        <f>(P667+Q667+S667)</f>
        <v/>
      </c>
      <c r="CQ667">
        <f>AC667*BC667</f>
        <v/>
      </c>
      <c r="CR667">
        <f>(ROUND((ROUND(((ET667)*1),0)*BB667),0)+ROUND((ROUND(((AE667-(EU667))*1),0)*BS667),0))</f>
        <v/>
      </c>
      <c r="CS667">
        <f>(ROUND((ROUND(((EU667)*1),0)*BS667),0)+ROUND((ROUND(((AE667-(EU667))*1),0)*BS667),0))</f>
        <v/>
      </c>
      <c r="CT667">
        <f>AF667*BA667</f>
        <v/>
      </c>
      <c r="CU667">
        <f>AG667</f>
        <v/>
      </c>
      <c r="CV667">
        <f>AH667</f>
        <v/>
      </c>
      <c r="CW667">
        <f>AI667</f>
        <v/>
      </c>
      <c r="CX667">
        <f>AJ667</f>
        <v/>
      </c>
      <c r="CY667">
        <f>(((S667+R667)*AT667)/100)</f>
        <v/>
      </c>
      <c r="CZ667">
        <f>(((S667+R667)*AU667)/100)</f>
        <v/>
      </c>
      <c r="DC667" t="inlineStr"/>
      <c r="DD667" t="inlineStr"/>
      <c r="DE667" t="inlineStr"/>
      <c r="DF667" t="inlineStr"/>
      <c r="DG667" t="inlineStr"/>
      <c r="DH667" t="inlineStr"/>
      <c r="DI667" t="inlineStr"/>
      <c r="DJ667" t="inlineStr"/>
      <c r="DK667" t="inlineStr"/>
      <c r="DL667" t="inlineStr"/>
      <c r="DM667" t="inlineStr"/>
      <c r="DN667" t="n">
        <v>0</v>
      </c>
      <c r="DO667" t="n">
        <v>0</v>
      </c>
      <c r="DP667" t="n">
        <v>1</v>
      </c>
      <c r="DQ667" t="n">
        <v>1</v>
      </c>
      <c r="DU667" t="n">
        <v>1010</v>
      </c>
      <c r="DV667" t="inlineStr">
        <is>
          <t>шт.</t>
        </is>
      </c>
      <c r="DW667" t="inlineStr">
        <is>
          <t>шт.</t>
        </is>
      </c>
      <c r="DX667" t="n">
        <v>1</v>
      </c>
      <c r="DZ667" t="inlineStr"/>
      <c r="EA667" t="inlineStr"/>
      <c r="EB667" t="inlineStr"/>
      <c r="EC667" t="inlineStr"/>
      <c r="EE667" t="n">
        <v>78725665</v>
      </c>
      <c r="EF667" t="n">
        <v>3</v>
      </c>
      <c r="EG667" t="inlineStr">
        <is>
          <t>Монтажные работы</t>
        </is>
      </c>
      <c r="EH667" t="n">
        <v>0</v>
      </c>
      <c r="EI667" t="inlineStr"/>
      <c r="EJ667" t="n">
        <v>2</v>
      </c>
      <c r="EK667" t="n">
        <v>108001</v>
      </c>
      <c r="EL667" t="inlineStr">
        <is>
          <t>Электротехнические установки: на других объектах</t>
        </is>
      </c>
      <c r="EM667" t="inlineStr">
        <is>
          <t>мФЕР-08</t>
        </is>
      </c>
      <c r="EO667" t="inlineStr"/>
      <c r="EQ667" t="n">
        <v>0</v>
      </c>
      <c r="ER667" t="n">
        <v>57.43</v>
      </c>
      <c r="ES667" t="n">
        <v>57.43</v>
      </c>
      <c r="ET667" t="n">
        <v>0</v>
      </c>
      <c r="EU667" t="n">
        <v>0</v>
      </c>
      <c r="EV667" t="n">
        <v>0</v>
      </c>
      <c r="EW667" t="n">
        <v>0</v>
      </c>
      <c r="EX667" t="n">
        <v>0</v>
      </c>
      <c r="FQ667" t="n">
        <v>0</v>
      </c>
      <c r="FR667" t="n">
        <v>0</v>
      </c>
      <c r="FS667" t="n">
        <v>0</v>
      </c>
      <c r="FX667" t="n">
        <v>97</v>
      </c>
      <c r="FY667" t="n">
        <v>51</v>
      </c>
      <c r="GA667" t="inlineStr"/>
      <c r="GD667" t="n">
        <v>1</v>
      </c>
      <c r="GF667" t="n">
        <v>-104479151</v>
      </c>
      <c r="GG667" t="n">
        <v>2</v>
      </c>
      <c r="GH667" t="n">
        <v>1</v>
      </c>
      <c r="GI667" t="n">
        <v>2</v>
      </c>
      <c r="GJ667" t="n">
        <v>0</v>
      </c>
      <c r="GK667" t="n">
        <v>0</v>
      </c>
      <c r="GL667">
        <f>ROUND(IF(AND(BH667=3,BI667=3,FS667&lt;&gt;0),P667,0),0)</f>
        <v/>
      </c>
      <c r="GM667">
        <f>ROUND(O667+X667+Y667,0)+GX667</f>
        <v/>
      </c>
      <c r="GN667">
        <f>IF(OR(BI667=0,BI667=1),GM667-GX667,0)</f>
        <v/>
      </c>
      <c r="GO667">
        <f>IF(BI667=2,GM667-GX667,0)</f>
        <v/>
      </c>
      <c r="GP667">
        <f>IF(BI667=4,GM667-GX667,0)</f>
        <v/>
      </c>
      <c r="GR667" t="n">
        <v>0</v>
      </c>
      <c r="GS667" t="n">
        <v>3</v>
      </c>
      <c r="GT667" t="n">
        <v>0</v>
      </c>
      <c r="GU667" t="inlineStr"/>
      <c r="GV667">
        <f>ROUND((GT667),2)</f>
        <v/>
      </c>
      <c r="GW667" t="n">
        <v>1</v>
      </c>
      <c r="GX667">
        <f>ROUND(HC667*I667,0)</f>
        <v/>
      </c>
      <c r="HA667" t="n">
        <v>0</v>
      </c>
      <c r="HB667" t="n">
        <v>0</v>
      </c>
      <c r="HC667">
        <f>GV667*GW667</f>
        <v/>
      </c>
      <c r="HE667" t="inlineStr"/>
      <c r="HF667" t="inlineStr"/>
      <c r="HM667" t="inlineStr"/>
      <c r="HN667" t="inlineStr">
        <is>
          <t>Пр/812-049.3-1</t>
        </is>
      </c>
      <c r="HO667" t="inlineStr">
        <is>
          <t>Пр/774-049.3</t>
        </is>
      </c>
      <c r="HP667" t="inlineStr">
        <is>
          <t>Электротехнические установки: на других объектах</t>
        </is>
      </c>
      <c r="HQ667" t="inlineStr">
        <is>
          <t>Электротехнические установки: на других объектах</t>
        </is>
      </c>
      <c r="HS667" t="n">
        <v>0</v>
      </c>
      <c r="IK667" t="n">
        <v>0</v>
      </c>
    </row>
    <row r="668">
      <c r="A668" t="n">
        <v>17</v>
      </c>
      <c r="B668" t="n">
        <v>0</v>
      </c>
      <c r="C668">
        <f>ROW(SmtRes!A391)</f>
        <v/>
      </c>
      <c r="D668">
        <f>ROW(EtalonRes!A357)</f>
        <v/>
      </c>
      <c r="E668" t="inlineStr">
        <is>
          <t>7</t>
        </is>
      </c>
      <c r="F668" t="inlineStr">
        <is>
          <t>65-14-1</t>
        </is>
      </c>
      <c r="G668" t="inlineStr">
        <is>
          <t>Разборка трубопроводов из водогазопроводных труб в зданиях и сооружениях на резьбе диаметром до 32 мм</t>
        </is>
      </c>
      <c r="H668" t="inlineStr">
        <is>
          <t>100 м трубопровода</t>
        </is>
      </c>
      <c r="I668">
        <f>ROUND(ROUND(12/100,4),7)</f>
        <v/>
      </c>
      <c r="J668" t="n">
        <v>0</v>
      </c>
      <c r="K668">
        <f>ROUND(ROUND(12/100,4),7)</f>
        <v/>
      </c>
      <c r="O668">
        <f>ROUND(CP668,0)</f>
        <v/>
      </c>
      <c r="P668">
        <f>ROUND(CQ668*I668,0)</f>
        <v/>
      </c>
      <c r="Q668">
        <f>(ROUND((ROUND(((ET668)*I668),0)*BB668),0)+ROUND((ROUND(((AE668-(EU668))*I668),0)*BS668),0))</f>
        <v/>
      </c>
      <c r="R668">
        <f>(ROUND((ROUND(((EU668)*I668),0)*BS668),0)+ROUND((ROUND(((AE668-(EU668))*I668),0)*BS668),0))</f>
        <v/>
      </c>
      <c r="S668">
        <f>ROUND(CT668*I668,0)</f>
        <v/>
      </c>
      <c r="T668">
        <f>ROUND(CU668*I668,0)</f>
        <v/>
      </c>
      <c r="U668">
        <f>ROUND(CV668*I668,7)</f>
        <v/>
      </c>
      <c r="V668">
        <f>ROUND(CW668*I668,7)</f>
        <v/>
      </c>
      <c r="W668">
        <f>ROUND(CX668*I668,0)</f>
        <v/>
      </c>
      <c r="X668">
        <f>ROUND(CY668,0)</f>
        <v/>
      </c>
      <c r="Y668">
        <f>ROUND(CZ668,0)</f>
        <v/>
      </c>
      <c r="AA668" t="n">
        <v>78869116</v>
      </c>
      <c r="AB668">
        <f>ROUND((AC668+AD668+AF668),2)</f>
        <v/>
      </c>
      <c r="AC668">
        <f>ROUND((ES668),2)</f>
        <v/>
      </c>
      <c r="AD668">
        <f>ROUND((((ET668)-(EU668))+AE668),2)</f>
        <v/>
      </c>
      <c r="AE668">
        <f>ROUND((EU668),2)</f>
        <v/>
      </c>
      <c r="AF668">
        <f>ROUND((EV668),2)</f>
        <v/>
      </c>
      <c r="AG668">
        <f>ROUND((AP668),2)</f>
        <v/>
      </c>
      <c r="AH668">
        <f>(EW668)</f>
        <v/>
      </c>
      <c r="AI668">
        <f>(EX668)</f>
        <v/>
      </c>
      <c r="AJ668">
        <f>(AS668)</f>
        <v/>
      </c>
      <c r="AK668" t="n">
        <v>322.43</v>
      </c>
      <c r="AL668" t="n">
        <v>0</v>
      </c>
      <c r="AM668" t="n">
        <v>0</v>
      </c>
      <c r="AN668" t="n">
        <v>0</v>
      </c>
      <c r="AO668" t="n">
        <v>322.43</v>
      </c>
      <c r="AP668" t="n">
        <v>0</v>
      </c>
      <c r="AQ668" t="n">
        <v>37.8</v>
      </c>
      <c r="AR668" t="n">
        <v>0</v>
      </c>
      <c r="AS668" t="n">
        <v>0</v>
      </c>
      <c r="AT668" t="n">
        <v>87</v>
      </c>
      <c r="AU668" t="n">
        <v>44</v>
      </c>
      <c r="AV668" t="n">
        <v>1</v>
      </c>
      <c r="AW668" t="n">
        <v>1</v>
      </c>
      <c r="AZ668" t="n">
        <v>1</v>
      </c>
      <c r="BA668" t="n">
        <v>52.25</v>
      </c>
      <c r="BB668" t="n">
        <v>1</v>
      </c>
      <c r="BC668" t="n">
        <v>1</v>
      </c>
      <c r="BD668" t="inlineStr"/>
      <c r="BE668" t="inlineStr"/>
      <c r="BF668" t="inlineStr"/>
      <c r="BG668" t="inlineStr"/>
      <c r="BH668" t="n">
        <v>0</v>
      </c>
      <c r="BI668" t="n">
        <v>1</v>
      </c>
      <c r="BJ668" t="inlineStr">
        <is>
          <t>ТЕРр Московской обл., 65-14-1, приказ Минстроя России №675/пр от 28.02.2017 № 263/пр</t>
        </is>
      </c>
      <c r="BM668" t="n">
        <v>65002</v>
      </c>
      <c r="BN668" t="n">
        <v>0</v>
      </c>
      <c r="BO668" t="inlineStr">
        <is>
          <t>65-14-1</t>
        </is>
      </c>
      <c r="BP668" t="n">
        <v>1</v>
      </c>
      <c r="BQ668" t="n">
        <v>6</v>
      </c>
      <c r="BR668" t="n">
        <v>0</v>
      </c>
      <c r="BS668" t="n">
        <v>52.25</v>
      </c>
      <c r="BT668" t="n">
        <v>1</v>
      </c>
      <c r="BU668" t="n">
        <v>1</v>
      </c>
      <c r="BV668" t="n">
        <v>1</v>
      </c>
      <c r="BW668" t="n">
        <v>1</v>
      </c>
      <c r="BX668" t="n">
        <v>1</v>
      </c>
      <c r="BY668" t="inlineStr"/>
      <c r="BZ668" t="n">
        <v>87</v>
      </c>
      <c r="CA668" t="n">
        <v>44</v>
      </c>
      <c r="CB668" t="inlineStr"/>
      <c r="CE668" t="n">
        <v>12</v>
      </c>
      <c r="CF668" t="n">
        <v>0</v>
      </c>
      <c r="CG668" t="n">
        <v>0</v>
      </c>
      <c r="CM668" t="n">
        <v>0</v>
      </c>
      <c r="CN668" t="inlineStr"/>
      <c r="CO668" t="n">
        <v>0</v>
      </c>
      <c r="CP668">
        <f>(P668+Q668+S668)</f>
        <v/>
      </c>
      <c r="CQ668">
        <f>AC668*BC668</f>
        <v/>
      </c>
      <c r="CR668">
        <f>(ROUND((ROUND(((ET668)*1),0)*BB668),0)+ROUND((ROUND(((AE668-(EU668))*1),0)*BS668),0))</f>
        <v/>
      </c>
      <c r="CS668">
        <f>(ROUND((ROUND(((EU668)*1),0)*BS668),0)+ROUND((ROUND(((AE668-(EU668))*1),0)*BS668),0))</f>
        <v/>
      </c>
      <c r="CT668">
        <f>AF668*BA668</f>
        <v/>
      </c>
      <c r="CU668">
        <f>AG668</f>
        <v/>
      </c>
      <c r="CV668">
        <f>AH668</f>
        <v/>
      </c>
      <c r="CW668">
        <f>AI668</f>
        <v/>
      </c>
      <c r="CX668">
        <f>AJ668</f>
        <v/>
      </c>
      <c r="CY668">
        <f>(((S668+R668)*AT668)/100)</f>
        <v/>
      </c>
      <c r="CZ668">
        <f>(((S668+R668)*AU668)/100)</f>
        <v/>
      </c>
      <c r="DC668" t="inlineStr"/>
      <c r="DD668" t="inlineStr"/>
      <c r="DE668" t="inlineStr"/>
      <c r="DF668" t="inlineStr"/>
      <c r="DG668" t="inlineStr"/>
      <c r="DH668" t="inlineStr"/>
      <c r="DI668" t="inlineStr"/>
      <c r="DJ668" t="inlineStr"/>
      <c r="DK668" t="inlineStr"/>
      <c r="DL668" t="inlineStr"/>
      <c r="DM668" t="inlineStr"/>
      <c r="DN668" t="n">
        <v>0</v>
      </c>
      <c r="DO668" t="n">
        <v>0</v>
      </c>
      <c r="DP668" t="n">
        <v>1</v>
      </c>
      <c r="DQ668" t="n">
        <v>1</v>
      </c>
      <c r="DU668" t="n">
        <v>1013</v>
      </c>
      <c r="DV668" t="inlineStr">
        <is>
          <t>100 м трубопровода</t>
        </is>
      </c>
      <c r="DW668" t="inlineStr">
        <is>
          <t>100 м трубопровода</t>
        </is>
      </c>
      <c r="DX668" t="n">
        <v>1</v>
      </c>
      <c r="DZ668" t="inlineStr"/>
      <c r="EA668" t="inlineStr"/>
      <c r="EB668" t="inlineStr"/>
      <c r="EC668" t="inlineStr"/>
      <c r="EE668" t="n">
        <v>78725991</v>
      </c>
      <c r="EF668" t="n">
        <v>6</v>
      </c>
      <c r="EG668" t="inlineStr">
        <is>
          <t>Ремонтно-строительные работы</t>
        </is>
      </c>
      <c r="EH668" t="n">
        <v>99</v>
      </c>
      <c r="EI668" t="inlineStr">
        <is>
          <t>Внутренние санитарно-технические работы</t>
        </is>
      </c>
      <c r="EJ668" t="n">
        <v>1</v>
      </c>
      <c r="EK668" t="n">
        <v>65002</v>
      </c>
      <c r="EL668" t="inlineStr">
        <is>
          <t>Внутренние санитарнотехнические работы: демонтаж и разборка</t>
        </is>
      </c>
      <c r="EM668" t="inlineStr">
        <is>
          <t>рФЕР-65</t>
        </is>
      </c>
      <c r="EO668" t="inlineStr"/>
      <c r="EQ668" t="n">
        <v>0</v>
      </c>
      <c r="ER668" t="n">
        <v>322.43</v>
      </c>
      <c r="ES668" t="n">
        <v>0</v>
      </c>
      <c r="ET668" t="n">
        <v>0</v>
      </c>
      <c r="EU668" t="n">
        <v>0</v>
      </c>
      <c r="EV668" t="n">
        <v>322.43</v>
      </c>
      <c r="EW668" t="n">
        <v>37.8</v>
      </c>
      <c r="EX668" t="n">
        <v>0</v>
      </c>
      <c r="EY668" t="n">
        <v>0</v>
      </c>
      <c r="FQ668" t="n">
        <v>0</v>
      </c>
      <c r="FR668" t="n">
        <v>0</v>
      </c>
      <c r="FS668" t="n">
        <v>0</v>
      </c>
      <c r="FX668" t="n">
        <v>87</v>
      </c>
      <c r="FY668" t="n">
        <v>44</v>
      </c>
      <c r="GA668" t="inlineStr"/>
      <c r="GD668" t="n">
        <v>1</v>
      </c>
      <c r="GF668" t="n">
        <v>-2021722353</v>
      </c>
      <c r="GG668" t="n">
        <v>2</v>
      </c>
      <c r="GH668" t="n">
        <v>1</v>
      </c>
      <c r="GI668" t="n">
        <v>2</v>
      </c>
      <c r="GJ668" t="n">
        <v>0</v>
      </c>
      <c r="GK668" t="n">
        <v>0</v>
      </c>
      <c r="GL668">
        <f>ROUND(IF(AND(BH668=3,BI668=3,FS668&lt;&gt;0),P668,0),0)</f>
        <v/>
      </c>
      <c r="GM668">
        <f>ROUND(O668+X668+Y668,0)+GX668</f>
        <v/>
      </c>
      <c r="GN668">
        <f>IF(OR(BI668=0,BI668=1),GM668-GX668,0)</f>
        <v/>
      </c>
      <c r="GO668">
        <f>IF(BI668=2,GM668-GX668,0)</f>
        <v/>
      </c>
      <c r="GP668">
        <f>IF(BI668=4,GM668-GX668,0)</f>
        <v/>
      </c>
      <c r="GR668" t="n">
        <v>0</v>
      </c>
      <c r="GS668" t="n">
        <v>3</v>
      </c>
      <c r="GT668" t="n">
        <v>0</v>
      </c>
      <c r="GU668" t="inlineStr"/>
      <c r="GV668">
        <f>ROUND((GT668),2)</f>
        <v/>
      </c>
      <c r="GW668" t="n">
        <v>1</v>
      </c>
      <c r="GX668">
        <f>ROUND(HC668*I668,0)</f>
        <v/>
      </c>
      <c r="HA668" t="n">
        <v>0</v>
      </c>
      <c r="HB668" t="n">
        <v>0</v>
      </c>
      <c r="HC668">
        <f>GV668*GW668</f>
        <v/>
      </c>
      <c r="HE668" t="inlineStr"/>
      <c r="HF668" t="inlineStr"/>
      <c r="HM668" t="inlineStr"/>
      <c r="HN668" t="inlineStr">
        <is>
          <t>Пр/812-099.1-1</t>
        </is>
      </c>
      <c r="HO668" t="inlineStr">
        <is>
          <t>Пр/774-099.1</t>
        </is>
      </c>
      <c r="HP668" t="inlineStr">
        <is>
          <t>Внутренние санитарнотехнические работы: демонтаж и разборка</t>
        </is>
      </c>
      <c r="HQ668" t="inlineStr">
        <is>
          <t>Внутренние санитарнотехнические работы: демонтаж и разборка</t>
        </is>
      </c>
      <c r="HS668" t="n">
        <v>0</v>
      </c>
      <c r="IK668" t="n">
        <v>0</v>
      </c>
    </row>
    <row r="669">
      <c r="A669" t="n">
        <v>17</v>
      </c>
      <c r="B669" t="n">
        <v>0</v>
      </c>
      <c r="C669">
        <f>ROW(SmtRes!A409)</f>
        <v/>
      </c>
      <c r="D669">
        <f>ROW(EtalonRes!A374)</f>
        <v/>
      </c>
      <c r="E669" t="inlineStr">
        <is>
          <t>8</t>
        </is>
      </c>
      <c r="F669" t="inlineStr">
        <is>
          <t>16-04-002-3</t>
        </is>
      </c>
      <c r="G669" t="inlineStr">
        <is>
          <t>Прокладка трубопроводов водоснабжения из напорных полиэтиленовых труб наружным диаметром 32 мм</t>
        </is>
      </c>
      <c r="H669" t="inlineStr">
        <is>
          <t>100 м трубопровода</t>
        </is>
      </c>
      <c r="I669">
        <f>ROUND(ROUND(12/100,4),7)</f>
        <v/>
      </c>
      <c r="J669" t="n">
        <v>0</v>
      </c>
      <c r="K669">
        <f>ROUND(ROUND(12/100,4),7)</f>
        <v/>
      </c>
      <c r="O669">
        <f>ROUND(CP669,0)</f>
        <v/>
      </c>
      <c r="P669">
        <f>ROUND(CQ669*I669,0)</f>
        <v/>
      </c>
      <c r="Q669">
        <f>(ROUND((ROUND(((ET669)*I669),0)*BB669),0)+ROUND((ROUND(((AE669-(EU669))*I669),0)*BS669),0))</f>
        <v/>
      </c>
      <c r="R669">
        <f>(ROUND((ROUND(((EU669)*I669),0)*BS669),0)+ROUND((ROUND(((AE669-(EU669))*I669),0)*BS669),0))</f>
        <v/>
      </c>
      <c r="S669">
        <f>ROUND(CT669*I669,0)</f>
        <v/>
      </c>
      <c r="T669">
        <f>ROUND(CU669*I669,0)</f>
        <v/>
      </c>
      <c r="U669">
        <f>ROUND(CV669*I669,7)</f>
        <v/>
      </c>
      <c r="V669">
        <f>ROUND(CW669*I669,7)</f>
        <v/>
      </c>
      <c r="W669">
        <f>ROUND(CX669*I669,0)</f>
        <v/>
      </c>
      <c r="X669">
        <f>ROUND(CY669,0)</f>
        <v/>
      </c>
      <c r="Y669">
        <f>ROUND(CZ669,0)</f>
        <v/>
      </c>
      <c r="AA669" t="n">
        <v>78869116</v>
      </c>
      <c r="AB669">
        <f>ROUND((AC669+AD669+AF669),2)</f>
        <v/>
      </c>
      <c r="AC669">
        <f>ROUND((ES669),2)</f>
        <v/>
      </c>
      <c r="AD669">
        <f>ROUND((((ET669)-(EU669))+AE669),2)</f>
        <v/>
      </c>
      <c r="AE669">
        <f>ROUND((EU669),2)</f>
        <v/>
      </c>
      <c r="AF669">
        <f>ROUND((EV669),2)</f>
        <v/>
      </c>
      <c r="AG669">
        <f>ROUND((AP669),2)</f>
        <v/>
      </c>
      <c r="AH669">
        <f>(EW669)</f>
        <v/>
      </c>
      <c r="AI669">
        <f>(EX669)</f>
        <v/>
      </c>
      <c r="AJ669">
        <f>(AS669)</f>
        <v/>
      </c>
      <c r="AK669" t="n">
        <v>3294.45</v>
      </c>
      <c r="AL669" t="n">
        <v>1594.87</v>
      </c>
      <c r="AM669" t="n">
        <v>491.32</v>
      </c>
      <c r="AN669" t="n">
        <v>63.72</v>
      </c>
      <c r="AO669" t="n">
        <v>1208.26</v>
      </c>
      <c r="AP669" t="n">
        <v>0</v>
      </c>
      <c r="AQ669" t="n">
        <v>121.8</v>
      </c>
      <c r="AR669" t="n">
        <v>4.72</v>
      </c>
      <c r="AS669" t="n">
        <v>0</v>
      </c>
      <c r="AT669" t="n">
        <v>121</v>
      </c>
      <c r="AU669" t="n">
        <v>72</v>
      </c>
      <c r="AV669" t="n">
        <v>1</v>
      </c>
      <c r="AW669" t="n">
        <v>1</v>
      </c>
      <c r="AZ669" t="n">
        <v>1</v>
      </c>
      <c r="BA669" t="n">
        <v>52.25</v>
      </c>
      <c r="BB669" t="n">
        <v>12.46</v>
      </c>
      <c r="BC669" t="n">
        <v>3.21</v>
      </c>
      <c r="BD669" t="inlineStr"/>
      <c r="BE669" t="inlineStr"/>
      <c r="BF669" t="inlineStr"/>
      <c r="BG669" t="inlineStr"/>
      <c r="BH669" t="n">
        <v>0</v>
      </c>
      <c r="BI669" t="n">
        <v>1</v>
      </c>
      <c r="BJ669" t="inlineStr">
        <is>
          <t>ТЕР Московской обл., 16-04-002-3, приказ Минстроя России №675/пр от 28.02.2017 № 260/пр</t>
        </is>
      </c>
      <c r="BM669" t="n">
        <v>16001</v>
      </c>
      <c r="BN669" t="n">
        <v>0</v>
      </c>
      <c r="BO669" t="inlineStr">
        <is>
          <t>16-04-002-3</t>
        </is>
      </c>
      <c r="BP669" t="n">
        <v>1</v>
      </c>
      <c r="BQ669" t="n">
        <v>2</v>
      </c>
      <c r="BR669" t="n">
        <v>0</v>
      </c>
      <c r="BS669" t="n">
        <v>52.25</v>
      </c>
      <c r="BT669" t="n">
        <v>1</v>
      </c>
      <c r="BU669" t="n">
        <v>1</v>
      </c>
      <c r="BV669" t="n">
        <v>1</v>
      </c>
      <c r="BW669" t="n">
        <v>1</v>
      </c>
      <c r="BX669" t="n">
        <v>1</v>
      </c>
      <c r="BY669" t="inlineStr"/>
      <c r="BZ669" t="n">
        <v>121</v>
      </c>
      <c r="CA669" t="n">
        <v>72</v>
      </c>
      <c r="CB669" t="inlineStr"/>
      <c r="CE669" t="n">
        <v>12</v>
      </c>
      <c r="CF669" t="n">
        <v>0</v>
      </c>
      <c r="CG669" t="n">
        <v>0</v>
      </c>
      <c r="CM669" t="n">
        <v>0</v>
      </c>
      <c r="CN669" t="inlineStr"/>
      <c r="CO669" t="n">
        <v>0</v>
      </c>
      <c r="CP669">
        <f>(P669+Q669+S669)</f>
        <v/>
      </c>
      <c r="CQ669">
        <f>AC669*BC669</f>
        <v/>
      </c>
      <c r="CR669">
        <f>(ROUND((ROUND(((ET669)*1),0)*BB669),0)+ROUND((ROUND(((AE669-(EU669))*1),0)*BS669),0))</f>
        <v/>
      </c>
      <c r="CS669">
        <f>(ROUND((ROUND(((EU669)*1),0)*BS669),0)+ROUND((ROUND(((AE669-(EU669))*1),0)*BS669),0))</f>
        <v/>
      </c>
      <c r="CT669">
        <f>AF669*BA669</f>
        <v/>
      </c>
      <c r="CU669">
        <f>AG669</f>
        <v/>
      </c>
      <c r="CV669">
        <f>AH669</f>
        <v/>
      </c>
      <c r="CW669">
        <f>AI669</f>
        <v/>
      </c>
      <c r="CX669">
        <f>AJ669</f>
        <v/>
      </c>
      <c r="CY669">
        <f>(((S669+R669)*AT669)/100)</f>
        <v/>
      </c>
      <c r="CZ669">
        <f>(((S669+R669)*AU669)/100)</f>
        <v/>
      </c>
      <c r="DC669" t="inlineStr"/>
      <c r="DD669" t="inlineStr"/>
      <c r="DE669" t="inlineStr"/>
      <c r="DF669" t="inlineStr"/>
      <c r="DG669" t="inlineStr"/>
      <c r="DH669" t="inlineStr"/>
      <c r="DI669" t="inlineStr"/>
      <c r="DJ669" t="inlineStr"/>
      <c r="DK669" t="inlineStr"/>
      <c r="DL669" t="inlineStr"/>
      <c r="DM669" t="inlineStr"/>
      <c r="DN669" t="n">
        <v>0</v>
      </c>
      <c r="DO669" t="n">
        <v>0</v>
      </c>
      <c r="DP669" t="n">
        <v>1</v>
      </c>
      <c r="DQ669" t="n">
        <v>1</v>
      </c>
      <c r="DU669" t="n">
        <v>1013</v>
      </c>
      <c r="DV669" t="inlineStr">
        <is>
          <t>100 м трубопровода</t>
        </is>
      </c>
      <c r="DW669" t="inlineStr">
        <is>
          <t>100 м трубопровода</t>
        </is>
      </c>
      <c r="DX669" t="n">
        <v>1</v>
      </c>
      <c r="DZ669" t="inlineStr"/>
      <c r="EA669" t="inlineStr"/>
      <c r="EB669" t="inlineStr"/>
      <c r="EC669" t="inlineStr"/>
      <c r="EE669" t="n">
        <v>78725882</v>
      </c>
      <c r="EF669" t="n">
        <v>2</v>
      </c>
      <c r="EG669" t="inlineStr">
        <is>
          <t>Общестроительные работы</t>
        </is>
      </c>
      <c r="EH669" t="n">
        <v>16</v>
      </c>
      <c r="EI66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69" t="n">
        <v>1</v>
      </c>
      <c r="EK669" t="n">
        <v>16001</v>
      </c>
      <c r="EL669" t="inlineStr">
        <is>
          <t>Трубопроводы внутренние</t>
        </is>
      </c>
      <c r="EM669" t="inlineStr">
        <is>
          <t>ФЕР-16</t>
        </is>
      </c>
      <c r="EO669" t="inlineStr"/>
      <c r="EQ669" t="n">
        <v>0</v>
      </c>
      <c r="ER669" t="n">
        <v>3294.45</v>
      </c>
      <c r="ES669" t="n">
        <v>1594.87</v>
      </c>
      <c r="ET669" t="n">
        <v>491.32</v>
      </c>
      <c r="EU669" t="n">
        <v>63.72</v>
      </c>
      <c r="EV669" t="n">
        <v>1208.26</v>
      </c>
      <c r="EW669" t="n">
        <v>121.8</v>
      </c>
      <c r="EX669" t="n">
        <v>4.72</v>
      </c>
      <c r="EY669" t="n">
        <v>0</v>
      </c>
      <c r="FQ669" t="n">
        <v>0</v>
      </c>
      <c r="FR669" t="n">
        <v>0</v>
      </c>
      <c r="FS669" t="n">
        <v>0</v>
      </c>
      <c r="FX669" t="n">
        <v>121</v>
      </c>
      <c r="FY669" t="n">
        <v>72</v>
      </c>
      <c r="GA669" t="inlineStr"/>
      <c r="GD669" t="n">
        <v>1</v>
      </c>
      <c r="GF669" t="n">
        <v>-323073205</v>
      </c>
      <c r="GG669" t="n">
        <v>2</v>
      </c>
      <c r="GH669" t="n">
        <v>1</v>
      </c>
      <c r="GI669" t="n">
        <v>2</v>
      </c>
      <c r="GJ669" t="n">
        <v>0</v>
      </c>
      <c r="GK669" t="n">
        <v>0</v>
      </c>
      <c r="GL669">
        <f>ROUND(IF(AND(BH669=3,BI669=3,FS669&lt;&gt;0),P669,0),0)</f>
        <v/>
      </c>
      <c r="GM669">
        <f>ROUND(O669+X669+Y669,0)+GX669</f>
        <v/>
      </c>
      <c r="GN669">
        <f>IF(OR(BI669=0,BI669=1),GM669-GX669,0)</f>
        <v/>
      </c>
      <c r="GO669">
        <f>IF(BI669=2,GM669-GX669,0)</f>
        <v/>
      </c>
      <c r="GP669">
        <f>IF(BI669=4,GM669-GX669,0)</f>
        <v/>
      </c>
      <c r="GR669" t="n">
        <v>0</v>
      </c>
      <c r="GS669" t="n">
        <v>3</v>
      </c>
      <c r="GT669" t="n">
        <v>0</v>
      </c>
      <c r="GU669" t="inlineStr"/>
      <c r="GV669">
        <f>ROUND((GT669),2)</f>
        <v/>
      </c>
      <c r="GW669" t="n">
        <v>1</v>
      </c>
      <c r="GX669">
        <f>ROUND(HC669*I669,0)</f>
        <v/>
      </c>
      <c r="HA669" t="n">
        <v>0</v>
      </c>
      <c r="HB669" t="n">
        <v>0</v>
      </c>
      <c r="HC669">
        <f>GV669*GW669</f>
        <v/>
      </c>
      <c r="HE669" t="inlineStr"/>
      <c r="HF669" t="inlineStr"/>
      <c r="HM669" t="inlineStr"/>
      <c r="HN669" t="inlineStr">
        <is>
          <t>Пр/812-016.0-1</t>
        </is>
      </c>
      <c r="HO669" t="inlineStr">
        <is>
          <t>Пр/774-016.0</t>
        </is>
      </c>
      <c r="HP66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6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69" t="n">
        <v>0</v>
      </c>
      <c r="IK669" t="n">
        <v>0</v>
      </c>
    </row>
    <row r="670">
      <c r="A670" t="n">
        <v>18</v>
      </c>
      <c r="B670" t="n">
        <v>0</v>
      </c>
      <c r="C670" t="n">
        <v>408</v>
      </c>
      <c r="E670" t="inlineStr">
        <is>
          <t>8,1</t>
        </is>
      </c>
      <c r="F670" t="inlineStr">
        <is>
          <t>507-5009</t>
        </is>
      </c>
      <c r="G670" t="inlineStr">
        <is>
          <t>Муфта полипропиленовая соединительная диаметром 32 мм</t>
        </is>
      </c>
      <c r="H670" t="inlineStr">
        <is>
          <t>10 шт.</t>
        </is>
      </c>
      <c r="I670">
        <f>I669*J670</f>
        <v/>
      </c>
      <c r="J670" t="n">
        <v>0.8333333333333334</v>
      </c>
      <c r="K670" t="n">
        <v>0.8333333000000001</v>
      </c>
      <c r="O670">
        <f>ROUND(CP670,0)</f>
        <v/>
      </c>
      <c r="P670">
        <f>ROUND(CQ670*I670,0)</f>
        <v/>
      </c>
      <c r="Q670">
        <f>(ROUND((ROUND(((ET670)*I670),0)*BB670),0)+ROUND((ROUND(((AE670-(EU670))*I670),0)*BS670),0))</f>
        <v/>
      </c>
      <c r="R670">
        <f>(ROUND((ROUND(((EU670)*I670),0)*BS670),0)+ROUND((ROUND(((AE670-(EU670))*I670),0)*BS670),0))</f>
        <v/>
      </c>
      <c r="S670">
        <f>ROUND(CT670*I670,0)</f>
        <v/>
      </c>
      <c r="T670">
        <f>ROUND(CU670*I670,0)</f>
        <v/>
      </c>
      <c r="U670">
        <f>ROUND(CV670*I670,7)</f>
        <v/>
      </c>
      <c r="V670">
        <f>ROUND(CW670*I670,7)</f>
        <v/>
      </c>
      <c r="W670">
        <f>ROUND(CX670*I670,0)</f>
        <v/>
      </c>
      <c r="X670">
        <f>ROUND(CY670,0)</f>
        <v/>
      </c>
      <c r="Y670">
        <f>ROUND(CZ670,0)</f>
        <v/>
      </c>
      <c r="AA670" t="n">
        <v>78869116</v>
      </c>
      <c r="AB670">
        <f>ROUND((AC670+AD670+AF670),2)</f>
        <v/>
      </c>
      <c r="AC670">
        <f>ROUND((ES670),2)</f>
        <v/>
      </c>
      <c r="AD670">
        <f>ROUND((((ET670)-(EU670))+AE670),2)</f>
        <v/>
      </c>
      <c r="AE670">
        <f>ROUND((EU670),2)</f>
        <v/>
      </c>
      <c r="AF670">
        <f>ROUND((EV670),2)</f>
        <v/>
      </c>
      <c r="AG670">
        <f>ROUND((AP670),2)</f>
        <v/>
      </c>
      <c r="AH670">
        <f>(EW670)</f>
        <v/>
      </c>
      <c r="AI670">
        <f>(EX670)</f>
        <v/>
      </c>
      <c r="AJ670">
        <f>(AS670)</f>
        <v/>
      </c>
      <c r="AK670" t="n">
        <v>13.5</v>
      </c>
      <c r="AL670" t="n">
        <v>13.5</v>
      </c>
      <c r="AM670" t="n">
        <v>0</v>
      </c>
      <c r="AN670" t="n">
        <v>0</v>
      </c>
      <c r="AO670" t="n">
        <v>0</v>
      </c>
      <c r="AP670" t="n">
        <v>0</v>
      </c>
      <c r="AQ670" t="n">
        <v>0</v>
      </c>
      <c r="AR670" t="n">
        <v>0</v>
      </c>
      <c r="AS670" t="n">
        <v>0.02</v>
      </c>
      <c r="AT670" t="n">
        <v>121</v>
      </c>
      <c r="AU670" t="n">
        <v>72</v>
      </c>
      <c r="AV670" t="n">
        <v>1</v>
      </c>
      <c r="AW670" t="n">
        <v>1</v>
      </c>
      <c r="AZ670" t="n">
        <v>1</v>
      </c>
      <c r="BA670" t="n">
        <v>1</v>
      </c>
      <c r="BB670" t="n">
        <v>1</v>
      </c>
      <c r="BC670" t="n">
        <v>9.92</v>
      </c>
      <c r="BD670" t="inlineStr"/>
      <c r="BE670" t="inlineStr"/>
      <c r="BF670" t="inlineStr"/>
      <c r="BG670" t="inlineStr"/>
      <c r="BH670" t="n">
        <v>3</v>
      </c>
      <c r="BI670" t="n">
        <v>1</v>
      </c>
      <c r="BJ670" t="inlineStr">
        <is>
          <t>ТССЦ Московской обл., 507-5009, приказ Минстроя России №675/пр от 28.02.2017 № 258/пр</t>
        </is>
      </c>
      <c r="BM670" t="n">
        <v>16001</v>
      </c>
      <c r="BN670" t="n">
        <v>0</v>
      </c>
      <c r="BO670" t="inlineStr">
        <is>
          <t>507-5009</t>
        </is>
      </c>
      <c r="BP670" t="n">
        <v>1</v>
      </c>
      <c r="BQ670" t="n">
        <v>2</v>
      </c>
      <c r="BR670" t="n">
        <v>0</v>
      </c>
      <c r="BS670" t="n">
        <v>1</v>
      </c>
      <c r="BT670" t="n">
        <v>1</v>
      </c>
      <c r="BU670" t="n">
        <v>1</v>
      </c>
      <c r="BV670" t="n">
        <v>1</v>
      </c>
      <c r="BW670" t="n">
        <v>1</v>
      </c>
      <c r="BX670" t="n">
        <v>1</v>
      </c>
      <c r="BY670" t="inlineStr"/>
      <c r="BZ670" t="n">
        <v>121</v>
      </c>
      <c r="CA670" t="n">
        <v>72</v>
      </c>
      <c r="CB670" t="inlineStr"/>
      <c r="CE670" t="n">
        <v>12</v>
      </c>
      <c r="CF670" t="n">
        <v>0</v>
      </c>
      <c r="CG670" t="n">
        <v>0</v>
      </c>
      <c r="CM670" t="n">
        <v>0</v>
      </c>
      <c r="CN670" t="inlineStr"/>
      <c r="CO670" t="n">
        <v>0</v>
      </c>
      <c r="CP670">
        <f>(P670+Q670+S670)</f>
        <v/>
      </c>
      <c r="CQ670">
        <f>AC670*BC670</f>
        <v/>
      </c>
      <c r="CR670">
        <f>(ROUND((ROUND(((ET670)*1),0)*BB670),0)+ROUND((ROUND(((AE670-(EU670))*1),0)*BS670),0))</f>
        <v/>
      </c>
      <c r="CS670">
        <f>(ROUND((ROUND(((EU670)*1),0)*BS670),0)+ROUND((ROUND(((AE670-(EU670))*1),0)*BS670),0))</f>
        <v/>
      </c>
      <c r="CT670">
        <f>AF670*BA670</f>
        <v/>
      </c>
      <c r="CU670">
        <f>AG670</f>
        <v/>
      </c>
      <c r="CV670">
        <f>AH670</f>
        <v/>
      </c>
      <c r="CW670">
        <f>AI670</f>
        <v/>
      </c>
      <c r="CX670">
        <f>AJ670</f>
        <v/>
      </c>
      <c r="CY670">
        <f>(((S670+R670)*AT670)/100)</f>
        <v/>
      </c>
      <c r="CZ670">
        <f>(((S670+R670)*AU670)/100)</f>
        <v/>
      </c>
      <c r="DC670" t="inlineStr"/>
      <c r="DD670" t="inlineStr"/>
      <c r="DE670" t="inlineStr"/>
      <c r="DF670" t="inlineStr"/>
      <c r="DG670" t="inlineStr"/>
      <c r="DH670" t="inlineStr"/>
      <c r="DI670" t="inlineStr"/>
      <c r="DJ670" t="inlineStr"/>
      <c r="DK670" t="inlineStr"/>
      <c r="DL670" t="inlineStr"/>
      <c r="DM670" t="inlineStr"/>
      <c r="DN670" t="n">
        <v>0</v>
      </c>
      <c r="DO670" t="n">
        <v>0</v>
      </c>
      <c r="DP670" t="n">
        <v>1</v>
      </c>
      <c r="DQ670" t="n">
        <v>1</v>
      </c>
      <c r="DU670" t="n">
        <v>1010</v>
      </c>
      <c r="DV670" t="inlineStr">
        <is>
          <t>10 шт.</t>
        </is>
      </c>
      <c r="DW670" t="inlineStr">
        <is>
          <t>10 шт.</t>
        </is>
      </c>
      <c r="DX670" t="n">
        <v>10</v>
      </c>
      <c r="DZ670" t="inlineStr"/>
      <c r="EA670" t="inlineStr"/>
      <c r="EB670" t="inlineStr"/>
      <c r="EC670" t="inlineStr"/>
      <c r="EE670" t="n">
        <v>78725882</v>
      </c>
      <c r="EF670" t="n">
        <v>2</v>
      </c>
      <c r="EG670" t="inlineStr">
        <is>
          <t>Общестроительные работы</t>
        </is>
      </c>
      <c r="EH670" t="n">
        <v>16</v>
      </c>
      <c r="EI67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70" t="n">
        <v>1</v>
      </c>
      <c r="EK670" t="n">
        <v>16001</v>
      </c>
      <c r="EL670" t="inlineStr">
        <is>
          <t>Трубопроводы внутренние</t>
        </is>
      </c>
      <c r="EM670" t="inlineStr">
        <is>
          <t>ФЕР-16</t>
        </is>
      </c>
      <c r="EO670" t="inlineStr"/>
      <c r="EQ670" t="n">
        <v>0</v>
      </c>
      <c r="ER670" t="n">
        <v>13.5</v>
      </c>
      <c r="ES670" t="n">
        <v>13.5</v>
      </c>
      <c r="ET670" t="n">
        <v>0</v>
      </c>
      <c r="EU670" t="n">
        <v>0</v>
      </c>
      <c r="EV670" t="n">
        <v>0</v>
      </c>
      <c r="EW670" t="n">
        <v>0</v>
      </c>
      <c r="EX670" t="n">
        <v>0</v>
      </c>
      <c r="FQ670" t="n">
        <v>0</v>
      </c>
      <c r="FR670" t="n">
        <v>0</v>
      </c>
      <c r="FS670" t="n">
        <v>0</v>
      </c>
      <c r="FX670" t="n">
        <v>121</v>
      </c>
      <c r="FY670" t="n">
        <v>72</v>
      </c>
      <c r="GA670" t="inlineStr"/>
      <c r="GD670" t="n">
        <v>1</v>
      </c>
      <c r="GF670" t="n">
        <v>-1186610544</v>
      </c>
      <c r="GG670" t="n">
        <v>2</v>
      </c>
      <c r="GH670" t="n">
        <v>1</v>
      </c>
      <c r="GI670" t="n">
        <v>2</v>
      </c>
      <c r="GJ670" t="n">
        <v>0</v>
      </c>
      <c r="GK670" t="n">
        <v>0</v>
      </c>
      <c r="GL670">
        <f>ROUND(IF(AND(BH670=3,BI670=3,FS670&lt;&gt;0),P670,0),0)</f>
        <v/>
      </c>
      <c r="GM670">
        <f>ROUND(O670+X670+Y670,0)+GX670</f>
        <v/>
      </c>
      <c r="GN670">
        <f>IF(OR(BI670=0,BI670=1),GM670-GX670,0)</f>
        <v/>
      </c>
      <c r="GO670">
        <f>IF(BI670=2,GM670-GX670,0)</f>
        <v/>
      </c>
      <c r="GP670">
        <f>IF(BI670=4,GM670-GX670,0)</f>
        <v/>
      </c>
      <c r="GR670" t="n">
        <v>0</v>
      </c>
      <c r="GS670" t="n">
        <v>3</v>
      </c>
      <c r="GT670" t="n">
        <v>0</v>
      </c>
      <c r="GU670" t="inlineStr"/>
      <c r="GV670">
        <f>ROUND((GT670),2)</f>
        <v/>
      </c>
      <c r="GW670" t="n">
        <v>1</v>
      </c>
      <c r="GX670">
        <f>ROUND(HC670*I670,0)</f>
        <v/>
      </c>
      <c r="HA670" t="n">
        <v>0</v>
      </c>
      <c r="HB670" t="n">
        <v>0</v>
      </c>
      <c r="HC670">
        <f>GV670*GW670</f>
        <v/>
      </c>
      <c r="HE670" t="inlineStr"/>
      <c r="HF670" t="inlineStr"/>
      <c r="HM670" t="inlineStr"/>
      <c r="HN670" t="inlineStr">
        <is>
          <t>Пр/812-016.0-1</t>
        </is>
      </c>
      <c r="HO670" t="inlineStr">
        <is>
          <t>Пр/774-016.0</t>
        </is>
      </c>
      <c r="HP67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7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70" t="n">
        <v>0</v>
      </c>
      <c r="IK670" t="n">
        <v>0</v>
      </c>
    </row>
    <row r="671">
      <c r="A671" t="n">
        <v>18</v>
      </c>
      <c r="B671" t="n">
        <v>0</v>
      </c>
      <c r="C671" t="n">
        <v>403</v>
      </c>
      <c r="E671" t="inlineStr">
        <is>
          <t>8,2</t>
        </is>
      </c>
      <c r="F671" t="inlineStr">
        <is>
          <t>302-0064</t>
        </is>
      </c>
      <c r="G671" t="inlineStr">
        <is>
          <t>Кран шаровый муфтовый Valtec для воды диаметром 25 мм, тип в/в</t>
        </is>
      </c>
      <c r="H671" t="inlineStr">
        <is>
          <t>шт.</t>
        </is>
      </c>
      <c r="I671">
        <f>I669*J671</f>
        <v/>
      </c>
      <c r="J671" t="n">
        <v>41.66666666666667</v>
      </c>
      <c r="K671" t="n">
        <v>41.6666667</v>
      </c>
      <c r="O671">
        <f>ROUND(CP671,0)</f>
        <v/>
      </c>
      <c r="P671">
        <f>ROUND(CQ671*I671,0)</f>
        <v/>
      </c>
      <c r="Q671">
        <f>(ROUND((ROUND(((ET671)*I671),0)*BB671),0)+ROUND((ROUND(((AE671-(EU671))*I671),0)*BS671),0))</f>
        <v/>
      </c>
      <c r="R671">
        <f>(ROUND((ROUND(((EU671)*I671),0)*BS671),0)+ROUND((ROUND(((AE671-(EU671))*I671),0)*BS671),0))</f>
        <v/>
      </c>
      <c r="S671">
        <f>ROUND(CT671*I671,0)</f>
        <v/>
      </c>
      <c r="T671">
        <f>ROUND(CU671*I671,0)</f>
        <v/>
      </c>
      <c r="U671">
        <f>ROUND(CV671*I671,7)</f>
        <v/>
      </c>
      <c r="V671">
        <f>ROUND(CW671*I671,7)</f>
        <v/>
      </c>
      <c r="W671">
        <f>ROUND(CX671*I671,0)</f>
        <v/>
      </c>
      <c r="X671">
        <f>ROUND(CY671,0)</f>
        <v/>
      </c>
      <c r="Y671">
        <f>ROUND(CZ671,0)</f>
        <v/>
      </c>
      <c r="AA671" t="n">
        <v>78869116</v>
      </c>
      <c r="AB671">
        <f>ROUND((AC671+AD671+AF671),2)</f>
        <v/>
      </c>
      <c r="AC671">
        <f>ROUND((ES671),2)</f>
        <v/>
      </c>
      <c r="AD671">
        <f>ROUND((((ET671)-(EU671))+AE671),2)</f>
        <v/>
      </c>
      <c r="AE671">
        <f>ROUND((EU671),2)</f>
        <v/>
      </c>
      <c r="AF671">
        <f>ROUND((EV671),2)</f>
        <v/>
      </c>
      <c r="AG671">
        <f>ROUND((AP671),2)</f>
        <v/>
      </c>
      <c r="AH671">
        <f>(EW671)</f>
        <v/>
      </c>
      <c r="AI671">
        <f>(EX671)</f>
        <v/>
      </c>
      <c r="AJ671">
        <f>(AS671)</f>
        <v/>
      </c>
      <c r="AK671" t="n">
        <v>67.09</v>
      </c>
      <c r="AL671" t="n">
        <v>67.09</v>
      </c>
      <c r="AM671" t="n">
        <v>0</v>
      </c>
      <c r="AN671" t="n">
        <v>0</v>
      </c>
      <c r="AO671" t="n">
        <v>0</v>
      </c>
      <c r="AP671" t="n">
        <v>0</v>
      </c>
      <c r="AQ671" t="n">
        <v>0</v>
      </c>
      <c r="AR671" t="n">
        <v>0</v>
      </c>
      <c r="AS671" t="n">
        <v>0.02</v>
      </c>
      <c r="AT671" t="n">
        <v>121</v>
      </c>
      <c r="AU671" t="n">
        <v>72</v>
      </c>
      <c r="AV671" t="n">
        <v>1</v>
      </c>
      <c r="AW671" t="n">
        <v>1</v>
      </c>
      <c r="AZ671" t="n">
        <v>1</v>
      </c>
      <c r="BA671" t="n">
        <v>1</v>
      </c>
      <c r="BB671" t="n">
        <v>1</v>
      </c>
      <c r="BC671" t="n">
        <v>14.16</v>
      </c>
      <c r="BD671" t="inlineStr"/>
      <c r="BE671" t="inlineStr"/>
      <c r="BF671" t="inlineStr"/>
      <c r="BG671" t="inlineStr"/>
      <c r="BH671" t="n">
        <v>3</v>
      </c>
      <c r="BI671" t="n">
        <v>1</v>
      </c>
      <c r="BJ671" t="inlineStr">
        <is>
          <t>ТССЦ Московской обл., 302-0064, приказ Минстроя России №675/пр от 28.02.2017 № 256/пр</t>
        </is>
      </c>
      <c r="BM671" t="n">
        <v>16001</v>
      </c>
      <c r="BN671" t="n">
        <v>0</v>
      </c>
      <c r="BO671" t="inlineStr">
        <is>
          <t>302-0064</t>
        </is>
      </c>
      <c r="BP671" t="n">
        <v>1</v>
      </c>
      <c r="BQ671" t="n">
        <v>2</v>
      </c>
      <c r="BR671" t="n">
        <v>0</v>
      </c>
      <c r="BS671" t="n">
        <v>1</v>
      </c>
      <c r="BT671" t="n">
        <v>1</v>
      </c>
      <c r="BU671" t="n">
        <v>1</v>
      </c>
      <c r="BV671" t="n">
        <v>1</v>
      </c>
      <c r="BW671" t="n">
        <v>1</v>
      </c>
      <c r="BX671" t="n">
        <v>1</v>
      </c>
      <c r="BY671" t="inlineStr"/>
      <c r="BZ671" t="n">
        <v>121</v>
      </c>
      <c r="CA671" t="n">
        <v>72</v>
      </c>
      <c r="CB671" t="inlineStr"/>
      <c r="CE671" t="n">
        <v>12</v>
      </c>
      <c r="CF671" t="n">
        <v>0</v>
      </c>
      <c r="CG671" t="n">
        <v>0</v>
      </c>
      <c r="CM671" t="n">
        <v>0</v>
      </c>
      <c r="CN671" t="inlineStr"/>
      <c r="CO671" t="n">
        <v>0</v>
      </c>
      <c r="CP671">
        <f>(P671+Q671+S671)</f>
        <v/>
      </c>
      <c r="CQ671">
        <f>AC671*BC671</f>
        <v/>
      </c>
      <c r="CR671">
        <f>(ROUND((ROUND(((ET671)*1),0)*BB671),0)+ROUND((ROUND(((AE671-(EU671))*1),0)*BS671),0))</f>
        <v/>
      </c>
      <c r="CS671">
        <f>(ROUND((ROUND(((EU671)*1),0)*BS671),0)+ROUND((ROUND(((AE671-(EU671))*1),0)*BS671),0))</f>
        <v/>
      </c>
      <c r="CT671">
        <f>AF671*BA671</f>
        <v/>
      </c>
      <c r="CU671">
        <f>AG671</f>
        <v/>
      </c>
      <c r="CV671">
        <f>AH671</f>
        <v/>
      </c>
      <c r="CW671">
        <f>AI671</f>
        <v/>
      </c>
      <c r="CX671">
        <f>AJ671</f>
        <v/>
      </c>
      <c r="CY671">
        <f>(((S671+R671)*AT671)/100)</f>
        <v/>
      </c>
      <c r="CZ671">
        <f>(((S671+R671)*AU671)/100)</f>
        <v/>
      </c>
      <c r="DC671" t="inlineStr"/>
      <c r="DD671" t="inlineStr"/>
      <c r="DE671" t="inlineStr"/>
      <c r="DF671" t="inlineStr"/>
      <c r="DG671" t="inlineStr"/>
      <c r="DH671" t="inlineStr"/>
      <c r="DI671" t="inlineStr"/>
      <c r="DJ671" t="inlineStr"/>
      <c r="DK671" t="inlineStr"/>
      <c r="DL671" t="inlineStr"/>
      <c r="DM671" t="inlineStr"/>
      <c r="DN671" t="n">
        <v>0</v>
      </c>
      <c r="DO671" t="n">
        <v>0</v>
      </c>
      <c r="DP671" t="n">
        <v>1</v>
      </c>
      <c r="DQ671" t="n">
        <v>1</v>
      </c>
      <c r="DU671" t="n">
        <v>1010</v>
      </c>
      <c r="DV671" t="inlineStr">
        <is>
          <t>шт.</t>
        </is>
      </c>
      <c r="DW671" t="inlineStr">
        <is>
          <t>шт.</t>
        </is>
      </c>
      <c r="DX671" t="n">
        <v>1</v>
      </c>
      <c r="DZ671" t="inlineStr"/>
      <c r="EA671" t="inlineStr"/>
      <c r="EB671" t="inlineStr"/>
      <c r="EC671" t="inlineStr"/>
      <c r="EE671" t="n">
        <v>78725882</v>
      </c>
      <c r="EF671" t="n">
        <v>2</v>
      </c>
      <c r="EG671" t="inlineStr">
        <is>
          <t>Общестроительные работы</t>
        </is>
      </c>
      <c r="EH671" t="n">
        <v>16</v>
      </c>
      <c r="EI67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71" t="n">
        <v>1</v>
      </c>
      <c r="EK671" t="n">
        <v>16001</v>
      </c>
      <c r="EL671" t="inlineStr">
        <is>
          <t>Трубопроводы внутренние</t>
        </is>
      </c>
      <c r="EM671" t="inlineStr">
        <is>
          <t>ФЕР-16</t>
        </is>
      </c>
      <c r="EO671" t="inlineStr"/>
      <c r="EQ671" t="n">
        <v>0</v>
      </c>
      <c r="ER671" t="n">
        <v>67.09</v>
      </c>
      <c r="ES671" t="n">
        <v>67.09</v>
      </c>
      <c r="ET671" t="n">
        <v>0</v>
      </c>
      <c r="EU671" t="n">
        <v>0</v>
      </c>
      <c r="EV671" t="n">
        <v>0</v>
      </c>
      <c r="EW671" t="n">
        <v>0</v>
      </c>
      <c r="EX671" t="n">
        <v>0</v>
      </c>
      <c r="FQ671" t="n">
        <v>0</v>
      </c>
      <c r="FR671" t="n">
        <v>0</v>
      </c>
      <c r="FS671" t="n">
        <v>0</v>
      </c>
      <c r="FX671" t="n">
        <v>121</v>
      </c>
      <c r="FY671" t="n">
        <v>72</v>
      </c>
      <c r="GA671" t="inlineStr"/>
      <c r="GD671" t="n">
        <v>1</v>
      </c>
      <c r="GF671" t="n">
        <v>1163367142</v>
      </c>
      <c r="GG671" t="n">
        <v>2</v>
      </c>
      <c r="GH671" t="n">
        <v>1</v>
      </c>
      <c r="GI671" t="n">
        <v>2</v>
      </c>
      <c r="GJ671" t="n">
        <v>0</v>
      </c>
      <c r="GK671" t="n">
        <v>0</v>
      </c>
      <c r="GL671">
        <f>ROUND(IF(AND(BH671=3,BI671=3,FS671&lt;&gt;0),P671,0),0)</f>
        <v/>
      </c>
      <c r="GM671">
        <f>ROUND(O671+X671+Y671,0)+GX671</f>
        <v/>
      </c>
      <c r="GN671">
        <f>IF(OR(BI671=0,BI671=1),GM671-GX671,0)</f>
        <v/>
      </c>
      <c r="GO671">
        <f>IF(BI671=2,GM671-GX671,0)</f>
        <v/>
      </c>
      <c r="GP671">
        <f>IF(BI671=4,GM671-GX671,0)</f>
        <v/>
      </c>
      <c r="GR671" t="n">
        <v>0</v>
      </c>
      <c r="GS671" t="n">
        <v>3</v>
      </c>
      <c r="GT671" t="n">
        <v>0</v>
      </c>
      <c r="GU671" t="inlineStr"/>
      <c r="GV671">
        <f>ROUND((GT671),2)</f>
        <v/>
      </c>
      <c r="GW671" t="n">
        <v>1</v>
      </c>
      <c r="GX671">
        <f>ROUND(HC671*I671,0)</f>
        <v/>
      </c>
      <c r="HA671" t="n">
        <v>0</v>
      </c>
      <c r="HB671" t="n">
        <v>0</v>
      </c>
      <c r="HC671">
        <f>GV671*GW671</f>
        <v/>
      </c>
      <c r="HE671" t="inlineStr"/>
      <c r="HF671" t="inlineStr"/>
      <c r="HM671" t="inlineStr"/>
      <c r="HN671" t="inlineStr">
        <is>
          <t>Пр/812-016.0-1</t>
        </is>
      </c>
      <c r="HO671" t="inlineStr">
        <is>
          <t>Пр/774-016.0</t>
        </is>
      </c>
      <c r="HP67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7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71" t="n">
        <v>0</v>
      </c>
      <c r="IK671" t="n">
        <v>0</v>
      </c>
    </row>
    <row r="672">
      <c r="A672" t="n">
        <v>18</v>
      </c>
      <c r="B672" t="n">
        <v>0</v>
      </c>
      <c r="C672" t="n">
        <v>404</v>
      </c>
      <c r="E672" t="inlineStr">
        <is>
          <t>8,3</t>
        </is>
      </c>
      <c r="F672" t="inlineStr">
        <is>
          <t>302-0065</t>
        </is>
      </c>
      <c r="G672" t="inlineStr">
        <is>
          <t>Кран шаровый муфтовый Valtec для воды диаметром 32 мм, тип в/в</t>
        </is>
      </c>
      <c r="H672" t="inlineStr">
        <is>
          <t>шт.</t>
        </is>
      </c>
      <c r="I672">
        <f>I669*J672</f>
        <v/>
      </c>
      <c r="J672" t="n">
        <v>8.333333333333334</v>
      </c>
      <c r="K672" t="n">
        <v>8.3333333</v>
      </c>
      <c r="O672">
        <f>ROUND(CP672,0)</f>
        <v/>
      </c>
      <c r="P672">
        <f>ROUND(CQ672*I672,0)</f>
        <v/>
      </c>
      <c r="Q672">
        <f>(ROUND((ROUND(((ET672)*I672),0)*BB672),0)+ROUND((ROUND(((AE672-(EU672))*I672),0)*BS672),0))</f>
        <v/>
      </c>
      <c r="R672">
        <f>(ROUND((ROUND(((EU672)*I672),0)*BS672),0)+ROUND((ROUND(((AE672-(EU672))*I672),0)*BS672),0))</f>
        <v/>
      </c>
      <c r="S672">
        <f>ROUND(CT672*I672,0)</f>
        <v/>
      </c>
      <c r="T672">
        <f>ROUND(CU672*I672,0)</f>
        <v/>
      </c>
      <c r="U672">
        <f>ROUND(CV672*I672,7)</f>
        <v/>
      </c>
      <c r="V672">
        <f>ROUND(CW672*I672,7)</f>
        <v/>
      </c>
      <c r="W672">
        <f>ROUND(CX672*I672,0)</f>
        <v/>
      </c>
      <c r="X672">
        <f>ROUND(CY672,0)</f>
        <v/>
      </c>
      <c r="Y672">
        <f>ROUND(CZ672,0)</f>
        <v/>
      </c>
      <c r="AA672" t="n">
        <v>78869116</v>
      </c>
      <c r="AB672">
        <f>ROUND((AC672+AD672+AF672),2)</f>
        <v/>
      </c>
      <c r="AC672">
        <f>ROUND((ES672),2)</f>
        <v/>
      </c>
      <c r="AD672">
        <f>ROUND((((ET672)-(EU672))+AE672),2)</f>
        <v/>
      </c>
      <c r="AE672">
        <f>ROUND((EU672),2)</f>
        <v/>
      </c>
      <c r="AF672">
        <f>ROUND((EV672),2)</f>
        <v/>
      </c>
      <c r="AG672">
        <f>ROUND((AP672),2)</f>
        <v/>
      </c>
      <c r="AH672">
        <f>(EW672)</f>
        <v/>
      </c>
      <c r="AI672">
        <f>(EX672)</f>
        <v/>
      </c>
      <c r="AJ672">
        <f>(AS672)</f>
        <v/>
      </c>
      <c r="AK672" t="n">
        <v>106.72</v>
      </c>
      <c r="AL672" t="n">
        <v>106.72</v>
      </c>
      <c r="AM672" t="n">
        <v>0</v>
      </c>
      <c r="AN672" t="n">
        <v>0</v>
      </c>
      <c r="AO672" t="n">
        <v>0</v>
      </c>
      <c r="AP672" t="n">
        <v>0</v>
      </c>
      <c r="AQ672" t="n">
        <v>0</v>
      </c>
      <c r="AR672" t="n">
        <v>0</v>
      </c>
      <c r="AS672" t="n">
        <v>0.03</v>
      </c>
      <c r="AT672" t="n">
        <v>121</v>
      </c>
      <c r="AU672" t="n">
        <v>72</v>
      </c>
      <c r="AV672" t="n">
        <v>1</v>
      </c>
      <c r="AW672" t="n">
        <v>1</v>
      </c>
      <c r="AZ672" t="n">
        <v>1</v>
      </c>
      <c r="BA672" t="n">
        <v>1</v>
      </c>
      <c r="BB672" t="n">
        <v>1</v>
      </c>
      <c r="BC672" t="n">
        <v>14.25</v>
      </c>
      <c r="BD672" t="inlineStr"/>
      <c r="BE672" t="inlineStr"/>
      <c r="BF672" t="inlineStr"/>
      <c r="BG672" t="inlineStr"/>
      <c r="BH672" t="n">
        <v>3</v>
      </c>
      <c r="BI672" t="n">
        <v>1</v>
      </c>
      <c r="BJ672" t="inlineStr">
        <is>
          <t>ТССЦ Московской обл., 302-0065, приказ Минстроя России №675/пр от 28.02.2017 № 256/пр</t>
        </is>
      </c>
      <c r="BM672" t="n">
        <v>16001</v>
      </c>
      <c r="BN672" t="n">
        <v>0</v>
      </c>
      <c r="BO672" t="inlineStr">
        <is>
          <t>302-0065</t>
        </is>
      </c>
      <c r="BP672" t="n">
        <v>1</v>
      </c>
      <c r="BQ672" t="n">
        <v>2</v>
      </c>
      <c r="BR672" t="n">
        <v>0</v>
      </c>
      <c r="BS672" t="n">
        <v>1</v>
      </c>
      <c r="BT672" t="n">
        <v>1</v>
      </c>
      <c r="BU672" t="n">
        <v>1</v>
      </c>
      <c r="BV672" t="n">
        <v>1</v>
      </c>
      <c r="BW672" t="n">
        <v>1</v>
      </c>
      <c r="BX672" t="n">
        <v>1</v>
      </c>
      <c r="BY672" t="inlineStr"/>
      <c r="BZ672" t="n">
        <v>121</v>
      </c>
      <c r="CA672" t="n">
        <v>72</v>
      </c>
      <c r="CB672" t="inlineStr"/>
      <c r="CE672" t="n">
        <v>12</v>
      </c>
      <c r="CF672" t="n">
        <v>0</v>
      </c>
      <c r="CG672" t="n">
        <v>0</v>
      </c>
      <c r="CM672" t="n">
        <v>0</v>
      </c>
      <c r="CN672" t="inlineStr"/>
      <c r="CO672" t="n">
        <v>0</v>
      </c>
      <c r="CP672">
        <f>(P672+Q672+S672)</f>
        <v/>
      </c>
      <c r="CQ672">
        <f>AC672*BC672</f>
        <v/>
      </c>
      <c r="CR672">
        <f>(ROUND((ROUND(((ET672)*1),0)*BB672),0)+ROUND((ROUND(((AE672-(EU672))*1),0)*BS672),0))</f>
        <v/>
      </c>
      <c r="CS672">
        <f>(ROUND((ROUND(((EU672)*1),0)*BS672),0)+ROUND((ROUND(((AE672-(EU672))*1),0)*BS672),0))</f>
        <v/>
      </c>
      <c r="CT672">
        <f>AF672*BA672</f>
        <v/>
      </c>
      <c r="CU672">
        <f>AG672</f>
        <v/>
      </c>
      <c r="CV672">
        <f>AH672</f>
        <v/>
      </c>
      <c r="CW672">
        <f>AI672</f>
        <v/>
      </c>
      <c r="CX672">
        <f>AJ672</f>
        <v/>
      </c>
      <c r="CY672">
        <f>(((S672+R672)*AT672)/100)</f>
        <v/>
      </c>
      <c r="CZ672">
        <f>(((S672+R672)*AU672)/100)</f>
        <v/>
      </c>
      <c r="DC672" t="inlineStr"/>
      <c r="DD672" t="inlineStr"/>
      <c r="DE672" t="inlineStr"/>
      <c r="DF672" t="inlineStr"/>
      <c r="DG672" t="inlineStr"/>
      <c r="DH672" t="inlineStr"/>
      <c r="DI672" t="inlineStr"/>
      <c r="DJ672" t="inlineStr"/>
      <c r="DK672" t="inlineStr"/>
      <c r="DL672" t="inlineStr"/>
      <c r="DM672" t="inlineStr"/>
      <c r="DN672" t="n">
        <v>0</v>
      </c>
      <c r="DO672" t="n">
        <v>0</v>
      </c>
      <c r="DP672" t="n">
        <v>1</v>
      </c>
      <c r="DQ672" t="n">
        <v>1</v>
      </c>
      <c r="DU672" t="n">
        <v>1010</v>
      </c>
      <c r="DV672" t="inlineStr">
        <is>
          <t>шт.</t>
        </is>
      </c>
      <c r="DW672" t="inlineStr">
        <is>
          <t>шт.</t>
        </is>
      </c>
      <c r="DX672" t="n">
        <v>1</v>
      </c>
      <c r="DZ672" t="inlineStr"/>
      <c r="EA672" t="inlineStr"/>
      <c r="EB672" t="inlineStr"/>
      <c r="EC672" t="inlineStr"/>
      <c r="EE672" t="n">
        <v>78725882</v>
      </c>
      <c r="EF672" t="n">
        <v>2</v>
      </c>
      <c r="EG672" t="inlineStr">
        <is>
          <t>Общестроительные работы</t>
        </is>
      </c>
      <c r="EH672" t="n">
        <v>16</v>
      </c>
      <c r="EI6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72" t="n">
        <v>1</v>
      </c>
      <c r="EK672" t="n">
        <v>16001</v>
      </c>
      <c r="EL672" t="inlineStr">
        <is>
          <t>Трубопроводы внутренние</t>
        </is>
      </c>
      <c r="EM672" t="inlineStr">
        <is>
          <t>ФЕР-16</t>
        </is>
      </c>
      <c r="EO672" t="inlineStr"/>
      <c r="EQ672" t="n">
        <v>0</v>
      </c>
      <c r="ER672" t="n">
        <v>106.72</v>
      </c>
      <c r="ES672" t="n">
        <v>106.72</v>
      </c>
      <c r="ET672" t="n">
        <v>0</v>
      </c>
      <c r="EU672" t="n">
        <v>0</v>
      </c>
      <c r="EV672" t="n">
        <v>0</v>
      </c>
      <c r="EW672" t="n">
        <v>0</v>
      </c>
      <c r="EX672" t="n">
        <v>0</v>
      </c>
      <c r="FQ672" t="n">
        <v>0</v>
      </c>
      <c r="FR672" t="n">
        <v>0</v>
      </c>
      <c r="FS672" t="n">
        <v>0</v>
      </c>
      <c r="FX672" t="n">
        <v>121</v>
      </c>
      <c r="FY672" t="n">
        <v>72</v>
      </c>
      <c r="GA672" t="inlineStr"/>
      <c r="GD672" t="n">
        <v>1</v>
      </c>
      <c r="GF672" t="n">
        <v>535473645</v>
      </c>
      <c r="GG672" t="n">
        <v>2</v>
      </c>
      <c r="GH672" t="n">
        <v>1</v>
      </c>
      <c r="GI672" t="n">
        <v>2</v>
      </c>
      <c r="GJ672" t="n">
        <v>0</v>
      </c>
      <c r="GK672" t="n">
        <v>0</v>
      </c>
      <c r="GL672">
        <f>ROUND(IF(AND(BH672=3,BI672=3,FS672&lt;&gt;0),P672,0),0)</f>
        <v/>
      </c>
      <c r="GM672">
        <f>ROUND(O672+X672+Y672,0)+GX672</f>
        <v/>
      </c>
      <c r="GN672">
        <f>IF(OR(BI672=0,BI672=1),GM672-GX672,0)</f>
        <v/>
      </c>
      <c r="GO672">
        <f>IF(BI672=2,GM672-GX672,0)</f>
        <v/>
      </c>
      <c r="GP672">
        <f>IF(BI672=4,GM672-GX672,0)</f>
        <v/>
      </c>
      <c r="GR672" t="n">
        <v>0</v>
      </c>
      <c r="GS672" t="n">
        <v>3</v>
      </c>
      <c r="GT672" t="n">
        <v>0</v>
      </c>
      <c r="GU672" t="inlineStr"/>
      <c r="GV672">
        <f>ROUND((GT672),2)</f>
        <v/>
      </c>
      <c r="GW672" t="n">
        <v>1</v>
      </c>
      <c r="GX672">
        <f>ROUND(HC672*I672,0)</f>
        <v/>
      </c>
      <c r="HA672" t="n">
        <v>0</v>
      </c>
      <c r="HB672" t="n">
        <v>0</v>
      </c>
      <c r="HC672">
        <f>GV672*GW672</f>
        <v/>
      </c>
      <c r="HE672" t="inlineStr"/>
      <c r="HF672" t="inlineStr"/>
      <c r="HM672" t="inlineStr"/>
      <c r="HN672" t="inlineStr">
        <is>
          <t>Пр/812-016.0-1</t>
        </is>
      </c>
      <c r="HO672" t="inlineStr">
        <is>
          <t>Пр/774-016.0</t>
        </is>
      </c>
      <c r="HP6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7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72" t="n">
        <v>0</v>
      </c>
      <c r="IK672" t="n">
        <v>0</v>
      </c>
    </row>
    <row r="673">
      <c r="A673" t="n">
        <v>18</v>
      </c>
      <c r="B673" t="n">
        <v>0</v>
      </c>
      <c r="C673" t="n">
        <v>409</v>
      </c>
      <c r="E673" t="inlineStr">
        <is>
          <t>8,4</t>
        </is>
      </c>
      <c r="F673" t="inlineStr">
        <is>
          <t>507-5024</t>
        </is>
      </c>
      <c r="G673" t="inlineStr">
        <is>
          <t>Муфта полипропиленовая комбинированная, с внутренней резьбой диаметром 32х1"</t>
        </is>
      </c>
      <c r="H673" t="inlineStr">
        <is>
          <t>10 шт.</t>
        </is>
      </c>
      <c r="I673">
        <f>I669*J673</f>
        <v/>
      </c>
      <c r="J673" t="n">
        <v>1.666666666666667</v>
      </c>
      <c r="K673" t="n">
        <v>1.6666667</v>
      </c>
      <c r="O673">
        <f>ROUND(CP673,0)</f>
        <v/>
      </c>
      <c r="P673">
        <f>ROUND(CQ673*I673,0)</f>
        <v/>
      </c>
      <c r="Q673">
        <f>(ROUND((ROUND(((ET673)*I673),0)*BB673),0)+ROUND((ROUND(((AE673-(EU673))*I673),0)*BS673),0))</f>
        <v/>
      </c>
      <c r="R673">
        <f>(ROUND((ROUND(((EU673)*I673),0)*BS673),0)+ROUND((ROUND(((AE673-(EU673))*I673),0)*BS673),0))</f>
        <v/>
      </c>
      <c r="S673">
        <f>ROUND(CT673*I673,0)</f>
        <v/>
      </c>
      <c r="T673">
        <f>ROUND(CU673*I673,0)</f>
        <v/>
      </c>
      <c r="U673">
        <f>ROUND(CV673*I673,7)</f>
        <v/>
      </c>
      <c r="V673">
        <f>ROUND(CW673*I673,7)</f>
        <v/>
      </c>
      <c r="W673">
        <f>ROUND(CX673*I673,0)</f>
        <v/>
      </c>
      <c r="X673">
        <f>ROUND(CY673,0)</f>
        <v/>
      </c>
      <c r="Y673">
        <f>ROUND(CZ673,0)</f>
        <v/>
      </c>
      <c r="AA673" t="n">
        <v>78869116</v>
      </c>
      <c r="AB673">
        <f>ROUND((AC673+AD673+AF673),2)</f>
        <v/>
      </c>
      <c r="AC673">
        <f>ROUND((ES673),2)</f>
        <v/>
      </c>
      <c r="AD673">
        <f>ROUND((((ET673)-(EU673))+AE673),2)</f>
        <v/>
      </c>
      <c r="AE673">
        <f>ROUND((EU673),2)</f>
        <v/>
      </c>
      <c r="AF673">
        <f>ROUND((EV673),2)</f>
        <v/>
      </c>
      <c r="AG673">
        <f>ROUND((AP673),2)</f>
        <v/>
      </c>
      <c r="AH673">
        <f>(EW673)</f>
        <v/>
      </c>
      <c r="AI673">
        <f>(EX673)</f>
        <v/>
      </c>
      <c r="AJ673">
        <f>(AS673)</f>
        <v/>
      </c>
      <c r="AK673" t="n">
        <v>178.6</v>
      </c>
      <c r="AL673" t="n">
        <v>178.6</v>
      </c>
      <c r="AM673" t="n">
        <v>0</v>
      </c>
      <c r="AN673" t="n">
        <v>0</v>
      </c>
      <c r="AO673" t="n">
        <v>0</v>
      </c>
      <c r="AP673" t="n">
        <v>0</v>
      </c>
      <c r="AQ673" t="n">
        <v>0</v>
      </c>
      <c r="AR673" t="n">
        <v>0</v>
      </c>
      <c r="AS673" t="n">
        <v>0.09</v>
      </c>
      <c r="AT673" t="n">
        <v>121</v>
      </c>
      <c r="AU673" t="n">
        <v>72</v>
      </c>
      <c r="AV673" t="n">
        <v>1</v>
      </c>
      <c r="AW673" t="n">
        <v>1</v>
      </c>
      <c r="AZ673" t="n">
        <v>1</v>
      </c>
      <c r="BA673" t="n">
        <v>1</v>
      </c>
      <c r="BB673" t="n">
        <v>1</v>
      </c>
      <c r="BC673" t="n">
        <v>4.93</v>
      </c>
      <c r="BD673" t="inlineStr"/>
      <c r="BE673" t="inlineStr"/>
      <c r="BF673" t="inlineStr"/>
      <c r="BG673" t="inlineStr"/>
      <c r="BH673" t="n">
        <v>3</v>
      </c>
      <c r="BI673" t="n">
        <v>1</v>
      </c>
      <c r="BJ673" t="inlineStr">
        <is>
          <t>ТССЦ Московской обл., 507-5024, приказ Минстроя России №675/пр от 28.02.2017 № 258/пр</t>
        </is>
      </c>
      <c r="BM673" t="n">
        <v>16001</v>
      </c>
      <c r="BN673" t="n">
        <v>0</v>
      </c>
      <c r="BO673" t="inlineStr">
        <is>
          <t>507-5024</t>
        </is>
      </c>
      <c r="BP673" t="n">
        <v>1</v>
      </c>
      <c r="BQ673" t="n">
        <v>2</v>
      </c>
      <c r="BR673" t="n">
        <v>0</v>
      </c>
      <c r="BS673" t="n">
        <v>1</v>
      </c>
      <c r="BT673" t="n">
        <v>1</v>
      </c>
      <c r="BU673" t="n">
        <v>1</v>
      </c>
      <c r="BV673" t="n">
        <v>1</v>
      </c>
      <c r="BW673" t="n">
        <v>1</v>
      </c>
      <c r="BX673" t="n">
        <v>1</v>
      </c>
      <c r="BY673" t="inlineStr"/>
      <c r="BZ673" t="n">
        <v>121</v>
      </c>
      <c r="CA673" t="n">
        <v>72</v>
      </c>
      <c r="CB673" t="inlineStr"/>
      <c r="CE673" t="n">
        <v>12</v>
      </c>
      <c r="CF673" t="n">
        <v>0</v>
      </c>
      <c r="CG673" t="n">
        <v>0</v>
      </c>
      <c r="CM673" t="n">
        <v>0</v>
      </c>
      <c r="CN673" t="inlineStr"/>
      <c r="CO673" t="n">
        <v>0</v>
      </c>
      <c r="CP673">
        <f>(P673+Q673+S673)</f>
        <v/>
      </c>
      <c r="CQ673">
        <f>AC673*BC673</f>
        <v/>
      </c>
      <c r="CR673">
        <f>(ROUND((ROUND(((ET673)*1),0)*BB673),0)+ROUND((ROUND(((AE673-(EU673))*1),0)*BS673),0))</f>
        <v/>
      </c>
      <c r="CS673">
        <f>(ROUND((ROUND(((EU673)*1),0)*BS673),0)+ROUND((ROUND(((AE673-(EU673))*1),0)*BS673),0))</f>
        <v/>
      </c>
      <c r="CT673">
        <f>AF673*BA673</f>
        <v/>
      </c>
      <c r="CU673">
        <f>AG673</f>
        <v/>
      </c>
      <c r="CV673">
        <f>AH673</f>
        <v/>
      </c>
      <c r="CW673">
        <f>AI673</f>
        <v/>
      </c>
      <c r="CX673">
        <f>AJ673</f>
        <v/>
      </c>
      <c r="CY673">
        <f>(((S673+R673)*AT673)/100)</f>
        <v/>
      </c>
      <c r="CZ673">
        <f>(((S673+R673)*AU673)/100)</f>
        <v/>
      </c>
      <c r="DC673" t="inlineStr"/>
      <c r="DD673" t="inlineStr"/>
      <c r="DE673" t="inlineStr"/>
      <c r="DF673" t="inlineStr"/>
      <c r="DG673" t="inlineStr"/>
      <c r="DH673" t="inlineStr"/>
      <c r="DI673" t="inlineStr"/>
      <c r="DJ673" t="inlineStr"/>
      <c r="DK673" t="inlineStr"/>
      <c r="DL673" t="inlineStr"/>
      <c r="DM673" t="inlineStr"/>
      <c r="DN673" t="n">
        <v>0</v>
      </c>
      <c r="DO673" t="n">
        <v>0</v>
      </c>
      <c r="DP673" t="n">
        <v>1</v>
      </c>
      <c r="DQ673" t="n">
        <v>1</v>
      </c>
      <c r="DU673" t="n">
        <v>1010</v>
      </c>
      <c r="DV673" t="inlineStr">
        <is>
          <t>10 шт.</t>
        </is>
      </c>
      <c r="DW673" t="inlineStr">
        <is>
          <t>10 шт.</t>
        </is>
      </c>
      <c r="DX673" t="n">
        <v>10</v>
      </c>
      <c r="DZ673" t="inlineStr"/>
      <c r="EA673" t="inlineStr"/>
      <c r="EB673" t="inlineStr"/>
      <c r="EC673" t="inlineStr"/>
      <c r="EE673" t="n">
        <v>78725882</v>
      </c>
      <c r="EF673" t="n">
        <v>2</v>
      </c>
      <c r="EG673" t="inlineStr">
        <is>
          <t>Общестроительные работы</t>
        </is>
      </c>
      <c r="EH673" t="n">
        <v>16</v>
      </c>
      <c r="EI67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673" t="n">
        <v>1</v>
      </c>
      <c r="EK673" t="n">
        <v>16001</v>
      </c>
      <c r="EL673" t="inlineStr">
        <is>
          <t>Трубопроводы внутренние</t>
        </is>
      </c>
      <c r="EM673" t="inlineStr">
        <is>
          <t>ФЕР-16</t>
        </is>
      </c>
      <c r="EO673" t="inlineStr"/>
      <c r="EQ673" t="n">
        <v>0</v>
      </c>
      <c r="ER673" t="n">
        <v>178.6</v>
      </c>
      <c r="ES673" t="n">
        <v>178.6</v>
      </c>
      <c r="ET673" t="n">
        <v>0</v>
      </c>
      <c r="EU673" t="n">
        <v>0</v>
      </c>
      <c r="EV673" t="n">
        <v>0</v>
      </c>
      <c r="EW673" t="n">
        <v>0</v>
      </c>
      <c r="EX673" t="n">
        <v>0</v>
      </c>
      <c r="FQ673" t="n">
        <v>0</v>
      </c>
      <c r="FR673" t="n">
        <v>0</v>
      </c>
      <c r="FS673" t="n">
        <v>0</v>
      </c>
      <c r="FX673" t="n">
        <v>121</v>
      </c>
      <c r="FY673" t="n">
        <v>72</v>
      </c>
      <c r="GA673" t="inlineStr"/>
      <c r="GD673" t="n">
        <v>1</v>
      </c>
      <c r="GF673" t="n">
        <v>-317381250</v>
      </c>
      <c r="GG673" t="n">
        <v>2</v>
      </c>
      <c r="GH673" t="n">
        <v>1</v>
      </c>
      <c r="GI673" t="n">
        <v>2</v>
      </c>
      <c r="GJ673" t="n">
        <v>0</v>
      </c>
      <c r="GK673" t="n">
        <v>0</v>
      </c>
      <c r="GL673">
        <f>ROUND(IF(AND(BH673=3,BI673=3,FS673&lt;&gt;0),P673,0),0)</f>
        <v/>
      </c>
      <c r="GM673">
        <f>ROUND(O673+X673+Y673,0)+GX673</f>
        <v/>
      </c>
      <c r="GN673">
        <f>IF(OR(BI673=0,BI673=1),GM673-GX673,0)</f>
        <v/>
      </c>
      <c r="GO673">
        <f>IF(BI673=2,GM673-GX673,0)</f>
        <v/>
      </c>
      <c r="GP673">
        <f>IF(BI673=4,GM673-GX673,0)</f>
        <v/>
      </c>
      <c r="GR673" t="n">
        <v>0</v>
      </c>
      <c r="GS673" t="n">
        <v>3</v>
      </c>
      <c r="GT673" t="n">
        <v>0</v>
      </c>
      <c r="GU673" t="inlineStr"/>
      <c r="GV673">
        <f>ROUND((GT673),2)</f>
        <v/>
      </c>
      <c r="GW673" t="n">
        <v>1</v>
      </c>
      <c r="GX673">
        <f>ROUND(HC673*I673,0)</f>
        <v/>
      </c>
      <c r="HA673" t="n">
        <v>0</v>
      </c>
      <c r="HB673" t="n">
        <v>0</v>
      </c>
      <c r="HC673">
        <f>GV673*GW673</f>
        <v/>
      </c>
      <c r="HE673" t="inlineStr"/>
      <c r="HF673" t="inlineStr"/>
      <c r="HM673" t="inlineStr"/>
      <c r="HN673" t="inlineStr">
        <is>
          <t>Пр/812-016.0-1</t>
        </is>
      </c>
      <c r="HO673" t="inlineStr">
        <is>
          <t>Пр/774-016.0</t>
        </is>
      </c>
      <c r="HP67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67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673" t="n">
        <v>0</v>
      </c>
      <c r="IK673" t="n">
        <v>0</v>
      </c>
    </row>
    <row r="674"/>
    <row r="675">
      <c r="A675" s="435" t="n">
        <v>51</v>
      </c>
      <c r="B675" s="435">
        <f>B654</f>
        <v/>
      </c>
      <c r="C675" s="435">
        <f>A654</f>
        <v/>
      </c>
      <c r="D675" s="435">
        <f>ROW(A654)</f>
        <v/>
      </c>
      <c r="E675" s="435" t="n"/>
      <c r="F675" s="435">
        <f>IF(F654&lt;&gt;"",F654,"")</f>
        <v/>
      </c>
      <c r="G675" s="435">
        <f>IF(G654&lt;&gt;"",G654,"")</f>
        <v/>
      </c>
      <c r="H675" s="435" t="n">
        <v>0</v>
      </c>
      <c r="I675" s="435" t="n"/>
      <c r="J675" s="435" t="n"/>
      <c r="K675" s="435" t="n"/>
      <c r="L675" s="435" t="n"/>
      <c r="M675" s="435" t="n"/>
      <c r="N675" s="435" t="n"/>
      <c r="O675" s="435" t="n">
        <v>0</v>
      </c>
      <c r="P675" s="435" t="n">
        <v>0</v>
      </c>
      <c r="Q675" s="435" t="n">
        <v>0</v>
      </c>
      <c r="R675" s="435" t="n">
        <v>0</v>
      </c>
      <c r="S675" s="435" t="n">
        <v>0</v>
      </c>
      <c r="T675" s="435" t="n">
        <v>0</v>
      </c>
      <c r="U675" s="435" t="n">
        <v>0</v>
      </c>
      <c r="V675" s="435" t="n">
        <v>0</v>
      </c>
      <c r="W675" s="435" t="n">
        <v>0</v>
      </c>
      <c r="X675" s="435" t="n">
        <v>0</v>
      </c>
      <c r="Y675" s="435" t="n">
        <v>0</v>
      </c>
      <c r="Z675" s="435" t="n"/>
      <c r="AA675" s="435" t="n"/>
      <c r="AB675" s="435" t="n"/>
      <c r="AC675" s="435" t="n"/>
      <c r="AD675" s="435" t="n"/>
      <c r="AE675" s="435" t="n"/>
      <c r="AF675" s="435" t="n"/>
      <c r="AG675" s="435" t="n"/>
      <c r="AH675" s="435" t="n"/>
      <c r="AI675" s="435" t="n"/>
      <c r="AJ675" s="435" t="n"/>
      <c r="AK675" s="435" t="n"/>
      <c r="AL675" s="435" t="n"/>
      <c r="AM675" s="435" t="n"/>
      <c r="AN675" s="435" t="n"/>
      <c r="AO675" s="435">
        <f>ROUND(BX675,0)</f>
        <v/>
      </c>
      <c r="AP675" s="435">
        <f>ROUND(BY675,0)</f>
        <v/>
      </c>
      <c r="AQ675" s="435">
        <f>ROUND(BZ675,0)</f>
        <v/>
      </c>
      <c r="AR675" s="435">
        <f>ROUND(CA675,0)</f>
        <v/>
      </c>
      <c r="AS675" s="435">
        <f>ROUND(CB675,0)</f>
        <v/>
      </c>
      <c r="AT675" s="435">
        <f>ROUND(CC675,0)</f>
        <v/>
      </c>
      <c r="AU675" s="435">
        <f>ROUND(CD675,0)</f>
        <v/>
      </c>
      <c r="AV675" s="435">
        <f>ROUND(CE675,0)</f>
        <v/>
      </c>
      <c r="AW675" s="435">
        <f>ROUND(CF675,0)</f>
        <v/>
      </c>
      <c r="AX675" s="435">
        <f>ROUND(CG675,0)</f>
        <v/>
      </c>
      <c r="AY675" s="435">
        <f>ROUND(CH675,0)</f>
        <v/>
      </c>
      <c r="AZ675" s="435">
        <f>ROUND(CI675,0)</f>
        <v/>
      </c>
      <c r="BA675" s="435">
        <f>ROUND(CJ675,0)</f>
        <v/>
      </c>
      <c r="BB675" s="435">
        <f>ROUND(CK675,0)</f>
        <v/>
      </c>
      <c r="BC675" s="435">
        <f>ROUND(CL675,0)</f>
        <v/>
      </c>
      <c r="BD675" s="435">
        <f>ROUND(CM675,0)</f>
        <v/>
      </c>
      <c r="BE675" s="435" t="n"/>
      <c r="BF675" s="435" t="n"/>
      <c r="BG675" s="435" t="n"/>
      <c r="BH675" s="435" t="n"/>
      <c r="BI675" s="435" t="n"/>
      <c r="BJ675" s="435" t="n"/>
      <c r="BK675" s="435" t="n"/>
      <c r="BL675" s="435" t="n"/>
      <c r="BM675" s="435" t="n"/>
      <c r="BN675" s="435" t="n"/>
      <c r="BO675" s="435" t="n"/>
      <c r="BP675" s="435" t="n"/>
      <c r="BQ675" s="435" t="n"/>
      <c r="BR675" s="435" t="n"/>
      <c r="BS675" s="435" t="n"/>
      <c r="BT675" s="435" t="n"/>
      <c r="BU675" s="435" t="n"/>
      <c r="BV675" s="435" t="n"/>
      <c r="BW675" s="435" t="n"/>
      <c r="BX675" s="435" t="n"/>
      <c r="BY675" s="435" t="n"/>
      <c r="BZ675" s="435" t="n"/>
      <c r="CA675" s="435" t="n"/>
      <c r="CB675" s="435" t="n"/>
      <c r="CC675" s="435" t="n"/>
      <c r="CD675" s="435" t="n"/>
      <c r="CE675" s="435" t="n"/>
      <c r="CF675" s="435" t="n"/>
      <c r="CG675" s="435" t="n"/>
      <c r="CH675" s="435" t="n"/>
      <c r="CI675" s="435" t="n"/>
      <c r="CJ675" s="435" t="n"/>
      <c r="CK675" s="435" t="n"/>
      <c r="CL675" s="435" t="n"/>
      <c r="CM675" s="435" t="n"/>
      <c r="CN675" s="435" t="n"/>
      <c r="CO675" s="435" t="n"/>
      <c r="CP675" s="435" t="n"/>
      <c r="CQ675" s="435" t="n"/>
      <c r="CR675" s="435" t="n"/>
      <c r="CS675" s="435" t="n"/>
      <c r="CT675" s="435" t="n"/>
      <c r="CU675" s="435" t="n"/>
      <c r="CV675" s="435" t="n"/>
      <c r="CW675" s="435" t="n"/>
      <c r="CX675" s="435" t="n"/>
      <c r="CY675" s="435" t="n"/>
      <c r="CZ675" s="435" t="n"/>
      <c r="DA675" s="435" t="n"/>
      <c r="DB675" s="435" t="n"/>
      <c r="DC675" s="435" t="n"/>
      <c r="DD675" s="435" t="n"/>
      <c r="DE675" s="435" t="n"/>
      <c r="DF675" s="435" t="n"/>
      <c r="DG675" s="436" t="n"/>
      <c r="DH675" s="436" t="n"/>
      <c r="DI675" s="436" t="n"/>
      <c r="DJ675" s="436" t="n"/>
      <c r="DK675" s="436" t="n"/>
      <c r="DL675" s="436" t="n"/>
      <c r="DM675" s="436" t="n"/>
      <c r="DN675" s="436" t="n"/>
      <c r="DO675" s="436" t="n"/>
      <c r="DP675" s="436" t="n"/>
      <c r="DQ675" s="436" t="n"/>
      <c r="DR675" s="436" t="n"/>
      <c r="DS675" s="436" t="n"/>
      <c r="DT675" s="436" t="n"/>
      <c r="DU675" s="436" t="n"/>
      <c r="DV675" s="436" t="n"/>
      <c r="DW675" s="436" t="n"/>
      <c r="DX675" s="436" t="n"/>
      <c r="DY675" s="436" t="n"/>
      <c r="DZ675" s="436" t="n"/>
      <c r="EA675" s="436" t="n"/>
      <c r="EB675" s="436" t="n"/>
      <c r="EC675" s="436" t="n"/>
      <c r="ED675" s="436" t="n"/>
      <c r="EE675" s="436" t="n"/>
      <c r="EF675" s="436" t="n"/>
      <c r="EG675" s="436" t="n"/>
      <c r="EH675" s="436" t="n"/>
      <c r="EI675" s="436" t="n"/>
      <c r="EJ675" s="436" t="n"/>
      <c r="EK675" s="436" t="n"/>
      <c r="EL675" s="436" t="n"/>
      <c r="EM675" s="436" t="n"/>
      <c r="EN675" s="436" t="n"/>
      <c r="EO675" s="436" t="n"/>
      <c r="EP675" s="436" t="n"/>
      <c r="EQ675" s="436" t="n"/>
      <c r="ER675" s="436" t="n"/>
      <c r="ES675" s="436" t="n"/>
      <c r="ET675" s="436" t="n"/>
      <c r="EU675" s="436" t="n"/>
      <c r="EV675" s="436" t="n"/>
      <c r="EW675" s="436" t="n"/>
      <c r="EX675" s="436" t="n"/>
      <c r="EY675" s="436" t="n"/>
      <c r="EZ675" s="436" t="n"/>
      <c r="FA675" s="436" t="n"/>
      <c r="FB675" s="436" t="n"/>
      <c r="FC675" s="436" t="n"/>
      <c r="FD675" s="436" t="n"/>
      <c r="FE675" s="436" t="n"/>
      <c r="FF675" s="436" t="n"/>
      <c r="FG675" s="436" t="n"/>
      <c r="FH675" s="436" t="n"/>
      <c r="FI675" s="436" t="n"/>
      <c r="FJ675" s="436" t="n"/>
      <c r="FK675" s="436" t="n"/>
      <c r="FL675" s="436" t="n"/>
      <c r="FM675" s="436" t="n"/>
      <c r="FN675" s="436" t="n"/>
      <c r="FO675" s="436" t="n"/>
      <c r="FP675" s="436" t="n"/>
      <c r="FQ675" s="436" t="n"/>
      <c r="FR675" s="436" t="n"/>
      <c r="FS675" s="436" t="n"/>
      <c r="FT675" s="436" t="n"/>
      <c r="FU675" s="436" t="n"/>
      <c r="FV675" s="436" t="n"/>
      <c r="FW675" s="436" t="n"/>
      <c r="FX675" s="436" t="n"/>
      <c r="FY675" s="436" t="n"/>
      <c r="FZ675" s="436" t="n"/>
      <c r="GA675" s="436" t="n"/>
      <c r="GB675" s="436" t="n"/>
      <c r="GC675" s="436" t="n"/>
      <c r="GD675" s="436" t="n"/>
      <c r="GE675" s="436" t="n"/>
      <c r="GF675" s="436" t="n"/>
      <c r="GG675" s="436" t="n"/>
      <c r="GH675" s="436" t="n"/>
      <c r="GI675" s="436" t="n"/>
      <c r="GJ675" s="436" t="n"/>
      <c r="GK675" s="436" t="n"/>
      <c r="GL675" s="436" t="n"/>
      <c r="GM675" s="436" t="n"/>
      <c r="GN675" s="436" t="n"/>
      <c r="GO675" s="436" t="n"/>
      <c r="GP675" s="436" t="n"/>
      <c r="GQ675" s="436" t="n"/>
      <c r="GR675" s="436" t="n"/>
      <c r="GS675" s="436" t="n"/>
      <c r="GT675" s="436" t="n"/>
      <c r="GU675" s="436" t="n"/>
      <c r="GV675" s="436" t="n"/>
      <c r="GW675" s="436" t="n"/>
      <c r="GX675" s="436" t="n">
        <v>0</v>
      </c>
    </row>
    <row r="676"/>
    <row r="677">
      <c r="A677" s="437" t="n">
        <v>50</v>
      </c>
      <c r="B677" s="437" t="n">
        <v>0</v>
      </c>
      <c r="C677" s="437" t="n">
        <v>0</v>
      </c>
      <c r="D677" s="437" t="n">
        <v>1</v>
      </c>
      <c r="E677" s="437" t="n">
        <v>201</v>
      </c>
      <c r="F677" s="437">
        <f>ROUND(Source!O675,O677)</f>
        <v/>
      </c>
      <c r="G677" s="437" t="inlineStr">
        <is>
          <t>ПЗ</t>
        </is>
      </c>
      <c r="H677" s="437" t="inlineStr">
        <is>
          <t>Прямые затраты</t>
        </is>
      </c>
      <c r="I677" s="437" t="n"/>
      <c r="J677" s="437" t="n"/>
      <c r="K677" s="437" t="n">
        <v>201</v>
      </c>
      <c r="L677" s="437" t="n">
        <v>1</v>
      </c>
      <c r="M677" s="437" t="n">
        <v>3</v>
      </c>
      <c r="N677" s="437" t="inlineStr"/>
      <c r="O677" s="437" t="n">
        <v>0</v>
      </c>
      <c r="P677" s="437" t="n"/>
      <c r="Q677" s="437" t="n"/>
      <c r="R677" s="437" t="n"/>
      <c r="S677" s="437" t="n"/>
      <c r="T677" s="437" t="n"/>
      <c r="U677" s="437" t="n"/>
      <c r="V677" s="437" t="n"/>
      <c r="W677" s="437" t="n">
        <v>0</v>
      </c>
      <c r="X677" s="437" t="n">
        <v>1</v>
      </c>
      <c r="Y677" s="437" t="n">
        <v>0</v>
      </c>
      <c r="Z677" s="437" t="n"/>
      <c r="AA677" s="437" t="n"/>
      <c r="AB677" s="437" t="n"/>
    </row>
    <row r="678">
      <c r="A678" s="437" t="n">
        <v>50</v>
      </c>
      <c r="B678" s="437" t="n">
        <v>0</v>
      </c>
      <c r="C678" s="437" t="n">
        <v>0</v>
      </c>
      <c r="D678" s="437" t="n">
        <v>1</v>
      </c>
      <c r="E678" s="437" t="n">
        <v>202</v>
      </c>
      <c r="F678" s="437">
        <f>ROUND(Source!P675,O678)</f>
        <v/>
      </c>
      <c r="G678" s="437" t="inlineStr">
        <is>
          <t>СтМатОб</t>
        </is>
      </c>
      <c r="H678" s="437" t="inlineStr">
        <is>
          <t>Стоимость материальных ресурсов (всего)</t>
        </is>
      </c>
      <c r="I678" s="437" t="n"/>
      <c r="J678" s="437" t="n"/>
      <c r="K678" s="437" t="n">
        <v>202</v>
      </c>
      <c r="L678" s="437" t="n">
        <v>2</v>
      </c>
      <c r="M678" s="437" t="n">
        <v>3</v>
      </c>
      <c r="N678" s="437" t="inlineStr"/>
      <c r="O678" s="437" t="n">
        <v>0</v>
      </c>
      <c r="P678" s="437" t="n"/>
      <c r="Q678" s="437" t="n"/>
      <c r="R678" s="437" t="n"/>
      <c r="S678" s="437" t="n"/>
      <c r="T678" s="437" t="n"/>
      <c r="U678" s="437" t="n"/>
      <c r="V678" s="437" t="n"/>
      <c r="W678" s="437" t="n">
        <v>0</v>
      </c>
      <c r="X678" s="437" t="n">
        <v>1</v>
      </c>
      <c r="Y678" s="437" t="n">
        <v>0</v>
      </c>
      <c r="Z678" s="437" t="n"/>
      <c r="AA678" s="437" t="n"/>
      <c r="AB678" s="437" t="n"/>
    </row>
    <row r="679">
      <c r="A679" s="437" t="n">
        <v>50</v>
      </c>
      <c r="B679" s="437" t="n">
        <v>0</v>
      </c>
      <c r="C679" s="437" t="n">
        <v>0</v>
      </c>
      <c r="D679" s="437" t="n">
        <v>1</v>
      </c>
      <c r="E679" s="437" t="n">
        <v>222</v>
      </c>
      <c r="F679" s="437">
        <f>ROUND(Source!AO675,O679)</f>
        <v/>
      </c>
      <c r="G679" s="437" t="inlineStr">
        <is>
          <t>СтМатОбЗак</t>
        </is>
      </c>
      <c r="H679" s="437" t="inlineStr">
        <is>
          <t>Стоимость материалов и оборудования заказчика</t>
        </is>
      </c>
      <c r="I679" s="437" t="n"/>
      <c r="J679" s="437" t="n"/>
      <c r="K679" s="437" t="n">
        <v>222</v>
      </c>
      <c r="L679" s="437" t="n">
        <v>3</v>
      </c>
      <c r="M679" s="437" t="n">
        <v>3</v>
      </c>
      <c r="N679" s="437" t="inlineStr"/>
      <c r="O679" s="437" t="n">
        <v>0</v>
      </c>
      <c r="P679" s="437" t="n"/>
      <c r="Q679" s="437" t="n"/>
      <c r="R679" s="437" t="n"/>
      <c r="S679" s="437" t="n"/>
      <c r="T679" s="437" t="n"/>
      <c r="U679" s="437" t="n"/>
      <c r="V679" s="437" t="n"/>
      <c r="W679" s="437" t="n">
        <v>0</v>
      </c>
      <c r="X679" s="437" t="n">
        <v>1</v>
      </c>
      <c r="Y679" s="437" t="n">
        <v>0</v>
      </c>
      <c r="Z679" s="437" t="n"/>
      <c r="AA679" s="437" t="n"/>
      <c r="AB679" s="437" t="n"/>
    </row>
    <row r="680">
      <c r="A680" s="437" t="n">
        <v>50</v>
      </c>
      <c r="B680" s="437" t="n">
        <v>0</v>
      </c>
      <c r="C680" s="437" t="n">
        <v>0</v>
      </c>
      <c r="D680" s="437" t="n">
        <v>1</v>
      </c>
      <c r="E680" s="437" t="n">
        <v>225</v>
      </c>
      <c r="F680" s="437">
        <f>ROUND(Source!AV675,O680)</f>
        <v/>
      </c>
      <c r="G680" s="437" t="inlineStr">
        <is>
          <t>СтМатОбПод</t>
        </is>
      </c>
      <c r="H680" s="437" t="inlineStr">
        <is>
          <t>Стоимость материалов и оборудования подрядчика</t>
        </is>
      </c>
      <c r="I680" s="437" t="n"/>
      <c r="J680" s="437" t="n"/>
      <c r="K680" s="437" t="n">
        <v>225</v>
      </c>
      <c r="L680" s="437" t="n">
        <v>4</v>
      </c>
      <c r="M680" s="437" t="n">
        <v>3</v>
      </c>
      <c r="N680" s="437" t="inlineStr"/>
      <c r="O680" s="437" t="n">
        <v>0</v>
      </c>
      <c r="P680" s="437" t="n"/>
      <c r="Q680" s="437" t="n"/>
      <c r="R680" s="437" t="n"/>
      <c r="S680" s="437" t="n"/>
      <c r="T680" s="437" t="n"/>
      <c r="U680" s="437" t="n"/>
      <c r="V680" s="437" t="n"/>
      <c r="W680" s="437" t="n">
        <v>0</v>
      </c>
      <c r="X680" s="437" t="n">
        <v>1</v>
      </c>
      <c r="Y680" s="437" t="n">
        <v>0</v>
      </c>
      <c r="Z680" s="437" t="n"/>
      <c r="AA680" s="437" t="n"/>
      <c r="AB680" s="437" t="n"/>
    </row>
    <row r="681">
      <c r="A681" s="437" t="n">
        <v>50</v>
      </c>
      <c r="B681" s="437" t="n">
        <v>0</v>
      </c>
      <c r="C681" s="437" t="n">
        <v>0</v>
      </c>
      <c r="D681" s="437" t="n">
        <v>1</v>
      </c>
      <c r="E681" s="437" t="n">
        <v>226</v>
      </c>
      <c r="F681" s="437">
        <f>ROUND(Source!AW675,O681)</f>
        <v/>
      </c>
      <c r="G681" s="437" t="inlineStr">
        <is>
          <t>СтМат</t>
        </is>
      </c>
      <c r="H681" s="437" t="inlineStr">
        <is>
          <t>Стоимость материалов (всего)</t>
        </is>
      </c>
      <c r="I681" s="437" t="n"/>
      <c r="J681" s="437" t="n"/>
      <c r="K681" s="437" t="n">
        <v>226</v>
      </c>
      <c r="L681" s="437" t="n">
        <v>5</v>
      </c>
      <c r="M681" s="437" t="n">
        <v>3</v>
      </c>
      <c r="N681" s="437" t="inlineStr"/>
      <c r="O681" s="437" t="n">
        <v>0</v>
      </c>
      <c r="P681" s="437" t="n"/>
      <c r="Q681" s="437" t="n"/>
      <c r="R681" s="437" t="n"/>
      <c r="S681" s="437" t="n"/>
      <c r="T681" s="437" t="n"/>
      <c r="U681" s="437" t="n"/>
      <c r="V681" s="437" t="n"/>
      <c r="W681" s="437" t="n">
        <v>0</v>
      </c>
      <c r="X681" s="437" t="n">
        <v>1</v>
      </c>
      <c r="Y681" s="437" t="n">
        <v>0</v>
      </c>
      <c r="Z681" s="437" t="n"/>
      <c r="AA681" s="437" t="n"/>
      <c r="AB681" s="437" t="n"/>
    </row>
    <row r="682">
      <c r="A682" s="437" t="n">
        <v>50</v>
      </c>
      <c r="B682" s="437" t="n">
        <v>0</v>
      </c>
      <c r="C682" s="437" t="n">
        <v>0</v>
      </c>
      <c r="D682" s="437" t="n">
        <v>1</v>
      </c>
      <c r="E682" s="437" t="n">
        <v>227</v>
      </c>
      <c r="F682" s="437">
        <f>ROUND(Source!AX675,O682)</f>
        <v/>
      </c>
      <c r="G682" s="437" t="inlineStr">
        <is>
          <t>СтМатЗак</t>
        </is>
      </c>
      <c r="H682" s="437" t="inlineStr">
        <is>
          <t>Стоимость материалов заказчика</t>
        </is>
      </c>
      <c r="I682" s="437" t="n"/>
      <c r="J682" s="437" t="n"/>
      <c r="K682" s="437" t="n">
        <v>227</v>
      </c>
      <c r="L682" s="437" t="n">
        <v>6</v>
      </c>
      <c r="M682" s="437" t="n">
        <v>3</v>
      </c>
      <c r="N682" s="437" t="inlineStr"/>
      <c r="O682" s="437" t="n">
        <v>0</v>
      </c>
      <c r="P682" s="437" t="n"/>
      <c r="Q682" s="437" t="n"/>
      <c r="R682" s="437" t="n"/>
      <c r="S682" s="437" t="n"/>
      <c r="T682" s="437" t="n"/>
      <c r="U682" s="437" t="n"/>
      <c r="V682" s="437" t="n"/>
      <c r="W682" s="437" t="n">
        <v>0</v>
      </c>
      <c r="X682" s="437" t="n">
        <v>1</v>
      </c>
      <c r="Y682" s="437" t="n">
        <v>0</v>
      </c>
      <c r="Z682" s="437" t="n"/>
      <c r="AA682" s="437" t="n"/>
      <c r="AB682" s="437" t="n"/>
    </row>
    <row r="683">
      <c r="A683" s="437" t="n">
        <v>50</v>
      </c>
      <c r="B683" s="437" t="n">
        <v>0</v>
      </c>
      <c r="C683" s="437" t="n">
        <v>0</v>
      </c>
      <c r="D683" s="437" t="n">
        <v>1</v>
      </c>
      <c r="E683" s="437" t="n">
        <v>228</v>
      </c>
      <c r="F683" s="437">
        <f>ROUND(Source!AY675,O683)</f>
        <v/>
      </c>
      <c r="G683" s="437" t="inlineStr">
        <is>
          <t>СтМатПод</t>
        </is>
      </c>
      <c r="H683" s="437" t="inlineStr">
        <is>
          <t>Стоимость материалов подрядчика</t>
        </is>
      </c>
      <c r="I683" s="437" t="n"/>
      <c r="J683" s="437" t="n"/>
      <c r="K683" s="437" t="n">
        <v>228</v>
      </c>
      <c r="L683" s="437" t="n">
        <v>7</v>
      </c>
      <c r="M683" s="437" t="n">
        <v>3</v>
      </c>
      <c r="N683" s="437" t="inlineStr"/>
      <c r="O683" s="437" t="n">
        <v>0</v>
      </c>
      <c r="P683" s="437" t="n"/>
      <c r="Q683" s="437" t="n"/>
      <c r="R683" s="437" t="n"/>
      <c r="S683" s="437" t="n"/>
      <c r="T683" s="437" t="n"/>
      <c r="U683" s="437" t="n"/>
      <c r="V683" s="437" t="n"/>
      <c r="W683" s="437" t="n">
        <v>0</v>
      </c>
      <c r="X683" s="437" t="n">
        <v>1</v>
      </c>
      <c r="Y683" s="437" t="n">
        <v>0</v>
      </c>
      <c r="Z683" s="437" t="n"/>
      <c r="AA683" s="437" t="n"/>
      <c r="AB683" s="437" t="n"/>
    </row>
    <row r="684">
      <c r="A684" s="437" t="n">
        <v>50</v>
      </c>
      <c r="B684" s="437" t="n">
        <v>0</v>
      </c>
      <c r="C684" s="437" t="n">
        <v>0</v>
      </c>
      <c r="D684" s="437" t="n">
        <v>1</v>
      </c>
      <c r="E684" s="437" t="n">
        <v>216</v>
      </c>
      <c r="F684" s="437">
        <f>ROUND(Source!AP675,O684)</f>
        <v/>
      </c>
      <c r="G684" s="437" t="inlineStr">
        <is>
          <t>Оборуд</t>
        </is>
      </c>
      <c r="H684" s="437" t="inlineStr">
        <is>
          <t>Стоимость оборудования (всего)</t>
        </is>
      </c>
      <c r="I684" s="437" t="n"/>
      <c r="J684" s="437" t="n"/>
      <c r="K684" s="437" t="n">
        <v>216</v>
      </c>
      <c r="L684" s="437" t="n">
        <v>8</v>
      </c>
      <c r="M684" s="437" t="n">
        <v>3</v>
      </c>
      <c r="N684" s="437" t="inlineStr"/>
      <c r="O684" s="437" t="n">
        <v>0</v>
      </c>
      <c r="P684" s="437" t="n"/>
      <c r="Q684" s="437" t="n"/>
      <c r="R684" s="437" t="n"/>
      <c r="S684" s="437" t="n"/>
      <c r="T684" s="437" t="n"/>
      <c r="U684" s="437" t="n"/>
      <c r="V684" s="437" t="n"/>
      <c r="W684" s="437" t="n">
        <v>0</v>
      </c>
      <c r="X684" s="437" t="n">
        <v>1</v>
      </c>
      <c r="Y684" s="437" t="n">
        <v>0</v>
      </c>
      <c r="Z684" s="437" t="n"/>
      <c r="AA684" s="437" t="n"/>
      <c r="AB684" s="437" t="n"/>
    </row>
    <row r="685">
      <c r="A685" s="437" t="n">
        <v>50</v>
      </c>
      <c r="B685" s="437" t="n">
        <v>0</v>
      </c>
      <c r="C685" s="437" t="n">
        <v>0</v>
      </c>
      <c r="D685" s="437" t="n">
        <v>1</v>
      </c>
      <c r="E685" s="437" t="n">
        <v>223</v>
      </c>
      <c r="F685" s="437">
        <f>ROUND(Source!AQ675,O685)</f>
        <v/>
      </c>
      <c r="G685" s="437" t="inlineStr">
        <is>
          <t>ОборудЗак</t>
        </is>
      </c>
      <c r="H685" s="437" t="inlineStr">
        <is>
          <t>Стоимость оборудования заказчика</t>
        </is>
      </c>
      <c r="I685" s="437" t="n"/>
      <c r="J685" s="437" t="n"/>
      <c r="K685" s="437" t="n">
        <v>223</v>
      </c>
      <c r="L685" s="437" t="n">
        <v>9</v>
      </c>
      <c r="M685" s="437" t="n">
        <v>3</v>
      </c>
      <c r="N685" s="437" t="inlineStr"/>
      <c r="O685" s="437" t="n">
        <v>0</v>
      </c>
      <c r="P685" s="437" t="n"/>
      <c r="Q685" s="437" t="n"/>
      <c r="R685" s="437" t="n"/>
      <c r="S685" s="437" t="n"/>
      <c r="T685" s="437" t="n"/>
      <c r="U685" s="437" t="n"/>
      <c r="V685" s="437" t="n"/>
      <c r="W685" s="437" t="n">
        <v>0</v>
      </c>
      <c r="X685" s="437" t="n">
        <v>1</v>
      </c>
      <c r="Y685" s="437" t="n">
        <v>0</v>
      </c>
      <c r="Z685" s="437" t="n"/>
      <c r="AA685" s="437" t="n"/>
      <c r="AB685" s="437" t="n"/>
    </row>
    <row r="686">
      <c r="A686" s="437" t="n">
        <v>50</v>
      </c>
      <c r="B686" s="437" t="n">
        <v>0</v>
      </c>
      <c r="C686" s="437" t="n">
        <v>0</v>
      </c>
      <c r="D686" s="437" t="n">
        <v>1</v>
      </c>
      <c r="E686" s="437" t="n">
        <v>229</v>
      </c>
      <c r="F686" s="437">
        <f>ROUND(Source!AZ675,O686)</f>
        <v/>
      </c>
      <c r="G686" s="437" t="inlineStr">
        <is>
          <t>ОборудПод</t>
        </is>
      </c>
      <c r="H686" s="437" t="inlineStr">
        <is>
          <t>Стоимость оборудования подрядчика</t>
        </is>
      </c>
      <c r="I686" s="437" t="n"/>
      <c r="J686" s="437" t="n"/>
      <c r="K686" s="437" t="n">
        <v>229</v>
      </c>
      <c r="L686" s="437" t="n">
        <v>10</v>
      </c>
      <c r="M686" s="437" t="n">
        <v>3</v>
      </c>
      <c r="N686" s="437" t="inlineStr"/>
      <c r="O686" s="437" t="n">
        <v>0</v>
      </c>
      <c r="P686" s="437" t="n"/>
      <c r="Q686" s="437" t="n"/>
      <c r="R686" s="437" t="n"/>
      <c r="S686" s="437" t="n"/>
      <c r="T686" s="437" t="n"/>
      <c r="U686" s="437" t="n"/>
      <c r="V686" s="437" t="n"/>
      <c r="W686" s="437" t="n">
        <v>0</v>
      </c>
      <c r="X686" s="437" t="n">
        <v>1</v>
      </c>
      <c r="Y686" s="437" t="n">
        <v>0</v>
      </c>
      <c r="Z686" s="437" t="n"/>
      <c r="AA686" s="437" t="n"/>
      <c r="AB686" s="437" t="n"/>
    </row>
    <row r="687">
      <c r="A687" s="437" t="n">
        <v>50</v>
      </c>
      <c r="B687" s="437" t="n">
        <v>0</v>
      </c>
      <c r="C687" s="437" t="n">
        <v>0</v>
      </c>
      <c r="D687" s="437" t="n">
        <v>1</v>
      </c>
      <c r="E687" s="437" t="n">
        <v>203</v>
      </c>
      <c r="F687" s="437">
        <f>ROUND(Source!Q675,O687)</f>
        <v/>
      </c>
      <c r="G687" s="437" t="inlineStr">
        <is>
          <t>ЭММ</t>
        </is>
      </c>
      <c r="H687" s="437" t="inlineStr">
        <is>
          <t>Эксплуатация машин</t>
        </is>
      </c>
      <c r="I687" s="437" t="n"/>
      <c r="J687" s="437" t="n"/>
      <c r="K687" s="437" t="n">
        <v>203</v>
      </c>
      <c r="L687" s="437" t="n">
        <v>11</v>
      </c>
      <c r="M687" s="437" t="n">
        <v>3</v>
      </c>
      <c r="N687" s="437" t="inlineStr"/>
      <c r="O687" s="437" t="n">
        <v>0</v>
      </c>
      <c r="P687" s="437" t="n"/>
      <c r="Q687" s="437" t="n"/>
      <c r="R687" s="437" t="n"/>
      <c r="S687" s="437" t="n"/>
      <c r="T687" s="437" t="n"/>
      <c r="U687" s="437" t="n"/>
      <c r="V687" s="437" t="n"/>
      <c r="W687" s="437" t="n">
        <v>0</v>
      </c>
      <c r="X687" s="437" t="n">
        <v>1</v>
      </c>
      <c r="Y687" s="437" t="n">
        <v>0</v>
      </c>
      <c r="Z687" s="437" t="n"/>
      <c r="AA687" s="437" t="n"/>
      <c r="AB687" s="437" t="n"/>
    </row>
    <row r="688">
      <c r="A688" s="437" t="n">
        <v>50</v>
      </c>
      <c r="B688" s="437" t="n">
        <v>0</v>
      </c>
      <c r="C688" s="437" t="n">
        <v>0</v>
      </c>
      <c r="D688" s="437" t="n">
        <v>1</v>
      </c>
      <c r="E688" s="437" t="n">
        <v>231</v>
      </c>
      <c r="F688" s="437">
        <f>ROUND(Source!BB675,O688)</f>
        <v/>
      </c>
      <c r="G688" s="437" t="inlineStr">
        <is>
          <t>ЭММсНРиСП</t>
        </is>
      </c>
      <c r="H688" s="437" t="inlineStr">
        <is>
          <t>Эксплуатация машин по ТСН-2001.16</t>
        </is>
      </c>
      <c r="I688" s="437" t="n"/>
      <c r="J688" s="437" t="n"/>
      <c r="K688" s="437" t="n">
        <v>231</v>
      </c>
      <c r="L688" s="437" t="n">
        <v>12</v>
      </c>
      <c r="M688" s="437" t="n">
        <v>3</v>
      </c>
      <c r="N688" s="437" t="inlineStr"/>
      <c r="O688" s="437" t="n">
        <v>0</v>
      </c>
      <c r="P688" s="437" t="n"/>
      <c r="Q688" s="437" t="n"/>
      <c r="R688" s="437" t="n"/>
      <c r="S688" s="437" t="n"/>
      <c r="T688" s="437" t="n"/>
      <c r="U688" s="437" t="n"/>
      <c r="V688" s="437" t="n"/>
      <c r="W688" s="437" t="n">
        <v>0</v>
      </c>
      <c r="X688" s="437" t="n">
        <v>1</v>
      </c>
      <c r="Y688" s="437" t="n">
        <v>0</v>
      </c>
      <c r="Z688" s="437" t="n"/>
      <c r="AA688" s="437" t="n"/>
      <c r="AB688" s="437" t="n"/>
    </row>
    <row r="689">
      <c r="A689" s="437" t="n">
        <v>50</v>
      </c>
      <c r="B689" s="437" t="n">
        <v>0</v>
      </c>
      <c r="C689" s="437" t="n">
        <v>0</v>
      </c>
      <c r="D689" s="437" t="n">
        <v>1</v>
      </c>
      <c r="E689" s="437" t="n">
        <v>204</v>
      </c>
      <c r="F689" s="437">
        <f>ROUND(Source!R675,O689)</f>
        <v/>
      </c>
      <c r="G689" s="437" t="inlineStr">
        <is>
          <t>ЗПМ</t>
        </is>
      </c>
      <c r="H689" s="437" t="inlineStr">
        <is>
          <t>ЗП машинистов</t>
        </is>
      </c>
      <c r="I689" s="437" t="n"/>
      <c r="J689" s="437" t="n"/>
      <c r="K689" s="437" t="n">
        <v>204</v>
      </c>
      <c r="L689" s="437" t="n">
        <v>13</v>
      </c>
      <c r="M689" s="437" t="n">
        <v>3</v>
      </c>
      <c r="N689" s="437" t="inlineStr"/>
      <c r="O689" s="437" t="n">
        <v>0</v>
      </c>
      <c r="P689" s="437" t="n"/>
      <c r="Q689" s="437" t="n"/>
      <c r="R689" s="437" t="n"/>
      <c r="S689" s="437" t="n"/>
      <c r="T689" s="437" t="n"/>
      <c r="U689" s="437" t="n"/>
      <c r="V689" s="437" t="n"/>
      <c r="W689" s="437" t="n">
        <v>0</v>
      </c>
      <c r="X689" s="437" t="n">
        <v>1</v>
      </c>
      <c r="Y689" s="437" t="n">
        <v>0</v>
      </c>
      <c r="Z689" s="437" t="n"/>
      <c r="AA689" s="437" t="n"/>
      <c r="AB689" s="437" t="n"/>
    </row>
    <row r="690">
      <c r="A690" s="437" t="n">
        <v>50</v>
      </c>
      <c r="B690" s="437" t="n">
        <v>0</v>
      </c>
      <c r="C690" s="437" t="n">
        <v>0</v>
      </c>
      <c r="D690" s="437" t="n">
        <v>1</v>
      </c>
      <c r="E690" s="437" t="n">
        <v>205</v>
      </c>
      <c r="F690" s="437">
        <f>ROUND(Source!S675,O690)</f>
        <v/>
      </c>
      <c r="G690" s="437" t="inlineStr">
        <is>
          <t>ОЗП</t>
        </is>
      </c>
      <c r="H690" s="437" t="inlineStr">
        <is>
          <t>Основная ЗП рабочих</t>
        </is>
      </c>
      <c r="I690" s="437" t="n"/>
      <c r="J690" s="437" t="n"/>
      <c r="K690" s="437" t="n">
        <v>205</v>
      </c>
      <c r="L690" s="437" t="n">
        <v>14</v>
      </c>
      <c r="M690" s="437" t="n">
        <v>3</v>
      </c>
      <c r="N690" s="437" t="inlineStr"/>
      <c r="O690" s="437" t="n">
        <v>0</v>
      </c>
      <c r="P690" s="437" t="n"/>
      <c r="Q690" s="437" t="n"/>
      <c r="R690" s="437" t="n"/>
      <c r="S690" s="437" t="n"/>
      <c r="T690" s="437" t="n"/>
      <c r="U690" s="437" t="n"/>
      <c r="V690" s="437" t="n"/>
      <c r="W690" s="437" t="n">
        <v>0</v>
      </c>
      <c r="X690" s="437" t="n">
        <v>1</v>
      </c>
      <c r="Y690" s="437" t="n">
        <v>0</v>
      </c>
      <c r="Z690" s="437" t="n"/>
      <c r="AA690" s="437" t="n"/>
      <c r="AB690" s="437" t="n"/>
    </row>
    <row r="691">
      <c r="A691" s="437" t="n">
        <v>50</v>
      </c>
      <c r="B691" s="437" t="n">
        <v>0</v>
      </c>
      <c r="C691" s="437" t="n">
        <v>0</v>
      </c>
      <c r="D691" s="437" t="n">
        <v>1</v>
      </c>
      <c r="E691" s="437" t="n">
        <v>232</v>
      </c>
      <c r="F691" s="437">
        <f>ROUND(Source!BC675,O691)</f>
        <v/>
      </c>
      <c r="G691" s="437" t="inlineStr">
        <is>
          <t>ОЗПсНРиСП</t>
        </is>
      </c>
      <c r="H691" s="437" t="inlineStr">
        <is>
          <t>Основная ЗП рабочих по ТСН-2001.16</t>
        </is>
      </c>
      <c r="I691" s="437" t="n"/>
      <c r="J691" s="437" t="n"/>
      <c r="K691" s="437" t="n">
        <v>232</v>
      </c>
      <c r="L691" s="437" t="n">
        <v>15</v>
      </c>
      <c r="M691" s="437" t="n">
        <v>3</v>
      </c>
      <c r="N691" s="437" t="inlineStr"/>
      <c r="O691" s="437" t="n">
        <v>0</v>
      </c>
      <c r="P691" s="437" t="n"/>
      <c r="Q691" s="437" t="n"/>
      <c r="R691" s="437" t="n"/>
      <c r="S691" s="437" t="n"/>
      <c r="T691" s="437" t="n"/>
      <c r="U691" s="437" t="n"/>
      <c r="V691" s="437" t="n"/>
      <c r="W691" s="437" t="n">
        <v>0</v>
      </c>
      <c r="X691" s="437" t="n">
        <v>1</v>
      </c>
      <c r="Y691" s="437" t="n">
        <v>0</v>
      </c>
      <c r="Z691" s="437" t="n"/>
      <c r="AA691" s="437" t="n"/>
      <c r="AB691" s="437" t="n"/>
    </row>
    <row r="692">
      <c r="A692" s="437" t="n">
        <v>50</v>
      </c>
      <c r="B692" s="437" t="n">
        <v>0</v>
      </c>
      <c r="C692" s="437" t="n">
        <v>0</v>
      </c>
      <c r="D692" s="437" t="n">
        <v>1</v>
      </c>
      <c r="E692" s="437" t="n">
        <v>214</v>
      </c>
      <c r="F692" s="437">
        <f>ROUND(Source!AS675,O692)</f>
        <v/>
      </c>
      <c r="G692" s="437" t="inlineStr">
        <is>
          <t>Строит</t>
        </is>
      </c>
      <c r="H692" s="437" t="inlineStr">
        <is>
          <t>Строительные работы с НР и СП</t>
        </is>
      </c>
      <c r="I692" s="437" t="n"/>
      <c r="J692" s="437" t="n"/>
      <c r="K692" s="437" t="n">
        <v>214</v>
      </c>
      <c r="L692" s="437" t="n">
        <v>16</v>
      </c>
      <c r="M692" s="437" t="n">
        <v>3</v>
      </c>
      <c r="N692" s="437" t="inlineStr"/>
      <c r="O692" s="437" t="n">
        <v>0</v>
      </c>
      <c r="P692" s="437" t="n"/>
      <c r="Q692" s="437" t="n"/>
      <c r="R692" s="437" t="n"/>
      <c r="S692" s="437" t="n"/>
      <c r="T692" s="437" t="n"/>
      <c r="U692" s="437" t="n"/>
      <c r="V692" s="437" t="n"/>
      <c r="W692" s="437" t="n">
        <v>0</v>
      </c>
      <c r="X692" s="437" t="n">
        <v>1</v>
      </c>
      <c r="Y692" s="437" t="n">
        <v>0</v>
      </c>
      <c r="Z692" s="437" t="n"/>
      <c r="AA692" s="437" t="n"/>
      <c r="AB692" s="437" t="n"/>
    </row>
    <row r="693">
      <c r="A693" s="437" t="n">
        <v>50</v>
      </c>
      <c r="B693" s="437" t="n">
        <v>0</v>
      </c>
      <c r="C693" s="437" t="n">
        <v>0</v>
      </c>
      <c r="D693" s="437" t="n">
        <v>1</v>
      </c>
      <c r="E693" s="437" t="n">
        <v>215</v>
      </c>
      <c r="F693" s="437">
        <f>ROUND(Source!AT675,O693)</f>
        <v/>
      </c>
      <c r="G693" s="437" t="inlineStr">
        <is>
          <t>Монтаж</t>
        </is>
      </c>
      <c r="H693" s="437" t="inlineStr">
        <is>
          <t>Монтажные работы с НР и СП</t>
        </is>
      </c>
      <c r="I693" s="437" t="n"/>
      <c r="J693" s="437" t="n"/>
      <c r="K693" s="437" t="n">
        <v>215</v>
      </c>
      <c r="L693" s="437" t="n">
        <v>17</v>
      </c>
      <c r="M693" s="437" t="n">
        <v>3</v>
      </c>
      <c r="N693" s="437" t="inlineStr"/>
      <c r="O693" s="437" t="n">
        <v>0</v>
      </c>
      <c r="P693" s="437" t="n"/>
      <c r="Q693" s="437" t="n"/>
      <c r="R693" s="437" t="n"/>
      <c r="S693" s="437" t="n"/>
      <c r="T693" s="437" t="n"/>
      <c r="U693" s="437" t="n"/>
      <c r="V693" s="437" t="n"/>
      <c r="W693" s="437" t="n">
        <v>0</v>
      </c>
      <c r="X693" s="437" t="n">
        <v>1</v>
      </c>
      <c r="Y693" s="437" t="n">
        <v>0</v>
      </c>
      <c r="Z693" s="437" t="n"/>
      <c r="AA693" s="437" t="n"/>
      <c r="AB693" s="437" t="n"/>
    </row>
    <row r="694">
      <c r="A694" s="437" t="n">
        <v>50</v>
      </c>
      <c r="B694" s="437" t="n">
        <v>0</v>
      </c>
      <c r="C694" s="437" t="n">
        <v>0</v>
      </c>
      <c r="D694" s="437" t="n">
        <v>1</v>
      </c>
      <c r="E694" s="437" t="n">
        <v>217</v>
      </c>
      <c r="F694" s="437">
        <f>ROUND(Source!AU675,O694)</f>
        <v/>
      </c>
      <c r="G694" s="437" t="inlineStr">
        <is>
          <t>Прочие</t>
        </is>
      </c>
      <c r="H694" s="437" t="inlineStr">
        <is>
          <t>Прочие работы с НР и СП</t>
        </is>
      </c>
      <c r="I694" s="437" t="n"/>
      <c r="J694" s="437" t="n"/>
      <c r="K694" s="437" t="n">
        <v>217</v>
      </c>
      <c r="L694" s="437" t="n">
        <v>18</v>
      </c>
      <c r="M694" s="437" t="n">
        <v>3</v>
      </c>
      <c r="N694" s="437" t="inlineStr"/>
      <c r="O694" s="437" t="n">
        <v>0</v>
      </c>
      <c r="P694" s="437" t="n"/>
      <c r="Q694" s="437" t="n"/>
      <c r="R694" s="437" t="n"/>
      <c r="S694" s="437" t="n"/>
      <c r="T694" s="437" t="n"/>
      <c r="U694" s="437" t="n"/>
      <c r="V694" s="437" t="n"/>
      <c r="W694" s="437" t="n">
        <v>0</v>
      </c>
      <c r="X694" s="437" t="n">
        <v>1</v>
      </c>
      <c r="Y694" s="437" t="n">
        <v>0</v>
      </c>
      <c r="Z694" s="437" t="n"/>
      <c r="AA694" s="437" t="n"/>
      <c r="AB694" s="437" t="n"/>
    </row>
    <row r="695">
      <c r="A695" s="437" t="n">
        <v>50</v>
      </c>
      <c r="B695" s="437" t="n">
        <v>0</v>
      </c>
      <c r="C695" s="437" t="n">
        <v>0</v>
      </c>
      <c r="D695" s="437" t="n">
        <v>1</v>
      </c>
      <c r="E695" s="437" t="n">
        <v>230</v>
      </c>
      <c r="F695" s="437">
        <f>ROUND(Source!BA675,O695)</f>
        <v/>
      </c>
      <c r="G695" s="437" t="inlineStr">
        <is>
          <t>ПрочиеЗатр</t>
        </is>
      </c>
      <c r="H695" s="437" t="inlineStr">
        <is>
          <t>Прочие затраты по ТСН-2001.16</t>
        </is>
      </c>
      <c r="I695" s="437" t="n"/>
      <c r="J695" s="437" t="n"/>
      <c r="K695" s="437" t="n">
        <v>230</v>
      </c>
      <c r="L695" s="437" t="n">
        <v>19</v>
      </c>
      <c r="M695" s="437" t="n">
        <v>3</v>
      </c>
      <c r="N695" s="437" t="inlineStr"/>
      <c r="O695" s="437" t="n">
        <v>0</v>
      </c>
      <c r="P695" s="437" t="n"/>
      <c r="Q695" s="437" t="n"/>
      <c r="R695" s="437" t="n"/>
      <c r="S695" s="437" t="n"/>
      <c r="T695" s="437" t="n"/>
      <c r="U695" s="437" t="n"/>
      <c r="V695" s="437" t="n"/>
      <c r="W695" s="437" t="n">
        <v>0</v>
      </c>
      <c r="X695" s="437" t="n">
        <v>1</v>
      </c>
      <c r="Y695" s="437" t="n">
        <v>0</v>
      </c>
      <c r="Z695" s="437" t="n"/>
      <c r="AA695" s="437" t="n"/>
      <c r="AB695" s="437" t="n"/>
    </row>
    <row r="696">
      <c r="A696" s="437" t="n">
        <v>50</v>
      </c>
      <c r="B696" s="437" t="n">
        <v>0</v>
      </c>
      <c r="C696" s="437" t="n">
        <v>0</v>
      </c>
      <c r="D696" s="437" t="n">
        <v>1</v>
      </c>
      <c r="E696" s="437" t="n">
        <v>206</v>
      </c>
      <c r="F696" s="437">
        <f>ROUND(Source!T675,O696)</f>
        <v/>
      </c>
      <c r="G696" s="437" t="inlineStr">
        <is>
          <t>ВозврМат</t>
        </is>
      </c>
      <c r="H696" s="437" t="inlineStr">
        <is>
          <t>Возврат материалов</t>
        </is>
      </c>
      <c r="I696" s="437" t="n"/>
      <c r="J696" s="437" t="n"/>
      <c r="K696" s="437" t="n">
        <v>206</v>
      </c>
      <c r="L696" s="437" t="n">
        <v>20</v>
      </c>
      <c r="M696" s="437" t="n">
        <v>3</v>
      </c>
      <c r="N696" s="437" t="inlineStr"/>
      <c r="O696" s="437" t="n">
        <v>0</v>
      </c>
      <c r="P696" s="437" t="n"/>
      <c r="Q696" s="437" t="n"/>
      <c r="R696" s="437" t="n"/>
      <c r="S696" s="437" t="n"/>
      <c r="T696" s="437" t="n"/>
      <c r="U696" s="437" t="n"/>
      <c r="V696" s="437" t="n"/>
      <c r="W696" s="437" t="n">
        <v>0</v>
      </c>
      <c r="X696" s="437" t="n">
        <v>1</v>
      </c>
      <c r="Y696" s="437" t="n">
        <v>0</v>
      </c>
      <c r="Z696" s="437" t="n"/>
      <c r="AA696" s="437" t="n"/>
      <c r="AB696" s="437" t="n"/>
    </row>
    <row r="697">
      <c r="A697" s="437" t="n">
        <v>50</v>
      </c>
      <c r="B697" s="437" t="n">
        <v>0</v>
      </c>
      <c r="C697" s="437" t="n">
        <v>0</v>
      </c>
      <c r="D697" s="437" t="n">
        <v>1</v>
      </c>
      <c r="E697" s="437" t="n">
        <v>207</v>
      </c>
      <c r="F697" s="437">
        <f>ROUND(Source!U675,O697)</f>
        <v/>
      </c>
      <c r="G697" s="437" t="inlineStr">
        <is>
          <t>ТрудСтр</t>
        </is>
      </c>
      <c r="H697" s="437" t="inlineStr">
        <is>
          <t>Трудозатраты строителей</t>
        </is>
      </c>
      <c r="I697" s="437" t="n"/>
      <c r="J697" s="437" t="n"/>
      <c r="K697" s="437" t="n">
        <v>207</v>
      </c>
      <c r="L697" s="437" t="n">
        <v>21</v>
      </c>
      <c r="M697" s="437" t="n">
        <v>3</v>
      </c>
      <c r="N697" s="437" t="inlineStr"/>
      <c r="O697" s="437" t="n">
        <v>7</v>
      </c>
      <c r="P697" s="437" t="n"/>
      <c r="Q697" s="437" t="n"/>
      <c r="R697" s="437" t="n"/>
      <c r="S697" s="437" t="n"/>
      <c r="T697" s="437" t="n"/>
      <c r="U697" s="437" t="n"/>
      <c r="V697" s="437" t="n"/>
      <c r="W697" s="437" t="n">
        <v>0</v>
      </c>
      <c r="X697" s="437" t="n">
        <v>1</v>
      </c>
      <c r="Y697" s="437" t="n">
        <v>0</v>
      </c>
      <c r="Z697" s="437" t="n"/>
      <c r="AA697" s="437" t="n"/>
      <c r="AB697" s="437" t="n"/>
    </row>
    <row r="698">
      <c r="A698" s="437" t="n">
        <v>50</v>
      </c>
      <c r="B698" s="437" t="n">
        <v>0</v>
      </c>
      <c r="C698" s="437" t="n">
        <v>0</v>
      </c>
      <c r="D698" s="437" t="n">
        <v>1</v>
      </c>
      <c r="E698" s="437" t="n">
        <v>208</v>
      </c>
      <c r="F698" s="437">
        <f>ROUND(Source!V675,O698)</f>
        <v/>
      </c>
      <c r="G698" s="437" t="inlineStr">
        <is>
          <t>ТрудМаш</t>
        </is>
      </c>
      <c r="H698" s="437" t="inlineStr">
        <is>
          <t>Трудозатраты машинистов</t>
        </is>
      </c>
      <c r="I698" s="437" t="n"/>
      <c r="J698" s="437" t="n"/>
      <c r="K698" s="437" t="n">
        <v>208</v>
      </c>
      <c r="L698" s="437" t="n">
        <v>22</v>
      </c>
      <c r="M698" s="437" t="n">
        <v>3</v>
      </c>
      <c r="N698" s="437" t="inlineStr"/>
      <c r="O698" s="437" t="n">
        <v>7</v>
      </c>
      <c r="P698" s="437" t="n"/>
      <c r="Q698" s="437" t="n"/>
      <c r="R698" s="437" t="n"/>
      <c r="S698" s="437" t="n"/>
      <c r="T698" s="437" t="n"/>
      <c r="U698" s="437" t="n"/>
      <c r="V698" s="437" t="n"/>
      <c r="W698" s="437" t="n">
        <v>0</v>
      </c>
      <c r="X698" s="437" t="n">
        <v>1</v>
      </c>
      <c r="Y698" s="437" t="n">
        <v>0</v>
      </c>
      <c r="Z698" s="437" t="n"/>
      <c r="AA698" s="437" t="n"/>
      <c r="AB698" s="437" t="n"/>
    </row>
    <row r="699">
      <c r="A699" s="437" t="n">
        <v>50</v>
      </c>
      <c r="B699" s="437" t="n">
        <v>0</v>
      </c>
      <c r="C699" s="437" t="n">
        <v>0</v>
      </c>
      <c r="D699" s="437" t="n">
        <v>1</v>
      </c>
      <c r="E699" s="437" t="n">
        <v>209</v>
      </c>
      <c r="F699" s="437">
        <f>ROUND(Source!W675,O699)</f>
        <v/>
      </c>
      <c r="G699" s="437" t="inlineStr">
        <is>
          <t>ТранспМат</t>
        </is>
      </c>
      <c r="H699" s="437" t="inlineStr">
        <is>
          <t>Транспорт материалов</t>
        </is>
      </c>
      <c r="I699" s="437" t="n"/>
      <c r="J699" s="437" t="n"/>
      <c r="K699" s="437" t="n">
        <v>209</v>
      </c>
      <c r="L699" s="437" t="n">
        <v>23</v>
      </c>
      <c r="M699" s="437" t="n">
        <v>3</v>
      </c>
      <c r="N699" s="437" t="inlineStr"/>
      <c r="O699" s="437" t="n">
        <v>0</v>
      </c>
      <c r="P699" s="437" t="n"/>
      <c r="Q699" s="437" t="n"/>
      <c r="R699" s="437" t="n"/>
      <c r="S699" s="437" t="n"/>
      <c r="T699" s="437" t="n"/>
      <c r="U699" s="437" t="n"/>
      <c r="V699" s="437" t="n"/>
      <c r="W699" s="437" t="n">
        <v>0</v>
      </c>
      <c r="X699" s="437" t="n">
        <v>1</v>
      </c>
      <c r="Y699" s="437" t="n">
        <v>0</v>
      </c>
      <c r="Z699" s="437" t="n"/>
      <c r="AA699" s="437" t="n"/>
      <c r="AB699" s="437" t="n"/>
    </row>
    <row r="700">
      <c r="A700" s="437" t="n">
        <v>50</v>
      </c>
      <c r="B700" s="437" t="n">
        <v>0</v>
      </c>
      <c r="C700" s="437" t="n">
        <v>0</v>
      </c>
      <c r="D700" s="437" t="n">
        <v>1</v>
      </c>
      <c r="E700" s="437" t="n">
        <v>233</v>
      </c>
      <c r="F700" s="437">
        <f>ROUND(Source!BD675,O700)</f>
        <v/>
      </c>
      <c r="G700" s="437" t="inlineStr">
        <is>
          <t>Перевозка</t>
        </is>
      </c>
      <c r="H700" s="437" t="inlineStr">
        <is>
          <t>Перевозка грузов</t>
        </is>
      </c>
      <c r="I700" s="437" t="n"/>
      <c r="J700" s="437" t="n"/>
      <c r="K700" s="437" t="n">
        <v>233</v>
      </c>
      <c r="L700" s="437" t="n">
        <v>24</v>
      </c>
      <c r="M700" s="437" t="n">
        <v>3</v>
      </c>
      <c r="N700" s="437" t="inlineStr"/>
      <c r="O700" s="437" t="n">
        <v>0</v>
      </c>
      <c r="P700" s="437" t="n"/>
      <c r="Q700" s="437" t="n"/>
      <c r="R700" s="437" t="n"/>
      <c r="S700" s="437" t="n"/>
      <c r="T700" s="437" t="n"/>
      <c r="U700" s="437" t="n"/>
      <c r="V700" s="437" t="n"/>
      <c r="W700" s="437" t="n">
        <v>0</v>
      </c>
      <c r="X700" s="437" t="n">
        <v>1</v>
      </c>
      <c r="Y700" s="437" t="n">
        <v>0</v>
      </c>
      <c r="Z700" s="437" t="n"/>
      <c r="AA700" s="437" t="n"/>
      <c r="AB700" s="437" t="n"/>
    </row>
    <row r="701">
      <c r="A701" s="437" t="n">
        <v>50</v>
      </c>
      <c r="B701" s="437" t="n">
        <v>0</v>
      </c>
      <c r="C701" s="437" t="n">
        <v>0</v>
      </c>
      <c r="D701" s="437" t="n">
        <v>1</v>
      </c>
      <c r="E701" s="437" t="n">
        <v>210</v>
      </c>
      <c r="F701" s="437">
        <f>ROUND(Source!X675,O701)</f>
        <v/>
      </c>
      <c r="G701" s="437" t="inlineStr">
        <is>
          <t>НР</t>
        </is>
      </c>
      <c r="H701" s="437" t="inlineStr">
        <is>
          <t>Накладные расходы</t>
        </is>
      </c>
      <c r="I701" s="437" t="n"/>
      <c r="J701" s="437" t="n"/>
      <c r="K701" s="437" t="n">
        <v>210</v>
      </c>
      <c r="L701" s="437" t="n">
        <v>25</v>
      </c>
      <c r="M701" s="437" t="n">
        <v>3</v>
      </c>
      <c r="N701" s="437" t="inlineStr"/>
      <c r="O701" s="437" t="n">
        <v>0</v>
      </c>
      <c r="P701" s="437" t="n"/>
      <c r="Q701" s="437" t="n"/>
      <c r="R701" s="437" t="n"/>
      <c r="S701" s="437" t="n"/>
      <c r="T701" s="437" t="n"/>
      <c r="U701" s="437" t="n"/>
      <c r="V701" s="437" t="n"/>
      <c r="W701" s="437" t="n">
        <v>0</v>
      </c>
      <c r="X701" s="437" t="n">
        <v>1</v>
      </c>
      <c r="Y701" s="437" t="n">
        <v>0</v>
      </c>
      <c r="Z701" s="437" t="n"/>
      <c r="AA701" s="437" t="n"/>
      <c r="AB701" s="437" t="n"/>
    </row>
    <row r="702">
      <c r="A702" s="437" t="n">
        <v>50</v>
      </c>
      <c r="B702" s="437" t="n">
        <v>0</v>
      </c>
      <c r="C702" s="437" t="n">
        <v>0</v>
      </c>
      <c r="D702" s="437" t="n">
        <v>1</v>
      </c>
      <c r="E702" s="437" t="n">
        <v>211</v>
      </c>
      <c r="F702" s="437">
        <f>ROUND(Source!Y675,O702)</f>
        <v/>
      </c>
      <c r="G702" s="437" t="inlineStr">
        <is>
          <t>СмПриб</t>
        </is>
      </c>
      <c r="H702" s="437" t="inlineStr">
        <is>
          <t>Сметная прибыль</t>
        </is>
      </c>
      <c r="I702" s="437" t="n"/>
      <c r="J702" s="437" t="n"/>
      <c r="K702" s="437" t="n">
        <v>211</v>
      </c>
      <c r="L702" s="437" t="n">
        <v>26</v>
      </c>
      <c r="M702" s="437" t="n">
        <v>3</v>
      </c>
      <c r="N702" s="437" t="inlineStr"/>
      <c r="O702" s="437" t="n">
        <v>0</v>
      </c>
      <c r="P702" s="437" t="n"/>
      <c r="Q702" s="437" t="n"/>
      <c r="R702" s="437" t="n"/>
      <c r="S702" s="437" t="n"/>
      <c r="T702" s="437" t="n"/>
      <c r="U702" s="437" t="n"/>
      <c r="V702" s="437" t="n"/>
      <c r="W702" s="437" t="n">
        <v>0</v>
      </c>
      <c r="X702" s="437" t="n">
        <v>1</v>
      </c>
      <c r="Y702" s="437" t="n">
        <v>0</v>
      </c>
      <c r="Z702" s="437" t="n"/>
      <c r="AA702" s="437" t="n"/>
      <c r="AB702" s="437" t="n"/>
    </row>
    <row r="703">
      <c r="A703" s="437" t="n">
        <v>50</v>
      </c>
      <c r="B703" s="437" t="n">
        <v>0</v>
      </c>
      <c r="C703" s="437" t="n">
        <v>0</v>
      </c>
      <c r="D703" s="437" t="n">
        <v>1</v>
      </c>
      <c r="E703" s="437" t="n">
        <v>224</v>
      </c>
      <c r="F703" s="437">
        <f>ROUND(Source!AR675,O703)</f>
        <v/>
      </c>
      <c r="G703" s="437" t="inlineStr">
        <is>
          <t>Всего</t>
        </is>
      </c>
      <c r="H703" s="437" t="inlineStr">
        <is>
          <t>Всего с НР и СП</t>
        </is>
      </c>
      <c r="I703" s="437" t="n"/>
      <c r="J703" s="437" t="n"/>
      <c r="K703" s="437" t="n">
        <v>224</v>
      </c>
      <c r="L703" s="437" t="n">
        <v>27</v>
      </c>
      <c r="M703" s="437" t="n">
        <v>3</v>
      </c>
      <c r="N703" s="437" t="inlineStr"/>
      <c r="O703" s="437" t="n">
        <v>0</v>
      </c>
      <c r="P703" s="437" t="n"/>
      <c r="Q703" s="437" t="n"/>
      <c r="R703" s="437" t="n"/>
      <c r="S703" s="437" t="n"/>
      <c r="T703" s="437" t="n"/>
      <c r="U703" s="437" t="n"/>
      <c r="V703" s="437" t="n"/>
      <c r="W703" s="437" t="n">
        <v>0</v>
      </c>
      <c r="X703" s="437" t="n">
        <v>1</v>
      </c>
      <c r="Y703" s="437" t="n">
        <v>0</v>
      </c>
      <c r="Z703" s="437" t="n"/>
      <c r="AA703" s="437" t="n"/>
      <c r="AB703" s="437" t="n"/>
    </row>
    <row r="704">
      <c r="A704" s="437" t="n">
        <v>50</v>
      </c>
      <c r="B704" s="437" t="n">
        <v>0</v>
      </c>
      <c r="C704" s="437" t="n">
        <v>0</v>
      </c>
      <c r="D704" s="437" t="n">
        <v>2</v>
      </c>
      <c r="E704" s="437" t="n">
        <v>0</v>
      </c>
      <c r="F704" s="437">
        <f>ROUND(F703,O704)</f>
        <v/>
      </c>
      <c r="G704" s="437" t="inlineStr">
        <is>
          <t>и1</t>
        </is>
      </c>
      <c r="H704" s="437" t="inlineStr">
        <is>
          <t>Итого</t>
        </is>
      </c>
      <c r="I704" s="437" t="n"/>
      <c r="J704" s="437" t="n"/>
      <c r="K704" s="437" t="n">
        <v>212</v>
      </c>
      <c r="L704" s="437" t="n">
        <v>28</v>
      </c>
      <c r="M704" s="437" t="n">
        <v>0</v>
      </c>
      <c r="N704" s="437" t="inlineStr"/>
      <c r="O704" s="437" t="n">
        <v>0</v>
      </c>
      <c r="P704" s="437" t="n"/>
      <c r="Q704" s="437" t="n"/>
      <c r="R704" s="437" t="n"/>
      <c r="S704" s="437" t="n"/>
      <c r="T704" s="437" t="n"/>
      <c r="U704" s="437" t="n"/>
      <c r="V704" s="437" t="n"/>
      <c r="W704" s="437" t="n">
        <v>0</v>
      </c>
      <c r="X704" s="437" t="n">
        <v>1</v>
      </c>
      <c r="Y704" s="437" t="n">
        <v>0</v>
      </c>
      <c r="Z704" s="437" t="n"/>
      <c r="AA704" s="437" t="n"/>
      <c r="AB704" s="437" t="n"/>
    </row>
    <row r="705">
      <c r="A705" s="437" t="n">
        <v>50</v>
      </c>
      <c r="B705" s="437" t="n">
        <v>0</v>
      </c>
      <c r="C705" s="437" t="n">
        <v>0</v>
      </c>
      <c r="D705" s="437" t="n">
        <v>2</v>
      </c>
      <c r="E705" s="437" t="n">
        <v>0</v>
      </c>
      <c r="F705" s="437">
        <f>ROUND(F704*0.22,O705)</f>
        <v/>
      </c>
      <c r="G705" s="437" t="inlineStr">
        <is>
          <t>и2</t>
        </is>
      </c>
      <c r="H705" s="437" t="inlineStr">
        <is>
          <t>НДС 22%</t>
        </is>
      </c>
      <c r="I705" s="437" t="n"/>
      <c r="J705" s="437" t="n"/>
      <c r="K705" s="437" t="n">
        <v>212</v>
      </c>
      <c r="L705" s="437" t="n">
        <v>29</v>
      </c>
      <c r="M705" s="437" t="n">
        <v>0</v>
      </c>
      <c r="N705" s="437" t="inlineStr"/>
      <c r="O705" s="437" t="n">
        <v>0</v>
      </c>
      <c r="P705" s="437" t="n"/>
      <c r="Q705" s="437" t="n"/>
      <c r="R705" s="437" t="n"/>
      <c r="S705" s="437" t="n"/>
      <c r="T705" s="437" t="n"/>
      <c r="U705" s="437" t="n"/>
      <c r="V705" s="437" t="n"/>
      <c r="W705" s="437" t="n">
        <v>0</v>
      </c>
      <c r="X705" s="437" t="n">
        <v>1</v>
      </c>
      <c r="Y705" s="437" t="n">
        <v>0</v>
      </c>
      <c r="Z705" s="437" t="n"/>
      <c r="AA705" s="437" t="n"/>
      <c r="AB705" s="437" t="n"/>
    </row>
    <row r="706">
      <c r="A706" s="437" t="n">
        <v>50</v>
      </c>
      <c r="B706" s="437" t="n">
        <v>0</v>
      </c>
      <c r="C706" s="437" t="n">
        <v>0</v>
      </c>
      <c r="D706" s="437" t="n">
        <v>2</v>
      </c>
      <c r="E706" s="437" t="n">
        <v>213</v>
      </c>
      <c r="F706" s="437">
        <f>ROUND(F704+F705,O706)</f>
        <v/>
      </c>
      <c r="G706" s="437" t="inlineStr">
        <is>
          <t>и3</t>
        </is>
      </c>
      <c r="H706" s="437" t="inlineStr">
        <is>
          <t>Всего</t>
        </is>
      </c>
      <c r="I706" s="437" t="n"/>
      <c r="J706" s="437" t="n"/>
      <c r="K706" s="437" t="n">
        <v>212</v>
      </c>
      <c r="L706" s="437" t="n">
        <v>30</v>
      </c>
      <c r="M706" s="437" t="n">
        <v>0</v>
      </c>
      <c r="N706" s="437" t="inlineStr"/>
      <c r="O706" s="437" t="n">
        <v>0</v>
      </c>
      <c r="P706" s="437" t="n"/>
      <c r="Q706" s="437" t="n"/>
      <c r="R706" s="437" t="n"/>
      <c r="S706" s="437" t="n"/>
      <c r="T706" s="437" t="n"/>
      <c r="U706" s="437" t="n"/>
      <c r="V706" s="437" t="n"/>
      <c r="W706" s="437" t="n">
        <v>0</v>
      </c>
      <c r="X706" s="437" t="n">
        <v>1</v>
      </c>
      <c r="Y706" s="437" t="n">
        <v>0</v>
      </c>
      <c r="Z706" s="437" t="n"/>
      <c r="AA706" s="437" t="n"/>
      <c r="AB706" s="437" t="n"/>
    </row>
    <row r="707"/>
    <row r="708">
      <c r="A708" s="434" t="n">
        <v>3</v>
      </c>
      <c r="B708" s="434" t="n">
        <v>0</v>
      </c>
      <c r="C708" s="434" t="n"/>
      <c r="D708" s="434">
        <f>ROW(A717)</f>
        <v/>
      </c>
      <c r="E708" s="434" t="n"/>
      <c r="F708" s="434" t="inlineStr">
        <is>
          <t>Новая локальная смета</t>
        </is>
      </c>
      <c r="G708" s="434" t="inlineStr">
        <is>
          <t>Молодежная 10</t>
        </is>
      </c>
      <c r="H708" s="434" t="inlineStr"/>
      <c r="I708" s="434" t="n">
        <v>0</v>
      </c>
      <c r="J708" s="434" t="inlineStr"/>
      <c r="K708" s="434" t="n">
        <v>0</v>
      </c>
      <c r="L708" s="434" t="inlineStr">
        <is>
          <t>Новая локальная смета</t>
        </is>
      </c>
      <c r="M708" s="434" t="inlineStr"/>
      <c r="N708" s="434" t="n"/>
      <c r="O708" s="434" t="n"/>
      <c r="P708" s="434" t="n"/>
      <c r="Q708" s="434" t="n"/>
      <c r="R708" s="434" t="n"/>
      <c r="S708" s="434" t="n">
        <v>0</v>
      </c>
      <c r="T708" s="434" t="n"/>
      <c r="U708" s="434" t="inlineStr"/>
      <c r="V708" s="434" t="n">
        <v>0</v>
      </c>
      <c r="W708" s="434" t="n"/>
      <c r="X708" s="434" t="n"/>
      <c r="Y708" s="434" t="n"/>
      <c r="Z708" s="434" t="n"/>
      <c r="AA708" s="434" t="n"/>
      <c r="AB708" s="434" t="inlineStr"/>
      <c r="AC708" s="434" t="inlineStr"/>
      <c r="AD708" s="434" t="inlineStr"/>
      <c r="AE708" s="434" t="inlineStr"/>
      <c r="AF708" s="434" t="inlineStr"/>
      <c r="AG708" s="434" t="inlineStr"/>
      <c r="AH708" s="434" t="n"/>
      <c r="AI708" s="434" t="n"/>
      <c r="AJ708" s="434" t="n"/>
      <c r="AK708" s="434" t="n"/>
      <c r="AL708" s="434" t="n"/>
      <c r="AM708" s="434" t="n"/>
      <c r="AN708" s="434" t="n"/>
      <c r="AO708" s="434" t="n"/>
      <c r="AP708" s="434" t="inlineStr"/>
      <c r="AQ708" s="434" t="inlineStr"/>
      <c r="AR708" s="434" t="inlineStr"/>
      <c r="AS708" s="434" t="n"/>
      <c r="AT708" s="434" t="n"/>
      <c r="AU708" s="434" t="n"/>
      <c r="AV708" s="434" t="n"/>
      <c r="AW708" s="434" t="n"/>
      <c r="AX708" s="434" t="n"/>
      <c r="AY708" s="434" t="n"/>
      <c r="AZ708" s="434" t="inlineStr"/>
      <c r="BA708" s="434" t="n"/>
      <c r="BB708" s="434" t="inlineStr"/>
      <c r="BC708" s="434" t="inlineStr"/>
      <c r="BD708" s="434" t="inlineStr"/>
      <c r="BE708" s="434" t="inlineStr"/>
      <c r="BF708" s="434" t="inlineStr"/>
      <c r="BG708" s="434" t="inlineStr"/>
      <c r="BH708" s="434" t="inlineStr"/>
      <c r="BI708" s="434" t="inlineStr"/>
      <c r="BJ708" s="434" t="inlineStr"/>
      <c r="BK708" s="434" t="inlineStr"/>
      <c r="BL708" s="434" t="inlineStr"/>
      <c r="BM708" s="434" t="inlineStr"/>
      <c r="BN708" s="434" t="inlineStr"/>
      <c r="BO708" s="434" t="inlineStr"/>
      <c r="BP708" s="434" t="inlineStr"/>
      <c r="BQ708" s="434" t="n"/>
      <c r="BR708" s="434" t="n"/>
      <c r="BS708" s="434" t="n"/>
      <c r="BT708" s="434" t="n"/>
      <c r="BU708" s="434" t="n"/>
      <c r="BV708" s="434" t="n"/>
      <c r="BW708" s="434" t="n"/>
      <c r="BX708" s="434" t="n">
        <v>0</v>
      </c>
      <c r="BY708" s="434" t="n"/>
      <c r="BZ708" s="434" t="n"/>
      <c r="CA708" s="434" t="n"/>
      <c r="CB708" s="434" t="n"/>
      <c r="CC708" s="434" t="n"/>
      <c r="CD708" s="434" t="n"/>
      <c r="CE708" s="434" t="n"/>
      <c r="CF708" s="434" t="n">
        <v>0</v>
      </c>
      <c r="CG708" s="434" t="n">
        <v>0</v>
      </c>
      <c r="CH708" s="434" t="n"/>
      <c r="CI708" s="434" t="inlineStr"/>
      <c r="CJ708" s="434" t="inlineStr"/>
      <c r="CK708" t="inlineStr"/>
      <c r="CL708" t="inlineStr"/>
      <c r="CM708" t="inlineStr"/>
      <c r="CN708" t="inlineStr"/>
      <c r="CO708" t="inlineStr"/>
      <c r="CP708" t="inlineStr"/>
      <c r="CQ708" t="inlineStr"/>
    </row>
    <row r="709"/>
    <row r="710">
      <c r="A710" s="435" t="n">
        <v>52</v>
      </c>
      <c r="B710" s="435">
        <f>B717</f>
        <v/>
      </c>
      <c r="C710" s="435">
        <f>C717</f>
        <v/>
      </c>
      <c r="D710" s="435">
        <f>D717</f>
        <v/>
      </c>
      <c r="E710" s="435">
        <f>E717</f>
        <v/>
      </c>
      <c r="F710" s="435">
        <f>F717</f>
        <v/>
      </c>
      <c r="G710" s="435">
        <f>G717</f>
        <v/>
      </c>
      <c r="H710" s="435" t="n"/>
      <c r="I710" s="435" t="n"/>
      <c r="J710" s="435" t="n"/>
      <c r="K710" s="435" t="n"/>
      <c r="L710" s="435" t="n"/>
      <c r="M710" s="435" t="n"/>
      <c r="N710" s="435" t="n"/>
      <c r="O710" s="435">
        <f>O717</f>
        <v/>
      </c>
      <c r="P710" s="435">
        <f>P717</f>
        <v/>
      </c>
      <c r="Q710" s="435">
        <f>Q717</f>
        <v/>
      </c>
      <c r="R710" s="435">
        <f>R717</f>
        <v/>
      </c>
      <c r="S710" s="435">
        <f>S717</f>
        <v/>
      </c>
      <c r="T710" s="435">
        <f>T717</f>
        <v/>
      </c>
      <c r="U710" s="435">
        <f>U717</f>
        <v/>
      </c>
      <c r="V710" s="435">
        <f>V717</f>
        <v/>
      </c>
      <c r="W710" s="435">
        <f>W717</f>
        <v/>
      </c>
      <c r="X710" s="435">
        <f>X717</f>
        <v/>
      </c>
      <c r="Y710" s="435">
        <f>Y717</f>
        <v/>
      </c>
      <c r="Z710" s="435">
        <f>Z717</f>
        <v/>
      </c>
      <c r="AA710" s="435">
        <f>AA717</f>
        <v/>
      </c>
      <c r="AB710" s="435">
        <f>AB717</f>
        <v/>
      </c>
      <c r="AC710" s="435">
        <f>AC717</f>
        <v/>
      </c>
      <c r="AD710" s="435">
        <f>AD717</f>
        <v/>
      </c>
      <c r="AE710" s="435">
        <f>AE717</f>
        <v/>
      </c>
      <c r="AF710" s="435">
        <f>AF717</f>
        <v/>
      </c>
      <c r="AG710" s="435">
        <f>AG717</f>
        <v/>
      </c>
      <c r="AH710" s="435">
        <f>AH717</f>
        <v/>
      </c>
      <c r="AI710" s="435">
        <f>AI717</f>
        <v/>
      </c>
      <c r="AJ710" s="435">
        <f>AJ717</f>
        <v/>
      </c>
      <c r="AK710" s="435">
        <f>AK717</f>
        <v/>
      </c>
      <c r="AL710" s="435">
        <f>AL717</f>
        <v/>
      </c>
      <c r="AM710" s="435">
        <f>AM717</f>
        <v/>
      </c>
      <c r="AN710" s="435">
        <f>AN717</f>
        <v/>
      </c>
      <c r="AO710" s="435">
        <f>AO717</f>
        <v/>
      </c>
      <c r="AP710" s="435">
        <f>AP717</f>
        <v/>
      </c>
      <c r="AQ710" s="435">
        <f>AQ717</f>
        <v/>
      </c>
      <c r="AR710" s="435">
        <f>AR717</f>
        <v/>
      </c>
      <c r="AS710" s="435">
        <f>AS717</f>
        <v/>
      </c>
      <c r="AT710" s="435">
        <f>AT717</f>
        <v/>
      </c>
      <c r="AU710" s="435">
        <f>AU717</f>
        <v/>
      </c>
      <c r="AV710" s="435">
        <f>AV717</f>
        <v/>
      </c>
      <c r="AW710" s="435">
        <f>AW717</f>
        <v/>
      </c>
      <c r="AX710" s="435">
        <f>AX717</f>
        <v/>
      </c>
      <c r="AY710" s="435">
        <f>AY717</f>
        <v/>
      </c>
      <c r="AZ710" s="435">
        <f>AZ717</f>
        <v/>
      </c>
      <c r="BA710" s="435">
        <f>BA717</f>
        <v/>
      </c>
      <c r="BB710" s="435">
        <f>BB717</f>
        <v/>
      </c>
      <c r="BC710" s="435">
        <f>BC717</f>
        <v/>
      </c>
      <c r="BD710" s="435">
        <f>BD717</f>
        <v/>
      </c>
      <c r="BE710" s="435">
        <f>BE717</f>
        <v/>
      </c>
      <c r="BF710" s="435">
        <f>BF717</f>
        <v/>
      </c>
      <c r="BG710" s="435">
        <f>BG717</f>
        <v/>
      </c>
      <c r="BH710" s="435">
        <f>BH717</f>
        <v/>
      </c>
      <c r="BI710" s="435">
        <f>BI717</f>
        <v/>
      </c>
      <c r="BJ710" s="435">
        <f>BJ717</f>
        <v/>
      </c>
      <c r="BK710" s="435">
        <f>BK717</f>
        <v/>
      </c>
      <c r="BL710" s="435">
        <f>BL717</f>
        <v/>
      </c>
      <c r="BM710" s="435">
        <f>BM717</f>
        <v/>
      </c>
      <c r="BN710" s="435">
        <f>BN717</f>
        <v/>
      </c>
      <c r="BO710" s="435">
        <f>BO717</f>
        <v/>
      </c>
      <c r="BP710" s="435">
        <f>BP717</f>
        <v/>
      </c>
      <c r="BQ710" s="435">
        <f>BQ717</f>
        <v/>
      </c>
      <c r="BR710" s="435">
        <f>BR717</f>
        <v/>
      </c>
      <c r="BS710" s="435">
        <f>BS717</f>
        <v/>
      </c>
      <c r="BT710" s="435">
        <f>BT717</f>
        <v/>
      </c>
      <c r="BU710" s="435">
        <f>BU717</f>
        <v/>
      </c>
      <c r="BV710" s="435">
        <f>BV717</f>
        <v/>
      </c>
      <c r="BW710" s="435">
        <f>BW717</f>
        <v/>
      </c>
      <c r="BX710" s="435">
        <f>BX717</f>
        <v/>
      </c>
      <c r="BY710" s="435">
        <f>BY717</f>
        <v/>
      </c>
      <c r="BZ710" s="435">
        <f>BZ717</f>
        <v/>
      </c>
      <c r="CA710" s="435">
        <f>CA717</f>
        <v/>
      </c>
      <c r="CB710" s="435">
        <f>CB717</f>
        <v/>
      </c>
      <c r="CC710" s="435">
        <f>CC717</f>
        <v/>
      </c>
      <c r="CD710" s="435">
        <f>CD717</f>
        <v/>
      </c>
      <c r="CE710" s="435">
        <f>CE717</f>
        <v/>
      </c>
      <c r="CF710" s="435">
        <f>CF717</f>
        <v/>
      </c>
      <c r="CG710" s="435">
        <f>CG717</f>
        <v/>
      </c>
      <c r="CH710" s="435">
        <f>CH717</f>
        <v/>
      </c>
      <c r="CI710" s="435">
        <f>CI717</f>
        <v/>
      </c>
      <c r="CJ710" s="435">
        <f>CJ717</f>
        <v/>
      </c>
      <c r="CK710" s="435">
        <f>CK717</f>
        <v/>
      </c>
      <c r="CL710" s="435">
        <f>CL717</f>
        <v/>
      </c>
      <c r="CM710" s="435">
        <f>CM717</f>
        <v/>
      </c>
      <c r="CN710" s="435">
        <f>CN717</f>
        <v/>
      </c>
      <c r="CO710" s="435">
        <f>CO717</f>
        <v/>
      </c>
      <c r="CP710" s="435">
        <f>CP717</f>
        <v/>
      </c>
      <c r="CQ710" s="435">
        <f>CQ717</f>
        <v/>
      </c>
      <c r="CR710" s="435">
        <f>CR717</f>
        <v/>
      </c>
      <c r="CS710" s="435">
        <f>CS717</f>
        <v/>
      </c>
      <c r="CT710" s="435">
        <f>CT717</f>
        <v/>
      </c>
      <c r="CU710" s="435">
        <f>CU717</f>
        <v/>
      </c>
      <c r="CV710" s="435">
        <f>CV717</f>
        <v/>
      </c>
      <c r="CW710" s="435">
        <f>CW717</f>
        <v/>
      </c>
      <c r="CX710" s="435">
        <f>CX717</f>
        <v/>
      </c>
      <c r="CY710" s="435">
        <f>CY717</f>
        <v/>
      </c>
      <c r="CZ710" s="435">
        <f>CZ717</f>
        <v/>
      </c>
      <c r="DA710" s="435">
        <f>DA717</f>
        <v/>
      </c>
      <c r="DB710" s="435">
        <f>DB717</f>
        <v/>
      </c>
      <c r="DC710" s="435">
        <f>DC717</f>
        <v/>
      </c>
      <c r="DD710" s="435">
        <f>DD717</f>
        <v/>
      </c>
      <c r="DE710" s="435">
        <f>DE717</f>
        <v/>
      </c>
      <c r="DF710" s="435">
        <f>DF717</f>
        <v/>
      </c>
      <c r="DG710" s="436">
        <f>DG717</f>
        <v/>
      </c>
      <c r="DH710" s="436">
        <f>DH717</f>
        <v/>
      </c>
      <c r="DI710" s="436">
        <f>DI717</f>
        <v/>
      </c>
      <c r="DJ710" s="436">
        <f>DJ717</f>
        <v/>
      </c>
      <c r="DK710" s="436">
        <f>DK717</f>
        <v/>
      </c>
      <c r="DL710" s="436">
        <f>DL717</f>
        <v/>
      </c>
      <c r="DM710" s="436">
        <f>DM717</f>
        <v/>
      </c>
      <c r="DN710" s="436">
        <f>DN717</f>
        <v/>
      </c>
      <c r="DO710" s="436">
        <f>DO717</f>
        <v/>
      </c>
      <c r="DP710" s="436">
        <f>DP717</f>
        <v/>
      </c>
      <c r="DQ710" s="436">
        <f>DQ717</f>
        <v/>
      </c>
      <c r="DR710" s="436">
        <f>DR717</f>
        <v/>
      </c>
      <c r="DS710" s="436">
        <f>DS717</f>
        <v/>
      </c>
      <c r="DT710" s="436">
        <f>DT717</f>
        <v/>
      </c>
      <c r="DU710" s="436">
        <f>DU717</f>
        <v/>
      </c>
      <c r="DV710" s="436">
        <f>DV717</f>
        <v/>
      </c>
      <c r="DW710" s="436">
        <f>DW717</f>
        <v/>
      </c>
      <c r="DX710" s="436">
        <f>DX717</f>
        <v/>
      </c>
      <c r="DY710" s="436">
        <f>DY717</f>
        <v/>
      </c>
      <c r="DZ710" s="436">
        <f>DZ717</f>
        <v/>
      </c>
      <c r="EA710" s="436">
        <f>EA717</f>
        <v/>
      </c>
      <c r="EB710" s="436">
        <f>EB717</f>
        <v/>
      </c>
      <c r="EC710" s="436">
        <f>EC717</f>
        <v/>
      </c>
      <c r="ED710" s="436">
        <f>ED717</f>
        <v/>
      </c>
      <c r="EE710" s="436">
        <f>EE717</f>
        <v/>
      </c>
      <c r="EF710" s="436">
        <f>EF717</f>
        <v/>
      </c>
      <c r="EG710" s="436">
        <f>EG717</f>
        <v/>
      </c>
      <c r="EH710" s="436">
        <f>EH717</f>
        <v/>
      </c>
      <c r="EI710" s="436">
        <f>EI717</f>
        <v/>
      </c>
      <c r="EJ710" s="436">
        <f>EJ717</f>
        <v/>
      </c>
      <c r="EK710" s="436">
        <f>EK717</f>
        <v/>
      </c>
      <c r="EL710" s="436">
        <f>EL717</f>
        <v/>
      </c>
      <c r="EM710" s="436">
        <f>EM717</f>
        <v/>
      </c>
      <c r="EN710" s="436">
        <f>EN717</f>
        <v/>
      </c>
      <c r="EO710" s="436">
        <f>EO717</f>
        <v/>
      </c>
      <c r="EP710" s="436">
        <f>EP717</f>
        <v/>
      </c>
      <c r="EQ710" s="436">
        <f>EQ717</f>
        <v/>
      </c>
      <c r="ER710" s="436">
        <f>ER717</f>
        <v/>
      </c>
      <c r="ES710" s="436">
        <f>ES717</f>
        <v/>
      </c>
      <c r="ET710" s="436">
        <f>ET717</f>
        <v/>
      </c>
      <c r="EU710" s="436">
        <f>EU717</f>
        <v/>
      </c>
      <c r="EV710" s="436">
        <f>EV717</f>
        <v/>
      </c>
      <c r="EW710" s="436">
        <f>EW717</f>
        <v/>
      </c>
      <c r="EX710" s="436">
        <f>EX717</f>
        <v/>
      </c>
      <c r="EY710" s="436">
        <f>EY717</f>
        <v/>
      </c>
      <c r="EZ710" s="436">
        <f>EZ717</f>
        <v/>
      </c>
      <c r="FA710" s="436">
        <f>FA717</f>
        <v/>
      </c>
      <c r="FB710" s="436">
        <f>FB717</f>
        <v/>
      </c>
      <c r="FC710" s="436">
        <f>FC717</f>
        <v/>
      </c>
      <c r="FD710" s="436">
        <f>FD717</f>
        <v/>
      </c>
      <c r="FE710" s="436">
        <f>FE717</f>
        <v/>
      </c>
      <c r="FF710" s="436">
        <f>FF717</f>
        <v/>
      </c>
      <c r="FG710" s="436">
        <f>FG717</f>
        <v/>
      </c>
      <c r="FH710" s="436">
        <f>FH717</f>
        <v/>
      </c>
      <c r="FI710" s="436">
        <f>FI717</f>
        <v/>
      </c>
      <c r="FJ710" s="436">
        <f>FJ717</f>
        <v/>
      </c>
      <c r="FK710" s="436">
        <f>FK717</f>
        <v/>
      </c>
      <c r="FL710" s="436">
        <f>FL717</f>
        <v/>
      </c>
      <c r="FM710" s="436">
        <f>FM717</f>
        <v/>
      </c>
      <c r="FN710" s="436">
        <f>FN717</f>
        <v/>
      </c>
      <c r="FO710" s="436">
        <f>FO717</f>
        <v/>
      </c>
      <c r="FP710" s="436">
        <f>FP717</f>
        <v/>
      </c>
      <c r="FQ710" s="436">
        <f>FQ717</f>
        <v/>
      </c>
      <c r="FR710" s="436">
        <f>FR717</f>
        <v/>
      </c>
      <c r="FS710" s="436">
        <f>FS717</f>
        <v/>
      </c>
      <c r="FT710" s="436">
        <f>FT717</f>
        <v/>
      </c>
      <c r="FU710" s="436">
        <f>FU717</f>
        <v/>
      </c>
      <c r="FV710" s="436">
        <f>FV717</f>
        <v/>
      </c>
      <c r="FW710" s="436">
        <f>FW717</f>
        <v/>
      </c>
      <c r="FX710" s="436">
        <f>FX717</f>
        <v/>
      </c>
      <c r="FY710" s="436">
        <f>FY717</f>
        <v/>
      </c>
      <c r="FZ710" s="436">
        <f>FZ717</f>
        <v/>
      </c>
      <c r="GA710" s="436">
        <f>GA717</f>
        <v/>
      </c>
      <c r="GB710" s="436">
        <f>GB717</f>
        <v/>
      </c>
      <c r="GC710" s="436">
        <f>GC717</f>
        <v/>
      </c>
      <c r="GD710" s="436">
        <f>GD717</f>
        <v/>
      </c>
      <c r="GE710" s="436">
        <f>GE717</f>
        <v/>
      </c>
      <c r="GF710" s="436">
        <f>GF717</f>
        <v/>
      </c>
      <c r="GG710" s="436">
        <f>GG717</f>
        <v/>
      </c>
      <c r="GH710" s="436">
        <f>GH717</f>
        <v/>
      </c>
      <c r="GI710" s="436">
        <f>GI717</f>
        <v/>
      </c>
      <c r="GJ710" s="436">
        <f>GJ717</f>
        <v/>
      </c>
      <c r="GK710" s="436">
        <f>GK717</f>
        <v/>
      </c>
      <c r="GL710" s="436">
        <f>GL717</f>
        <v/>
      </c>
      <c r="GM710" s="436">
        <f>GM717</f>
        <v/>
      </c>
      <c r="GN710" s="436">
        <f>GN717</f>
        <v/>
      </c>
      <c r="GO710" s="436">
        <f>GO717</f>
        <v/>
      </c>
      <c r="GP710" s="436">
        <f>GP717</f>
        <v/>
      </c>
      <c r="GQ710" s="436">
        <f>GQ717</f>
        <v/>
      </c>
      <c r="GR710" s="436">
        <f>GR717</f>
        <v/>
      </c>
      <c r="GS710" s="436">
        <f>GS717</f>
        <v/>
      </c>
      <c r="GT710" s="436">
        <f>GT717</f>
        <v/>
      </c>
      <c r="GU710" s="436">
        <f>GU717</f>
        <v/>
      </c>
      <c r="GV710" s="436">
        <f>GV717</f>
        <v/>
      </c>
      <c r="GW710" s="436">
        <f>GW717</f>
        <v/>
      </c>
      <c r="GX710" s="436">
        <f>GX717</f>
        <v/>
      </c>
    </row>
    <row r="711"/>
    <row r="712">
      <c r="A712" t="n">
        <v>17</v>
      </c>
      <c r="B712" t="n">
        <v>0</v>
      </c>
      <c r="C712">
        <f>ROW(SmtRes!A414)</f>
        <v/>
      </c>
      <c r="D712">
        <f>ROW(EtalonRes!A379)</f>
        <v/>
      </c>
      <c r="E712" t="inlineStr">
        <is>
          <t>1</t>
        </is>
      </c>
      <c r="F712" t="inlineStr">
        <is>
          <t>65-10-1</t>
        </is>
      </c>
      <c r="G712" t="inlineStr">
        <is>
          <t>Очистка канализационной сети внутренней</t>
        </is>
      </c>
      <c r="H712" t="inlineStr">
        <is>
          <t>100 м трубопровода</t>
        </is>
      </c>
      <c r="I712">
        <f>ROUND(ROUND(40/100,4),7)</f>
        <v/>
      </c>
      <c r="J712" t="n">
        <v>0</v>
      </c>
      <c r="K712">
        <f>ROUND(ROUND(40/100,4),7)</f>
        <v/>
      </c>
      <c r="O712">
        <f>ROUND(CP712,0)</f>
        <v/>
      </c>
      <c r="P712">
        <f>ROUND(CQ712*I712,0)</f>
        <v/>
      </c>
      <c r="Q712">
        <f>(ROUND((ROUND(((ET712)*I712),0)*BB712),0)+ROUND((ROUND(((AE712-(EU712))*I712),0)*BS712),0))</f>
        <v/>
      </c>
      <c r="R712">
        <f>(ROUND((ROUND(((EU712)*I712),0)*BS712),0)+ROUND((ROUND(((AE712-(EU712))*I712),0)*BS712),0))</f>
        <v/>
      </c>
      <c r="S712">
        <f>ROUND(CT712*I712,0)</f>
        <v/>
      </c>
      <c r="T712">
        <f>ROUND(CU712*I712,0)</f>
        <v/>
      </c>
      <c r="U712">
        <f>ROUND(CV712*I712,7)</f>
        <v/>
      </c>
      <c r="V712">
        <f>ROUND(CW712*I712,7)</f>
        <v/>
      </c>
      <c r="W712">
        <f>ROUND(CX712*I712,0)</f>
        <v/>
      </c>
      <c r="X712">
        <f>ROUND(CY712,0)</f>
        <v/>
      </c>
      <c r="Y712">
        <f>ROUND(CZ712,0)</f>
        <v/>
      </c>
      <c r="AA712" t="n">
        <v>78869116</v>
      </c>
      <c r="AB712">
        <f>ROUND((AC712+AD712+AF712),2)</f>
        <v/>
      </c>
      <c r="AC712">
        <f>ROUND((ES712),2)</f>
        <v/>
      </c>
      <c r="AD712">
        <f>ROUND((((ET712)-(EU712))+AE712),2)</f>
        <v/>
      </c>
      <c r="AE712">
        <f>ROUND((EU712),2)</f>
        <v/>
      </c>
      <c r="AF712">
        <f>ROUND((EV712),2)</f>
        <v/>
      </c>
      <c r="AG712">
        <f>ROUND((AP712),2)</f>
        <v/>
      </c>
      <c r="AH712">
        <f>(EW712)</f>
        <v/>
      </c>
      <c r="AI712">
        <f>(EX712)</f>
        <v/>
      </c>
      <c r="AJ712">
        <f>(AS712)</f>
        <v/>
      </c>
      <c r="AK712" t="n">
        <v>403.3</v>
      </c>
      <c r="AL712" t="n">
        <v>139.36</v>
      </c>
      <c r="AM712" t="n">
        <v>0.87</v>
      </c>
      <c r="AN712" t="n">
        <v>0</v>
      </c>
      <c r="AO712" t="n">
        <v>263.07</v>
      </c>
      <c r="AP712" t="n">
        <v>0</v>
      </c>
      <c r="AQ712" t="n">
        <v>32.2</v>
      </c>
      <c r="AR712" t="n">
        <v>0</v>
      </c>
      <c r="AS712" t="n">
        <v>0</v>
      </c>
      <c r="AT712" t="n">
        <v>103</v>
      </c>
      <c r="AU712" t="n">
        <v>52</v>
      </c>
      <c r="AV712" t="n">
        <v>1</v>
      </c>
      <c r="AW712" t="n">
        <v>1</v>
      </c>
      <c r="AZ712" t="n">
        <v>1</v>
      </c>
      <c r="BA712" t="n">
        <v>52.25</v>
      </c>
      <c r="BB712" t="n">
        <v>25.03</v>
      </c>
      <c r="BC712" t="n">
        <v>11.85</v>
      </c>
      <c r="BD712" t="inlineStr"/>
      <c r="BE712" t="inlineStr"/>
      <c r="BF712" t="inlineStr"/>
      <c r="BG712" t="inlineStr"/>
      <c r="BH712" t="n">
        <v>0</v>
      </c>
      <c r="BI712" t="n">
        <v>1</v>
      </c>
      <c r="BJ712" t="inlineStr">
        <is>
          <t>ТЕРр Московской обл., 65-10-1, приказ Минстроя России №675/пр от 28.02.2017 № 263/пр</t>
        </is>
      </c>
      <c r="BM712" t="n">
        <v>65007</v>
      </c>
      <c r="BN712" t="n">
        <v>0</v>
      </c>
      <c r="BO712" t="inlineStr">
        <is>
          <t>65-10-1</t>
        </is>
      </c>
      <c r="BP712" t="n">
        <v>1</v>
      </c>
      <c r="BQ712" t="n">
        <v>6</v>
      </c>
      <c r="BR712" t="n">
        <v>0</v>
      </c>
      <c r="BS712" t="n">
        <v>52.25</v>
      </c>
      <c r="BT712" t="n">
        <v>1</v>
      </c>
      <c r="BU712" t="n">
        <v>1</v>
      </c>
      <c r="BV712" t="n">
        <v>1</v>
      </c>
      <c r="BW712" t="n">
        <v>1</v>
      </c>
      <c r="BX712" t="n">
        <v>1</v>
      </c>
      <c r="BY712" t="inlineStr"/>
      <c r="BZ712" t="n">
        <v>103</v>
      </c>
      <c r="CA712" t="n">
        <v>52</v>
      </c>
      <c r="CB712" t="inlineStr"/>
      <c r="CE712" t="n">
        <v>12</v>
      </c>
      <c r="CF712" t="n">
        <v>0</v>
      </c>
      <c r="CG712" t="n">
        <v>0</v>
      </c>
      <c r="CM712" t="n">
        <v>0</v>
      </c>
      <c r="CN712" t="inlineStr"/>
      <c r="CO712" t="n">
        <v>0</v>
      </c>
      <c r="CP712">
        <f>(P712+Q712+S712)</f>
        <v/>
      </c>
      <c r="CQ712">
        <f>AC712*BC712</f>
        <v/>
      </c>
      <c r="CR712">
        <f>(ROUND((ROUND(((ET712)*1),0)*BB712),0)+ROUND((ROUND(((AE712-(EU712))*1),0)*BS712),0))</f>
        <v/>
      </c>
      <c r="CS712">
        <f>(ROUND((ROUND(((EU712)*1),0)*BS712),0)+ROUND((ROUND(((AE712-(EU712))*1),0)*BS712),0))</f>
        <v/>
      </c>
      <c r="CT712">
        <f>AF712*BA712</f>
        <v/>
      </c>
      <c r="CU712">
        <f>AG712</f>
        <v/>
      </c>
      <c r="CV712">
        <f>AH712</f>
        <v/>
      </c>
      <c r="CW712">
        <f>AI712</f>
        <v/>
      </c>
      <c r="CX712">
        <f>AJ712</f>
        <v/>
      </c>
      <c r="CY712">
        <f>(((S712+R712)*AT712)/100)</f>
        <v/>
      </c>
      <c r="CZ712">
        <f>(((S712+R712)*AU712)/100)</f>
        <v/>
      </c>
      <c r="DC712" t="inlineStr"/>
      <c r="DD712" t="inlineStr"/>
      <c r="DE712" t="inlineStr"/>
      <c r="DF712" t="inlineStr"/>
      <c r="DG712" t="inlineStr"/>
      <c r="DH712" t="inlineStr"/>
      <c r="DI712" t="inlineStr"/>
      <c r="DJ712" t="inlineStr"/>
      <c r="DK712" t="inlineStr"/>
      <c r="DL712" t="inlineStr"/>
      <c r="DM712" t="inlineStr"/>
      <c r="DN712" t="n">
        <v>0</v>
      </c>
      <c r="DO712" t="n">
        <v>0</v>
      </c>
      <c r="DP712" t="n">
        <v>1</v>
      </c>
      <c r="DQ712" t="n">
        <v>1</v>
      </c>
      <c r="DU712" t="n">
        <v>1013</v>
      </c>
      <c r="DV712" t="inlineStr">
        <is>
          <t>100 м трубопровода</t>
        </is>
      </c>
      <c r="DW712" t="inlineStr">
        <is>
          <t>100 м трубопровода</t>
        </is>
      </c>
      <c r="DX712" t="n">
        <v>1</v>
      </c>
      <c r="DZ712" t="inlineStr"/>
      <c r="EA712" t="inlineStr"/>
      <c r="EB712" t="inlineStr"/>
      <c r="EC712" t="inlineStr"/>
      <c r="EE712" t="n">
        <v>78726000</v>
      </c>
      <c r="EF712" t="n">
        <v>6</v>
      </c>
      <c r="EG712" t="inlineStr">
        <is>
          <t>Ремонтно-строительные работы</t>
        </is>
      </c>
      <c r="EH712" t="n">
        <v>99</v>
      </c>
      <c r="EI712" t="inlineStr">
        <is>
          <t>Внутренние санитарно-технические работы</t>
        </is>
      </c>
      <c r="EJ712" t="n">
        <v>1</v>
      </c>
      <c r="EK712" t="n">
        <v>65007</v>
      </c>
      <c r="EL712" t="inlineStr">
        <is>
          <t>Внутренние санитарнотехнические работы: смена труб, санприборов, запорной арматуры и другое</t>
        </is>
      </c>
      <c r="EM712" t="inlineStr">
        <is>
          <t>рФЕР-65</t>
        </is>
      </c>
      <c r="EO712" t="inlineStr"/>
      <c r="EQ712" t="n">
        <v>0</v>
      </c>
      <c r="ER712" t="n">
        <v>403.3</v>
      </c>
      <c r="ES712" t="n">
        <v>139.36</v>
      </c>
      <c r="ET712" t="n">
        <v>0.87</v>
      </c>
      <c r="EU712" t="n">
        <v>0</v>
      </c>
      <c r="EV712" t="n">
        <v>263.07</v>
      </c>
      <c r="EW712" t="n">
        <v>32.2</v>
      </c>
      <c r="EX712" t="n">
        <v>0</v>
      </c>
      <c r="EY712" t="n">
        <v>0</v>
      </c>
      <c r="FQ712" t="n">
        <v>0</v>
      </c>
      <c r="FR712" t="n">
        <v>0</v>
      </c>
      <c r="FS712" t="n">
        <v>0</v>
      </c>
      <c r="FX712" t="n">
        <v>103</v>
      </c>
      <c r="FY712" t="n">
        <v>52</v>
      </c>
      <c r="GA712" t="inlineStr"/>
      <c r="GD712" t="n">
        <v>1</v>
      </c>
      <c r="GF712" t="n">
        <v>-66904957</v>
      </c>
      <c r="GG712" t="n">
        <v>2</v>
      </c>
      <c r="GH712" t="n">
        <v>1</v>
      </c>
      <c r="GI712" t="n">
        <v>2</v>
      </c>
      <c r="GJ712" t="n">
        <v>0</v>
      </c>
      <c r="GK712" t="n">
        <v>0</v>
      </c>
      <c r="GL712">
        <f>ROUND(IF(AND(BH712=3,BI712=3,FS712&lt;&gt;0),P712,0),0)</f>
        <v/>
      </c>
      <c r="GM712">
        <f>ROUND(O712+X712+Y712,0)+GX712</f>
        <v/>
      </c>
      <c r="GN712">
        <f>IF(OR(BI712=0,BI712=1),GM712-GX712,0)</f>
        <v/>
      </c>
      <c r="GO712">
        <f>IF(BI712=2,GM712-GX712,0)</f>
        <v/>
      </c>
      <c r="GP712">
        <f>IF(BI712=4,GM712-GX712,0)</f>
        <v/>
      </c>
      <c r="GR712" t="n">
        <v>0</v>
      </c>
      <c r="GS712" t="n">
        <v>3</v>
      </c>
      <c r="GT712" t="n">
        <v>0</v>
      </c>
      <c r="GU712" t="inlineStr"/>
      <c r="GV712">
        <f>ROUND((GT712),2)</f>
        <v/>
      </c>
      <c r="GW712" t="n">
        <v>1</v>
      </c>
      <c r="GX712">
        <f>ROUND(HC712*I712,0)</f>
        <v/>
      </c>
      <c r="HA712" t="n">
        <v>0</v>
      </c>
      <c r="HB712" t="n">
        <v>0</v>
      </c>
      <c r="HC712">
        <f>GV712*GW712</f>
        <v/>
      </c>
      <c r="HE712" t="inlineStr"/>
      <c r="HF712" t="inlineStr"/>
      <c r="HM712" t="inlineStr"/>
      <c r="HN712" t="inlineStr">
        <is>
          <t>Пр/812-099.2-1</t>
        </is>
      </c>
      <c r="HO712" t="inlineStr">
        <is>
          <t>Пр/774-099.2</t>
        </is>
      </c>
      <c r="HP712" t="inlineStr">
        <is>
          <t>Внутренние санитарнотехнические работы: смена труб, санприборов, запорной арматуры и другое</t>
        </is>
      </c>
      <c r="HQ712" t="inlineStr">
        <is>
          <t>Внутренние санитарнотехнические работы: смена труб, санприборов, запорной арматуры и другое</t>
        </is>
      </c>
      <c r="HS712" t="n">
        <v>0</v>
      </c>
      <c r="IK712" t="n">
        <v>0</v>
      </c>
    </row>
    <row r="713">
      <c r="A713" t="n">
        <v>17</v>
      </c>
      <c r="B713" t="n">
        <v>0</v>
      </c>
      <c r="C713">
        <f>ROW(SmtRes!A417)</f>
        <v/>
      </c>
      <c r="D713">
        <f>ROW(EtalonRes!A381)</f>
        <v/>
      </c>
      <c r="E713" t="inlineStr">
        <is>
          <t>2</t>
        </is>
      </c>
      <c r="F713" t="inlineStr">
        <is>
          <t>67-5-2</t>
        </is>
      </c>
      <c r="G713" t="inlineStr">
        <is>
          <t>Смена ламп люминесцентных</t>
        </is>
      </c>
      <c r="H713" t="inlineStr">
        <is>
          <t>100 шт.</t>
        </is>
      </c>
      <c r="I713">
        <f>ROUND(ROUND(2/100,4),7)</f>
        <v/>
      </c>
      <c r="J713" t="n">
        <v>0</v>
      </c>
      <c r="K713">
        <f>ROUND(ROUND(2/100,4),7)</f>
        <v/>
      </c>
      <c r="O713">
        <f>ROUND(CP713,0)</f>
        <v/>
      </c>
      <c r="P713">
        <f>ROUND(CQ713*I713,0)</f>
        <v/>
      </c>
      <c r="Q713">
        <f>(ROUND((ROUND(((ET713)*I713),0)*BB713),0)+ROUND((ROUND(((AE713-(EU713))*I713),0)*BS713),0))</f>
        <v/>
      </c>
      <c r="R713">
        <f>(ROUND((ROUND(((EU713)*I713),0)*BS713),0)+ROUND((ROUND(((AE713-(EU713))*I713),0)*BS713),0))</f>
        <v/>
      </c>
      <c r="S713">
        <f>ROUND(CT713*I713,0)</f>
        <v/>
      </c>
      <c r="T713">
        <f>ROUND(CU713*I713,0)</f>
        <v/>
      </c>
      <c r="U713">
        <f>ROUND(CV713*I713,7)</f>
        <v/>
      </c>
      <c r="V713">
        <f>ROUND(CW713*I713,7)</f>
        <v/>
      </c>
      <c r="W713">
        <f>ROUND(CX713*I713,0)</f>
        <v/>
      </c>
      <c r="X713">
        <f>ROUND(CY713,0)</f>
        <v/>
      </c>
      <c r="Y713">
        <f>ROUND(CZ713,0)</f>
        <v/>
      </c>
      <c r="AA713" t="n">
        <v>78869116</v>
      </c>
      <c r="AB713">
        <f>ROUND((AC713+AD713+AF713),2)</f>
        <v/>
      </c>
      <c r="AC713">
        <f>ROUND((ES713),2)</f>
        <v/>
      </c>
      <c r="AD713">
        <f>ROUND((((ET713)-(EU713))+AE713),2)</f>
        <v/>
      </c>
      <c r="AE713">
        <f>ROUND((EU713),2)</f>
        <v/>
      </c>
      <c r="AF713">
        <f>ROUND((EV713),2)</f>
        <v/>
      </c>
      <c r="AG713">
        <f>ROUND((AP713),2)</f>
        <v/>
      </c>
      <c r="AH713">
        <f>(EW713)</f>
        <v/>
      </c>
      <c r="AI713">
        <f>(EX713)</f>
        <v/>
      </c>
      <c r="AJ713">
        <f>(AS713)</f>
        <v/>
      </c>
      <c r="AK713" t="n">
        <v>970.5700000000001</v>
      </c>
      <c r="AL713" t="n">
        <v>852</v>
      </c>
      <c r="AM713" t="n">
        <v>0</v>
      </c>
      <c r="AN713" t="n">
        <v>0</v>
      </c>
      <c r="AO713" t="n">
        <v>118.57</v>
      </c>
      <c r="AP713" t="n">
        <v>0</v>
      </c>
      <c r="AQ713" t="n">
        <v>13.9</v>
      </c>
      <c r="AR713" t="n">
        <v>0</v>
      </c>
      <c r="AS713" t="n">
        <v>0</v>
      </c>
      <c r="AT713" t="n">
        <v>91</v>
      </c>
      <c r="AU713" t="n">
        <v>48</v>
      </c>
      <c r="AV713" t="n">
        <v>1</v>
      </c>
      <c r="AW713" t="n">
        <v>1</v>
      </c>
      <c r="AZ713" t="n">
        <v>1</v>
      </c>
      <c r="BA713" t="n">
        <v>52.25</v>
      </c>
      <c r="BB713" t="n">
        <v>1</v>
      </c>
      <c r="BC713" t="n">
        <v>4.14</v>
      </c>
      <c r="BD713" t="inlineStr"/>
      <c r="BE713" t="inlineStr"/>
      <c r="BF713" t="inlineStr"/>
      <c r="BG713" t="inlineStr"/>
      <c r="BH713" t="n">
        <v>0</v>
      </c>
      <c r="BI713" t="n">
        <v>1</v>
      </c>
      <c r="BJ713" t="inlineStr">
        <is>
          <t>ТЕРр Московской обл., 67-5-2, приказ Минстроя России №675/пр от 28.02.2017 № 263/пр</t>
        </is>
      </c>
      <c r="BM713" t="n">
        <v>67001</v>
      </c>
      <c r="BN713" t="n">
        <v>0</v>
      </c>
      <c r="BO713" t="inlineStr">
        <is>
          <t>67-5-2</t>
        </is>
      </c>
      <c r="BP713" t="n">
        <v>1</v>
      </c>
      <c r="BQ713" t="n">
        <v>6</v>
      </c>
      <c r="BR713" t="n">
        <v>0</v>
      </c>
      <c r="BS713" t="n">
        <v>52.25</v>
      </c>
      <c r="BT713" t="n">
        <v>1</v>
      </c>
      <c r="BU713" t="n">
        <v>1</v>
      </c>
      <c r="BV713" t="n">
        <v>1</v>
      </c>
      <c r="BW713" t="n">
        <v>1</v>
      </c>
      <c r="BX713" t="n">
        <v>1</v>
      </c>
      <c r="BY713" t="inlineStr"/>
      <c r="BZ713" t="n">
        <v>91</v>
      </c>
      <c r="CA713" t="n">
        <v>48</v>
      </c>
      <c r="CB713" t="inlineStr"/>
      <c r="CE713" t="n">
        <v>12</v>
      </c>
      <c r="CF713" t="n">
        <v>0</v>
      </c>
      <c r="CG713" t="n">
        <v>0</v>
      </c>
      <c r="CM713" t="n">
        <v>0</v>
      </c>
      <c r="CN713" t="inlineStr"/>
      <c r="CO713" t="n">
        <v>0</v>
      </c>
      <c r="CP713">
        <f>(P713+Q713+S713)</f>
        <v/>
      </c>
      <c r="CQ713">
        <f>AC713*BC713</f>
        <v/>
      </c>
      <c r="CR713">
        <f>(ROUND((ROUND(((ET713)*1),0)*BB713),0)+ROUND((ROUND(((AE713-(EU713))*1),0)*BS713),0))</f>
        <v/>
      </c>
      <c r="CS713">
        <f>(ROUND((ROUND(((EU713)*1),0)*BS713),0)+ROUND((ROUND(((AE713-(EU713))*1),0)*BS713),0))</f>
        <v/>
      </c>
      <c r="CT713">
        <f>AF713*BA713</f>
        <v/>
      </c>
      <c r="CU713">
        <f>AG713</f>
        <v/>
      </c>
      <c r="CV713">
        <f>AH713</f>
        <v/>
      </c>
      <c r="CW713">
        <f>AI713</f>
        <v/>
      </c>
      <c r="CX713">
        <f>AJ713</f>
        <v/>
      </c>
      <c r="CY713">
        <f>(((S713+R713)*AT713)/100)</f>
        <v/>
      </c>
      <c r="CZ713">
        <f>(((S713+R713)*AU713)/100)</f>
        <v/>
      </c>
      <c r="DC713" t="inlineStr"/>
      <c r="DD713" t="inlineStr"/>
      <c r="DE713" t="inlineStr"/>
      <c r="DF713" t="inlineStr"/>
      <c r="DG713" t="inlineStr"/>
      <c r="DH713" t="inlineStr"/>
      <c r="DI713" t="inlineStr"/>
      <c r="DJ713" t="inlineStr"/>
      <c r="DK713" t="inlineStr"/>
      <c r="DL713" t="inlineStr"/>
      <c r="DM713" t="inlineStr"/>
      <c r="DN713" t="n">
        <v>0</v>
      </c>
      <c r="DO713" t="n">
        <v>0</v>
      </c>
      <c r="DP713" t="n">
        <v>1</v>
      </c>
      <c r="DQ713" t="n">
        <v>1</v>
      </c>
      <c r="DU713" t="n">
        <v>1010</v>
      </c>
      <c r="DV713" t="inlineStr">
        <is>
          <t>100 шт.</t>
        </is>
      </c>
      <c r="DW713" t="inlineStr">
        <is>
          <t>100 шт.</t>
        </is>
      </c>
      <c r="DX713" t="n">
        <v>100</v>
      </c>
      <c r="DZ713" t="inlineStr"/>
      <c r="EA713" t="inlineStr"/>
      <c r="EB713" t="inlineStr"/>
      <c r="EC713" t="inlineStr"/>
      <c r="EE713" t="n">
        <v>78726030</v>
      </c>
      <c r="EF713" t="n">
        <v>6</v>
      </c>
      <c r="EG713" t="inlineStr">
        <is>
          <t>Ремонтно-строительные работы</t>
        </is>
      </c>
      <c r="EH713" t="n">
        <v>101</v>
      </c>
      <c r="EI713" t="inlineStr">
        <is>
          <t>Электромонтажные работы</t>
        </is>
      </c>
      <c r="EJ713" t="n">
        <v>1</v>
      </c>
      <c r="EK713" t="n">
        <v>67001</v>
      </c>
      <c r="EL713" t="inlineStr">
        <is>
          <t>Электромонтажные работы</t>
        </is>
      </c>
      <c r="EM713" t="inlineStr">
        <is>
          <t>рФЕР-67</t>
        </is>
      </c>
      <c r="EO713" t="inlineStr"/>
      <c r="EQ713" t="n">
        <v>0</v>
      </c>
      <c r="ER713" t="n">
        <v>970.5700000000001</v>
      </c>
      <c r="ES713" t="n">
        <v>852</v>
      </c>
      <c r="ET713" t="n">
        <v>0</v>
      </c>
      <c r="EU713" t="n">
        <v>0</v>
      </c>
      <c r="EV713" t="n">
        <v>118.57</v>
      </c>
      <c r="EW713" t="n">
        <v>13.9</v>
      </c>
      <c r="EX713" t="n">
        <v>0</v>
      </c>
      <c r="EY713" t="n">
        <v>0</v>
      </c>
      <c r="FQ713" t="n">
        <v>0</v>
      </c>
      <c r="FR713" t="n">
        <v>0</v>
      </c>
      <c r="FS713" t="n">
        <v>0</v>
      </c>
      <c r="FX713" t="n">
        <v>91</v>
      </c>
      <c r="FY713" t="n">
        <v>48</v>
      </c>
      <c r="GA713" t="inlineStr"/>
      <c r="GD713" t="n">
        <v>1</v>
      </c>
      <c r="GF713" t="n">
        <v>1400342257</v>
      </c>
      <c r="GG713" t="n">
        <v>2</v>
      </c>
      <c r="GH713" t="n">
        <v>1</v>
      </c>
      <c r="GI713" t="n">
        <v>2</v>
      </c>
      <c r="GJ713" t="n">
        <v>0</v>
      </c>
      <c r="GK713" t="n">
        <v>0</v>
      </c>
      <c r="GL713">
        <f>ROUND(IF(AND(BH713=3,BI713=3,FS713&lt;&gt;0),P713,0),0)</f>
        <v/>
      </c>
      <c r="GM713">
        <f>ROUND(O713+X713+Y713,0)+GX713</f>
        <v/>
      </c>
      <c r="GN713">
        <f>IF(OR(BI713=0,BI713=1),GM713-GX713,0)</f>
        <v/>
      </c>
      <c r="GO713">
        <f>IF(BI713=2,GM713-GX713,0)</f>
        <v/>
      </c>
      <c r="GP713">
        <f>IF(BI713=4,GM713-GX713,0)</f>
        <v/>
      </c>
      <c r="GR713" t="n">
        <v>0</v>
      </c>
      <c r="GS713" t="n">
        <v>3</v>
      </c>
      <c r="GT713" t="n">
        <v>0</v>
      </c>
      <c r="GU713" t="inlineStr"/>
      <c r="GV713">
        <f>ROUND((GT713),2)</f>
        <v/>
      </c>
      <c r="GW713" t="n">
        <v>1</v>
      </c>
      <c r="GX713">
        <f>ROUND(HC713*I713,0)</f>
        <v/>
      </c>
      <c r="HA713" t="n">
        <v>0</v>
      </c>
      <c r="HB713" t="n">
        <v>0</v>
      </c>
      <c r="HC713">
        <f>GV713*GW713</f>
        <v/>
      </c>
      <c r="HE713" t="inlineStr"/>
      <c r="HF713" t="inlineStr"/>
      <c r="HM713" t="inlineStr"/>
      <c r="HN713" t="inlineStr">
        <is>
          <t>Пр/812-101.0-1</t>
        </is>
      </c>
      <c r="HO713" t="inlineStr">
        <is>
          <t>Пр/774-101.0</t>
        </is>
      </c>
      <c r="HP713" t="inlineStr">
        <is>
          <t>Электромонтажные работы</t>
        </is>
      </c>
      <c r="HQ713" t="inlineStr">
        <is>
          <t>Электромонтажные работы</t>
        </is>
      </c>
      <c r="HS713" t="n">
        <v>0</v>
      </c>
      <c r="IK713" t="n">
        <v>0</v>
      </c>
    </row>
    <row r="714">
      <c r="A714" t="n">
        <v>18</v>
      </c>
      <c r="B714" t="n">
        <v>0</v>
      </c>
      <c r="C714" t="n">
        <v>417</v>
      </c>
      <c r="E714" t="inlineStr">
        <is>
          <t>2,1</t>
        </is>
      </c>
      <c r="F714" t="inlineStr">
        <is>
          <t>509-6744</t>
        </is>
      </c>
      <c r="G714" t="inlineStr">
        <is>
          <t>Лампы люминесцентные компактные энергосберегающие с цоколем Е27 мощностью 55 Вт</t>
        </is>
      </c>
      <c r="H714" t="inlineStr">
        <is>
          <t>шт.</t>
        </is>
      </c>
      <c r="I714">
        <f>I713*J714</f>
        <v/>
      </c>
      <c r="J714" t="n">
        <v>100</v>
      </c>
      <c r="K714" t="n">
        <v>100</v>
      </c>
      <c r="O714">
        <f>ROUND(CP714,0)</f>
        <v/>
      </c>
      <c r="P714">
        <f>ROUND(CQ714*I714,0)</f>
        <v/>
      </c>
      <c r="Q714">
        <f>(ROUND((ROUND(((ET714)*I714),0)*BB714),0)+ROUND((ROUND(((AE714-(EU714))*I714),0)*BS714),0))</f>
        <v/>
      </c>
      <c r="R714">
        <f>(ROUND((ROUND(((EU714)*I714),0)*BS714),0)+ROUND((ROUND(((AE714-(EU714))*I714),0)*BS714),0))</f>
        <v/>
      </c>
      <c r="S714">
        <f>ROUND(CT714*I714,0)</f>
        <v/>
      </c>
      <c r="T714">
        <f>ROUND(CU714*I714,0)</f>
        <v/>
      </c>
      <c r="U714">
        <f>ROUND(CV714*I714,7)</f>
        <v/>
      </c>
      <c r="V714">
        <f>ROUND(CW714*I714,7)</f>
        <v/>
      </c>
      <c r="W714">
        <f>ROUND(CX714*I714,0)</f>
        <v/>
      </c>
      <c r="X714">
        <f>ROUND(CY714,0)</f>
        <v/>
      </c>
      <c r="Y714">
        <f>ROUND(CZ714,0)</f>
        <v/>
      </c>
      <c r="AA714" t="n">
        <v>78869116</v>
      </c>
      <c r="AB714">
        <f>ROUND((AC714+AD714+AF714),2)</f>
        <v/>
      </c>
      <c r="AC714">
        <f>ROUND((ES714),2)</f>
        <v/>
      </c>
      <c r="AD714">
        <f>ROUND((((ET714)-(EU714))+AE714),2)</f>
        <v/>
      </c>
      <c r="AE714">
        <f>ROUND((EU714),2)</f>
        <v/>
      </c>
      <c r="AF714">
        <f>ROUND((EV714),2)</f>
        <v/>
      </c>
      <c r="AG714">
        <f>ROUND((AP714),2)</f>
        <v/>
      </c>
      <c r="AH714">
        <f>(EW714)</f>
        <v/>
      </c>
      <c r="AI714">
        <f>(EX714)</f>
        <v/>
      </c>
      <c r="AJ714">
        <f>(AS714)</f>
        <v/>
      </c>
      <c r="AK714" t="n">
        <v>140.69</v>
      </c>
      <c r="AL714" t="n">
        <v>140.69</v>
      </c>
      <c r="AM714" t="n">
        <v>0</v>
      </c>
      <c r="AN714" t="n">
        <v>0</v>
      </c>
      <c r="AO714" t="n">
        <v>0</v>
      </c>
      <c r="AP714" t="n">
        <v>0</v>
      </c>
      <c r="AQ714" t="n">
        <v>0</v>
      </c>
      <c r="AR714" t="n">
        <v>0</v>
      </c>
      <c r="AS714" t="n">
        <v>0.02</v>
      </c>
      <c r="AT714" t="n">
        <v>91</v>
      </c>
      <c r="AU714" t="n">
        <v>48</v>
      </c>
      <c r="AV714" t="n">
        <v>1</v>
      </c>
      <c r="AW714" t="n">
        <v>1</v>
      </c>
      <c r="AZ714" t="n">
        <v>1</v>
      </c>
      <c r="BA714" t="n">
        <v>1</v>
      </c>
      <c r="BB714" t="n">
        <v>1</v>
      </c>
      <c r="BC714" t="n">
        <v>1.69</v>
      </c>
      <c r="BD714" t="inlineStr"/>
      <c r="BE714" t="inlineStr"/>
      <c r="BF714" t="inlineStr"/>
      <c r="BG714" t="inlineStr"/>
      <c r="BH714" t="n">
        <v>3</v>
      </c>
      <c r="BI714" t="n">
        <v>1</v>
      </c>
      <c r="BJ714" t="inlineStr">
        <is>
          <t>ТССЦ Московской обл., 509-6744, приказ Минстроя России №675/пр от 28.02.2017 № 258/пр</t>
        </is>
      </c>
      <c r="BM714" t="n">
        <v>67001</v>
      </c>
      <c r="BN714" t="n">
        <v>0</v>
      </c>
      <c r="BO714" t="inlineStr">
        <is>
          <t>509-6744</t>
        </is>
      </c>
      <c r="BP714" t="n">
        <v>1</v>
      </c>
      <c r="BQ714" t="n">
        <v>6</v>
      </c>
      <c r="BR714" t="n">
        <v>0</v>
      </c>
      <c r="BS714" t="n">
        <v>1</v>
      </c>
      <c r="BT714" t="n">
        <v>1</v>
      </c>
      <c r="BU714" t="n">
        <v>1</v>
      </c>
      <c r="BV714" t="n">
        <v>1</v>
      </c>
      <c r="BW714" t="n">
        <v>1</v>
      </c>
      <c r="BX714" t="n">
        <v>1</v>
      </c>
      <c r="BY714" t="inlineStr"/>
      <c r="BZ714" t="n">
        <v>91</v>
      </c>
      <c r="CA714" t="n">
        <v>48</v>
      </c>
      <c r="CB714" t="inlineStr"/>
      <c r="CE714" t="n">
        <v>12</v>
      </c>
      <c r="CF714" t="n">
        <v>0</v>
      </c>
      <c r="CG714" t="n">
        <v>0</v>
      </c>
      <c r="CM714" t="n">
        <v>0</v>
      </c>
      <c r="CN714" t="inlineStr"/>
      <c r="CO714" t="n">
        <v>0</v>
      </c>
      <c r="CP714">
        <f>(P714+Q714+S714)</f>
        <v/>
      </c>
      <c r="CQ714">
        <f>AC714*BC714</f>
        <v/>
      </c>
      <c r="CR714">
        <f>(ROUND((ROUND(((ET714)*1),0)*BB714),0)+ROUND((ROUND(((AE714-(EU714))*1),0)*BS714),0))</f>
        <v/>
      </c>
      <c r="CS714">
        <f>(ROUND((ROUND(((EU714)*1),0)*BS714),0)+ROUND((ROUND(((AE714-(EU714))*1),0)*BS714),0))</f>
        <v/>
      </c>
      <c r="CT714">
        <f>AF714*BA714</f>
        <v/>
      </c>
      <c r="CU714">
        <f>AG714</f>
        <v/>
      </c>
      <c r="CV714">
        <f>AH714</f>
        <v/>
      </c>
      <c r="CW714">
        <f>AI714</f>
        <v/>
      </c>
      <c r="CX714">
        <f>AJ714</f>
        <v/>
      </c>
      <c r="CY714">
        <f>(((S714+R714)*AT714)/100)</f>
        <v/>
      </c>
      <c r="CZ714">
        <f>(((S714+R714)*AU714)/100)</f>
        <v/>
      </c>
      <c r="DC714" t="inlineStr"/>
      <c r="DD714" t="inlineStr"/>
      <c r="DE714" t="inlineStr"/>
      <c r="DF714" t="inlineStr"/>
      <c r="DG714" t="inlineStr"/>
      <c r="DH714" t="inlineStr"/>
      <c r="DI714" t="inlineStr"/>
      <c r="DJ714" t="inlineStr"/>
      <c r="DK714" t="inlineStr"/>
      <c r="DL714" t="inlineStr"/>
      <c r="DM714" t="inlineStr"/>
      <c r="DN714" t="n">
        <v>0</v>
      </c>
      <c r="DO714" t="n">
        <v>0</v>
      </c>
      <c r="DP714" t="n">
        <v>1</v>
      </c>
      <c r="DQ714" t="n">
        <v>1</v>
      </c>
      <c r="DU714" t="n">
        <v>1010</v>
      </c>
      <c r="DV714" t="inlineStr">
        <is>
          <t>шт.</t>
        </is>
      </c>
      <c r="DW714" t="inlineStr">
        <is>
          <t>шт.</t>
        </is>
      </c>
      <c r="DX714" t="n">
        <v>1</v>
      </c>
      <c r="DZ714" t="inlineStr"/>
      <c r="EA714" t="inlineStr"/>
      <c r="EB714" t="inlineStr"/>
      <c r="EC714" t="inlineStr"/>
      <c r="EE714" t="n">
        <v>78726030</v>
      </c>
      <c r="EF714" t="n">
        <v>6</v>
      </c>
      <c r="EG714" t="inlineStr">
        <is>
          <t>Ремонтно-строительные работы</t>
        </is>
      </c>
      <c r="EH714" t="n">
        <v>101</v>
      </c>
      <c r="EI714" t="inlineStr">
        <is>
          <t>Электромонтажные работы</t>
        </is>
      </c>
      <c r="EJ714" t="n">
        <v>1</v>
      </c>
      <c r="EK714" t="n">
        <v>67001</v>
      </c>
      <c r="EL714" t="inlineStr">
        <is>
          <t>Электромонтажные работы</t>
        </is>
      </c>
      <c r="EM714" t="inlineStr">
        <is>
          <t>рФЕР-67</t>
        </is>
      </c>
      <c r="EO714" t="inlineStr"/>
      <c r="EQ714" t="n">
        <v>0</v>
      </c>
      <c r="ER714" t="n">
        <v>140.69</v>
      </c>
      <c r="ES714" t="n">
        <v>140.69</v>
      </c>
      <c r="ET714" t="n">
        <v>0</v>
      </c>
      <c r="EU714" t="n">
        <v>0</v>
      </c>
      <c r="EV714" t="n">
        <v>0</v>
      </c>
      <c r="EW714" t="n">
        <v>0</v>
      </c>
      <c r="EX714" t="n">
        <v>0</v>
      </c>
      <c r="FQ714" t="n">
        <v>0</v>
      </c>
      <c r="FR714" t="n">
        <v>0</v>
      </c>
      <c r="FS714" t="n">
        <v>0</v>
      </c>
      <c r="FX714" t="n">
        <v>91</v>
      </c>
      <c r="FY714" t="n">
        <v>48</v>
      </c>
      <c r="GA714" t="inlineStr"/>
      <c r="GD714" t="n">
        <v>1</v>
      </c>
      <c r="GF714" t="n">
        <v>-228955380</v>
      </c>
      <c r="GG714" t="n">
        <v>2</v>
      </c>
      <c r="GH714" t="n">
        <v>1</v>
      </c>
      <c r="GI714" t="n">
        <v>2</v>
      </c>
      <c r="GJ714" t="n">
        <v>0</v>
      </c>
      <c r="GK714" t="n">
        <v>0</v>
      </c>
      <c r="GL714">
        <f>ROUND(IF(AND(BH714=3,BI714=3,FS714&lt;&gt;0),P714,0),0)</f>
        <v/>
      </c>
      <c r="GM714">
        <f>ROUND(O714+X714+Y714,0)+GX714</f>
        <v/>
      </c>
      <c r="GN714">
        <f>IF(OR(BI714=0,BI714=1),GM714-GX714,0)</f>
        <v/>
      </c>
      <c r="GO714">
        <f>IF(BI714=2,GM714-GX714,0)</f>
        <v/>
      </c>
      <c r="GP714">
        <f>IF(BI714=4,GM714-GX714,0)</f>
        <v/>
      </c>
      <c r="GR714" t="n">
        <v>0</v>
      </c>
      <c r="GS714" t="n">
        <v>3</v>
      </c>
      <c r="GT714" t="n">
        <v>0</v>
      </c>
      <c r="GU714" t="inlineStr"/>
      <c r="GV714">
        <f>ROUND((GT714),2)</f>
        <v/>
      </c>
      <c r="GW714" t="n">
        <v>1</v>
      </c>
      <c r="GX714">
        <f>ROUND(HC714*I714,0)</f>
        <v/>
      </c>
      <c r="HA714" t="n">
        <v>0</v>
      </c>
      <c r="HB714" t="n">
        <v>0</v>
      </c>
      <c r="HC714">
        <f>GV714*GW714</f>
        <v/>
      </c>
      <c r="HE714" t="inlineStr"/>
      <c r="HF714" t="inlineStr"/>
      <c r="HM714" t="inlineStr"/>
      <c r="HN714" t="inlineStr">
        <is>
          <t>Пр/812-101.0-1</t>
        </is>
      </c>
      <c r="HO714" t="inlineStr">
        <is>
          <t>Пр/774-101.0</t>
        </is>
      </c>
      <c r="HP714" t="inlineStr">
        <is>
          <t>Электромонтажные работы</t>
        </is>
      </c>
      <c r="HQ714" t="inlineStr">
        <is>
          <t>Электромонтажные работы</t>
        </is>
      </c>
      <c r="HS714" t="n">
        <v>0</v>
      </c>
      <c r="IK714" t="n">
        <v>0</v>
      </c>
    </row>
    <row r="715">
      <c r="A715" t="n">
        <v>17</v>
      </c>
      <c r="B715" t="n">
        <v>0</v>
      </c>
      <c r="C715">
        <f>ROW(SmtRes!A423)</f>
        <v/>
      </c>
      <c r="D715">
        <f>ROW(EtalonRes!A387)</f>
        <v/>
      </c>
      <c r="E715" t="inlineStr">
        <is>
          <t>3</t>
        </is>
      </c>
      <c r="F715" t="inlineStr">
        <is>
          <t>16-07-005-1</t>
        </is>
      </c>
      <c r="G715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715" t="inlineStr">
        <is>
          <t>100 м трубопровода</t>
        </is>
      </c>
      <c r="I715">
        <f>ROUND(ROUND(60/100,4),7)</f>
        <v/>
      </c>
      <c r="J715" t="n">
        <v>0</v>
      </c>
      <c r="K715">
        <f>ROUND(ROUND(60/100,4),7)</f>
        <v/>
      </c>
      <c r="O715">
        <f>ROUND(CP715,0)</f>
        <v/>
      </c>
      <c r="P715">
        <f>ROUND(CQ715*I715,0)</f>
        <v/>
      </c>
      <c r="Q715">
        <f>(ROUND((ROUND((((ET715*ROUND(4,7)))*I715),0)*BB715),0)+ROUND((ROUND(((AE715-((EU715*ROUND(4,7))))*I715),0)*BS715),0))</f>
        <v/>
      </c>
      <c r="R715">
        <f>(ROUND((ROUND((((EU715*ROUND(4,7)))*I715),0)*BS715),0)+ROUND((ROUND(((AE715-((EU715*ROUND(4,7))))*I715),0)*BS715),0))</f>
        <v/>
      </c>
      <c r="S715">
        <f>ROUND(CT715*I715,0)</f>
        <v/>
      </c>
      <c r="T715">
        <f>ROUND(CU715*I715,0)</f>
        <v/>
      </c>
      <c r="U715">
        <f>ROUND(CV715*I715,7)</f>
        <v/>
      </c>
      <c r="V715">
        <f>ROUND(CW715*I715,7)</f>
        <v/>
      </c>
      <c r="W715">
        <f>ROUND(CX715*I715,0)</f>
        <v/>
      </c>
      <c r="X715">
        <f>ROUND(CY715,0)</f>
        <v/>
      </c>
      <c r="Y715">
        <f>ROUND(CZ715,0)</f>
        <v/>
      </c>
      <c r="AA715" t="n">
        <v>78869116</v>
      </c>
      <c r="AB715">
        <f>ROUND((AC715+AD715+AF715),2)</f>
        <v/>
      </c>
      <c r="AC715">
        <f>ROUND((ES715),2)</f>
        <v/>
      </c>
      <c r="AD715">
        <f>ROUND(((((ET715*ROUND(4,7)))-((EU715*ROUND(4,7))))+AE715),2)</f>
        <v/>
      </c>
      <c r="AE715">
        <f>ROUND(((EU715*ROUND(4,7))),2)</f>
        <v/>
      </c>
      <c r="AF715">
        <f>ROUND(((EV715*ROUND(4,7))),2)</f>
        <v/>
      </c>
      <c r="AG715">
        <f>ROUND((AP715),2)</f>
        <v/>
      </c>
      <c r="AH715">
        <f>((EW715*ROUND(4,7)))</f>
        <v/>
      </c>
      <c r="AI715">
        <f>((EX715*ROUND(4,7)))</f>
        <v/>
      </c>
      <c r="AJ715">
        <f>(AS715)</f>
        <v/>
      </c>
      <c r="AK715" t="n">
        <v>107.11</v>
      </c>
      <c r="AL715" t="n">
        <v>4.28</v>
      </c>
      <c r="AM715" t="n">
        <v>44.51</v>
      </c>
      <c r="AN715" t="n">
        <v>0</v>
      </c>
      <c r="AO715" t="n">
        <v>58.32</v>
      </c>
      <c r="AP715" t="n">
        <v>0</v>
      </c>
      <c r="AQ715" t="n">
        <v>5.01</v>
      </c>
      <c r="AR715" t="n">
        <v>0</v>
      </c>
      <c r="AS715" t="n">
        <v>0</v>
      </c>
      <c r="AT715" t="n">
        <v>121</v>
      </c>
      <c r="AU715" t="n">
        <v>72</v>
      </c>
      <c r="AV715" t="n">
        <v>1</v>
      </c>
      <c r="AW715" t="n">
        <v>1</v>
      </c>
      <c r="AZ715" t="n">
        <v>1</v>
      </c>
      <c r="BA715" t="n">
        <v>52.25</v>
      </c>
      <c r="BB715" t="n">
        <v>5.97</v>
      </c>
      <c r="BC715" t="n">
        <v>11.38</v>
      </c>
      <c r="BD715" t="inlineStr"/>
      <c r="BE715" t="inlineStr"/>
      <c r="BF715" t="inlineStr"/>
      <c r="BG715" t="inlineStr"/>
      <c r="BH715" t="n">
        <v>0</v>
      </c>
      <c r="BI715" t="n">
        <v>1</v>
      </c>
      <c r="BJ715" t="inlineStr">
        <is>
          <t>ТЕР Московской обл., 16-07-005-1, приказ Минстроя России №675/пр от 28.02.2017 № 260/пр</t>
        </is>
      </c>
      <c r="BM715" t="n">
        <v>16001</v>
      </c>
      <c r="BN715" t="n">
        <v>0</v>
      </c>
      <c r="BO715" t="inlineStr">
        <is>
          <t>16-07-005-1</t>
        </is>
      </c>
      <c r="BP715" t="n">
        <v>1</v>
      </c>
      <c r="BQ715" t="n">
        <v>2</v>
      </c>
      <c r="BR715" t="n">
        <v>0</v>
      </c>
      <c r="BS715" t="n">
        <v>52.25</v>
      </c>
      <c r="BT715" t="n">
        <v>1</v>
      </c>
      <c r="BU715" t="n">
        <v>1</v>
      </c>
      <c r="BV715" t="n">
        <v>1</v>
      </c>
      <c r="BW715" t="n">
        <v>1</v>
      </c>
      <c r="BX715" t="n">
        <v>1</v>
      </c>
      <c r="BY715" t="inlineStr"/>
      <c r="BZ715" t="n">
        <v>121</v>
      </c>
      <c r="CA715" t="n">
        <v>72</v>
      </c>
      <c r="CB715" t="inlineStr"/>
      <c r="CE715" t="n">
        <v>12</v>
      </c>
      <c r="CF715" t="n">
        <v>0</v>
      </c>
      <c r="CG715" t="n">
        <v>0</v>
      </c>
      <c r="CM715" t="n">
        <v>0</v>
      </c>
      <c r="CN715" t="inlineStr"/>
      <c r="CO715" t="n">
        <v>0</v>
      </c>
      <c r="CP715">
        <f>(P715+Q715+S715)</f>
        <v/>
      </c>
      <c r="CQ715">
        <f>AC715*BC715</f>
        <v/>
      </c>
      <c r="CR715">
        <f>(ROUND((ROUND((((ET715*ROUND(4,7)))*1),0)*BB715),0)+ROUND((ROUND(((AE715-((EU715*ROUND(4,7))))*1),0)*BS715),0))</f>
        <v/>
      </c>
      <c r="CS715">
        <f>(ROUND((ROUND((((EU715*ROUND(4,7)))*1),0)*BS715),0)+ROUND((ROUND(((AE715-((EU715*ROUND(4,7))))*1),0)*BS715),0))</f>
        <v/>
      </c>
      <c r="CT715">
        <f>AF715*BA715</f>
        <v/>
      </c>
      <c r="CU715">
        <f>AG715</f>
        <v/>
      </c>
      <c r="CV715">
        <f>AH715</f>
        <v/>
      </c>
      <c r="CW715">
        <f>AI715</f>
        <v/>
      </c>
      <c r="CX715">
        <f>AJ715</f>
        <v/>
      </c>
      <c r="CY715">
        <f>(((S715+R715)*AT715)/100)</f>
        <v/>
      </c>
      <c r="CZ715">
        <f>(((S715+R715)*AU715)/100)</f>
        <v/>
      </c>
      <c r="DC715" t="inlineStr"/>
      <c r="DD715" t="inlineStr"/>
      <c r="DE715" t="inlineStr">
        <is>
          <t>)*4</t>
        </is>
      </c>
      <c r="DF715" t="inlineStr">
        <is>
          <t>)*4</t>
        </is>
      </c>
      <c r="DG715" t="inlineStr">
        <is>
          <t>)*4</t>
        </is>
      </c>
      <c r="DH715" t="inlineStr"/>
      <c r="DI715" t="inlineStr">
        <is>
          <t>)*4</t>
        </is>
      </c>
      <c r="DJ715" t="inlineStr">
        <is>
          <t>)*4</t>
        </is>
      </c>
      <c r="DK715" t="inlineStr"/>
      <c r="DL715" t="inlineStr"/>
      <c r="DM715" t="inlineStr"/>
      <c r="DN715" t="n">
        <v>0</v>
      </c>
      <c r="DO715" t="n">
        <v>0</v>
      </c>
      <c r="DP715" t="n">
        <v>1</v>
      </c>
      <c r="DQ715" t="n">
        <v>1</v>
      </c>
      <c r="DU715" t="n">
        <v>1013</v>
      </c>
      <c r="DV715" t="inlineStr">
        <is>
          <t>100 м трубопровода</t>
        </is>
      </c>
      <c r="DW715" t="inlineStr">
        <is>
          <t>100 м трубопровода</t>
        </is>
      </c>
      <c r="DX715" t="n">
        <v>1</v>
      </c>
      <c r="DZ715" t="inlineStr"/>
      <c r="EA715" t="inlineStr"/>
      <c r="EB715" t="inlineStr"/>
      <c r="EC715" t="inlineStr"/>
      <c r="EE715" t="n">
        <v>78725882</v>
      </c>
      <c r="EF715" t="n">
        <v>2</v>
      </c>
      <c r="EG715" t="inlineStr">
        <is>
          <t>Общестроительные работы</t>
        </is>
      </c>
      <c r="EH715" t="n">
        <v>16</v>
      </c>
      <c r="EI71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715" t="n">
        <v>1</v>
      </c>
      <c r="EK715" t="n">
        <v>16001</v>
      </c>
      <c r="EL715" t="inlineStr">
        <is>
          <t>Трубопроводы внутренние</t>
        </is>
      </c>
      <c r="EM715" t="inlineStr">
        <is>
          <t>ФЕР-16</t>
        </is>
      </c>
      <c r="EO715" t="inlineStr"/>
      <c r="EQ715" t="n">
        <v>0</v>
      </c>
      <c r="ER715" t="n">
        <v>107.11</v>
      </c>
      <c r="ES715" t="n">
        <v>4.28</v>
      </c>
      <c r="ET715" t="n">
        <v>44.51</v>
      </c>
      <c r="EU715" t="n">
        <v>0</v>
      </c>
      <c r="EV715" t="n">
        <v>58.32</v>
      </c>
      <c r="EW715" t="n">
        <v>5.01</v>
      </c>
      <c r="EX715" t="n">
        <v>0</v>
      </c>
      <c r="EY715" t="n">
        <v>0</v>
      </c>
      <c r="FQ715" t="n">
        <v>0</v>
      </c>
      <c r="FR715" t="n">
        <v>0</v>
      </c>
      <c r="FS715" t="n">
        <v>0</v>
      </c>
      <c r="FX715" t="n">
        <v>121</v>
      </c>
      <c r="FY715" t="n">
        <v>72</v>
      </c>
      <c r="GA715" t="inlineStr"/>
      <c r="GD715" t="n">
        <v>1</v>
      </c>
      <c r="GF715" t="n">
        <v>635989612</v>
      </c>
      <c r="GG715" t="n">
        <v>2</v>
      </c>
      <c r="GH715" t="n">
        <v>1</v>
      </c>
      <c r="GI715" t="n">
        <v>2</v>
      </c>
      <c r="GJ715" t="n">
        <v>0</v>
      </c>
      <c r="GK715" t="n">
        <v>0</v>
      </c>
      <c r="GL715">
        <f>ROUND(IF(AND(BH715=3,BI715=3,FS715&lt;&gt;0),P715,0),0)</f>
        <v/>
      </c>
      <c r="GM715">
        <f>ROUND(O715+X715+Y715,0)+GX715</f>
        <v/>
      </c>
      <c r="GN715">
        <f>IF(OR(BI715=0,BI715=1),GM715-GX715,0)</f>
        <v/>
      </c>
      <c r="GO715">
        <f>IF(BI715=2,GM715-GX715,0)</f>
        <v/>
      </c>
      <c r="GP715">
        <f>IF(BI715=4,GM715-GX715,0)</f>
        <v/>
      </c>
      <c r="GR715" t="n">
        <v>0</v>
      </c>
      <c r="GS715" t="n">
        <v>3</v>
      </c>
      <c r="GT715" t="n">
        <v>0</v>
      </c>
      <c r="GU715" t="inlineStr"/>
      <c r="GV715">
        <f>ROUND((GT715),2)</f>
        <v/>
      </c>
      <c r="GW715" t="n">
        <v>1</v>
      </c>
      <c r="GX715">
        <f>ROUND(HC715*I715,0)</f>
        <v/>
      </c>
      <c r="HA715" t="n">
        <v>0</v>
      </c>
      <c r="HB715" t="n">
        <v>0</v>
      </c>
      <c r="HC715">
        <f>GV715*GW715</f>
        <v/>
      </c>
      <c r="HE715" t="inlineStr"/>
      <c r="HF715" t="inlineStr"/>
      <c r="HM715" t="inlineStr"/>
      <c r="HN715" t="inlineStr">
        <is>
          <t>Пр/812-016.0-1</t>
        </is>
      </c>
      <c r="HO715" t="inlineStr">
        <is>
          <t>Пр/774-016.0</t>
        </is>
      </c>
      <c r="HP71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71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715" t="n">
        <v>0</v>
      </c>
      <c r="IK715" t="n">
        <v>0</v>
      </c>
    </row>
    <row r="716"/>
    <row r="717">
      <c r="A717" s="435" t="n">
        <v>51</v>
      </c>
      <c r="B717" s="435">
        <f>B708</f>
        <v/>
      </c>
      <c r="C717" s="435">
        <f>A708</f>
        <v/>
      </c>
      <c r="D717" s="435">
        <f>ROW(A708)</f>
        <v/>
      </c>
      <c r="E717" s="435" t="n"/>
      <c r="F717" s="435">
        <f>IF(F708&lt;&gt;"",F708,"")</f>
        <v/>
      </c>
      <c r="G717" s="435">
        <f>IF(G708&lt;&gt;"",G708,"")</f>
        <v/>
      </c>
      <c r="H717" s="435" t="n">
        <v>0</v>
      </c>
      <c r="I717" s="435" t="n"/>
      <c r="J717" s="435" t="n"/>
      <c r="K717" s="435" t="n"/>
      <c r="L717" s="435" t="n"/>
      <c r="M717" s="435" t="n"/>
      <c r="N717" s="435" t="n"/>
      <c r="O717" s="435" t="n">
        <v>0</v>
      </c>
      <c r="P717" s="435" t="n">
        <v>0</v>
      </c>
      <c r="Q717" s="435" t="n">
        <v>0</v>
      </c>
      <c r="R717" s="435" t="n">
        <v>0</v>
      </c>
      <c r="S717" s="435" t="n">
        <v>0</v>
      </c>
      <c r="T717" s="435" t="n">
        <v>0</v>
      </c>
      <c r="U717" s="435" t="n">
        <v>0</v>
      </c>
      <c r="V717" s="435" t="n">
        <v>0</v>
      </c>
      <c r="W717" s="435" t="n">
        <v>0</v>
      </c>
      <c r="X717" s="435" t="n">
        <v>0</v>
      </c>
      <c r="Y717" s="435" t="n">
        <v>0</v>
      </c>
      <c r="Z717" s="435" t="n"/>
      <c r="AA717" s="435" t="n"/>
      <c r="AB717" s="435" t="n"/>
      <c r="AC717" s="435" t="n"/>
      <c r="AD717" s="435" t="n"/>
      <c r="AE717" s="435" t="n"/>
      <c r="AF717" s="435" t="n"/>
      <c r="AG717" s="435" t="n"/>
      <c r="AH717" s="435" t="n"/>
      <c r="AI717" s="435" t="n"/>
      <c r="AJ717" s="435" t="n"/>
      <c r="AK717" s="435" t="n"/>
      <c r="AL717" s="435" t="n"/>
      <c r="AM717" s="435" t="n"/>
      <c r="AN717" s="435" t="n"/>
      <c r="AO717" s="435">
        <f>ROUND(BX717,0)</f>
        <v/>
      </c>
      <c r="AP717" s="435">
        <f>ROUND(BY717,0)</f>
        <v/>
      </c>
      <c r="AQ717" s="435">
        <f>ROUND(BZ717,0)</f>
        <v/>
      </c>
      <c r="AR717" s="435">
        <f>ROUND(CA717,0)</f>
        <v/>
      </c>
      <c r="AS717" s="435">
        <f>ROUND(CB717,0)</f>
        <v/>
      </c>
      <c r="AT717" s="435">
        <f>ROUND(CC717,0)</f>
        <v/>
      </c>
      <c r="AU717" s="435">
        <f>ROUND(CD717,0)</f>
        <v/>
      </c>
      <c r="AV717" s="435">
        <f>ROUND(CE717,0)</f>
        <v/>
      </c>
      <c r="AW717" s="435">
        <f>ROUND(CF717,0)</f>
        <v/>
      </c>
      <c r="AX717" s="435">
        <f>ROUND(CG717,0)</f>
        <v/>
      </c>
      <c r="AY717" s="435">
        <f>ROUND(CH717,0)</f>
        <v/>
      </c>
      <c r="AZ717" s="435">
        <f>ROUND(CI717,0)</f>
        <v/>
      </c>
      <c r="BA717" s="435">
        <f>ROUND(CJ717,0)</f>
        <v/>
      </c>
      <c r="BB717" s="435">
        <f>ROUND(CK717,0)</f>
        <v/>
      </c>
      <c r="BC717" s="435">
        <f>ROUND(CL717,0)</f>
        <v/>
      </c>
      <c r="BD717" s="435">
        <f>ROUND(CM717,0)</f>
        <v/>
      </c>
      <c r="BE717" s="435" t="n"/>
      <c r="BF717" s="435" t="n"/>
      <c r="BG717" s="435" t="n"/>
      <c r="BH717" s="435" t="n"/>
      <c r="BI717" s="435" t="n"/>
      <c r="BJ717" s="435" t="n"/>
      <c r="BK717" s="435" t="n"/>
      <c r="BL717" s="435" t="n"/>
      <c r="BM717" s="435" t="n"/>
      <c r="BN717" s="435" t="n"/>
      <c r="BO717" s="435" t="n"/>
      <c r="BP717" s="435" t="n"/>
      <c r="BQ717" s="435" t="n"/>
      <c r="BR717" s="435" t="n"/>
      <c r="BS717" s="435" t="n"/>
      <c r="BT717" s="435" t="n"/>
      <c r="BU717" s="435" t="n"/>
      <c r="BV717" s="435" t="n"/>
      <c r="BW717" s="435" t="n"/>
      <c r="BX717" s="435" t="n"/>
      <c r="BY717" s="435" t="n"/>
      <c r="BZ717" s="435" t="n"/>
      <c r="CA717" s="435" t="n"/>
      <c r="CB717" s="435" t="n"/>
      <c r="CC717" s="435" t="n"/>
      <c r="CD717" s="435" t="n"/>
      <c r="CE717" s="435" t="n"/>
      <c r="CF717" s="435" t="n"/>
      <c r="CG717" s="435" t="n"/>
      <c r="CH717" s="435" t="n"/>
      <c r="CI717" s="435" t="n"/>
      <c r="CJ717" s="435" t="n"/>
      <c r="CK717" s="435" t="n"/>
      <c r="CL717" s="435" t="n"/>
      <c r="CM717" s="435" t="n"/>
      <c r="CN717" s="435" t="n"/>
      <c r="CO717" s="435" t="n"/>
      <c r="CP717" s="435" t="n"/>
      <c r="CQ717" s="435" t="n"/>
      <c r="CR717" s="435" t="n"/>
      <c r="CS717" s="435" t="n"/>
      <c r="CT717" s="435" t="n"/>
      <c r="CU717" s="435" t="n"/>
      <c r="CV717" s="435" t="n"/>
      <c r="CW717" s="435" t="n"/>
      <c r="CX717" s="435" t="n"/>
      <c r="CY717" s="435" t="n"/>
      <c r="CZ717" s="435" t="n"/>
      <c r="DA717" s="435" t="n"/>
      <c r="DB717" s="435" t="n"/>
      <c r="DC717" s="435" t="n"/>
      <c r="DD717" s="435" t="n"/>
      <c r="DE717" s="435" t="n"/>
      <c r="DF717" s="435" t="n"/>
      <c r="DG717" s="436" t="n"/>
      <c r="DH717" s="436" t="n"/>
      <c r="DI717" s="436" t="n"/>
      <c r="DJ717" s="436" t="n"/>
      <c r="DK717" s="436" t="n"/>
      <c r="DL717" s="436" t="n"/>
      <c r="DM717" s="436" t="n"/>
      <c r="DN717" s="436" t="n"/>
      <c r="DO717" s="436" t="n"/>
      <c r="DP717" s="436" t="n"/>
      <c r="DQ717" s="436" t="n"/>
      <c r="DR717" s="436" t="n"/>
      <c r="DS717" s="436" t="n"/>
      <c r="DT717" s="436" t="n"/>
      <c r="DU717" s="436" t="n"/>
      <c r="DV717" s="436" t="n"/>
      <c r="DW717" s="436" t="n"/>
      <c r="DX717" s="436" t="n"/>
      <c r="DY717" s="436" t="n"/>
      <c r="DZ717" s="436" t="n"/>
      <c r="EA717" s="436" t="n"/>
      <c r="EB717" s="436" t="n"/>
      <c r="EC717" s="436" t="n"/>
      <c r="ED717" s="436" t="n"/>
      <c r="EE717" s="436" t="n"/>
      <c r="EF717" s="436" t="n"/>
      <c r="EG717" s="436" t="n"/>
      <c r="EH717" s="436" t="n"/>
      <c r="EI717" s="436" t="n"/>
      <c r="EJ717" s="436" t="n"/>
      <c r="EK717" s="436" t="n"/>
      <c r="EL717" s="436" t="n"/>
      <c r="EM717" s="436" t="n"/>
      <c r="EN717" s="436" t="n"/>
      <c r="EO717" s="436" t="n"/>
      <c r="EP717" s="436" t="n"/>
      <c r="EQ717" s="436" t="n"/>
      <c r="ER717" s="436" t="n"/>
      <c r="ES717" s="436" t="n"/>
      <c r="ET717" s="436" t="n"/>
      <c r="EU717" s="436" t="n"/>
      <c r="EV717" s="436" t="n"/>
      <c r="EW717" s="436" t="n"/>
      <c r="EX717" s="436" t="n"/>
      <c r="EY717" s="436" t="n"/>
      <c r="EZ717" s="436" t="n"/>
      <c r="FA717" s="436" t="n"/>
      <c r="FB717" s="436" t="n"/>
      <c r="FC717" s="436" t="n"/>
      <c r="FD717" s="436" t="n"/>
      <c r="FE717" s="436" t="n"/>
      <c r="FF717" s="436" t="n"/>
      <c r="FG717" s="436" t="n"/>
      <c r="FH717" s="436" t="n"/>
      <c r="FI717" s="436" t="n"/>
      <c r="FJ717" s="436" t="n"/>
      <c r="FK717" s="436" t="n"/>
      <c r="FL717" s="436" t="n"/>
      <c r="FM717" s="436" t="n"/>
      <c r="FN717" s="436" t="n"/>
      <c r="FO717" s="436" t="n"/>
      <c r="FP717" s="436" t="n"/>
      <c r="FQ717" s="436" t="n"/>
      <c r="FR717" s="436" t="n"/>
      <c r="FS717" s="436" t="n"/>
      <c r="FT717" s="436" t="n"/>
      <c r="FU717" s="436" t="n"/>
      <c r="FV717" s="436" t="n"/>
      <c r="FW717" s="436" t="n"/>
      <c r="FX717" s="436" t="n"/>
      <c r="FY717" s="436" t="n"/>
      <c r="FZ717" s="436" t="n"/>
      <c r="GA717" s="436" t="n"/>
      <c r="GB717" s="436" t="n"/>
      <c r="GC717" s="436" t="n"/>
      <c r="GD717" s="436" t="n"/>
      <c r="GE717" s="436" t="n"/>
      <c r="GF717" s="436" t="n"/>
      <c r="GG717" s="436" t="n"/>
      <c r="GH717" s="436" t="n"/>
      <c r="GI717" s="436" t="n"/>
      <c r="GJ717" s="436" t="n"/>
      <c r="GK717" s="436" t="n"/>
      <c r="GL717" s="436" t="n"/>
      <c r="GM717" s="436" t="n"/>
      <c r="GN717" s="436" t="n"/>
      <c r="GO717" s="436" t="n"/>
      <c r="GP717" s="436" t="n"/>
      <c r="GQ717" s="436" t="n"/>
      <c r="GR717" s="436" t="n"/>
      <c r="GS717" s="436" t="n"/>
      <c r="GT717" s="436" t="n"/>
      <c r="GU717" s="436" t="n"/>
      <c r="GV717" s="436" t="n"/>
      <c r="GW717" s="436" t="n"/>
      <c r="GX717" s="436" t="n">
        <v>0</v>
      </c>
    </row>
    <row r="718"/>
    <row r="719">
      <c r="A719" s="437" t="n">
        <v>50</v>
      </c>
      <c r="B719" s="437" t="n">
        <v>0</v>
      </c>
      <c r="C719" s="437" t="n">
        <v>0</v>
      </c>
      <c r="D719" s="437" t="n">
        <v>1</v>
      </c>
      <c r="E719" s="437" t="n">
        <v>201</v>
      </c>
      <c r="F719" s="437">
        <f>ROUND(Source!O717,O719)</f>
        <v/>
      </c>
      <c r="G719" s="437" t="inlineStr">
        <is>
          <t>ПЗ</t>
        </is>
      </c>
      <c r="H719" s="437" t="inlineStr">
        <is>
          <t>Прямые затраты</t>
        </is>
      </c>
      <c r="I719" s="437" t="n"/>
      <c r="J719" s="437" t="n"/>
      <c r="K719" s="437" t="n">
        <v>201</v>
      </c>
      <c r="L719" s="437" t="n">
        <v>1</v>
      </c>
      <c r="M719" s="437" t="n">
        <v>3</v>
      </c>
      <c r="N719" s="437" t="inlineStr"/>
      <c r="O719" s="437" t="n">
        <v>0</v>
      </c>
      <c r="P719" s="437" t="n"/>
      <c r="Q719" s="437" t="n"/>
      <c r="R719" s="437" t="n"/>
      <c r="S719" s="437" t="n"/>
      <c r="T719" s="437" t="n"/>
      <c r="U719" s="437" t="n"/>
      <c r="V719" s="437" t="n"/>
      <c r="W719" s="437" t="n">
        <v>0</v>
      </c>
      <c r="X719" s="437" t="n">
        <v>1</v>
      </c>
      <c r="Y719" s="437" t="n">
        <v>0</v>
      </c>
      <c r="Z719" s="437" t="n"/>
      <c r="AA719" s="437" t="n"/>
      <c r="AB719" s="437" t="n"/>
    </row>
    <row r="720">
      <c r="A720" s="437" t="n">
        <v>50</v>
      </c>
      <c r="B720" s="437" t="n">
        <v>0</v>
      </c>
      <c r="C720" s="437" t="n">
        <v>0</v>
      </c>
      <c r="D720" s="437" t="n">
        <v>1</v>
      </c>
      <c r="E720" s="437" t="n">
        <v>202</v>
      </c>
      <c r="F720" s="437">
        <f>ROUND(Source!P717,O720)</f>
        <v/>
      </c>
      <c r="G720" s="437" t="inlineStr">
        <is>
          <t>СтМатОб</t>
        </is>
      </c>
      <c r="H720" s="437" t="inlineStr">
        <is>
          <t>Стоимость материальных ресурсов (всего)</t>
        </is>
      </c>
      <c r="I720" s="437" t="n"/>
      <c r="J720" s="437" t="n"/>
      <c r="K720" s="437" t="n">
        <v>202</v>
      </c>
      <c r="L720" s="437" t="n">
        <v>2</v>
      </c>
      <c r="M720" s="437" t="n">
        <v>3</v>
      </c>
      <c r="N720" s="437" t="inlineStr"/>
      <c r="O720" s="437" t="n">
        <v>0</v>
      </c>
      <c r="P720" s="437" t="n"/>
      <c r="Q720" s="437" t="n"/>
      <c r="R720" s="437" t="n"/>
      <c r="S720" s="437" t="n"/>
      <c r="T720" s="437" t="n"/>
      <c r="U720" s="437" t="n"/>
      <c r="V720" s="437" t="n"/>
      <c r="W720" s="437" t="n">
        <v>0</v>
      </c>
      <c r="X720" s="437" t="n">
        <v>1</v>
      </c>
      <c r="Y720" s="437" t="n">
        <v>0</v>
      </c>
      <c r="Z720" s="437" t="n"/>
      <c r="AA720" s="437" t="n"/>
      <c r="AB720" s="437" t="n"/>
    </row>
    <row r="721">
      <c r="A721" s="437" t="n">
        <v>50</v>
      </c>
      <c r="B721" s="437" t="n">
        <v>0</v>
      </c>
      <c r="C721" s="437" t="n">
        <v>0</v>
      </c>
      <c r="D721" s="437" t="n">
        <v>1</v>
      </c>
      <c r="E721" s="437" t="n">
        <v>222</v>
      </c>
      <c r="F721" s="437">
        <f>ROUND(Source!AO717,O721)</f>
        <v/>
      </c>
      <c r="G721" s="437" t="inlineStr">
        <is>
          <t>СтМатОбЗак</t>
        </is>
      </c>
      <c r="H721" s="437" t="inlineStr">
        <is>
          <t>Стоимость материалов и оборудования заказчика</t>
        </is>
      </c>
      <c r="I721" s="437" t="n"/>
      <c r="J721" s="437" t="n"/>
      <c r="K721" s="437" t="n">
        <v>222</v>
      </c>
      <c r="L721" s="437" t="n">
        <v>3</v>
      </c>
      <c r="M721" s="437" t="n">
        <v>3</v>
      </c>
      <c r="N721" s="437" t="inlineStr"/>
      <c r="O721" s="437" t="n">
        <v>0</v>
      </c>
      <c r="P721" s="437" t="n"/>
      <c r="Q721" s="437" t="n"/>
      <c r="R721" s="437" t="n"/>
      <c r="S721" s="437" t="n"/>
      <c r="T721" s="437" t="n"/>
      <c r="U721" s="437" t="n"/>
      <c r="V721" s="437" t="n"/>
      <c r="W721" s="437" t="n">
        <v>0</v>
      </c>
      <c r="X721" s="437" t="n">
        <v>1</v>
      </c>
      <c r="Y721" s="437" t="n">
        <v>0</v>
      </c>
      <c r="Z721" s="437" t="n"/>
      <c r="AA721" s="437" t="n"/>
      <c r="AB721" s="437" t="n"/>
    </row>
    <row r="722">
      <c r="A722" s="437" t="n">
        <v>50</v>
      </c>
      <c r="B722" s="437" t="n">
        <v>0</v>
      </c>
      <c r="C722" s="437" t="n">
        <v>0</v>
      </c>
      <c r="D722" s="437" t="n">
        <v>1</v>
      </c>
      <c r="E722" s="437" t="n">
        <v>225</v>
      </c>
      <c r="F722" s="437">
        <f>ROUND(Source!AV717,O722)</f>
        <v/>
      </c>
      <c r="G722" s="437" t="inlineStr">
        <is>
          <t>СтМатОбПод</t>
        </is>
      </c>
      <c r="H722" s="437" t="inlineStr">
        <is>
          <t>Стоимость материалов и оборудования подрядчика</t>
        </is>
      </c>
      <c r="I722" s="437" t="n"/>
      <c r="J722" s="437" t="n"/>
      <c r="K722" s="437" t="n">
        <v>225</v>
      </c>
      <c r="L722" s="437" t="n">
        <v>4</v>
      </c>
      <c r="M722" s="437" t="n">
        <v>3</v>
      </c>
      <c r="N722" s="437" t="inlineStr"/>
      <c r="O722" s="437" t="n">
        <v>0</v>
      </c>
      <c r="P722" s="437" t="n"/>
      <c r="Q722" s="437" t="n"/>
      <c r="R722" s="437" t="n"/>
      <c r="S722" s="437" t="n"/>
      <c r="T722" s="437" t="n"/>
      <c r="U722" s="437" t="n"/>
      <c r="V722" s="437" t="n"/>
      <c r="W722" s="437" t="n">
        <v>0</v>
      </c>
      <c r="X722" s="437" t="n">
        <v>1</v>
      </c>
      <c r="Y722" s="437" t="n">
        <v>0</v>
      </c>
      <c r="Z722" s="437" t="n"/>
      <c r="AA722" s="437" t="n"/>
      <c r="AB722" s="437" t="n"/>
    </row>
    <row r="723">
      <c r="A723" s="437" t="n">
        <v>50</v>
      </c>
      <c r="B723" s="437" t="n">
        <v>0</v>
      </c>
      <c r="C723" s="437" t="n">
        <v>0</v>
      </c>
      <c r="D723" s="437" t="n">
        <v>1</v>
      </c>
      <c r="E723" s="437" t="n">
        <v>226</v>
      </c>
      <c r="F723" s="437">
        <f>ROUND(Source!AW717,O723)</f>
        <v/>
      </c>
      <c r="G723" s="437" t="inlineStr">
        <is>
          <t>СтМат</t>
        </is>
      </c>
      <c r="H723" s="437" t="inlineStr">
        <is>
          <t>Стоимость материалов (всего)</t>
        </is>
      </c>
      <c r="I723" s="437" t="n"/>
      <c r="J723" s="437" t="n"/>
      <c r="K723" s="437" t="n">
        <v>226</v>
      </c>
      <c r="L723" s="437" t="n">
        <v>5</v>
      </c>
      <c r="M723" s="437" t="n">
        <v>3</v>
      </c>
      <c r="N723" s="437" t="inlineStr"/>
      <c r="O723" s="437" t="n">
        <v>0</v>
      </c>
      <c r="P723" s="437" t="n"/>
      <c r="Q723" s="437" t="n"/>
      <c r="R723" s="437" t="n"/>
      <c r="S723" s="437" t="n"/>
      <c r="T723" s="437" t="n"/>
      <c r="U723" s="437" t="n"/>
      <c r="V723" s="437" t="n"/>
      <c r="W723" s="437" t="n">
        <v>0</v>
      </c>
      <c r="X723" s="437" t="n">
        <v>1</v>
      </c>
      <c r="Y723" s="437" t="n">
        <v>0</v>
      </c>
      <c r="Z723" s="437" t="n"/>
      <c r="AA723" s="437" t="n"/>
      <c r="AB723" s="437" t="n"/>
    </row>
    <row r="724">
      <c r="A724" s="437" t="n">
        <v>50</v>
      </c>
      <c r="B724" s="437" t="n">
        <v>0</v>
      </c>
      <c r="C724" s="437" t="n">
        <v>0</v>
      </c>
      <c r="D724" s="437" t="n">
        <v>1</v>
      </c>
      <c r="E724" s="437" t="n">
        <v>227</v>
      </c>
      <c r="F724" s="437">
        <f>ROUND(Source!AX717,O724)</f>
        <v/>
      </c>
      <c r="G724" s="437" t="inlineStr">
        <is>
          <t>СтМатЗак</t>
        </is>
      </c>
      <c r="H724" s="437" t="inlineStr">
        <is>
          <t>Стоимость материалов заказчика</t>
        </is>
      </c>
      <c r="I724" s="437" t="n"/>
      <c r="J724" s="437" t="n"/>
      <c r="K724" s="437" t="n">
        <v>227</v>
      </c>
      <c r="L724" s="437" t="n">
        <v>6</v>
      </c>
      <c r="M724" s="437" t="n">
        <v>3</v>
      </c>
      <c r="N724" s="437" t="inlineStr"/>
      <c r="O724" s="437" t="n">
        <v>0</v>
      </c>
      <c r="P724" s="437" t="n"/>
      <c r="Q724" s="437" t="n"/>
      <c r="R724" s="437" t="n"/>
      <c r="S724" s="437" t="n"/>
      <c r="T724" s="437" t="n"/>
      <c r="U724" s="437" t="n"/>
      <c r="V724" s="437" t="n"/>
      <c r="W724" s="437" t="n">
        <v>0</v>
      </c>
      <c r="X724" s="437" t="n">
        <v>1</v>
      </c>
      <c r="Y724" s="437" t="n">
        <v>0</v>
      </c>
      <c r="Z724" s="437" t="n"/>
      <c r="AA724" s="437" t="n"/>
      <c r="AB724" s="437" t="n"/>
    </row>
    <row r="725">
      <c r="A725" s="437" t="n">
        <v>50</v>
      </c>
      <c r="B725" s="437" t="n">
        <v>0</v>
      </c>
      <c r="C725" s="437" t="n">
        <v>0</v>
      </c>
      <c r="D725" s="437" t="n">
        <v>1</v>
      </c>
      <c r="E725" s="437" t="n">
        <v>228</v>
      </c>
      <c r="F725" s="437">
        <f>ROUND(Source!AY717,O725)</f>
        <v/>
      </c>
      <c r="G725" s="437" t="inlineStr">
        <is>
          <t>СтМатПод</t>
        </is>
      </c>
      <c r="H725" s="437" t="inlineStr">
        <is>
          <t>Стоимость материалов подрядчика</t>
        </is>
      </c>
      <c r="I725" s="437" t="n"/>
      <c r="J725" s="437" t="n"/>
      <c r="K725" s="437" t="n">
        <v>228</v>
      </c>
      <c r="L725" s="437" t="n">
        <v>7</v>
      </c>
      <c r="M725" s="437" t="n">
        <v>3</v>
      </c>
      <c r="N725" s="437" t="inlineStr"/>
      <c r="O725" s="437" t="n">
        <v>0</v>
      </c>
      <c r="P725" s="437" t="n"/>
      <c r="Q725" s="437" t="n"/>
      <c r="R725" s="437" t="n"/>
      <c r="S725" s="437" t="n"/>
      <c r="T725" s="437" t="n"/>
      <c r="U725" s="437" t="n"/>
      <c r="V725" s="437" t="n"/>
      <c r="W725" s="437" t="n">
        <v>0</v>
      </c>
      <c r="X725" s="437" t="n">
        <v>1</v>
      </c>
      <c r="Y725" s="437" t="n">
        <v>0</v>
      </c>
      <c r="Z725" s="437" t="n"/>
      <c r="AA725" s="437" t="n"/>
      <c r="AB725" s="437" t="n"/>
    </row>
    <row r="726">
      <c r="A726" s="437" t="n">
        <v>50</v>
      </c>
      <c r="B726" s="437" t="n">
        <v>0</v>
      </c>
      <c r="C726" s="437" t="n">
        <v>0</v>
      </c>
      <c r="D726" s="437" t="n">
        <v>1</v>
      </c>
      <c r="E726" s="437" t="n">
        <v>216</v>
      </c>
      <c r="F726" s="437">
        <f>ROUND(Source!AP717,O726)</f>
        <v/>
      </c>
      <c r="G726" s="437" t="inlineStr">
        <is>
          <t>Оборуд</t>
        </is>
      </c>
      <c r="H726" s="437" t="inlineStr">
        <is>
          <t>Стоимость оборудования (всего)</t>
        </is>
      </c>
      <c r="I726" s="437" t="n"/>
      <c r="J726" s="437" t="n"/>
      <c r="K726" s="437" t="n">
        <v>216</v>
      </c>
      <c r="L726" s="437" t="n">
        <v>8</v>
      </c>
      <c r="M726" s="437" t="n">
        <v>3</v>
      </c>
      <c r="N726" s="437" t="inlineStr"/>
      <c r="O726" s="437" t="n">
        <v>0</v>
      </c>
      <c r="P726" s="437" t="n"/>
      <c r="Q726" s="437" t="n"/>
      <c r="R726" s="437" t="n"/>
      <c r="S726" s="437" t="n"/>
      <c r="T726" s="437" t="n"/>
      <c r="U726" s="437" t="n"/>
      <c r="V726" s="437" t="n"/>
      <c r="W726" s="437" t="n">
        <v>0</v>
      </c>
      <c r="X726" s="437" t="n">
        <v>1</v>
      </c>
      <c r="Y726" s="437" t="n">
        <v>0</v>
      </c>
      <c r="Z726" s="437" t="n"/>
      <c r="AA726" s="437" t="n"/>
      <c r="AB726" s="437" t="n"/>
    </row>
    <row r="727">
      <c r="A727" s="437" t="n">
        <v>50</v>
      </c>
      <c r="B727" s="437" t="n">
        <v>0</v>
      </c>
      <c r="C727" s="437" t="n">
        <v>0</v>
      </c>
      <c r="D727" s="437" t="n">
        <v>1</v>
      </c>
      <c r="E727" s="437" t="n">
        <v>223</v>
      </c>
      <c r="F727" s="437">
        <f>ROUND(Source!AQ717,O727)</f>
        <v/>
      </c>
      <c r="G727" s="437" t="inlineStr">
        <is>
          <t>ОборудЗак</t>
        </is>
      </c>
      <c r="H727" s="437" t="inlineStr">
        <is>
          <t>Стоимость оборудования заказчика</t>
        </is>
      </c>
      <c r="I727" s="437" t="n"/>
      <c r="J727" s="437" t="n"/>
      <c r="K727" s="437" t="n">
        <v>223</v>
      </c>
      <c r="L727" s="437" t="n">
        <v>9</v>
      </c>
      <c r="M727" s="437" t="n">
        <v>3</v>
      </c>
      <c r="N727" s="437" t="inlineStr"/>
      <c r="O727" s="437" t="n">
        <v>0</v>
      </c>
      <c r="P727" s="437" t="n"/>
      <c r="Q727" s="437" t="n"/>
      <c r="R727" s="437" t="n"/>
      <c r="S727" s="437" t="n"/>
      <c r="T727" s="437" t="n"/>
      <c r="U727" s="437" t="n"/>
      <c r="V727" s="437" t="n"/>
      <c r="W727" s="437" t="n">
        <v>0</v>
      </c>
      <c r="X727" s="437" t="n">
        <v>1</v>
      </c>
      <c r="Y727" s="437" t="n">
        <v>0</v>
      </c>
      <c r="Z727" s="437" t="n"/>
      <c r="AA727" s="437" t="n"/>
      <c r="AB727" s="437" t="n"/>
    </row>
    <row r="728">
      <c r="A728" s="437" t="n">
        <v>50</v>
      </c>
      <c r="B728" s="437" t="n">
        <v>0</v>
      </c>
      <c r="C728" s="437" t="n">
        <v>0</v>
      </c>
      <c r="D728" s="437" t="n">
        <v>1</v>
      </c>
      <c r="E728" s="437" t="n">
        <v>229</v>
      </c>
      <c r="F728" s="437">
        <f>ROUND(Source!AZ717,O728)</f>
        <v/>
      </c>
      <c r="G728" s="437" t="inlineStr">
        <is>
          <t>ОборудПод</t>
        </is>
      </c>
      <c r="H728" s="437" t="inlineStr">
        <is>
          <t>Стоимость оборудования подрядчика</t>
        </is>
      </c>
      <c r="I728" s="437" t="n"/>
      <c r="J728" s="437" t="n"/>
      <c r="K728" s="437" t="n">
        <v>229</v>
      </c>
      <c r="L728" s="437" t="n">
        <v>10</v>
      </c>
      <c r="M728" s="437" t="n">
        <v>3</v>
      </c>
      <c r="N728" s="437" t="inlineStr"/>
      <c r="O728" s="437" t="n">
        <v>0</v>
      </c>
      <c r="P728" s="437" t="n"/>
      <c r="Q728" s="437" t="n"/>
      <c r="R728" s="437" t="n"/>
      <c r="S728" s="437" t="n"/>
      <c r="T728" s="437" t="n"/>
      <c r="U728" s="437" t="n"/>
      <c r="V728" s="437" t="n"/>
      <c r="W728" s="437" t="n">
        <v>0</v>
      </c>
      <c r="X728" s="437" t="n">
        <v>1</v>
      </c>
      <c r="Y728" s="437" t="n">
        <v>0</v>
      </c>
      <c r="Z728" s="437" t="n"/>
      <c r="AA728" s="437" t="n"/>
      <c r="AB728" s="437" t="n"/>
    </row>
    <row r="729">
      <c r="A729" s="437" t="n">
        <v>50</v>
      </c>
      <c r="B729" s="437" t="n">
        <v>0</v>
      </c>
      <c r="C729" s="437" t="n">
        <v>0</v>
      </c>
      <c r="D729" s="437" t="n">
        <v>1</v>
      </c>
      <c r="E729" s="437" t="n">
        <v>203</v>
      </c>
      <c r="F729" s="437">
        <f>ROUND(Source!Q717,O729)</f>
        <v/>
      </c>
      <c r="G729" s="437" t="inlineStr">
        <is>
          <t>ЭММ</t>
        </is>
      </c>
      <c r="H729" s="437" t="inlineStr">
        <is>
          <t>Эксплуатация машин</t>
        </is>
      </c>
      <c r="I729" s="437" t="n"/>
      <c r="J729" s="437" t="n"/>
      <c r="K729" s="437" t="n">
        <v>203</v>
      </c>
      <c r="L729" s="437" t="n">
        <v>11</v>
      </c>
      <c r="M729" s="437" t="n">
        <v>3</v>
      </c>
      <c r="N729" s="437" t="inlineStr"/>
      <c r="O729" s="437" t="n">
        <v>0</v>
      </c>
      <c r="P729" s="437" t="n"/>
      <c r="Q729" s="437" t="n"/>
      <c r="R729" s="437" t="n"/>
      <c r="S729" s="437" t="n"/>
      <c r="T729" s="437" t="n"/>
      <c r="U729" s="437" t="n"/>
      <c r="V729" s="437" t="n"/>
      <c r="W729" s="437" t="n">
        <v>0</v>
      </c>
      <c r="X729" s="437" t="n">
        <v>1</v>
      </c>
      <c r="Y729" s="437" t="n">
        <v>0</v>
      </c>
      <c r="Z729" s="437" t="n"/>
      <c r="AA729" s="437" t="n"/>
      <c r="AB729" s="437" t="n"/>
    </row>
    <row r="730">
      <c r="A730" s="437" t="n">
        <v>50</v>
      </c>
      <c r="B730" s="437" t="n">
        <v>0</v>
      </c>
      <c r="C730" s="437" t="n">
        <v>0</v>
      </c>
      <c r="D730" s="437" t="n">
        <v>1</v>
      </c>
      <c r="E730" s="437" t="n">
        <v>231</v>
      </c>
      <c r="F730" s="437">
        <f>ROUND(Source!BB717,O730)</f>
        <v/>
      </c>
      <c r="G730" s="437" t="inlineStr">
        <is>
          <t>ЭММсНРиСП</t>
        </is>
      </c>
      <c r="H730" s="437" t="inlineStr">
        <is>
          <t>Эксплуатация машин по ТСН-2001.16</t>
        </is>
      </c>
      <c r="I730" s="437" t="n"/>
      <c r="J730" s="437" t="n"/>
      <c r="K730" s="437" t="n">
        <v>231</v>
      </c>
      <c r="L730" s="437" t="n">
        <v>12</v>
      </c>
      <c r="M730" s="437" t="n">
        <v>3</v>
      </c>
      <c r="N730" s="437" t="inlineStr"/>
      <c r="O730" s="437" t="n">
        <v>0</v>
      </c>
      <c r="P730" s="437" t="n"/>
      <c r="Q730" s="437" t="n"/>
      <c r="R730" s="437" t="n"/>
      <c r="S730" s="437" t="n"/>
      <c r="T730" s="437" t="n"/>
      <c r="U730" s="437" t="n"/>
      <c r="V730" s="437" t="n"/>
      <c r="W730" s="437" t="n">
        <v>0</v>
      </c>
      <c r="X730" s="437" t="n">
        <v>1</v>
      </c>
      <c r="Y730" s="437" t="n">
        <v>0</v>
      </c>
      <c r="Z730" s="437" t="n"/>
      <c r="AA730" s="437" t="n"/>
      <c r="AB730" s="437" t="n"/>
    </row>
    <row r="731">
      <c r="A731" s="437" t="n">
        <v>50</v>
      </c>
      <c r="B731" s="437" t="n">
        <v>0</v>
      </c>
      <c r="C731" s="437" t="n">
        <v>0</v>
      </c>
      <c r="D731" s="437" t="n">
        <v>1</v>
      </c>
      <c r="E731" s="437" t="n">
        <v>204</v>
      </c>
      <c r="F731" s="437">
        <f>ROUND(Source!R717,O731)</f>
        <v/>
      </c>
      <c r="G731" s="437" t="inlineStr">
        <is>
          <t>ЗПМ</t>
        </is>
      </c>
      <c r="H731" s="437" t="inlineStr">
        <is>
          <t>ЗП машинистов</t>
        </is>
      </c>
      <c r="I731" s="437" t="n"/>
      <c r="J731" s="437" t="n"/>
      <c r="K731" s="437" t="n">
        <v>204</v>
      </c>
      <c r="L731" s="437" t="n">
        <v>13</v>
      </c>
      <c r="M731" s="437" t="n">
        <v>3</v>
      </c>
      <c r="N731" s="437" t="inlineStr"/>
      <c r="O731" s="437" t="n">
        <v>0</v>
      </c>
      <c r="P731" s="437" t="n"/>
      <c r="Q731" s="437" t="n"/>
      <c r="R731" s="437" t="n"/>
      <c r="S731" s="437" t="n"/>
      <c r="T731" s="437" t="n"/>
      <c r="U731" s="437" t="n"/>
      <c r="V731" s="437" t="n"/>
      <c r="W731" s="437" t="n">
        <v>0</v>
      </c>
      <c r="X731" s="437" t="n">
        <v>1</v>
      </c>
      <c r="Y731" s="437" t="n">
        <v>0</v>
      </c>
      <c r="Z731" s="437" t="n"/>
      <c r="AA731" s="437" t="n"/>
      <c r="AB731" s="437" t="n"/>
    </row>
    <row r="732">
      <c r="A732" s="437" t="n">
        <v>50</v>
      </c>
      <c r="B732" s="437" t="n">
        <v>0</v>
      </c>
      <c r="C732" s="437" t="n">
        <v>0</v>
      </c>
      <c r="D732" s="437" t="n">
        <v>1</v>
      </c>
      <c r="E732" s="437" t="n">
        <v>205</v>
      </c>
      <c r="F732" s="437">
        <f>ROUND(Source!S717,O732)</f>
        <v/>
      </c>
      <c r="G732" s="437" t="inlineStr">
        <is>
          <t>ОЗП</t>
        </is>
      </c>
      <c r="H732" s="437" t="inlineStr">
        <is>
          <t>Основная ЗП рабочих</t>
        </is>
      </c>
      <c r="I732" s="437" t="n"/>
      <c r="J732" s="437" t="n"/>
      <c r="K732" s="437" t="n">
        <v>205</v>
      </c>
      <c r="L732" s="437" t="n">
        <v>14</v>
      </c>
      <c r="M732" s="437" t="n">
        <v>3</v>
      </c>
      <c r="N732" s="437" t="inlineStr"/>
      <c r="O732" s="437" t="n">
        <v>0</v>
      </c>
      <c r="P732" s="437" t="n"/>
      <c r="Q732" s="437" t="n"/>
      <c r="R732" s="437" t="n"/>
      <c r="S732" s="437" t="n"/>
      <c r="T732" s="437" t="n"/>
      <c r="U732" s="437" t="n"/>
      <c r="V732" s="437" t="n"/>
      <c r="W732" s="437" t="n">
        <v>0</v>
      </c>
      <c r="X732" s="437" t="n">
        <v>1</v>
      </c>
      <c r="Y732" s="437" t="n">
        <v>0</v>
      </c>
      <c r="Z732" s="437" t="n"/>
      <c r="AA732" s="437" t="n"/>
      <c r="AB732" s="437" t="n"/>
    </row>
    <row r="733">
      <c r="A733" s="437" t="n">
        <v>50</v>
      </c>
      <c r="B733" s="437" t="n">
        <v>0</v>
      </c>
      <c r="C733" s="437" t="n">
        <v>0</v>
      </c>
      <c r="D733" s="437" t="n">
        <v>1</v>
      </c>
      <c r="E733" s="437" t="n">
        <v>232</v>
      </c>
      <c r="F733" s="437">
        <f>ROUND(Source!BC717,O733)</f>
        <v/>
      </c>
      <c r="G733" s="437" t="inlineStr">
        <is>
          <t>ОЗПсНРиСП</t>
        </is>
      </c>
      <c r="H733" s="437" t="inlineStr">
        <is>
          <t>Основная ЗП рабочих по ТСН-2001.16</t>
        </is>
      </c>
      <c r="I733" s="437" t="n"/>
      <c r="J733" s="437" t="n"/>
      <c r="K733" s="437" t="n">
        <v>232</v>
      </c>
      <c r="L733" s="437" t="n">
        <v>15</v>
      </c>
      <c r="M733" s="437" t="n">
        <v>3</v>
      </c>
      <c r="N733" s="437" t="inlineStr"/>
      <c r="O733" s="437" t="n">
        <v>0</v>
      </c>
      <c r="P733" s="437" t="n"/>
      <c r="Q733" s="437" t="n"/>
      <c r="R733" s="437" t="n"/>
      <c r="S733" s="437" t="n"/>
      <c r="T733" s="437" t="n"/>
      <c r="U733" s="437" t="n"/>
      <c r="V733" s="437" t="n"/>
      <c r="W733" s="437" t="n">
        <v>0</v>
      </c>
      <c r="X733" s="437" t="n">
        <v>1</v>
      </c>
      <c r="Y733" s="437" t="n">
        <v>0</v>
      </c>
      <c r="Z733" s="437" t="n"/>
      <c r="AA733" s="437" t="n"/>
      <c r="AB733" s="437" t="n"/>
    </row>
    <row r="734">
      <c r="A734" s="437" t="n">
        <v>50</v>
      </c>
      <c r="B734" s="437" t="n">
        <v>0</v>
      </c>
      <c r="C734" s="437" t="n">
        <v>0</v>
      </c>
      <c r="D734" s="437" t="n">
        <v>1</v>
      </c>
      <c r="E734" s="437" t="n">
        <v>214</v>
      </c>
      <c r="F734" s="437">
        <f>ROUND(Source!AS717,O734)</f>
        <v/>
      </c>
      <c r="G734" s="437" t="inlineStr">
        <is>
          <t>Строит</t>
        </is>
      </c>
      <c r="H734" s="437" t="inlineStr">
        <is>
          <t>Строительные работы с НР и СП</t>
        </is>
      </c>
      <c r="I734" s="437" t="n"/>
      <c r="J734" s="437" t="n"/>
      <c r="K734" s="437" t="n">
        <v>214</v>
      </c>
      <c r="L734" s="437" t="n">
        <v>16</v>
      </c>
      <c r="M734" s="437" t="n">
        <v>3</v>
      </c>
      <c r="N734" s="437" t="inlineStr"/>
      <c r="O734" s="437" t="n">
        <v>0</v>
      </c>
      <c r="P734" s="437" t="n"/>
      <c r="Q734" s="437" t="n"/>
      <c r="R734" s="437" t="n"/>
      <c r="S734" s="437" t="n"/>
      <c r="T734" s="437" t="n"/>
      <c r="U734" s="437" t="n"/>
      <c r="V734" s="437" t="n"/>
      <c r="W734" s="437" t="n">
        <v>0</v>
      </c>
      <c r="X734" s="437" t="n">
        <v>1</v>
      </c>
      <c r="Y734" s="437" t="n">
        <v>0</v>
      </c>
      <c r="Z734" s="437" t="n"/>
      <c r="AA734" s="437" t="n"/>
      <c r="AB734" s="437" t="n"/>
    </row>
    <row r="735">
      <c r="A735" s="437" t="n">
        <v>50</v>
      </c>
      <c r="B735" s="437" t="n">
        <v>0</v>
      </c>
      <c r="C735" s="437" t="n">
        <v>0</v>
      </c>
      <c r="D735" s="437" t="n">
        <v>1</v>
      </c>
      <c r="E735" s="437" t="n">
        <v>215</v>
      </c>
      <c r="F735" s="437">
        <f>ROUND(Source!AT717,O735)</f>
        <v/>
      </c>
      <c r="G735" s="437" t="inlineStr">
        <is>
          <t>Монтаж</t>
        </is>
      </c>
      <c r="H735" s="437" t="inlineStr">
        <is>
          <t>Монтажные работы с НР и СП</t>
        </is>
      </c>
      <c r="I735" s="437" t="n"/>
      <c r="J735" s="437" t="n"/>
      <c r="K735" s="437" t="n">
        <v>215</v>
      </c>
      <c r="L735" s="437" t="n">
        <v>17</v>
      </c>
      <c r="M735" s="437" t="n">
        <v>3</v>
      </c>
      <c r="N735" s="437" t="inlineStr"/>
      <c r="O735" s="437" t="n">
        <v>0</v>
      </c>
      <c r="P735" s="437" t="n"/>
      <c r="Q735" s="437" t="n"/>
      <c r="R735" s="437" t="n"/>
      <c r="S735" s="437" t="n"/>
      <c r="T735" s="437" t="n"/>
      <c r="U735" s="437" t="n"/>
      <c r="V735" s="437" t="n"/>
      <c r="W735" s="437" t="n">
        <v>0</v>
      </c>
      <c r="X735" s="437" t="n">
        <v>1</v>
      </c>
      <c r="Y735" s="437" t="n">
        <v>0</v>
      </c>
      <c r="Z735" s="437" t="n"/>
      <c r="AA735" s="437" t="n"/>
      <c r="AB735" s="437" t="n"/>
    </row>
    <row r="736">
      <c r="A736" s="437" t="n">
        <v>50</v>
      </c>
      <c r="B736" s="437" t="n">
        <v>0</v>
      </c>
      <c r="C736" s="437" t="n">
        <v>0</v>
      </c>
      <c r="D736" s="437" t="n">
        <v>1</v>
      </c>
      <c r="E736" s="437" t="n">
        <v>217</v>
      </c>
      <c r="F736" s="437">
        <f>ROUND(Source!AU717,O736)</f>
        <v/>
      </c>
      <c r="G736" s="437" t="inlineStr">
        <is>
          <t>Прочие</t>
        </is>
      </c>
      <c r="H736" s="437" t="inlineStr">
        <is>
          <t>Прочие работы с НР и СП</t>
        </is>
      </c>
      <c r="I736" s="437" t="n"/>
      <c r="J736" s="437" t="n"/>
      <c r="K736" s="437" t="n">
        <v>217</v>
      </c>
      <c r="L736" s="437" t="n">
        <v>18</v>
      </c>
      <c r="M736" s="437" t="n">
        <v>3</v>
      </c>
      <c r="N736" s="437" t="inlineStr"/>
      <c r="O736" s="437" t="n">
        <v>0</v>
      </c>
      <c r="P736" s="437" t="n"/>
      <c r="Q736" s="437" t="n"/>
      <c r="R736" s="437" t="n"/>
      <c r="S736" s="437" t="n"/>
      <c r="T736" s="437" t="n"/>
      <c r="U736" s="437" t="n"/>
      <c r="V736" s="437" t="n"/>
      <c r="W736" s="437" t="n">
        <v>0</v>
      </c>
      <c r="X736" s="437" t="n">
        <v>1</v>
      </c>
      <c r="Y736" s="437" t="n">
        <v>0</v>
      </c>
      <c r="Z736" s="437" t="n"/>
      <c r="AA736" s="437" t="n"/>
      <c r="AB736" s="437" t="n"/>
    </row>
    <row r="737">
      <c r="A737" s="437" t="n">
        <v>50</v>
      </c>
      <c r="B737" s="437" t="n">
        <v>0</v>
      </c>
      <c r="C737" s="437" t="n">
        <v>0</v>
      </c>
      <c r="D737" s="437" t="n">
        <v>1</v>
      </c>
      <c r="E737" s="437" t="n">
        <v>230</v>
      </c>
      <c r="F737" s="437">
        <f>ROUND(Source!BA717,O737)</f>
        <v/>
      </c>
      <c r="G737" s="437" t="inlineStr">
        <is>
          <t>ПрочиеЗатр</t>
        </is>
      </c>
      <c r="H737" s="437" t="inlineStr">
        <is>
          <t>Прочие затраты по ТСН-2001.16</t>
        </is>
      </c>
      <c r="I737" s="437" t="n"/>
      <c r="J737" s="437" t="n"/>
      <c r="K737" s="437" t="n">
        <v>230</v>
      </c>
      <c r="L737" s="437" t="n">
        <v>19</v>
      </c>
      <c r="M737" s="437" t="n">
        <v>3</v>
      </c>
      <c r="N737" s="437" t="inlineStr"/>
      <c r="O737" s="437" t="n">
        <v>0</v>
      </c>
      <c r="P737" s="437" t="n"/>
      <c r="Q737" s="437" t="n"/>
      <c r="R737" s="437" t="n"/>
      <c r="S737" s="437" t="n"/>
      <c r="T737" s="437" t="n"/>
      <c r="U737" s="437" t="n"/>
      <c r="V737" s="437" t="n"/>
      <c r="W737" s="437" t="n">
        <v>0</v>
      </c>
      <c r="X737" s="437" t="n">
        <v>1</v>
      </c>
      <c r="Y737" s="437" t="n">
        <v>0</v>
      </c>
      <c r="Z737" s="437" t="n"/>
      <c r="AA737" s="437" t="n"/>
      <c r="AB737" s="437" t="n"/>
    </row>
    <row r="738">
      <c r="A738" s="437" t="n">
        <v>50</v>
      </c>
      <c r="B738" s="437" t="n">
        <v>0</v>
      </c>
      <c r="C738" s="437" t="n">
        <v>0</v>
      </c>
      <c r="D738" s="437" t="n">
        <v>1</v>
      </c>
      <c r="E738" s="437" t="n">
        <v>206</v>
      </c>
      <c r="F738" s="437">
        <f>ROUND(Source!T717,O738)</f>
        <v/>
      </c>
      <c r="G738" s="437" t="inlineStr">
        <is>
          <t>ВозврМат</t>
        </is>
      </c>
      <c r="H738" s="437" t="inlineStr">
        <is>
          <t>Возврат материалов</t>
        </is>
      </c>
      <c r="I738" s="437" t="n"/>
      <c r="J738" s="437" t="n"/>
      <c r="K738" s="437" t="n">
        <v>206</v>
      </c>
      <c r="L738" s="437" t="n">
        <v>20</v>
      </c>
      <c r="M738" s="437" t="n">
        <v>3</v>
      </c>
      <c r="N738" s="437" t="inlineStr"/>
      <c r="O738" s="437" t="n">
        <v>0</v>
      </c>
      <c r="P738" s="437" t="n"/>
      <c r="Q738" s="437" t="n"/>
      <c r="R738" s="437" t="n"/>
      <c r="S738" s="437" t="n"/>
      <c r="T738" s="437" t="n"/>
      <c r="U738" s="437" t="n"/>
      <c r="V738" s="437" t="n"/>
      <c r="W738" s="437" t="n">
        <v>0</v>
      </c>
      <c r="X738" s="437" t="n">
        <v>1</v>
      </c>
      <c r="Y738" s="437" t="n">
        <v>0</v>
      </c>
      <c r="Z738" s="437" t="n"/>
      <c r="AA738" s="437" t="n"/>
      <c r="AB738" s="437" t="n"/>
    </row>
    <row r="739">
      <c r="A739" s="437" t="n">
        <v>50</v>
      </c>
      <c r="B739" s="437" t="n">
        <v>0</v>
      </c>
      <c r="C739" s="437" t="n">
        <v>0</v>
      </c>
      <c r="D739" s="437" t="n">
        <v>1</v>
      </c>
      <c r="E739" s="437" t="n">
        <v>207</v>
      </c>
      <c r="F739" s="437">
        <f>ROUND(Source!U717,O739)</f>
        <v/>
      </c>
      <c r="G739" s="437" t="inlineStr">
        <is>
          <t>ТрудСтр</t>
        </is>
      </c>
      <c r="H739" s="437" t="inlineStr">
        <is>
          <t>Трудозатраты строителей</t>
        </is>
      </c>
      <c r="I739" s="437" t="n"/>
      <c r="J739" s="437" t="n"/>
      <c r="K739" s="437" t="n">
        <v>207</v>
      </c>
      <c r="L739" s="437" t="n">
        <v>21</v>
      </c>
      <c r="M739" s="437" t="n">
        <v>3</v>
      </c>
      <c r="N739" s="437" t="inlineStr"/>
      <c r="O739" s="437" t="n">
        <v>7</v>
      </c>
      <c r="P739" s="437" t="n"/>
      <c r="Q739" s="437" t="n"/>
      <c r="R739" s="437" t="n"/>
      <c r="S739" s="437" t="n"/>
      <c r="T739" s="437" t="n"/>
      <c r="U739" s="437" t="n"/>
      <c r="V739" s="437" t="n"/>
      <c r="W739" s="437" t="n">
        <v>0</v>
      </c>
      <c r="X739" s="437" t="n">
        <v>1</v>
      </c>
      <c r="Y739" s="437" t="n">
        <v>0</v>
      </c>
      <c r="Z739" s="437" t="n"/>
      <c r="AA739" s="437" t="n"/>
      <c r="AB739" s="437" t="n"/>
    </row>
    <row r="740">
      <c r="A740" s="437" t="n">
        <v>50</v>
      </c>
      <c r="B740" s="437" t="n">
        <v>0</v>
      </c>
      <c r="C740" s="437" t="n">
        <v>0</v>
      </c>
      <c r="D740" s="437" t="n">
        <v>1</v>
      </c>
      <c r="E740" s="437" t="n">
        <v>208</v>
      </c>
      <c r="F740" s="437">
        <f>ROUND(Source!V717,O740)</f>
        <v/>
      </c>
      <c r="G740" s="437" t="inlineStr">
        <is>
          <t>ТрудМаш</t>
        </is>
      </c>
      <c r="H740" s="437" t="inlineStr">
        <is>
          <t>Трудозатраты машинистов</t>
        </is>
      </c>
      <c r="I740" s="437" t="n"/>
      <c r="J740" s="437" t="n"/>
      <c r="K740" s="437" t="n">
        <v>208</v>
      </c>
      <c r="L740" s="437" t="n">
        <v>22</v>
      </c>
      <c r="M740" s="437" t="n">
        <v>3</v>
      </c>
      <c r="N740" s="437" t="inlineStr"/>
      <c r="O740" s="437" t="n">
        <v>7</v>
      </c>
      <c r="P740" s="437" t="n"/>
      <c r="Q740" s="437" t="n"/>
      <c r="R740" s="437" t="n"/>
      <c r="S740" s="437" t="n"/>
      <c r="T740" s="437" t="n"/>
      <c r="U740" s="437" t="n"/>
      <c r="V740" s="437" t="n"/>
      <c r="W740" s="437" t="n">
        <v>0</v>
      </c>
      <c r="X740" s="437" t="n">
        <v>1</v>
      </c>
      <c r="Y740" s="437" t="n">
        <v>0</v>
      </c>
      <c r="Z740" s="437" t="n"/>
      <c r="AA740" s="437" t="n"/>
      <c r="AB740" s="437" t="n"/>
    </row>
    <row r="741">
      <c r="A741" s="437" t="n">
        <v>50</v>
      </c>
      <c r="B741" s="437" t="n">
        <v>0</v>
      </c>
      <c r="C741" s="437" t="n">
        <v>0</v>
      </c>
      <c r="D741" s="437" t="n">
        <v>1</v>
      </c>
      <c r="E741" s="437" t="n">
        <v>209</v>
      </c>
      <c r="F741" s="437">
        <f>ROUND(Source!W717,O741)</f>
        <v/>
      </c>
      <c r="G741" s="437" t="inlineStr">
        <is>
          <t>ТранспМат</t>
        </is>
      </c>
      <c r="H741" s="437" t="inlineStr">
        <is>
          <t>Транспорт материалов</t>
        </is>
      </c>
      <c r="I741" s="437" t="n"/>
      <c r="J741" s="437" t="n"/>
      <c r="K741" s="437" t="n">
        <v>209</v>
      </c>
      <c r="L741" s="437" t="n">
        <v>23</v>
      </c>
      <c r="M741" s="437" t="n">
        <v>3</v>
      </c>
      <c r="N741" s="437" t="inlineStr"/>
      <c r="O741" s="437" t="n">
        <v>0</v>
      </c>
      <c r="P741" s="437" t="n"/>
      <c r="Q741" s="437" t="n"/>
      <c r="R741" s="437" t="n"/>
      <c r="S741" s="437" t="n"/>
      <c r="T741" s="437" t="n"/>
      <c r="U741" s="437" t="n"/>
      <c r="V741" s="437" t="n"/>
      <c r="W741" s="437" t="n">
        <v>0</v>
      </c>
      <c r="X741" s="437" t="n">
        <v>1</v>
      </c>
      <c r="Y741" s="437" t="n">
        <v>0</v>
      </c>
      <c r="Z741" s="437" t="n"/>
      <c r="AA741" s="437" t="n"/>
      <c r="AB741" s="437" t="n"/>
    </row>
    <row r="742">
      <c r="A742" s="437" t="n">
        <v>50</v>
      </c>
      <c r="B742" s="437" t="n">
        <v>0</v>
      </c>
      <c r="C742" s="437" t="n">
        <v>0</v>
      </c>
      <c r="D742" s="437" t="n">
        <v>1</v>
      </c>
      <c r="E742" s="437" t="n">
        <v>233</v>
      </c>
      <c r="F742" s="437">
        <f>ROUND(Source!BD717,O742)</f>
        <v/>
      </c>
      <c r="G742" s="437" t="inlineStr">
        <is>
          <t>Перевозка</t>
        </is>
      </c>
      <c r="H742" s="437" t="inlineStr">
        <is>
          <t>Перевозка грузов</t>
        </is>
      </c>
      <c r="I742" s="437" t="n"/>
      <c r="J742" s="437" t="n"/>
      <c r="K742" s="437" t="n">
        <v>233</v>
      </c>
      <c r="L742" s="437" t="n">
        <v>24</v>
      </c>
      <c r="M742" s="437" t="n">
        <v>3</v>
      </c>
      <c r="N742" s="437" t="inlineStr"/>
      <c r="O742" s="437" t="n">
        <v>0</v>
      </c>
      <c r="P742" s="437" t="n"/>
      <c r="Q742" s="437" t="n"/>
      <c r="R742" s="437" t="n"/>
      <c r="S742" s="437" t="n"/>
      <c r="T742" s="437" t="n"/>
      <c r="U742" s="437" t="n"/>
      <c r="V742" s="437" t="n"/>
      <c r="W742" s="437" t="n">
        <v>0</v>
      </c>
      <c r="X742" s="437" t="n">
        <v>1</v>
      </c>
      <c r="Y742" s="437" t="n">
        <v>0</v>
      </c>
      <c r="Z742" s="437" t="n"/>
      <c r="AA742" s="437" t="n"/>
      <c r="AB742" s="437" t="n"/>
    </row>
    <row r="743">
      <c r="A743" s="437" t="n">
        <v>50</v>
      </c>
      <c r="B743" s="437" t="n">
        <v>0</v>
      </c>
      <c r="C743" s="437" t="n">
        <v>0</v>
      </c>
      <c r="D743" s="437" t="n">
        <v>1</v>
      </c>
      <c r="E743" s="437" t="n">
        <v>210</v>
      </c>
      <c r="F743" s="437">
        <f>ROUND(Source!X717,O743)</f>
        <v/>
      </c>
      <c r="G743" s="437" t="inlineStr">
        <is>
          <t>НР</t>
        </is>
      </c>
      <c r="H743" s="437" t="inlineStr">
        <is>
          <t>Накладные расходы</t>
        </is>
      </c>
      <c r="I743" s="437" t="n"/>
      <c r="J743" s="437" t="n"/>
      <c r="K743" s="437" t="n">
        <v>210</v>
      </c>
      <c r="L743" s="437" t="n">
        <v>25</v>
      </c>
      <c r="M743" s="437" t="n">
        <v>3</v>
      </c>
      <c r="N743" s="437" t="inlineStr"/>
      <c r="O743" s="437" t="n">
        <v>0</v>
      </c>
      <c r="P743" s="437" t="n"/>
      <c r="Q743" s="437" t="n"/>
      <c r="R743" s="437" t="n"/>
      <c r="S743" s="437" t="n"/>
      <c r="T743" s="437" t="n"/>
      <c r="U743" s="437" t="n"/>
      <c r="V743" s="437" t="n"/>
      <c r="W743" s="437" t="n">
        <v>0</v>
      </c>
      <c r="X743" s="437" t="n">
        <v>1</v>
      </c>
      <c r="Y743" s="437" t="n">
        <v>0</v>
      </c>
      <c r="Z743" s="437" t="n"/>
      <c r="AA743" s="437" t="n"/>
      <c r="AB743" s="437" t="n"/>
    </row>
    <row r="744">
      <c r="A744" s="437" t="n">
        <v>50</v>
      </c>
      <c r="B744" s="437" t="n">
        <v>0</v>
      </c>
      <c r="C744" s="437" t="n">
        <v>0</v>
      </c>
      <c r="D744" s="437" t="n">
        <v>1</v>
      </c>
      <c r="E744" s="437" t="n">
        <v>211</v>
      </c>
      <c r="F744" s="437">
        <f>ROUND(Source!Y717,O744)</f>
        <v/>
      </c>
      <c r="G744" s="437" t="inlineStr">
        <is>
          <t>СмПриб</t>
        </is>
      </c>
      <c r="H744" s="437" t="inlineStr">
        <is>
          <t>Сметная прибыль</t>
        </is>
      </c>
      <c r="I744" s="437" t="n"/>
      <c r="J744" s="437" t="n"/>
      <c r="K744" s="437" t="n">
        <v>211</v>
      </c>
      <c r="L744" s="437" t="n">
        <v>26</v>
      </c>
      <c r="M744" s="437" t="n">
        <v>3</v>
      </c>
      <c r="N744" s="437" t="inlineStr"/>
      <c r="O744" s="437" t="n">
        <v>0</v>
      </c>
      <c r="P744" s="437" t="n"/>
      <c r="Q744" s="437" t="n"/>
      <c r="R744" s="437" t="n"/>
      <c r="S744" s="437" t="n"/>
      <c r="T744" s="437" t="n"/>
      <c r="U744" s="437" t="n"/>
      <c r="V744" s="437" t="n"/>
      <c r="W744" s="437" t="n">
        <v>0</v>
      </c>
      <c r="X744" s="437" t="n">
        <v>1</v>
      </c>
      <c r="Y744" s="437" t="n">
        <v>0</v>
      </c>
      <c r="Z744" s="437" t="n"/>
      <c r="AA744" s="437" t="n"/>
      <c r="AB744" s="437" t="n"/>
    </row>
    <row r="745">
      <c r="A745" s="437" t="n">
        <v>50</v>
      </c>
      <c r="B745" s="437" t="n">
        <v>0</v>
      </c>
      <c r="C745" s="437" t="n">
        <v>0</v>
      </c>
      <c r="D745" s="437" t="n">
        <v>1</v>
      </c>
      <c r="E745" s="437" t="n">
        <v>224</v>
      </c>
      <c r="F745" s="437">
        <f>ROUND(Source!AR717,O745)</f>
        <v/>
      </c>
      <c r="G745" s="437" t="inlineStr">
        <is>
          <t>Всего</t>
        </is>
      </c>
      <c r="H745" s="437" t="inlineStr">
        <is>
          <t>Всего с НР и СП</t>
        </is>
      </c>
      <c r="I745" s="437" t="n"/>
      <c r="J745" s="437" t="n"/>
      <c r="K745" s="437" t="n">
        <v>224</v>
      </c>
      <c r="L745" s="437" t="n">
        <v>27</v>
      </c>
      <c r="M745" s="437" t="n">
        <v>3</v>
      </c>
      <c r="N745" s="437" t="inlineStr"/>
      <c r="O745" s="437" t="n">
        <v>0</v>
      </c>
      <c r="P745" s="437" t="n"/>
      <c r="Q745" s="437" t="n"/>
      <c r="R745" s="437" t="n"/>
      <c r="S745" s="437" t="n"/>
      <c r="T745" s="437" t="n"/>
      <c r="U745" s="437" t="n"/>
      <c r="V745" s="437" t="n"/>
      <c r="W745" s="437" t="n">
        <v>0</v>
      </c>
      <c r="X745" s="437" t="n">
        <v>1</v>
      </c>
      <c r="Y745" s="437" t="n">
        <v>0</v>
      </c>
      <c r="Z745" s="437" t="n"/>
      <c r="AA745" s="437" t="n"/>
      <c r="AB745" s="437" t="n"/>
    </row>
    <row r="746">
      <c r="A746" s="437" t="n">
        <v>50</v>
      </c>
      <c r="B746" s="437" t="n">
        <v>0</v>
      </c>
      <c r="C746" s="437" t="n">
        <v>0</v>
      </c>
      <c r="D746" s="437" t="n">
        <v>2</v>
      </c>
      <c r="E746" s="437" t="n">
        <v>0</v>
      </c>
      <c r="F746" s="437">
        <f>ROUND(F745,O746)</f>
        <v/>
      </c>
      <c r="G746" s="437" t="inlineStr">
        <is>
          <t>и1</t>
        </is>
      </c>
      <c r="H746" s="437" t="inlineStr">
        <is>
          <t>Итого</t>
        </is>
      </c>
      <c r="I746" s="437" t="n"/>
      <c r="J746" s="437" t="n"/>
      <c r="K746" s="437" t="n">
        <v>212</v>
      </c>
      <c r="L746" s="437" t="n">
        <v>28</v>
      </c>
      <c r="M746" s="437" t="n">
        <v>0</v>
      </c>
      <c r="N746" s="437" t="inlineStr"/>
      <c r="O746" s="437" t="n">
        <v>0</v>
      </c>
      <c r="P746" s="437" t="n"/>
      <c r="Q746" s="437" t="n"/>
      <c r="R746" s="437" t="n"/>
      <c r="S746" s="437" t="n"/>
      <c r="T746" s="437" t="n"/>
      <c r="U746" s="437" t="n"/>
      <c r="V746" s="437" t="n"/>
      <c r="W746" s="437" t="n">
        <v>0</v>
      </c>
      <c r="X746" s="437" t="n">
        <v>1</v>
      </c>
      <c r="Y746" s="437" t="n">
        <v>0</v>
      </c>
      <c r="Z746" s="437" t="n"/>
      <c r="AA746" s="437" t="n"/>
      <c r="AB746" s="437" t="n"/>
    </row>
    <row r="747">
      <c r="A747" s="437" t="n">
        <v>50</v>
      </c>
      <c r="B747" s="437" t="n">
        <v>0</v>
      </c>
      <c r="C747" s="437" t="n">
        <v>0</v>
      </c>
      <c r="D747" s="437" t="n">
        <v>2</v>
      </c>
      <c r="E747" s="437" t="n">
        <v>0</v>
      </c>
      <c r="F747" s="437">
        <f>ROUND(F746*0.22,O747)</f>
        <v/>
      </c>
      <c r="G747" s="437" t="inlineStr">
        <is>
          <t>и2</t>
        </is>
      </c>
      <c r="H747" s="437" t="inlineStr">
        <is>
          <t>НДС 22%</t>
        </is>
      </c>
      <c r="I747" s="437" t="n"/>
      <c r="J747" s="437" t="n"/>
      <c r="K747" s="437" t="n">
        <v>212</v>
      </c>
      <c r="L747" s="437" t="n">
        <v>29</v>
      </c>
      <c r="M747" s="437" t="n">
        <v>0</v>
      </c>
      <c r="N747" s="437" t="inlineStr"/>
      <c r="O747" s="437" t="n">
        <v>0</v>
      </c>
      <c r="P747" s="437" t="n"/>
      <c r="Q747" s="437" t="n"/>
      <c r="R747" s="437" t="n"/>
      <c r="S747" s="437" t="n"/>
      <c r="T747" s="437" t="n"/>
      <c r="U747" s="437" t="n"/>
      <c r="V747" s="437" t="n"/>
      <c r="W747" s="437" t="n">
        <v>0</v>
      </c>
      <c r="X747" s="437" t="n">
        <v>1</v>
      </c>
      <c r="Y747" s="437" t="n">
        <v>0</v>
      </c>
      <c r="Z747" s="437" t="n"/>
      <c r="AA747" s="437" t="n"/>
      <c r="AB747" s="437" t="n"/>
    </row>
    <row r="748">
      <c r="A748" s="437" t="n">
        <v>50</v>
      </c>
      <c r="B748" s="437" t="n">
        <v>0</v>
      </c>
      <c r="C748" s="437" t="n">
        <v>0</v>
      </c>
      <c r="D748" s="437" t="n">
        <v>2</v>
      </c>
      <c r="E748" s="437" t="n">
        <v>213</v>
      </c>
      <c r="F748" s="437">
        <f>ROUND(F746+F747,O748)</f>
        <v/>
      </c>
      <c r="G748" s="437" t="inlineStr">
        <is>
          <t>и3</t>
        </is>
      </c>
      <c r="H748" s="437" t="inlineStr">
        <is>
          <t>Всего</t>
        </is>
      </c>
      <c r="I748" s="437" t="n"/>
      <c r="J748" s="437" t="n"/>
      <c r="K748" s="437" t="n">
        <v>212</v>
      </c>
      <c r="L748" s="437" t="n">
        <v>30</v>
      </c>
      <c r="M748" s="437" t="n">
        <v>0</v>
      </c>
      <c r="N748" s="437" t="inlineStr"/>
      <c r="O748" s="437" t="n">
        <v>0</v>
      </c>
      <c r="P748" s="437" t="n"/>
      <c r="Q748" s="437" t="n"/>
      <c r="R748" s="437" t="n"/>
      <c r="S748" s="437" t="n"/>
      <c r="T748" s="437" t="n"/>
      <c r="U748" s="437" t="n"/>
      <c r="V748" s="437" t="n"/>
      <c r="W748" s="437" t="n">
        <v>0</v>
      </c>
      <c r="X748" s="437" t="n">
        <v>1</v>
      </c>
      <c r="Y748" s="437" t="n">
        <v>0</v>
      </c>
      <c r="Z748" s="437" t="n"/>
      <c r="AA748" s="437" t="n"/>
      <c r="AB748" s="437" t="n"/>
    </row>
    <row r="749"/>
    <row r="750">
      <c r="A750" s="434" t="n">
        <v>3</v>
      </c>
      <c r="B750" s="434" t="n">
        <v>0</v>
      </c>
      <c r="C750" s="434" t="n"/>
      <c r="D750" s="434">
        <f>ROW(A760)</f>
        <v/>
      </c>
      <c r="E750" s="434" t="n"/>
      <c r="F750" s="434" t="inlineStr">
        <is>
          <t>Новая локальная смета</t>
        </is>
      </c>
      <c r="G750" s="434" t="inlineStr">
        <is>
          <t>Механизаторов 7</t>
        </is>
      </c>
      <c r="H750" s="434" t="inlineStr"/>
      <c r="I750" s="434" t="n">
        <v>0</v>
      </c>
      <c r="J750" s="434" t="inlineStr"/>
      <c r="K750" s="434" t="n">
        <v>0</v>
      </c>
      <c r="L750" s="434" t="inlineStr">
        <is>
          <t>Новая локальная смета</t>
        </is>
      </c>
      <c r="M750" s="434" t="inlineStr"/>
      <c r="N750" s="434" t="n"/>
      <c r="O750" s="434" t="n"/>
      <c r="P750" s="434" t="n"/>
      <c r="Q750" s="434" t="n"/>
      <c r="R750" s="434" t="n"/>
      <c r="S750" s="434" t="n">
        <v>0</v>
      </c>
      <c r="T750" s="434" t="n"/>
      <c r="U750" s="434" t="inlineStr"/>
      <c r="V750" s="434" t="n">
        <v>0</v>
      </c>
      <c r="W750" s="434" t="n"/>
      <c r="X750" s="434" t="n"/>
      <c r="Y750" s="434" t="n"/>
      <c r="Z750" s="434" t="n"/>
      <c r="AA750" s="434" t="n"/>
      <c r="AB750" s="434" t="inlineStr"/>
      <c r="AC750" s="434" t="inlineStr"/>
      <c r="AD750" s="434" t="inlineStr"/>
      <c r="AE750" s="434" t="inlineStr"/>
      <c r="AF750" s="434" t="inlineStr"/>
      <c r="AG750" s="434" t="inlineStr"/>
      <c r="AH750" s="434" t="n"/>
      <c r="AI750" s="434" t="n"/>
      <c r="AJ750" s="434" t="n"/>
      <c r="AK750" s="434" t="n"/>
      <c r="AL750" s="434" t="n"/>
      <c r="AM750" s="434" t="n"/>
      <c r="AN750" s="434" t="n"/>
      <c r="AO750" s="434" t="n"/>
      <c r="AP750" s="434" t="inlineStr"/>
      <c r="AQ750" s="434" t="inlineStr"/>
      <c r="AR750" s="434" t="inlineStr"/>
      <c r="AS750" s="434" t="n"/>
      <c r="AT750" s="434" t="n"/>
      <c r="AU750" s="434" t="n"/>
      <c r="AV750" s="434" t="n"/>
      <c r="AW750" s="434" t="n"/>
      <c r="AX750" s="434" t="n"/>
      <c r="AY750" s="434" t="n"/>
      <c r="AZ750" s="434" t="inlineStr"/>
      <c r="BA750" s="434" t="n"/>
      <c r="BB750" s="434" t="inlineStr"/>
      <c r="BC750" s="434" t="inlineStr"/>
      <c r="BD750" s="434" t="inlineStr"/>
      <c r="BE750" s="434" t="inlineStr"/>
      <c r="BF750" s="434" t="inlineStr"/>
      <c r="BG750" s="434" t="inlineStr"/>
      <c r="BH750" s="434" t="inlineStr"/>
      <c r="BI750" s="434" t="inlineStr"/>
      <c r="BJ750" s="434" t="inlineStr"/>
      <c r="BK750" s="434" t="inlineStr"/>
      <c r="BL750" s="434" t="inlineStr"/>
      <c r="BM750" s="434" t="inlineStr"/>
      <c r="BN750" s="434" t="inlineStr"/>
      <c r="BO750" s="434" t="inlineStr"/>
      <c r="BP750" s="434" t="inlineStr"/>
      <c r="BQ750" s="434" t="n"/>
      <c r="BR750" s="434" t="n"/>
      <c r="BS750" s="434" t="n"/>
      <c r="BT750" s="434" t="n"/>
      <c r="BU750" s="434" t="n"/>
      <c r="BV750" s="434" t="n"/>
      <c r="BW750" s="434" t="n"/>
      <c r="BX750" s="434" t="n">
        <v>0</v>
      </c>
      <c r="BY750" s="434" t="n"/>
      <c r="BZ750" s="434" t="n"/>
      <c r="CA750" s="434" t="n"/>
      <c r="CB750" s="434" t="n"/>
      <c r="CC750" s="434" t="n"/>
      <c r="CD750" s="434" t="n"/>
      <c r="CE750" s="434" t="n"/>
      <c r="CF750" s="434" t="n">
        <v>0</v>
      </c>
      <c r="CG750" s="434" t="n">
        <v>0</v>
      </c>
      <c r="CH750" s="434" t="n"/>
      <c r="CI750" s="434" t="inlineStr"/>
      <c r="CJ750" s="434" t="inlineStr"/>
      <c r="CK750" t="inlineStr"/>
      <c r="CL750" t="inlineStr"/>
      <c r="CM750" t="inlineStr"/>
      <c r="CN750" t="inlineStr"/>
      <c r="CO750" t="inlineStr"/>
      <c r="CP750" t="inlineStr"/>
      <c r="CQ750" t="inlineStr"/>
    </row>
    <row r="751"/>
    <row r="752">
      <c r="A752" s="435" t="n">
        <v>52</v>
      </c>
      <c r="B752" s="435">
        <f>B760</f>
        <v/>
      </c>
      <c r="C752" s="435">
        <f>C760</f>
        <v/>
      </c>
      <c r="D752" s="435">
        <f>D760</f>
        <v/>
      </c>
      <c r="E752" s="435">
        <f>E760</f>
        <v/>
      </c>
      <c r="F752" s="435">
        <f>F760</f>
        <v/>
      </c>
      <c r="G752" s="435">
        <f>G760</f>
        <v/>
      </c>
      <c r="H752" s="435" t="n"/>
      <c r="I752" s="435" t="n"/>
      <c r="J752" s="435" t="n"/>
      <c r="K752" s="435" t="n"/>
      <c r="L752" s="435" t="n"/>
      <c r="M752" s="435" t="n"/>
      <c r="N752" s="435" t="n"/>
      <c r="O752" s="435">
        <f>O760</f>
        <v/>
      </c>
      <c r="P752" s="435">
        <f>P760</f>
        <v/>
      </c>
      <c r="Q752" s="435">
        <f>Q760</f>
        <v/>
      </c>
      <c r="R752" s="435">
        <f>R760</f>
        <v/>
      </c>
      <c r="S752" s="435">
        <f>S760</f>
        <v/>
      </c>
      <c r="T752" s="435">
        <f>T760</f>
        <v/>
      </c>
      <c r="U752" s="435">
        <f>U760</f>
        <v/>
      </c>
      <c r="V752" s="435">
        <f>V760</f>
        <v/>
      </c>
      <c r="W752" s="435">
        <f>W760</f>
        <v/>
      </c>
      <c r="X752" s="435">
        <f>X760</f>
        <v/>
      </c>
      <c r="Y752" s="435">
        <f>Y760</f>
        <v/>
      </c>
      <c r="Z752" s="435">
        <f>Z760</f>
        <v/>
      </c>
      <c r="AA752" s="435">
        <f>AA760</f>
        <v/>
      </c>
      <c r="AB752" s="435">
        <f>AB760</f>
        <v/>
      </c>
      <c r="AC752" s="435">
        <f>AC760</f>
        <v/>
      </c>
      <c r="AD752" s="435">
        <f>AD760</f>
        <v/>
      </c>
      <c r="AE752" s="435">
        <f>AE760</f>
        <v/>
      </c>
      <c r="AF752" s="435">
        <f>AF760</f>
        <v/>
      </c>
      <c r="AG752" s="435">
        <f>AG760</f>
        <v/>
      </c>
      <c r="AH752" s="435">
        <f>AH760</f>
        <v/>
      </c>
      <c r="AI752" s="435">
        <f>AI760</f>
        <v/>
      </c>
      <c r="AJ752" s="435">
        <f>AJ760</f>
        <v/>
      </c>
      <c r="AK752" s="435">
        <f>AK760</f>
        <v/>
      </c>
      <c r="AL752" s="435">
        <f>AL760</f>
        <v/>
      </c>
      <c r="AM752" s="435">
        <f>AM760</f>
        <v/>
      </c>
      <c r="AN752" s="435">
        <f>AN760</f>
        <v/>
      </c>
      <c r="AO752" s="435">
        <f>AO760</f>
        <v/>
      </c>
      <c r="AP752" s="435">
        <f>AP760</f>
        <v/>
      </c>
      <c r="AQ752" s="435">
        <f>AQ760</f>
        <v/>
      </c>
      <c r="AR752" s="435">
        <f>AR760</f>
        <v/>
      </c>
      <c r="AS752" s="435">
        <f>AS760</f>
        <v/>
      </c>
      <c r="AT752" s="435">
        <f>AT760</f>
        <v/>
      </c>
      <c r="AU752" s="435">
        <f>AU760</f>
        <v/>
      </c>
      <c r="AV752" s="435">
        <f>AV760</f>
        <v/>
      </c>
      <c r="AW752" s="435">
        <f>AW760</f>
        <v/>
      </c>
      <c r="AX752" s="435">
        <f>AX760</f>
        <v/>
      </c>
      <c r="AY752" s="435">
        <f>AY760</f>
        <v/>
      </c>
      <c r="AZ752" s="435">
        <f>AZ760</f>
        <v/>
      </c>
      <c r="BA752" s="435">
        <f>BA760</f>
        <v/>
      </c>
      <c r="BB752" s="435">
        <f>BB760</f>
        <v/>
      </c>
      <c r="BC752" s="435">
        <f>BC760</f>
        <v/>
      </c>
      <c r="BD752" s="435">
        <f>BD760</f>
        <v/>
      </c>
      <c r="BE752" s="435">
        <f>BE760</f>
        <v/>
      </c>
      <c r="BF752" s="435">
        <f>BF760</f>
        <v/>
      </c>
      <c r="BG752" s="435">
        <f>BG760</f>
        <v/>
      </c>
      <c r="BH752" s="435">
        <f>BH760</f>
        <v/>
      </c>
      <c r="BI752" s="435">
        <f>BI760</f>
        <v/>
      </c>
      <c r="BJ752" s="435">
        <f>BJ760</f>
        <v/>
      </c>
      <c r="BK752" s="435">
        <f>BK760</f>
        <v/>
      </c>
      <c r="BL752" s="435">
        <f>BL760</f>
        <v/>
      </c>
      <c r="BM752" s="435">
        <f>BM760</f>
        <v/>
      </c>
      <c r="BN752" s="435">
        <f>BN760</f>
        <v/>
      </c>
      <c r="BO752" s="435">
        <f>BO760</f>
        <v/>
      </c>
      <c r="BP752" s="435">
        <f>BP760</f>
        <v/>
      </c>
      <c r="BQ752" s="435">
        <f>BQ760</f>
        <v/>
      </c>
      <c r="BR752" s="435">
        <f>BR760</f>
        <v/>
      </c>
      <c r="BS752" s="435">
        <f>BS760</f>
        <v/>
      </c>
      <c r="BT752" s="435">
        <f>BT760</f>
        <v/>
      </c>
      <c r="BU752" s="435">
        <f>BU760</f>
        <v/>
      </c>
      <c r="BV752" s="435">
        <f>BV760</f>
        <v/>
      </c>
      <c r="BW752" s="435">
        <f>BW760</f>
        <v/>
      </c>
      <c r="BX752" s="435">
        <f>BX760</f>
        <v/>
      </c>
      <c r="BY752" s="435">
        <f>BY760</f>
        <v/>
      </c>
      <c r="BZ752" s="435">
        <f>BZ760</f>
        <v/>
      </c>
      <c r="CA752" s="435">
        <f>CA760</f>
        <v/>
      </c>
      <c r="CB752" s="435">
        <f>CB760</f>
        <v/>
      </c>
      <c r="CC752" s="435">
        <f>CC760</f>
        <v/>
      </c>
      <c r="CD752" s="435">
        <f>CD760</f>
        <v/>
      </c>
      <c r="CE752" s="435">
        <f>CE760</f>
        <v/>
      </c>
      <c r="CF752" s="435">
        <f>CF760</f>
        <v/>
      </c>
      <c r="CG752" s="435">
        <f>CG760</f>
        <v/>
      </c>
      <c r="CH752" s="435">
        <f>CH760</f>
        <v/>
      </c>
      <c r="CI752" s="435">
        <f>CI760</f>
        <v/>
      </c>
      <c r="CJ752" s="435">
        <f>CJ760</f>
        <v/>
      </c>
      <c r="CK752" s="435">
        <f>CK760</f>
        <v/>
      </c>
      <c r="CL752" s="435">
        <f>CL760</f>
        <v/>
      </c>
      <c r="CM752" s="435">
        <f>CM760</f>
        <v/>
      </c>
      <c r="CN752" s="435">
        <f>CN760</f>
        <v/>
      </c>
      <c r="CO752" s="435">
        <f>CO760</f>
        <v/>
      </c>
      <c r="CP752" s="435">
        <f>CP760</f>
        <v/>
      </c>
      <c r="CQ752" s="435">
        <f>CQ760</f>
        <v/>
      </c>
      <c r="CR752" s="435">
        <f>CR760</f>
        <v/>
      </c>
      <c r="CS752" s="435">
        <f>CS760</f>
        <v/>
      </c>
      <c r="CT752" s="435">
        <f>CT760</f>
        <v/>
      </c>
      <c r="CU752" s="435">
        <f>CU760</f>
        <v/>
      </c>
      <c r="CV752" s="435">
        <f>CV760</f>
        <v/>
      </c>
      <c r="CW752" s="435">
        <f>CW760</f>
        <v/>
      </c>
      <c r="CX752" s="435">
        <f>CX760</f>
        <v/>
      </c>
      <c r="CY752" s="435">
        <f>CY760</f>
        <v/>
      </c>
      <c r="CZ752" s="435">
        <f>CZ760</f>
        <v/>
      </c>
      <c r="DA752" s="435">
        <f>DA760</f>
        <v/>
      </c>
      <c r="DB752" s="435">
        <f>DB760</f>
        <v/>
      </c>
      <c r="DC752" s="435">
        <f>DC760</f>
        <v/>
      </c>
      <c r="DD752" s="435">
        <f>DD760</f>
        <v/>
      </c>
      <c r="DE752" s="435">
        <f>DE760</f>
        <v/>
      </c>
      <c r="DF752" s="435">
        <f>DF760</f>
        <v/>
      </c>
      <c r="DG752" s="436">
        <f>DG760</f>
        <v/>
      </c>
      <c r="DH752" s="436">
        <f>DH760</f>
        <v/>
      </c>
      <c r="DI752" s="436">
        <f>DI760</f>
        <v/>
      </c>
      <c r="DJ752" s="436">
        <f>DJ760</f>
        <v/>
      </c>
      <c r="DK752" s="436">
        <f>DK760</f>
        <v/>
      </c>
      <c r="DL752" s="436">
        <f>DL760</f>
        <v/>
      </c>
      <c r="DM752" s="436">
        <f>DM760</f>
        <v/>
      </c>
      <c r="DN752" s="436">
        <f>DN760</f>
        <v/>
      </c>
      <c r="DO752" s="436">
        <f>DO760</f>
        <v/>
      </c>
      <c r="DP752" s="436">
        <f>DP760</f>
        <v/>
      </c>
      <c r="DQ752" s="436">
        <f>DQ760</f>
        <v/>
      </c>
      <c r="DR752" s="436">
        <f>DR760</f>
        <v/>
      </c>
      <c r="DS752" s="436">
        <f>DS760</f>
        <v/>
      </c>
      <c r="DT752" s="436">
        <f>DT760</f>
        <v/>
      </c>
      <c r="DU752" s="436">
        <f>DU760</f>
        <v/>
      </c>
      <c r="DV752" s="436">
        <f>DV760</f>
        <v/>
      </c>
      <c r="DW752" s="436">
        <f>DW760</f>
        <v/>
      </c>
      <c r="DX752" s="436">
        <f>DX760</f>
        <v/>
      </c>
      <c r="DY752" s="436">
        <f>DY760</f>
        <v/>
      </c>
      <c r="DZ752" s="436">
        <f>DZ760</f>
        <v/>
      </c>
      <c r="EA752" s="436">
        <f>EA760</f>
        <v/>
      </c>
      <c r="EB752" s="436">
        <f>EB760</f>
        <v/>
      </c>
      <c r="EC752" s="436">
        <f>EC760</f>
        <v/>
      </c>
      <c r="ED752" s="436">
        <f>ED760</f>
        <v/>
      </c>
      <c r="EE752" s="436">
        <f>EE760</f>
        <v/>
      </c>
      <c r="EF752" s="436">
        <f>EF760</f>
        <v/>
      </c>
      <c r="EG752" s="436">
        <f>EG760</f>
        <v/>
      </c>
      <c r="EH752" s="436">
        <f>EH760</f>
        <v/>
      </c>
      <c r="EI752" s="436">
        <f>EI760</f>
        <v/>
      </c>
      <c r="EJ752" s="436">
        <f>EJ760</f>
        <v/>
      </c>
      <c r="EK752" s="436">
        <f>EK760</f>
        <v/>
      </c>
      <c r="EL752" s="436">
        <f>EL760</f>
        <v/>
      </c>
      <c r="EM752" s="436">
        <f>EM760</f>
        <v/>
      </c>
      <c r="EN752" s="436">
        <f>EN760</f>
        <v/>
      </c>
      <c r="EO752" s="436">
        <f>EO760</f>
        <v/>
      </c>
      <c r="EP752" s="436">
        <f>EP760</f>
        <v/>
      </c>
      <c r="EQ752" s="436">
        <f>EQ760</f>
        <v/>
      </c>
      <c r="ER752" s="436">
        <f>ER760</f>
        <v/>
      </c>
      <c r="ES752" s="436">
        <f>ES760</f>
        <v/>
      </c>
      <c r="ET752" s="436">
        <f>ET760</f>
        <v/>
      </c>
      <c r="EU752" s="436">
        <f>EU760</f>
        <v/>
      </c>
      <c r="EV752" s="436">
        <f>EV760</f>
        <v/>
      </c>
      <c r="EW752" s="436">
        <f>EW760</f>
        <v/>
      </c>
      <c r="EX752" s="436">
        <f>EX760</f>
        <v/>
      </c>
      <c r="EY752" s="436">
        <f>EY760</f>
        <v/>
      </c>
      <c r="EZ752" s="436">
        <f>EZ760</f>
        <v/>
      </c>
      <c r="FA752" s="436">
        <f>FA760</f>
        <v/>
      </c>
      <c r="FB752" s="436">
        <f>FB760</f>
        <v/>
      </c>
      <c r="FC752" s="436">
        <f>FC760</f>
        <v/>
      </c>
      <c r="FD752" s="436">
        <f>FD760</f>
        <v/>
      </c>
      <c r="FE752" s="436">
        <f>FE760</f>
        <v/>
      </c>
      <c r="FF752" s="436">
        <f>FF760</f>
        <v/>
      </c>
      <c r="FG752" s="436">
        <f>FG760</f>
        <v/>
      </c>
      <c r="FH752" s="436">
        <f>FH760</f>
        <v/>
      </c>
      <c r="FI752" s="436">
        <f>FI760</f>
        <v/>
      </c>
      <c r="FJ752" s="436">
        <f>FJ760</f>
        <v/>
      </c>
      <c r="FK752" s="436">
        <f>FK760</f>
        <v/>
      </c>
      <c r="FL752" s="436">
        <f>FL760</f>
        <v/>
      </c>
      <c r="FM752" s="436">
        <f>FM760</f>
        <v/>
      </c>
      <c r="FN752" s="436">
        <f>FN760</f>
        <v/>
      </c>
      <c r="FO752" s="436">
        <f>FO760</f>
        <v/>
      </c>
      <c r="FP752" s="436">
        <f>FP760</f>
        <v/>
      </c>
      <c r="FQ752" s="436">
        <f>FQ760</f>
        <v/>
      </c>
      <c r="FR752" s="436">
        <f>FR760</f>
        <v/>
      </c>
      <c r="FS752" s="436">
        <f>FS760</f>
        <v/>
      </c>
      <c r="FT752" s="436">
        <f>FT760</f>
        <v/>
      </c>
      <c r="FU752" s="436">
        <f>FU760</f>
        <v/>
      </c>
      <c r="FV752" s="436">
        <f>FV760</f>
        <v/>
      </c>
      <c r="FW752" s="436">
        <f>FW760</f>
        <v/>
      </c>
      <c r="FX752" s="436">
        <f>FX760</f>
        <v/>
      </c>
      <c r="FY752" s="436">
        <f>FY760</f>
        <v/>
      </c>
      <c r="FZ752" s="436">
        <f>FZ760</f>
        <v/>
      </c>
      <c r="GA752" s="436">
        <f>GA760</f>
        <v/>
      </c>
      <c r="GB752" s="436">
        <f>GB760</f>
        <v/>
      </c>
      <c r="GC752" s="436">
        <f>GC760</f>
        <v/>
      </c>
      <c r="GD752" s="436">
        <f>GD760</f>
        <v/>
      </c>
      <c r="GE752" s="436">
        <f>GE760</f>
        <v/>
      </c>
      <c r="GF752" s="436">
        <f>GF760</f>
        <v/>
      </c>
      <c r="GG752" s="436">
        <f>GG760</f>
        <v/>
      </c>
      <c r="GH752" s="436">
        <f>GH760</f>
        <v/>
      </c>
      <c r="GI752" s="436">
        <f>GI760</f>
        <v/>
      </c>
      <c r="GJ752" s="436">
        <f>GJ760</f>
        <v/>
      </c>
      <c r="GK752" s="436">
        <f>GK760</f>
        <v/>
      </c>
      <c r="GL752" s="436">
        <f>GL760</f>
        <v/>
      </c>
      <c r="GM752" s="436">
        <f>GM760</f>
        <v/>
      </c>
      <c r="GN752" s="436">
        <f>GN760</f>
        <v/>
      </c>
      <c r="GO752" s="436">
        <f>GO760</f>
        <v/>
      </c>
      <c r="GP752" s="436">
        <f>GP760</f>
        <v/>
      </c>
      <c r="GQ752" s="436">
        <f>GQ760</f>
        <v/>
      </c>
      <c r="GR752" s="436">
        <f>GR760</f>
        <v/>
      </c>
      <c r="GS752" s="436">
        <f>GS760</f>
        <v/>
      </c>
      <c r="GT752" s="436">
        <f>GT760</f>
        <v/>
      </c>
      <c r="GU752" s="436">
        <f>GU760</f>
        <v/>
      </c>
      <c r="GV752" s="436">
        <f>GV760</f>
        <v/>
      </c>
      <c r="GW752" s="436">
        <f>GW760</f>
        <v/>
      </c>
      <c r="GX752" s="436">
        <f>GX760</f>
        <v/>
      </c>
    </row>
    <row r="753"/>
    <row r="754">
      <c r="A754" t="n">
        <v>17</v>
      </c>
      <c r="B754" t="n">
        <v>0</v>
      </c>
      <c r="C754">
        <f>ROW(SmtRes!A428)</f>
        <v/>
      </c>
      <c r="D754">
        <f>ROW(EtalonRes!A392)</f>
        <v/>
      </c>
      <c r="E754" t="inlineStr">
        <is>
          <t>1</t>
        </is>
      </c>
      <c r="F754" t="inlineStr">
        <is>
          <t>65-10-1</t>
        </is>
      </c>
      <c r="G754" t="inlineStr">
        <is>
          <t>Очистка канализационной сети внутренней</t>
        </is>
      </c>
      <c r="H754" t="inlineStr">
        <is>
          <t>100 м трубопровода</t>
        </is>
      </c>
      <c r="I754">
        <f>ROUND(ROUND(15/100,4),7)</f>
        <v/>
      </c>
      <c r="J754" t="n">
        <v>0</v>
      </c>
      <c r="K754">
        <f>ROUND(ROUND(15/100,4),7)</f>
        <v/>
      </c>
      <c r="O754">
        <f>ROUND(CP754,0)</f>
        <v/>
      </c>
      <c r="P754">
        <f>ROUND(CQ754*I754,0)</f>
        <v/>
      </c>
      <c r="Q754">
        <f>(ROUND((ROUND(((ET754)*I754),0)*BB754),0)+ROUND((ROUND(((AE754-(EU754))*I754),0)*BS754),0))</f>
        <v/>
      </c>
      <c r="R754">
        <f>(ROUND((ROUND(((EU754)*I754),0)*BS754),0)+ROUND((ROUND(((AE754-(EU754))*I754),0)*BS754),0))</f>
        <v/>
      </c>
      <c r="S754">
        <f>ROUND(CT754*I754,0)</f>
        <v/>
      </c>
      <c r="T754">
        <f>ROUND(CU754*I754,0)</f>
        <v/>
      </c>
      <c r="U754">
        <f>ROUND(CV754*I754,7)</f>
        <v/>
      </c>
      <c r="V754">
        <f>ROUND(CW754*I754,7)</f>
        <v/>
      </c>
      <c r="W754">
        <f>ROUND(CX754*I754,0)</f>
        <v/>
      </c>
      <c r="X754">
        <f>ROUND(CY754,0)</f>
        <v/>
      </c>
      <c r="Y754">
        <f>ROUND(CZ754,0)</f>
        <v/>
      </c>
      <c r="AA754" t="n">
        <v>78869116</v>
      </c>
      <c r="AB754">
        <f>ROUND((AC754+AD754+AF754),2)</f>
        <v/>
      </c>
      <c r="AC754">
        <f>ROUND((ES754),2)</f>
        <v/>
      </c>
      <c r="AD754">
        <f>ROUND((((ET754)-(EU754))+AE754),2)</f>
        <v/>
      </c>
      <c r="AE754">
        <f>ROUND((EU754),2)</f>
        <v/>
      </c>
      <c r="AF754">
        <f>ROUND((EV754),2)</f>
        <v/>
      </c>
      <c r="AG754">
        <f>ROUND((AP754),2)</f>
        <v/>
      </c>
      <c r="AH754">
        <f>(EW754)</f>
        <v/>
      </c>
      <c r="AI754">
        <f>(EX754)</f>
        <v/>
      </c>
      <c r="AJ754">
        <f>(AS754)</f>
        <v/>
      </c>
      <c r="AK754" t="n">
        <v>403.3</v>
      </c>
      <c r="AL754" t="n">
        <v>139.36</v>
      </c>
      <c r="AM754" t="n">
        <v>0.87</v>
      </c>
      <c r="AN754" t="n">
        <v>0</v>
      </c>
      <c r="AO754" t="n">
        <v>263.07</v>
      </c>
      <c r="AP754" t="n">
        <v>0</v>
      </c>
      <c r="AQ754" t="n">
        <v>32.2</v>
      </c>
      <c r="AR754" t="n">
        <v>0</v>
      </c>
      <c r="AS754" t="n">
        <v>0</v>
      </c>
      <c r="AT754" t="n">
        <v>103</v>
      </c>
      <c r="AU754" t="n">
        <v>52</v>
      </c>
      <c r="AV754" t="n">
        <v>1</v>
      </c>
      <c r="AW754" t="n">
        <v>1</v>
      </c>
      <c r="AZ754" t="n">
        <v>1</v>
      </c>
      <c r="BA754" t="n">
        <v>52.25</v>
      </c>
      <c r="BB754" t="n">
        <v>25.03</v>
      </c>
      <c r="BC754" t="n">
        <v>11.85</v>
      </c>
      <c r="BD754" t="inlineStr"/>
      <c r="BE754" t="inlineStr"/>
      <c r="BF754" t="inlineStr"/>
      <c r="BG754" t="inlineStr"/>
      <c r="BH754" t="n">
        <v>0</v>
      </c>
      <c r="BI754" t="n">
        <v>1</v>
      </c>
      <c r="BJ754" t="inlineStr">
        <is>
          <t>ТЕРр Московской обл., 65-10-1, приказ Минстроя России №675/пр от 28.02.2017 № 263/пр</t>
        </is>
      </c>
      <c r="BM754" t="n">
        <v>65007</v>
      </c>
      <c r="BN754" t="n">
        <v>0</v>
      </c>
      <c r="BO754" t="inlineStr">
        <is>
          <t>65-10-1</t>
        </is>
      </c>
      <c r="BP754" t="n">
        <v>1</v>
      </c>
      <c r="BQ754" t="n">
        <v>6</v>
      </c>
      <c r="BR754" t="n">
        <v>0</v>
      </c>
      <c r="BS754" t="n">
        <v>52.25</v>
      </c>
      <c r="BT754" t="n">
        <v>1</v>
      </c>
      <c r="BU754" t="n">
        <v>1</v>
      </c>
      <c r="BV754" t="n">
        <v>1</v>
      </c>
      <c r="BW754" t="n">
        <v>1</v>
      </c>
      <c r="BX754" t="n">
        <v>1</v>
      </c>
      <c r="BY754" t="inlineStr"/>
      <c r="BZ754" t="n">
        <v>103</v>
      </c>
      <c r="CA754" t="n">
        <v>52</v>
      </c>
      <c r="CB754" t="inlineStr"/>
      <c r="CE754" t="n">
        <v>12</v>
      </c>
      <c r="CF754" t="n">
        <v>0</v>
      </c>
      <c r="CG754" t="n">
        <v>0</v>
      </c>
      <c r="CM754" t="n">
        <v>0</v>
      </c>
      <c r="CN754" t="inlineStr"/>
      <c r="CO754" t="n">
        <v>0</v>
      </c>
      <c r="CP754">
        <f>(P754+Q754+S754)</f>
        <v/>
      </c>
      <c r="CQ754">
        <f>AC754*BC754</f>
        <v/>
      </c>
      <c r="CR754">
        <f>(ROUND((ROUND(((ET754)*1),0)*BB754),0)+ROUND((ROUND(((AE754-(EU754))*1),0)*BS754),0))</f>
        <v/>
      </c>
      <c r="CS754">
        <f>(ROUND((ROUND(((EU754)*1),0)*BS754),0)+ROUND((ROUND(((AE754-(EU754))*1),0)*BS754),0))</f>
        <v/>
      </c>
      <c r="CT754">
        <f>AF754*BA754</f>
        <v/>
      </c>
      <c r="CU754">
        <f>AG754</f>
        <v/>
      </c>
      <c r="CV754">
        <f>AH754</f>
        <v/>
      </c>
      <c r="CW754">
        <f>AI754</f>
        <v/>
      </c>
      <c r="CX754">
        <f>AJ754</f>
        <v/>
      </c>
      <c r="CY754">
        <f>(((S754+R754)*AT754)/100)</f>
        <v/>
      </c>
      <c r="CZ754">
        <f>(((S754+R754)*AU754)/100)</f>
        <v/>
      </c>
      <c r="DC754" t="inlineStr"/>
      <c r="DD754" t="inlineStr"/>
      <c r="DE754" t="inlineStr"/>
      <c r="DF754" t="inlineStr"/>
      <c r="DG754" t="inlineStr"/>
      <c r="DH754" t="inlineStr"/>
      <c r="DI754" t="inlineStr"/>
      <c r="DJ754" t="inlineStr"/>
      <c r="DK754" t="inlineStr"/>
      <c r="DL754" t="inlineStr"/>
      <c r="DM754" t="inlineStr"/>
      <c r="DN754" t="n">
        <v>0</v>
      </c>
      <c r="DO754" t="n">
        <v>0</v>
      </c>
      <c r="DP754" t="n">
        <v>1</v>
      </c>
      <c r="DQ754" t="n">
        <v>1</v>
      </c>
      <c r="DU754" t="n">
        <v>1013</v>
      </c>
      <c r="DV754" t="inlineStr">
        <is>
          <t>100 м трубопровода</t>
        </is>
      </c>
      <c r="DW754" t="inlineStr">
        <is>
          <t>100 м трубопровода</t>
        </is>
      </c>
      <c r="DX754" t="n">
        <v>1</v>
      </c>
      <c r="DZ754" t="inlineStr"/>
      <c r="EA754" t="inlineStr"/>
      <c r="EB754" t="inlineStr"/>
      <c r="EC754" t="inlineStr"/>
      <c r="EE754" t="n">
        <v>78726000</v>
      </c>
      <c r="EF754" t="n">
        <v>6</v>
      </c>
      <c r="EG754" t="inlineStr">
        <is>
          <t>Ремонтно-строительные работы</t>
        </is>
      </c>
      <c r="EH754" t="n">
        <v>99</v>
      </c>
      <c r="EI754" t="inlineStr">
        <is>
          <t>Внутренние санитарно-технические работы</t>
        </is>
      </c>
      <c r="EJ754" t="n">
        <v>1</v>
      </c>
      <c r="EK754" t="n">
        <v>65007</v>
      </c>
      <c r="EL754" t="inlineStr">
        <is>
          <t>Внутренние санитарнотехнические работы: смена труб, санприборов, запорной арматуры и другое</t>
        </is>
      </c>
      <c r="EM754" t="inlineStr">
        <is>
          <t>рФЕР-65</t>
        </is>
      </c>
      <c r="EO754" t="inlineStr"/>
      <c r="EQ754" t="n">
        <v>0</v>
      </c>
      <c r="ER754" t="n">
        <v>403.3</v>
      </c>
      <c r="ES754" t="n">
        <v>139.36</v>
      </c>
      <c r="ET754" t="n">
        <v>0.87</v>
      </c>
      <c r="EU754" t="n">
        <v>0</v>
      </c>
      <c r="EV754" t="n">
        <v>263.07</v>
      </c>
      <c r="EW754" t="n">
        <v>32.2</v>
      </c>
      <c r="EX754" t="n">
        <v>0</v>
      </c>
      <c r="EY754" t="n">
        <v>0</v>
      </c>
      <c r="FQ754" t="n">
        <v>0</v>
      </c>
      <c r="FR754" t="n">
        <v>0</v>
      </c>
      <c r="FS754" t="n">
        <v>0</v>
      </c>
      <c r="FX754" t="n">
        <v>103</v>
      </c>
      <c r="FY754" t="n">
        <v>52</v>
      </c>
      <c r="GA754" t="inlineStr"/>
      <c r="GD754" t="n">
        <v>1</v>
      </c>
      <c r="GF754" t="n">
        <v>-66904957</v>
      </c>
      <c r="GG754" t="n">
        <v>2</v>
      </c>
      <c r="GH754" t="n">
        <v>1</v>
      </c>
      <c r="GI754" t="n">
        <v>2</v>
      </c>
      <c r="GJ754" t="n">
        <v>0</v>
      </c>
      <c r="GK754" t="n">
        <v>0</v>
      </c>
      <c r="GL754">
        <f>ROUND(IF(AND(BH754=3,BI754=3,FS754&lt;&gt;0),P754,0),0)</f>
        <v/>
      </c>
      <c r="GM754">
        <f>ROUND(O754+X754+Y754,0)+GX754</f>
        <v/>
      </c>
      <c r="GN754">
        <f>IF(OR(BI754=0,BI754=1),GM754-GX754,0)</f>
        <v/>
      </c>
      <c r="GO754">
        <f>IF(BI754=2,GM754-GX754,0)</f>
        <v/>
      </c>
      <c r="GP754">
        <f>IF(BI754=4,GM754-GX754,0)</f>
        <v/>
      </c>
      <c r="GR754" t="n">
        <v>0</v>
      </c>
      <c r="GS754" t="n">
        <v>3</v>
      </c>
      <c r="GT754" t="n">
        <v>0</v>
      </c>
      <c r="GU754" t="inlineStr"/>
      <c r="GV754">
        <f>ROUND((GT754),2)</f>
        <v/>
      </c>
      <c r="GW754" t="n">
        <v>1</v>
      </c>
      <c r="GX754">
        <f>ROUND(HC754*I754,0)</f>
        <v/>
      </c>
      <c r="HA754" t="n">
        <v>0</v>
      </c>
      <c r="HB754" t="n">
        <v>0</v>
      </c>
      <c r="HC754">
        <f>GV754*GW754</f>
        <v/>
      </c>
      <c r="HE754" t="inlineStr"/>
      <c r="HF754" t="inlineStr"/>
      <c r="HM754" t="inlineStr"/>
      <c r="HN754" t="inlineStr">
        <is>
          <t>Пр/812-099.2-1</t>
        </is>
      </c>
      <c r="HO754" t="inlineStr">
        <is>
          <t>Пр/774-099.2</t>
        </is>
      </c>
      <c r="HP754" t="inlineStr">
        <is>
          <t>Внутренние санитарнотехнические работы: смена труб, санприборов, запорной арматуры и другое</t>
        </is>
      </c>
      <c r="HQ754" t="inlineStr">
        <is>
          <t>Внутренние санитарнотехнические работы: смена труб, санприборов, запорной арматуры и другое</t>
        </is>
      </c>
      <c r="HS754" t="n">
        <v>0</v>
      </c>
      <c r="IK754" t="n">
        <v>0</v>
      </c>
    </row>
    <row r="755">
      <c r="A755" t="n">
        <v>17</v>
      </c>
      <c r="B755" t="n">
        <v>0</v>
      </c>
      <c r="C755">
        <f>ROW(SmtRes!A434)</f>
        <v/>
      </c>
      <c r="D755">
        <f>ROW(EtalonRes!A398)</f>
        <v/>
      </c>
      <c r="E755" t="inlineStr">
        <is>
          <t>2</t>
        </is>
      </c>
      <c r="F755" t="inlineStr">
        <is>
          <t>16-07-005-1</t>
        </is>
      </c>
      <c r="G755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755" t="inlineStr">
        <is>
          <t>100 м трубопровода</t>
        </is>
      </c>
      <c r="I755">
        <f>ROUND(ROUND(60/100,4),7)</f>
        <v/>
      </c>
      <c r="J755" t="n">
        <v>0</v>
      </c>
      <c r="K755">
        <f>ROUND(ROUND(60/100,4),7)</f>
        <v/>
      </c>
      <c r="O755">
        <f>ROUND(CP755,0)</f>
        <v/>
      </c>
      <c r="P755">
        <f>ROUND(CQ755*I755,0)</f>
        <v/>
      </c>
      <c r="Q755">
        <f>(ROUND((ROUND((((ET755*ROUND(9,7)))*I755),0)*BB755),0)+ROUND((ROUND(((AE755-((EU755*ROUND(9,7))))*I755),0)*BS755),0))</f>
        <v/>
      </c>
      <c r="R755">
        <f>(ROUND((ROUND((((EU755*ROUND(9,7)))*I755),0)*BS755),0)+ROUND((ROUND(((AE755-((EU755*ROUND(9,7))))*I755),0)*BS755),0))</f>
        <v/>
      </c>
      <c r="S755">
        <f>ROUND(CT755*I755,0)</f>
        <v/>
      </c>
      <c r="T755">
        <f>ROUND(CU755*I755,0)</f>
        <v/>
      </c>
      <c r="U755">
        <f>ROUND(CV755*I755,7)</f>
        <v/>
      </c>
      <c r="V755">
        <f>ROUND(CW755*I755,7)</f>
        <v/>
      </c>
      <c r="W755">
        <f>ROUND(CX755*I755,0)</f>
        <v/>
      </c>
      <c r="X755">
        <f>ROUND(CY755,0)</f>
        <v/>
      </c>
      <c r="Y755">
        <f>ROUND(CZ755,0)</f>
        <v/>
      </c>
      <c r="AA755" t="n">
        <v>78869116</v>
      </c>
      <c r="AB755">
        <f>ROUND((AC755+AD755+AF755),2)</f>
        <v/>
      </c>
      <c r="AC755">
        <f>ROUND(((ES755*ROUND(9,7))),2)</f>
        <v/>
      </c>
      <c r="AD755">
        <f>ROUND(((((ET755*ROUND(9,7)))-((EU755*ROUND(9,7))))+AE755),2)</f>
        <v/>
      </c>
      <c r="AE755">
        <f>ROUND(((EU755*ROUND(9,7))),2)</f>
        <v/>
      </c>
      <c r="AF755">
        <f>ROUND(((EV755*ROUND(9,7))),2)</f>
        <v/>
      </c>
      <c r="AG755">
        <f>ROUND((AP755),2)</f>
        <v/>
      </c>
      <c r="AH755">
        <f>((EW755*ROUND(9,7)))</f>
        <v/>
      </c>
      <c r="AI755">
        <f>((EX755*ROUND(9,7)))</f>
        <v/>
      </c>
      <c r="AJ755">
        <f>(AS755)</f>
        <v/>
      </c>
      <c r="AK755" t="n">
        <v>107.11</v>
      </c>
      <c r="AL755" t="n">
        <v>4.28</v>
      </c>
      <c r="AM755" t="n">
        <v>44.51</v>
      </c>
      <c r="AN755" t="n">
        <v>0</v>
      </c>
      <c r="AO755" t="n">
        <v>58.32</v>
      </c>
      <c r="AP755" t="n">
        <v>0</v>
      </c>
      <c r="AQ755" t="n">
        <v>5.01</v>
      </c>
      <c r="AR755" t="n">
        <v>0</v>
      </c>
      <c r="AS755" t="n">
        <v>0</v>
      </c>
      <c r="AT755" t="n">
        <v>121</v>
      </c>
      <c r="AU755" t="n">
        <v>72</v>
      </c>
      <c r="AV755" t="n">
        <v>1</v>
      </c>
      <c r="AW755" t="n">
        <v>1</v>
      </c>
      <c r="AZ755" t="n">
        <v>1</v>
      </c>
      <c r="BA755" t="n">
        <v>52.25</v>
      </c>
      <c r="BB755" t="n">
        <v>5.97</v>
      </c>
      <c r="BC755" t="n">
        <v>11.38</v>
      </c>
      <c r="BD755" t="inlineStr"/>
      <c r="BE755" t="inlineStr"/>
      <c r="BF755" t="inlineStr"/>
      <c r="BG755" t="inlineStr"/>
      <c r="BH755" t="n">
        <v>0</v>
      </c>
      <c r="BI755" t="n">
        <v>1</v>
      </c>
      <c r="BJ755" t="inlineStr">
        <is>
          <t>ТЕР Московской обл., 16-07-005-1, приказ Минстроя России №675/пр от 28.02.2017 № 260/пр</t>
        </is>
      </c>
      <c r="BM755" t="n">
        <v>16001</v>
      </c>
      <c r="BN755" t="n">
        <v>0</v>
      </c>
      <c r="BO755" t="inlineStr">
        <is>
          <t>16-07-005-1</t>
        </is>
      </c>
      <c r="BP755" t="n">
        <v>1</v>
      </c>
      <c r="BQ755" t="n">
        <v>2</v>
      </c>
      <c r="BR755" t="n">
        <v>0</v>
      </c>
      <c r="BS755" t="n">
        <v>52.25</v>
      </c>
      <c r="BT755" t="n">
        <v>1</v>
      </c>
      <c r="BU755" t="n">
        <v>1</v>
      </c>
      <c r="BV755" t="n">
        <v>1</v>
      </c>
      <c r="BW755" t="n">
        <v>1</v>
      </c>
      <c r="BX755" t="n">
        <v>1</v>
      </c>
      <c r="BY755" t="inlineStr"/>
      <c r="BZ755" t="n">
        <v>121</v>
      </c>
      <c r="CA755" t="n">
        <v>72</v>
      </c>
      <c r="CB755" t="inlineStr"/>
      <c r="CE755" t="n">
        <v>12</v>
      </c>
      <c r="CF755" t="n">
        <v>0</v>
      </c>
      <c r="CG755" t="n">
        <v>0</v>
      </c>
      <c r="CM755" t="n">
        <v>0</v>
      </c>
      <c r="CN755" t="inlineStr"/>
      <c r="CO755" t="n">
        <v>0</v>
      </c>
      <c r="CP755">
        <f>(P755+Q755+S755)</f>
        <v/>
      </c>
      <c r="CQ755">
        <f>AC755*BC755</f>
        <v/>
      </c>
      <c r="CR755">
        <f>(ROUND((ROUND((((ET755*ROUND(9,7)))*1),0)*BB755),0)+ROUND((ROUND(((AE755-((EU755*ROUND(9,7))))*1),0)*BS755),0))</f>
        <v/>
      </c>
      <c r="CS755">
        <f>(ROUND((ROUND((((EU755*ROUND(9,7)))*1),0)*BS755),0)+ROUND((ROUND(((AE755-((EU755*ROUND(9,7))))*1),0)*BS755),0))</f>
        <v/>
      </c>
      <c r="CT755">
        <f>AF755*BA755</f>
        <v/>
      </c>
      <c r="CU755">
        <f>AG755</f>
        <v/>
      </c>
      <c r="CV755">
        <f>AH755</f>
        <v/>
      </c>
      <c r="CW755">
        <f>AI755</f>
        <v/>
      </c>
      <c r="CX755">
        <f>AJ755</f>
        <v/>
      </c>
      <c r="CY755">
        <f>(((S755+R755)*AT755)/100)</f>
        <v/>
      </c>
      <c r="CZ755">
        <f>(((S755+R755)*AU755)/100)</f>
        <v/>
      </c>
      <c r="DC755" t="inlineStr"/>
      <c r="DD755" t="inlineStr">
        <is>
          <t>)*9</t>
        </is>
      </c>
      <c r="DE755" t="inlineStr">
        <is>
          <t>)*9</t>
        </is>
      </c>
      <c r="DF755" t="inlineStr">
        <is>
          <t>)*9</t>
        </is>
      </c>
      <c r="DG755" t="inlineStr">
        <is>
          <t>)*9</t>
        </is>
      </c>
      <c r="DH755" t="inlineStr"/>
      <c r="DI755" t="inlineStr">
        <is>
          <t>)*9</t>
        </is>
      </c>
      <c r="DJ755" t="inlineStr">
        <is>
          <t>)*9</t>
        </is>
      </c>
      <c r="DK755" t="inlineStr"/>
      <c r="DL755" t="inlineStr"/>
      <c r="DM755" t="inlineStr"/>
      <c r="DN755" t="n">
        <v>0</v>
      </c>
      <c r="DO755" t="n">
        <v>0</v>
      </c>
      <c r="DP755" t="n">
        <v>1</v>
      </c>
      <c r="DQ755" t="n">
        <v>1</v>
      </c>
      <c r="DU755" t="n">
        <v>1013</v>
      </c>
      <c r="DV755" t="inlineStr">
        <is>
          <t>100 м трубопровода</t>
        </is>
      </c>
      <c r="DW755" t="inlineStr">
        <is>
          <t>100 м трубопровода</t>
        </is>
      </c>
      <c r="DX755" t="n">
        <v>1</v>
      </c>
      <c r="DZ755" t="inlineStr"/>
      <c r="EA755" t="inlineStr"/>
      <c r="EB755" t="inlineStr"/>
      <c r="EC755" t="inlineStr"/>
      <c r="EE755" t="n">
        <v>78725882</v>
      </c>
      <c r="EF755" t="n">
        <v>2</v>
      </c>
      <c r="EG755" t="inlineStr">
        <is>
          <t>Общестроительные работы</t>
        </is>
      </c>
      <c r="EH755" t="n">
        <v>16</v>
      </c>
      <c r="EI75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755" t="n">
        <v>1</v>
      </c>
      <c r="EK755" t="n">
        <v>16001</v>
      </c>
      <c r="EL755" t="inlineStr">
        <is>
          <t>Трубопроводы внутренние</t>
        </is>
      </c>
      <c r="EM755" t="inlineStr">
        <is>
          <t>ФЕР-16</t>
        </is>
      </c>
      <c r="EO755" t="inlineStr"/>
      <c r="EQ755" t="n">
        <v>0</v>
      </c>
      <c r="ER755" t="n">
        <v>107.11</v>
      </c>
      <c r="ES755" t="n">
        <v>4.28</v>
      </c>
      <c r="ET755" t="n">
        <v>44.51</v>
      </c>
      <c r="EU755" t="n">
        <v>0</v>
      </c>
      <c r="EV755" t="n">
        <v>58.32</v>
      </c>
      <c r="EW755" t="n">
        <v>5.01</v>
      </c>
      <c r="EX755" t="n">
        <v>0</v>
      </c>
      <c r="EY755" t="n">
        <v>0</v>
      </c>
      <c r="FQ755" t="n">
        <v>0</v>
      </c>
      <c r="FR755" t="n">
        <v>0</v>
      </c>
      <c r="FS755" t="n">
        <v>0</v>
      </c>
      <c r="FX755" t="n">
        <v>121</v>
      </c>
      <c r="FY755" t="n">
        <v>72</v>
      </c>
      <c r="GA755" t="inlineStr"/>
      <c r="GD755" t="n">
        <v>1</v>
      </c>
      <c r="GF755" t="n">
        <v>635989612</v>
      </c>
      <c r="GG755" t="n">
        <v>2</v>
      </c>
      <c r="GH755" t="n">
        <v>1</v>
      </c>
      <c r="GI755" t="n">
        <v>2</v>
      </c>
      <c r="GJ755" t="n">
        <v>0</v>
      </c>
      <c r="GK755" t="n">
        <v>0</v>
      </c>
      <c r="GL755">
        <f>ROUND(IF(AND(BH755=3,BI755=3,FS755&lt;&gt;0),P755,0),0)</f>
        <v/>
      </c>
      <c r="GM755">
        <f>ROUND(O755+X755+Y755,0)+GX755</f>
        <v/>
      </c>
      <c r="GN755">
        <f>IF(OR(BI755=0,BI755=1),GM755-GX755,0)</f>
        <v/>
      </c>
      <c r="GO755">
        <f>IF(BI755=2,GM755-GX755,0)</f>
        <v/>
      </c>
      <c r="GP755">
        <f>IF(BI755=4,GM755-GX755,0)</f>
        <v/>
      </c>
      <c r="GR755" t="n">
        <v>0</v>
      </c>
      <c r="GS755" t="n">
        <v>3</v>
      </c>
      <c r="GT755" t="n">
        <v>0</v>
      </c>
      <c r="GU755" t="inlineStr"/>
      <c r="GV755">
        <f>ROUND((GT755),2)</f>
        <v/>
      </c>
      <c r="GW755" t="n">
        <v>1</v>
      </c>
      <c r="GX755">
        <f>ROUND(HC755*I755,0)</f>
        <v/>
      </c>
      <c r="HA755" t="n">
        <v>0</v>
      </c>
      <c r="HB755" t="n">
        <v>0</v>
      </c>
      <c r="HC755">
        <f>GV755*GW755</f>
        <v/>
      </c>
      <c r="HE755" t="inlineStr"/>
      <c r="HF755" t="inlineStr"/>
      <c r="HM755" t="inlineStr"/>
      <c r="HN755" t="inlineStr">
        <is>
          <t>Пр/812-016.0-1</t>
        </is>
      </c>
      <c r="HO755" t="inlineStr">
        <is>
          <t>Пр/774-016.0</t>
        </is>
      </c>
      <c r="HP75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75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755" t="n">
        <v>0</v>
      </c>
      <c r="IK755" t="n">
        <v>0</v>
      </c>
    </row>
    <row r="756">
      <c r="A756" t="n">
        <v>17</v>
      </c>
      <c r="B756" t="n">
        <v>0</v>
      </c>
      <c r="C756">
        <f>ROW(SmtRes!A442)</f>
        <v/>
      </c>
      <c r="D756">
        <f>ROW(EtalonRes!A405)</f>
        <v/>
      </c>
      <c r="E756" t="inlineStr">
        <is>
          <t>3</t>
        </is>
      </c>
      <c r="F756" t="inlineStr">
        <is>
          <t>65-5-1</t>
        </is>
      </c>
      <c r="G756" t="inlineStr">
        <is>
          <t>Смена вентилей и клапанов обратных муфтовых диаметром до 20 мм</t>
        </is>
      </c>
      <c r="H756" t="inlineStr">
        <is>
          <t>100 шт.</t>
        </is>
      </c>
      <c r="I756">
        <f>ROUND(ROUND(1/100,4),7)</f>
        <v/>
      </c>
      <c r="J756" t="n">
        <v>0</v>
      </c>
      <c r="K756">
        <f>ROUND(ROUND(1/100,4),7)</f>
        <v/>
      </c>
      <c r="O756">
        <f>ROUND(CP756,0)</f>
        <v/>
      </c>
      <c r="P756">
        <f>ROUND(CQ756*I756,0)</f>
        <v/>
      </c>
      <c r="Q756">
        <f>(ROUND((ROUND(((ET756)*I756),0)*BB756),0)+ROUND((ROUND(((AE756-(EU756))*I756),0)*BS756),0))</f>
        <v/>
      </c>
      <c r="R756">
        <f>(ROUND((ROUND(((EU756)*I756),0)*BS756),0)+ROUND((ROUND(((AE756-(EU756))*I756),0)*BS756),0))</f>
        <v/>
      </c>
      <c r="S756">
        <f>ROUND(CT756*I756,0)</f>
        <v/>
      </c>
      <c r="T756">
        <f>ROUND(CU756*I756,0)</f>
        <v/>
      </c>
      <c r="U756">
        <f>ROUND(CV756*I756,7)</f>
        <v/>
      </c>
      <c r="V756">
        <f>ROUND(CW756*I756,7)</f>
        <v/>
      </c>
      <c r="W756">
        <f>ROUND(CX756*I756,0)</f>
        <v/>
      </c>
      <c r="X756">
        <f>ROUND(CY756,0)</f>
        <v/>
      </c>
      <c r="Y756">
        <f>ROUND(CZ756,0)</f>
        <v/>
      </c>
      <c r="AA756" t="n">
        <v>78869116</v>
      </c>
      <c r="AB756">
        <f>ROUND((AC756+AD756+AF756),2)</f>
        <v/>
      </c>
      <c r="AC756">
        <f>ROUND((ES756),2)</f>
        <v/>
      </c>
      <c r="AD756">
        <f>ROUND((((ET756)-(EU756))+AE756),2)</f>
        <v/>
      </c>
      <c r="AE756">
        <f>ROUND((EU756),2)</f>
        <v/>
      </c>
      <c r="AF756">
        <f>ROUND((EV756),2)</f>
        <v/>
      </c>
      <c r="AG756">
        <f>ROUND((AP756),2)</f>
        <v/>
      </c>
      <c r="AH756">
        <f>(EW756)</f>
        <v/>
      </c>
      <c r="AI756">
        <f>(EX756)</f>
        <v/>
      </c>
      <c r="AJ756">
        <f>(AS756)</f>
        <v/>
      </c>
      <c r="AK756" t="n">
        <v>2979.16</v>
      </c>
      <c r="AL756" t="n">
        <v>2240.13</v>
      </c>
      <c r="AM756" t="n">
        <v>4.36</v>
      </c>
      <c r="AN756" t="n">
        <v>0</v>
      </c>
      <c r="AO756" t="n">
        <v>734.67</v>
      </c>
      <c r="AP756" t="n">
        <v>0</v>
      </c>
      <c r="AQ756" t="n">
        <v>81</v>
      </c>
      <c r="AR756" t="n">
        <v>0</v>
      </c>
      <c r="AS756" t="n">
        <v>0</v>
      </c>
      <c r="AT756" t="n">
        <v>103</v>
      </c>
      <c r="AU756" t="n">
        <v>52</v>
      </c>
      <c r="AV756" t="n">
        <v>1</v>
      </c>
      <c r="AW756" t="n">
        <v>1</v>
      </c>
      <c r="AZ756" t="n">
        <v>1</v>
      </c>
      <c r="BA756" t="n">
        <v>52.25</v>
      </c>
      <c r="BB756" t="n">
        <v>24.98</v>
      </c>
      <c r="BC756" t="n">
        <v>10.16</v>
      </c>
      <c r="BD756" t="inlineStr"/>
      <c r="BE756" t="inlineStr"/>
      <c r="BF756" t="inlineStr"/>
      <c r="BG756" t="inlineStr"/>
      <c r="BH756" t="n">
        <v>0</v>
      </c>
      <c r="BI756" t="n">
        <v>1</v>
      </c>
      <c r="BJ756" t="inlineStr">
        <is>
          <t>ТЕРр Московской обл., 65-5-1, приказ Минстроя России №675/пр от 28.02.2017 № 263/пр</t>
        </is>
      </c>
      <c r="BM756" t="n">
        <v>65007</v>
      </c>
      <c r="BN756" t="n">
        <v>0</v>
      </c>
      <c r="BO756" t="inlineStr">
        <is>
          <t>65-5-1</t>
        </is>
      </c>
      <c r="BP756" t="n">
        <v>1</v>
      </c>
      <c r="BQ756" t="n">
        <v>6</v>
      </c>
      <c r="BR756" t="n">
        <v>0</v>
      </c>
      <c r="BS756" t="n">
        <v>52.25</v>
      </c>
      <c r="BT756" t="n">
        <v>1</v>
      </c>
      <c r="BU756" t="n">
        <v>1</v>
      </c>
      <c r="BV756" t="n">
        <v>1</v>
      </c>
      <c r="BW756" t="n">
        <v>1</v>
      </c>
      <c r="BX756" t="n">
        <v>1</v>
      </c>
      <c r="BY756" t="inlineStr"/>
      <c r="BZ756" t="n">
        <v>103</v>
      </c>
      <c r="CA756" t="n">
        <v>52</v>
      </c>
      <c r="CB756" t="inlineStr"/>
      <c r="CE756" t="n">
        <v>12</v>
      </c>
      <c r="CF756" t="n">
        <v>0</v>
      </c>
      <c r="CG756" t="n">
        <v>0</v>
      </c>
      <c r="CM756" t="n">
        <v>0</v>
      </c>
      <c r="CN756" t="inlineStr"/>
      <c r="CO756" t="n">
        <v>0</v>
      </c>
      <c r="CP756">
        <f>(P756+Q756+S756)</f>
        <v/>
      </c>
      <c r="CQ756">
        <f>AC756*BC756</f>
        <v/>
      </c>
      <c r="CR756">
        <f>(ROUND((ROUND(((ET756)*1),0)*BB756),0)+ROUND((ROUND(((AE756-(EU756))*1),0)*BS756),0))</f>
        <v/>
      </c>
      <c r="CS756">
        <f>(ROUND((ROUND(((EU756)*1),0)*BS756),0)+ROUND((ROUND(((AE756-(EU756))*1),0)*BS756),0))</f>
        <v/>
      </c>
      <c r="CT756">
        <f>AF756*BA756</f>
        <v/>
      </c>
      <c r="CU756">
        <f>AG756</f>
        <v/>
      </c>
      <c r="CV756">
        <f>AH756</f>
        <v/>
      </c>
      <c r="CW756">
        <f>AI756</f>
        <v/>
      </c>
      <c r="CX756">
        <f>AJ756</f>
        <v/>
      </c>
      <c r="CY756">
        <f>(((S756+R756)*AT756)/100)</f>
        <v/>
      </c>
      <c r="CZ756">
        <f>(((S756+R756)*AU756)/100)</f>
        <v/>
      </c>
      <c r="DC756" t="inlineStr"/>
      <c r="DD756" t="inlineStr"/>
      <c r="DE756" t="inlineStr"/>
      <c r="DF756" t="inlineStr"/>
      <c r="DG756" t="inlineStr"/>
      <c r="DH756" t="inlineStr"/>
      <c r="DI756" t="inlineStr"/>
      <c r="DJ756" t="inlineStr"/>
      <c r="DK756" t="inlineStr"/>
      <c r="DL756" t="inlineStr"/>
      <c r="DM756" t="inlineStr"/>
      <c r="DN756" t="n">
        <v>0</v>
      </c>
      <c r="DO756" t="n">
        <v>0</v>
      </c>
      <c r="DP756" t="n">
        <v>1</v>
      </c>
      <c r="DQ756" t="n">
        <v>1</v>
      </c>
      <c r="DU756" t="n">
        <v>1010</v>
      </c>
      <c r="DV756" t="inlineStr">
        <is>
          <t>100 шт.</t>
        </is>
      </c>
      <c r="DW756" t="inlineStr">
        <is>
          <t>100 шт.</t>
        </is>
      </c>
      <c r="DX756" t="n">
        <v>100</v>
      </c>
      <c r="DZ756" t="inlineStr"/>
      <c r="EA756" t="inlineStr"/>
      <c r="EB756" t="inlineStr"/>
      <c r="EC756" t="inlineStr"/>
      <c r="EE756" t="n">
        <v>78726000</v>
      </c>
      <c r="EF756" t="n">
        <v>6</v>
      </c>
      <c r="EG756" t="inlineStr">
        <is>
          <t>Ремонтно-строительные работы</t>
        </is>
      </c>
      <c r="EH756" t="n">
        <v>99</v>
      </c>
      <c r="EI756" t="inlineStr">
        <is>
          <t>Внутренние санитарно-технические работы</t>
        </is>
      </c>
      <c r="EJ756" t="n">
        <v>1</v>
      </c>
      <c r="EK756" t="n">
        <v>65007</v>
      </c>
      <c r="EL756" t="inlineStr">
        <is>
          <t>Внутренние санитарнотехнические работы: смена труб, санприборов, запорной арматуры и другое</t>
        </is>
      </c>
      <c r="EM756" t="inlineStr">
        <is>
          <t>рФЕР-65</t>
        </is>
      </c>
      <c r="EO756" t="inlineStr"/>
      <c r="EQ756" t="n">
        <v>0</v>
      </c>
      <c r="ER756" t="n">
        <v>2979.16</v>
      </c>
      <c r="ES756" t="n">
        <v>2240.13</v>
      </c>
      <c r="ET756" t="n">
        <v>4.36</v>
      </c>
      <c r="EU756" t="n">
        <v>0</v>
      </c>
      <c r="EV756" t="n">
        <v>734.67</v>
      </c>
      <c r="EW756" t="n">
        <v>81</v>
      </c>
      <c r="EX756" t="n">
        <v>0</v>
      </c>
      <c r="EY756" t="n">
        <v>0</v>
      </c>
      <c r="FQ756" t="n">
        <v>0</v>
      </c>
      <c r="FR756" t="n">
        <v>0</v>
      </c>
      <c r="FS756" t="n">
        <v>0</v>
      </c>
      <c r="FX756" t="n">
        <v>103</v>
      </c>
      <c r="FY756" t="n">
        <v>52</v>
      </c>
      <c r="GA756" t="inlineStr"/>
      <c r="GD756" t="n">
        <v>1</v>
      </c>
      <c r="GF756" t="n">
        <v>152852496</v>
      </c>
      <c r="GG756" t="n">
        <v>2</v>
      </c>
      <c r="GH756" t="n">
        <v>1</v>
      </c>
      <c r="GI756" t="n">
        <v>2</v>
      </c>
      <c r="GJ756" t="n">
        <v>0</v>
      </c>
      <c r="GK756" t="n">
        <v>0</v>
      </c>
      <c r="GL756">
        <f>ROUND(IF(AND(BH756=3,BI756=3,FS756&lt;&gt;0),P756,0),0)</f>
        <v/>
      </c>
      <c r="GM756">
        <f>ROUND(O756+X756+Y756,0)+GX756</f>
        <v/>
      </c>
      <c r="GN756">
        <f>IF(OR(BI756=0,BI756=1),GM756-GX756,0)</f>
        <v/>
      </c>
      <c r="GO756">
        <f>IF(BI756=2,GM756-GX756,0)</f>
        <v/>
      </c>
      <c r="GP756">
        <f>IF(BI756=4,GM756-GX756,0)</f>
        <v/>
      </c>
      <c r="GR756" t="n">
        <v>0</v>
      </c>
      <c r="GS756" t="n">
        <v>3</v>
      </c>
      <c r="GT756" t="n">
        <v>0</v>
      </c>
      <c r="GU756" t="inlineStr"/>
      <c r="GV756">
        <f>ROUND((GT756),2)</f>
        <v/>
      </c>
      <c r="GW756" t="n">
        <v>1</v>
      </c>
      <c r="GX756">
        <f>ROUND(HC756*I756,0)</f>
        <v/>
      </c>
      <c r="HA756" t="n">
        <v>0</v>
      </c>
      <c r="HB756" t="n">
        <v>0</v>
      </c>
      <c r="HC756">
        <f>GV756*GW756</f>
        <v/>
      </c>
      <c r="HE756" t="inlineStr"/>
      <c r="HF756" t="inlineStr"/>
      <c r="HM756" t="inlineStr"/>
      <c r="HN756" t="inlineStr">
        <is>
          <t>Пр/812-099.2-1</t>
        </is>
      </c>
      <c r="HO756" t="inlineStr">
        <is>
          <t>Пр/774-099.2</t>
        </is>
      </c>
      <c r="HP756" t="inlineStr">
        <is>
          <t>Внутренние санитарнотехнические работы: смена труб, санприборов, запорной арматуры и другое</t>
        </is>
      </c>
      <c r="HQ756" t="inlineStr">
        <is>
          <t>Внутренние санитарнотехнические работы: смена труб, санприборов, запорной арматуры и другое</t>
        </is>
      </c>
      <c r="HS756" t="n">
        <v>0</v>
      </c>
      <c r="IK756" t="n">
        <v>0</v>
      </c>
    </row>
    <row r="757">
      <c r="A757" t="n">
        <v>18</v>
      </c>
      <c r="B757" t="n">
        <v>0</v>
      </c>
      <c r="C757" t="n">
        <v>442</v>
      </c>
      <c r="E757" t="inlineStr">
        <is>
          <t>3,1</t>
        </is>
      </c>
      <c r="F757" t="inlineStr">
        <is>
          <t>509-9899</t>
        </is>
      </c>
      <c r="G757" t="inlineStr">
        <is>
          <t>Строительный мусор и масса возвратных материалов</t>
        </is>
      </c>
      <c r="H757" t="inlineStr">
        <is>
          <t>т</t>
        </is>
      </c>
      <c r="I757">
        <f>I756*J757</f>
        <v/>
      </c>
      <c r="J757" t="n">
        <v>0.04</v>
      </c>
      <c r="K757" t="n">
        <v>0.04</v>
      </c>
      <c r="O757">
        <f>ROUND(CP757,0)</f>
        <v/>
      </c>
      <c r="P757">
        <f>ROUND(CQ757*I757,0)</f>
        <v/>
      </c>
      <c r="Q757">
        <f>(ROUND((ROUND(((ET757)*I757),0)*BB757),0)+ROUND((ROUND(((AE757-(EU757))*I757),0)*BS757),0))</f>
        <v/>
      </c>
      <c r="R757">
        <f>(ROUND((ROUND(((EU757)*I757),0)*BS757),0)+ROUND((ROUND(((AE757-(EU757))*I757),0)*BS757),0))</f>
        <v/>
      </c>
      <c r="S757">
        <f>ROUND(CT757*I757,0)</f>
        <v/>
      </c>
      <c r="T757">
        <f>ROUND(CU757*I757,0)</f>
        <v/>
      </c>
      <c r="U757">
        <f>ROUND(CV757*I757,7)</f>
        <v/>
      </c>
      <c r="V757">
        <f>ROUND(CW757*I757,7)</f>
        <v/>
      </c>
      <c r="W757">
        <f>ROUND(CX757*I757,0)</f>
        <v/>
      </c>
      <c r="X757">
        <f>ROUND(CY757,0)</f>
        <v/>
      </c>
      <c r="Y757">
        <f>ROUND(CZ757,0)</f>
        <v/>
      </c>
      <c r="AA757" t="n">
        <v>78869116</v>
      </c>
      <c r="AB757">
        <f>ROUND((AC757+AD757+AF757),2)</f>
        <v/>
      </c>
      <c r="AC757">
        <f>ROUND((ES757),2)</f>
        <v/>
      </c>
      <c r="AD757">
        <f>ROUND((((ET757)-(EU757))+AE757),2)</f>
        <v/>
      </c>
      <c r="AE757">
        <f>ROUND((EU757),2)</f>
        <v/>
      </c>
      <c r="AF757">
        <f>ROUND((EV757),2)</f>
        <v/>
      </c>
      <c r="AG757">
        <f>ROUND((AP757),2)</f>
        <v/>
      </c>
      <c r="AH757">
        <f>(EW757)</f>
        <v/>
      </c>
      <c r="AI757">
        <f>(EX757)</f>
        <v/>
      </c>
      <c r="AJ757">
        <f>(AS757)</f>
        <v/>
      </c>
      <c r="AK757" t="n">
        <v>0</v>
      </c>
      <c r="AL757" t="n">
        <v>0</v>
      </c>
      <c r="AM757" t="n">
        <v>0</v>
      </c>
      <c r="AN757" t="n">
        <v>0</v>
      </c>
      <c r="AO757" t="n">
        <v>0</v>
      </c>
      <c r="AP757" t="n">
        <v>0</v>
      </c>
      <c r="AQ757" t="n">
        <v>0</v>
      </c>
      <c r="AR757" t="n">
        <v>0</v>
      </c>
      <c r="AS757" t="n">
        <v>0</v>
      </c>
      <c r="AT757" t="n">
        <v>103</v>
      </c>
      <c r="AU757" t="n">
        <v>52</v>
      </c>
      <c r="AV757" t="n">
        <v>1</v>
      </c>
      <c r="AW757" t="n">
        <v>1</v>
      </c>
      <c r="AZ757" t="n">
        <v>1</v>
      </c>
      <c r="BA757" t="n">
        <v>1</v>
      </c>
      <c r="BB757" t="n">
        <v>1</v>
      </c>
      <c r="BC757" t="n">
        <v>1</v>
      </c>
      <c r="BD757" t="inlineStr"/>
      <c r="BE757" t="inlineStr"/>
      <c r="BF757" t="inlineStr"/>
      <c r="BG757" t="inlineStr"/>
      <c r="BH757" t="n">
        <v>3</v>
      </c>
      <c r="BI757" t="n">
        <v>1</v>
      </c>
      <c r="BJ757" t="inlineStr">
        <is>
          <t>ТССЦ Московской обл., 509-9899, приказ Минстроя России №675/пр от 28.02.2017 № 258/пр</t>
        </is>
      </c>
      <c r="BM757" t="n">
        <v>65007</v>
      </c>
      <c r="BN757" t="n">
        <v>0</v>
      </c>
      <c r="BO757" t="inlineStr"/>
      <c r="BP757" t="n">
        <v>0</v>
      </c>
      <c r="BQ757" t="n">
        <v>6</v>
      </c>
      <c r="BR757" t="n">
        <v>0</v>
      </c>
      <c r="BS757" t="n">
        <v>1</v>
      </c>
      <c r="BT757" t="n">
        <v>1</v>
      </c>
      <c r="BU757" t="n">
        <v>1</v>
      </c>
      <c r="BV757" t="n">
        <v>1</v>
      </c>
      <c r="BW757" t="n">
        <v>1</v>
      </c>
      <c r="BX757" t="n">
        <v>1</v>
      </c>
      <c r="BY757" t="inlineStr"/>
      <c r="BZ757" t="n">
        <v>103</v>
      </c>
      <c r="CA757" t="n">
        <v>52</v>
      </c>
      <c r="CB757" t="inlineStr"/>
      <c r="CE757" t="n">
        <v>12</v>
      </c>
      <c r="CF757" t="n">
        <v>0</v>
      </c>
      <c r="CG757" t="n">
        <v>0</v>
      </c>
      <c r="CM757" t="n">
        <v>0</v>
      </c>
      <c r="CN757" t="inlineStr"/>
      <c r="CO757" t="n">
        <v>0</v>
      </c>
      <c r="CP757">
        <f>(P757+Q757+S757)</f>
        <v/>
      </c>
      <c r="CQ757">
        <f>AC757*BC757</f>
        <v/>
      </c>
      <c r="CR757">
        <f>(ROUND((ROUND(((ET757)*1),0)*BB757),0)+ROUND((ROUND(((AE757-(EU757))*1),0)*BS757),0))</f>
        <v/>
      </c>
      <c r="CS757">
        <f>(ROUND((ROUND(((EU757)*1),0)*BS757),0)+ROUND((ROUND(((AE757-(EU757))*1),0)*BS757),0))</f>
        <v/>
      </c>
      <c r="CT757">
        <f>AF757*BA757</f>
        <v/>
      </c>
      <c r="CU757">
        <f>AG757</f>
        <v/>
      </c>
      <c r="CV757">
        <f>AH757</f>
        <v/>
      </c>
      <c r="CW757">
        <f>AI757</f>
        <v/>
      </c>
      <c r="CX757">
        <f>AJ757</f>
        <v/>
      </c>
      <c r="CY757">
        <f>(((S757+R757)*AT757)/100)</f>
        <v/>
      </c>
      <c r="CZ757">
        <f>(((S757+R757)*AU757)/100)</f>
        <v/>
      </c>
      <c r="DC757" t="inlineStr"/>
      <c r="DD757" t="inlineStr"/>
      <c r="DE757" t="inlineStr"/>
      <c r="DF757" t="inlineStr"/>
      <c r="DG757" t="inlineStr"/>
      <c r="DH757" t="inlineStr"/>
      <c r="DI757" t="inlineStr"/>
      <c r="DJ757" t="inlineStr"/>
      <c r="DK757" t="inlineStr"/>
      <c r="DL757" t="inlineStr"/>
      <c r="DM757" t="inlineStr"/>
      <c r="DN757" t="n">
        <v>0</v>
      </c>
      <c r="DO757" t="n">
        <v>0</v>
      </c>
      <c r="DP757" t="n">
        <v>1</v>
      </c>
      <c r="DQ757" t="n">
        <v>1</v>
      </c>
      <c r="DU757" t="n">
        <v>1009</v>
      </c>
      <c r="DV757" t="inlineStr">
        <is>
          <t>т</t>
        </is>
      </c>
      <c r="DW757" t="inlineStr">
        <is>
          <t>т</t>
        </is>
      </c>
      <c r="DX757" t="n">
        <v>1000</v>
      </c>
      <c r="DZ757" t="inlineStr"/>
      <c r="EA757" t="inlineStr"/>
      <c r="EB757" t="inlineStr"/>
      <c r="EC757" t="inlineStr"/>
      <c r="EE757" t="n">
        <v>78726000</v>
      </c>
      <c r="EF757" t="n">
        <v>6</v>
      </c>
      <c r="EG757" t="inlineStr">
        <is>
          <t>Ремонтно-строительные работы</t>
        </is>
      </c>
      <c r="EH757" t="n">
        <v>99</v>
      </c>
      <c r="EI757" t="inlineStr">
        <is>
          <t>Внутренние санитарно-технические работы</t>
        </is>
      </c>
      <c r="EJ757" t="n">
        <v>1</v>
      </c>
      <c r="EK757" t="n">
        <v>65007</v>
      </c>
      <c r="EL757" t="inlineStr">
        <is>
          <t>Внутренние санитарнотехнические работы: смена труб, санприборов, запорной арматуры и другое</t>
        </is>
      </c>
      <c r="EM757" t="inlineStr">
        <is>
          <t>рФЕР-65</t>
        </is>
      </c>
      <c r="EO757" t="inlineStr"/>
      <c r="EQ757" t="n">
        <v>0</v>
      </c>
      <c r="ER757" t="n">
        <v>0</v>
      </c>
      <c r="ES757" t="n">
        <v>0</v>
      </c>
      <c r="ET757" t="n">
        <v>0</v>
      </c>
      <c r="EU757" t="n">
        <v>0</v>
      </c>
      <c r="EV757" t="n">
        <v>0</v>
      </c>
      <c r="EW757" t="n">
        <v>0</v>
      </c>
      <c r="EX757" t="n">
        <v>0</v>
      </c>
      <c r="FQ757" t="n">
        <v>0</v>
      </c>
      <c r="FR757" t="n">
        <v>0</v>
      </c>
      <c r="FS757" t="n">
        <v>0</v>
      </c>
      <c r="FX757" t="n">
        <v>103</v>
      </c>
      <c r="FY757" t="n">
        <v>52</v>
      </c>
      <c r="GA757" t="inlineStr"/>
      <c r="GD757" t="n">
        <v>1</v>
      </c>
      <c r="GF757" t="n">
        <v>1839160745</v>
      </c>
      <c r="GG757" t="n">
        <v>2</v>
      </c>
      <c r="GH757" t="n">
        <v>1</v>
      </c>
      <c r="GI757" t="n">
        <v>-2</v>
      </c>
      <c r="GJ757" t="n">
        <v>0</v>
      </c>
      <c r="GK757" t="n">
        <v>0</v>
      </c>
      <c r="GL757">
        <f>ROUND(IF(AND(BH757=3,BI757=3,FS757&lt;&gt;0),P757,0),0)</f>
        <v/>
      </c>
      <c r="GM757">
        <f>ROUND(O757+X757+Y757,0)+GX757</f>
        <v/>
      </c>
      <c r="GN757">
        <f>IF(OR(BI757=0,BI757=1),GM757-GX757,0)</f>
        <v/>
      </c>
      <c r="GO757">
        <f>IF(BI757=2,GM757-GX757,0)</f>
        <v/>
      </c>
      <c r="GP757">
        <f>IF(BI757=4,GM757-GX757,0)</f>
        <v/>
      </c>
      <c r="GR757" t="n">
        <v>0</v>
      </c>
      <c r="GS757" t="n">
        <v>3</v>
      </c>
      <c r="GT757" t="n">
        <v>0</v>
      </c>
      <c r="GU757" t="inlineStr"/>
      <c r="GV757">
        <f>ROUND((GT757),2)</f>
        <v/>
      </c>
      <c r="GW757" t="n">
        <v>1</v>
      </c>
      <c r="GX757">
        <f>ROUND(HC757*I757,0)</f>
        <v/>
      </c>
      <c r="HA757" t="n">
        <v>0</v>
      </c>
      <c r="HB757" t="n">
        <v>0</v>
      </c>
      <c r="HC757">
        <f>GV757*GW757</f>
        <v/>
      </c>
      <c r="HE757" t="inlineStr"/>
      <c r="HF757" t="inlineStr"/>
      <c r="HM757" t="inlineStr"/>
      <c r="HN757" t="inlineStr">
        <is>
          <t>Пр/812-099.2-1</t>
        </is>
      </c>
      <c r="HO757" t="inlineStr">
        <is>
          <t>Пр/774-099.2</t>
        </is>
      </c>
      <c r="HP757" t="inlineStr">
        <is>
          <t>Внутренние санитарнотехнические работы: смена труб, санприборов, запорной арматуры и другое</t>
        </is>
      </c>
      <c r="HQ757" t="inlineStr">
        <is>
          <t>Внутренние санитарнотехнические работы: смена труб, санприборов, запорной арматуры и другое</t>
        </is>
      </c>
      <c r="HS757" t="n">
        <v>0</v>
      </c>
      <c r="IK757" t="n">
        <v>0</v>
      </c>
    </row>
    <row r="758">
      <c r="A758" t="n">
        <v>18</v>
      </c>
      <c r="B758" t="n">
        <v>0</v>
      </c>
      <c r="C758" t="n">
        <v>440</v>
      </c>
      <c r="E758" t="inlineStr">
        <is>
          <t>3,2</t>
        </is>
      </c>
      <c r="F758" t="inlineStr">
        <is>
          <t>302-0064</t>
        </is>
      </c>
      <c r="G758" t="inlineStr">
        <is>
          <t>Кран шаровый 1/2</t>
        </is>
      </c>
      <c r="H758" t="inlineStr">
        <is>
          <t>шт.</t>
        </is>
      </c>
      <c r="I758">
        <f>I756*J758</f>
        <v/>
      </c>
      <c r="J758" t="n">
        <v>100</v>
      </c>
      <c r="K758" t="n">
        <v>100</v>
      </c>
      <c r="O758">
        <f>ROUND(CP758,0)</f>
        <v/>
      </c>
      <c r="P758">
        <f>ROUND(CQ758*I758,0)</f>
        <v/>
      </c>
      <c r="Q758">
        <f>(ROUND((ROUND(((ET758)*I758),0)*BB758),0)+ROUND((ROUND(((AE758-(EU758))*I758),0)*BS758),0))</f>
        <v/>
      </c>
      <c r="R758">
        <f>(ROUND((ROUND(((EU758)*I758),0)*BS758),0)+ROUND((ROUND(((AE758-(EU758))*I758),0)*BS758),0))</f>
        <v/>
      </c>
      <c r="S758">
        <f>ROUND(CT758*I758,0)</f>
        <v/>
      </c>
      <c r="T758">
        <f>ROUND(CU758*I758,0)</f>
        <v/>
      </c>
      <c r="U758">
        <f>ROUND(CV758*I758,7)</f>
        <v/>
      </c>
      <c r="V758">
        <f>ROUND(CW758*I758,7)</f>
        <v/>
      </c>
      <c r="W758">
        <f>ROUND(CX758*I758,0)</f>
        <v/>
      </c>
      <c r="X758">
        <f>ROUND(CY758,0)</f>
        <v/>
      </c>
      <c r="Y758">
        <f>ROUND(CZ758,0)</f>
        <v/>
      </c>
      <c r="AA758" t="n">
        <v>78869116</v>
      </c>
      <c r="AB758">
        <f>ROUND((AC758+AD758+AF758),2)</f>
        <v/>
      </c>
      <c r="AC758">
        <f>ROUND((ES758),2)</f>
        <v/>
      </c>
      <c r="AD758">
        <f>ROUND((((ET758)-(EU758))+AE758),2)</f>
        <v/>
      </c>
      <c r="AE758">
        <f>ROUND((EU758),2)</f>
        <v/>
      </c>
      <c r="AF758">
        <f>ROUND((EV758),2)</f>
        <v/>
      </c>
      <c r="AG758">
        <f>ROUND((AP758),2)</f>
        <v/>
      </c>
      <c r="AH758">
        <f>(EW758)</f>
        <v/>
      </c>
      <c r="AI758">
        <f>(EX758)</f>
        <v/>
      </c>
      <c r="AJ758">
        <f>(AS758)</f>
        <v/>
      </c>
      <c r="AK758" t="n">
        <v>67.09</v>
      </c>
      <c r="AL758" t="n">
        <v>67.09</v>
      </c>
      <c r="AM758" t="n">
        <v>0</v>
      </c>
      <c r="AN758" t="n">
        <v>0</v>
      </c>
      <c r="AO758" t="n">
        <v>0</v>
      </c>
      <c r="AP758" t="n">
        <v>0</v>
      </c>
      <c r="AQ758" t="n">
        <v>0</v>
      </c>
      <c r="AR758" t="n">
        <v>0</v>
      </c>
      <c r="AS758" t="n">
        <v>0.02</v>
      </c>
      <c r="AT758" t="n">
        <v>103</v>
      </c>
      <c r="AU758" t="n">
        <v>52</v>
      </c>
      <c r="AV758" t="n">
        <v>1</v>
      </c>
      <c r="AW758" t="n">
        <v>1</v>
      </c>
      <c r="AZ758" t="n">
        <v>1</v>
      </c>
      <c r="BA758" t="n">
        <v>1</v>
      </c>
      <c r="BB758" t="n">
        <v>1</v>
      </c>
      <c r="BC758" t="n">
        <v>14.16</v>
      </c>
      <c r="BD758" t="inlineStr"/>
      <c r="BE758" t="inlineStr"/>
      <c r="BF758" t="inlineStr"/>
      <c r="BG758" t="inlineStr"/>
      <c r="BH758" t="n">
        <v>3</v>
      </c>
      <c r="BI758" t="n">
        <v>1</v>
      </c>
      <c r="BJ758" t="inlineStr">
        <is>
          <t>ТССЦ Московской обл., 302-0064, приказ Минстроя России №675/пр от 28.02.2017 № 256/пр</t>
        </is>
      </c>
      <c r="BM758" t="n">
        <v>65007</v>
      </c>
      <c r="BN758" t="n">
        <v>0</v>
      </c>
      <c r="BO758" t="inlineStr">
        <is>
          <t>302-0064</t>
        </is>
      </c>
      <c r="BP758" t="n">
        <v>1</v>
      </c>
      <c r="BQ758" t="n">
        <v>6</v>
      </c>
      <c r="BR758" t="n">
        <v>0</v>
      </c>
      <c r="BS758" t="n">
        <v>1</v>
      </c>
      <c r="BT758" t="n">
        <v>1</v>
      </c>
      <c r="BU758" t="n">
        <v>1</v>
      </c>
      <c r="BV758" t="n">
        <v>1</v>
      </c>
      <c r="BW758" t="n">
        <v>1</v>
      </c>
      <c r="BX758" t="n">
        <v>1</v>
      </c>
      <c r="BY758" t="inlineStr"/>
      <c r="BZ758" t="n">
        <v>103</v>
      </c>
      <c r="CA758" t="n">
        <v>52</v>
      </c>
      <c r="CB758" t="inlineStr"/>
      <c r="CE758" t="n">
        <v>12</v>
      </c>
      <c r="CF758" t="n">
        <v>0</v>
      </c>
      <c r="CG758" t="n">
        <v>0</v>
      </c>
      <c r="CM758" t="n">
        <v>0</v>
      </c>
      <c r="CN758" t="inlineStr"/>
      <c r="CO758" t="n">
        <v>0</v>
      </c>
      <c r="CP758">
        <f>(P758+Q758+S758)</f>
        <v/>
      </c>
      <c r="CQ758">
        <f>AC758*BC758</f>
        <v/>
      </c>
      <c r="CR758">
        <f>(ROUND((ROUND(((ET758)*1),0)*BB758),0)+ROUND((ROUND(((AE758-(EU758))*1),0)*BS758),0))</f>
        <v/>
      </c>
      <c r="CS758">
        <f>(ROUND((ROUND(((EU758)*1),0)*BS758),0)+ROUND((ROUND(((AE758-(EU758))*1),0)*BS758),0))</f>
        <v/>
      </c>
      <c r="CT758">
        <f>AF758*BA758</f>
        <v/>
      </c>
      <c r="CU758">
        <f>AG758</f>
        <v/>
      </c>
      <c r="CV758">
        <f>AH758</f>
        <v/>
      </c>
      <c r="CW758">
        <f>AI758</f>
        <v/>
      </c>
      <c r="CX758">
        <f>AJ758</f>
        <v/>
      </c>
      <c r="CY758">
        <f>(((S758+R758)*AT758)/100)</f>
        <v/>
      </c>
      <c r="CZ758">
        <f>(((S758+R758)*AU758)/100)</f>
        <v/>
      </c>
      <c r="DC758" t="inlineStr"/>
      <c r="DD758" t="inlineStr"/>
      <c r="DE758" t="inlineStr"/>
      <c r="DF758" t="inlineStr"/>
      <c r="DG758" t="inlineStr"/>
      <c r="DH758" t="inlineStr"/>
      <c r="DI758" t="inlineStr"/>
      <c r="DJ758" t="inlineStr"/>
      <c r="DK758" t="inlineStr"/>
      <c r="DL758" t="inlineStr"/>
      <c r="DM758" t="inlineStr"/>
      <c r="DN758" t="n">
        <v>0</v>
      </c>
      <c r="DO758" t="n">
        <v>0</v>
      </c>
      <c r="DP758" t="n">
        <v>1</v>
      </c>
      <c r="DQ758" t="n">
        <v>1</v>
      </c>
      <c r="DU758" t="n">
        <v>1010</v>
      </c>
      <c r="DV758" t="inlineStr">
        <is>
          <t>шт.</t>
        </is>
      </c>
      <c r="DW758" t="inlineStr">
        <is>
          <t>шт.</t>
        </is>
      </c>
      <c r="DX758" t="n">
        <v>1</v>
      </c>
      <c r="DZ758" t="inlineStr"/>
      <c r="EA758" t="inlineStr"/>
      <c r="EB758" t="inlineStr"/>
      <c r="EC758" t="inlineStr"/>
      <c r="EE758" t="n">
        <v>78726000</v>
      </c>
      <c r="EF758" t="n">
        <v>6</v>
      </c>
      <c r="EG758" t="inlineStr">
        <is>
          <t>Ремонтно-строительные работы</t>
        </is>
      </c>
      <c r="EH758" t="n">
        <v>99</v>
      </c>
      <c r="EI758" t="inlineStr">
        <is>
          <t>Внутренние санитарно-технические работы</t>
        </is>
      </c>
      <c r="EJ758" t="n">
        <v>1</v>
      </c>
      <c r="EK758" t="n">
        <v>65007</v>
      </c>
      <c r="EL758" t="inlineStr">
        <is>
          <t>Внутренние санитарнотехнические работы: смена труб, санприборов, запорной арматуры и другое</t>
        </is>
      </c>
      <c r="EM758" t="inlineStr">
        <is>
          <t>рФЕР-65</t>
        </is>
      </c>
      <c r="EO758" t="inlineStr"/>
      <c r="EQ758" t="n">
        <v>0</v>
      </c>
      <c r="ER758" t="n">
        <v>67.09</v>
      </c>
      <c r="ES758" t="n">
        <v>67.09</v>
      </c>
      <c r="ET758" t="n">
        <v>0</v>
      </c>
      <c r="EU758" t="n">
        <v>0</v>
      </c>
      <c r="EV758" t="n">
        <v>0</v>
      </c>
      <c r="EW758" t="n">
        <v>0</v>
      </c>
      <c r="EX758" t="n">
        <v>0</v>
      </c>
      <c r="FQ758" t="n">
        <v>0</v>
      </c>
      <c r="FR758" t="n">
        <v>0</v>
      </c>
      <c r="FS758" t="n">
        <v>0</v>
      </c>
      <c r="FX758" t="n">
        <v>103</v>
      </c>
      <c r="FY758" t="n">
        <v>52</v>
      </c>
      <c r="GA758" t="inlineStr"/>
      <c r="GD758" t="n">
        <v>1</v>
      </c>
      <c r="GF758" t="n">
        <v>-127342135</v>
      </c>
      <c r="GG758" t="n">
        <v>2</v>
      </c>
      <c r="GH758" t="n">
        <v>1</v>
      </c>
      <c r="GI758" t="n">
        <v>2</v>
      </c>
      <c r="GJ758" t="n">
        <v>0</v>
      </c>
      <c r="GK758" t="n">
        <v>0</v>
      </c>
      <c r="GL758">
        <f>ROUND(IF(AND(BH758=3,BI758=3,FS758&lt;&gt;0),P758,0),0)</f>
        <v/>
      </c>
      <c r="GM758">
        <f>ROUND(O758+X758+Y758,0)+GX758</f>
        <v/>
      </c>
      <c r="GN758">
        <f>IF(OR(BI758=0,BI758=1),GM758-GX758,0)</f>
        <v/>
      </c>
      <c r="GO758">
        <f>IF(BI758=2,GM758-GX758,0)</f>
        <v/>
      </c>
      <c r="GP758">
        <f>IF(BI758=4,GM758-GX758,0)</f>
        <v/>
      </c>
      <c r="GR758" t="n">
        <v>0</v>
      </c>
      <c r="GS758" t="n">
        <v>3</v>
      </c>
      <c r="GT758" t="n">
        <v>0</v>
      </c>
      <c r="GU758" t="inlineStr"/>
      <c r="GV758">
        <f>ROUND((GT758),2)</f>
        <v/>
      </c>
      <c r="GW758" t="n">
        <v>1</v>
      </c>
      <c r="GX758">
        <f>ROUND(HC758*I758,0)</f>
        <v/>
      </c>
      <c r="HA758" t="n">
        <v>0</v>
      </c>
      <c r="HB758" t="n">
        <v>0</v>
      </c>
      <c r="HC758">
        <f>GV758*GW758</f>
        <v/>
      </c>
      <c r="HE758" t="inlineStr"/>
      <c r="HF758" t="inlineStr"/>
      <c r="HM758" t="inlineStr"/>
      <c r="HN758" t="inlineStr">
        <is>
          <t>Пр/812-099.2-1</t>
        </is>
      </c>
      <c r="HO758" t="inlineStr">
        <is>
          <t>Пр/774-099.2</t>
        </is>
      </c>
      <c r="HP758" t="inlineStr">
        <is>
          <t>Внутренние санитарнотехнические работы: смена труб, санприборов, запорной арматуры и другое</t>
        </is>
      </c>
      <c r="HQ758" t="inlineStr">
        <is>
          <t>Внутренние санитарнотехнические работы: смена труб, санприборов, запорной арматуры и другое</t>
        </is>
      </c>
      <c r="HS758" t="n">
        <v>0</v>
      </c>
      <c r="IK758" t="n">
        <v>0</v>
      </c>
    </row>
    <row r="759"/>
    <row r="760">
      <c r="A760" s="435" t="n">
        <v>51</v>
      </c>
      <c r="B760" s="435">
        <f>B750</f>
        <v/>
      </c>
      <c r="C760" s="435">
        <f>A750</f>
        <v/>
      </c>
      <c r="D760" s="435">
        <f>ROW(A750)</f>
        <v/>
      </c>
      <c r="E760" s="435" t="n"/>
      <c r="F760" s="435">
        <f>IF(F750&lt;&gt;"",F750,"")</f>
        <v/>
      </c>
      <c r="G760" s="435">
        <f>IF(G750&lt;&gt;"",G750,"")</f>
        <v/>
      </c>
      <c r="H760" s="435" t="n">
        <v>0</v>
      </c>
      <c r="I760" s="435" t="n"/>
      <c r="J760" s="435" t="n"/>
      <c r="K760" s="435" t="n"/>
      <c r="L760" s="435" t="n"/>
      <c r="M760" s="435" t="n"/>
      <c r="N760" s="435" t="n"/>
      <c r="O760" s="435" t="n">
        <v>0</v>
      </c>
      <c r="P760" s="435" t="n">
        <v>0</v>
      </c>
      <c r="Q760" s="435" t="n">
        <v>0</v>
      </c>
      <c r="R760" s="435" t="n">
        <v>0</v>
      </c>
      <c r="S760" s="435" t="n">
        <v>0</v>
      </c>
      <c r="T760" s="435" t="n">
        <v>0</v>
      </c>
      <c r="U760" s="435" t="n">
        <v>0</v>
      </c>
      <c r="V760" s="435" t="n">
        <v>0</v>
      </c>
      <c r="W760" s="435" t="n">
        <v>0</v>
      </c>
      <c r="X760" s="435" t="n">
        <v>0</v>
      </c>
      <c r="Y760" s="435" t="n">
        <v>0</v>
      </c>
      <c r="Z760" s="435" t="n"/>
      <c r="AA760" s="435" t="n"/>
      <c r="AB760" s="435" t="n"/>
      <c r="AC760" s="435" t="n"/>
      <c r="AD760" s="435" t="n"/>
      <c r="AE760" s="435" t="n"/>
      <c r="AF760" s="435" t="n"/>
      <c r="AG760" s="435" t="n"/>
      <c r="AH760" s="435" t="n"/>
      <c r="AI760" s="435" t="n"/>
      <c r="AJ760" s="435" t="n"/>
      <c r="AK760" s="435" t="n"/>
      <c r="AL760" s="435" t="n"/>
      <c r="AM760" s="435" t="n"/>
      <c r="AN760" s="435" t="n"/>
      <c r="AO760" s="435">
        <f>ROUND(BX760,0)</f>
        <v/>
      </c>
      <c r="AP760" s="435">
        <f>ROUND(BY760,0)</f>
        <v/>
      </c>
      <c r="AQ760" s="435">
        <f>ROUND(BZ760,0)</f>
        <v/>
      </c>
      <c r="AR760" s="435">
        <f>ROUND(CA760,0)</f>
        <v/>
      </c>
      <c r="AS760" s="435">
        <f>ROUND(CB760,0)</f>
        <v/>
      </c>
      <c r="AT760" s="435">
        <f>ROUND(CC760,0)</f>
        <v/>
      </c>
      <c r="AU760" s="435">
        <f>ROUND(CD760,0)</f>
        <v/>
      </c>
      <c r="AV760" s="435">
        <f>ROUND(CE760,0)</f>
        <v/>
      </c>
      <c r="AW760" s="435">
        <f>ROUND(CF760,0)</f>
        <v/>
      </c>
      <c r="AX760" s="435">
        <f>ROUND(CG760,0)</f>
        <v/>
      </c>
      <c r="AY760" s="435">
        <f>ROUND(CH760,0)</f>
        <v/>
      </c>
      <c r="AZ760" s="435">
        <f>ROUND(CI760,0)</f>
        <v/>
      </c>
      <c r="BA760" s="435">
        <f>ROUND(CJ760,0)</f>
        <v/>
      </c>
      <c r="BB760" s="435">
        <f>ROUND(CK760,0)</f>
        <v/>
      </c>
      <c r="BC760" s="435">
        <f>ROUND(CL760,0)</f>
        <v/>
      </c>
      <c r="BD760" s="435">
        <f>ROUND(CM760,0)</f>
        <v/>
      </c>
      <c r="BE760" s="435" t="n"/>
      <c r="BF760" s="435" t="n"/>
      <c r="BG760" s="435" t="n"/>
      <c r="BH760" s="435" t="n"/>
      <c r="BI760" s="435" t="n"/>
      <c r="BJ760" s="435" t="n"/>
      <c r="BK760" s="435" t="n"/>
      <c r="BL760" s="435" t="n"/>
      <c r="BM760" s="435" t="n"/>
      <c r="BN760" s="435" t="n"/>
      <c r="BO760" s="435" t="n"/>
      <c r="BP760" s="435" t="n"/>
      <c r="BQ760" s="435" t="n"/>
      <c r="BR760" s="435" t="n"/>
      <c r="BS760" s="435" t="n"/>
      <c r="BT760" s="435" t="n"/>
      <c r="BU760" s="435" t="n"/>
      <c r="BV760" s="435" t="n"/>
      <c r="BW760" s="435" t="n"/>
      <c r="BX760" s="435" t="n"/>
      <c r="BY760" s="435" t="n"/>
      <c r="BZ760" s="435" t="n"/>
      <c r="CA760" s="435" t="n"/>
      <c r="CB760" s="435" t="n"/>
      <c r="CC760" s="435" t="n"/>
      <c r="CD760" s="435" t="n"/>
      <c r="CE760" s="435" t="n"/>
      <c r="CF760" s="435" t="n"/>
      <c r="CG760" s="435" t="n"/>
      <c r="CH760" s="435" t="n"/>
      <c r="CI760" s="435" t="n"/>
      <c r="CJ760" s="435" t="n"/>
      <c r="CK760" s="435" t="n"/>
      <c r="CL760" s="435" t="n"/>
      <c r="CM760" s="435" t="n"/>
      <c r="CN760" s="435" t="n"/>
      <c r="CO760" s="435" t="n"/>
      <c r="CP760" s="435" t="n"/>
      <c r="CQ760" s="435" t="n"/>
      <c r="CR760" s="435" t="n"/>
      <c r="CS760" s="435" t="n"/>
      <c r="CT760" s="435" t="n"/>
      <c r="CU760" s="435" t="n"/>
      <c r="CV760" s="435" t="n"/>
      <c r="CW760" s="435" t="n"/>
      <c r="CX760" s="435" t="n"/>
      <c r="CY760" s="435" t="n"/>
      <c r="CZ760" s="435" t="n"/>
      <c r="DA760" s="435" t="n"/>
      <c r="DB760" s="435" t="n"/>
      <c r="DC760" s="435" t="n"/>
      <c r="DD760" s="435" t="n"/>
      <c r="DE760" s="435" t="n"/>
      <c r="DF760" s="435" t="n"/>
      <c r="DG760" s="436" t="n"/>
      <c r="DH760" s="436" t="n"/>
      <c r="DI760" s="436" t="n"/>
      <c r="DJ760" s="436" t="n"/>
      <c r="DK760" s="436" t="n"/>
      <c r="DL760" s="436" t="n"/>
      <c r="DM760" s="436" t="n"/>
      <c r="DN760" s="436" t="n"/>
      <c r="DO760" s="436" t="n"/>
      <c r="DP760" s="436" t="n"/>
      <c r="DQ760" s="436" t="n"/>
      <c r="DR760" s="436" t="n"/>
      <c r="DS760" s="436" t="n"/>
      <c r="DT760" s="436" t="n"/>
      <c r="DU760" s="436" t="n"/>
      <c r="DV760" s="436" t="n"/>
      <c r="DW760" s="436" t="n"/>
      <c r="DX760" s="436" t="n"/>
      <c r="DY760" s="436" t="n"/>
      <c r="DZ760" s="436" t="n"/>
      <c r="EA760" s="436" t="n"/>
      <c r="EB760" s="436" t="n"/>
      <c r="EC760" s="436" t="n"/>
      <c r="ED760" s="436" t="n"/>
      <c r="EE760" s="436" t="n"/>
      <c r="EF760" s="436" t="n"/>
      <c r="EG760" s="436" t="n"/>
      <c r="EH760" s="436" t="n"/>
      <c r="EI760" s="436" t="n"/>
      <c r="EJ760" s="436" t="n"/>
      <c r="EK760" s="436" t="n"/>
      <c r="EL760" s="436" t="n"/>
      <c r="EM760" s="436" t="n"/>
      <c r="EN760" s="436" t="n"/>
      <c r="EO760" s="436" t="n"/>
      <c r="EP760" s="436" t="n"/>
      <c r="EQ760" s="436" t="n"/>
      <c r="ER760" s="436" t="n"/>
      <c r="ES760" s="436" t="n"/>
      <c r="ET760" s="436" t="n"/>
      <c r="EU760" s="436" t="n"/>
      <c r="EV760" s="436" t="n"/>
      <c r="EW760" s="436" t="n"/>
      <c r="EX760" s="436" t="n"/>
      <c r="EY760" s="436" t="n"/>
      <c r="EZ760" s="436" t="n"/>
      <c r="FA760" s="436" t="n"/>
      <c r="FB760" s="436" t="n"/>
      <c r="FC760" s="436" t="n"/>
      <c r="FD760" s="436" t="n"/>
      <c r="FE760" s="436" t="n"/>
      <c r="FF760" s="436" t="n"/>
      <c r="FG760" s="436" t="n"/>
      <c r="FH760" s="436" t="n"/>
      <c r="FI760" s="436" t="n"/>
      <c r="FJ760" s="436" t="n"/>
      <c r="FK760" s="436" t="n"/>
      <c r="FL760" s="436" t="n"/>
      <c r="FM760" s="436" t="n"/>
      <c r="FN760" s="436" t="n"/>
      <c r="FO760" s="436" t="n"/>
      <c r="FP760" s="436" t="n"/>
      <c r="FQ760" s="436" t="n"/>
      <c r="FR760" s="436" t="n"/>
      <c r="FS760" s="436" t="n"/>
      <c r="FT760" s="436" t="n"/>
      <c r="FU760" s="436" t="n"/>
      <c r="FV760" s="436" t="n"/>
      <c r="FW760" s="436" t="n"/>
      <c r="FX760" s="436" t="n"/>
      <c r="FY760" s="436" t="n"/>
      <c r="FZ760" s="436" t="n"/>
      <c r="GA760" s="436" t="n"/>
      <c r="GB760" s="436" t="n"/>
      <c r="GC760" s="436" t="n"/>
      <c r="GD760" s="436" t="n"/>
      <c r="GE760" s="436" t="n"/>
      <c r="GF760" s="436" t="n"/>
      <c r="GG760" s="436" t="n"/>
      <c r="GH760" s="436" t="n"/>
      <c r="GI760" s="436" t="n"/>
      <c r="GJ760" s="436" t="n"/>
      <c r="GK760" s="436" t="n"/>
      <c r="GL760" s="436" t="n"/>
      <c r="GM760" s="436" t="n"/>
      <c r="GN760" s="436" t="n"/>
      <c r="GO760" s="436" t="n"/>
      <c r="GP760" s="436" t="n"/>
      <c r="GQ760" s="436" t="n"/>
      <c r="GR760" s="436" t="n"/>
      <c r="GS760" s="436" t="n"/>
      <c r="GT760" s="436" t="n"/>
      <c r="GU760" s="436" t="n"/>
      <c r="GV760" s="436" t="n"/>
      <c r="GW760" s="436" t="n"/>
      <c r="GX760" s="436" t="n">
        <v>0</v>
      </c>
    </row>
    <row r="761"/>
    <row r="762">
      <c r="A762" s="437" t="n">
        <v>50</v>
      </c>
      <c r="B762" s="437" t="n">
        <v>0</v>
      </c>
      <c r="C762" s="437" t="n">
        <v>0</v>
      </c>
      <c r="D762" s="437" t="n">
        <v>1</v>
      </c>
      <c r="E762" s="437" t="n">
        <v>201</v>
      </c>
      <c r="F762" s="437">
        <f>ROUND(Source!O760,O762)</f>
        <v/>
      </c>
      <c r="G762" s="437" t="inlineStr">
        <is>
          <t>ПЗ</t>
        </is>
      </c>
      <c r="H762" s="437" t="inlineStr">
        <is>
          <t>Прямые затраты</t>
        </is>
      </c>
      <c r="I762" s="437" t="n"/>
      <c r="J762" s="437" t="n"/>
      <c r="K762" s="437" t="n">
        <v>201</v>
      </c>
      <c r="L762" s="437" t="n">
        <v>1</v>
      </c>
      <c r="M762" s="437" t="n">
        <v>3</v>
      </c>
      <c r="N762" s="437" t="inlineStr"/>
      <c r="O762" s="437" t="n">
        <v>0</v>
      </c>
      <c r="P762" s="437" t="n"/>
      <c r="Q762" s="437" t="n"/>
      <c r="R762" s="437" t="n"/>
      <c r="S762" s="437" t="n"/>
      <c r="T762" s="437" t="n"/>
      <c r="U762" s="437" t="n"/>
      <c r="V762" s="437" t="n"/>
      <c r="W762" s="437" t="n">
        <v>0</v>
      </c>
      <c r="X762" s="437" t="n">
        <v>1</v>
      </c>
      <c r="Y762" s="437" t="n">
        <v>0</v>
      </c>
      <c r="Z762" s="437" t="n"/>
      <c r="AA762" s="437" t="n"/>
      <c r="AB762" s="437" t="n"/>
    </row>
    <row r="763">
      <c r="A763" s="437" t="n">
        <v>50</v>
      </c>
      <c r="B763" s="437" t="n">
        <v>0</v>
      </c>
      <c r="C763" s="437" t="n">
        <v>0</v>
      </c>
      <c r="D763" s="437" t="n">
        <v>1</v>
      </c>
      <c r="E763" s="437" t="n">
        <v>202</v>
      </c>
      <c r="F763" s="437">
        <f>ROUND(Source!P760,O763)</f>
        <v/>
      </c>
      <c r="G763" s="437" t="inlineStr">
        <is>
          <t>СтМатОб</t>
        </is>
      </c>
      <c r="H763" s="437" t="inlineStr">
        <is>
          <t>Стоимость материальных ресурсов (всего)</t>
        </is>
      </c>
      <c r="I763" s="437" t="n"/>
      <c r="J763" s="437" t="n"/>
      <c r="K763" s="437" t="n">
        <v>202</v>
      </c>
      <c r="L763" s="437" t="n">
        <v>2</v>
      </c>
      <c r="M763" s="437" t="n">
        <v>3</v>
      </c>
      <c r="N763" s="437" t="inlineStr"/>
      <c r="O763" s="437" t="n">
        <v>0</v>
      </c>
      <c r="P763" s="437" t="n"/>
      <c r="Q763" s="437" t="n"/>
      <c r="R763" s="437" t="n"/>
      <c r="S763" s="437" t="n"/>
      <c r="T763" s="437" t="n"/>
      <c r="U763" s="437" t="n"/>
      <c r="V763" s="437" t="n"/>
      <c r="W763" s="437" t="n">
        <v>0</v>
      </c>
      <c r="X763" s="437" t="n">
        <v>1</v>
      </c>
      <c r="Y763" s="437" t="n">
        <v>0</v>
      </c>
      <c r="Z763" s="437" t="n"/>
      <c r="AA763" s="437" t="n"/>
      <c r="AB763" s="437" t="n"/>
    </row>
    <row r="764">
      <c r="A764" s="437" t="n">
        <v>50</v>
      </c>
      <c r="B764" s="437" t="n">
        <v>0</v>
      </c>
      <c r="C764" s="437" t="n">
        <v>0</v>
      </c>
      <c r="D764" s="437" t="n">
        <v>1</v>
      </c>
      <c r="E764" s="437" t="n">
        <v>222</v>
      </c>
      <c r="F764" s="437">
        <f>ROUND(Source!AO760,O764)</f>
        <v/>
      </c>
      <c r="G764" s="437" t="inlineStr">
        <is>
          <t>СтМатОбЗак</t>
        </is>
      </c>
      <c r="H764" s="437" t="inlineStr">
        <is>
          <t>Стоимость материалов и оборудования заказчика</t>
        </is>
      </c>
      <c r="I764" s="437" t="n"/>
      <c r="J764" s="437" t="n"/>
      <c r="K764" s="437" t="n">
        <v>222</v>
      </c>
      <c r="L764" s="437" t="n">
        <v>3</v>
      </c>
      <c r="M764" s="437" t="n">
        <v>3</v>
      </c>
      <c r="N764" s="437" t="inlineStr"/>
      <c r="O764" s="437" t="n">
        <v>0</v>
      </c>
      <c r="P764" s="437" t="n"/>
      <c r="Q764" s="437" t="n"/>
      <c r="R764" s="437" t="n"/>
      <c r="S764" s="437" t="n"/>
      <c r="T764" s="437" t="n"/>
      <c r="U764" s="437" t="n"/>
      <c r="V764" s="437" t="n"/>
      <c r="W764" s="437" t="n">
        <v>0</v>
      </c>
      <c r="X764" s="437" t="n">
        <v>1</v>
      </c>
      <c r="Y764" s="437" t="n">
        <v>0</v>
      </c>
      <c r="Z764" s="437" t="n"/>
      <c r="AA764" s="437" t="n"/>
      <c r="AB764" s="437" t="n"/>
    </row>
    <row r="765">
      <c r="A765" s="437" t="n">
        <v>50</v>
      </c>
      <c r="B765" s="437" t="n">
        <v>0</v>
      </c>
      <c r="C765" s="437" t="n">
        <v>0</v>
      </c>
      <c r="D765" s="437" t="n">
        <v>1</v>
      </c>
      <c r="E765" s="437" t="n">
        <v>225</v>
      </c>
      <c r="F765" s="437">
        <f>ROUND(Source!AV760,O765)</f>
        <v/>
      </c>
      <c r="G765" s="437" t="inlineStr">
        <is>
          <t>СтМатОбПод</t>
        </is>
      </c>
      <c r="H765" s="437" t="inlineStr">
        <is>
          <t>Стоимость материалов и оборудования подрядчика</t>
        </is>
      </c>
      <c r="I765" s="437" t="n"/>
      <c r="J765" s="437" t="n"/>
      <c r="K765" s="437" t="n">
        <v>225</v>
      </c>
      <c r="L765" s="437" t="n">
        <v>4</v>
      </c>
      <c r="M765" s="437" t="n">
        <v>3</v>
      </c>
      <c r="N765" s="437" t="inlineStr"/>
      <c r="O765" s="437" t="n">
        <v>0</v>
      </c>
      <c r="P765" s="437" t="n"/>
      <c r="Q765" s="437" t="n"/>
      <c r="R765" s="437" t="n"/>
      <c r="S765" s="437" t="n"/>
      <c r="T765" s="437" t="n"/>
      <c r="U765" s="437" t="n"/>
      <c r="V765" s="437" t="n"/>
      <c r="W765" s="437" t="n">
        <v>0</v>
      </c>
      <c r="X765" s="437" t="n">
        <v>1</v>
      </c>
      <c r="Y765" s="437" t="n">
        <v>0</v>
      </c>
      <c r="Z765" s="437" t="n"/>
      <c r="AA765" s="437" t="n"/>
      <c r="AB765" s="437" t="n"/>
    </row>
    <row r="766">
      <c r="A766" s="437" t="n">
        <v>50</v>
      </c>
      <c r="B766" s="437" t="n">
        <v>0</v>
      </c>
      <c r="C766" s="437" t="n">
        <v>0</v>
      </c>
      <c r="D766" s="437" t="n">
        <v>1</v>
      </c>
      <c r="E766" s="437" t="n">
        <v>226</v>
      </c>
      <c r="F766" s="437">
        <f>ROUND(Source!AW760,O766)</f>
        <v/>
      </c>
      <c r="G766" s="437" t="inlineStr">
        <is>
          <t>СтМат</t>
        </is>
      </c>
      <c r="H766" s="437" t="inlineStr">
        <is>
          <t>Стоимость материалов (всего)</t>
        </is>
      </c>
      <c r="I766" s="437" t="n"/>
      <c r="J766" s="437" t="n"/>
      <c r="K766" s="437" t="n">
        <v>226</v>
      </c>
      <c r="L766" s="437" t="n">
        <v>5</v>
      </c>
      <c r="M766" s="437" t="n">
        <v>3</v>
      </c>
      <c r="N766" s="437" t="inlineStr"/>
      <c r="O766" s="437" t="n">
        <v>0</v>
      </c>
      <c r="P766" s="437" t="n"/>
      <c r="Q766" s="437" t="n"/>
      <c r="R766" s="437" t="n"/>
      <c r="S766" s="437" t="n"/>
      <c r="T766" s="437" t="n"/>
      <c r="U766" s="437" t="n"/>
      <c r="V766" s="437" t="n"/>
      <c r="W766" s="437" t="n">
        <v>0</v>
      </c>
      <c r="X766" s="437" t="n">
        <v>1</v>
      </c>
      <c r="Y766" s="437" t="n">
        <v>0</v>
      </c>
      <c r="Z766" s="437" t="n"/>
      <c r="AA766" s="437" t="n"/>
      <c r="AB766" s="437" t="n"/>
    </row>
    <row r="767">
      <c r="A767" s="437" t="n">
        <v>50</v>
      </c>
      <c r="B767" s="437" t="n">
        <v>0</v>
      </c>
      <c r="C767" s="437" t="n">
        <v>0</v>
      </c>
      <c r="D767" s="437" t="n">
        <v>1</v>
      </c>
      <c r="E767" s="437" t="n">
        <v>227</v>
      </c>
      <c r="F767" s="437">
        <f>ROUND(Source!AX760,O767)</f>
        <v/>
      </c>
      <c r="G767" s="437" t="inlineStr">
        <is>
          <t>СтМатЗак</t>
        </is>
      </c>
      <c r="H767" s="437" t="inlineStr">
        <is>
          <t>Стоимость материалов заказчика</t>
        </is>
      </c>
      <c r="I767" s="437" t="n"/>
      <c r="J767" s="437" t="n"/>
      <c r="K767" s="437" t="n">
        <v>227</v>
      </c>
      <c r="L767" s="437" t="n">
        <v>6</v>
      </c>
      <c r="M767" s="437" t="n">
        <v>3</v>
      </c>
      <c r="N767" s="437" t="inlineStr"/>
      <c r="O767" s="437" t="n">
        <v>0</v>
      </c>
      <c r="P767" s="437" t="n"/>
      <c r="Q767" s="437" t="n"/>
      <c r="R767" s="437" t="n"/>
      <c r="S767" s="437" t="n"/>
      <c r="T767" s="437" t="n"/>
      <c r="U767" s="437" t="n"/>
      <c r="V767" s="437" t="n"/>
      <c r="W767" s="437" t="n">
        <v>0</v>
      </c>
      <c r="X767" s="437" t="n">
        <v>1</v>
      </c>
      <c r="Y767" s="437" t="n">
        <v>0</v>
      </c>
      <c r="Z767" s="437" t="n"/>
      <c r="AA767" s="437" t="n"/>
      <c r="AB767" s="437" t="n"/>
    </row>
    <row r="768">
      <c r="A768" s="437" t="n">
        <v>50</v>
      </c>
      <c r="B768" s="437" t="n">
        <v>0</v>
      </c>
      <c r="C768" s="437" t="n">
        <v>0</v>
      </c>
      <c r="D768" s="437" t="n">
        <v>1</v>
      </c>
      <c r="E768" s="437" t="n">
        <v>228</v>
      </c>
      <c r="F768" s="437">
        <f>ROUND(Source!AY760,O768)</f>
        <v/>
      </c>
      <c r="G768" s="437" t="inlineStr">
        <is>
          <t>СтМатПод</t>
        </is>
      </c>
      <c r="H768" s="437" t="inlineStr">
        <is>
          <t>Стоимость материалов подрядчика</t>
        </is>
      </c>
      <c r="I768" s="437" t="n"/>
      <c r="J768" s="437" t="n"/>
      <c r="K768" s="437" t="n">
        <v>228</v>
      </c>
      <c r="L768" s="437" t="n">
        <v>7</v>
      </c>
      <c r="M768" s="437" t="n">
        <v>3</v>
      </c>
      <c r="N768" s="437" t="inlineStr"/>
      <c r="O768" s="437" t="n">
        <v>0</v>
      </c>
      <c r="P768" s="437" t="n"/>
      <c r="Q768" s="437" t="n"/>
      <c r="R768" s="437" t="n"/>
      <c r="S768" s="437" t="n"/>
      <c r="T768" s="437" t="n"/>
      <c r="U768" s="437" t="n"/>
      <c r="V768" s="437" t="n"/>
      <c r="W768" s="437" t="n">
        <v>0</v>
      </c>
      <c r="X768" s="437" t="n">
        <v>1</v>
      </c>
      <c r="Y768" s="437" t="n">
        <v>0</v>
      </c>
      <c r="Z768" s="437" t="n"/>
      <c r="AA768" s="437" t="n"/>
      <c r="AB768" s="437" t="n"/>
    </row>
    <row r="769">
      <c r="A769" s="437" t="n">
        <v>50</v>
      </c>
      <c r="B769" s="437" t="n">
        <v>0</v>
      </c>
      <c r="C769" s="437" t="n">
        <v>0</v>
      </c>
      <c r="D769" s="437" t="n">
        <v>1</v>
      </c>
      <c r="E769" s="437" t="n">
        <v>216</v>
      </c>
      <c r="F769" s="437">
        <f>ROUND(Source!AP760,O769)</f>
        <v/>
      </c>
      <c r="G769" s="437" t="inlineStr">
        <is>
          <t>Оборуд</t>
        </is>
      </c>
      <c r="H769" s="437" t="inlineStr">
        <is>
          <t>Стоимость оборудования (всего)</t>
        </is>
      </c>
      <c r="I769" s="437" t="n"/>
      <c r="J769" s="437" t="n"/>
      <c r="K769" s="437" t="n">
        <v>216</v>
      </c>
      <c r="L769" s="437" t="n">
        <v>8</v>
      </c>
      <c r="M769" s="437" t="n">
        <v>3</v>
      </c>
      <c r="N769" s="437" t="inlineStr"/>
      <c r="O769" s="437" t="n">
        <v>0</v>
      </c>
      <c r="P769" s="437" t="n"/>
      <c r="Q769" s="437" t="n"/>
      <c r="R769" s="437" t="n"/>
      <c r="S769" s="437" t="n"/>
      <c r="T769" s="437" t="n"/>
      <c r="U769" s="437" t="n"/>
      <c r="V769" s="437" t="n"/>
      <c r="W769" s="437" t="n">
        <v>0</v>
      </c>
      <c r="X769" s="437" t="n">
        <v>1</v>
      </c>
      <c r="Y769" s="437" t="n">
        <v>0</v>
      </c>
      <c r="Z769" s="437" t="n"/>
      <c r="AA769" s="437" t="n"/>
      <c r="AB769" s="437" t="n"/>
    </row>
    <row r="770">
      <c r="A770" s="437" t="n">
        <v>50</v>
      </c>
      <c r="B770" s="437" t="n">
        <v>0</v>
      </c>
      <c r="C770" s="437" t="n">
        <v>0</v>
      </c>
      <c r="D770" s="437" t="n">
        <v>1</v>
      </c>
      <c r="E770" s="437" t="n">
        <v>223</v>
      </c>
      <c r="F770" s="437">
        <f>ROUND(Source!AQ760,O770)</f>
        <v/>
      </c>
      <c r="G770" s="437" t="inlineStr">
        <is>
          <t>ОборудЗак</t>
        </is>
      </c>
      <c r="H770" s="437" t="inlineStr">
        <is>
          <t>Стоимость оборудования заказчика</t>
        </is>
      </c>
      <c r="I770" s="437" t="n"/>
      <c r="J770" s="437" t="n"/>
      <c r="K770" s="437" t="n">
        <v>223</v>
      </c>
      <c r="L770" s="437" t="n">
        <v>9</v>
      </c>
      <c r="M770" s="437" t="n">
        <v>3</v>
      </c>
      <c r="N770" s="437" t="inlineStr"/>
      <c r="O770" s="437" t="n">
        <v>0</v>
      </c>
      <c r="P770" s="437" t="n"/>
      <c r="Q770" s="437" t="n"/>
      <c r="R770" s="437" t="n"/>
      <c r="S770" s="437" t="n"/>
      <c r="T770" s="437" t="n"/>
      <c r="U770" s="437" t="n"/>
      <c r="V770" s="437" t="n"/>
      <c r="W770" s="437" t="n">
        <v>0</v>
      </c>
      <c r="X770" s="437" t="n">
        <v>1</v>
      </c>
      <c r="Y770" s="437" t="n">
        <v>0</v>
      </c>
      <c r="Z770" s="437" t="n"/>
      <c r="AA770" s="437" t="n"/>
      <c r="AB770" s="437" t="n"/>
    </row>
    <row r="771">
      <c r="A771" s="437" t="n">
        <v>50</v>
      </c>
      <c r="B771" s="437" t="n">
        <v>0</v>
      </c>
      <c r="C771" s="437" t="n">
        <v>0</v>
      </c>
      <c r="D771" s="437" t="n">
        <v>1</v>
      </c>
      <c r="E771" s="437" t="n">
        <v>229</v>
      </c>
      <c r="F771" s="437">
        <f>ROUND(Source!AZ760,O771)</f>
        <v/>
      </c>
      <c r="G771" s="437" t="inlineStr">
        <is>
          <t>ОборудПод</t>
        </is>
      </c>
      <c r="H771" s="437" t="inlineStr">
        <is>
          <t>Стоимость оборудования подрядчика</t>
        </is>
      </c>
      <c r="I771" s="437" t="n"/>
      <c r="J771" s="437" t="n"/>
      <c r="K771" s="437" t="n">
        <v>229</v>
      </c>
      <c r="L771" s="437" t="n">
        <v>10</v>
      </c>
      <c r="M771" s="437" t="n">
        <v>3</v>
      </c>
      <c r="N771" s="437" t="inlineStr"/>
      <c r="O771" s="437" t="n">
        <v>0</v>
      </c>
      <c r="P771" s="437" t="n"/>
      <c r="Q771" s="437" t="n"/>
      <c r="R771" s="437" t="n"/>
      <c r="S771" s="437" t="n"/>
      <c r="T771" s="437" t="n"/>
      <c r="U771" s="437" t="n"/>
      <c r="V771" s="437" t="n"/>
      <c r="W771" s="437" t="n">
        <v>0</v>
      </c>
      <c r="X771" s="437" t="n">
        <v>1</v>
      </c>
      <c r="Y771" s="437" t="n">
        <v>0</v>
      </c>
      <c r="Z771" s="437" t="n"/>
      <c r="AA771" s="437" t="n"/>
      <c r="AB771" s="437" t="n"/>
    </row>
    <row r="772">
      <c r="A772" s="437" t="n">
        <v>50</v>
      </c>
      <c r="B772" s="437" t="n">
        <v>0</v>
      </c>
      <c r="C772" s="437" t="n">
        <v>0</v>
      </c>
      <c r="D772" s="437" t="n">
        <v>1</v>
      </c>
      <c r="E772" s="437" t="n">
        <v>203</v>
      </c>
      <c r="F772" s="437">
        <f>ROUND(Source!Q760,O772)</f>
        <v/>
      </c>
      <c r="G772" s="437" t="inlineStr">
        <is>
          <t>ЭММ</t>
        </is>
      </c>
      <c r="H772" s="437" t="inlineStr">
        <is>
          <t>Эксплуатация машин</t>
        </is>
      </c>
      <c r="I772" s="437" t="n"/>
      <c r="J772" s="437" t="n"/>
      <c r="K772" s="437" t="n">
        <v>203</v>
      </c>
      <c r="L772" s="437" t="n">
        <v>11</v>
      </c>
      <c r="M772" s="437" t="n">
        <v>3</v>
      </c>
      <c r="N772" s="437" t="inlineStr"/>
      <c r="O772" s="437" t="n">
        <v>0</v>
      </c>
      <c r="P772" s="437" t="n"/>
      <c r="Q772" s="437" t="n"/>
      <c r="R772" s="437" t="n"/>
      <c r="S772" s="437" t="n"/>
      <c r="T772" s="437" t="n"/>
      <c r="U772" s="437" t="n"/>
      <c r="V772" s="437" t="n"/>
      <c r="W772" s="437" t="n">
        <v>0</v>
      </c>
      <c r="X772" s="437" t="n">
        <v>1</v>
      </c>
      <c r="Y772" s="437" t="n">
        <v>0</v>
      </c>
      <c r="Z772" s="437" t="n"/>
      <c r="AA772" s="437" t="n"/>
      <c r="AB772" s="437" t="n"/>
    </row>
    <row r="773">
      <c r="A773" s="437" t="n">
        <v>50</v>
      </c>
      <c r="B773" s="437" t="n">
        <v>0</v>
      </c>
      <c r="C773" s="437" t="n">
        <v>0</v>
      </c>
      <c r="D773" s="437" t="n">
        <v>1</v>
      </c>
      <c r="E773" s="437" t="n">
        <v>231</v>
      </c>
      <c r="F773" s="437">
        <f>ROUND(Source!BB760,O773)</f>
        <v/>
      </c>
      <c r="G773" s="437" t="inlineStr">
        <is>
          <t>ЭММсНРиСП</t>
        </is>
      </c>
      <c r="H773" s="437" t="inlineStr">
        <is>
          <t>Эксплуатация машин по ТСН-2001.16</t>
        </is>
      </c>
      <c r="I773" s="437" t="n"/>
      <c r="J773" s="437" t="n"/>
      <c r="K773" s="437" t="n">
        <v>231</v>
      </c>
      <c r="L773" s="437" t="n">
        <v>12</v>
      </c>
      <c r="M773" s="437" t="n">
        <v>3</v>
      </c>
      <c r="N773" s="437" t="inlineStr"/>
      <c r="O773" s="437" t="n">
        <v>0</v>
      </c>
      <c r="P773" s="437" t="n"/>
      <c r="Q773" s="437" t="n"/>
      <c r="R773" s="437" t="n"/>
      <c r="S773" s="437" t="n"/>
      <c r="T773" s="437" t="n"/>
      <c r="U773" s="437" t="n"/>
      <c r="V773" s="437" t="n"/>
      <c r="W773" s="437" t="n">
        <v>0</v>
      </c>
      <c r="X773" s="437" t="n">
        <v>1</v>
      </c>
      <c r="Y773" s="437" t="n">
        <v>0</v>
      </c>
      <c r="Z773" s="437" t="n"/>
      <c r="AA773" s="437" t="n"/>
      <c r="AB773" s="437" t="n"/>
    </row>
    <row r="774">
      <c r="A774" s="437" t="n">
        <v>50</v>
      </c>
      <c r="B774" s="437" t="n">
        <v>0</v>
      </c>
      <c r="C774" s="437" t="n">
        <v>0</v>
      </c>
      <c r="D774" s="437" t="n">
        <v>1</v>
      </c>
      <c r="E774" s="437" t="n">
        <v>204</v>
      </c>
      <c r="F774" s="437">
        <f>ROUND(Source!R760,O774)</f>
        <v/>
      </c>
      <c r="G774" s="437" t="inlineStr">
        <is>
          <t>ЗПМ</t>
        </is>
      </c>
      <c r="H774" s="437" t="inlineStr">
        <is>
          <t>ЗП машинистов</t>
        </is>
      </c>
      <c r="I774" s="437" t="n"/>
      <c r="J774" s="437" t="n"/>
      <c r="K774" s="437" t="n">
        <v>204</v>
      </c>
      <c r="L774" s="437" t="n">
        <v>13</v>
      </c>
      <c r="M774" s="437" t="n">
        <v>3</v>
      </c>
      <c r="N774" s="437" t="inlineStr"/>
      <c r="O774" s="437" t="n">
        <v>0</v>
      </c>
      <c r="P774" s="437" t="n"/>
      <c r="Q774" s="437" t="n"/>
      <c r="R774" s="437" t="n"/>
      <c r="S774" s="437" t="n"/>
      <c r="T774" s="437" t="n"/>
      <c r="U774" s="437" t="n"/>
      <c r="V774" s="437" t="n"/>
      <c r="W774" s="437" t="n">
        <v>0</v>
      </c>
      <c r="X774" s="437" t="n">
        <v>1</v>
      </c>
      <c r="Y774" s="437" t="n">
        <v>0</v>
      </c>
      <c r="Z774" s="437" t="n"/>
      <c r="AA774" s="437" t="n"/>
      <c r="AB774" s="437" t="n"/>
    </row>
    <row r="775">
      <c r="A775" s="437" t="n">
        <v>50</v>
      </c>
      <c r="B775" s="437" t="n">
        <v>0</v>
      </c>
      <c r="C775" s="437" t="n">
        <v>0</v>
      </c>
      <c r="D775" s="437" t="n">
        <v>1</v>
      </c>
      <c r="E775" s="437" t="n">
        <v>205</v>
      </c>
      <c r="F775" s="437">
        <f>ROUND(Source!S760,O775)</f>
        <v/>
      </c>
      <c r="G775" s="437" t="inlineStr">
        <is>
          <t>ОЗП</t>
        </is>
      </c>
      <c r="H775" s="437" t="inlineStr">
        <is>
          <t>Основная ЗП рабочих</t>
        </is>
      </c>
      <c r="I775" s="437" t="n"/>
      <c r="J775" s="437" t="n"/>
      <c r="K775" s="437" t="n">
        <v>205</v>
      </c>
      <c r="L775" s="437" t="n">
        <v>14</v>
      </c>
      <c r="M775" s="437" t="n">
        <v>3</v>
      </c>
      <c r="N775" s="437" t="inlineStr"/>
      <c r="O775" s="437" t="n">
        <v>0</v>
      </c>
      <c r="P775" s="437" t="n"/>
      <c r="Q775" s="437" t="n"/>
      <c r="R775" s="437" t="n"/>
      <c r="S775" s="437" t="n"/>
      <c r="T775" s="437" t="n"/>
      <c r="U775" s="437" t="n"/>
      <c r="V775" s="437" t="n"/>
      <c r="W775" s="437" t="n">
        <v>0</v>
      </c>
      <c r="X775" s="437" t="n">
        <v>1</v>
      </c>
      <c r="Y775" s="437" t="n">
        <v>0</v>
      </c>
      <c r="Z775" s="437" t="n"/>
      <c r="AA775" s="437" t="n"/>
      <c r="AB775" s="437" t="n"/>
    </row>
    <row r="776">
      <c r="A776" s="437" t="n">
        <v>50</v>
      </c>
      <c r="B776" s="437" t="n">
        <v>0</v>
      </c>
      <c r="C776" s="437" t="n">
        <v>0</v>
      </c>
      <c r="D776" s="437" t="n">
        <v>1</v>
      </c>
      <c r="E776" s="437" t="n">
        <v>232</v>
      </c>
      <c r="F776" s="437">
        <f>ROUND(Source!BC760,O776)</f>
        <v/>
      </c>
      <c r="G776" s="437" t="inlineStr">
        <is>
          <t>ОЗПсНРиСП</t>
        </is>
      </c>
      <c r="H776" s="437" t="inlineStr">
        <is>
          <t>Основная ЗП рабочих по ТСН-2001.16</t>
        </is>
      </c>
      <c r="I776" s="437" t="n"/>
      <c r="J776" s="437" t="n"/>
      <c r="K776" s="437" t="n">
        <v>232</v>
      </c>
      <c r="L776" s="437" t="n">
        <v>15</v>
      </c>
      <c r="M776" s="437" t="n">
        <v>3</v>
      </c>
      <c r="N776" s="437" t="inlineStr"/>
      <c r="O776" s="437" t="n">
        <v>0</v>
      </c>
      <c r="P776" s="437" t="n"/>
      <c r="Q776" s="437" t="n"/>
      <c r="R776" s="437" t="n"/>
      <c r="S776" s="437" t="n"/>
      <c r="T776" s="437" t="n"/>
      <c r="U776" s="437" t="n"/>
      <c r="V776" s="437" t="n"/>
      <c r="W776" s="437" t="n">
        <v>0</v>
      </c>
      <c r="X776" s="437" t="n">
        <v>1</v>
      </c>
      <c r="Y776" s="437" t="n">
        <v>0</v>
      </c>
      <c r="Z776" s="437" t="n"/>
      <c r="AA776" s="437" t="n"/>
      <c r="AB776" s="437" t="n"/>
    </row>
    <row r="777">
      <c r="A777" s="437" t="n">
        <v>50</v>
      </c>
      <c r="B777" s="437" t="n">
        <v>0</v>
      </c>
      <c r="C777" s="437" t="n">
        <v>0</v>
      </c>
      <c r="D777" s="437" t="n">
        <v>1</v>
      </c>
      <c r="E777" s="437" t="n">
        <v>214</v>
      </c>
      <c r="F777" s="437">
        <f>ROUND(Source!AS760,O777)</f>
        <v/>
      </c>
      <c r="G777" s="437" t="inlineStr">
        <is>
          <t>Строит</t>
        </is>
      </c>
      <c r="H777" s="437" t="inlineStr">
        <is>
          <t>Строительные работы с НР и СП</t>
        </is>
      </c>
      <c r="I777" s="437" t="n"/>
      <c r="J777" s="437" t="n"/>
      <c r="K777" s="437" t="n">
        <v>214</v>
      </c>
      <c r="L777" s="437" t="n">
        <v>16</v>
      </c>
      <c r="M777" s="437" t="n">
        <v>3</v>
      </c>
      <c r="N777" s="437" t="inlineStr"/>
      <c r="O777" s="437" t="n">
        <v>0</v>
      </c>
      <c r="P777" s="437" t="n"/>
      <c r="Q777" s="437" t="n"/>
      <c r="R777" s="437" t="n"/>
      <c r="S777" s="437" t="n"/>
      <c r="T777" s="437" t="n"/>
      <c r="U777" s="437" t="n"/>
      <c r="V777" s="437" t="n"/>
      <c r="W777" s="437" t="n">
        <v>0</v>
      </c>
      <c r="X777" s="437" t="n">
        <v>1</v>
      </c>
      <c r="Y777" s="437" t="n">
        <v>0</v>
      </c>
      <c r="Z777" s="437" t="n"/>
      <c r="AA777" s="437" t="n"/>
      <c r="AB777" s="437" t="n"/>
    </row>
    <row r="778">
      <c r="A778" s="437" t="n">
        <v>50</v>
      </c>
      <c r="B778" s="437" t="n">
        <v>0</v>
      </c>
      <c r="C778" s="437" t="n">
        <v>0</v>
      </c>
      <c r="D778" s="437" t="n">
        <v>1</v>
      </c>
      <c r="E778" s="437" t="n">
        <v>215</v>
      </c>
      <c r="F778" s="437">
        <f>ROUND(Source!AT760,O778)</f>
        <v/>
      </c>
      <c r="G778" s="437" t="inlineStr">
        <is>
          <t>Монтаж</t>
        </is>
      </c>
      <c r="H778" s="437" t="inlineStr">
        <is>
          <t>Монтажные работы с НР и СП</t>
        </is>
      </c>
      <c r="I778" s="437" t="n"/>
      <c r="J778" s="437" t="n"/>
      <c r="K778" s="437" t="n">
        <v>215</v>
      </c>
      <c r="L778" s="437" t="n">
        <v>17</v>
      </c>
      <c r="M778" s="437" t="n">
        <v>3</v>
      </c>
      <c r="N778" s="437" t="inlineStr"/>
      <c r="O778" s="437" t="n">
        <v>0</v>
      </c>
      <c r="P778" s="437" t="n"/>
      <c r="Q778" s="437" t="n"/>
      <c r="R778" s="437" t="n"/>
      <c r="S778" s="437" t="n"/>
      <c r="T778" s="437" t="n"/>
      <c r="U778" s="437" t="n"/>
      <c r="V778" s="437" t="n"/>
      <c r="W778" s="437" t="n">
        <v>0</v>
      </c>
      <c r="X778" s="437" t="n">
        <v>1</v>
      </c>
      <c r="Y778" s="437" t="n">
        <v>0</v>
      </c>
      <c r="Z778" s="437" t="n"/>
      <c r="AA778" s="437" t="n"/>
      <c r="AB778" s="437" t="n"/>
    </row>
    <row r="779">
      <c r="A779" s="437" t="n">
        <v>50</v>
      </c>
      <c r="B779" s="437" t="n">
        <v>0</v>
      </c>
      <c r="C779" s="437" t="n">
        <v>0</v>
      </c>
      <c r="D779" s="437" t="n">
        <v>1</v>
      </c>
      <c r="E779" s="437" t="n">
        <v>217</v>
      </c>
      <c r="F779" s="437">
        <f>ROUND(Source!AU760,O779)</f>
        <v/>
      </c>
      <c r="G779" s="437" t="inlineStr">
        <is>
          <t>Прочие</t>
        </is>
      </c>
      <c r="H779" s="437" t="inlineStr">
        <is>
          <t>Прочие работы с НР и СП</t>
        </is>
      </c>
      <c r="I779" s="437" t="n"/>
      <c r="J779" s="437" t="n"/>
      <c r="K779" s="437" t="n">
        <v>217</v>
      </c>
      <c r="L779" s="437" t="n">
        <v>18</v>
      </c>
      <c r="M779" s="437" t="n">
        <v>3</v>
      </c>
      <c r="N779" s="437" t="inlineStr"/>
      <c r="O779" s="437" t="n">
        <v>0</v>
      </c>
      <c r="P779" s="437" t="n"/>
      <c r="Q779" s="437" t="n"/>
      <c r="R779" s="437" t="n"/>
      <c r="S779" s="437" t="n"/>
      <c r="T779" s="437" t="n"/>
      <c r="U779" s="437" t="n"/>
      <c r="V779" s="437" t="n"/>
      <c r="W779" s="437" t="n">
        <v>0</v>
      </c>
      <c r="X779" s="437" t="n">
        <v>1</v>
      </c>
      <c r="Y779" s="437" t="n">
        <v>0</v>
      </c>
      <c r="Z779" s="437" t="n"/>
      <c r="AA779" s="437" t="n"/>
      <c r="AB779" s="437" t="n"/>
    </row>
    <row r="780">
      <c r="A780" s="437" t="n">
        <v>50</v>
      </c>
      <c r="B780" s="437" t="n">
        <v>0</v>
      </c>
      <c r="C780" s="437" t="n">
        <v>0</v>
      </c>
      <c r="D780" s="437" t="n">
        <v>1</v>
      </c>
      <c r="E780" s="437" t="n">
        <v>230</v>
      </c>
      <c r="F780" s="437">
        <f>ROUND(Source!BA760,O780)</f>
        <v/>
      </c>
      <c r="G780" s="437" t="inlineStr">
        <is>
          <t>ПрочиеЗатр</t>
        </is>
      </c>
      <c r="H780" s="437" t="inlineStr">
        <is>
          <t>Прочие затраты по ТСН-2001.16</t>
        </is>
      </c>
      <c r="I780" s="437" t="n"/>
      <c r="J780" s="437" t="n"/>
      <c r="K780" s="437" t="n">
        <v>230</v>
      </c>
      <c r="L780" s="437" t="n">
        <v>19</v>
      </c>
      <c r="M780" s="437" t="n">
        <v>3</v>
      </c>
      <c r="N780" s="437" t="inlineStr"/>
      <c r="O780" s="437" t="n">
        <v>0</v>
      </c>
      <c r="P780" s="437" t="n"/>
      <c r="Q780" s="437" t="n"/>
      <c r="R780" s="437" t="n"/>
      <c r="S780" s="437" t="n"/>
      <c r="T780" s="437" t="n"/>
      <c r="U780" s="437" t="n"/>
      <c r="V780" s="437" t="n"/>
      <c r="W780" s="437" t="n">
        <v>0</v>
      </c>
      <c r="X780" s="437" t="n">
        <v>1</v>
      </c>
      <c r="Y780" s="437" t="n">
        <v>0</v>
      </c>
      <c r="Z780" s="437" t="n"/>
      <c r="AA780" s="437" t="n"/>
      <c r="AB780" s="437" t="n"/>
    </row>
    <row r="781">
      <c r="A781" s="437" t="n">
        <v>50</v>
      </c>
      <c r="B781" s="437" t="n">
        <v>0</v>
      </c>
      <c r="C781" s="437" t="n">
        <v>0</v>
      </c>
      <c r="D781" s="437" t="n">
        <v>1</v>
      </c>
      <c r="E781" s="437" t="n">
        <v>206</v>
      </c>
      <c r="F781" s="437">
        <f>ROUND(Source!T760,O781)</f>
        <v/>
      </c>
      <c r="G781" s="437" t="inlineStr">
        <is>
          <t>ВозврМат</t>
        </is>
      </c>
      <c r="H781" s="437" t="inlineStr">
        <is>
          <t>Возврат материалов</t>
        </is>
      </c>
      <c r="I781" s="437" t="n"/>
      <c r="J781" s="437" t="n"/>
      <c r="K781" s="437" t="n">
        <v>206</v>
      </c>
      <c r="L781" s="437" t="n">
        <v>20</v>
      </c>
      <c r="M781" s="437" t="n">
        <v>3</v>
      </c>
      <c r="N781" s="437" t="inlineStr"/>
      <c r="O781" s="437" t="n">
        <v>0</v>
      </c>
      <c r="P781" s="437" t="n"/>
      <c r="Q781" s="437" t="n"/>
      <c r="R781" s="437" t="n"/>
      <c r="S781" s="437" t="n"/>
      <c r="T781" s="437" t="n"/>
      <c r="U781" s="437" t="n"/>
      <c r="V781" s="437" t="n"/>
      <c r="W781" s="437" t="n">
        <v>0</v>
      </c>
      <c r="X781" s="437" t="n">
        <v>1</v>
      </c>
      <c r="Y781" s="437" t="n">
        <v>0</v>
      </c>
      <c r="Z781" s="437" t="n"/>
      <c r="AA781" s="437" t="n"/>
      <c r="AB781" s="437" t="n"/>
    </row>
    <row r="782">
      <c r="A782" s="437" t="n">
        <v>50</v>
      </c>
      <c r="B782" s="437" t="n">
        <v>0</v>
      </c>
      <c r="C782" s="437" t="n">
        <v>0</v>
      </c>
      <c r="D782" s="437" t="n">
        <v>1</v>
      </c>
      <c r="E782" s="437" t="n">
        <v>207</v>
      </c>
      <c r="F782" s="437">
        <f>ROUND(Source!U760,O782)</f>
        <v/>
      </c>
      <c r="G782" s="437" t="inlineStr">
        <is>
          <t>ТрудСтр</t>
        </is>
      </c>
      <c r="H782" s="437" t="inlineStr">
        <is>
          <t>Трудозатраты строителей</t>
        </is>
      </c>
      <c r="I782" s="437" t="n"/>
      <c r="J782" s="437" t="n"/>
      <c r="K782" s="437" t="n">
        <v>207</v>
      </c>
      <c r="L782" s="437" t="n">
        <v>21</v>
      </c>
      <c r="M782" s="437" t="n">
        <v>3</v>
      </c>
      <c r="N782" s="437" t="inlineStr"/>
      <c r="O782" s="437" t="n">
        <v>7</v>
      </c>
      <c r="P782" s="437" t="n"/>
      <c r="Q782" s="437" t="n"/>
      <c r="R782" s="437" t="n"/>
      <c r="S782" s="437" t="n"/>
      <c r="T782" s="437" t="n"/>
      <c r="U782" s="437" t="n"/>
      <c r="V782" s="437" t="n"/>
      <c r="W782" s="437" t="n">
        <v>0</v>
      </c>
      <c r="X782" s="437" t="n">
        <v>1</v>
      </c>
      <c r="Y782" s="437" t="n">
        <v>0</v>
      </c>
      <c r="Z782" s="437" t="n"/>
      <c r="AA782" s="437" t="n"/>
      <c r="AB782" s="437" t="n"/>
    </row>
    <row r="783">
      <c r="A783" s="437" t="n">
        <v>50</v>
      </c>
      <c r="B783" s="437" t="n">
        <v>0</v>
      </c>
      <c r="C783" s="437" t="n">
        <v>0</v>
      </c>
      <c r="D783" s="437" t="n">
        <v>1</v>
      </c>
      <c r="E783" s="437" t="n">
        <v>208</v>
      </c>
      <c r="F783" s="437">
        <f>ROUND(Source!V760,O783)</f>
        <v/>
      </c>
      <c r="G783" s="437" t="inlineStr">
        <is>
          <t>ТрудМаш</t>
        </is>
      </c>
      <c r="H783" s="437" t="inlineStr">
        <is>
          <t>Трудозатраты машинистов</t>
        </is>
      </c>
      <c r="I783" s="437" t="n"/>
      <c r="J783" s="437" t="n"/>
      <c r="K783" s="437" t="n">
        <v>208</v>
      </c>
      <c r="L783" s="437" t="n">
        <v>22</v>
      </c>
      <c r="M783" s="437" t="n">
        <v>3</v>
      </c>
      <c r="N783" s="437" t="inlineStr"/>
      <c r="O783" s="437" t="n">
        <v>7</v>
      </c>
      <c r="P783" s="437" t="n"/>
      <c r="Q783" s="437" t="n"/>
      <c r="R783" s="437" t="n"/>
      <c r="S783" s="437" t="n"/>
      <c r="T783" s="437" t="n"/>
      <c r="U783" s="437" t="n"/>
      <c r="V783" s="437" t="n"/>
      <c r="W783" s="437" t="n">
        <v>0</v>
      </c>
      <c r="X783" s="437" t="n">
        <v>1</v>
      </c>
      <c r="Y783" s="437" t="n">
        <v>0</v>
      </c>
      <c r="Z783" s="437" t="n"/>
      <c r="AA783" s="437" t="n"/>
      <c r="AB783" s="437" t="n"/>
    </row>
    <row r="784">
      <c r="A784" s="437" t="n">
        <v>50</v>
      </c>
      <c r="B784" s="437" t="n">
        <v>0</v>
      </c>
      <c r="C784" s="437" t="n">
        <v>0</v>
      </c>
      <c r="D784" s="437" t="n">
        <v>1</v>
      </c>
      <c r="E784" s="437" t="n">
        <v>209</v>
      </c>
      <c r="F784" s="437">
        <f>ROUND(Source!W760,O784)</f>
        <v/>
      </c>
      <c r="G784" s="437" t="inlineStr">
        <is>
          <t>ТранспМат</t>
        </is>
      </c>
      <c r="H784" s="437" t="inlineStr">
        <is>
          <t>Транспорт материалов</t>
        </is>
      </c>
      <c r="I784" s="437" t="n"/>
      <c r="J784" s="437" t="n"/>
      <c r="K784" s="437" t="n">
        <v>209</v>
      </c>
      <c r="L784" s="437" t="n">
        <v>23</v>
      </c>
      <c r="M784" s="437" t="n">
        <v>3</v>
      </c>
      <c r="N784" s="437" t="inlineStr"/>
      <c r="O784" s="437" t="n">
        <v>0</v>
      </c>
      <c r="P784" s="437" t="n"/>
      <c r="Q784" s="437" t="n"/>
      <c r="R784" s="437" t="n"/>
      <c r="S784" s="437" t="n"/>
      <c r="T784" s="437" t="n"/>
      <c r="U784" s="437" t="n"/>
      <c r="V784" s="437" t="n"/>
      <c r="W784" s="437" t="n">
        <v>0</v>
      </c>
      <c r="X784" s="437" t="n">
        <v>1</v>
      </c>
      <c r="Y784" s="437" t="n">
        <v>0</v>
      </c>
      <c r="Z784" s="437" t="n"/>
      <c r="AA784" s="437" t="n"/>
      <c r="AB784" s="437" t="n"/>
    </row>
    <row r="785">
      <c r="A785" s="437" t="n">
        <v>50</v>
      </c>
      <c r="B785" s="437" t="n">
        <v>0</v>
      </c>
      <c r="C785" s="437" t="n">
        <v>0</v>
      </c>
      <c r="D785" s="437" t="n">
        <v>1</v>
      </c>
      <c r="E785" s="437" t="n">
        <v>233</v>
      </c>
      <c r="F785" s="437">
        <f>ROUND(Source!BD760,O785)</f>
        <v/>
      </c>
      <c r="G785" s="437" t="inlineStr">
        <is>
          <t>Перевозка</t>
        </is>
      </c>
      <c r="H785" s="437" t="inlineStr">
        <is>
          <t>Перевозка грузов</t>
        </is>
      </c>
      <c r="I785" s="437" t="n"/>
      <c r="J785" s="437" t="n"/>
      <c r="K785" s="437" t="n">
        <v>233</v>
      </c>
      <c r="L785" s="437" t="n">
        <v>24</v>
      </c>
      <c r="M785" s="437" t="n">
        <v>3</v>
      </c>
      <c r="N785" s="437" t="inlineStr"/>
      <c r="O785" s="437" t="n">
        <v>0</v>
      </c>
      <c r="P785" s="437" t="n"/>
      <c r="Q785" s="437" t="n"/>
      <c r="R785" s="437" t="n"/>
      <c r="S785" s="437" t="n"/>
      <c r="T785" s="437" t="n"/>
      <c r="U785" s="437" t="n"/>
      <c r="V785" s="437" t="n"/>
      <c r="W785" s="437" t="n">
        <v>0</v>
      </c>
      <c r="X785" s="437" t="n">
        <v>1</v>
      </c>
      <c r="Y785" s="437" t="n">
        <v>0</v>
      </c>
      <c r="Z785" s="437" t="n"/>
      <c r="AA785" s="437" t="n"/>
      <c r="AB785" s="437" t="n"/>
    </row>
    <row r="786">
      <c r="A786" s="437" t="n">
        <v>50</v>
      </c>
      <c r="B786" s="437" t="n">
        <v>0</v>
      </c>
      <c r="C786" s="437" t="n">
        <v>0</v>
      </c>
      <c r="D786" s="437" t="n">
        <v>1</v>
      </c>
      <c r="E786" s="437" t="n">
        <v>210</v>
      </c>
      <c r="F786" s="437">
        <f>ROUND(Source!X760,O786)</f>
        <v/>
      </c>
      <c r="G786" s="437" t="inlineStr">
        <is>
          <t>НР</t>
        </is>
      </c>
      <c r="H786" s="437" t="inlineStr">
        <is>
          <t>Накладные расходы</t>
        </is>
      </c>
      <c r="I786" s="437" t="n"/>
      <c r="J786" s="437" t="n"/>
      <c r="K786" s="437" t="n">
        <v>210</v>
      </c>
      <c r="L786" s="437" t="n">
        <v>25</v>
      </c>
      <c r="M786" s="437" t="n">
        <v>3</v>
      </c>
      <c r="N786" s="437" t="inlineStr"/>
      <c r="O786" s="437" t="n">
        <v>0</v>
      </c>
      <c r="P786" s="437" t="n"/>
      <c r="Q786" s="437" t="n"/>
      <c r="R786" s="437" t="n"/>
      <c r="S786" s="437" t="n"/>
      <c r="T786" s="437" t="n"/>
      <c r="U786" s="437" t="n"/>
      <c r="V786" s="437" t="n"/>
      <c r="W786" s="437" t="n">
        <v>0</v>
      </c>
      <c r="X786" s="437" t="n">
        <v>1</v>
      </c>
      <c r="Y786" s="437" t="n">
        <v>0</v>
      </c>
      <c r="Z786" s="437" t="n"/>
      <c r="AA786" s="437" t="n"/>
      <c r="AB786" s="437" t="n"/>
    </row>
    <row r="787">
      <c r="A787" s="437" t="n">
        <v>50</v>
      </c>
      <c r="B787" s="437" t="n">
        <v>0</v>
      </c>
      <c r="C787" s="437" t="n">
        <v>0</v>
      </c>
      <c r="D787" s="437" t="n">
        <v>1</v>
      </c>
      <c r="E787" s="437" t="n">
        <v>211</v>
      </c>
      <c r="F787" s="437">
        <f>ROUND(Source!Y760,O787)</f>
        <v/>
      </c>
      <c r="G787" s="437" t="inlineStr">
        <is>
          <t>СмПриб</t>
        </is>
      </c>
      <c r="H787" s="437" t="inlineStr">
        <is>
          <t>Сметная прибыль</t>
        </is>
      </c>
      <c r="I787" s="437" t="n"/>
      <c r="J787" s="437" t="n"/>
      <c r="K787" s="437" t="n">
        <v>211</v>
      </c>
      <c r="L787" s="437" t="n">
        <v>26</v>
      </c>
      <c r="M787" s="437" t="n">
        <v>3</v>
      </c>
      <c r="N787" s="437" t="inlineStr"/>
      <c r="O787" s="437" t="n">
        <v>0</v>
      </c>
      <c r="P787" s="437" t="n"/>
      <c r="Q787" s="437" t="n"/>
      <c r="R787" s="437" t="n"/>
      <c r="S787" s="437" t="n"/>
      <c r="T787" s="437" t="n"/>
      <c r="U787" s="437" t="n"/>
      <c r="V787" s="437" t="n"/>
      <c r="W787" s="437" t="n">
        <v>0</v>
      </c>
      <c r="X787" s="437" t="n">
        <v>1</v>
      </c>
      <c r="Y787" s="437" t="n">
        <v>0</v>
      </c>
      <c r="Z787" s="437" t="n"/>
      <c r="AA787" s="437" t="n"/>
      <c r="AB787" s="437" t="n"/>
    </row>
    <row r="788">
      <c r="A788" s="437" t="n">
        <v>50</v>
      </c>
      <c r="B788" s="437" t="n">
        <v>0</v>
      </c>
      <c r="C788" s="437" t="n">
        <v>0</v>
      </c>
      <c r="D788" s="437" t="n">
        <v>1</v>
      </c>
      <c r="E788" s="437" t="n">
        <v>224</v>
      </c>
      <c r="F788" s="437">
        <f>ROUND(Source!AR760,O788)</f>
        <v/>
      </c>
      <c r="G788" s="437" t="inlineStr">
        <is>
          <t>Всего</t>
        </is>
      </c>
      <c r="H788" s="437" t="inlineStr">
        <is>
          <t>Всего с НР и СП</t>
        </is>
      </c>
      <c r="I788" s="437" t="n"/>
      <c r="J788" s="437" t="n"/>
      <c r="K788" s="437" t="n">
        <v>224</v>
      </c>
      <c r="L788" s="437" t="n">
        <v>27</v>
      </c>
      <c r="M788" s="437" t="n">
        <v>3</v>
      </c>
      <c r="N788" s="437" t="inlineStr"/>
      <c r="O788" s="437" t="n">
        <v>0</v>
      </c>
      <c r="P788" s="437" t="n"/>
      <c r="Q788" s="437" t="n"/>
      <c r="R788" s="437" t="n"/>
      <c r="S788" s="437" t="n"/>
      <c r="T788" s="437" t="n"/>
      <c r="U788" s="437" t="n"/>
      <c r="V788" s="437" t="n"/>
      <c r="W788" s="437" t="n">
        <v>0</v>
      </c>
      <c r="X788" s="437" t="n">
        <v>1</v>
      </c>
      <c r="Y788" s="437" t="n">
        <v>0</v>
      </c>
      <c r="Z788" s="437" t="n"/>
      <c r="AA788" s="437" t="n"/>
      <c r="AB788" s="437" t="n"/>
    </row>
    <row r="789">
      <c r="A789" s="437" t="n">
        <v>50</v>
      </c>
      <c r="B789" s="437" t="n">
        <v>0</v>
      </c>
      <c r="C789" s="437" t="n">
        <v>0</v>
      </c>
      <c r="D789" s="437" t="n">
        <v>2</v>
      </c>
      <c r="E789" s="437" t="n">
        <v>0</v>
      </c>
      <c r="F789" s="437">
        <f>ROUND(F788,O789)</f>
        <v/>
      </c>
      <c r="G789" s="437" t="inlineStr">
        <is>
          <t>и1</t>
        </is>
      </c>
      <c r="H789" s="437" t="inlineStr">
        <is>
          <t>Итого</t>
        </is>
      </c>
      <c r="I789" s="437" t="n"/>
      <c r="J789" s="437" t="n"/>
      <c r="K789" s="437" t="n">
        <v>212</v>
      </c>
      <c r="L789" s="437" t="n">
        <v>28</v>
      </c>
      <c r="M789" s="437" t="n">
        <v>0</v>
      </c>
      <c r="N789" s="437" t="inlineStr"/>
      <c r="O789" s="437" t="n">
        <v>0</v>
      </c>
      <c r="P789" s="437" t="n"/>
      <c r="Q789" s="437" t="n"/>
      <c r="R789" s="437" t="n"/>
      <c r="S789" s="437" t="n"/>
      <c r="T789" s="437" t="n"/>
      <c r="U789" s="437" t="n"/>
      <c r="V789" s="437" t="n"/>
      <c r="W789" s="437" t="n">
        <v>0</v>
      </c>
      <c r="X789" s="437" t="n">
        <v>1</v>
      </c>
      <c r="Y789" s="437" t="n">
        <v>0</v>
      </c>
      <c r="Z789" s="437" t="n"/>
      <c r="AA789" s="437" t="n"/>
      <c r="AB789" s="437" t="n"/>
    </row>
    <row r="790">
      <c r="A790" s="437" t="n">
        <v>50</v>
      </c>
      <c r="B790" s="437" t="n">
        <v>0</v>
      </c>
      <c r="C790" s="437" t="n">
        <v>0</v>
      </c>
      <c r="D790" s="437" t="n">
        <v>2</v>
      </c>
      <c r="E790" s="437" t="n">
        <v>0</v>
      </c>
      <c r="F790" s="437">
        <f>ROUND(F789*0.22,O790)</f>
        <v/>
      </c>
      <c r="G790" s="437" t="inlineStr">
        <is>
          <t>и2</t>
        </is>
      </c>
      <c r="H790" s="437" t="inlineStr">
        <is>
          <t>НДС 22%</t>
        </is>
      </c>
      <c r="I790" s="437" t="n"/>
      <c r="J790" s="437" t="n"/>
      <c r="K790" s="437" t="n">
        <v>212</v>
      </c>
      <c r="L790" s="437" t="n">
        <v>29</v>
      </c>
      <c r="M790" s="437" t="n">
        <v>0</v>
      </c>
      <c r="N790" s="437" t="inlineStr"/>
      <c r="O790" s="437" t="n">
        <v>0</v>
      </c>
      <c r="P790" s="437" t="n"/>
      <c r="Q790" s="437" t="n"/>
      <c r="R790" s="437" t="n"/>
      <c r="S790" s="437" t="n"/>
      <c r="T790" s="437" t="n"/>
      <c r="U790" s="437" t="n"/>
      <c r="V790" s="437" t="n"/>
      <c r="W790" s="437" t="n">
        <v>0</v>
      </c>
      <c r="X790" s="437" t="n">
        <v>1</v>
      </c>
      <c r="Y790" s="437" t="n">
        <v>0</v>
      </c>
      <c r="Z790" s="437" t="n"/>
      <c r="AA790" s="437" t="n"/>
      <c r="AB790" s="437" t="n"/>
    </row>
    <row r="791">
      <c r="A791" s="437" t="n">
        <v>50</v>
      </c>
      <c r="B791" s="437" t="n">
        <v>0</v>
      </c>
      <c r="C791" s="437" t="n">
        <v>0</v>
      </c>
      <c r="D791" s="437" t="n">
        <v>2</v>
      </c>
      <c r="E791" s="437" t="n">
        <v>213</v>
      </c>
      <c r="F791" s="437">
        <f>ROUND(F789+F790,O791)</f>
        <v/>
      </c>
      <c r="G791" s="437" t="inlineStr">
        <is>
          <t>и3</t>
        </is>
      </c>
      <c r="H791" s="437" t="inlineStr">
        <is>
          <t>Всего</t>
        </is>
      </c>
      <c r="I791" s="437" t="n"/>
      <c r="J791" s="437" t="n"/>
      <c r="K791" s="437" t="n">
        <v>212</v>
      </c>
      <c r="L791" s="437" t="n">
        <v>30</v>
      </c>
      <c r="M791" s="437" t="n">
        <v>0</v>
      </c>
      <c r="N791" s="437" t="inlineStr"/>
      <c r="O791" s="437" t="n">
        <v>0</v>
      </c>
      <c r="P791" s="437" t="n"/>
      <c r="Q791" s="437" t="n"/>
      <c r="R791" s="437" t="n"/>
      <c r="S791" s="437" t="n"/>
      <c r="T791" s="437" t="n"/>
      <c r="U791" s="437" t="n"/>
      <c r="V791" s="437" t="n"/>
      <c r="W791" s="437" t="n">
        <v>0</v>
      </c>
      <c r="X791" s="437" t="n">
        <v>1</v>
      </c>
      <c r="Y791" s="437" t="n">
        <v>0</v>
      </c>
      <c r="Z791" s="437" t="n"/>
      <c r="AA791" s="437" t="n"/>
      <c r="AB791" s="437" t="n"/>
    </row>
    <row r="792"/>
    <row r="793">
      <c r="A793" s="434" t="n">
        <v>3</v>
      </c>
      <c r="B793" s="434" t="n">
        <v>0</v>
      </c>
      <c r="C793" s="434" t="n"/>
      <c r="D793" s="434">
        <f>ROW(A801)</f>
        <v/>
      </c>
      <c r="E793" s="434" t="n"/>
      <c r="F793" s="434" t="inlineStr">
        <is>
          <t>Новая локальная смета</t>
        </is>
      </c>
      <c r="G793" s="434" t="inlineStr">
        <is>
          <t>Механизаторов 2а</t>
        </is>
      </c>
      <c r="H793" s="434" t="inlineStr"/>
      <c r="I793" s="434" t="n">
        <v>0</v>
      </c>
      <c r="J793" s="434" t="inlineStr"/>
      <c r="K793" s="434" t="n">
        <v>0</v>
      </c>
      <c r="L793" s="434" t="inlineStr">
        <is>
          <t>Новая локальная смета</t>
        </is>
      </c>
      <c r="M793" s="434" t="inlineStr"/>
      <c r="N793" s="434" t="n"/>
      <c r="O793" s="434" t="n"/>
      <c r="P793" s="434" t="n"/>
      <c r="Q793" s="434" t="n"/>
      <c r="R793" s="434" t="n"/>
      <c r="S793" s="434" t="n">
        <v>0</v>
      </c>
      <c r="T793" s="434" t="n"/>
      <c r="U793" s="434" t="inlineStr"/>
      <c r="V793" s="434" t="n">
        <v>0</v>
      </c>
      <c r="W793" s="434" t="n"/>
      <c r="X793" s="434" t="n"/>
      <c r="Y793" s="434" t="n"/>
      <c r="Z793" s="434" t="n"/>
      <c r="AA793" s="434" t="n"/>
      <c r="AB793" s="434" t="inlineStr"/>
      <c r="AC793" s="434" t="inlineStr"/>
      <c r="AD793" s="434" t="inlineStr"/>
      <c r="AE793" s="434" t="inlineStr"/>
      <c r="AF793" s="434" t="inlineStr"/>
      <c r="AG793" s="434" t="inlineStr"/>
      <c r="AH793" s="434" t="n"/>
      <c r="AI793" s="434" t="n"/>
      <c r="AJ793" s="434" t="n"/>
      <c r="AK793" s="434" t="n"/>
      <c r="AL793" s="434" t="n"/>
      <c r="AM793" s="434" t="n"/>
      <c r="AN793" s="434" t="n"/>
      <c r="AO793" s="434" t="n"/>
      <c r="AP793" s="434" t="inlineStr"/>
      <c r="AQ793" s="434" t="inlineStr"/>
      <c r="AR793" s="434" t="inlineStr"/>
      <c r="AS793" s="434" t="n"/>
      <c r="AT793" s="434" t="n"/>
      <c r="AU793" s="434" t="n"/>
      <c r="AV793" s="434" t="n"/>
      <c r="AW793" s="434" t="n"/>
      <c r="AX793" s="434" t="n"/>
      <c r="AY793" s="434" t="n"/>
      <c r="AZ793" s="434" t="inlineStr"/>
      <c r="BA793" s="434" t="n"/>
      <c r="BB793" s="434" t="inlineStr"/>
      <c r="BC793" s="434" t="inlineStr"/>
      <c r="BD793" s="434" t="inlineStr"/>
      <c r="BE793" s="434" t="inlineStr"/>
      <c r="BF793" s="434" t="inlineStr"/>
      <c r="BG793" s="434" t="inlineStr"/>
      <c r="BH793" s="434" t="inlineStr"/>
      <c r="BI793" s="434" t="inlineStr"/>
      <c r="BJ793" s="434" t="inlineStr"/>
      <c r="BK793" s="434" t="inlineStr"/>
      <c r="BL793" s="434" t="inlineStr"/>
      <c r="BM793" s="434" t="inlineStr"/>
      <c r="BN793" s="434" t="inlineStr"/>
      <c r="BO793" s="434" t="inlineStr"/>
      <c r="BP793" s="434" t="inlineStr"/>
      <c r="BQ793" s="434" t="n"/>
      <c r="BR793" s="434" t="n"/>
      <c r="BS793" s="434" t="n"/>
      <c r="BT793" s="434" t="n"/>
      <c r="BU793" s="434" t="n"/>
      <c r="BV793" s="434" t="n"/>
      <c r="BW793" s="434" t="n"/>
      <c r="BX793" s="434" t="n">
        <v>0</v>
      </c>
      <c r="BY793" s="434" t="n"/>
      <c r="BZ793" s="434" t="n"/>
      <c r="CA793" s="434" t="n"/>
      <c r="CB793" s="434" t="n"/>
      <c r="CC793" s="434" t="n"/>
      <c r="CD793" s="434" t="n"/>
      <c r="CE793" s="434" t="n"/>
      <c r="CF793" s="434" t="n">
        <v>0</v>
      </c>
      <c r="CG793" s="434" t="n">
        <v>0</v>
      </c>
      <c r="CH793" s="434" t="n"/>
      <c r="CI793" s="434" t="inlineStr"/>
      <c r="CJ793" s="434" t="inlineStr"/>
      <c r="CK793" t="inlineStr"/>
      <c r="CL793" t="inlineStr"/>
      <c r="CM793" t="inlineStr"/>
      <c r="CN793" t="inlineStr"/>
      <c r="CO793" t="inlineStr"/>
      <c r="CP793" t="inlineStr"/>
      <c r="CQ793" t="inlineStr"/>
    </row>
    <row r="794"/>
    <row r="795">
      <c r="A795" s="435" t="n">
        <v>52</v>
      </c>
      <c r="B795" s="435">
        <f>B801</f>
        <v/>
      </c>
      <c r="C795" s="435">
        <f>C801</f>
        <v/>
      </c>
      <c r="D795" s="435">
        <f>D801</f>
        <v/>
      </c>
      <c r="E795" s="435">
        <f>E801</f>
        <v/>
      </c>
      <c r="F795" s="435">
        <f>F801</f>
        <v/>
      </c>
      <c r="G795" s="435">
        <f>G801</f>
        <v/>
      </c>
      <c r="H795" s="435" t="n"/>
      <c r="I795" s="435" t="n"/>
      <c r="J795" s="435" t="n"/>
      <c r="K795" s="435" t="n"/>
      <c r="L795" s="435" t="n"/>
      <c r="M795" s="435" t="n"/>
      <c r="N795" s="435" t="n"/>
      <c r="O795" s="435">
        <f>O801</f>
        <v/>
      </c>
      <c r="P795" s="435">
        <f>P801</f>
        <v/>
      </c>
      <c r="Q795" s="435">
        <f>Q801</f>
        <v/>
      </c>
      <c r="R795" s="435">
        <f>R801</f>
        <v/>
      </c>
      <c r="S795" s="435">
        <f>S801</f>
        <v/>
      </c>
      <c r="T795" s="435">
        <f>T801</f>
        <v/>
      </c>
      <c r="U795" s="435">
        <f>U801</f>
        <v/>
      </c>
      <c r="V795" s="435">
        <f>V801</f>
        <v/>
      </c>
      <c r="W795" s="435">
        <f>W801</f>
        <v/>
      </c>
      <c r="X795" s="435">
        <f>X801</f>
        <v/>
      </c>
      <c r="Y795" s="435">
        <f>Y801</f>
        <v/>
      </c>
      <c r="Z795" s="435">
        <f>Z801</f>
        <v/>
      </c>
      <c r="AA795" s="435">
        <f>AA801</f>
        <v/>
      </c>
      <c r="AB795" s="435">
        <f>AB801</f>
        <v/>
      </c>
      <c r="AC795" s="435">
        <f>AC801</f>
        <v/>
      </c>
      <c r="AD795" s="435">
        <f>AD801</f>
        <v/>
      </c>
      <c r="AE795" s="435">
        <f>AE801</f>
        <v/>
      </c>
      <c r="AF795" s="435">
        <f>AF801</f>
        <v/>
      </c>
      <c r="AG795" s="435">
        <f>AG801</f>
        <v/>
      </c>
      <c r="AH795" s="435">
        <f>AH801</f>
        <v/>
      </c>
      <c r="AI795" s="435">
        <f>AI801</f>
        <v/>
      </c>
      <c r="AJ795" s="435">
        <f>AJ801</f>
        <v/>
      </c>
      <c r="AK795" s="435">
        <f>AK801</f>
        <v/>
      </c>
      <c r="AL795" s="435">
        <f>AL801</f>
        <v/>
      </c>
      <c r="AM795" s="435">
        <f>AM801</f>
        <v/>
      </c>
      <c r="AN795" s="435">
        <f>AN801</f>
        <v/>
      </c>
      <c r="AO795" s="435">
        <f>AO801</f>
        <v/>
      </c>
      <c r="AP795" s="435">
        <f>AP801</f>
        <v/>
      </c>
      <c r="AQ795" s="435">
        <f>AQ801</f>
        <v/>
      </c>
      <c r="AR795" s="435">
        <f>AR801</f>
        <v/>
      </c>
      <c r="AS795" s="435">
        <f>AS801</f>
        <v/>
      </c>
      <c r="AT795" s="435">
        <f>AT801</f>
        <v/>
      </c>
      <c r="AU795" s="435">
        <f>AU801</f>
        <v/>
      </c>
      <c r="AV795" s="435">
        <f>AV801</f>
        <v/>
      </c>
      <c r="AW795" s="435">
        <f>AW801</f>
        <v/>
      </c>
      <c r="AX795" s="435">
        <f>AX801</f>
        <v/>
      </c>
      <c r="AY795" s="435">
        <f>AY801</f>
        <v/>
      </c>
      <c r="AZ795" s="435">
        <f>AZ801</f>
        <v/>
      </c>
      <c r="BA795" s="435">
        <f>BA801</f>
        <v/>
      </c>
      <c r="BB795" s="435">
        <f>BB801</f>
        <v/>
      </c>
      <c r="BC795" s="435">
        <f>BC801</f>
        <v/>
      </c>
      <c r="BD795" s="435">
        <f>BD801</f>
        <v/>
      </c>
      <c r="BE795" s="435">
        <f>BE801</f>
        <v/>
      </c>
      <c r="BF795" s="435">
        <f>BF801</f>
        <v/>
      </c>
      <c r="BG795" s="435">
        <f>BG801</f>
        <v/>
      </c>
      <c r="BH795" s="435">
        <f>BH801</f>
        <v/>
      </c>
      <c r="BI795" s="435">
        <f>BI801</f>
        <v/>
      </c>
      <c r="BJ795" s="435">
        <f>BJ801</f>
        <v/>
      </c>
      <c r="BK795" s="435">
        <f>BK801</f>
        <v/>
      </c>
      <c r="BL795" s="435">
        <f>BL801</f>
        <v/>
      </c>
      <c r="BM795" s="435">
        <f>BM801</f>
        <v/>
      </c>
      <c r="BN795" s="435">
        <f>BN801</f>
        <v/>
      </c>
      <c r="BO795" s="435">
        <f>BO801</f>
        <v/>
      </c>
      <c r="BP795" s="435">
        <f>BP801</f>
        <v/>
      </c>
      <c r="BQ795" s="435">
        <f>BQ801</f>
        <v/>
      </c>
      <c r="BR795" s="435">
        <f>BR801</f>
        <v/>
      </c>
      <c r="BS795" s="435">
        <f>BS801</f>
        <v/>
      </c>
      <c r="BT795" s="435">
        <f>BT801</f>
        <v/>
      </c>
      <c r="BU795" s="435">
        <f>BU801</f>
        <v/>
      </c>
      <c r="BV795" s="435">
        <f>BV801</f>
        <v/>
      </c>
      <c r="BW795" s="435">
        <f>BW801</f>
        <v/>
      </c>
      <c r="BX795" s="435">
        <f>BX801</f>
        <v/>
      </c>
      <c r="BY795" s="435">
        <f>BY801</f>
        <v/>
      </c>
      <c r="BZ795" s="435">
        <f>BZ801</f>
        <v/>
      </c>
      <c r="CA795" s="435">
        <f>CA801</f>
        <v/>
      </c>
      <c r="CB795" s="435">
        <f>CB801</f>
        <v/>
      </c>
      <c r="CC795" s="435">
        <f>CC801</f>
        <v/>
      </c>
      <c r="CD795" s="435">
        <f>CD801</f>
        <v/>
      </c>
      <c r="CE795" s="435">
        <f>CE801</f>
        <v/>
      </c>
      <c r="CF795" s="435">
        <f>CF801</f>
        <v/>
      </c>
      <c r="CG795" s="435">
        <f>CG801</f>
        <v/>
      </c>
      <c r="CH795" s="435">
        <f>CH801</f>
        <v/>
      </c>
      <c r="CI795" s="435">
        <f>CI801</f>
        <v/>
      </c>
      <c r="CJ795" s="435">
        <f>CJ801</f>
        <v/>
      </c>
      <c r="CK795" s="435">
        <f>CK801</f>
        <v/>
      </c>
      <c r="CL795" s="435">
        <f>CL801</f>
        <v/>
      </c>
      <c r="CM795" s="435">
        <f>CM801</f>
        <v/>
      </c>
      <c r="CN795" s="435">
        <f>CN801</f>
        <v/>
      </c>
      <c r="CO795" s="435">
        <f>CO801</f>
        <v/>
      </c>
      <c r="CP795" s="435">
        <f>CP801</f>
        <v/>
      </c>
      <c r="CQ795" s="435">
        <f>CQ801</f>
        <v/>
      </c>
      <c r="CR795" s="435">
        <f>CR801</f>
        <v/>
      </c>
      <c r="CS795" s="435">
        <f>CS801</f>
        <v/>
      </c>
      <c r="CT795" s="435">
        <f>CT801</f>
        <v/>
      </c>
      <c r="CU795" s="435">
        <f>CU801</f>
        <v/>
      </c>
      <c r="CV795" s="435">
        <f>CV801</f>
        <v/>
      </c>
      <c r="CW795" s="435">
        <f>CW801</f>
        <v/>
      </c>
      <c r="CX795" s="435">
        <f>CX801</f>
        <v/>
      </c>
      <c r="CY795" s="435">
        <f>CY801</f>
        <v/>
      </c>
      <c r="CZ795" s="435">
        <f>CZ801</f>
        <v/>
      </c>
      <c r="DA795" s="435">
        <f>DA801</f>
        <v/>
      </c>
      <c r="DB795" s="435">
        <f>DB801</f>
        <v/>
      </c>
      <c r="DC795" s="435">
        <f>DC801</f>
        <v/>
      </c>
      <c r="DD795" s="435">
        <f>DD801</f>
        <v/>
      </c>
      <c r="DE795" s="435">
        <f>DE801</f>
        <v/>
      </c>
      <c r="DF795" s="435">
        <f>DF801</f>
        <v/>
      </c>
      <c r="DG795" s="436">
        <f>DG801</f>
        <v/>
      </c>
      <c r="DH795" s="436">
        <f>DH801</f>
        <v/>
      </c>
      <c r="DI795" s="436">
        <f>DI801</f>
        <v/>
      </c>
      <c r="DJ795" s="436">
        <f>DJ801</f>
        <v/>
      </c>
      <c r="DK795" s="436">
        <f>DK801</f>
        <v/>
      </c>
      <c r="DL795" s="436">
        <f>DL801</f>
        <v/>
      </c>
      <c r="DM795" s="436">
        <f>DM801</f>
        <v/>
      </c>
      <c r="DN795" s="436">
        <f>DN801</f>
        <v/>
      </c>
      <c r="DO795" s="436">
        <f>DO801</f>
        <v/>
      </c>
      <c r="DP795" s="436">
        <f>DP801</f>
        <v/>
      </c>
      <c r="DQ795" s="436">
        <f>DQ801</f>
        <v/>
      </c>
      <c r="DR795" s="436">
        <f>DR801</f>
        <v/>
      </c>
      <c r="DS795" s="436">
        <f>DS801</f>
        <v/>
      </c>
      <c r="DT795" s="436">
        <f>DT801</f>
        <v/>
      </c>
      <c r="DU795" s="436">
        <f>DU801</f>
        <v/>
      </c>
      <c r="DV795" s="436">
        <f>DV801</f>
        <v/>
      </c>
      <c r="DW795" s="436">
        <f>DW801</f>
        <v/>
      </c>
      <c r="DX795" s="436">
        <f>DX801</f>
        <v/>
      </c>
      <c r="DY795" s="436">
        <f>DY801</f>
        <v/>
      </c>
      <c r="DZ795" s="436">
        <f>DZ801</f>
        <v/>
      </c>
      <c r="EA795" s="436">
        <f>EA801</f>
        <v/>
      </c>
      <c r="EB795" s="436">
        <f>EB801</f>
        <v/>
      </c>
      <c r="EC795" s="436">
        <f>EC801</f>
        <v/>
      </c>
      <c r="ED795" s="436">
        <f>ED801</f>
        <v/>
      </c>
      <c r="EE795" s="436">
        <f>EE801</f>
        <v/>
      </c>
      <c r="EF795" s="436">
        <f>EF801</f>
        <v/>
      </c>
      <c r="EG795" s="436">
        <f>EG801</f>
        <v/>
      </c>
      <c r="EH795" s="436">
        <f>EH801</f>
        <v/>
      </c>
      <c r="EI795" s="436">
        <f>EI801</f>
        <v/>
      </c>
      <c r="EJ795" s="436">
        <f>EJ801</f>
        <v/>
      </c>
      <c r="EK795" s="436">
        <f>EK801</f>
        <v/>
      </c>
      <c r="EL795" s="436">
        <f>EL801</f>
        <v/>
      </c>
      <c r="EM795" s="436">
        <f>EM801</f>
        <v/>
      </c>
      <c r="EN795" s="436">
        <f>EN801</f>
        <v/>
      </c>
      <c r="EO795" s="436">
        <f>EO801</f>
        <v/>
      </c>
      <c r="EP795" s="436">
        <f>EP801</f>
        <v/>
      </c>
      <c r="EQ795" s="436">
        <f>EQ801</f>
        <v/>
      </c>
      <c r="ER795" s="436">
        <f>ER801</f>
        <v/>
      </c>
      <c r="ES795" s="436">
        <f>ES801</f>
        <v/>
      </c>
      <c r="ET795" s="436">
        <f>ET801</f>
        <v/>
      </c>
      <c r="EU795" s="436">
        <f>EU801</f>
        <v/>
      </c>
      <c r="EV795" s="436">
        <f>EV801</f>
        <v/>
      </c>
      <c r="EW795" s="436">
        <f>EW801</f>
        <v/>
      </c>
      <c r="EX795" s="436">
        <f>EX801</f>
        <v/>
      </c>
      <c r="EY795" s="436">
        <f>EY801</f>
        <v/>
      </c>
      <c r="EZ795" s="436">
        <f>EZ801</f>
        <v/>
      </c>
      <c r="FA795" s="436">
        <f>FA801</f>
        <v/>
      </c>
      <c r="FB795" s="436">
        <f>FB801</f>
        <v/>
      </c>
      <c r="FC795" s="436">
        <f>FC801</f>
        <v/>
      </c>
      <c r="FD795" s="436">
        <f>FD801</f>
        <v/>
      </c>
      <c r="FE795" s="436">
        <f>FE801</f>
        <v/>
      </c>
      <c r="FF795" s="436">
        <f>FF801</f>
        <v/>
      </c>
      <c r="FG795" s="436">
        <f>FG801</f>
        <v/>
      </c>
      <c r="FH795" s="436">
        <f>FH801</f>
        <v/>
      </c>
      <c r="FI795" s="436">
        <f>FI801</f>
        <v/>
      </c>
      <c r="FJ795" s="436">
        <f>FJ801</f>
        <v/>
      </c>
      <c r="FK795" s="436">
        <f>FK801</f>
        <v/>
      </c>
      <c r="FL795" s="436">
        <f>FL801</f>
        <v/>
      </c>
      <c r="FM795" s="436">
        <f>FM801</f>
        <v/>
      </c>
      <c r="FN795" s="436">
        <f>FN801</f>
        <v/>
      </c>
      <c r="FO795" s="436">
        <f>FO801</f>
        <v/>
      </c>
      <c r="FP795" s="436">
        <f>FP801</f>
        <v/>
      </c>
      <c r="FQ795" s="436">
        <f>FQ801</f>
        <v/>
      </c>
      <c r="FR795" s="436">
        <f>FR801</f>
        <v/>
      </c>
      <c r="FS795" s="436">
        <f>FS801</f>
        <v/>
      </c>
      <c r="FT795" s="436">
        <f>FT801</f>
        <v/>
      </c>
      <c r="FU795" s="436">
        <f>FU801</f>
        <v/>
      </c>
      <c r="FV795" s="436">
        <f>FV801</f>
        <v/>
      </c>
      <c r="FW795" s="436">
        <f>FW801</f>
        <v/>
      </c>
      <c r="FX795" s="436">
        <f>FX801</f>
        <v/>
      </c>
      <c r="FY795" s="436">
        <f>FY801</f>
        <v/>
      </c>
      <c r="FZ795" s="436">
        <f>FZ801</f>
        <v/>
      </c>
      <c r="GA795" s="436">
        <f>GA801</f>
        <v/>
      </c>
      <c r="GB795" s="436">
        <f>GB801</f>
        <v/>
      </c>
      <c r="GC795" s="436">
        <f>GC801</f>
        <v/>
      </c>
      <c r="GD795" s="436">
        <f>GD801</f>
        <v/>
      </c>
      <c r="GE795" s="436">
        <f>GE801</f>
        <v/>
      </c>
      <c r="GF795" s="436">
        <f>GF801</f>
        <v/>
      </c>
      <c r="GG795" s="436">
        <f>GG801</f>
        <v/>
      </c>
      <c r="GH795" s="436">
        <f>GH801</f>
        <v/>
      </c>
      <c r="GI795" s="436">
        <f>GI801</f>
        <v/>
      </c>
      <c r="GJ795" s="436">
        <f>GJ801</f>
        <v/>
      </c>
      <c r="GK795" s="436">
        <f>GK801</f>
        <v/>
      </c>
      <c r="GL795" s="436">
        <f>GL801</f>
        <v/>
      </c>
      <c r="GM795" s="436">
        <f>GM801</f>
        <v/>
      </c>
      <c r="GN795" s="436">
        <f>GN801</f>
        <v/>
      </c>
      <c r="GO795" s="436">
        <f>GO801</f>
        <v/>
      </c>
      <c r="GP795" s="436">
        <f>GP801</f>
        <v/>
      </c>
      <c r="GQ795" s="436">
        <f>GQ801</f>
        <v/>
      </c>
      <c r="GR795" s="436">
        <f>GR801</f>
        <v/>
      </c>
      <c r="GS795" s="436">
        <f>GS801</f>
        <v/>
      </c>
      <c r="GT795" s="436">
        <f>GT801</f>
        <v/>
      </c>
      <c r="GU795" s="436">
        <f>GU801</f>
        <v/>
      </c>
      <c r="GV795" s="436">
        <f>GV801</f>
        <v/>
      </c>
      <c r="GW795" s="436">
        <f>GW801</f>
        <v/>
      </c>
      <c r="GX795" s="436">
        <f>GX801</f>
        <v/>
      </c>
    </row>
    <row r="796"/>
    <row r="797">
      <c r="A797" t="n">
        <v>17</v>
      </c>
      <c r="B797" t="n">
        <v>0</v>
      </c>
      <c r="C797">
        <f>ROW(SmtRes!A445)</f>
        <v/>
      </c>
      <c r="D797">
        <f>ROW(EtalonRes!A407)</f>
        <v/>
      </c>
      <c r="E797" t="inlineStr">
        <is>
          <t>1</t>
        </is>
      </c>
      <c r="F797" t="inlineStr">
        <is>
          <t>67-5-2</t>
        </is>
      </c>
      <c r="G797" t="inlineStr">
        <is>
          <t>Смена ламп люминесцентных</t>
        </is>
      </c>
      <c r="H797" t="inlineStr">
        <is>
          <t>100 шт.</t>
        </is>
      </c>
      <c r="I797">
        <f>ROUND(ROUND(2/100,4),7)</f>
        <v/>
      </c>
      <c r="J797" t="n">
        <v>0</v>
      </c>
      <c r="K797">
        <f>ROUND(ROUND(2/100,4),7)</f>
        <v/>
      </c>
      <c r="O797">
        <f>ROUND(CP797,0)</f>
        <v/>
      </c>
      <c r="P797">
        <f>ROUND(CQ797*I797,0)</f>
        <v/>
      </c>
      <c r="Q797">
        <f>(ROUND((ROUND(((ET797)*I797),0)*BB797),0)+ROUND((ROUND(((AE797-(EU797))*I797),0)*BS797),0))</f>
        <v/>
      </c>
      <c r="R797">
        <f>(ROUND((ROUND(((EU797)*I797),0)*BS797),0)+ROUND((ROUND(((AE797-(EU797))*I797),0)*BS797),0))</f>
        <v/>
      </c>
      <c r="S797">
        <f>ROUND(CT797*I797,0)</f>
        <v/>
      </c>
      <c r="T797">
        <f>ROUND(CU797*I797,0)</f>
        <v/>
      </c>
      <c r="U797">
        <f>ROUND(CV797*I797,7)</f>
        <v/>
      </c>
      <c r="V797">
        <f>ROUND(CW797*I797,7)</f>
        <v/>
      </c>
      <c r="W797">
        <f>ROUND(CX797*I797,0)</f>
        <v/>
      </c>
      <c r="X797">
        <f>ROUND(CY797,0)</f>
        <v/>
      </c>
      <c r="Y797">
        <f>ROUND(CZ797,0)</f>
        <v/>
      </c>
      <c r="AA797" t="n">
        <v>78869116</v>
      </c>
      <c r="AB797">
        <f>ROUND((AC797+AD797+AF797),2)</f>
        <v/>
      </c>
      <c r="AC797">
        <f>ROUND((ES797),2)</f>
        <v/>
      </c>
      <c r="AD797">
        <f>ROUND((((ET797)-(EU797))+AE797),2)</f>
        <v/>
      </c>
      <c r="AE797">
        <f>ROUND((EU797),2)</f>
        <v/>
      </c>
      <c r="AF797">
        <f>ROUND((EV797),2)</f>
        <v/>
      </c>
      <c r="AG797">
        <f>ROUND((AP797),2)</f>
        <v/>
      </c>
      <c r="AH797">
        <f>(EW797)</f>
        <v/>
      </c>
      <c r="AI797">
        <f>(EX797)</f>
        <v/>
      </c>
      <c r="AJ797">
        <f>(AS797)</f>
        <v/>
      </c>
      <c r="AK797" t="n">
        <v>970.5700000000001</v>
      </c>
      <c r="AL797" t="n">
        <v>852</v>
      </c>
      <c r="AM797" t="n">
        <v>0</v>
      </c>
      <c r="AN797" t="n">
        <v>0</v>
      </c>
      <c r="AO797" t="n">
        <v>118.57</v>
      </c>
      <c r="AP797" t="n">
        <v>0</v>
      </c>
      <c r="AQ797" t="n">
        <v>13.9</v>
      </c>
      <c r="AR797" t="n">
        <v>0</v>
      </c>
      <c r="AS797" t="n">
        <v>0</v>
      </c>
      <c r="AT797" t="n">
        <v>91</v>
      </c>
      <c r="AU797" t="n">
        <v>48</v>
      </c>
      <c r="AV797" t="n">
        <v>1</v>
      </c>
      <c r="AW797" t="n">
        <v>1</v>
      </c>
      <c r="AZ797" t="n">
        <v>1</v>
      </c>
      <c r="BA797" t="n">
        <v>52.25</v>
      </c>
      <c r="BB797" t="n">
        <v>1</v>
      </c>
      <c r="BC797" t="n">
        <v>4.14</v>
      </c>
      <c r="BD797" t="inlineStr"/>
      <c r="BE797" t="inlineStr"/>
      <c r="BF797" t="inlineStr"/>
      <c r="BG797" t="inlineStr"/>
      <c r="BH797" t="n">
        <v>0</v>
      </c>
      <c r="BI797" t="n">
        <v>1</v>
      </c>
      <c r="BJ797" t="inlineStr">
        <is>
          <t>ТЕРр Московской обл., 67-5-2, приказ Минстроя России №675/пр от 28.02.2017 № 263/пр</t>
        </is>
      </c>
      <c r="BM797" t="n">
        <v>67001</v>
      </c>
      <c r="BN797" t="n">
        <v>0</v>
      </c>
      <c r="BO797" t="inlineStr">
        <is>
          <t>67-5-2</t>
        </is>
      </c>
      <c r="BP797" t="n">
        <v>1</v>
      </c>
      <c r="BQ797" t="n">
        <v>6</v>
      </c>
      <c r="BR797" t="n">
        <v>0</v>
      </c>
      <c r="BS797" t="n">
        <v>52.25</v>
      </c>
      <c r="BT797" t="n">
        <v>1</v>
      </c>
      <c r="BU797" t="n">
        <v>1</v>
      </c>
      <c r="BV797" t="n">
        <v>1</v>
      </c>
      <c r="BW797" t="n">
        <v>1</v>
      </c>
      <c r="BX797" t="n">
        <v>1</v>
      </c>
      <c r="BY797" t="inlineStr"/>
      <c r="BZ797" t="n">
        <v>91</v>
      </c>
      <c r="CA797" t="n">
        <v>48</v>
      </c>
      <c r="CB797" t="inlineStr"/>
      <c r="CE797" t="n">
        <v>12</v>
      </c>
      <c r="CF797" t="n">
        <v>0</v>
      </c>
      <c r="CG797" t="n">
        <v>0</v>
      </c>
      <c r="CM797" t="n">
        <v>0</v>
      </c>
      <c r="CN797" t="inlineStr"/>
      <c r="CO797" t="n">
        <v>0</v>
      </c>
      <c r="CP797">
        <f>(P797+Q797+S797)</f>
        <v/>
      </c>
      <c r="CQ797">
        <f>AC797*BC797</f>
        <v/>
      </c>
      <c r="CR797">
        <f>(ROUND((ROUND(((ET797)*1),0)*BB797),0)+ROUND((ROUND(((AE797-(EU797))*1),0)*BS797),0))</f>
        <v/>
      </c>
      <c r="CS797">
        <f>(ROUND((ROUND(((EU797)*1),0)*BS797),0)+ROUND((ROUND(((AE797-(EU797))*1),0)*BS797),0))</f>
        <v/>
      </c>
      <c r="CT797">
        <f>AF797*BA797</f>
        <v/>
      </c>
      <c r="CU797">
        <f>AG797</f>
        <v/>
      </c>
      <c r="CV797">
        <f>AH797</f>
        <v/>
      </c>
      <c r="CW797">
        <f>AI797</f>
        <v/>
      </c>
      <c r="CX797">
        <f>AJ797</f>
        <v/>
      </c>
      <c r="CY797">
        <f>(((S797+R797)*AT797)/100)</f>
        <v/>
      </c>
      <c r="CZ797">
        <f>(((S797+R797)*AU797)/100)</f>
        <v/>
      </c>
      <c r="DC797" t="inlineStr"/>
      <c r="DD797" t="inlineStr"/>
      <c r="DE797" t="inlineStr"/>
      <c r="DF797" t="inlineStr"/>
      <c r="DG797" t="inlineStr"/>
      <c r="DH797" t="inlineStr"/>
      <c r="DI797" t="inlineStr"/>
      <c r="DJ797" t="inlineStr"/>
      <c r="DK797" t="inlineStr"/>
      <c r="DL797" t="inlineStr"/>
      <c r="DM797" t="inlineStr"/>
      <c r="DN797" t="n">
        <v>0</v>
      </c>
      <c r="DO797" t="n">
        <v>0</v>
      </c>
      <c r="DP797" t="n">
        <v>1</v>
      </c>
      <c r="DQ797" t="n">
        <v>1</v>
      </c>
      <c r="DU797" t="n">
        <v>1010</v>
      </c>
      <c r="DV797" t="inlineStr">
        <is>
          <t>100 шт.</t>
        </is>
      </c>
      <c r="DW797" t="inlineStr">
        <is>
          <t>100 шт.</t>
        </is>
      </c>
      <c r="DX797" t="n">
        <v>100</v>
      </c>
      <c r="DZ797" t="inlineStr"/>
      <c r="EA797" t="inlineStr"/>
      <c r="EB797" t="inlineStr"/>
      <c r="EC797" t="inlineStr"/>
      <c r="EE797" t="n">
        <v>78726030</v>
      </c>
      <c r="EF797" t="n">
        <v>6</v>
      </c>
      <c r="EG797" t="inlineStr">
        <is>
          <t>Ремонтно-строительные работы</t>
        </is>
      </c>
      <c r="EH797" t="n">
        <v>101</v>
      </c>
      <c r="EI797" t="inlineStr">
        <is>
          <t>Электромонтажные работы</t>
        </is>
      </c>
      <c r="EJ797" t="n">
        <v>1</v>
      </c>
      <c r="EK797" t="n">
        <v>67001</v>
      </c>
      <c r="EL797" t="inlineStr">
        <is>
          <t>Электромонтажные работы</t>
        </is>
      </c>
      <c r="EM797" t="inlineStr">
        <is>
          <t>рФЕР-67</t>
        </is>
      </c>
      <c r="EO797" t="inlineStr"/>
      <c r="EQ797" t="n">
        <v>0</v>
      </c>
      <c r="ER797" t="n">
        <v>970.5700000000001</v>
      </c>
      <c r="ES797" t="n">
        <v>852</v>
      </c>
      <c r="ET797" t="n">
        <v>0</v>
      </c>
      <c r="EU797" t="n">
        <v>0</v>
      </c>
      <c r="EV797" t="n">
        <v>118.57</v>
      </c>
      <c r="EW797" t="n">
        <v>13.9</v>
      </c>
      <c r="EX797" t="n">
        <v>0</v>
      </c>
      <c r="EY797" t="n">
        <v>0</v>
      </c>
      <c r="FQ797" t="n">
        <v>0</v>
      </c>
      <c r="FR797" t="n">
        <v>0</v>
      </c>
      <c r="FS797" t="n">
        <v>0</v>
      </c>
      <c r="FX797" t="n">
        <v>91</v>
      </c>
      <c r="FY797" t="n">
        <v>48</v>
      </c>
      <c r="GA797" t="inlineStr"/>
      <c r="GD797" t="n">
        <v>1</v>
      </c>
      <c r="GF797" t="n">
        <v>1400342257</v>
      </c>
      <c r="GG797" t="n">
        <v>2</v>
      </c>
      <c r="GH797" t="n">
        <v>1</v>
      </c>
      <c r="GI797" t="n">
        <v>2</v>
      </c>
      <c r="GJ797" t="n">
        <v>0</v>
      </c>
      <c r="GK797" t="n">
        <v>0</v>
      </c>
      <c r="GL797">
        <f>ROUND(IF(AND(BH797=3,BI797=3,FS797&lt;&gt;0),P797,0),0)</f>
        <v/>
      </c>
      <c r="GM797">
        <f>ROUND(O797+X797+Y797,0)+GX797</f>
        <v/>
      </c>
      <c r="GN797">
        <f>IF(OR(BI797=0,BI797=1),GM797-GX797,0)</f>
        <v/>
      </c>
      <c r="GO797">
        <f>IF(BI797=2,GM797-GX797,0)</f>
        <v/>
      </c>
      <c r="GP797">
        <f>IF(BI797=4,GM797-GX797,0)</f>
        <v/>
      </c>
      <c r="GR797" t="n">
        <v>0</v>
      </c>
      <c r="GS797" t="n">
        <v>3</v>
      </c>
      <c r="GT797" t="n">
        <v>0</v>
      </c>
      <c r="GU797" t="inlineStr"/>
      <c r="GV797">
        <f>ROUND((GT797),2)</f>
        <v/>
      </c>
      <c r="GW797" t="n">
        <v>1</v>
      </c>
      <c r="GX797">
        <f>ROUND(HC797*I797,0)</f>
        <v/>
      </c>
      <c r="HA797" t="n">
        <v>0</v>
      </c>
      <c r="HB797" t="n">
        <v>0</v>
      </c>
      <c r="HC797">
        <f>GV797*GW797</f>
        <v/>
      </c>
      <c r="HE797" t="inlineStr"/>
      <c r="HF797" t="inlineStr"/>
      <c r="HM797" t="inlineStr"/>
      <c r="HN797" t="inlineStr">
        <is>
          <t>Пр/812-101.0-1</t>
        </is>
      </c>
      <c r="HO797" t="inlineStr">
        <is>
          <t>Пр/774-101.0</t>
        </is>
      </c>
      <c r="HP797" t="inlineStr">
        <is>
          <t>Электромонтажные работы</t>
        </is>
      </c>
      <c r="HQ797" t="inlineStr">
        <is>
          <t>Электромонтажные работы</t>
        </is>
      </c>
      <c r="HS797" t="n">
        <v>0</v>
      </c>
      <c r="IK797" t="n">
        <v>0</v>
      </c>
    </row>
    <row r="798">
      <c r="A798" t="n">
        <v>18</v>
      </c>
      <c r="B798" t="n">
        <v>0</v>
      </c>
      <c r="C798" t="n">
        <v>445</v>
      </c>
      <c r="E798" t="inlineStr">
        <is>
          <t>1,1</t>
        </is>
      </c>
      <c r="F798" t="inlineStr">
        <is>
          <t>509-6744</t>
        </is>
      </c>
      <c r="G798" t="inlineStr">
        <is>
          <t>Лампы люминесцентные компактные энергосберегающие с цоколем Е27 мощностью 55 Вт</t>
        </is>
      </c>
      <c r="H798" t="inlineStr">
        <is>
          <t>шт.</t>
        </is>
      </c>
      <c r="I798">
        <f>I797*J798</f>
        <v/>
      </c>
      <c r="J798" t="n">
        <v>100</v>
      </c>
      <c r="K798" t="n">
        <v>100</v>
      </c>
      <c r="O798">
        <f>ROUND(CP798,0)</f>
        <v/>
      </c>
      <c r="P798">
        <f>ROUND(CQ798*I798,0)</f>
        <v/>
      </c>
      <c r="Q798">
        <f>(ROUND((ROUND(((ET798)*I798),0)*BB798),0)+ROUND((ROUND(((AE798-(EU798))*I798),0)*BS798),0))</f>
        <v/>
      </c>
      <c r="R798">
        <f>(ROUND((ROUND(((EU798)*I798),0)*BS798),0)+ROUND((ROUND(((AE798-(EU798))*I798),0)*BS798),0))</f>
        <v/>
      </c>
      <c r="S798">
        <f>ROUND(CT798*I798,0)</f>
        <v/>
      </c>
      <c r="T798">
        <f>ROUND(CU798*I798,0)</f>
        <v/>
      </c>
      <c r="U798">
        <f>ROUND(CV798*I798,7)</f>
        <v/>
      </c>
      <c r="V798">
        <f>ROUND(CW798*I798,7)</f>
        <v/>
      </c>
      <c r="W798">
        <f>ROUND(CX798*I798,0)</f>
        <v/>
      </c>
      <c r="X798">
        <f>ROUND(CY798,0)</f>
        <v/>
      </c>
      <c r="Y798">
        <f>ROUND(CZ798,0)</f>
        <v/>
      </c>
      <c r="AA798" t="n">
        <v>78869116</v>
      </c>
      <c r="AB798">
        <f>ROUND((AC798+AD798+AF798),2)</f>
        <v/>
      </c>
      <c r="AC798">
        <f>ROUND((ES798),2)</f>
        <v/>
      </c>
      <c r="AD798">
        <f>ROUND((((ET798)-(EU798))+AE798),2)</f>
        <v/>
      </c>
      <c r="AE798">
        <f>ROUND((EU798),2)</f>
        <v/>
      </c>
      <c r="AF798">
        <f>ROUND((EV798),2)</f>
        <v/>
      </c>
      <c r="AG798">
        <f>ROUND((AP798),2)</f>
        <v/>
      </c>
      <c r="AH798">
        <f>(EW798)</f>
        <v/>
      </c>
      <c r="AI798">
        <f>(EX798)</f>
        <v/>
      </c>
      <c r="AJ798">
        <f>(AS798)</f>
        <v/>
      </c>
      <c r="AK798" t="n">
        <v>140.69</v>
      </c>
      <c r="AL798" t="n">
        <v>140.69</v>
      </c>
      <c r="AM798" t="n">
        <v>0</v>
      </c>
      <c r="AN798" t="n">
        <v>0</v>
      </c>
      <c r="AO798" t="n">
        <v>0</v>
      </c>
      <c r="AP798" t="n">
        <v>0</v>
      </c>
      <c r="AQ798" t="n">
        <v>0</v>
      </c>
      <c r="AR798" t="n">
        <v>0</v>
      </c>
      <c r="AS798" t="n">
        <v>0.02</v>
      </c>
      <c r="AT798" t="n">
        <v>91</v>
      </c>
      <c r="AU798" t="n">
        <v>48</v>
      </c>
      <c r="AV798" t="n">
        <v>1</v>
      </c>
      <c r="AW798" t="n">
        <v>1</v>
      </c>
      <c r="AZ798" t="n">
        <v>1</v>
      </c>
      <c r="BA798" t="n">
        <v>1</v>
      </c>
      <c r="BB798" t="n">
        <v>1</v>
      </c>
      <c r="BC798" t="n">
        <v>1.69</v>
      </c>
      <c r="BD798" t="inlineStr"/>
      <c r="BE798" t="inlineStr"/>
      <c r="BF798" t="inlineStr"/>
      <c r="BG798" t="inlineStr"/>
      <c r="BH798" t="n">
        <v>3</v>
      </c>
      <c r="BI798" t="n">
        <v>1</v>
      </c>
      <c r="BJ798" t="inlineStr">
        <is>
          <t>ТССЦ Московской обл., 509-6744, приказ Минстроя России №675/пр от 28.02.2017 № 258/пр</t>
        </is>
      </c>
      <c r="BM798" t="n">
        <v>67001</v>
      </c>
      <c r="BN798" t="n">
        <v>0</v>
      </c>
      <c r="BO798" t="inlineStr">
        <is>
          <t>509-6744</t>
        </is>
      </c>
      <c r="BP798" t="n">
        <v>1</v>
      </c>
      <c r="BQ798" t="n">
        <v>6</v>
      </c>
      <c r="BR798" t="n">
        <v>0</v>
      </c>
      <c r="BS798" t="n">
        <v>1</v>
      </c>
      <c r="BT798" t="n">
        <v>1</v>
      </c>
      <c r="BU798" t="n">
        <v>1</v>
      </c>
      <c r="BV798" t="n">
        <v>1</v>
      </c>
      <c r="BW798" t="n">
        <v>1</v>
      </c>
      <c r="BX798" t="n">
        <v>1</v>
      </c>
      <c r="BY798" t="inlineStr"/>
      <c r="BZ798" t="n">
        <v>91</v>
      </c>
      <c r="CA798" t="n">
        <v>48</v>
      </c>
      <c r="CB798" t="inlineStr"/>
      <c r="CE798" t="n">
        <v>12</v>
      </c>
      <c r="CF798" t="n">
        <v>0</v>
      </c>
      <c r="CG798" t="n">
        <v>0</v>
      </c>
      <c r="CM798" t="n">
        <v>0</v>
      </c>
      <c r="CN798" t="inlineStr"/>
      <c r="CO798" t="n">
        <v>0</v>
      </c>
      <c r="CP798">
        <f>(P798+Q798+S798)</f>
        <v/>
      </c>
      <c r="CQ798">
        <f>AC798*BC798</f>
        <v/>
      </c>
      <c r="CR798">
        <f>(ROUND((ROUND(((ET798)*1),0)*BB798),0)+ROUND((ROUND(((AE798-(EU798))*1),0)*BS798),0))</f>
        <v/>
      </c>
      <c r="CS798">
        <f>(ROUND((ROUND(((EU798)*1),0)*BS798),0)+ROUND((ROUND(((AE798-(EU798))*1),0)*BS798),0))</f>
        <v/>
      </c>
      <c r="CT798">
        <f>AF798*BA798</f>
        <v/>
      </c>
      <c r="CU798">
        <f>AG798</f>
        <v/>
      </c>
      <c r="CV798">
        <f>AH798</f>
        <v/>
      </c>
      <c r="CW798">
        <f>AI798</f>
        <v/>
      </c>
      <c r="CX798">
        <f>AJ798</f>
        <v/>
      </c>
      <c r="CY798">
        <f>(((S798+R798)*AT798)/100)</f>
        <v/>
      </c>
      <c r="CZ798">
        <f>(((S798+R798)*AU798)/100)</f>
        <v/>
      </c>
      <c r="DC798" t="inlineStr"/>
      <c r="DD798" t="inlineStr"/>
      <c r="DE798" t="inlineStr"/>
      <c r="DF798" t="inlineStr"/>
      <c r="DG798" t="inlineStr"/>
      <c r="DH798" t="inlineStr"/>
      <c r="DI798" t="inlineStr"/>
      <c r="DJ798" t="inlineStr"/>
      <c r="DK798" t="inlineStr"/>
      <c r="DL798" t="inlineStr"/>
      <c r="DM798" t="inlineStr"/>
      <c r="DN798" t="n">
        <v>0</v>
      </c>
      <c r="DO798" t="n">
        <v>0</v>
      </c>
      <c r="DP798" t="n">
        <v>1</v>
      </c>
      <c r="DQ798" t="n">
        <v>1</v>
      </c>
      <c r="DU798" t="n">
        <v>1010</v>
      </c>
      <c r="DV798" t="inlineStr">
        <is>
          <t>шт.</t>
        </is>
      </c>
      <c r="DW798" t="inlineStr">
        <is>
          <t>шт.</t>
        </is>
      </c>
      <c r="DX798" t="n">
        <v>1</v>
      </c>
      <c r="DZ798" t="inlineStr"/>
      <c r="EA798" t="inlineStr"/>
      <c r="EB798" t="inlineStr"/>
      <c r="EC798" t="inlineStr"/>
      <c r="EE798" t="n">
        <v>78726030</v>
      </c>
      <c r="EF798" t="n">
        <v>6</v>
      </c>
      <c r="EG798" t="inlineStr">
        <is>
          <t>Ремонтно-строительные работы</t>
        </is>
      </c>
      <c r="EH798" t="n">
        <v>101</v>
      </c>
      <c r="EI798" t="inlineStr">
        <is>
          <t>Электромонтажные работы</t>
        </is>
      </c>
      <c r="EJ798" t="n">
        <v>1</v>
      </c>
      <c r="EK798" t="n">
        <v>67001</v>
      </c>
      <c r="EL798" t="inlineStr">
        <is>
          <t>Электромонтажные работы</t>
        </is>
      </c>
      <c r="EM798" t="inlineStr">
        <is>
          <t>рФЕР-67</t>
        </is>
      </c>
      <c r="EO798" t="inlineStr"/>
      <c r="EQ798" t="n">
        <v>0</v>
      </c>
      <c r="ER798" t="n">
        <v>140.69</v>
      </c>
      <c r="ES798" t="n">
        <v>140.69</v>
      </c>
      <c r="ET798" t="n">
        <v>0</v>
      </c>
      <c r="EU798" t="n">
        <v>0</v>
      </c>
      <c r="EV798" t="n">
        <v>0</v>
      </c>
      <c r="EW798" t="n">
        <v>0</v>
      </c>
      <c r="EX798" t="n">
        <v>0</v>
      </c>
      <c r="FQ798" t="n">
        <v>0</v>
      </c>
      <c r="FR798" t="n">
        <v>0</v>
      </c>
      <c r="FS798" t="n">
        <v>0</v>
      </c>
      <c r="FX798" t="n">
        <v>91</v>
      </c>
      <c r="FY798" t="n">
        <v>48</v>
      </c>
      <c r="GA798" t="inlineStr"/>
      <c r="GD798" t="n">
        <v>1</v>
      </c>
      <c r="GF798" t="n">
        <v>-228955380</v>
      </c>
      <c r="GG798" t="n">
        <v>2</v>
      </c>
      <c r="GH798" t="n">
        <v>1</v>
      </c>
      <c r="GI798" t="n">
        <v>2</v>
      </c>
      <c r="GJ798" t="n">
        <v>0</v>
      </c>
      <c r="GK798" t="n">
        <v>0</v>
      </c>
      <c r="GL798">
        <f>ROUND(IF(AND(BH798=3,BI798=3,FS798&lt;&gt;0),P798,0),0)</f>
        <v/>
      </c>
      <c r="GM798">
        <f>ROUND(O798+X798+Y798,0)+GX798</f>
        <v/>
      </c>
      <c r="GN798">
        <f>IF(OR(BI798=0,BI798=1),GM798-GX798,0)</f>
        <v/>
      </c>
      <c r="GO798">
        <f>IF(BI798=2,GM798-GX798,0)</f>
        <v/>
      </c>
      <c r="GP798">
        <f>IF(BI798=4,GM798-GX798,0)</f>
        <v/>
      </c>
      <c r="GR798" t="n">
        <v>0</v>
      </c>
      <c r="GS798" t="n">
        <v>3</v>
      </c>
      <c r="GT798" t="n">
        <v>0</v>
      </c>
      <c r="GU798" t="inlineStr"/>
      <c r="GV798">
        <f>ROUND((GT798),2)</f>
        <v/>
      </c>
      <c r="GW798" t="n">
        <v>1</v>
      </c>
      <c r="GX798">
        <f>ROUND(HC798*I798,0)</f>
        <v/>
      </c>
      <c r="HA798" t="n">
        <v>0</v>
      </c>
      <c r="HB798" t="n">
        <v>0</v>
      </c>
      <c r="HC798">
        <f>GV798*GW798</f>
        <v/>
      </c>
      <c r="HE798" t="inlineStr"/>
      <c r="HF798" t="inlineStr"/>
      <c r="HM798" t="inlineStr"/>
      <c r="HN798" t="inlineStr">
        <is>
          <t>Пр/812-101.0-1</t>
        </is>
      </c>
      <c r="HO798" t="inlineStr">
        <is>
          <t>Пр/774-101.0</t>
        </is>
      </c>
      <c r="HP798" t="inlineStr">
        <is>
          <t>Электромонтажные работы</t>
        </is>
      </c>
      <c r="HQ798" t="inlineStr">
        <is>
          <t>Электромонтажные работы</t>
        </is>
      </c>
      <c r="HS798" t="n">
        <v>0</v>
      </c>
      <c r="IK798" t="n">
        <v>0</v>
      </c>
    </row>
    <row r="799">
      <c r="A799" t="n">
        <v>17</v>
      </c>
      <c r="B799" t="n">
        <v>0</v>
      </c>
      <c r="C799">
        <f>ROW(SmtRes!A451)</f>
        <v/>
      </c>
      <c r="D799">
        <f>ROW(EtalonRes!A413)</f>
        <v/>
      </c>
      <c r="E799" t="inlineStr">
        <is>
          <t>2</t>
        </is>
      </c>
      <c r="F799" t="inlineStr">
        <is>
          <t>16-07-005-1</t>
        </is>
      </c>
      <c r="G799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799" t="inlineStr">
        <is>
          <t>100 м трубопровода</t>
        </is>
      </c>
      <c r="I799">
        <f>ROUND(ROUND(12/100,4),7)</f>
        <v/>
      </c>
      <c r="J799" t="n">
        <v>0</v>
      </c>
      <c r="K799">
        <f>ROUND(ROUND(12/100,4),7)</f>
        <v/>
      </c>
      <c r="O799">
        <f>ROUND(CP799,0)</f>
        <v/>
      </c>
      <c r="P799">
        <f>ROUND(CQ799*I799,0)</f>
        <v/>
      </c>
      <c r="Q799">
        <f>(ROUND((ROUND((((ET799*ROUND(5,7)))*I799),0)*BB799),0)+ROUND((ROUND(((AE799-((EU799*ROUND(5,7))))*I799),0)*BS799),0))</f>
        <v/>
      </c>
      <c r="R799">
        <f>(ROUND((ROUND((((EU799*ROUND(5,7)))*I799),0)*BS799),0)+ROUND((ROUND(((AE799-((EU799*ROUND(5,7))))*I799),0)*BS799),0))</f>
        <v/>
      </c>
      <c r="S799">
        <f>ROUND(CT799*I799,0)</f>
        <v/>
      </c>
      <c r="T799">
        <f>ROUND(CU799*I799,0)</f>
        <v/>
      </c>
      <c r="U799">
        <f>ROUND(CV799*I799,7)</f>
        <v/>
      </c>
      <c r="V799">
        <f>ROUND(CW799*I799,7)</f>
        <v/>
      </c>
      <c r="W799">
        <f>ROUND(CX799*I799,0)</f>
        <v/>
      </c>
      <c r="X799">
        <f>ROUND(CY799,0)</f>
        <v/>
      </c>
      <c r="Y799">
        <f>ROUND(CZ799,0)</f>
        <v/>
      </c>
      <c r="AA799" t="n">
        <v>78869116</v>
      </c>
      <c r="AB799">
        <f>ROUND((AC799+AD799+AF799),2)</f>
        <v/>
      </c>
      <c r="AC799">
        <f>ROUND(((ES799*ROUND(5,7))),2)</f>
        <v/>
      </c>
      <c r="AD799">
        <f>ROUND(((((ET799*ROUND(5,7)))-((EU799*ROUND(5,7))))+AE799),2)</f>
        <v/>
      </c>
      <c r="AE799">
        <f>ROUND(((EU799*ROUND(5,7))),2)</f>
        <v/>
      </c>
      <c r="AF799">
        <f>ROUND(((EV799*ROUND(5,7))),2)</f>
        <v/>
      </c>
      <c r="AG799">
        <f>ROUND((AP799),2)</f>
        <v/>
      </c>
      <c r="AH799">
        <f>((EW799*ROUND(5,7)))</f>
        <v/>
      </c>
      <c r="AI799">
        <f>((EX799*ROUND(5,7)))</f>
        <v/>
      </c>
      <c r="AJ799">
        <f>(AS799)</f>
        <v/>
      </c>
      <c r="AK799" t="n">
        <v>107.11</v>
      </c>
      <c r="AL799" t="n">
        <v>4.28</v>
      </c>
      <c r="AM799" t="n">
        <v>44.51</v>
      </c>
      <c r="AN799" t="n">
        <v>0</v>
      </c>
      <c r="AO799" t="n">
        <v>58.32</v>
      </c>
      <c r="AP799" t="n">
        <v>0</v>
      </c>
      <c r="AQ799" t="n">
        <v>5.01</v>
      </c>
      <c r="AR799" t="n">
        <v>0</v>
      </c>
      <c r="AS799" t="n">
        <v>0</v>
      </c>
      <c r="AT799" t="n">
        <v>121</v>
      </c>
      <c r="AU799" t="n">
        <v>72</v>
      </c>
      <c r="AV799" t="n">
        <v>1</v>
      </c>
      <c r="AW799" t="n">
        <v>1</v>
      </c>
      <c r="AZ799" t="n">
        <v>1</v>
      </c>
      <c r="BA799" t="n">
        <v>52.25</v>
      </c>
      <c r="BB799" t="n">
        <v>5.97</v>
      </c>
      <c r="BC799" t="n">
        <v>11.38</v>
      </c>
      <c r="BD799" t="inlineStr"/>
      <c r="BE799" t="inlineStr"/>
      <c r="BF799" t="inlineStr"/>
      <c r="BG799" t="inlineStr"/>
      <c r="BH799" t="n">
        <v>0</v>
      </c>
      <c r="BI799" t="n">
        <v>1</v>
      </c>
      <c r="BJ799" t="inlineStr">
        <is>
          <t>ТЕР Московской обл., 16-07-005-1, приказ Минстроя России №675/пр от 28.02.2017 № 260/пр</t>
        </is>
      </c>
      <c r="BM799" t="n">
        <v>16001</v>
      </c>
      <c r="BN799" t="n">
        <v>0</v>
      </c>
      <c r="BO799" t="inlineStr">
        <is>
          <t>16-07-005-1</t>
        </is>
      </c>
      <c r="BP799" t="n">
        <v>1</v>
      </c>
      <c r="BQ799" t="n">
        <v>2</v>
      </c>
      <c r="BR799" t="n">
        <v>0</v>
      </c>
      <c r="BS799" t="n">
        <v>52.25</v>
      </c>
      <c r="BT799" t="n">
        <v>1</v>
      </c>
      <c r="BU799" t="n">
        <v>1</v>
      </c>
      <c r="BV799" t="n">
        <v>1</v>
      </c>
      <c r="BW799" t="n">
        <v>1</v>
      </c>
      <c r="BX799" t="n">
        <v>1</v>
      </c>
      <c r="BY799" t="inlineStr"/>
      <c r="BZ799" t="n">
        <v>121</v>
      </c>
      <c r="CA799" t="n">
        <v>72</v>
      </c>
      <c r="CB799" t="inlineStr"/>
      <c r="CE799" t="n">
        <v>12</v>
      </c>
      <c r="CF799" t="n">
        <v>0</v>
      </c>
      <c r="CG799" t="n">
        <v>0</v>
      </c>
      <c r="CM799" t="n">
        <v>0</v>
      </c>
      <c r="CN799" t="inlineStr"/>
      <c r="CO799" t="n">
        <v>0</v>
      </c>
      <c r="CP799">
        <f>(P799+Q799+S799)</f>
        <v/>
      </c>
      <c r="CQ799">
        <f>AC799*BC799</f>
        <v/>
      </c>
      <c r="CR799">
        <f>(ROUND((ROUND((((ET799*ROUND(5,7)))*1),0)*BB799),0)+ROUND((ROUND(((AE799-((EU799*ROUND(5,7))))*1),0)*BS799),0))</f>
        <v/>
      </c>
      <c r="CS799">
        <f>(ROUND((ROUND((((EU799*ROUND(5,7)))*1),0)*BS799),0)+ROUND((ROUND(((AE799-((EU799*ROUND(5,7))))*1),0)*BS799),0))</f>
        <v/>
      </c>
      <c r="CT799">
        <f>AF799*BA799</f>
        <v/>
      </c>
      <c r="CU799">
        <f>AG799</f>
        <v/>
      </c>
      <c r="CV799">
        <f>AH799</f>
        <v/>
      </c>
      <c r="CW799">
        <f>AI799</f>
        <v/>
      </c>
      <c r="CX799">
        <f>AJ799</f>
        <v/>
      </c>
      <c r="CY799">
        <f>(((S799+R799)*AT799)/100)</f>
        <v/>
      </c>
      <c r="CZ799">
        <f>(((S799+R799)*AU799)/100)</f>
        <v/>
      </c>
      <c r="DC799" t="inlineStr"/>
      <c r="DD799" t="inlineStr">
        <is>
          <t>)*5</t>
        </is>
      </c>
      <c r="DE799" t="inlineStr">
        <is>
          <t>)*5</t>
        </is>
      </c>
      <c r="DF799" t="inlineStr">
        <is>
          <t>)*5</t>
        </is>
      </c>
      <c r="DG799" t="inlineStr">
        <is>
          <t>)*5</t>
        </is>
      </c>
      <c r="DH799" t="inlineStr"/>
      <c r="DI799" t="inlineStr">
        <is>
          <t>)*5</t>
        </is>
      </c>
      <c r="DJ799" t="inlineStr">
        <is>
          <t>)*5</t>
        </is>
      </c>
      <c r="DK799" t="inlineStr"/>
      <c r="DL799" t="inlineStr"/>
      <c r="DM799" t="inlineStr"/>
      <c r="DN799" t="n">
        <v>0</v>
      </c>
      <c r="DO799" t="n">
        <v>0</v>
      </c>
      <c r="DP799" t="n">
        <v>1</v>
      </c>
      <c r="DQ799" t="n">
        <v>1</v>
      </c>
      <c r="DU799" t="n">
        <v>1013</v>
      </c>
      <c r="DV799" t="inlineStr">
        <is>
          <t>100 м трубопровода</t>
        </is>
      </c>
      <c r="DW799" t="inlineStr">
        <is>
          <t>100 м трубопровода</t>
        </is>
      </c>
      <c r="DX799" t="n">
        <v>1</v>
      </c>
      <c r="DZ799" t="inlineStr"/>
      <c r="EA799" t="inlineStr"/>
      <c r="EB799" t="inlineStr"/>
      <c r="EC799" t="inlineStr"/>
      <c r="EE799" t="n">
        <v>78725882</v>
      </c>
      <c r="EF799" t="n">
        <v>2</v>
      </c>
      <c r="EG799" t="inlineStr">
        <is>
          <t>Общестроительные работы</t>
        </is>
      </c>
      <c r="EH799" t="n">
        <v>16</v>
      </c>
      <c r="EI79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799" t="n">
        <v>1</v>
      </c>
      <c r="EK799" t="n">
        <v>16001</v>
      </c>
      <c r="EL799" t="inlineStr">
        <is>
          <t>Трубопроводы внутренние</t>
        </is>
      </c>
      <c r="EM799" t="inlineStr">
        <is>
          <t>ФЕР-16</t>
        </is>
      </c>
      <c r="EO799" t="inlineStr"/>
      <c r="EQ799" t="n">
        <v>0</v>
      </c>
      <c r="ER799" t="n">
        <v>107.11</v>
      </c>
      <c r="ES799" t="n">
        <v>4.28</v>
      </c>
      <c r="ET799" t="n">
        <v>44.51</v>
      </c>
      <c r="EU799" t="n">
        <v>0</v>
      </c>
      <c r="EV799" t="n">
        <v>58.32</v>
      </c>
      <c r="EW799" t="n">
        <v>5.01</v>
      </c>
      <c r="EX799" t="n">
        <v>0</v>
      </c>
      <c r="EY799" t="n">
        <v>0</v>
      </c>
      <c r="FQ799" t="n">
        <v>0</v>
      </c>
      <c r="FR799" t="n">
        <v>0</v>
      </c>
      <c r="FS799" t="n">
        <v>0</v>
      </c>
      <c r="FX799" t="n">
        <v>121</v>
      </c>
      <c r="FY799" t="n">
        <v>72</v>
      </c>
      <c r="GA799" t="inlineStr"/>
      <c r="GD799" t="n">
        <v>1</v>
      </c>
      <c r="GF799" t="n">
        <v>635989612</v>
      </c>
      <c r="GG799" t="n">
        <v>2</v>
      </c>
      <c r="GH799" t="n">
        <v>1</v>
      </c>
      <c r="GI799" t="n">
        <v>2</v>
      </c>
      <c r="GJ799" t="n">
        <v>0</v>
      </c>
      <c r="GK799" t="n">
        <v>0</v>
      </c>
      <c r="GL799">
        <f>ROUND(IF(AND(BH799=3,BI799=3,FS799&lt;&gt;0),P799,0),0)</f>
        <v/>
      </c>
      <c r="GM799">
        <f>ROUND(O799+X799+Y799,0)+GX799</f>
        <v/>
      </c>
      <c r="GN799">
        <f>IF(OR(BI799=0,BI799=1),GM799-GX799,0)</f>
        <v/>
      </c>
      <c r="GO799">
        <f>IF(BI799=2,GM799-GX799,0)</f>
        <v/>
      </c>
      <c r="GP799">
        <f>IF(BI799=4,GM799-GX799,0)</f>
        <v/>
      </c>
      <c r="GR799" t="n">
        <v>0</v>
      </c>
      <c r="GS799" t="n">
        <v>3</v>
      </c>
      <c r="GT799" t="n">
        <v>0</v>
      </c>
      <c r="GU799" t="inlineStr"/>
      <c r="GV799">
        <f>ROUND((GT799),2)</f>
        <v/>
      </c>
      <c r="GW799" t="n">
        <v>1</v>
      </c>
      <c r="GX799">
        <f>ROUND(HC799*I799,0)</f>
        <v/>
      </c>
      <c r="HA799" t="n">
        <v>0</v>
      </c>
      <c r="HB799" t="n">
        <v>0</v>
      </c>
      <c r="HC799">
        <f>GV799*GW799</f>
        <v/>
      </c>
      <c r="HE799" t="inlineStr"/>
      <c r="HF799" t="inlineStr"/>
      <c r="HM799" t="inlineStr"/>
      <c r="HN799" t="inlineStr">
        <is>
          <t>Пр/812-016.0-1</t>
        </is>
      </c>
      <c r="HO799" t="inlineStr">
        <is>
          <t>Пр/774-016.0</t>
        </is>
      </c>
      <c r="HP79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79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799" t="n">
        <v>0</v>
      </c>
      <c r="IK799" t="n">
        <v>0</v>
      </c>
    </row>
    <row r="800"/>
    <row r="801">
      <c r="A801" s="435" t="n">
        <v>51</v>
      </c>
      <c r="B801" s="435">
        <f>B793</f>
        <v/>
      </c>
      <c r="C801" s="435">
        <f>A793</f>
        <v/>
      </c>
      <c r="D801" s="435">
        <f>ROW(A793)</f>
        <v/>
      </c>
      <c r="E801" s="435" t="n"/>
      <c r="F801" s="435">
        <f>IF(F793&lt;&gt;"",F793,"")</f>
        <v/>
      </c>
      <c r="G801" s="435">
        <f>IF(G793&lt;&gt;"",G793,"")</f>
        <v/>
      </c>
      <c r="H801" s="435" t="n">
        <v>0</v>
      </c>
      <c r="I801" s="435" t="n"/>
      <c r="J801" s="435" t="n"/>
      <c r="K801" s="435" t="n"/>
      <c r="L801" s="435" t="n"/>
      <c r="M801" s="435" t="n"/>
      <c r="N801" s="435" t="n"/>
      <c r="O801" s="435" t="n">
        <v>0</v>
      </c>
      <c r="P801" s="435" t="n">
        <v>0</v>
      </c>
      <c r="Q801" s="435" t="n">
        <v>0</v>
      </c>
      <c r="R801" s="435" t="n">
        <v>0</v>
      </c>
      <c r="S801" s="435" t="n">
        <v>0</v>
      </c>
      <c r="T801" s="435" t="n">
        <v>0</v>
      </c>
      <c r="U801" s="435" t="n">
        <v>0</v>
      </c>
      <c r="V801" s="435" t="n">
        <v>0</v>
      </c>
      <c r="W801" s="435" t="n">
        <v>0</v>
      </c>
      <c r="X801" s="435" t="n">
        <v>0</v>
      </c>
      <c r="Y801" s="435" t="n">
        <v>0</v>
      </c>
      <c r="Z801" s="435" t="n"/>
      <c r="AA801" s="435" t="n"/>
      <c r="AB801" s="435" t="n"/>
      <c r="AC801" s="435" t="n"/>
      <c r="AD801" s="435" t="n"/>
      <c r="AE801" s="435" t="n"/>
      <c r="AF801" s="435" t="n"/>
      <c r="AG801" s="435" t="n"/>
      <c r="AH801" s="435" t="n"/>
      <c r="AI801" s="435" t="n"/>
      <c r="AJ801" s="435" t="n"/>
      <c r="AK801" s="435" t="n"/>
      <c r="AL801" s="435" t="n"/>
      <c r="AM801" s="435" t="n"/>
      <c r="AN801" s="435" t="n"/>
      <c r="AO801" s="435">
        <f>ROUND(BX801,0)</f>
        <v/>
      </c>
      <c r="AP801" s="435">
        <f>ROUND(BY801,0)</f>
        <v/>
      </c>
      <c r="AQ801" s="435">
        <f>ROUND(BZ801,0)</f>
        <v/>
      </c>
      <c r="AR801" s="435">
        <f>ROUND(CA801,0)</f>
        <v/>
      </c>
      <c r="AS801" s="435">
        <f>ROUND(CB801,0)</f>
        <v/>
      </c>
      <c r="AT801" s="435">
        <f>ROUND(CC801,0)</f>
        <v/>
      </c>
      <c r="AU801" s="435">
        <f>ROUND(CD801,0)</f>
        <v/>
      </c>
      <c r="AV801" s="435">
        <f>ROUND(CE801,0)</f>
        <v/>
      </c>
      <c r="AW801" s="435">
        <f>ROUND(CF801,0)</f>
        <v/>
      </c>
      <c r="AX801" s="435">
        <f>ROUND(CG801,0)</f>
        <v/>
      </c>
      <c r="AY801" s="435">
        <f>ROUND(CH801,0)</f>
        <v/>
      </c>
      <c r="AZ801" s="435">
        <f>ROUND(CI801,0)</f>
        <v/>
      </c>
      <c r="BA801" s="435">
        <f>ROUND(CJ801,0)</f>
        <v/>
      </c>
      <c r="BB801" s="435">
        <f>ROUND(CK801,0)</f>
        <v/>
      </c>
      <c r="BC801" s="435">
        <f>ROUND(CL801,0)</f>
        <v/>
      </c>
      <c r="BD801" s="435">
        <f>ROUND(CM801,0)</f>
        <v/>
      </c>
      <c r="BE801" s="435" t="n"/>
      <c r="BF801" s="435" t="n"/>
      <c r="BG801" s="435" t="n"/>
      <c r="BH801" s="435" t="n"/>
      <c r="BI801" s="435" t="n"/>
      <c r="BJ801" s="435" t="n"/>
      <c r="BK801" s="435" t="n"/>
      <c r="BL801" s="435" t="n"/>
      <c r="BM801" s="435" t="n"/>
      <c r="BN801" s="435" t="n"/>
      <c r="BO801" s="435" t="n"/>
      <c r="BP801" s="435" t="n"/>
      <c r="BQ801" s="435" t="n"/>
      <c r="BR801" s="435" t="n"/>
      <c r="BS801" s="435" t="n"/>
      <c r="BT801" s="435" t="n"/>
      <c r="BU801" s="435" t="n"/>
      <c r="BV801" s="435" t="n"/>
      <c r="BW801" s="435" t="n"/>
      <c r="BX801" s="435" t="n"/>
      <c r="BY801" s="435" t="n"/>
      <c r="BZ801" s="435" t="n"/>
      <c r="CA801" s="435" t="n"/>
      <c r="CB801" s="435" t="n"/>
      <c r="CC801" s="435" t="n"/>
      <c r="CD801" s="435" t="n"/>
      <c r="CE801" s="435" t="n"/>
      <c r="CF801" s="435" t="n"/>
      <c r="CG801" s="435" t="n"/>
      <c r="CH801" s="435" t="n"/>
      <c r="CI801" s="435" t="n"/>
      <c r="CJ801" s="435" t="n"/>
      <c r="CK801" s="435" t="n"/>
      <c r="CL801" s="435" t="n"/>
      <c r="CM801" s="435" t="n"/>
      <c r="CN801" s="435" t="n"/>
      <c r="CO801" s="435" t="n"/>
      <c r="CP801" s="435" t="n"/>
      <c r="CQ801" s="435" t="n"/>
      <c r="CR801" s="435" t="n"/>
      <c r="CS801" s="435" t="n"/>
      <c r="CT801" s="435" t="n"/>
      <c r="CU801" s="435" t="n"/>
      <c r="CV801" s="435" t="n"/>
      <c r="CW801" s="435" t="n"/>
      <c r="CX801" s="435" t="n"/>
      <c r="CY801" s="435" t="n"/>
      <c r="CZ801" s="435" t="n"/>
      <c r="DA801" s="435" t="n"/>
      <c r="DB801" s="435" t="n"/>
      <c r="DC801" s="435" t="n"/>
      <c r="DD801" s="435" t="n"/>
      <c r="DE801" s="435" t="n"/>
      <c r="DF801" s="435" t="n"/>
      <c r="DG801" s="436" t="n"/>
      <c r="DH801" s="436" t="n"/>
      <c r="DI801" s="436" t="n"/>
      <c r="DJ801" s="436" t="n"/>
      <c r="DK801" s="436" t="n"/>
      <c r="DL801" s="436" t="n"/>
      <c r="DM801" s="436" t="n"/>
      <c r="DN801" s="436" t="n"/>
      <c r="DO801" s="436" t="n"/>
      <c r="DP801" s="436" t="n"/>
      <c r="DQ801" s="436" t="n"/>
      <c r="DR801" s="436" t="n"/>
      <c r="DS801" s="436" t="n"/>
      <c r="DT801" s="436" t="n"/>
      <c r="DU801" s="436" t="n"/>
      <c r="DV801" s="436" t="n"/>
      <c r="DW801" s="436" t="n"/>
      <c r="DX801" s="436" t="n"/>
      <c r="DY801" s="436" t="n"/>
      <c r="DZ801" s="436" t="n"/>
      <c r="EA801" s="436" t="n"/>
      <c r="EB801" s="436" t="n"/>
      <c r="EC801" s="436" t="n"/>
      <c r="ED801" s="436" t="n"/>
      <c r="EE801" s="436" t="n"/>
      <c r="EF801" s="436" t="n"/>
      <c r="EG801" s="436" t="n"/>
      <c r="EH801" s="436" t="n"/>
      <c r="EI801" s="436" t="n"/>
      <c r="EJ801" s="436" t="n"/>
      <c r="EK801" s="436" t="n"/>
      <c r="EL801" s="436" t="n"/>
      <c r="EM801" s="436" t="n"/>
      <c r="EN801" s="436" t="n"/>
      <c r="EO801" s="436" t="n"/>
      <c r="EP801" s="436" t="n"/>
      <c r="EQ801" s="436" t="n"/>
      <c r="ER801" s="436" t="n"/>
      <c r="ES801" s="436" t="n"/>
      <c r="ET801" s="436" t="n"/>
      <c r="EU801" s="436" t="n"/>
      <c r="EV801" s="436" t="n"/>
      <c r="EW801" s="436" t="n"/>
      <c r="EX801" s="436" t="n"/>
      <c r="EY801" s="436" t="n"/>
      <c r="EZ801" s="436" t="n"/>
      <c r="FA801" s="436" t="n"/>
      <c r="FB801" s="436" t="n"/>
      <c r="FC801" s="436" t="n"/>
      <c r="FD801" s="436" t="n"/>
      <c r="FE801" s="436" t="n"/>
      <c r="FF801" s="436" t="n"/>
      <c r="FG801" s="436" t="n"/>
      <c r="FH801" s="436" t="n"/>
      <c r="FI801" s="436" t="n"/>
      <c r="FJ801" s="436" t="n"/>
      <c r="FK801" s="436" t="n"/>
      <c r="FL801" s="436" t="n"/>
      <c r="FM801" s="436" t="n"/>
      <c r="FN801" s="436" t="n"/>
      <c r="FO801" s="436" t="n"/>
      <c r="FP801" s="436" t="n"/>
      <c r="FQ801" s="436" t="n"/>
      <c r="FR801" s="436" t="n"/>
      <c r="FS801" s="436" t="n"/>
      <c r="FT801" s="436" t="n"/>
      <c r="FU801" s="436" t="n"/>
      <c r="FV801" s="436" t="n"/>
      <c r="FW801" s="436" t="n"/>
      <c r="FX801" s="436" t="n"/>
      <c r="FY801" s="436" t="n"/>
      <c r="FZ801" s="436" t="n"/>
      <c r="GA801" s="436" t="n"/>
      <c r="GB801" s="436" t="n"/>
      <c r="GC801" s="436" t="n"/>
      <c r="GD801" s="436" t="n"/>
      <c r="GE801" s="436" t="n"/>
      <c r="GF801" s="436" t="n"/>
      <c r="GG801" s="436" t="n"/>
      <c r="GH801" s="436" t="n"/>
      <c r="GI801" s="436" t="n"/>
      <c r="GJ801" s="436" t="n"/>
      <c r="GK801" s="436" t="n"/>
      <c r="GL801" s="436" t="n"/>
      <c r="GM801" s="436" t="n"/>
      <c r="GN801" s="436" t="n"/>
      <c r="GO801" s="436" t="n"/>
      <c r="GP801" s="436" t="n"/>
      <c r="GQ801" s="436" t="n"/>
      <c r="GR801" s="436" t="n"/>
      <c r="GS801" s="436" t="n"/>
      <c r="GT801" s="436" t="n"/>
      <c r="GU801" s="436" t="n"/>
      <c r="GV801" s="436" t="n"/>
      <c r="GW801" s="436" t="n"/>
      <c r="GX801" s="436" t="n">
        <v>0</v>
      </c>
    </row>
    <row r="802"/>
    <row r="803">
      <c r="A803" s="437" t="n">
        <v>50</v>
      </c>
      <c r="B803" s="437" t="n">
        <v>0</v>
      </c>
      <c r="C803" s="437" t="n">
        <v>0</v>
      </c>
      <c r="D803" s="437" t="n">
        <v>1</v>
      </c>
      <c r="E803" s="437" t="n">
        <v>201</v>
      </c>
      <c r="F803" s="437">
        <f>ROUND(Source!O801,O803)</f>
        <v/>
      </c>
      <c r="G803" s="437" t="inlineStr">
        <is>
          <t>ПЗ</t>
        </is>
      </c>
      <c r="H803" s="437" t="inlineStr">
        <is>
          <t>Прямые затраты</t>
        </is>
      </c>
      <c r="I803" s="437" t="n"/>
      <c r="J803" s="437" t="n"/>
      <c r="K803" s="437" t="n">
        <v>201</v>
      </c>
      <c r="L803" s="437" t="n">
        <v>1</v>
      </c>
      <c r="M803" s="437" t="n">
        <v>3</v>
      </c>
      <c r="N803" s="437" t="inlineStr"/>
      <c r="O803" s="437" t="n">
        <v>0</v>
      </c>
      <c r="P803" s="437" t="n"/>
      <c r="Q803" s="437" t="n"/>
      <c r="R803" s="437" t="n"/>
      <c r="S803" s="437" t="n"/>
      <c r="T803" s="437" t="n"/>
      <c r="U803" s="437" t="n"/>
      <c r="V803" s="437" t="n"/>
      <c r="W803" s="437" t="n">
        <v>0</v>
      </c>
      <c r="X803" s="437" t="n">
        <v>1</v>
      </c>
      <c r="Y803" s="437" t="n">
        <v>0</v>
      </c>
      <c r="Z803" s="437" t="n"/>
      <c r="AA803" s="437" t="n"/>
      <c r="AB803" s="437" t="n"/>
    </row>
    <row r="804">
      <c r="A804" s="437" t="n">
        <v>50</v>
      </c>
      <c r="B804" s="437" t="n">
        <v>0</v>
      </c>
      <c r="C804" s="437" t="n">
        <v>0</v>
      </c>
      <c r="D804" s="437" t="n">
        <v>1</v>
      </c>
      <c r="E804" s="437" t="n">
        <v>202</v>
      </c>
      <c r="F804" s="437">
        <f>ROUND(Source!P801,O804)</f>
        <v/>
      </c>
      <c r="G804" s="437" t="inlineStr">
        <is>
          <t>СтМатОб</t>
        </is>
      </c>
      <c r="H804" s="437" t="inlineStr">
        <is>
          <t>Стоимость материальных ресурсов (всего)</t>
        </is>
      </c>
      <c r="I804" s="437" t="n"/>
      <c r="J804" s="437" t="n"/>
      <c r="K804" s="437" t="n">
        <v>202</v>
      </c>
      <c r="L804" s="437" t="n">
        <v>2</v>
      </c>
      <c r="M804" s="437" t="n">
        <v>3</v>
      </c>
      <c r="N804" s="437" t="inlineStr"/>
      <c r="O804" s="437" t="n">
        <v>0</v>
      </c>
      <c r="P804" s="437" t="n"/>
      <c r="Q804" s="437" t="n"/>
      <c r="R804" s="437" t="n"/>
      <c r="S804" s="437" t="n"/>
      <c r="T804" s="437" t="n"/>
      <c r="U804" s="437" t="n"/>
      <c r="V804" s="437" t="n"/>
      <c r="W804" s="437" t="n">
        <v>0</v>
      </c>
      <c r="X804" s="437" t="n">
        <v>1</v>
      </c>
      <c r="Y804" s="437" t="n">
        <v>0</v>
      </c>
      <c r="Z804" s="437" t="n"/>
      <c r="AA804" s="437" t="n"/>
      <c r="AB804" s="437" t="n"/>
    </row>
    <row r="805">
      <c r="A805" s="437" t="n">
        <v>50</v>
      </c>
      <c r="B805" s="437" t="n">
        <v>0</v>
      </c>
      <c r="C805" s="437" t="n">
        <v>0</v>
      </c>
      <c r="D805" s="437" t="n">
        <v>1</v>
      </c>
      <c r="E805" s="437" t="n">
        <v>222</v>
      </c>
      <c r="F805" s="437">
        <f>ROUND(Source!AO801,O805)</f>
        <v/>
      </c>
      <c r="G805" s="437" t="inlineStr">
        <is>
          <t>СтМатОбЗак</t>
        </is>
      </c>
      <c r="H805" s="437" t="inlineStr">
        <is>
          <t>Стоимость материалов и оборудования заказчика</t>
        </is>
      </c>
      <c r="I805" s="437" t="n"/>
      <c r="J805" s="437" t="n"/>
      <c r="K805" s="437" t="n">
        <v>222</v>
      </c>
      <c r="L805" s="437" t="n">
        <v>3</v>
      </c>
      <c r="M805" s="437" t="n">
        <v>3</v>
      </c>
      <c r="N805" s="437" t="inlineStr"/>
      <c r="O805" s="437" t="n">
        <v>0</v>
      </c>
      <c r="P805" s="437" t="n"/>
      <c r="Q805" s="437" t="n"/>
      <c r="R805" s="437" t="n"/>
      <c r="S805" s="437" t="n"/>
      <c r="T805" s="437" t="n"/>
      <c r="U805" s="437" t="n"/>
      <c r="V805" s="437" t="n"/>
      <c r="W805" s="437" t="n">
        <v>0</v>
      </c>
      <c r="X805" s="437" t="n">
        <v>1</v>
      </c>
      <c r="Y805" s="437" t="n">
        <v>0</v>
      </c>
      <c r="Z805" s="437" t="n"/>
      <c r="AA805" s="437" t="n"/>
      <c r="AB805" s="437" t="n"/>
    </row>
    <row r="806">
      <c r="A806" s="437" t="n">
        <v>50</v>
      </c>
      <c r="B806" s="437" t="n">
        <v>0</v>
      </c>
      <c r="C806" s="437" t="n">
        <v>0</v>
      </c>
      <c r="D806" s="437" t="n">
        <v>1</v>
      </c>
      <c r="E806" s="437" t="n">
        <v>225</v>
      </c>
      <c r="F806" s="437">
        <f>ROUND(Source!AV801,O806)</f>
        <v/>
      </c>
      <c r="G806" s="437" t="inlineStr">
        <is>
          <t>СтМатОбПод</t>
        </is>
      </c>
      <c r="H806" s="437" t="inlineStr">
        <is>
          <t>Стоимость материалов и оборудования подрядчика</t>
        </is>
      </c>
      <c r="I806" s="437" t="n"/>
      <c r="J806" s="437" t="n"/>
      <c r="K806" s="437" t="n">
        <v>225</v>
      </c>
      <c r="L806" s="437" t="n">
        <v>4</v>
      </c>
      <c r="M806" s="437" t="n">
        <v>3</v>
      </c>
      <c r="N806" s="437" t="inlineStr"/>
      <c r="O806" s="437" t="n">
        <v>0</v>
      </c>
      <c r="P806" s="437" t="n"/>
      <c r="Q806" s="437" t="n"/>
      <c r="R806" s="437" t="n"/>
      <c r="S806" s="437" t="n"/>
      <c r="T806" s="437" t="n"/>
      <c r="U806" s="437" t="n"/>
      <c r="V806" s="437" t="n"/>
      <c r="W806" s="437" t="n">
        <v>0</v>
      </c>
      <c r="X806" s="437" t="n">
        <v>1</v>
      </c>
      <c r="Y806" s="437" t="n">
        <v>0</v>
      </c>
      <c r="Z806" s="437" t="n"/>
      <c r="AA806" s="437" t="n"/>
      <c r="AB806" s="437" t="n"/>
    </row>
    <row r="807">
      <c r="A807" s="437" t="n">
        <v>50</v>
      </c>
      <c r="B807" s="437" t="n">
        <v>0</v>
      </c>
      <c r="C807" s="437" t="n">
        <v>0</v>
      </c>
      <c r="D807" s="437" t="n">
        <v>1</v>
      </c>
      <c r="E807" s="437" t="n">
        <v>226</v>
      </c>
      <c r="F807" s="437">
        <f>ROUND(Source!AW801,O807)</f>
        <v/>
      </c>
      <c r="G807" s="437" t="inlineStr">
        <is>
          <t>СтМат</t>
        </is>
      </c>
      <c r="H807" s="437" t="inlineStr">
        <is>
          <t>Стоимость материалов (всего)</t>
        </is>
      </c>
      <c r="I807" s="437" t="n"/>
      <c r="J807" s="437" t="n"/>
      <c r="K807" s="437" t="n">
        <v>226</v>
      </c>
      <c r="L807" s="437" t="n">
        <v>5</v>
      </c>
      <c r="M807" s="437" t="n">
        <v>3</v>
      </c>
      <c r="N807" s="437" t="inlineStr"/>
      <c r="O807" s="437" t="n">
        <v>0</v>
      </c>
      <c r="P807" s="437" t="n"/>
      <c r="Q807" s="437" t="n"/>
      <c r="R807" s="437" t="n"/>
      <c r="S807" s="437" t="n"/>
      <c r="T807" s="437" t="n"/>
      <c r="U807" s="437" t="n"/>
      <c r="V807" s="437" t="n"/>
      <c r="W807" s="437" t="n">
        <v>0</v>
      </c>
      <c r="X807" s="437" t="n">
        <v>1</v>
      </c>
      <c r="Y807" s="437" t="n">
        <v>0</v>
      </c>
      <c r="Z807" s="437" t="n"/>
      <c r="AA807" s="437" t="n"/>
      <c r="AB807" s="437" t="n"/>
    </row>
    <row r="808">
      <c r="A808" s="437" t="n">
        <v>50</v>
      </c>
      <c r="B808" s="437" t="n">
        <v>0</v>
      </c>
      <c r="C808" s="437" t="n">
        <v>0</v>
      </c>
      <c r="D808" s="437" t="n">
        <v>1</v>
      </c>
      <c r="E808" s="437" t="n">
        <v>227</v>
      </c>
      <c r="F808" s="437">
        <f>ROUND(Source!AX801,O808)</f>
        <v/>
      </c>
      <c r="G808" s="437" t="inlineStr">
        <is>
          <t>СтМатЗак</t>
        </is>
      </c>
      <c r="H808" s="437" t="inlineStr">
        <is>
          <t>Стоимость материалов заказчика</t>
        </is>
      </c>
      <c r="I808" s="437" t="n"/>
      <c r="J808" s="437" t="n"/>
      <c r="K808" s="437" t="n">
        <v>227</v>
      </c>
      <c r="L808" s="437" t="n">
        <v>6</v>
      </c>
      <c r="M808" s="437" t="n">
        <v>3</v>
      </c>
      <c r="N808" s="437" t="inlineStr"/>
      <c r="O808" s="437" t="n">
        <v>0</v>
      </c>
      <c r="P808" s="437" t="n"/>
      <c r="Q808" s="437" t="n"/>
      <c r="R808" s="437" t="n"/>
      <c r="S808" s="437" t="n"/>
      <c r="T808" s="437" t="n"/>
      <c r="U808" s="437" t="n"/>
      <c r="V808" s="437" t="n"/>
      <c r="W808" s="437" t="n">
        <v>0</v>
      </c>
      <c r="X808" s="437" t="n">
        <v>1</v>
      </c>
      <c r="Y808" s="437" t="n">
        <v>0</v>
      </c>
      <c r="Z808" s="437" t="n"/>
      <c r="AA808" s="437" t="n"/>
      <c r="AB808" s="437" t="n"/>
    </row>
    <row r="809">
      <c r="A809" s="437" t="n">
        <v>50</v>
      </c>
      <c r="B809" s="437" t="n">
        <v>0</v>
      </c>
      <c r="C809" s="437" t="n">
        <v>0</v>
      </c>
      <c r="D809" s="437" t="n">
        <v>1</v>
      </c>
      <c r="E809" s="437" t="n">
        <v>228</v>
      </c>
      <c r="F809" s="437">
        <f>ROUND(Source!AY801,O809)</f>
        <v/>
      </c>
      <c r="G809" s="437" t="inlineStr">
        <is>
          <t>СтМатПод</t>
        </is>
      </c>
      <c r="H809" s="437" t="inlineStr">
        <is>
          <t>Стоимость материалов подрядчика</t>
        </is>
      </c>
      <c r="I809" s="437" t="n"/>
      <c r="J809" s="437" t="n"/>
      <c r="K809" s="437" t="n">
        <v>228</v>
      </c>
      <c r="L809" s="437" t="n">
        <v>7</v>
      </c>
      <c r="M809" s="437" t="n">
        <v>3</v>
      </c>
      <c r="N809" s="437" t="inlineStr"/>
      <c r="O809" s="437" t="n">
        <v>0</v>
      </c>
      <c r="P809" s="437" t="n"/>
      <c r="Q809" s="437" t="n"/>
      <c r="R809" s="437" t="n"/>
      <c r="S809" s="437" t="n"/>
      <c r="T809" s="437" t="n"/>
      <c r="U809" s="437" t="n"/>
      <c r="V809" s="437" t="n"/>
      <c r="W809" s="437" t="n">
        <v>0</v>
      </c>
      <c r="X809" s="437" t="n">
        <v>1</v>
      </c>
      <c r="Y809" s="437" t="n">
        <v>0</v>
      </c>
      <c r="Z809" s="437" t="n"/>
      <c r="AA809" s="437" t="n"/>
      <c r="AB809" s="437" t="n"/>
    </row>
    <row r="810">
      <c r="A810" s="437" t="n">
        <v>50</v>
      </c>
      <c r="B810" s="437" t="n">
        <v>0</v>
      </c>
      <c r="C810" s="437" t="n">
        <v>0</v>
      </c>
      <c r="D810" s="437" t="n">
        <v>1</v>
      </c>
      <c r="E810" s="437" t="n">
        <v>216</v>
      </c>
      <c r="F810" s="437">
        <f>ROUND(Source!AP801,O810)</f>
        <v/>
      </c>
      <c r="G810" s="437" t="inlineStr">
        <is>
          <t>Оборуд</t>
        </is>
      </c>
      <c r="H810" s="437" t="inlineStr">
        <is>
          <t>Стоимость оборудования (всего)</t>
        </is>
      </c>
      <c r="I810" s="437" t="n"/>
      <c r="J810" s="437" t="n"/>
      <c r="K810" s="437" t="n">
        <v>216</v>
      </c>
      <c r="L810" s="437" t="n">
        <v>8</v>
      </c>
      <c r="M810" s="437" t="n">
        <v>3</v>
      </c>
      <c r="N810" s="437" t="inlineStr"/>
      <c r="O810" s="437" t="n">
        <v>0</v>
      </c>
      <c r="P810" s="437" t="n"/>
      <c r="Q810" s="437" t="n"/>
      <c r="R810" s="437" t="n"/>
      <c r="S810" s="437" t="n"/>
      <c r="T810" s="437" t="n"/>
      <c r="U810" s="437" t="n"/>
      <c r="V810" s="437" t="n"/>
      <c r="W810" s="437" t="n">
        <v>0</v>
      </c>
      <c r="X810" s="437" t="n">
        <v>1</v>
      </c>
      <c r="Y810" s="437" t="n">
        <v>0</v>
      </c>
      <c r="Z810" s="437" t="n"/>
      <c r="AA810" s="437" t="n"/>
      <c r="AB810" s="437" t="n"/>
    </row>
    <row r="811">
      <c r="A811" s="437" t="n">
        <v>50</v>
      </c>
      <c r="B811" s="437" t="n">
        <v>0</v>
      </c>
      <c r="C811" s="437" t="n">
        <v>0</v>
      </c>
      <c r="D811" s="437" t="n">
        <v>1</v>
      </c>
      <c r="E811" s="437" t="n">
        <v>223</v>
      </c>
      <c r="F811" s="437">
        <f>ROUND(Source!AQ801,O811)</f>
        <v/>
      </c>
      <c r="G811" s="437" t="inlineStr">
        <is>
          <t>ОборудЗак</t>
        </is>
      </c>
      <c r="H811" s="437" t="inlineStr">
        <is>
          <t>Стоимость оборудования заказчика</t>
        </is>
      </c>
      <c r="I811" s="437" t="n"/>
      <c r="J811" s="437" t="n"/>
      <c r="K811" s="437" t="n">
        <v>223</v>
      </c>
      <c r="L811" s="437" t="n">
        <v>9</v>
      </c>
      <c r="M811" s="437" t="n">
        <v>3</v>
      </c>
      <c r="N811" s="437" t="inlineStr"/>
      <c r="O811" s="437" t="n">
        <v>0</v>
      </c>
      <c r="P811" s="437" t="n"/>
      <c r="Q811" s="437" t="n"/>
      <c r="R811" s="437" t="n"/>
      <c r="S811" s="437" t="n"/>
      <c r="T811" s="437" t="n"/>
      <c r="U811" s="437" t="n"/>
      <c r="V811" s="437" t="n"/>
      <c r="W811" s="437" t="n">
        <v>0</v>
      </c>
      <c r="X811" s="437" t="n">
        <v>1</v>
      </c>
      <c r="Y811" s="437" t="n">
        <v>0</v>
      </c>
      <c r="Z811" s="437" t="n"/>
      <c r="AA811" s="437" t="n"/>
      <c r="AB811" s="437" t="n"/>
    </row>
    <row r="812">
      <c r="A812" s="437" t="n">
        <v>50</v>
      </c>
      <c r="B812" s="437" t="n">
        <v>0</v>
      </c>
      <c r="C812" s="437" t="n">
        <v>0</v>
      </c>
      <c r="D812" s="437" t="n">
        <v>1</v>
      </c>
      <c r="E812" s="437" t="n">
        <v>229</v>
      </c>
      <c r="F812" s="437">
        <f>ROUND(Source!AZ801,O812)</f>
        <v/>
      </c>
      <c r="G812" s="437" t="inlineStr">
        <is>
          <t>ОборудПод</t>
        </is>
      </c>
      <c r="H812" s="437" t="inlineStr">
        <is>
          <t>Стоимость оборудования подрядчика</t>
        </is>
      </c>
      <c r="I812" s="437" t="n"/>
      <c r="J812" s="437" t="n"/>
      <c r="K812" s="437" t="n">
        <v>229</v>
      </c>
      <c r="L812" s="437" t="n">
        <v>10</v>
      </c>
      <c r="M812" s="437" t="n">
        <v>3</v>
      </c>
      <c r="N812" s="437" t="inlineStr"/>
      <c r="O812" s="437" t="n">
        <v>0</v>
      </c>
      <c r="P812" s="437" t="n"/>
      <c r="Q812" s="437" t="n"/>
      <c r="R812" s="437" t="n"/>
      <c r="S812" s="437" t="n"/>
      <c r="T812" s="437" t="n"/>
      <c r="U812" s="437" t="n"/>
      <c r="V812" s="437" t="n"/>
      <c r="W812" s="437" t="n">
        <v>0</v>
      </c>
      <c r="X812" s="437" t="n">
        <v>1</v>
      </c>
      <c r="Y812" s="437" t="n">
        <v>0</v>
      </c>
      <c r="Z812" s="437" t="n"/>
      <c r="AA812" s="437" t="n"/>
      <c r="AB812" s="437" t="n"/>
    </row>
    <row r="813">
      <c r="A813" s="437" t="n">
        <v>50</v>
      </c>
      <c r="B813" s="437" t="n">
        <v>0</v>
      </c>
      <c r="C813" s="437" t="n">
        <v>0</v>
      </c>
      <c r="D813" s="437" t="n">
        <v>1</v>
      </c>
      <c r="E813" s="437" t="n">
        <v>203</v>
      </c>
      <c r="F813" s="437">
        <f>ROUND(Source!Q801,O813)</f>
        <v/>
      </c>
      <c r="G813" s="437" t="inlineStr">
        <is>
          <t>ЭММ</t>
        </is>
      </c>
      <c r="H813" s="437" t="inlineStr">
        <is>
          <t>Эксплуатация машин</t>
        </is>
      </c>
      <c r="I813" s="437" t="n"/>
      <c r="J813" s="437" t="n"/>
      <c r="K813" s="437" t="n">
        <v>203</v>
      </c>
      <c r="L813" s="437" t="n">
        <v>11</v>
      </c>
      <c r="M813" s="437" t="n">
        <v>3</v>
      </c>
      <c r="N813" s="437" t="inlineStr"/>
      <c r="O813" s="437" t="n">
        <v>0</v>
      </c>
      <c r="P813" s="437" t="n"/>
      <c r="Q813" s="437" t="n"/>
      <c r="R813" s="437" t="n"/>
      <c r="S813" s="437" t="n"/>
      <c r="T813" s="437" t="n"/>
      <c r="U813" s="437" t="n"/>
      <c r="V813" s="437" t="n"/>
      <c r="W813" s="437" t="n">
        <v>0</v>
      </c>
      <c r="X813" s="437" t="n">
        <v>1</v>
      </c>
      <c r="Y813" s="437" t="n">
        <v>0</v>
      </c>
      <c r="Z813" s="437" t="n"/>
      <c r="AA813" s="437" t="n"/>
      <c r="AB813" s="437" t="n"/>
    </row>
    <row r="814">
      <c r="A814" s="437" t="n">
        <v>50</v>
      </c>
      <c r="B814" s="437" t="n">
        <v>0</v>
      </c>
      <c r="C814" s="437" t="n">
        <v>0</v>
      </c>
      <c r="D814" s="437" t="n">
        <v>1</v>
      </c>
      <c r="E814" s="437" t="n">
        <v>231</v>
      </c>
      <c r="F814" s="437">
        <f>ROUND(Source!BB801,O814)</f>
        <v/>
      </c>
      <c r="G814" s="437" t="inlineStr">
        <is>
          <t>ЭММсНРиСП</t>
        </is>
      </c>
      <c r="H814" s="437" t="inlineStr">
        <is>
          <t>Эксплуатация машин по ТСН-2001.16</t>
        </is>
      </c>
      <c r="I814" s="437" t="n"/>
      <c r="J814" s="437" t="n"/>
      <c r="K814" s="437" t="n">
        <v>231</v>
      </c>
      <c r="L814" s="437" t="n">
        <v>12</v>
      </c>
      <c r="M814" s="437" t="n">
        <v>3</v>
      </c>
      <c r="N814" s="437" t="inlineStr"/>
      <c r="O814" s="437" t="n">
        <v>0</v>
      </c>
      <c r="P814" s="437" t="n"/>
      <c r="Q814" s="437" t="n"/>
      <c r="R814" s="437" t="n"/>
      <c r="S814" s="437" t="n"/>
      <c r="T814" s="437" t="n"/>
      <c r="U814" s="437" t="n"/>
      <c r="V814" s="437" t="n"/>
      <c r="W814" s="437" t="n">
        <v>0</v>
      </c>
      <c r="X814" s="437" t="n">
        <v>1</v>
      </c>
      <c r="Y814" s="437" t="n">
        <v>0</v>
      </c>
      <c r="Z814" s="437" t="n"/>
      <c r="AA814" s="437" t="n"/>
      <c r="AB814" s="437" t="n"/>
    </row>
    <row r="815">
      <c r="A815" s="437" t="n">
        <v>50</v>
      </c>
      <c r="B815" s="437" t="n">
        <v>0</v>
      </c>
      <c r="C815" s="437" t="n">
        <v>0</v>
      </c>
      <c r="D815" s="437" t="n">
        <v>1</v>
      </c>
      <c r="E815" s="437" t="n">
        <v>204</v>
      </c>
      <c r="F815" s="437">
        <f>ROUND(Source!R801,O815)</f>
        <v/>
      </c>
      <c r="G815" s="437" t="inlineStr">
        <is>
          <t>ЗПМ</t>
        </is>
      </c>
      <c r="H815" s="437" t="inlineStr">
        <is>
          <t>ЗП машинистов</t>
        </is>
      </c>
      <c r="I815" s="437" t="n"/>
      <c r="J815" s="437" t="n"/>
      <c r="K815" s="437" t="n">
        <v>204</v>
      </c>
      <c r="L815" s="437" t="n">
        <v>13</v>
      </c>
      <c r="M815" s="437" t="n">
        <v>3</v>
      </c>
      <c r="N815" s="437" t="inlineStr"/>
      <c r="O815" s="437" t="n">
        <v>0</v>
      </c>
      <c r="P815" s="437" t="n"/>
      <c r="Q815" s="437" t="n"/>
      <c r="R815" s="437" t="n"/>
      <c r="S815" s="437" t="n"/>
      <c r="T815" s="437" t="n"/>
      <c r="U815" s="437" t="n"/>
      <c r="V815" s="437" t="n"/>
      <c r="W815" s="437" t="n">
        <v>0</v>
      </c>
      <c r="X815" s="437" t="n">
        <v>1</v>
      </c>
      <c r="Y815" s="437" t="n">
        <v>0</v>
      </c>
      <c r="Z815" s="437" t="n"/>
      <c r="AA815" s="437" t="n"/>
      <c r="AB815" s="437" t="n"/>
    </row>
    <row r="816">
      <c r="A816" s="437" t="n">
        <v>50</v>
      </c>
      <c r="B816" s="437" t="n">
        <v>0</v>
      </c>
      <c r="C816" s="437" t="n">
        <v>0</v>
      </c>
      <c r="D816" s="437" t="n">
        <v>1</v>
      </c>
      <c r="E816" s="437" t="n">
        <v>205</v>
      </c>
      <c r="F816" s="437">
        <f>ROUND(Source!S801,O816)</f>
        <v/>
      </c>
      <c r="G816" s="437" t="inlineStr">
        <is>
          <t>ОЗП</t>
        </is>
      </c>
      <c r="H816" s="437" t="inlineStr">
        <is>
          <t>Основная ЗП рабочих</t>
        </is>
      </c>
      <c r="I816" s="437" t="n"/>
      <c r="J816" s="437" t="n"/>
      <c r="K816" s="437" t="n">
        <v>205</v>
      </c>
      <c r="L816" s="437" t="n">
        <v>14</v>
      </c>
      <c r="M816" s="437" t="n">
        <v>3</v>
      </c>
      <c r="N816" s="437" t="inlineStr"/>
      <c r="O816" s="437" t="n">
        <v>0</v>
      </c>
      <c r="P816" s="437" t="n"/>
      <c r="Q816" s="437" t="n"/>
      <c r="R816" s="437" t="n"/>
      <c r="S816" s="437" t="n"/>
      <c r="T816" s="437" t="n"/>
      <c r="U816" s="437" t="n"/>
      <c r="V816" s="437" t="n"/>
      <c r="W816" s="437" t="n">
        <v>0</v>
      </c>
      <c r="X816" s="437" t="n">
        <v>1</v>
      </c>
      <c r="Y816" s="437" t="n">
        <v>0</v>
      </c>
      <c r="Z816" s="437" t="n"/>
      <c r="AA816" s="437" t="n"/>
      <c r="AB816" s="437" t="n"/>
    </row>
    <row r="817">
      <c r="A817" s="437" t="n">
        <v>50</v>
      </c>
      <c r="B817" s="437" t="n">
        <v>0</v>
      </c>
      <c r="C817" s="437" t="n">
        <v>0</v>
      </c>
      <c r="D817" s="437" t="n">
        <v>1</v>
      </c>
      <c r="E817" s="437" t="n">
        <v>232</v>
      </c>
      <c r="F817" s="437">
        <f>ROUND(Source!BC801,O817)</f>
        <v/>
      </c>
      <c r="G817" s="437" t="inlineStr">
        <is>
          <t>ОЗПсНРиСП</t>
        </is>
      </c>
      <c r="H817" s="437" t="inlineStr">
        <is>
          <t>Основная ЗП рабочих по ТСН-2001.16</t>
        </is>
      </c>
      <c r="I817" s="437" t="n"/>
      <c r="J817" s="437" t="n"/>
      <c r="K817" s="437" t="n">
        <v>232</v>
      </c>
      <c r="L817" s="437" t="n">
        <v>15</v>
      </c>
      <c r="M817" s="437" t="n">
        <v>3</v>
      </c>
      <c r="N817" s="437" t="inlineStr"/>
      <c r="O817" s="437" t="n">
        <v>0</v>
      </c>
      <c r="P817" s="437" t="n"/>
      <c r="Q817" s="437" t="n"/>
      <c r="R817" s="437" t="n"/>
      <c r="S817" s="437" t="n"/>
      <c r="T817" s="437" t="n"/>
      <c r="U817" s="437" t="n"/>
      <c r="V817" s="437" t="n"/>
      <c r="W817" s="437" t="n">
        <v>0</v>
      </c>
      <c r="X817" s="437" t="n">
        <v>1</v>
      </c>
      <c r="Y817" s="437" t="n">
        <v>0</v>
      </c>
      <c r="Z817" s="437" t="n"/>
      <c r="AA817" s="437" t="n"/>
      <c r="AB817" s="437" t="n"/>
    </row>
    <row r="818">
      <c r="A818" s="437" t="n">
        <v>50</v>
      </c>
      <c r="B818" s="437" t="n">
        <v>0</v>
      </c>
      <c r="C818" s="437" t="n">
        <v>0</v>
      </c>
      <c r="D818" s="437" t="n">
        <v>1</v>
      </c>
      <c r="E818" s="437" t="n">
        <v>214</v>
      </c>
      <c r="F818" s="437">
        <f>ROUND(Source!AS801,O818)</f>
        <v/>
      </c>
      <c r="G818" s="437" t="inlineStr">
        <is>
          <t>Строит</t>
        </is>
      </c>
      <c r="H818" s="437" t="inlineStr">
        <is>
          <t>Строительные работы с НР и СП</t>
        </is>
      </c>
      <c r="I818" s="437" t="n"/>
      <c r="J818" s="437" t="n"/>
      <c r="K818" s="437" t="n">
        <v>214</v>
      </c>
      <c r="L818" s="437" t="n">
        <v>16</v>
      </c>
      <c r="M818" s="437" t="n">
        <v>3</v>
      </c>
      <c r="N818" s="437" t="inlineStr"/>
      <c r="O818" s="437" t="n">
        <v>0</v>
      </c>
      <c r="P818" s="437" t="n"/>
      <c r="Q818" s="437" t="n"/>
      <c r="R818" s="437" t="n"/>
      <c r="S818" s="437" t="n"/>
      <c r="T818" s="437" t="n"/>
      <c r="U818" s="437" t="n"/>
      <c r="V818" s="437" t="n"/>
      <c r="W818" s="437" t="n">
        <v>0</v>
      </c>
      <c r="X818" s="437" t="n">
        <v>1</v>
      </c>
      <c r="Y818" s="437" t="n">
        <v>0</v>
      </c>
      <c r="Z818" s="437" t="n"/>
      <c r="AA818" s="437" t="n"/>
      <c r="AB818" s="437" t="n"/>
    </row>
    <row r="819">
      <c r="A819" s="437" t="n">
        <v>50</v>
      </c>
      <c r="B819" s="437" t="n">
        <v>0</v>
      </c>
      <c r="C819" s="437" t="n">
        <v>0</v>
      </c>
      <c r="D819" s="437" t="n">
        <v>1</v>
      </c>
      <c r="E819" s="437" t="n">
        <v>215</v>
      </c>
      <c r="F819" s="437">
        <f>ROUND(Source!AT801,O819)</f>
        <v/>
      </c>
      <c r="G819" s="437" t="inlineStr">
        <is>
          <t>Монтаж</t>
        </is>
      </c>
      <c r="H819" s="437" t="inlineStr">
        <is>
          <t>Монтажные работы с НР и СП</t>
        </is>
      </c>
      <c r="I819" s="437" t="n"/>
      <c r="J819" s="437" t="n"/>
      <c r="K819" s="437" t="n">
        <v>215</v>
      </c>
      <c r="L819" s="437" t="n">
        <v>17</v>
      </c>
      <c r="M819" s="437" t="n">
        <v>3</v>
      </c>
      <c r="N819" s="437" t="inlineStr"/>
      <c r="O819" s="437" t="n">
        <v>0</v>
      </c>
      <c r="P819" s="437" t="n"/>
      <c r="Q819" s="437" t="n"/>
      <c r="R819" s="437" t="n"/>
      <c r="S819" s="437" t="n"/>
      <c r="T819" s="437" t="n"/>
      <c r="U819" s="437" t="n"/>
      <c r="V819" s="437" t="n"/>
      <c r="W819" s="437" t="n">
        <v>0</v>
      </c>
      <c r="X819" s="437" t="n">
        <v>1</v>
      </c>
      <c r="Y819" s="437" t="n">
        <v>0</v>
      </c>
      <c r="Z819" s="437" t="n"/>
      <c r="AA819" s="437" t="n"/>
      <c r="AB819" s="437" t="n"/>
    </row>
    <row r="820">
      <c r="A820" s="437" t="n">
        <v>50</v>
      </c>
      <c r="B820" s="437" t="n">
        <v>0</v>
      </c>
      <c r="C820" s="437" t="n">
        <v>0</v>
      </c>
      <c r="D820" s="437" t="n">
        <v>1</v>
      </c>
      <c r="E820" s="437" t="n">
        <v>217</v>
      </c>
      <c r="F820" s="437">
        <f>ROUND(Source!AU801,O820)</f>
        <v/>
      </c>
      <c r="G820" s="437" t="inlineStr">
        <is>
          <t>Прочие</t>
        </is>
      </c>
      <c r="H820" s="437" t="inlineStr">
        <is>
          <t>Прочие работы с НР и СП</t>
        </is>
      </c>
      <c r="I820" s="437" t="n"/>
      <c r="J820" s="437" t="n"/>
      <c r="K820" s="437" t="n">
        <v>217</v>
      </c>
      <c r="L820" s="437" t="n">
        <v>18</v>
      </c>
      <c r="M820" s="437" t="n">
        <v>3</v>
      </c>
      <c r="N820" s="437" t="inlineStr"/>
      <c r="O820" s="437" t="n">
        <v>0</v>
      </c>
      <c r="P820" s="437" t="n"/>
      <c r="Q820" s="437" t="n"/>
      <c r="R820" s="437" t="n"/>
      <c r="S820" s="437" t="n"/>
      <c r="T820" s="437" t="n"/>
      <c r="U820" s="437" t="n"/>
      <c r="V820" s="437" t="n"/>
      <c r="W820" s="437" t="n">
        <v>0</v>
      </c>
      <c r="X820" s="437" t="n">
        <v>1</v>
      </c>
      <c r="Y820" s="437" t="n">
        <v>0</v>
      </c>
      <c r="Z820" s="437" t="n"/>
      <c r="AA820" s="437" t="n"/>
      <c r="AB820" s="437" t="n"/>
    </row>
    <row r="821">
      <c r="A821" s="437" t="n">
        <v>50</v>
      </c>
      <c r="B821" s="437" t="n">
        <v>0</v>
      </c>
      <c r="C821" s="437" t="n">
        <v>0</v>
      </c>
      <c r="D821" s="437" t="n">
        <v>1</v>
      </c>
      <c r="E821" s="437" t="n">
        <v>230</v>
      </c>
      <c r="F821" s="437">
        <f>ROUND(Source!BA801,O821)</f>
        <v/>
      </c>
      <c r="G821" s="437" t="inlineStr">
        <is>
          <t>ПрочиеЗатр</t>
        </is>
      </c>
      <c r="H821" s="437" t="inlineStr">
        <is>
          <t>Прочие затраты по ТСН-2001.16</t>
        </is>
      </c>
      <c r="I821" s="437" t="n"/>
      <c r="J821" s="437" t="n"/>
      <c r="K821" s="437" t="n">
        <v>230</v>
      </c>
      <c r="L821" s="437" t="n">
        <v>19</v>
      </c>
      <c r="M821" s="437" t="n">
        <v>3</v>
      </c>
      <c r="N821" s="437" t="inlineStr"/>
      <c r="O821" s="437" t="n">
        <v>0</v>
      </c>
      <c r="P821" s="437" t="n"/>
      <c r="Q821" s="437" t="n"/>
      <c r="R821" s="437" t="n"/>
      <c r="S821" s="437" t="n"/>
      <c r="T821" s="437" t="n"/>
      <c r="U821" s="437" t="n"/>
      <c r="V821" s="437" t="n"/>
      <c r="W821" s="437" t="n">
        <v>0</v>
      </c>
      <c r="X821" s="437" t="n">
        <v>1</v>
      </c>
      <c r="Y821" s="437" t="n">
        <v>0</v>
      </c>
      <c r="Z821" s="437" t="n"/>
      <c r="AA821" s="437" t="n"/>
      <c r="AB821" s="437" t="n"/>
    </row>
    <row r="822">
      <c r="A822" s="437" t="n">
        <v>50</v>
      </c>
      <c r="B822" s="437" t="n">
        <v>0</v>
      </c>
      <c r="C822" s="437" t="n">
        <v>0</v>
      </c>
      <c r="D822" s="437" t="n">
        <v>1</v>
      </c>
      <c r="E822" s="437" t="n">
        <v>206</v>
      </c>
      <c r="F822" s="437">
        <f>ROUND(Source!T801,O822)</f>
        <v/>
      </c>
      <c r="G822" s="437" t="inlineStr">
        <is>
          <t>ВозврМат</t>
        </is>
      </c>
      <c r="H822" s="437" t="inlineStr">
        <is>
          <t>Возврат материалов</t>
        </is>
      </c>
      <c r="I822" s="437" t="n"/>
      <c r="J822" s="437" t="n"/>
      <c r="K822" s="437" t="n">
        <v>206</v>
      </c>
      <c r="L822" s="437" t="n">
        <v>20</v>
      </c>
      <c r="M822" s="437" t="n">
        <v>3</v>
      </c>
      <c r="N822" s="437" t="inlineStr"/>
      <c r="O822" s="437" t="n">
        <v>0</v>
      </c>
      <c r="P822" s="437" t="n"/>
      <c r="Q822" s="437" t="n"/>
      <c r="R822" s="437" t="n"/>
      <c r="S822" s="437" t="n"/>
      <c r="T822" s="437" t="n"/>
      <c r="U822" s="437" t="n"/>
      <c r="V822" s="437" t="n"/>
      <c r="W822" s="437" t="n">
        <v>0</v>
      </c>
      <c r="X822" s="437" t="n">
        <v>1</v>
      </c>
      <c r="Y822" s="437" t="n">
        <v>0</v>
      </c>
      <c r="Z822" s="437" t="n"/>
      <c r="AA822" s="437" t="n"/>
      <c r="AB822" s="437" t="n"/>
    </row>
    <row r="823">
      <c r="A823" s="437" t="n">
        <v>50</v>
      </c>
      <c r="B823" s="437" t="n">
        <v>0</v>
      </c>
      <c r="C823" s="437" t="n">
        <v>0</v>
      </c>
      <c r="D823" s="437" t="n">
        <v>1</v>
      </c>
      <c r="E823" s="437" t="n">
        <v>207</v>
      </c>
      <c r="F823" s="437">
        <f>ROUND(Source!U801,O823)</f>
        <v/>
      </c>
      <c r="G823" s="437" t="inlineStr">
        <is>
          <t>ТрудСтр</t>
        </is>
      </c>
      <c r="H823" s="437" t="inlineStr">
        <is>
          <t>Трудозатраты строителей</t>
        </is>
      </c>
      <c r="I823" s="437" t="n"/>
      <c r="J823" s="437" t="n"/>
      <c r="K823" s="437" t="n">
        <v>207</v>
      </c>
      <c r="L823" s="437" t="n">
        <v>21</v>
      </c>
      <c r="M823" s="437" t="n">
        <v>3</v>
      </c>
      <c r="N823" s="437" t="inlineStr"/>
      <c r="O823" s="437" t="n">
        <v>7</v>
      </c>
      <c r="P823" s="437" t="n"/>
      <c r="Q823" s="437" t="n"/>
      <c r="R823" s="437" t="n"/>
      <c r="S823" s="437" t="n"/>
      <c r="T823" s="437" t="n"/>
      <c r="U823" s="437" t="n"/>
      <c r="V823" s="437" t="n"/>
      <c r="W823" s="437" t="n">
        <v>0</v>
      </c>
      <c r="X823" s="437" t="n">
        <v>1</v>
      </c>
      <c r="Y823" s="437" t="n">
        <v>0</v>
      </c>
      <c r="Z823" s="437" t="n"/>
      <c r="AA823" s="437" t="n"/>
      <c r="AB823" s="437" t="n"/>
    </row>
    <row r="824">
      <c r="A824" s="437" t="n">
        <v>50</v>
      </c>
      <c r="B824" s="437" t="n">
        <v>0</v>
      </c>
      <c r="C824" s="437" t="n">
        <v>0</v>
      </c>
      <c r="D824" s="437" t="n">
        <v>1</v>
      </c>
      <c r="E824" s="437" t="n">
        <v>208</v>
      </c>
      <c r="F824" s="437">
        <f>ROUND(Source!V801,O824)</f>
        <v/>
      </c>
      <c r="G824" s="437" t="inlineStr">
        <is>
          <t>ТрудМаш</t>
        </is>
      </c>
      <c r="H824" s="437" t="inlineStr">
        <is>
          <t>Трудозатраты машинистов</t>
        </is>
      </c>
      <c r="I824" s="437" t="n"/>
      <c r="J824" s="437" t="n"/>
      <c r="K824" s="437" t="n">
        <v>208</v>
      </c>
      <c r="L824" s="437" t="n">
        <v>22</v>
      </c>
      <c r="M824" s="437" t="n">
        <v>3</v>
      </c>
      <c r="N824" s="437" t="inlineStr"/>
      <c r="O824" s="437" t="n">
        <v>7</v>
      </c>
      <c r="P824" s="437" t="n"/>
      <c r="Q824" s="437" t="n"/>
      <c r="R824" s="437" t="n"/>
      <c r="S824" s="437" t="n"/>
      <c r="T824" s="437" t="n"/>
      <c r="U824" s="437" t="n"/>
      <c r="V824" s="437" t="n"/>
      <c r="W824" s="437" t="n">
        <v>0</v>
      </c>
      <c r="X824" s="437" t="n">
        <v>1</v>
      </c>
      <c r="Y824" s="437" t="n">
        <v>0</v>
      </c>
      <c r="Z824" s="437" t="n"/>
      <c r="AA824" s="437" t="n"/>
      <c r="AB824" s="437" t="n"/>
    </row>
    <row r="825">
      <c r="A825" s="437" t="n">
        <v>50</v>
      </c>
      <c r="B825" s="437" t="n">
        <v>0</v>
      </c>
      <c r="C825" s="437" t="n">
        <v>0</v>
      </c>
      <c r="D825" s="437" t="n">
        <v>1</v>
      </c>
      <c r="E825" s="437" t="n">
        <v>209</v>
      </c>
      <c r="F825" s="437">
        <f>ROUND(Source!W801,O825)</f>
        <v/>
      </c>
      <c r="G825" s="437" t="inlineStr">
        <is>
          <t>ТранспМат</t>
        </is>
      </c>
      <c r="H825" s="437" t="inlineStr">
        <is>
          <t>Транспорт материалов</t>
        </is>
      </c>
      <c r="I825" s="437" t="n"/>
      <c r="J825" s="437" t="n"/>
      <c r="K825" s="437" t="n">
        <v>209</v>
      </c>
      <c r="L825" s="437" t="n">
        <v>23</v>
      </c>
      <c r="M825" s="437" t="n">
        <v>3</v>
      </c>
      <c r="N825" s="437" t="inlineStr"/>
      <c r="O825" s="437" t="n">
        <v>0</v>
      </c>
      <c r="P825" s="437" t="n"/>
      <c r="Q825" s="437" t="n"/>
      <c r="R825" s="437" t="n"/>
      <c r="S825" s="437" t="n"/>
      <c r="T825" s="437" t="n"/>
      <c r="U825" s="437" t="n"/>
      <c r="V825" s="437" t="n"/>
      <c r="W825" s="437" t="n">
        <v>0</v>
      </c>
      <c r="X825" s="437" t="n">
        <v>1</v>
      </c>
      <c r="Y825" s="437" t="n">
        <v>0</v>
      </c>
      <c r="Z825" s="437" t="n"/>
      <c r="AA825" s="437" t="n"/>
      <c r="AB825" s="437" t="n"/>
    </row>
    <row r="826">
      <c r="A826" s="437" t="n">
        <v>50</v>
      </c>
      <c r="B826" s="437" t="n">
        <v>0</v>
      </c>
      <c r="C826" s="437" t="n">
        <v>0</v>
      </c>
      <c r="D826" s="437" t="n">
        <v>1</v>
      </c>
      <c r="E826" s="437" t="n">
        <v>233</v>
      </c>
      <c r="F826" s="437">
        <f>ROUND(Source!BD801,O826)</f>
        <v/>
      </c>
      <c r="G826" s="437" t="inlineStr">
        <is>
          <t>Перевозка</t>
        </is>
      </c>
      <c r="H826" s="437" t="inlineStr">
        <is>
          <t>Перевозка грузов</t>
        </is>
      </c>
      <c r="I826" s="437" t="n"/>
      <c r="J826" s="437" t="n"/>
      <c r="K826" s="437" t="n">
        <v>233</v>
      </c>
      <c r="L826" s="437" t="n">
        <v>24</v>
      </c>
      <c r="M826" s="437" t="n">
        <v>3</v>
      </c>
      <c r="N826" s="437" t="inlineStr"/>
      <c r="O826" s="437" t="n">
        <v>0</v>
      </c>
      <c r="P826" s="437" t="n"/>
      <c r="Q826" s="437" t="n"/>
      <c r="R826" s="437" t="n"/>
      <c r="S826" s="437" t="n"/>
      <c r="T826" s="437" t="n"/>
      <c r="U826" s="437" t="n"/>
      <c r="V826" s="437" t="n"/>
      <c r="W826" s="437" t="n">
        <v>0</v>
      </c>
      <c r="X826" s="437" t="n">
        <v>1</v>
      </c>
      <c r="Y826" s="437" t="n">
        <v>0</v>
      </c>
      <c r="Z826" s="437" t="n"/>
      <c r="AA826" s="437" t="n"/>
      <c r="AB826" s="437" t="n"/>
    </row>
    <row r="827">
      <c r="A827" s="437" t="n">
        <v>50</v>
      </c>
      <c r="B827" s="437" t="n">
        <v>0</v>
      </c>
      <c r="C827" s="437" t="n">
        <v>0</v>
      </c>
      <c r="D827" s="437" t="n">
        <v>1</v>
      </c>
      <c r="E827" s="437" t="n">
        <v>210</v>
      </c>
      <c r="F827" s="437">
        <f>ROUND(Source!X801,O827)</f>
        <v/>
      </c>
      <c r="G827" s="437" t="inlineStr">
        <is>
          <t>НР</t>
        </is>
      </c>
      <c r="H827" s="437" t="inlineStr">
        <is>
          <t>Накладные расходы</t>
        </is>
      </c>
      <c r="I827" s="437" t="n"/>
      <c r="J827" s="437" t="n"/>
      <c r="K827" s="437" t="n">
        <v>210</v>
      </c>
      <c r="L827" s="437" t="n">
        <v>25</v>
      </c>
      <c r="M827" s="437" t="n">
        <v>3</v>
      </c>
      <c r="N827" s="437" t="inlineStr"/>
      <c r="O827" s="437" t="n">
        <v>0</v>
      </c>
      <c r="P827" s="437" t="n"/>
      <c r="Q827" s="437" t="n"/>
      <c r="R827" s="437" t="n"/>
      <c r="S827" s="437" t="n"/>
      <c r="T827" s="437" t="n"/>
      <c r="U827" s="437" t="n"/>
      <c r="V827" s="437" t="n"/>
      <c r="W827" s="437" t="n">
        <v>0</v>
      </c>
      <c r="X827" s="437" t="n">
        <v>1</v>
      </c>
      <c r="Y827" s="437" t="n">
        <v>0</v>
      </c>
      <c r="Z827" s="437" t="n"/>
      <c r="AA827" s="437" t="n"/>
      <c r="AB827" s="437" t="n"/>
    </row>
    <row r="828">
      <c r="A828" s="437" t="n">
        <v>50</v>
      </c>
      <c r="B828" s="437" t="n">
        <v>0</v>
      </c>
      <c r="C828" s="437" t="n">
        <v>0</v>
      </c>
      <c r="D828" s="437" t="n">
        <v>1</v>
      </c>
      <c r="E828" s="437" t="n">
        <v>211</v>
      </c>
      <c r="F828" s="437">
        <f>ROUND(Source!Y801,O828)</f>
        <v/>
      </c>
      <c r="G828" s="437" t="inlineStr">
        <is>
          <t>СмПриб</t>
        </is>
      </c>
      <c r="H828" s="437" t="inlineStr">
        <is>
          <t>Сметная прибыль</t>
        </is>
      </c>
      <c r="I828" s="437" t="n"/>
      <c r="J828" s="437" t="n"/>
      <c r="K828" s="437" t="n">
        <v>211</v>
      </c>
      <c r="L828" s="437" t="n">
        <v>26</v>
      </c>
      <c r="M828" s="437" t="n">
        <v>3</v>
      </c>
      <c r="N828" s="437" t="inlineStr"/>
      <c r="O828" s="437" t="n">
        <v>0</v>
      </c>
      <c r="P828" s="437" t="n"/>
      <c r="Q828" s="437" t="n"/>
      <c r="R828" s="437" t="n"/>
      <c r="S828" s="437" t="n"/>
      <c r="T828" s="437" t="n"/>
      <c r="U828" s="437" t="n"/>
      <c r="V828" s="437" t="n"/>
      <c r="W828" s="437" t="n">
        <v>0</v>
      </c>
      <c r="X828" s="437" t="n">
        <v>1</v>
      </c>
      <c r="Y828" s="437" t="n">
        <v>0</v>
      </c>
      <c r="Z828" s="437" t="n"/>
      <c r="AA828" s="437" t="n"/>
      <c r="AB828" s="437" t="n"/>
    </row>
    <row r="829">
      <c r="A829" s="437" t="n">
        <v>50</v>
      </c>
      <c r="B829" s="437" t="n">
        <v>0</v>
      </c>
      <c r="C829" s="437" t="n">
        <v>0</v>
      </c>
      <c r="D829" s="437" t="n">
        <v>1</v>
      </c>
      <c r="E829" s="437" t="n">
        <v>224</v>
      </c>
      <c r="F829" s="437">
        <f>ROUND(Source!AR801,O829)</f>
        <v/>
      </c>
      <c r="G829" s="437" t="inlineStr">
        <is>
          <t>Всего</t>
        </is>
      </c>
      <c r="H829" s="437" t="inlineStr">
        <is>
          <t>Всего с НР и СП</t>
        </is>
      </c>
      <c r="I829" s="437" t="n"/>
      <c r="J829" s="437" t="n"/>
      <c r="K829" s="437" t="n">
        <v>224</v>
      </c>
      <c r="L829" s="437" t="n">
        <v>27</v>
      </c>
      <c r="M829" s="437" t="n">
        <v>3</v>
      </c>
      <c r="N829" s="437" t="inlineStr"/>
      <c r="O829" s="437" t="n">
        <v>0</v>
      </c>
      <c r="P829" s="437" t="n"/>
      <c r="Q829" s="437" t="n"/>
      <c r="R829" s="437" t="n"/>
      <c r="S829" s="437" t="n"/>
      <c r="T829" s="437" t="n"/>
      <c r="U829" s="437" t="n"/>
      <c r="V829" s="437" t="n"/>
      <c r="W829" s="437" t="n">
        <v>0</v>
      </c>
      <c r="X829" s="437" t="n">
        <v>1</v>
      </c>
      <c r="Y829" s="437" t="n">
        <v>0</v>
      </c>
      <c r="Z829" s="437" t="n"/>
      <c r="AA829" s="437" t="n"/>
      <c r="AB829" s="437" t="n"/>
    </row>
    <row r="830">
      <c r="A830" s="437" t="n">
        <v>50</v>
      </c>
      <c r="B830" s="437" t="n">
        <v>0</v>
      </c>
      <c r="C830" s="437" t="n">
        <v>0</v>
      </c>
      <c r="D830" s="437" t="n">
        <v>2</v>
      </c>
      <c r="E830" s="437" t="n">
        <v>0</v>
      </c>
      <c r="F830" s="437">
        <f>ROUND(F829,O830)</f>
        <v/>
      </c>
      <c r="G830" s="437" t="inlineStr">
        <is>
          <t>и1</t>
        </is>
      </c>
      <c r="H830" s="437" t="inlineStr">
        <is>
          <t>Итого</t>
        </is>
      </c>
      <c r="I830" s="437" t="n"/>
      <c r="J830" s="437" t="n"/>
      <c r="K830" s="437" t="n">
        <v>212</v>
      </c>
      <c r="L830" s="437" t="n">
        <v>28</v>
      </c>
      <c r="M830" s="437" t="n">
        <v>0</v>
      </c>
      <c r="N830" s="437" t="inlineStr"/>
      <c r="O830" s="437" t="n">
        <v>0</v>
      </c>
      <c r="P830" s="437" t="n"/>
      <c r="Q830" s="437" t="n"/>
      <c r="R830" s="437" t="n"/>
      <c r="S830" s="437" t="n"/>
      <c r="T830" s="437" t="n"/>
      <c r="U830" s="437" t="n"/>
      <c r="V830" s="437" t="n"/>
      <c r="W830" s="437" t="n">
        <v>0</v>
      </c>
      <c r="X830" s="437" t="n">
        <v>1</v>
      </c>
      <c r="Y830" s="437" t="n">
        <v>0</v>
      </c>
      <c r="Z830" s="437" t="n"/>
      <c r="AA830" s="437" t="n"/>
      <c r="AB830" s="437" t="n"/>
    </row>
    <row r="831">
      <c r="A831" s="437" t="n">
        <v>50</v>
      </c>
      <c r="B831" s="437" t="n">
        <v>0</v>
      </c>
      <c r="C831" s="437" t="n">
        <v>0</v>
      </c>
      <c r="D831" s="437" t="n">
        <v>2</v>
      </c>
      <c r="E831" s="437" t="n">
        <v>0</v>
      </c>
      <c r="F831" s="437">
        <f>ROUND(F830*0.22,O831)</f>
        <v/>
      </c>
      <c r="G831" s="437" t="inlineStr">
        <is>
          <t>и2</t>
        </is>
      </c>
      <c r="H831" s="437" t="inlineStr">
        <is>
          <t>НДС 22%</t>
        </is>
      </c>
      <c r="I831" s="437" t="n"/>
      <c r="J831" s="437" t="n"/>
      <c r="K831" s="437" t="n">
        <v>212</v>
      </c>
      <c r="L831" s="437" t="n">
        <v>29</v>
      </c>
      <c r="M831" s="437" t="n">
        <v>0</v>
      </c>
      <c r="N831" s="437" t="inlineStr"/>
      <c r="O831" s="437" t="n">
        <v>0</v>
      </c>
      <c r="P831" s="437" t="n"/>
      <c r="Q831" s="437" t="n"/>
      <c r="R831" s="437" t="n"/>
      <c r="S831" s="437" t="n"/>
      <c r="T831" s="437" t="n"/>
      <c r="U831" s="437" t="n"/>
      <c r="V831" s="437" t="n"/>
      <c r="W831" s="437" t="n">
        <v>0</v>
      </c>
      <c r="X831" s="437" t="n">
        <v>1</v>
      </c>
      <c r="Y831" s="437" t="n">
        <v>0</v>
      </c>
      <c r="Z831" s="437" t="n"/>
      <c r="AA831" s="437" t="n"/>
      <c r="AB831" s="437" t="n"/>
    </row>
    <row r="832">
      <c r="A832" s="437" t="n">
        <v>50</v>
      </c>
      <c r="B832" s="437" t="n">
        <v>0</v>
      </c>
      <c r="C832" s="437" t="n">
        <v>0</v>
      </c>
      <c r="D832" s="437" t="n">
        <v>2</v>
      </c>
      <c r="E832" s="437" t="n">
        <v>213</v>
      </c>
      <c r="F832" s="437">
        <f>ROUND(F830+F831,O832)</f>
        <v/>
      </c>
      <c r="G832" s="437" t="inlineStr">
        <is>
          <t>и3</t>
        </is>
      </c>
      <c r="H832" s="437" t="inlineStr">
        <is>
          <t>Всего</t>
        </is>
      </c>
      <c r="I832" s="437" t="n"/>
      <c r="J832" s="437" t="n"/>
      <c r="K832" s="437" t="n">
        <v>212</v>
      </c>
      <c r="L832" s="437" t="n">
        <v>30</v>
      </c>
      <c r="M832" s="437" t="n">
        <v>0</v>
      </c>
      <c r="N832" s="437" t="inlineStr"/>
      <c r="O832" s="437" t="n">
        <v>0</v>
      </c>
      <c r="P832" s="437" t="n"/>
      <c r="Q832" s="437" t="n"/>
      <c r="R832" s="437" t="n"/>
      <c r="S832" s="437" t="n"/>
      <c r="T832" s="437" t="n"/>
      <c r="U832" s="437" t="n"/>
      <c r="V832" s="437" t="n"/>
      <c r="W832" s="437" t="n">
        <v>0</v>
      </c>
      <c r="X832" s="437" t="n">
        <v>1</v>
      </c>
      <c r="Y832" s="437" t="n">
        <v>0</v>
      </c>
      <c r="Z832" s="437" t="n"/>
      <c r="AA832" s="437" t="n"/>
      <c r="AB832" s="437" t="n"/>
    </row>
    <row r="833"/>
    <row r="834">
      <c r="A834" s="434" t="n">
        <v>3</v>
      </c>
      <c r="B834" s="434" t="n">
        <v>0</v>
      </c>
      <c r="C834" s="434" t="n"/>
      <c r="D834" s="434">
        <f>ROW(A850)</f>
        <v/>
      </c>
      <c r="E834" s="434" t="n"/>
      <c r="F834" s="434" t="inlineStr">
        <is>
          <t>Новая локальная смета</t>
        </is>
      </c>
      <c r="G834" s="434" t="inlineStr">
        <is>
          <t>Механизаторов 9</t>
        </is>
      </c>
      <c r="H834" s="434" t="inlineStr"/>
      <c r="I834" s="434" t="n">
        <v>0</v>
      </c>
      <c r="J834" s="434" t="inlineStr"/>
      <c r="K834" s="434" t="n">
        <v>0</v>
      </c>
      <c r="L834" s="434" t="inlineStr">
        <is>
          <t>Новая локальная смета</t>
        </is>
      </c>
      <c r="M834" s="434" t="inlineStr"/>
      <c r="N834" s="434" t="n"/>
      <c r="O834" s="434" t="n"/>
      <c r="P834" s="434" t="n"/>
      <c r="Q834" s="434" t="n"/>
      <c r="R834" s="434" t="n"/>
      <c r="S834" s="434" t="n">
        <v>0</v>
      </c>
      <c r="T834" s="434" t="n"/>
      <c r="U834" s="434" t="inlineStr"/>
      <c r="V834" s="434" t="n">
        <v>0</v>
      </c>
      <c r="W834" s="434" t="n"/>
      <c r="X834" s="434" t="n"/>
      <c r="Y834" s="434" t="n"/>
      <c r="Z834" s="434" t="n"/>
      <c r="AA834" s="434" t="n"/>
      <c r="AB834" s="434" t="inlineStr"/>
      <c r="AC834" s="434" t="inlineStr"/>
      <c r="AD834" s="434" t="inlineStr"/>
      <c r="AE834" s="434" t="inlineStr"/>
      <c r="AF834" s="434" t="inlineStr"/>
      <c r="AG834" s="434" t="inlineStr"/>
      <c r="AH834" s="434" t="n"/>
      <c r="AI834" s="434" t="n"/>
      <c r="AJ834" s="434" t="n"/>
      <c r="AK834" s="434" t="n"/>
      <c r="AL834" s="434" t="n"/>
      <c r="AM834" s="434" t="n"/>
      <c r="AN834" s="434" t="n"/>
      <c r="AO834" s="434" t="n"/>
      <c r="AP834" s="434" t="inlineStr"/>
      <c r="AQ834" s="434" t="inlineStr"/>
      <c r="AR834" s="434" t="inlineStr"/>
      <c r="AS834" s="434" t="n"/>
      <c r="AT834" s="434" t="n"/>
      <c r="AU834" s="434" t="n"/>
      <c r="AV834" s="434" t="n"/>
      <c r="AW834" s="434" t="n"/>
      <c r="AX834" s="434" t="n"/>
      <c r="AY834" s="434" t="n"/>
      <c r="AZ834" s="434" t="inlineStr"/>
      <c r="BA834" s="434" t="n"/>
      <c r="BB834" s="434" t="inlineStr"/>
      <c r="BC834" s="434" t="inlineStr"/>
      <c r="BD834" s="434" t="inlineStr"/>
      <c r="BE834" s="434" t="inlineStr"/>
      <c r="BF834" s="434" t="inlineStr"/>
      <c r="BG834" s="434" t="inlineStr"/>
      <c r="BH834" s="434" t="inlineStr"/>
      <c r="BI834" s="434" t="inlineStr"/>
      <c r="BJ834" s="434" t="inlineStr"/>
      <c r="BK834" s="434" t="inlineStr"/>
      <c r="BL834" s="434" t="inlineStr"/>
      <c r="BM834" s="434" t="inlineStr"/>
      <c r="BN834" s="434" t="inlineStr"/>
      <c r="BO834" s="434" t="inlineStr"/>
      <c r="BP834" s="434" t="inlineStr"/>
      <c r="BQ834" s="434" t="n"/>
      <c r="BR834" s="434" t="n"/>
      <c r="BS834" s="434" t="n"/>
      <c r="BT834" s="434" t="n"/>
      <c r="BU834" s="434" t="n"/>
      <c r="BV834" s="434" t="n"/>
      <c r="BW834" s="434" t="n"/>
      <c r="BX834" s="434" t="n">
        <v>0</v>
      </c>
      <c r="BY834" s="434" t="n"/>
      <c r="BZ834" s="434" t="n"/>
      <c r="CA834" s="434" t="n"/>
      <c r="CB834" s="434" t="n"/>
      <c r="CC834" s="434" t="n"/>
      <c r="CD834" s="434" t="n"/>
      <c r="CE834" s="434" t="n"/>
      <c r="CF834" s="434" t="n">
        <v>0</v>
      </c>
      <c r="CG834" s="434" t="n">
        <v>0</v>
      </c>
      <c r="CH834" s="434" t="n"/>
      <c r="CI834" s="434" t="inlineStr"/>
      <c r="CJ834" s="434" t="inlineStr"/>
      <c r="CK834" t="inlineStr"/>
      <c r="CL834" t="inlineStr"/>
      <c r="CM834" t="inlineStr"/>
      <c r="CN834" t="inlineStr"/>
      <c r="CO834" t="inlineStr"/>
      <c r="CP834" t="inlineStr"/>
      <c r="CQ834" t="inlineStr"/>
    </row>
    <row r="835"/>
    <row r="836">
      <c r="A836" s="435" t="n">
        <v>52</v>
      </c>
      <c r="B836" s="435">
        <f>B850</f>
        <v/>
      </c>
      <c r="C836" s="435">
        <f>C850</f>
        <v/>
      </c>
      <c r="D836" s="435">
        <f>D850</f>
        <v/>
      </c>
      <c r="E836" s="435">
        <f>E850</f>
        <v/>
      </c>
      <c r="F836" s="435">
        <f>F850</f>
        <v/>
      </c>
      <c r="G836" s="435">
        <f>G850</f>
        <v/>
      </c>
      <c r="H836" s="435" t="n"/>
      <c r="I836" s="435" t="n"/>
      <c r="J836" s="435" t="n"/>
      <c r="K836" s="435" t="n"/>
      <c r="L836" s="435" t="n"/>
      <c r="M836" s="435" t="n"/>
      <c r="N836" s="435" t="n"/>
      <c r="O836" s="435">
        <f>O850</f>
        <v/>
      </c>
      <c r="P836" s="435">
        <f>P850</f>
        <v/>
      </c>
      <c r="Q836" s="435">
        <f>Q850</f>
        <v/>
      </c>
      <c r="R836" s="435">
        <f>R850</f>
        <v/>
      </c>
      <c r="S836" s="435">
        <f>S850</f>
        <v/>
      </c>
      <c r="T836" s="435">
        <f>T850</f>
        <v/>
      </c>
      <c r="U836" s="435">
        <f>U850</f>
        <v/>
      </c>
      <c r="V836" s="435">
        <f>V850</f>
        <v/>
      </c>
      <c r="W836" s="435">
        <f>W850</f>
        <v/>
      </c>
      <c r="X836" s="435">
        <f>X850</f>
        <v/>
      </c>
      <c r="Y836" s="435">
        <f>Y850</f>
        <v/>
      </c>
      <c r="Z836" s="435">
        <f>Z850</f>
        <v/>
      </c>
      <c r="AA836" s="435">
        <f>AA850</f>
        <v/>
      </c>
      <c r="AB836" s="435">
        <f>AB850</f>
        <v/>
      </c>
      <c r="AC836" s="435">
        <f>AC850</f>
        <v/>
      </c>
      <c r="AD836" s="435">
        <f>AD850</f>
        <v/>
      </c>
      <c r="AE836" s="435">
        <f>AE850</f>
        <v/>
      </c>
      <c r="AF836" s="435">
        <f>AF850</f>
        <v/>
      </c>
      <c r="AG836" s="435">
        <f>AG850</f>
        <v/>
      </c>
      <c r="AH836" s="435">
        <f>AH850</f>
        <v/>
      </c>
      <c r="AI836" s="435">
        <f>AI850</f>
        <v/>
      </c>
      <c r="AJ836" s="435">
        <f>AJ850</f>
        <v/>
      </c>
      <c r="AK836" s="435">
        <f>AK850</f>
        <v/>
      </c>
      <c r="AL836" s="435">
        <f>AL850</f>
        <v/>
      </c>
      <c r="AM836" s="435">
        <f>AM850</f>
        <v/>
      </c>
      <c r="AN836" s="435">
        <f>AN850</f>
        <v/>
      </c>
      <c r="AO836" s="435">
        <f>AO850</f>
        <v/>
      </c>
      <c r="AP836" s="435">
        <f>AP850</f>
        <v/>
      </c>
      <c r="AQ836" s="435">
        <f>AQ850</f>
        <v/>
      </c>
      <c r="AR836" s="435">
        <f>AR850</f>
        <v/>
      </c>
      <c r="AS836" s="435">
        <f>AS850</f>
        <v/>
      </c>
      <c r="AT836" s="435">
        <f>AT850</f>
        <v/>
      </c>
      <c r="AU836" s="435">
        <f>AU850</f>
        <v/>
      </c>
      <c r="AV836" s="435">
        <f>AV850</f>
        <v/>
      </c>
      <c r="AW836" s="435">
        <f>AW850</f>
        <v/>
      </c>
      <c r="AX836" s="435">
        <f>AX850</f>
        <v/>
      </c>
      <c r="AY836" s="435">
        <f>AY850</f>
        <v/>
      </c>
      <c r="AZ836" s="435">
        <f>AZ850</f>
        <v/>
      </c>
      <c r="BA836" s="435">
        <f>BA850</f>
        <v/>
      </c>
      <c r="BB836" s="435">
        <f>BB850</f>
        <v/>
      </c>
      <c r="BC836" s="435">
        <f>BC850</f>
        <v/>
      </c>
      <c r="BD836" s="435">
        <f>BD850</f>
        <v/>
      </c>
      <c r="BE836" s="435">
        <f>BE850</f>
        <v/>
      </c>
      <c r="BF836" s="435">
        <f>BF850</f>
        <v/>
      </c>
      <c r="BG836" s="435">
        <f>BG850</f>
        <v/>
      </c>
      <c r="BH836" s="435">
        <f>BH850</f>
        <v/>
      </c>
      <c r="BI836" s="435">
        <f>BI850</f>
        <v/>
      </c>
      <c r="BJ836" s="435">
        <f>BJ850</f>
        <v/>
      </c>
      <c r="BK836" s="435">
        <f>BK850</f>
        <v/>
      </c>
      <c r="BL836" s="435">
        <f>BL850</f>
        <v/>
      </c>
      <c r="BM836" s="435">
        <f>BM850</f>
        <v/>
      </c>
      <c r="BN836" s="435">
        <f>BN850</f>
        <v/>
      </c>
      <c r="BO836" s="435">
        <f>BO850</f>
        <v/>
      </c>
      <c r="BP836" s="435">
        <f>BP850</f>
        <v/>
      </c>
      <c r="BQ836" s="435">
        <f>BQ850</f>
        <v/>
      </c>
      <c r="BR836" s="435">
        <f>BR850</f>
        <v/>
      </c>
      <c r="BS836" s="435">
        <f>BS850</f>
        <v/>
      </c>
      <c r="BT836" s="435">
        <f>BT850</f>
        <v/>
      </c>
      <c r="BU836" s="435">
        <f>BU850</f>
        <v/>
      </c>
      <c r="BV836" s="435">
        <f>BV850</f>
        <v/>
      </c>
      <c r="BW836" s="435">
        <f>BW850</f>
        <v/>
      </c>
      <c r="BX836" s="435">
        <f>BX850</f>
        <v/>
      </c>
      <c r="BY836" s="435">
        <f>BY850</f>
        <v/>
      </c>
      <c r="BZ836" s="435">
        <f>BZ850</f>
        <v/>
      </c>
      <c r="CA836" s="435">
        <f>CA850</f>
        <v/>
      </c>
      <c r="CB836" s="435">
        <f>CB850</f>
        <v/>
      </c>
      <c r="CC836" s="435">
        <f>CC850</f>
        <v/>
      </c>
      <c r="CD836" s="435">
        <f>CD850</f>
        <v/>
      </c>
      <c r="CE836" s="435">
        <f>CE850</f>
        <v/>
      </c>
      <c r="CF836" s="435">
        <f>CF850</f>
        <v/>
      </c>
      <c r="CG836" s="435">
        <f>CG850</f>
        <v/>
      </c>
      <c r="CH836" s="435">
        <f>CH850</f>
        <v/>
      </c>
      <c r="CI836" s="435">
        <f>CI850</f>
        <v/>
      </c>
      <c r="CJ836" s="435">
        <f>CJ850</f>
        <v/>
      </c>
      <c r="CK836" s="435">
        <f>CK850</f>
        <v/>
      </c>
      <c r="CL836" s="435">
        <f>CL850</f>
        <v/>
      </c>
      <c r="CM836" s="435">
        <f>CM850</f>
        <v/>
      </c>
      <c r="CN836" s="435">
        <f>CN850</f>
        <v/>
      </c>
      <c r="CO836" s="435">
        <f>CO850</f>
        <v/>
      </c>
      <c r="CP836" s="435">
        <f>CP850</f>
        <v/>
      </c>
      <c r="CQ836" s="435">
        <f>CQ850</f>
        <v/>
      </c>
      <c r="CR836" s="435">
        <f>CR850</f>
        <v/>
      </c>
      <c r="CS836" s="435">
        <f>CS850</f>
        <v/>
      </c>
      <c r="CT836" s="435">
        <f>CT850</f>
        <v/>
      </c>
      <c r="CU836" s="435">
        <f>CU850</f>
        <v/>
      </c>
      <c r="CV836" s="435">
        <f>CV850</f>
        <v/>
      </c>
      <c r="CW836" s="435">
        <f>CW850</f>
        <v/>
      </c>
      <c r="CX836" s="435">
        <f>CX850</f>
        <v/>
      </c>
      <c r="CY836" s="435">
        <f>CY850</f>
        <v/>
      </c>
      <c r="CZ836" s="435">
        <f>CZ850</f>
        <v/>
      </c>
      <c r="DA836" s="435">
        <f>DA850</f>
        <v/>
      </c>
      <c r="DB836" s="435">
        <f>DB850</f>
        <v/>
      </c>
      <c r="DC836" s="435">
        <f>DC850</f>
        <v/>
      </c>
      <c r="DD836" s="435">
        <f>DD850</f>
        <v/>
      </c>
      <c r="DE836" s="435">
        <f>DE850</f>
        <v/>
      </c>
      <c r="DF836" s="435">
        <f>DF850</f>
        <v/>
      </c>
      <c r="DG836" s="436">
        <f>DG850</f>
        <v/>
      </c>
      <c r="DH836" s="436">
        <f>DH850</f>
        <v/>
      </c>
      <c r="DI836" s="436">
        <f>DI850</f>
        <v/>
      </c>
      <c r="DJ836" s="436">
        <f>DJ850</f>
        <v/>
      </c>
      <c r="DK836" s="436">
        <f>DK850</f>
        <v/>
      </c>
      <c r="DL836" s="436">
        <f>DL850</f>
        <v/>
      </c>
      <c r="DM836" s="436">
        <f>DM850</f>
        <v/>
      </c>
      <c r="DN836" s="436">
        <f>DN850</f>
        <v/>
      </c>
      <c r="DO836" s="436">
        <f>DO850</f>
        <v/>
      </c>
      <c r="DP836" s="436">
        <f>DP850</f>
        <v/>
      </c>
      <c r="DQ836" s="436">
        <f>DQ850</f>
        <v/>
      </c>
      <c r="DR836" s="436">
        <f>DR850</f>
        <v/>
      </c>
      <c r="DS836" s="436">
        <f>DS850</f>
        <v/>
      </c>
      <c r="DT836" s="436">
        <f>DT850</f>
        <v/>
      </c>
      <c r="DU836" s="436">
        <f>DU850</f>
        <v/>
      </c>
      <c r="DV836" s="436">
        <f>DV850</f>
        <v/>
      </c>
      <c r="DW836" s="436">
        <f>DW850</f>
        <v/>
      </c>
      <c r="DX836" s="436">
        <f>DX850</f>
        <v/>
      </c>
      <c r="DY836" s="436">
        <f>DY850</f>
        <v/>
      </c>
      <c r="DZ836" s="436">
        <f>DZ850</f>
        <v/>
      </c>
      <c r="EA836" s="436">
        <f>EA850</f>
        <v/>
      </c>
      <c r="EB836" s="436">
        <f>EB850</f>
        <v/>
      </c>
      <c r="EC836" s="436">
        <f>EC850</f>
        <v/>
      </c>
      <c r="ED836" s="436">
        <f>ED850</f>
        <v/>
      </c>
      <c r="EE836" s="436">
        <f>EE850</f>
        <v/>
      </c>
      <c r="EF836" s="436">
        <f>EF850</f>
        <v/>
      </c>
      <c r="EG836" s="436">
        <f>EG850</f>
        <v/>
      </c>
      <c r="EH836" s="436">
        <f>EH850</f>
        <v/>
      </c>
      <c r="EI836" s="436">
        <f>EI850</f>
        <v/>
      </c>
      <c r="EJ836" s="436">
        <f>EJ850</f>
        <v/>
      </c>
      <c r="EK836" s="436">
        <f>EK850</f>
        <v/>
      </c>
      <c r="EL836" s="436">
        <f>EL850</f>
        <v/>
      </c>
      <c r="EM836" s="436">
        <f>EM850</f>
        <v/>
      </c>
      <c r="EN836" s="436">
        <f>EN850</f>
        <v/>
      </c>
      <c r="EO836" s="436">
        <f>EO850</f>
        <v/>
      </c>
      <c r="EP836" s="436">
        <f>EP850</f>
        <v/>
      </c>
      <c r="EQ836" s="436">
        <f>EQ850</f>
        <v/>
      </c>
      <c r="ER836" s="436">
        <f>ER850</f>
        <v/>
      </c>
      <c r="ES836" s="436">
        <f>ES850</f>
        <v/>
      </c>
      <c r="ET836" s="436">
        <f>ET850</f>
        <v/>
      </c>
      <c r="EU836" s="436">
        <f>EU850</f>
        <v/>
      </c>
      <c r="EV836" s="436">
        <f>EV850</f>
        <v/>
      </c>
      <c r="EW836" s="436">
        <f>EW850</f>
        <v/>
      </c>
      <c r="EX836" s="436">
        <f>EX850</f>
        <v/>
      </c>
      <c r="EY836" s="436">
        <f>EY850</f>
        <v/>
      </c>
      <c r="EZ836" s="436">
        <f>EZ850</f>
        <v/>
      </c>
      <c r="FA836" s="436">
        <f>FA850</f>
        <v/>
      </c>
      <c r="FB836" s="436">
        <f>FB850</f>
        <v/>
      </c>
      <c r="FC836" s="436">
        <f>FC850</f>
        <v/>
      </c>
      <c r="FD836" s="436">
        <f>FD850</f>
        <v/>
      </c>
      <c r="FE836" s="436">
        <f>FE850</f>
        <v/>
      </c>
      <c r="FF836" s="436">
        <f>FF850</f>
        <v/>
      </c>
      <c r="FG836" s="436">
        <f>FG850</f>
        <v/>
      </c>
      <c r="FH836" s="436">
        <f>FH850</f>
        <v/>
      </c>
      <c r="FI836" s="436">
        <f>FI850</f>
        <v/>
      </c>
      <c r="FJ836" s="436">
        <f>FJ850</f>
        <v/>
      </c>
      <c r="FK836" s="436">
        <f>FK850</f>
        <v/>
      </c>
      <c r="FL836" s="436">
        <f>FL850</f>
        <v/>
      </c>
      <c r="FM836" s="436">
        <f>FM850</f>
        <v/>
      </c>
      <c r="FN836" s="436">
        <f>FN850</f>
        <v/>
      </c>
      <c r="FO836" s="436">
        <f>FO850</f>
        <v/>
      </c>
      <c r="FP836" s="436">
        <f>FP850</f>
        <v/>
      </c>
      <c r="FQ836" s="436">
        <f>FQ850</f>
        <v/>
      </c>
      <c r="FR836" s="436">
        <f>FR850</f>
        <v/>
      </c>
      <c r="FS836" s="436">
        <f>FS850</f>
        <v/>
      </c>
      <c r="FT836" s="436">
        <f>FT850</f>
        <v/>
      </c>
      <c r="FU836" s="436">
        <f>FU850</f>
        <v/>
      </c>
      <c r="FV836" s="436">
        <f>FV850</f>
        <v/>
      </c>
      <c r="FW836" s="436">
        <f>FW850</f>
        <v/>
      </c>
      <c r="FX836" s="436">
        <f>FX850</f>
        <v/>
      </c>
      <c r="FY836" s="436">
        <f>FY850</f>
        <v/>
      </c>
      <c r="FZ836" s="436">
        <f>FZ850</f>
        <v/>
      </c>
      <c r="GA836" s="436">
        <f>GA850</f>
        <v/>
      </c>
      <c r="GB836" s="436">
        <f>GB850</f>
        <v/>
      </c>
      <c r="GC836" s="436">
        <f>GC850</f>
        <v/>
      </c>
      <c r="GD836" s="436">
        <f>GD850</f>
        <v/>
      </c>
      <c r="GE836" s="436">
        <f>GE850</f>
        <v/>
      </c>
      <c r="GF836" s="436">
        <f>GF850</f>
        <v/>
      </c>
      <c r="GG836" s="436">
        <f>GG850</f>
        <v/>
      </c>
      <c r="GH836" s="436">
        <f>GH850</f>
        <v/>
      </c>
      <c r="GI836" s="436">
        <f>GI850</f>
        <v/>
      </c>
      <c r="GJ836" s="436">
        <f>GJ850</f>
        <v/>
      </c>
      <c r="GK836" s="436">
        <f>GK850</f>
        <v/>
      </c>
      <c r="GL836" s="436">
        <f>GL850</f>
        <v/>
      </c>
      <c r="GM836" s="436">
        <f>GM850</f>
        <v/>
      </c>
      <c r="GN836" s="436">
        <f>GN850</f>
        <v/>
      </c>
      <c r="GO836" s="436">
        <f>GO850</f>
        <v/>
      </c>
      <c r="GP836" s="436">
        <f>GP850</f>
        <v/>
      </c>
      <c r="GQ836" s="436">
        <f>GQ850</f>
        <v/>
      </c>
      <c r="GR836" s="436">
        <f>GR850</f>
        <v/>
      </c>
      <c r="GS836" s="436">
        <f>GS850</f>
        <v/>
      </c>
      <c r="GT836" s="436">
        <f>GT850</f>
        <v/>
      </c>
      <c r="GU836" s="436">
        <f>GU850</f>
        <v/>
      </c>
      <c r="GV836" s="436">
        <f>GV850</f>
        <v/>
      </c>
      <c r="GW836" s="436">
        <f>GW850</f>
        <v/>
      </c>
      <c r="GX836" s="436">
        <f>GX850</f>
        <v/>
      </c>
    </row>
    <row r="837"/>
    <row r="838">
      <c r="A838" t="n">
        <v>17</v>
      </c>
      <c r="B838" t="n">
        <v>0</v>
      </c>
      <c r="C838">
        <f>ROW(SmtRes!A456)</f>
        <v/>
      </c>
      <c r="D838">
        <f>ROW(EtalonRes!A418)</f>
        <v/>
      </c>
      <c r="E838" t="inlineStr">
        <is>
          <t>1</t>
        </is>
      </c>
      <c r="F838" t="inlineStr">
        <is>
          <t>65-10-1</t>
        </is>
      </c>
      <c r="G838" t="inlineStr">
        <is>
          <t>Очистка канализационной сети внутренней</t>
        </is>
      </c>
      <c r="H838" t="inlineStr">
        <is>
          <t>100 м трубопровода</t>
        </is>
      </c>
      <c r="I838">
        <f>ROUND(ROUND(15/100,4),7)</f>
        <v/>
      </c>
      <c r="J838" t="n">
        <v>0</v>
      </c>
      <c r="K838">
        <f>ROUND(ROUND(15/100,4),7)</f>
        <v/>
      </c>
      <c r="O838">
        <f>ROUND(CP838,0)</f>
        <v/>
      </c>
      <c r="P838">
        <f>ROUND(CQ838*I838,0)</f>
        <v/>
      </c>
      <c r="Q838">
        <f>(ROUND((ROUND(((ET838)*I838),0)*BB838),0)+ROUND((ROUND(((AE838-(EU838))*I838),0)*BS838),0))</f>
        <v/>
      </c>
      <c r="R838">
        <f>(ROUND((ROUND(((EU838)*I838),0)*BS838),0)+ROUND((ROUND(((AE838-(EU838))*I838),0)*BS838),0))</f>
        <v/>
      </c>
      <c r="S838">
        <f>ROUND(CT838*I838,0)</f>
        <v/>
      </c>
      <c r="T838">
        <f>ROUND(CU838*I838,0)</f>
        <v/>
      </c>
      <c r="U838">
        <f>ROUND(CV838*I838,7)</f>
        <v/>
      </c>
      <c r="V838">
        <f>ROUND(CW838*I838,7)</f>
        <v/>
      </c>
      <c r="W838">
        <f>ROUND(CX838*I838,0)</f>
        <v/>
      </c>
      <c r="X838">
        <f>ROUND(CY838,0)</f>
        <v/>
      </c>
      <c r="Y838">
        <f>ROUND(CZ838,0)</f>
        <v/>
      </c>
      <c r="AA838" t="n">
        <v>78869116</v>
      </c>
      <c r="AB838">
        <f>ROUND((AC838+AD838+AF838),2)</f>
        <v/>
      </c>
      <c r="AC838">
        <f>ROUND((ES838),2)</f>
        <v/>
      </c>
      <c r="AD838">
        <f>ROUND((((ET838)-(EU838))+AE838),2)</f>
        <v/>
      </c>
      <c r="AE838">
        <f>ROUND((EU838),2)</f>
        <v/>
      </c>
      <c r="AF838">
        <f>ROUND((EV838),2)</f>
        <v/>
      </c>
      <c r="AG838">
        <f>ROUND((AP838),2)</f>
        <v/>
      </c>
      <c r="AH838">
        <f>(EW838)</f>
        <v/>
      </c>
      <c r="AI838">
        <f>(EX838)</f>
        <v/>
      </c>
      <c r="AJ838">
        <f>(AS838)</f>
        <v/>
      </c>
      <c r="AK838" t="n">
        <v>403.3</v>
      </c>
      <c r="AL838" t="n">
        <v>139.36</v>
      </c>
      <c r="AM838" t="n">
        <v>0.87</v>
      </c>
      <c r="AN838" t="n">
        <v>0</v>
      </c>
      <c r="AO838" t="n">
        <v>263.07</v>
      </c>
      <c r="AP838" t="n">
        <v>0</v>
      </c>
      <c r="AQ838" t="n">
        <v>32.2</v>
      </c>
      <c r="AR838" t="n">
        <v>0</v>
      </c>
      <c r="AS838" t="n">
        <v>0</v>
      </c>
      <c r="AT838" t="n">
        <v>103</v>
      </c>
      <c r="AU838" t="n">
        <v>52</v>
      </c>
      <c r="AV838" t="n">
        <v>1</v>
      </c>
      <c r="AW838" t="n">
        <v>1</v>
      </c>
      <c r="AZ838" t="n">
        <v>1</v>
      </c>
      <c r="BA838" t="n">
        <v>52.25</v>
      </c>
      <c r="BB838" t="n">
        <v>25.03</v>
      </c>
      <c r="BC838" t="n">
        <v>11.85</v>
      </c>
      <c r="BD838" t="inlineStr"/>
      <c r="BE838" t="inlineStr"/>
      <c r="BF838" t="inlineStr"/>
      <c r="BG838" t="inlineStr"/>
      <c r="BH838" t="n">
        <v>0</v>
      </c>
      <c r="BI838" t="n">
        <v>1</v>
      </c>
      <c r="BJ838" t="inlineStr">
        <is>
          <t>ТЕРр Московской обл., 65-10-1, приказ Минстроя России №675/пр от 28.02.2017 № 263/пр</t>
        </is>
      </c>
      <c r="BM838" t="n">
        <v>65007</v>
      </c>
      <c r="BN838" t="n">
        <v>0</v>
      </c>
      <c r="BO838" t="inlineStr">
        <is>
          <t>65-10-1</t>
        </is>
      </c>
      <c r="BP838" t="n">
        <v>1</v>
      </c>
      <c r="BQ838" t="n">
        <v>6</v>
      </c>
      <c r="BR838" t="n">
        <v>0</v>
      </c>
      <c r="BS838" t="n">
        <v>52.25</v>
      </c>
      <c r="BT838" t="n">
        <v>1</v>
      </c>
      <c r="BU838" t="n">
        <v>1</v>
      </c>
      <c r="BV838" t="n">
        <v>1</v>
      </c>
      <c r="BW838" t="n">
        <v>1</v>
      </c>
      <c r="BX838" t="n">
        <v>1</v>
      </c>
      <c r="BY838" t="inlineStr"/>
      <c r="BZ838" t="n">
        <v>103</v>
      </c>
      <c r="CA838" t="n">
        <v>52</v>
      </c>
      <c r="CB838" t="inlineStr"/>
      <c r="CE838" t="n">
        <v>12</v>
      </c>
      <c r="CF838" t="n">
        <v>0</v>
      </c>
      <c r="CG838" t="n">
        <v>0</v>
      </c>
      <c r="CM838" t="n">
        <v>0</v>
      </c>
      <c r="CN838" t="inlineStr"/>
      <c r="CO838" t="n">
        <v>0</v>
      </c>
      <c r="CP838">
        <f>(P838+Q838+S838)</f>
        <v/>
      </c>
      <c r="CQ838">
        <f>AC838*BC838</f>
        <v/>
      </c>
      <c r="CR838">
        <f>(ROUND((ROUND(((ET838)*1),0)*BB838),0)+ROUND((ROUND(((AE838-(EU838))*1),0)*BS838),0))</f>
        <v/>
      </c>
      <c r="CS838">
        <f>(ROUND((ROUND(((EU838)*1),0)*BS838),0)+ROUND((ROUND(((AE838-(EU838))*1),0)*BS838),0))</f>
        <v/>
      </c>
      <c r="CT838">
        <f>AF838*BA838</f>
        <v/>
      </c>
      <c r="CU838">
        <f>AG838</f>
        <v/>
      </c>
      <c r="CV838">
        <f>AH838</f>
        <v/>
      </c>
      <c r="CW838">
        <f>AI838</f>
        <v/>
      </c>
      <c r="CX838">
        <f>AJ838</f>
        <v/>
      </c>
      <c r="CY838">
        <f>(((S838+R838)*AT838)/100)</f>
        <v/>
      </c>
      <c r="CZ838">
        <f>(((S838+R838)*AU838)/100)</f>
        <v/>
      </c>
      <c r="DC838" t="inlineStr"/>
      <c r="DD838" t="inlineStr"/>
      <c r="DE838" t="inlineStr"/>
      <c r="DF838" t="inlineStr"/>
      <c r="DG838" t="inlineStr"/>
      <c r="DH838" t="inlineStr"/>
      <c r="DI838" t="inlineStr"/>
      <c r="DJ838" t="inlineStr"/>
      <c r="DK838" t="inlineStr"/>
      <c r="DL838" t="inlineStr"/>
      <c r="DM838" t="inlineStr"/>
      <c r="DN838" t="n">
        <v>0</v>
      </c>
      <c r="DO838" t="n">
        <v>0</v>
      </c>
      <c r="DP838" t="n">
        <v>1</v>
      </c>
      <c r="DQ838" t="n">
        <v>1</v>
      </c>
      <c r="DU838" t="n">
        <v>1013</v>
      </c>
      <c r="DV838" t="inlineStr">
        <is>
          <t>100 м трубопровода</t>
        </is>
      </c>
      <c r="DW838" t="inlineStr">
        <is>
          <t>100 м трубопровода</t>
        </is>
      </c>
      <c r="DX838" t="n">
        <v>1</v>
      </c>
      <c r="DZ838" t="inlineStr"/>
      <c r="EA838" t="inlineStr"/>
      <c r="EB838" t="inlineStr"/>
      <c r="EC838" t="inlineStr"/>
      <c r="EE838" t="n">
        <v>78726000</v>
      </c>
      <c r="EF838" t="n">
        <v>6</v>
      </c>
      <c r="EG838" t="inlineStr">
        <is>
          <t>Ремонтно-строительные работы</t>
        </is>
      </c>
      <c r="EH838" t="n">
        <v>99</v>
      </c>
      <c r="EI838" t="inlineStr">
        <is>
          <t>Внутренние санитарно-технические работы</t>
        </is>
      </c>
      <c r="EJ838" t="n">
        <v>1</v>
      </c>
      <c r="EK838" t="n">
        <v>65007</v>
      </c>
      <c r="EL838" t="inlineStr">
        <is>
          <t>Внутренние санитарнотехнические работы: смена труб, санприборов, запорной арматуры и другое</t>
        </is>
      </c>
      <c r="EM838" t="inlineStr">
        <is>
          <t>рФЕР-65</t>
        </is>
      </c>
      <c r="EO838" t="inlineStr"/>
      <c r="EQ838" t="n">
        <v>0</v>
      </c>
      <c r="ER838" t="n">
        <v>403.3</v>
      </c>
      <c r="ES838" t="n">
        <v>139.36</v>
      </c>
      <c r="ET838" t="n">
        <v>0.87</v>
      </c>
      <c r="EU838" t="n">
        <v>0</v>
      </c>
      <c r="EV838" t="n">
        <v>263.07</v>
      </c>
      <c r="EW838" t="n">
        <v>32.2</v>
      </c>
      <c r="EX838" t="n">
        <v>0</v>
      </c>
      <c r="EY838" t="n">
        <v>0</v>
      </c>
      <c r="FQ838" t="n">
        <v>0</v>
      </c>
      <c r="FR838" t="n">
        <v>0</v>
      </c>
      <c r="FS838" t="n">
        <v>0</v>
      </c>
      <c r="FX838" t="n">
        <v>103</v>
      </c>
      <c r="FY838" t="n">
        <v>52</v>
      </c>
      <c r="GA838" t="inlineStr"/>
      <c r="GD838" t="n">
        <v>1</v>
      </c>
      <c r="GF838" t="n">
        <v>-66904957</v>
      </c>
      <c r="GG838" t="n">
        <v>2</v>
      </c>
      <c r="GH838" t="n">
        <v>1</v>
      </c>
      <c r="GI838" t="n">
        <v>2</v>
      </c>
      <c r="GJ838" t="n">
        <v>0</v>
      </c>
      <c r="GK838" t="n">
        <v>0</v>
      </c>
      <c r="GL838">
        <f>ROUND(IF(AND(BH838=3,BI838=3,FS838&lt;&gt;0),P838,0),0)</f>
        <v/>
      </c>
      <c r="GM838">
        <f>ROUND(O838+X838+Y838,0)+GX838</f>
        <v/>
      </c>
      <c r="GN838">
        <f>IF(OR(BI838=0,BI838=1),GM838-GX838,0)</f>
        <v/>
      </c>
      <c r="GO838">
        <f>IF(BI838=2,GM838-GX838,0)</f>
        <v/>
      </c>
      <c r="GP838">
        <f>IF(BI838=4,GM838-GX838,0)</f>
        <v/>
      </c>
      <c r="GR838" t="n">
        <v>0</v>
      </c>
      <c r="GS838" t="n">
        <v>3</v>
      </c>
      <c r="GT838" t="n">
        <v>0</v>
      </c>
      <c r="GU838" t="inlineStr"/>
      <c r="GV838">
        <f>ROUND((GT838),2)</f>
        <v/>
      </c>
      <c r="GW838" t="n">
        <v>1</v>
      </c>
      <c r="GX838">
        <f>ROUND(HC838*I838,0)</f>
        <v/>
      </c>
      <c r="HA838" t="n">
        <v>0</v>
      </c>
      <c r="HB838" t="n">
        <v>0</v>
      </c>
      <c r="HC838">
        <f>GV838*GW838</f>
        <v/>
      </c>
      <c r="HE838" t="inlineStr"/>
      <c r="HF838" t="inlineStr"/>
      <c r="HM838" t="inlineStr"/>
      <c r="HN838" t="inlineStr">
        <is>
          <t>Пр/812-099.2-1</t>
        </is>
      </c>
      <c r="HO838" t="inlineStr">
        <is>
          <t>Пр/774-099.2</t>
        </is>
      </c>
      <c r="HP838" t="inlineStr">
        <is>
          <t>Внутренние санитарнотехнические работы: смена труб, санприборов, запорной арматуры и другое</t>
        </is>
      </c>
      <c r="HQ838" t="inlineStr">
        <is>
          <t>Внутренние санитарнотехнические работы: смена труб, санприборов, запорной арматуры и другое</t>
        </is>
      </c>
      <c r="HS838" t="n">
        <v>0</v>
      </c>
      <c r="IK838" t="n">
        <v>0</v>
      </c>
    </row>
    <row r="839">
      <c r="A839" t="n">
        <v>17</v>
      </c>
      <c r="B839" t="n">
        <v>0</v>
      </c>
      <c r="C839">
        <f>ROW(SmtRes!A467)</f>
        <v/>
      </c>
      <c r="D839">
        <f>ROW(EtalonRes!A425)</f>
        <v/>
      </c>
      <c r="E839" t="inlineStr">
        <is>
          <t>2</t>
        </is>
      </c>
      <c r="F839" t="inlineStr">
        <is>
          <t>65-5-1</t>
        </is>
      </c>
      <c r="G839" t="inlineStr">
        <is>
          <t>Смена вентилей и клапанов обратных муфтовых диаметром до 20 мм</t>
        </is>
      </c>
      <c r="H839" t="inlineStr">
        <is>
          <t>100 шт.</t>
        </is>
      </c>
      <c r="I839">
        <f>ROUND(ROUND(2/100,4),7)</f>
        <v/>
      </c>
      <c r="J839" t="n">
        <v>0</v>
      </c>
      <c r="K839">
        <f>ROUND(ROUND(2/100,4),7)</f>
        <v/>
      </c>
      <c r="O839">
        <f>ROUND(CP839,0)</f>
        <v/>
      </c>
      <c r="P839">
        <f>ROUND(CQ839*I839,0)</f>
        <v/>
      </c>
      <c r="Q839">
        <f>(ROUND((ROUND(((ET839)*I839),0)*BB839),0)+ROUND((ROUND(((AE839-(EU839))*I839),0)*BS839),0))</f>
        <v/>
      </c>
      <c r="R839">
        <f>(ROUND((ROUND(((EU839)*I839),0)*BS839),0)+ROUND((ROUND(((AE839-(EU839))*I839),0)*BS839),0))</f>
        <v/>
      </c>
      <c r="S839">
        <f>ROUND(CT839*I839,0)</f>
        <v/>
      </c>
      <c r="T839">
        <f>ROUND(CU839*I839,0)</f>
        <v/>
      </c>
      <c r="U839">
        <f>ROUND(CV839*I839,7)</f>
        <v/>
      </c>
      <c r="V839">
        <f>ROUND(CW839*I839,7)</f>
        <v/>
      </c>
      <c r="W839">
        <f>ROUND(CX839*I839,0)</f>
        <v/>
      </c>
      <c r="X839">
        <f>ROUND(CY839,0)</f>
        <v/>
      </c>
      <c r="Y839">
        <f>ROUND(CZ839,0)</f>
        <v/>
      </c>
      <c r="AA839" t="n">
        <v>78869116</v>
      </c>
      <c r="AB839">
        <f>ROUND((AC839+AD839+AF839),2)</f>
        <v/>
      </c>
      <c r="AC839">
        <f>ROUND((ES839),2)</f>
        <v/>
      </c>
      <c r="AD839">
        <f>ROUND((((ET839)-(EU839))+AE839),2)</f>
        <v/>
      </c>
      <c r="AE839">
        <f>ROUND((EU839),2)</f>
        <v/>
      </c>
      <c r="AF839">
        <f>ROUND((EV839),2)</f>
        <v/>
      </c>
      <c r="AG839">
        <f>ROUND((AP839),2)</f>
        <v/>
      </c>
      <c r="AH839">
        <f>(EW839)</f>
        <v/>
      </c>
      <c r="AI839">
        <f>(EX839)</f>
        <v/>
      </c>
      <c r="AJ839">
        <f>(AS839)</f>
        <v/>
      </c>
      <c r="AK839" t="n">
        <v>2979.16</v>
      </c>
      <c r="AL839" t="n">
        <v>2240.13</v>
      </c>
      <c r="AM839" t="n">
        <v>4.36</v>
      </c>
      <c r="AN839" t="n">
        <v>0</v>
      </c>
      <c r="AO839" t="n">
        <v>734.67</v>
      </c>
      <c r="AP839" t="n">
        <v>0</v>
      </c>
      <c r="AQ839" t="n">
        <v>81</v>
      </c>
      <c r="AR839" t="n">
        <v>0</v>
      </c>
      <c r="AS839" t="n">
        <v>0</v>
      </c>
      <c r="AT839" t="n">
        <v>103</v>
      </c>
      <c r="AU839" t="n">
        <v>52</v>
      </c>
      <c r="AV839" t="n">
        <v>1</v>
      </c>
      <c r="AW839" t="n">
        <v>1</v>
      </c>
      <c r="AZ839" t="n">
        <v>1</v>
      </c>
      <c r="BA839" t="n">
        <v>52.25</v>
      </c>
      <c r="BB839" t="n">
        <v>24.98</v>
      </c>
      <c r="BC839" t="n">
        <v>10.16</v>
      </c>
      <c r="BD839" t="inlineStr"/>
      <c r="BE839" t="inlineStr"/>
      <c r="BF839" t="inlineStr"/>
      <c r="BG839" t="inlineStr"/>
      <c r="BH839" t="n">
        <v>0</v>
      </c>
      <c r="BI839" t="n">
        <v>1</v>
      </c>
      <c r="BJ839" t="inlineStr">
        <is>
          <t>ТЕРр Московской обл., 65-5-1, приказ Минстроя России №675/пр от 28.02.2017 № 263/пр</t>
        </is>
      </c>
      <c r="BM839" t="n">
        <v>65007</v>
      </c>
      <c r="BN839" t="n">
        <v>0</v>
      </c>
      <c r="BO839" t="inlineStr">
        <is>
          <t>65-5-1</t>
        </is>
      </c>
      <c r="BP839" t="n">
        <v>1</v>
      </c>
      <c r="BQ839" t="n">
        <v>6</v>
      </c>
      <c r="BR839" t="n">
        <v>0</v>
      </c>
      <c r="BS839" t="n">
        <v>52.25</v>
      </c>
      <c r="BT839" t="n">
        <v>1</v>
      </c>
      <c r="BU839" t="n">
        <v>1</v>
      </c>
      <c r="BV839" t="n">
        <v>1</v>
      </c>
      <c r="BW839" t="n">
        <v>1</v>
      </c>
      <c r="BX839" t="n">
        <v>1</v>
      </c>
      <c r="BY839" t="inlineStr"/>
      <c r="BZ839" t="n">
        <v>103</v>
      </c>
      <c r="CA839" t="n">
        <v>52</v>
      </c>
      <c r="CB839" t="inlineStr"/>
      <c r="CE839" t="n">
        <v>12</v>
      </c>
      <c r="CF839" t="n">
        <v>0</v>
      </c>
      <c r="CG839" t="n">
        <v>0</v>
      </c>
      <c r="CM839" t="n">
        <v>0</v>
      </c>
      <c r="CN839" t="inlineStr"/>
      <c r="CO839" t="n">
        <v>0</v>
      </c>
      <c r="CP839">
        <f>(P839+Q839+S839)</f>
        <v/>
      </c>
      <c r="CQ839">
        <f>AC839*BC839</f>
        <v/>
      </c>
      <c r="CR839">
        <f>(ROUND((ROUND(((ET839)*1),0)*BB839),0)+ROUND((ROUND(((AE839-(EU839))*1),0)*BS839),0))</f>
        <v/>
      </c>
      <c r="CS839">
        <f>(ROUND((ROUND(((EU839)*1),0)*BS839),0)+ROUND((ROUND(((AE839-(EU839))*1),0)*BS839),0))</f>
        <v/>
      </c>
      <c r="CT839">
        <f>AF839*BA839</f>
        <v/>
      </c>
      <c r="CU839">
        <f>AG839</f>
        <v/>
      </c>
      <c r="CV839">
        <f>AH839</f>
        <v/>
      </c>
      <c r="CW839">
        <f>AI839</f>
        <v/>
      </c>
      <c r="CX839">
        <f>AJ839</f>
        <v/>
      </c>
      <c r="CY839">
        <f>(((S839+R839)*AT839)/100)</f>
        <v/>
      </c>
      <c r="CZ839">
        <f>(((S839+R839)*AU839)/100)</f>
        <v/>
      </c>
      <c r="DC839" t="inlineStr"/>
      <c r="DD839" t="inlineStr"/>
      <c r="DE839" t="inlineStr"/>
      <c r="DF839" t="inlineStr"/>
      <c r="DG839" t="inlineStr"/>
      <c r="DH839" t="inlineStr"/>
      <c r="DI839" t="inlineStr"/>
      <c r="DJ839" t="inlineStr"/>
      <c r="DK839" t="inlineStr"/>
      <c r="DL839" t="inlineStr"/>
      <c r="DM839" t="inlineStr"/>
      <c r="DN839" t="n">
        <v>0</v>
      </c>
      <c r="DO839" t="n">
        <v>0</v>
      </c>
      <c r="DP839" t="n">
        <v>1</v>
      </c>
      <c r="DQ839" t="n">
        <v>1</v>
      </c>
      <c r="DU839" t="n">
        <v>1010</v>
      </c>
      <c r="DV839" t="inlineStr">
        <is>
          <t>100 шт.</t>
        </is>
      </c>
      <c r="DW839" t="inlineStr">
        <is>
          <t>100 шт.</t>
        </is>
      </c>
      <c r="DX839" t="n">
        <v>100</v>
      </c>
      <c r="DZ839" t="inlineStr"/>
      <c r="EA839" t="inlineStr"/>
      <c r="EB839" t="inlineStr"/>
      <c r="EC839" t="inlineStr"/>
      <c r="EE839" t="n">
        <v>78726000</v>
      </c>
      <c r="EF839" t="n">
        <v>6</v>
      </c>
      <c r="EG839" t="inlineStr">
        <is>
          <t>Ремонтно-строительные работы</t>
        </is>
      </c>
      <c r="EH839" t="n">
        <v>99</v>
      </c>
      <c r="EI839" t="inlineStr">
        <is>
          <t>Внутренние санитарно-технические работы</t>
        </is>
      </c>
      <c r="EJ839" t="n">
        <v>1</v>
      </c>
      <c r="EK839" t="n">
        <v>65007</v>
      </c>
      <c r="EL839" t="inlineStr">
        <is>
          <t>Внутренние санитарнотехнические работы: смена труб, санприборов, запорной арматуры и другое</t>
        </is>
      </c>
      <c r="EM839" t="inlineStr">
        <is>
          <t>рФЕР-65</t>
        </is>
      </c>
      <c r="EO839" t="inlineStr"/>
      <c r="EQ839" t="n">
        <v>0</v>
      </c>
      <c r="ER839" t="n">
        <v>2979.16</v>
      </c>
      <c r="ES839" t="n">
        <v>2240.13</v>
      </c>
      <c r="ET839" t="n">
        <v>4.36</v>
      </c>
      <c r="EU839" t="n">
        <v>0</v>
      </c>
      <c r="EV839" t="n">
        <v>734.67</v>
      </c>
      <c r="EW839" t="n">
        <v>81</v>
      </c>
      <c r="EX839" t="n">
        <v>0</v>
      </c>
      <c r="EY839" t="n">
        <v>0</v>
      </c>
      <c r="FQ839" t="n">
        <v>0</v>
      </c>
      <c r="FR839" t="n">
        <v>0</v>
      </c>
      <c r="FS839" t="n">
        <v>0</v>
      </c>
      <c r="FX839" t="n">
        <v>103</v>
      </c>
      <c r="FY839" t="n">
        <v>52</v>
      </c>
      <c r="GA839" t="inlineStr"/>
      <c r="GD839" t="n">
        <v>1</v>
      </c>
      <c r="GF839" t="n">
        <v>152852496</v>
      </c>
      <c r="GG839" t="n">
        <v>2</v>
      </c>
      <c r="GH839" t="n">
        <v>1</v>
      </c>
      <c r="GI839" t="n">
        <v>2</v>
      </c>
      <c r="GJ839" t="n">
        <v>0</v>
      </c>
      <c r="GK839" t="n">
        <v>0</v>
      </c>
      <c r="GL839">
        <f>ROUND(IF(AND(BH839=3,BI839=3,FS839&lt;&gt;0),P839,0),0)</f>
        <v/>
      </c>
      <c r="GM839">
        <f>ROUND(O839+X839+Y839,0)+GX839</f>
        <v/>
      </c>
      <c r="GN839">
        <f>IF(OR(BI839=0,BI839=1),GM839-GX839,0)</f>
        <v/>
      </c>
      <c r="GO839">
        <f>IF(BI839=2,GM839-GX839,0)</f>
        <v/>
      </c>
      <c r="GP839">
        <f>IF(BI839=4,GM839-GX839,0)</f>
        <v/>
      </c>
      <c r="GR839" t="n">
        <v>0</v>
      </c>
      <c r="GS839" t="n">
        <v>3</v>
      </c>
      <c r="GT839" t="n">
        <v>0</v>
      </c>
      <c r="GU839" t="inlineStr"/>
      <c r="GV839">
        <f>ROUND((GT839),2)</f>
        <v/>
      </c>
      <c r="GW839" t="n">
        <v>1</v>
      </c>
      <c r="GX839">
        <f>ROUND(HC839*I839,0)</f>
        <v/>
      </c>
      <c r="HA839" t="n">
        <v>0</v>
      </c>
      <c r="HB839" t="n">
        <v>0</v>
      </c>
      <c r="HC839">
        <f>GV839*GW839</f>
        <v/>
      </c>
      <c r="HE839" t="inlineStr"/>
      <c r="HF839" t="inlineStr"/>
      <c r="HM839" t="inlineStr"/>
      <c r="HN839" t="inlineStr">
        <is>
          <t>Пр/812-099.2-1</t>
        </is>
      </c>
      <c r="HO839" t="inlineStr">
        <is>
          <t>Пр/774-099.2</t>
        </is>
      </c>
      <c r="HP839" t="inlineStr">
        <is>
          <t>Внутренние санитарнотехнические работы: смена труб, санприборов, запорной арматуры и другое</t>
        </is>
      </c>
      <c r="HQ839" t="inlineStr">
        <is>
          <t>Внутренние санитарнотехнические работы: смена труб, санприборов, запорной арматуры и другое</t>
        </is>
      </c>
      <c r="HS839" t="n">
        <v>0</v>
      </c>
      <c r="IK839" t="n">
        <v>0</v>
      </c>
    </row>
    <row r="840">
      <c r="A840" t="n">
        <v>18</v>
      </c>
      <c r="B840" t="n">
        <v>0</v>
      </c>
      <c r="C840" t="n">
        <v>467</v>
      </c>
      <c r="E840" t="inlineStr">
        <is>
          <t>2,1</t>
        </is>
      </c>
      <c r="F840" t="inlineStr">
        <is>
          <t>509-9899</t>
        </is>
      </c>
      <c r="G840" t="inlineStr">
        <is>
          <t>Строительный мусор и масса возвратных материалов</t>
        </is>
      </c>
      <c r="H840" t="inlineStr">
        <is>
          <t>т</t>
        </is>
      </c>
      <c r="I840">
        <f>I839*J840</f>
        <v/>
      </c>
      <c r="J840" t="n">
        <v>0.04</v>
      </c>
      <c r="K840" t="n">
        <v>0.04</v>
      </c>
      <c r="O840">
        <f>ROUND(CP840,0)</f>
        <v/>
      </c>
      <c r="P840">
        <f>ROUND(CQ840*I840,0)</f>
        <v/>
      </c>
      <c r="Q840">
        <f>(ROUND((ROUND(((ET840)*I840),0)*BB840),0)+ROUND((ROUND(((AE840-(EU840))*I840),0)*BS840),0))</f>
        <v/>
      </c>
      <c r="R840">
        <f>(ROUND((ROUND(((EU840)*I840),0)*BS840),0)+ROUND((ROUND(((AE840-(EU840))*I840),0)*BS840),0))</f>
        <v/>
      </c>
      <c r="S840">
        <f>ROUND(CT840*I840,0)</f>
        <v/>
      </c>
      <c r="T840">
        <f>ROUND(CU840*I840,0)</f>
        <v/>
      </c>
      <c r="U840">
        <f>ROUND(CV840*I840,7)</f>
        <v/>
      </c>
      <c r="V840">
        <f>ROUND(CW840*I840,7)</f>
        <v/>
      </c>
      <c r="W840">
        <f>ROUND(CX840*I840,0)</f>
        <v/>
      </c>
      <c r="X840">
        <f>ROUND(CY840,0)</f>
        <v/>
      </c>
      <c r="Y840">
        <f>ROUND(CZ840,0)</f>
        <v/>
      </c>
      <c r="AA840" t="n">
        <v>78869116</v>
      </c>
      <c r="AB840">
        <f>ROUND((AC840+AD840+AF840),2)</f>
        <v/>
      </c>
      <c r="AC840">
        <f>ROUND((ES840),2)</f>
        <v/>
      </c>
      <c r="AD840">
        <f>ROUND((((ET840)-(EU840))+AE840),2)</f>
        <v/>
      </c>
      <c r="AE840">
        <f>ROUND((EU840),2)</f>
        <v/>
      </c>
      <c r="AF840">
        <f>ROUND((EV840),2)</f>
        <v/>
      </c>
      <c r="AG840">
        <f>ROUND((AP840),2)</f>
        <v/>
      </c>
      <c r="AH840">
        <f>(EW840)</f>
        <v/>
      </c>
      <c r="AI840">
        <f>(EX840)</f>
        <v/>
      </c>
      <c r="AJ840">
        <f>(AS840)</f>
        <v/>
      </c>
      <c r="AK840" t="n">
        <v>0</v>
      </c>
      <c r="AL840" t="n">
        <v>0</v>
      </c>
      <c r="AM840" t="n">
        <v>0</v>
      </c>
      <c r="AN840" t="n">
        <v>0</v>
      </c>
      <c r="AO840" t="n">
        <v>0</v>
      </c>
      <c r="AP840" t="n">
        <v>0</v>
      </c>
      <c r="AQ840" t="n">
        <v>0</v>
      </c>
      <c r="AR840" t="n">
        <v>0</v>
      </c>
      <c r="AS840" t="n">
        <v>0</v>
      </c>
      <c r="AT840" t="n">
        <v>103</v>
      </c>
      <c r="AU840" t="n">
        <v>52</v>
      </c>
      <c r="AV840" t="n">
        <v>1</v>
      </c>
      <c r="AW840" t="n">
        <v>1</v>
      </c>
      <c r="AZ840" t="n">
        <v>1</v>
      </c>
      <c r="BA840" t="n">
        <v>1</v>
      </c>
      <c r="BB840" t="n">
        <v>1</v>
      </c>
      <c r="BC840" t="n">
        <v>1</v>
      </c>
      <c r="BD840" t="inlineStr"/>
      <c r="BE840" t="inlineStr"/>
      <c r="BF840" t="inlineStr"/>
      <c r="BG840" t="inlineStr"/>
      <c r="BH840" t="n">
        <v>3</v>
      </c>
      <c r="BI840" t="n">
        <v>1</v>
      </c>
      <c r="BJ840" t="inlineStr">
        <is>
          <t>ТССЦ Московской обл., 509-9899, приказ Минстроя России №675/пр от 28.02.2017 № 258/пр</t>
        </is>
      </c>
      <c r="BM840" t="n">
        <v>65007</v>
      </c>
      <c r="BN840" t="n">
        <v>0</v>
      </c>
      <c r="BO840" t="inlineStr"/>
      <c r="BP840" t="n">
        <v>0</v>
      </c>
      <c r="BQ840" t="n">
        <v>6</v>
      </c>
      <c r="BR840" t="n">
        <v>0</v>
      </c>
      <c r="BS840" t="n">
        <v>1</v>
      </c>
      <c r="BT840" t="n">
        <v>1</v>
      </c>
      <c r="BU840" t="n">
        <v>1</v>
      </c>
      <c r="BV840" t="n">
        <v>1</v>
      </c>
      <c r="BW840" t="n">
        <v>1</v>
      </c>
      <c r="BX840" t="n">
        <v>1</v>
      </c>
      <c r="BY840" t="inlineStr"/>
      <c r="BZ840" t="n">
        <v>103</v>
      </c>
      <c r="CA840" t="n">
        <v>52</v>
      </c>
      <c r="CB840" t="inlineStr"/>
      <c r="CE840" t="n">
        <v>12</v>
      </c>
      <c r="CF840" t="n">
        <v>0</v>
      </c>
      <c r="CG840" t="n">
        <v>0</v>
      </c>
      <c r="CM840" t="n">
        <v>0</v>
      </c>
      <c r="CN840" t="inlineStr"/>
      <c r="CO840" t="n">
        <v>0</v>
      </c>
      <c r="CP840">
        <f>(P840+Q840+S840)</f>
        <v/>
      </c>
      <c r="CQ840">
        <f>AC840*BC840</f>
        <v/>
      </c>
      <c r="CR840">
        <f>(ROUND((ROUND(((ET840)*1),0)*BB840),0)+ROUND((ROUND(((AE840-(EU840))*1),0)*BS840),0))</f>
        <v/>
      </c>
      <c r="CS840">
        <f>(ROUND((ROUND(((EU840)*1),0)*BS840),0)+ROUND((ROUND(((AE840-(EU840))*1),0)*BS840),0))</f>
        <v/>
      </c>
      <c r="CT840">
        <f>AF840*BA840</f>
        <v/>
      </c>
      <c r="CU840">
        <f>AG840</f>
        <v/>
      </c>
      <c r="CV840">
        <f>AH840</f>
        <v/>
      </c>
      <c r="CW840">
        <f>AI840</f>
        <v/>
      </c>
      <c r="CX840">
        <f>AJ840</f>
        <v/>
      </c>
      <c r="CY840">
        <f>(((S840+R840)*AT840)/100)</f>
        <v/>
      </c>
      <c r="CZ840">
        <f>(((S840+R840)*AU840)/100)</f>
        <v/>
      </c>
      <c r="DC840" t="inlineStr"/>
      <c r="DD840" t="inlineStr"/>
      <c r="DE840" t="inlineStr"/>
      <c r="DF840" t="inlineStr"/>
      <c r="DG840" t="inlineStr"/>
      <c r="DH840" t="inlineStr"/>
      <c r="DI840" t="inlineStr"/>
      <c r="DJ840" t="inlineStr"/>
      <c r="DK840" t="inlineStr"/>
      <c r="DL840" t="inlineStr"/>
      <c r="DM840" t="inlineStr"/>
      <c r="DN840" t="n">
        <v>0</v>
      </c>
      <c r="DO840" t="n">
        <v>0</v>
      </c>
      <c r="DP840" t="n">
        <v>1</v>
      </c>
      <c r="DQ840" t="n">
        <v>1</v>
      </c>
      <c r="DU840" t="n">
        <v>1009</v>
      </c>
      <c r="DV840" t="inlineStr">
        <is>
          <t>т</t>
        </is>
      </c>
      <c r="DW840" t="inlineStr">
        <is>
          <t>т</t>
        </is>
      </c>
      <c r="DX840" t="n">
        <v>1000</v>
      </c>
      <c r="DZ840" t="inlineStr"/>
      <c r="EA840" t="inlineStr"/>
      <c r="EB840" t="inlineStr"/>
      <c r="EC840" t="inlineStr"/>
      <c r="EE840" t="n">
        <v>78726000</v>
      </c>
      <c r="EF840" t="n">
        <v>6</v>
      </c>
      <c r="EG840" t="inlineStr">
        <is>
          <t>Ремонтно-строительные работы</t>
        </is>
      </c>
      <c r="EH840" t="n">
        <v>99</v>
      </c>
      <c r="EI840" t="inlineStr">
        <is>
          <t>Внутренние санитарно-технические работы</t>
        </is>
      </c>
      <c r="EJ840" t="n">
        <v>1</v>
      </c>
      <c r="EK840" t="n">
        <v>65007</v>
      </c>
      <c r="EL840" t="inlineStr">
        <is>
          <t>Внутренние санитарнотехнические работы: смена труб, санприборов, запорной арматуры и другое</t>
        </is>
      </c>
      <c r="EM840" t="inlineStr">
        <is>
          <t>рФЕР-65</t>
        </is>
      </c>
      <c r="EO840" t="inlineStr"/>
      <c r="EQ840" t="n">
        <v>0</v>
      </c>
      <c r="ER840" t="n">
        <v>0</v>
      </c>
      <c r="ES840" t="n">
        <v>0</v>
      </c>
      <c r="ET840" t="n">
        <v>0</v>
      </c>
      <c r="EU840" t="n">
        <v>0</v>
      </c>
      <c r="EV840" t="n">
        <v>0</v>
      </c>
      <c r="EW840" t="n">
        <v>0</v>
      </c>
      <c r="EX840" t="n">
        <v>0</v>
      </c>
      <c r="FQ840" t="n">
        <v>0</v>
      </c>
      <c r="FR840" t="n">
        <v>0</v>
      </c>
      <c r="FS840" t="n">
        <v>0</v>
      </c>
      <c r="FX840" t="n">
        <v>103</v>
      </c>
      <c r="FY840" t="n">
        <v>52</v>
      </c>
      <c r="GA840" t="inlineStr"/>
      <c r="GD840" t="n">
        <v>1</v>
      </c>
      <c r="GF840" t="n">
        <v>1839160745</v>
      </c>
      <c r="GG840" t="n">
        <v>2</v>
      </c>
      <c r="GH840" t="n">
        <v>1</v>
      </c>
      <c r="GI840" t="n">
        <v>-2</v>
      </c>
      <c r="GJ840" t="n">
        <v>0</v>
      </c>
      <c r="GK840" t="n">
        <v>0</v>
      </c>
      <c r="GL840">
        <f>ROUND(IF(AND(BH840=3,BI840=3,FS840&lt;&gt;0),P840,0),0)</f>
        <v/>
      </c>
      <c r="GM840">
        <f>ROUND(O840+X840+Y840,0)+GX840</f>
        <v/>
      </c>
      <c r="GN840">
        <f>IF(OR(BI840=0,BI840=1),GM840-GX840,0)</f>
        <v/>
      </c>
      <c r="GO840">
        <f>IF(BI840=2,GM840-GX840,0)</f>
        <v/>
      </c>
      <c r="GP840">
        <f>IF(BI840=4,GM840-GX840,0)</f>
        <v/>
      </c>
      <c r="GR840" t="n">
        <v>0</v>
      </c>
      <c r="GS840" t="n">
        <v>3</v>
      </c>
      <c r="GT840" t="n">
        <v>0</v>
      </c>
      <c r="GU840" t="inlineStr"/>
      <c r="GV840">
        <f>ROUND((GT840),2)</f>
        <v/>
      </c>
      <c r="GW840" t="n">
        <v>1</v>
      </c>
      <c r="GX840">
        <f>ROUND(HC840*I840,0)</f>
        <v/>
      </c>
      <c r="HA840" t="n">
        <v>0</v>
      </c>
      <c r="HB840" t="n">
        <v>0</v>
      </c>
      <c r="HC840">
        <f>GV840*GW840</f>
        <v/>
      </c>
      <c r="HE840" t="inlineStr"/>
      <c r="HF840" t="inlineStr"/>
      <c r="HM840" t="inlineStr"/>
      <c r="HN840" t="inlineStr">
        <is>
          <t>Пр/812-099.2-1</t>
        </is>
      </c>
      <c r="HO840" t="inlineStr">
        <is>
          <t>Пр/774-099.2</t>
        </is>
      </c>
      <c r="HP840" t="inlineStr">
        <is>
          <t>Внутренние санитарнотехнические работы: смена труб, санприборов, запорной арматуры и другое</t>
        </is>
      </c>
      <c r="HQ840" t="inlineStr">
        <is>
          <t>Внутренние санитарнотехнические работы: смена труб, санприборов, запорной арматуры и другое</t>
        </is>
      </c>
      <c r="HS840" t="n">
        <v>0</v>
      </c>
      <c r="IK840" t="n">
        <v>0</v>
      </c>
    </row>
    <row r="841">
      <c r="A841" t="n">
        <v>18</v>
      </c>
      <c r="B841" t="n">
        <v>0</v>
      </c>
      <c r="C841" t="n">
        <v>462</v>
      </c>
      <c r="E841" t="inlineStr">
        <is>
          <t>2,2</t>
        </is>
      </c>
      <c r="F841" t="inlineStr">
        <is>
          <t>302-0062</t>
        </is>
      </c>
      <c r="G841" t="inlineStr">
        <is>
          <t>Кран шаровый муфтовый Valtec для воды диаметром 15 мм, тип в/в</t>
        </is>
      </c>
      <c r="H841" t="inlineStr">
        <is>
          <t>шт.</t>
        </is>
      </c>
      <c r="I841">
        <f>I839*J841</f>
        <v/>
      </c>
      <c r="J841" t="n">
        <v>50</v>
      </c>
      <c r="K841" t="n">
        <v>50</v>
      </c>
      <c r="O841">
        <f>ROUND(CP841,0)</f>
        <v/>
      </c>
      <c r="P841">
        <f>ROUND(CQ841*I841,0)</f>
        <v/>
      </c>
      <c r="Q841">
        <f>(ROUND((ROUND(((ET841)*I841),0)*BB841),0)+ROUND((ROUND(((AE841-(EU841))*I841),0)*BS841),0))</f>
        <v/>
      </c>
      <c r="R841">
        <f>(ROUND((ROUND(((EU841)*I841),0)*BS841),0)+ROUND((ROUND(((AE841-(EU841))*I841),0)*BS841),0))</f>
        <v/>
      </c>
      <c r="S841">
        <f>ROUND(CT841*I841,0)</f>
        <v/>
      </c>
      <c r="T841">
        <f>ROUND(CU841*I841,0)</f>
        <v/>
      </c>
      <c r="U841">
        <f>ROUND(CV841*I841,7)</f>
        <v/>
      </c>
      <c r="V841">
        <f>ROUND(CW841*I841,7)</f>
        <v/>
      </c>
      <c r="W841">
        <f>ROUND(CX841*I841,0)</f>
        <v/>
      </c>
      <c r="X841">
        <f>ROUND(CY841,0)</f>
        <v/>
      </c>
      <c r="Y841">
        <f>ROUND(CZ841,0)</f>
        <v/>
      </c>
      <c r="AA841" t="n">
        <v>78869116</v>
      </c>
      <c r="AB841">
        <f>ROUND((AC841+AD841+AF841),2)</f>
        <v/>
      </c>
      <c r="AC841">
        <f>ROUND((ES841),2)</f>
        <v/>
      </c>
      <c r="AD841">
        <f>ROUND((((ET841)-(EU841))+AE841),2)</f>
        <v/>
      </c>
      <c r="AE841">
        <f>ROUND((EU841),2)</f>
        <v/>
      </c>
      <c r="AF841">
        <f>ROUND((EV841),2)</f>
        <v/>
      </c>
      <c r="AG841">
        <f>ROUND((AP841),2)</f>
        <v/>
      </c>
      <c r="AH841">
        <f>(EW841)</f>
        <v/>
      </c>
      <c r="AI841">
        <f>(EX841)</f>
        <v/>
      </c>
      <c r="AJ841">
        <f>(AS841)</f>
        <v/>
      </c>
      <c r="AK841" t="n">
        <v>28.53</v>
      </c>
      <c r="AL841" t="n">
        <v>28.53</v>
      </c>
      <c r="AM841" t="n">
        <v>0</v>
      </c>
      <c r="AN841" t="n">
        <v>0</v>
      </c>
      <c r="AO841" t="n">
        <v>0</v>
      </c>
      <c r="AP841" t="n">
        <v>0</v>
      </c>
      <c r="AQ841" t="n">
        <v>0</v>
      </c>
      <c r="AR841" t="n">
        <v>0</v>
      </c>
      <c r="AS841" t="n">
        <v>0.01</v>
      </c>
      <c r="AT841" t="n">
        <v>103</v>
      </c>
      <c r="AU841" t="n">
        <v>52</v>
      </c>
      <c r="AV841" t="n">
        <v>1</v>
      </c>
      <c r="AW841" t="n">
        <v>1</v>
      </c>
      <c r="AZ841" t="n">
        <v>1</v>
      </c>
      <c r="BA841" t="n">
        <v>1</v>
      </c>
      <c r="BB841" t="n">
        <v>1</v>
      </c>
      <c r="BC841" t="n">
        <v>13.47</v>
      </c>
      <c r="BD841" t="inlineStr"/>
      <c r="BE841" t="inlineStr"/>
      <c r="BF841" t="inlineStr"/>
      <c r="BG841" t="inlineStr"/>
      <c r="BH841" t="n">
        <v>3</v>
      </c>
      <c r="BI841" t="n">
        <v>1</v>
      </c>
      <c r="BJ841" t="inlineStr">
        <is>
          <t>ТССЦ Московской обл., 302-0062, приказ Минстроя России №675/пр от 28.02.2017 № 256/пр</t>
        </is>
      </c>
      <c r="BM841" t="n">
        <v>65007</v>
      </c>
      <c r="BN841" t="n">
        <v>0</v>
      </c>
      <c r="BO841" t="inlineStr">
        <is>
          <t>302-0062</t>
        </is>
      </c>
      <c r="BP841" t="n">
        <v>1</v>
      </c>
      <c r="BQ841" t="n">
        <v>6</v>
      </c>
      <c r="BR841" t="n">
        <v>0</v>
      </c>
      <c r="BS841" t="n">
        <v>1</v>
      </c>
      <c r="BT841" t="n">
        <v>1</v>
      </c>
      <c r="BU841" t="n">
        <v>1</v>
      </c>
      <c r="BV841" t="n">
        <v>1</v>
      </c>
      <c r="BW841" t="n">
        <v>1</v>
      </c>
      <c r="BX841" t="n">
        <v>1</v>
      </c>
      <c r="BY841" t="inlineStr"/>
      <c r="BZ841" t="n">
        <v>103</v>
      </c>
      <c r="CA841" t="n">
        <v>52</v>
      </c>
      <c r="CB841" t="inlineStr"/>
      <c r="CE841" t="n">
        <v>12</v>
      </c>
      <c r="CF841" t="n">
        <v>0</v>
      </c>
      <c r="CG841" t="n">
        <v>0</v>
      </c>
      <c r="CM841" t="n">
        <v>0</v>
      </c>
      <c r="CN841" t="inlineStr"/>
      <c r="CO841" t="n">
        <v>0</v>
      </c>
      <c r="CP841">
        <f>(P841+Q841+S841)</f>
        <v/>
      </c>
      <c r="CQ841">
        <f>AC841*BC841</f>
        <v/>
      </c>
      <c r="CR841">
        <f>(ROUND((ROUND(((ET841)*1),0)*BB841),0)+ROUND((ROUND(((AE841-(EU841))*1),0)*BS841),0))</f>
        <v/>
      </c>
      <c r="CS841">
        <f>(ROUND((ROUND(((EU841)*1),0)*BS841),0)+ROUND((ROUND(((AE841-(EU841))*1),0)*BS841),0))</f>
        <v/>
      </c>
      <c r="CT841">
        <f>AF841*BA841</f>
        <v/>
      </c>
      <c r="CU841">
        <f>AG841</f>
        <v/>
      </c>
      <c r="CV841">
        <f>AH841</f>
        <v/>
      </c>
      <c r="CW841">
        <f>AI841</f>
        <v/>
      </c>
      <c r="CX841">
        <f>AJ841</f>
        <v/>
      </c>
      <c r="CY841">
        <f>(((S841+R841)*AT841)/100)</f>
        <v/>
      </c>
      <c r="CZ841">
        <f>(((S841+R841)*AU841)/100)</f>
        <v/>
      </c>
      <c r="DC841" t="inlineStr"/>
      <c r="DD841" t="inlineStr"/>
      <c r="DE841" t="inlineStr"/>
      <c r="DF841" t="inlineStr"/>
      <c r="DG841" t="inlineStr"/>
      <c r="DH841" t="inlineStr"/>
      <c r="DI841" t="inlineStr"/>
      <c r="DJ841" t="inlineStr"/>
      <c r="DK841" t="inlineStr"/>
      <c r="DL841" t="inlineStr"/>
      <c r="DM841" t="inlineStr"/>
      <c r="DN841" t="n">
        <v>0</v>
      </c>
      <c r="DO841" t="n">
        <v>0</v>
      </c>
      <c r="DP841" t="n">
        <v>1</v>
      </c>
      <c r="DQ841" t="n">
        <v>1</v>
      </c>
      <c r="DU841" t="n">
        <v>1010</v>
      </c>
      <c r="DV841" t="inlineStr">
        <is>
          <t>шт.</t>
        </is>
      </c>
      <c r="DW841" t="inlineStr">
        <is>
          <t>шт.</t>
        </is>
      </c>
      <c r="DX841" t="n">
        <v>1</v>
      </c>
      <c r="DZ841" t="inlineStr"/>
      <c r="EA841" t="inlineStr"/>
      <c r="EB841" t="inlineStr"/>
      <c r="EC841" t="inlineStr"/>
      <c r="EE841" t="n">
        <v>78726000</v>
      </c>
      <c r="EF841" t="n">
        <v>6</v>
      </c>
      <c r="EG841" t="inlineStr">
        <is>
          <t>Ремонтно-строительные работы</t>
        </is>
      </c>
      <c r="EH841" t="n">
        <v>99</v>
      </c>
      <c r="EI841" t="inlineStr">
        <is>
          <t>Внутренние санитарно-технические работы</t>
        </is>
      </c>
      <c r="EJ841" t="n">
        <v>1</v>
      </c>
      <c r="EK841" t="n">
        <v>65007</v>
      </c>
      <c r="EL841" t="inlineStr">
        <is>
          <t>Внутренние санитарнотехнические работы: смена труб, санприборов, запорной арматуры и другое</t>
        </is>
      </c>
      <c r="EM841" t="inlineStr">
        <is>
          <t>рФЕР-65</t>
        </is>
      </c>
      <c r="EO841" t="inlineStr"/>
      <c r="EQ841" t="n">
        <v>0</v>
      </c>
      <c r="ER841" t="n">
        <v>28.53</v>
      </c>
      <c r="ES841" t="n">
        <v>28.53</v>
      </c>
      <c r="ET841" t="n">
        <v>0</v>
      </c>
      <c r="EU841" t="n">
        <v>0</v>
      </c>
      <c r="EV841" t="n">
        <v>0</v>
      </c>
      <c r="EW841" t="n">
        <v>0</v>
      </c>
      <c r="EX841" t="n">
        <v>0</v>
      </c>
      <c r="FQ841" t="n">
        <v>0</v>
      </c>
      <c r="FR841" t="n">
        <v>0</v>
      </c>
      <c r="FS841" t="n">
        <v>0</v>
      </c>
      <c r="FX841" t="n">
        <v>103</v>
      </c>
      <c r="FY841" t="n">
        <v>52</v>
      </c>
      <c r="GA841" t="inlineStr"/>
      <c r="GD841" t="n">
        <v>1</v>
      </c>
      <c r="GF841" t="n">
        <v>-1687406522</v>
      </c>
      <c r="GG841" t="n">
        <v>2</v>
      </c>
      <c r="GH841" t="n">
        <v>1</v>
      </c>
      <c r="GI841" t="n">
        <v>2</v>
      </c>
      <c r="GJ841" t="n">
        <v>0</v>
      </c>
      <c r="GK841" t="n">
        <v>0</v>
      </c>
      <c r="GL841">
        <f>ROUND(IF(AND(BH841=3,BI841=3,FS841&lt;&gt;0),P841,0),0)</f>
        <v/>
      </c>
      <c r="GM841">
        <f>ROUND(O841+X841+Y841,0)+GX841</f>
        <v/>
      </c>
      <c r="GN841">
        <f>IF(OR(BI841=0,BI841=1),GM841-GX841,0)</f>
        <v/>
      </c>
      <c r="GO841">
        <f>IF(BI841=2,GM841-GX841,0)</f>
        <v/>
      </c>
      <c r="GP841">
        <f>IF(BI841=4,GM841-GX841,0)</f>
        <v/>
      </c>
      <c r="GR841" t="n">
        <v>0</v>
      </c>
      <c r="GS841" t="n">
        <v>3</v>
      </c>
      <c r="GT841" t="n">
        <v>0</v>
      </c>
      <c r="GU841" t="inlineStr"/>
      <c r="GV841">
        <f>ROUND((GT841),2)</f>
        <v/>
      </c>
      <c r="GW841" t="n">
        <v>1</v>
      </c>
      <c r="GX841">
        <f>ROUND(HC841*I841,0)</f>
        <v/>
      </c>
      <c r="HA841" t="n">
        <v>0</v>
      </c>
      <c r="HB841" t="n">
        <v>0</v>
      </c>
      <c r="HC841">
        <f>GV841*GW841</f>
        <v/>
      </c>
      <c r="HE841" t="inlineStr"/>
      <c r="HF841" t="inlineStr"/>
      <c r="HM841" t="inlineStr"/>
      <c r="HN841" t="inlineStr">
        <is>
          <t>Пр/812-099.2-1</t>
        </is>
      </c>
      <c r="HO841" t="inlineStr">
        <is>
          <t>Пр/774-099.2</t>
        </is>
      </c>
      <c r="HP841" t="inlineStr">
        <is>
          <t>Внутренние санитарнотехнические работы: смена труб, санприборов, запорной арматуры и другое</t>
        </is>
      </c>
      <c r="HQ841" t="inlineStr">
        <is>
          <t>Внутренние санитарнотехнические работы: смена труб, санприборов, запорной арматуры и другое</t>
        </is>
      </c>
      <c r="HS841" t="n">
        <v>0</v>
      </c>
      <c r="IK841" t="n">
        <v>0</v>
      </c>
    </row>
    <row r="842">
      <c r="A842" t="n">
        <v>18</v>
      </c>
      <c r="B842" t="n">
        <v>0</v>
      </c>
      <c r="C842" t="n">
        <v>463</v>
      </c>
      <c r="E842" t="inlineStr">
        <is>
          <t>2,3</t>
        </is>
      </c>
      <c r="F842" t="inlineStr">
        <is>
          <t>302-0063</t>
        </is>
      </c>
      <c r="G842" t="inlineStr">
        <is>
          <t>Кран шаровый муфтовый Valtec для воды диаметром 20 мм, тип в/в</t>
        </is>
      </c>
      <c r="H842" t="inlineStr">
        <is>
          <t>шт.</t>
        </is>
      </c>
      <c r="I842">
        <f>I839*J842</f>
        <v/>
      </c>
      <c r="J842" t="n">
        <v>100</v>
      </c>
      <c r="K842" t="n">
        <v>100</v>
      </c>
      <c r="O842">
        <f>ROUND(CP842,0)</f>
        <v/>
      </c>
      <c r="P842">
        <f>ROUND(CQ842*I842,0)</f>
        <v/>
      </c>
      <c r="Q842">
        <f>(ROUND((ROUND(((ET842)*I842),0)*BB842),0)+ROUND((ROUND(((AE842-(EU842))*I842),0)*BS842),0))</f>
        <v/>
      </c>
      <c r="R842">
        <f>(ROUND((ROUND(((EU842)*I842),0)*BS842),0)+ROUND((ROUND(((AE842-(EU842))*I842),0)*BS842),0))</f>
        <v/>
      </c>
      <c r="S842">
        <f>ROUND(CT842*I842,0)</f>
        <v/>
      </c>
      <c r="T842">
        <f>ROUND(CU842*I842,0)</f>
        <v/>
      </c>
      <c r="U842">
        <f>ROUND(CV842*I842,7)</f>
        <v/>
      </c>
      <c r="V842">
        <f>ROUND(CW842*I842,7)</f>
        <v/>
      </c>
      <c r="W842">
        <f>ROUND(CX842*I842,0)</f>
        <v/>
      </c>
      <c r="X842">
        <f>ROUND(CY842,0)</f>
        <v/>
      </c>
      <c r="Y842">
        <f>ROUND(CZ842,0)</f>
        <v/>
      </c>
      <c r="AA842" t="n">
        <v>78869116</v>
      </c>
      <c r="AB842">
        <f>ROUND((AC842+AD842+AF842),2)</f>
        <v/>
      </c>
      <c r="AC842">
        <f>ROUND((ES842),2)</f>
        <v/>
      </c>
      <c r="AD842">
        <f>ROUND((((ET842)-(EU842))+AE842),2)</f>
        <v/>
      </c>
      <c r="AE842">
        <f>ROUND((EU842),2)</f>
        <v/>
      </c>
      <c r="AF842">
        <f>ROUND((EV842),2)</f>
        <v/>
      </c>
      <c r="AG842">
        <f>ROUND((AP842),2)</f>
        <v/>
      </c>
      <c r="AH842">
        <f>(EW842)</f>
        <v/>
      </c>
      <c r="AI842">
        <f>(EX842)</f>
        <v/>
      </c>
      <c r="AJ842">
        <f>(AS842)</f>
        <v/>
      </c>
      <c r="AK842" t="n">
        <v>42.46</v>
      </c>
      <c r="AL842" t="n">
        <v>42.46</v>
      </c>
      <c r="AM842" t="n">
        <v>0</v>
      </c>
      <c r="AN842" t="n">
        <v>0</v>
      </c>
      <c r="AO842" t="n">
        <v>0</v>
      </c>
      <c r="AP842" t="n">
        <v>0</v>
      </c>
      <c r="AQ842" t="n">
        <v>0</v>
      </c>
      <c r="AR842" t="n">
        <v>0</v>
      </c>
      <c r="AS842" t="n">
        <v>0.01</v>
      </c>
      <c r="AT842" t="n">
        <v>103</v>
      </c>
      <c r="AU842" t="n">
        <v>52</v>
      </c>
      <c r="AV842" t="n">
        <v>1</v>
      </c>
      <c r="AW842" t="n">
        <v>1</v>
      </c>
      <c r="AZ842" t="n">
        <v>1</v>
      </c>
      <c r="BA842" t="n">
        <v>1</v>
      </c>
      <c r="BB842" t="n">
        <v>1</v>
      </c>
      <c r="BC842" t="n">
        <v>13.78</v>
      </c>
      <c r="BD842" t="inlineStr"/>
      <c r="BE842" t="inlineStr"/>
      <c r="BF842" t="inlineStr"/>
      <c r="BG842" t="inlineStr"/>
      <c r="BH842" t="n">
        <v>3</v>
      </c>
      <c r="BI842" t="n">
        <v>1</v>
      </c>
      <c r="BJ842" t="inlineStr">
        <is>
          <t>ТССЦ Московской обл., 302-0063, приказ Минстроя России №675/пр от 28.02.2017 № 256/пр</t>
        </is>
      </c>
      <c r="BM842" t="n">
        <v>65007</v>
      </c>
      <c r="BN842" t="n">
        <v>0</v>
      </c>
      <c r="BO842" t="inlineStr">
        <is>
          <t>302-0063</t>
        </is>
      </c>
      <c r="BP842" t="n">
        <v>1</v>
      </c>
      <c r="BQ842" t="n">
        <v>6</v>
      </c>
      <c r="BR842" t="n">
        <v>0</v>
      </c>
      <c r="BS842" t="n">
        <v>1</v>
      </c>
      <c r="BT842" t="n">
        <v>1</v>
      </c>
      <c r="BU842" t="n">
        <v>1</v>
      </c>
      <c r="BV842" t="n">
        <v>1</v>
      </c>
      <c r="BW842" t="n">
        <v>1</v>
      </c>
      <c r="BX842" t="n">
        <v>1</v>
      </c>
      <c r="BY842" t="inlineStr"/>
      <c r="BZ842" t="n">
        <v>103</v>
      </c>
      <c r="CA842" t="n">
        <v>52</v>
      </c>
      <c r="CB842" t="inlineStr"/>
      <c r="CE842" t="n">
        <v>12</v>
      </c>
      <c r="CF842" t="n">
        <v>0</v>
      </c>
      <c r="CG842" t="n">
        <v>0</v>
      </c>
      <c r="CM842" t="n">
        <v>0</v>
      </c>
      <c r="CN842" t="inlineStr"/>
      <c r="CO842" t="n">
        <v>0</v>
      </c>
      <c r="CP842">
        <f>(P842+Q842+S842)</f>
        <v/>
      </c>
      <c r="CQ842">
        <f>AC842*BC842</f>
        <v/>
      </c>
      <c r="CR842">
        <f>(ROUND((ROUND(((ET842)*1),0)*BB842),0)+ROUND((ROUND(((AE842-(EU842))*1),0)*BS842),0))</f>
        <v/>
      </c>
      <c r="CS842">
        <f>(ROUND((ROUND(((EU842)*1),0)*BS842),0)+ROUND((ROUND(((AE842-(EU842))*1),0)*BS842),0))</f>
        <v/>
      </c>
      <c r="CT842">
        <f>AF842*BA842</f>
        <v/>
      </c>
      <c r="CU842">
        <f>AG842</f>
        <v/>
      </c>
      <c r="CV842">
        <f>AH842</f>
        <v/>
      </c>
      <c r="CW842">
        <f>AI842</f>
        <v/>
      </c>
      <c r="CX842">
        <f>AJ842</f>
        <v/>
      </c>
      <c r="CY842">
        <f>(((S842+R842)*AT842)/100)</f>
        <v/>
      </c>
      <c r="CZ842">
        <f>(((S842+R842)*AU842)/100)</f>
        <v/>
      </c>
      <c r="DC842" t="inlineStr"/>
      <c r="DD842" t="inlineStr"/>
      <c r="DE842" t="inlineStr"/>
      <c r="DF842" t="inlineStr"/>
      <c r="DG842" t="inlineStr"/>
      <c r="DH842" t="inlineStr"/>
      <c r="DI842" t="inlineStr"/>
      <c r="DJ842" t="inlineStr"/>
      <c r="DK842" t="inlineStr"/>
      <c r="DL842" t="inlineStr"/>
      <c r="DM842" t="inlineStr"/>
      <c r="DN842" t="n">
        <v>0</v>
      </c>
      <c r="DO842" t="n">
        <v>0</v>
      </c>
      <c r="DP842" t="n">
        <v>1</v>
      </c>
      <c r="DQ842" t="n">
        <v>1</v>
      </c>
      <c r="DU842" t="n">
        <v>1010</v>
      </c>
      <c r="DV842" t="inlineStr">
        <is>
          <t>шт.</t>
        </is>
      </c>
      <c r="DW842" t="inlineStr">
        <is>
          <t>шт.</t>
        </is>
      </c>
      <c r="DX842" t="n">
        <v>1</v>
      </c>
      <c r="DZ842" t="inlineStr"/>
      <c r="EA842" t="inlineStr"/>
      <c r="EB842" t="inlineStr"/>
      <c r="EC842" t="inlineStr"/>
      <c r="EE842" t="n">
        <v>78726000</v>
      </c>
      <c r="EF842" t="n">
        <v>6</v>
      </c>
      <c r="EG842" t="inlineStr">
        <is>
          <t>Ремонтно-строительные работы</t>
        </is>
      </c>
      <c r="EH842" t="n">
        <v>99</v>
      </c>
      <c r="EI842" t="inlineStr">
        <is>
          <t>Внутренние санитарно-технические работы</t>
        </is>
      </c>
      <c r="EJ842" t="n">
        <v>1</v>
      </c>
      <c r="EK842" t="n">
        <v>65007</v>
      </c>
      <c r="EL842" t="inlineStr">
        <is>
          <t>Внутренние санитарнотехнические работы: смена труб, санприборов, запорной арматуры и другое</t>
        </is>
      </c>
      <c r="EM842" t="inlineStr">
        <is>
          <t>рФЕР-65</t>
        </is>
      </c>
      <c r="EO842" t="inlineStr"/>
      <c r="EQ842" t="n">
        <v>0</v>
      </c>
      <c r="ER842" t="n">
        <v>42.46</v>
      </c>
      <c r="ES842" t="n">
        <v>42.46</v>
      </c>
      <c r="ET842" t="n">
        <v>0</v>
      </c>
      <c r="EU842" t="n">
        <v>0</v>
      </c>
      <c r="EV842" t="n">
        <v>0</v>
      </c>
      <c r="EW842" t="n">
        <v>0</v>
      </c>
      <c r="EX842" t="n">
        <v>0</v>
      </c>
      <c r="FQ842" t="n">
        <v>0</v>
      </c>
      <c r="FR842" t="n">
        <v>0</v>
      </c>
      <c r="FS842" t="n">
        <v>0</v>
      </c>
      <c r="FX842" t="n">
        <v>103</v>
      </c>
      <c r="FY842" t="n">
        <v>52</v>
      </c>
      <c r="GA842" t="inlineStr"/>
      <c r="GD842" t="n">
        <v>1</v>
      </c>
      <c r="GF842" t="n">
        <v>1037232740</v>
      </c>
      <c r="GG842" t="n">
        <v>2</v>
      </c>
      <c r="GH842" t="n">
        <v>1</v>
      </c>
      <c r="GI842" t="n">
        <v>2</v>
      </c>
      <c r="GJ842" t="n">
        <v>0</v>
      </c>
      <c r="GK842" t="n">
        <v>0</v>
      </c>
      <c r="GL842">
        <f>ROUND(IF(AND(BH842=3,BI842=3,FS842&lt;&gt;0),P842,0),0)</f>
        <v/>
      </c>
      <c r="GM842">
        <f>ROUND(O842+X842+Y842,0)+GX842</f>
        <v/>
      </c>
      <c r="GN842">
        <f>IF(OR(BI842=0,BI842=1),GM842-GX842,0)</f>
        <v/>
      </c>
      <c r="GO842">
        <f>IF(BI842=2,GM842-GX842,0)</f>
        <v/>
      </c>
      <c r="GP842">
        <f>IF(BI842=4,GM842-GX842,0)</f>
        <v/>
      </c>
      <c r="GR842" t="n">
        <v>0</v>
      </c>
      <c r="GS842" t="n">
        <v>3</v>
      </c>
      <c r="GT842" t="n">
        <v>0</v>
      </c>
      <c r="GU842" t="inlineStr"/>
      <c r="GV842">
        <f>ROUND((GT842),2)</f>
        <v/>
      </c>
      <c r="GW842" t="n">
        <v>1</v>
      </c>
      <c r="GX842">
        <f>ROUND(HC842*I842,0)</f>
        <v/>
      </c>
      <c r="HA842" t="n">
        <v>0</v>
      </c>
      <c r="HB842" t="n">
        <v>0</v>
      </c>
      <c r="HC842">
        <f>GV842*GW842</f>
        <v/>
      </c>
      <c r="HE842" t="inlineStr"/>
      <c r="HF842" t="inlineStr"/>
      <c r="HM842" t="inlineStr"/>
      <c r="HN842" t="inlineStr">
        <is>
          <t>Пр/812-099.2-1</t>
        </is>
      </c>
      <c r="HO842" t="inlineStr">
        <is>
          <t>Пр/774-099.2</t>
        </is>
      </c>
      <c r="HP842" t="inlineStr">
        <is>
          <t>Внутренние санитарнотехнические работы: смена труб, санприборов, запорной арматуры и другое</t>
        </is>
      </c>
      <c r="HQ842" t="inlineStr">
        <is>
          <t>Внутренние санитарнотехнические работы: смена труб, санприборов, запорной арматуры и другое</t>
        </is>
      </c>
      <c r="HS842" t="n">
        <v>0</v>
      </c>
      <c r="IK842" t="n">
        <v>0</v>
      </c>
    </row>
    <row r="843">
      <c r="A843" t="n">
        <v>18</v>
      </c>
      <c r="B843" t="n">
        <v>0</v>
      </c>
      <c r="C843" t="n">
        <v>464</v>
      </c>
      <c r="E843" t="inlineStr">
        <is>
          <t>2,4</t>
        </is>
      </c>
      <c r="F843" t="inlineStr">
        <is>
          <t>302-0064</t>
        </is>
      </c>
      <c r="G843" t="inlineStr">
        <is>
          <t>Кран шаровый муфтовый Valtec для воды диаметром 25 мм, тип в/в</t>
        </is>
      </c>
      <c r="H843" t="inlineStr">
        <is>
          <t>шт.</t>
        </is>
      </c>
      <c r="I843">
        <f>I839*J843</f>
        <v/>
      </c>
      <c r="J843" t="n">
        <v>50</v>
      </c>
      <c r="K843" t="n">
        <v>50</v>
      </c>
      <c r="O843">
        <f>ROUND(CP843,0)</f>
        <v/>
      </c>
      <c r="P843">
        <f>ROUND(CQ843*I843,0)</f>
        <v/>
      </c>
      <c r="Q843">
        <f>(ROUND((ROUND(((ET843)*I843),0)*BB843),0)+ROUND((ROUND(((AE843-(EU843))*I843),0)*BS843),0))</f>
        <v/>
      </c>
      <c r="R843">
        <f>(ROUND((ROUND(((EU843)*I843),0)*BS843),0)+ROUND((ROUND(((AE843-(EU843))*I843),0)*BS843),0))</f>
        <v/>
      </c>
      <c r="S843">
        <f>ROUND(CT843*I843,0)</f>
        <v/>
      </c>
      <c r="T843">
        <f>ROUND(CU843*I843,0)</f>
        <v/>
      </c>
      <c r="U843">
        <f>ROUND(CV843*I843,7)</f>
        <v/>
      </c>
      <c r="V843">
        <f>ROUND(CW843*I843,7)</f>
        <v/>
      </c>
      <c r="W843">
        <f>ROUND(CX843*I843,0)</f>
        <v/>
      </c>
      <c r="X843">
        <f>ROUND(CY843,0)</f>
        <v/>
      </c>
      <c r="Y843">
        <f>ROUND(CZ843,0)</f>
        <v/>
      </c>
      <c r="AA843" t="n">
        <v>78869116</v>
      </c>
      <c r="AB843">
        <f>ROUND((AC843+AD843+AF843),2)</f>
        <v/>
      </c>
      <c r="AC843">
        <f>ROUND((ES843),2)</f>
        <v/>
      </c>
      <c r="AD843">
        <f>ROUND((((ET843)-(EU843))+AE843),2)</f>
        <v/>
      </c>
      <c r="AE843">
        <f>ROUND((EU843),2)</f>
        <v/>
      </c>
      <c r="AF843">
        <f>ROUND((EV843),2)</f>
        <v/>
      </c>
      <c r="AG843">
        <f>ROUND((AP843),2)</f>
        <v/>
      </c>
      <c r="AH843">
        <f>(EW843)</f>
        <v/>
      </c>
      <c r="AI843">
        <f>(EX843)</f>
        <v/>
      </c>
      <c r="AJ843">
        <f>(AS843)</f>
        <v/>
      </c>
      <c r="AK843" t="n">
        <v>67.09</v>
      </c>
      <c r="AL843" t="n">
        <v>67.09</v>
      </c>
      <c r="AM843" t="n">
        <v>0</v>
      </c>
      <c r="AN843" t="n">
        <v>0</v>
      </c>
      <c r="AO843" t="n">
        <v>0</v>
      </c>
      <c r="AP843" t="n">
        <v>0</v>
      </c>
      <c r="AQ843" t="n">
        <v>0</v>
      </c>
      <c r="AR843" t="n">
        <v>0</v>
      </c>
      <c r="AS843" t="n">
        <v>0.02</v>
      </c>
      <c r="AT843" t="n">
        <v>103</v>
      </c>
      <c r="AU843" t="n">
        <v>52</v>
      </c>
      <c r="AV843" t="n">
        <v>1</v>
      </c>
      <c r="AW843" t="n">
        <v>1</v>
      </c>
      <c r="AZ843" t="n">
        <v>1</v>
      </c>
      <c r="BA843" t="n">
        <v>1</v>
      </c>
      <c r="BB843" t="n">
        <v>1</v>
      </c>
      <c r="BC843" t="n">
        <v>14.16</v>
      </c>
      <c r="BD843" t="inlineStr"/>
      <c r="BE843" t="inlineStr"/>
      <c r="BF843" t="inlineStr"/>
      <c r="BG843" t="inlineStr"/>
      <c r="BH843" t="n">
        <v>3</v>
      </c>
      <c r="BI843" t="n">
        <v>1</v>
      </c>
      <c r="BJ843" t="inlineStr">
        <is>
          <t>ТССЦ Московской обл., 302-0064, приказ Минстроя России №675/пр от 28.02.2017 № 256/пр</t>
        </is>
      </c>
      <c r="BM843" t="n">
        <v>65007</v>
      </c>
      <c r="BN843" t="n">
        <v>0</v>
      </c>
      <c r="BO843" t="inlineStr">
        <is>
          <t>302-0064</t>
        </is>
      </c>
      <c r="BP843" t="n">
        <v>1</v>
      </c>
      <c r="BQ843" t="n">
        <v>6</v>
      </c>
      <c r="BR843" t="n">
        <v>0</v>
      </c>
      <c r="BS843" t="n">
        <v>1</v>
      </c>
      <c r="BT843" t="n">
        <v>1</v>
      </c>
      <c r="BU843" t="n">
        <v>1</v>
      </c>
      <c r="BV843" t="n">
        <v>1</v>
      </c>
      <c r="BW843" t="n">
        <v>1</v>
      </c>
      <c r="BX843" t="n">
        <v>1</v>
      </c>
      <c r="BY843" t="inlineStr"/>
      <c r="BZ843" t="n">
        <v>103</v>
      </c>
      <c r="CA843" t="n">
        <v>52</v>
      </c>
      <c r="CB843" t="inlineStr"/>
      <c r="CE843" t="n">
        <v>12</v>
      </c>
      <c r="CF843" t="n">
        <v>0</v>
      </c>
      <c r="CG843" t="n">
        <v>0</v>
      </c>
      <c r="CM843" t="n">
        <v>0</v>
      </c>
      <c r="CN843" t="inlineStr"/>
      <c r="CO843" t="n">
        <v>0</v>
      </c>
      <c r="CP843">
        <f>(P843+Q843+S843)</f>
        <v/>
      </c>
      <c r="CQ843">
        <f>AC843*BC843</f>
        <v/>
      </c>
      <c r="CR843">
        <f>(ROUND((ROUND(((ET843)*1),0)*BB843),0)+ROUND((ROUND(((AE843-(EU843))*1),0)*BS843),0))</f>
        <v/>
      </c>
      <c r="CS843">
        <f>(ROUND((ROUND(((EU843)*1),0)*BS843),0)+ROUND((ROUND(((AE843-(EU843))*1),0)*BS843),0))</f>
        <v/>
      </c>
      <c r="CT843">
        <f>AF843*BA843</f>
        <v/>
      </c>
      <c r="CU843">
        <f>AG843</f>
        <v/>
      </c>
      <c r="CV843">
        <f>AH843</f>
        <v/>
      </c>
      <c r="CW843">
        <f>AI843</f>
        <v/>
      </c>
      <c r="CX843">
        <f>AJ843</f>
        <v/>
      </c>
      <c r="CY843">
        <f>(((S843+R843)*AT843)/100)</f>
        <v/>
      </c>
      <c r="CZ843">
        <f>(((S843+R843)*AU843)/100)</f>
        <v/>
      </c>
      <c r="DC843" t="inlineStr"/>
      <c r="DD843" t="inlineStr"/>
      <c r="DE843" t="inlineStr"/>
      <c r="DF843" t="inlineStr"/>
      <c r="DG843" t="inlineStr"/>
      <c r="DH843" t="inlineStr"/>
      <c r="DI843" t="inlineStr"/>
      <c r="DJ843" t="inlineStr"/>
      <c r="DK843" t="inlineStr"/>
      <c r="DL843" t="inlineStr"/>
      <c r="DM843" t="inlineStr"/>
      <c r="DN843" t="n">
        <v>0</v>
      </c>
      <c r="DO843" t="n">
        <v>0</v>
      </c>
      <c r="DP843" t="n">
        <v>1</v>
      </c>
      <c r="DQ843" t="n">
        <v>1</v>
      </c>
      <c r="DU843" t="n">
        <v>1010</v>
      </c>
      <c r="DV843" t="inlineStr">
        <is>
          <t>шт.</t>
        </is>
      </c>
      <c r="DW843" t="inlineStr">
        <is>
          <t>шт.</t>
        </is>
      </c>
      <c r="DX843" t="n">
        <v>1</v>
      </c>
      <c r="DZ843" t="inlineStr"/>
      <c r="EA843" t="inlineStr"/>
      <c r="EB843" t="inlineStr"/>
      <c r="EC843" t="inlineStr"/>
      <c r="EE843" t="n">
        <v>78726000</v>
      </c>
      <c r="EF843" t="n">
        <v>6</v>
      </c>
      <c r="EG843" t="inlineStr">
        <is>
          <t>Ремонтно-строительные работы</t>
        </is>
      </c>
      <c r="EH843" t="n">
        <v>99</v>
      </c>
      <c r="EI843" t="inlineStr">
        <is>
          <t>Внутренние санитарно-технические работы</t>
        </is>
      </c>
      <c r="EJ843" t="n">
        <v>1</v>
      </c>
      <c r="EK843" t="n">
        <v>65007</v>
      </c>
      <c r="EL843" t="inlineStr">
        <is>
          <t>Внутренние санитарнотехнические работы: смена труб, санприборов, запорной арматуры и другое</t>
        </is>
      </c>
      <c r="EM843" t="inlineStr">
        <is>
          <t>рФЕР-65</t>
        </is>
      </c>
      <c r="EO843" t="inlineStr"/>
      <c r="EQ843" t="n">
        <v>0</v>
      </c>
      <c r="ER843" t="n">
        <v>67.09</v>
      </c>
      <c r="ES843" t="n">
        <v>67.09</v>
      </c>
      <c r="ET843" t="n">
        <v>0</v>
      </c>
      <c r="EU843" t="n">
        <v>0</v>
      </c>
      <c r="EV843" t="n">
        <v>0</v>
      </c>
      <c r="EW843" t="n">
        <v>0</v>
      </c>
      <c r="EX843" t="n">
        <v>0</v>
      </c>
      <c r="FQ843" t="n">
        <v>0</v>
      </c>
      <c r="FR843" t="n">
        <v>0</v>
      </c>
      <c r="FS843" t="n">
        <v>0</v>
      </c>
      <c r="FX843" t="n">
        <v>103</v>
      </c>
      <c r="FY843" t="n">
        <v>52</v>
      </c>
      <c r="GA843" t="inlineStr"/>
      <c r="GD843" t="n">
        <v>1</v>
      </c>
      <c r="GF843" t="n">
        <v>1163367142</v>
      </c>
      <c r="GG843" t="n">
        <v>2</v>
      </c>
      <c r="GH843" t="n">
        <v>1</v>
      </c>
      <c r="GI843" t="n">
        <v>2</v>
      </c>
      <c r="GJ843" t="n">
        <v>0</v>
      </c>
      <c r="GK843" t="n">
        <v>0</v>
      </c>
      <c r="GL843">
        <f>ROUND(IF(AND(BH843=3,BI843=3,FS843&lt;&gt;0),P843,0),0)</f>
        <v/>
      </c>
      <c r="GM843">
        <f>ROUND(O843+X843+Y843,0)+GX843</f>
        <v/>
      </c>
      <c r="GN843">
        <f>IF(OR(BI843=0,BI843=1),GM843-GX843,0)</f>
        <v/>
      </c>
      <c r="GO843">
        <f>IF(BI843=2,GM843-GX843,0)</f>
        <v/>
      </c>
      <c r="GP843">
        <f>IF(BI843=4,GM843-GX843,0)</f>
        <v/>
      </c>
      <c r="GR843" t="n">
        <v>0</v>
      </c>
      <c r="GS843" t="n">
        <v>3</v>
      </c>
      <c r="GT843" t="n">
        <v>0</v>
      </c>
      <c r="GU843" t="inlineStr"/>
      <c r="GV843">
        <f>ROUND((GT843),2)</f>
        <v/>
      </c>
      <c r="GW843" t="n">
        <v>1</v>
      </c>
      <c r="GX843">
        <f>ROUND(HC843*I843,0)</f>
        <v/>
      </c>
      <c r="HA843" t="n">
        <v>0</v>
      </c>
      <c r="HB843" t="n">
        <v>0</v>
      </c>
      <c r="HC843">
        <f>GV843*GW843</f>
        <v/>
      </c>
      <c r="HE843" t="inlineStr"/>
      <c r="HF843" t="inlineStr"/>
      <c r="HM843" t="inlineStr"/>
      <c r="HN843" t="inlineStr">
        <is>
          <t>Пр/812-099.2-1</t>
        </is>
      </c>
      <c r="HO843" t="inlineStr">
        <is>
          <t>Пр/774-099.2</t>
        </is>
      </c>
      <c r="HP843" t="inlineStr">
        <is>
          <t>Внутренние санитарнотехнические работы: смена труб, санприборов, запорной арматуры и другое</t>
        </is>
      </c>
      <c r="HQ843" t="inlineStr">
        <is>
          <t>Внутренние санитарнотехнические работы: смена труб, санприборов, запорной арматуры и другое</t>
        </is>
      </c>
      <c r="HS843" t="n">
        <v>0</v>
      </c>
      <c r="IK843" t="n">
        <v>0</v>
      </c>
    </row>
    <row r="844">
      <c r="A844" t="n">
        <v>18</v>
      </c>
      <c r="B844" t="n">
        <v>0</v>
      </c>
      <c r="C844" t="n">
        <v>466</v>
      </c>
      <c r="E844" t="inlineStr">
        <is>
          <t>2,5</t>
        </is>
      </c>
      <c r="F844" t="inlineStr">
        <is>
          <t>507-5007</t>
        </is>
      </c>
      <c r="G844" t="inlineStr">
        <is>
          <t>Муфта полипропиленовая соединительная диаметром 20 мм</t>
        </is>
      </c>
      <c r="H844" t="inlineStr">
        <is>
          <t>10 шт.</t>
        </is>
      </c>
      <c r="I844">
        <f>I839*J844</f>
        <v/>
      </c>
      <c r="J844" t="n">
        <v>10</v>
      </c>
      <c r="K844" t="n">
        <v>10</v>
      </c>
      <c r="O844">
        <f>ROUND(CP844,0)</f>
        <v/>
      </c>
      <c r="P844">
        <f>ROUND(CQ844*I844,0)</f>
        <v/>
      </c>
      <c r="Q844">
        <f>(ROUND((ROUND(((ET844)*I844),0)*BB844),0)+ROUND((ROUND(((AE844-(EU844))*I844),0)*BS844),0))</f>
        <v/>
      </c>
      <c r="R844">
        <f>(ROUND((ROUND(((EU844)*I844),0)*BS844),0)+ROUND((ROUND(((AE844-(EU844))*I844),0)*BS844),0))</f>
        <v/>
      </c>
      <c r="S844">
        <f>ROUND(CT844*I844,0)</f>
        <v/>
      </c>
      <c r="T844">
        <f>ROUND(CU844*I844,0)</f>
        <v/>
      </c>
      <c r="U844">
        <f>ROUND(CV844*I844,7)</f>
        <v/>
      </c>
      <c r="V844">
        <f>ROUND(CW844*I844,7)</f>
        <v/>
      </c>
      <c r="W844">
        <f>ROUND(CX844*I844,0)</f>
        <v/>
      </c>
      <c r="X844">
        <f>ROUND(CY844,0)</f>
        <v/>
      </c>
      <c r="Y844">
        <f>ROUND(CZ844,0)</f>
        <v/>
      </c>
      <c r="AA844" t="n">
        <v>78869116</v>
      </c>
      <c r="AB844">
        <f>ROUND((AC844+AD844+AF844),2)</f>
        <v/>
      </c>
      <c r="AC844">
        <f>ROUND((ES844),2)</f>
        <v/>
      </c>
      <c r="AD844">
        <f>ROUND((((ET844)-(EU844))+AE844),2)</f>
        <v/>
      </c>
      <c r="AE844">
        <f>ROUND((EU844),2)</f>
        <v/>
      </c>
      <c r="AF844">
        <f>ROUND((EV844),2)</f>
        <v/>
      </c>
      <c r="AG844">
        <f>ROUND((AP844),2)</f>
        <v/>
      </c>
      <c r="AH844">
        <f>(EW844)</f>
        <v/>
      </c>
      <c r="AI844">
        <f>(EX844)</f>
        <v/>
      </c>
      <c r="AJ844">
        <f>(AS844)</f>
        <v/>
      </c>
      <c r="AK844" t="n">
        <v>7</v>
      </c>
      <c r="AL844" t="n">
        <v>7</v>
      </c>
      <c r="AM844" t="n">
        <v>0</v>
      </c>
      <c r="AN844" t="n">
        <v>0</v>
      </c>
      <c r="AO844" t="n">
        <v>0</v>
      </c>
      <c r="AP844" t="n">
        <v>0</v>
      </c>
      <c r="AQ844" t="n">
        <v>0</v>
      </c>
      <c r="AR844" t="n">
        <v>0</v>
      </c>
      <c r="AS844" t="n">
        <v>0.01</v>
      </c>
      <c r="AT844" t="n">
        <v>103</v>
      </c>
      <c r="AU844" t="n">
        <v>52</v>
      </c>
      <c r="AV844" t="n">
        <v>1</v>
      </c>
      <c r="AW844" t="n">
        <v>1</v>
      </c>
      <c r="AZ844" t="n">
        <v>1</v>
      </c>
      <c r="BA844" t="n">
        <v>1</v>
      </c>
      <c r="BB844" t="n">
        <v>1</v>
      </c>
      <c r="BC844" t="n">
        <v>6.1</v>
      </c>
      <c r="BD844" t="inlineStr"/>
      <c r="BE844" t="inlineStr"/>
      <c r="BF844" t="inlineStr"/>
      <c r="BG844" t="inlineStr"/>
      <c r="BH844" t="n">
        <v>3</v>
      </c>
      <c r="BI844" t="n">
        <v>1</v>
      </c>
      <c r="BJ844" t="inlineStr">
        <is>
          <t>ТССЦ Московской обл., 507-5007, приказ Минстроя России №675/пр от 28.02.2017 № 258/пр</t>
        </is>
      </c>
      <c r="BM844" t="n">
        <v>65007</v>
      </c>
      <c r="BN844" t="n">
        <v>0</v>
      </c>
      <c r="BO844" t="inlineStr">
        <is>
          <t>507-5007</t>
        </is>
      </c>
      <c r="BP844" t="n">
        <v>1</v>
      </c>
      <c r="BQ844" t="n">
        <v>6</v>
      </c>
      <c r="BR844" t="n">
        <v>0</v>
      </c>
      <c r="BS844" t="n">
        <v>1</v>
      </c>
      <c r="BT844" t="n">
        <v>1</v>
      </c>
      <c r="BU844" t="n">
        <v>1</v>
      </c>
      <c r="BV844" t="n">
        <v>1</v>
      </c>
      <c r="BW844" t="n">
        <v>1</v>
      </c>
      <c r="BX844" t="n">
        <v>1</v>
      </c>
      <c r="BY844" t="inlineStr"/>
      <c r="BZ844" t="n">
        <v>103</v>
      </c>
      <c r="CA844" t="n">
        <v>52</v>
      </c>
      <c r="CB844" t="inlineStr"/>
      <c r="CE844" t="n">
        <v>12</v>
      </c>
      <c r="CF844" t="n">
        <v>0</v>
      </c>
      <c r="CG844" t="n">
        <v>0</v>
      </c>
      <c r="CM844" t="n">
        <v>0</v>
      </c>
      <c r="CN844" t="inlineStr"/>
      <c r="CO844" t="n">
        <v>0</v>
      </c>
      <c r="CP844">
        <f>(P844+Q844+S844)</f>
        <v/>
      </c>
      <c r="CQ844">
        <f>AC844*BC844</f>
        <v/>
      </c>
      <c r="CR844">
        <f>(ROUND((ROUND(((ET844)*1),0)*BB844),0)+ROUND((ROUND(((AE844-(EU844))*1),0)*BS844),0))</f>
        <v/>
      </c>
      <c r="CS844">
        <f>(ROUND((ROUND(((EU844)*1),0)*BS844),0)+ROUND((ROUND(((AE844-(EU844))*1),0)*BS844),0))</f>
        <v/>
      </c>
      <c r="CT844">
        <f>AF844*BA844</f>
        <v/>
      </c>
      <c r="CU844">
        <f>AG844</f>
        <v/>
      </c>
      <c r="CV844">
        <f>AH844</f>
        <v/>
      </c>
      <c r="CW844">
        <f>AI844</f>
        <v/>
      </c>
      <c r="CX844">
        <f>AJ844</f>
        <v/>
      </c>
      <c r="CY844">
        <f>(((S844+R844)*AT844)/100)</f>
        <v/>
      </c>
      <c r="CZ844">
        <f>(((S844+R844)*AU844)/100)</f>
        <v/>
      </c>
      <c r="DC844" t="inlineStr"/>
      <c r="DD844" t="inlineStr"/>
      <c r="DE844" t="inlineStr"/>
      <c r="DF844" t="inlineStr"/>
      <c r="DG844" t="inlineStr"/>
      <c r="DH844" t="inlineStr"/>
      <c r="DI844" t="inlineStr"/>
      <c r="DJ844" t="inlineStr"/>
      <c r="DK844" t="inlineStr"/>
      <c r="DL844" t="inlineStr"/>
      <c r="DM844" t="inlineStr"/>
      <c r="DN844" t="n">
        <v>0</v>
      </c>
      <c r="DO844" t="n">
        <v>0</v>
      </c>
      <c r="DP844" t="n">
        <v>1</v>
      </c>
      <c r="DQ844" t="n">
        <v>1</v>
      </c>
      <c r="DU844" t="n">
        <v>1010</v>
      </c>
      <c r="DV844" t="inlineStr">
        <is>
          <t>10 шт.</t>
        </is>
      </c>
      <c r="DW844" t="inlineStr">
        <is>
          <t>10 шт.</t>
        </is>
      </c>
      <c r="DX844" t="n">
        <v>10</v>
      </c>
      <c r="DZ844" t="inlineStr"/>
      <c r="EA844" t="inlineStr"/>
      <c r="EB844" t="inlineStr"/>
      <c r="EC844" t="inlineStr"/>
      <c r="EE844" t="n">
        <v>78726000</v>
      </c>
      <c r="EF844" t="n">
        <v>6</v>
      </c>
      <c r="EG844" t="inlineStr">
        <is>
          <t>Ремонтно-строительные работы</t>
        </is>
      </c>
      <c r="EH844" t="n">
        <v>99</v>
      </c>
      <c r="EI844" t="inlineStr">
        <is>
          <t>Внутренние санитарно-технические работы</t>
        </is>
      </c>
      <c r="EJ844" t="n">
        <v>1</v>
      </c>
      <c r="EK844" t="n">
        <v>65007</v>
      </c>
      <c r="EL844" t="inlineStr">
        <is>
          <t>Внутренние санитарнотехнические работы: смена труб, санприборов, запорной арматуры и другое</t>
        </is>
      </c>
      <c r="EM844" t="inlineStr">
        <is>
          <t>рФЕР-65</t>
        </is>
      </c>
      <c r="EO844" t="inlineStr"/>
      <c r="EQ844" t="n">
        <v>0</v>
      </c>
      <c r="ER844" t="n">
        <v>7</v>
      </c>
      <c r="ES844" t="n">
        <v>7</v>
      </c>
      <c r="ET844" t="n">
        <v>0</v>
      </c>
      <c r="EU844" t="n">
        <v>0</v>
      </c>
      <c r="EV844" t="n">
        <v>0</v>
      </c>
      <c r="EW844" t="n">
        <v>0</v>
      </c>
      <c r="EX844" t="n">
        <v>0</v>
      </c>
      <c r="FQ844" t="n">
        <v>0</v>
      </c>
      <c r="FR844" t="n">
        <v>0</v>
      </c>
      <c r="FS844" t="n">
        <v>0</v>
      </c>
      <c r="FX844" t="n">
        <v>103</v>
      </c>
      <c r="FY844" t="n">
        <v>52</v>
      </c>
      <c r="GA844" t="inlineStr"/>
      <c r="GD844" t="n">
        <v>1</v>
      </c>
      <c r="GF844" t="n">
        <v>-793832491</v>
      </c>
      <c r="GG844" t="n">
        <v>2</v>
      </c>
      <c r="GH844" t="n">
        <v>1</v>
      </c>
      <c r="GI844" t="n">
        <v>2</v>
      </c>
      <c r="GJ844" t="n">
        <v>0</v>
      </c>
      <c r="GK844" t="n">
        <v>0</v>
      </c>
      <c r="GL844">
        <f>ROUND(IF(AND(BH844=3,BI844=3,FS844&lt;&gt;0),P844,0),0)</f>
        <v/>
      </c>
      <c r="GM844">
        <f>ROUND(O844+X844+Y844,0)+GX844</f>
        <v/>
      </c>
      <c r="GN844">
        <f>IF(OR(BI844=0,BI844=1),GM844-GX844,0)</f>
        <v/>
      </c>
      <c r="GO844">
        <f>IF(BI844=2,GM844-GX844,0)</f>
        <v/>
      </c>
      <c r="GP844">
        <f>IF(BI844=4,GM844-GX844,0)</f>
        <v/>
      </c>
      <c r="GR844" t="n">
        <v>0</v>
      </c>
      <c r="GS844" t="n">
        <v>3</v>
      </c>
      <c r="GT844" t="n">
        <v>0</v>
      </c>
      <c r="GU844" t="inlineStr"/>
      <c r="GV844">
        <f>ROUND((GT844),2)</f>
        <v/>
      </c>
      <c r="GW844" t="n">
        <v>1</v>
      </c>
      <c r="GX844">
        <f>ROUND(HC844*I844,0)</f>
        <v/>
      </c>
      <c r="HA844" t="n">
        <v>0</v>
      </c>
      <c r="HB844" t="n">
        <v>0</v>
      </c>
      <c r="HC844">
        <f>GV844*GW844</f>
        <v/>
      </c>
      <c r="HE844" t="inlineStr"/>
      <c r="HF844" t="inlineStr"/>
      <c r="HM844" t="inlineStr"/>
      <c r="HN844" t="inlineStr">
        <is>
          <t>Пр/812-099.2-1</t>
        </is>
      </c>
      <c r="HO844" t="inlineStr">
        <is>
          <t>Пр/774-099.2</t>
        </is>
      </c>
      <c r="HP844" t="inlineStr">
        <is>
          <t>Внутренние санитарнотехнические работы: смена труб, санприборов, запорной арматуры и другое</t>
        </is>
      </c>
      <c r="HQ844" t="inlineStr">
        <is>
          <t>Внутренние санитарнотехнические работы: смена труб, санприборов, запорной арматуры и другое</t>
        </is>
      </c>
      <c r="HS844" t="n">
        <v>0</v>
      </c>
      <c r="IK844" t="n">
        <v>0</v>
      </c>
    </row>
    <row r="845">
      <c r="A845" t="n">
        <v>17</v>
      </c>
      <c r="B845" t="n">
        <v>0</v>
      </c>
      <c r="C845">
        <f>ROW(SmtRes!A475)</f>
        <v/>
      </c>
      <c r="D845">
        <f>ROW(EtalonRes!A432)</f>
        <v/>
      </c>
      <c r="E845" t="inlineStr">
        <is>
          <t>3</t>
        </is>
      </c>
      <c r="F845" t="inlineStr">
        <is>
          <t>65-16-3</t>
        </is>
      </c>
      <c r="G845" t="inlineStr">
        <is>
          <t>Смена сгонов у трубопроводов диаметром до 50 мм</t>
        </is>
      </c>
      <c r="H845" t="inlineStr">
        <is>
          <t>100 сгонов</t>
        </is>
      </c>
      <c r="I845">
        <f>ROUND(ROUND(1/100,4),7)</f>
        <v/>
      </c>
      <c r="J845" t="n">
        <v>0</v>
      </c>
      <c r="K845">
        <f>ROUND(ROUND(1/100,4),7)</f>
        <v/>
      </c>
      <c r="O845">
        <f>ROUND(CP845,0)</f>
        <v/>
      </c>
      <c r="P845">
        <f>ROUND(CQ845*I845,0)</f>
        <v/>
      </c>
      <c r="Q845">
        <f>(ROUND((ROUND(((ET845)*I845),0)*BB845),0)+ROUND((ROUND(((AE845-(EU845))*I845),0)*BS845),0))</f>
        <v/>
      </c>
      <c r="R845">
        <f>(ROUND((ROUND(((EU845)*I845),0)*BS845),0)+ROUND((ROUND(((AE845-(EU845))*I845),0)*BS845),0))</f>
        <v/>
      </c>
      <c r="S845">
        <f>ROUND(CT845*I845,0)</f>
        <v/>
      </c>
      <c r="T845">
        <f>ROUND(CU845*I845,0)</f>
        <v/>
      </c>
      <c r="U845">
        <f>ROUND(CV845*I845,7)</f>
        <v/>
      </c>
      <c r="V845">
        <f>ROUND(CW845*I845,7)</f>
        <v/>
      </c>
      <c r="W845">
        <f>ROUND(CX845*I845,0)</f>
        <v/>
      </c>
      <c r="X845">
        <f>ROUND(CY845,0)</f>
        <v/>
      </c>
      <c r="Y845">
        <f>ROUND(CZ845,0)</f>
        <v/>
      </c>
      <c r="AA845" t="n">
        <v>78869116</v>
      </c>
      <c r="AB845">
        <f>ROUND((AC845+AD845+AF845),2)</f>
        <v/>
      </c>
      <c r="AC845">
        <f>ROUND((ES845),2)</f>
        <v/>
      </c>
      <c r="AD845">
        <f>ROUND((((ET845)-(EU845))+AE845),2)</f>
        <v/>
      </c>
      <c r="AE845">
        <f>ROUND((EU845),2)</f>
        <v/>
      </c>
      <c r="AF845">
        <f>ROUND((EV845),2)</f>
        <v/>
      </c>
      <c r="AG845">
        <f>ROUND((AP845),2)</f>
        <v/>
      </c>
      <c r="AH845">
        <f>(EW845)</f>
        <v/>
      </c>
      <c r="AI845">
        <f>(EX845)</f>
        <v/>
      </c>
      <c r="AJ845">
        <f>(AS845)</f>
        <v/>
      </c>
      <c r="AK845" t="n">
        <v>3617.87</v>
      </c>
      <c r="AL845" t="n">
        <v>2939.22</v>
      </c>
      <c r="AM845" t="n">
        <v>3.44</v>
      </c>
      <c r="AN845" t="n">
        <v>1.49</v>
      </c>
      <c r="AO845" t="n">
        <v>675.21</v>
      </c>
      <c r="AP845" t="n">
        <v>0</v>
      </c>
      <c r="AQ845" t="n">
        <v>71</v>
      </c>
      <c r="AR845" t="n">
        <v>0.11</v>
      </c>
      <c r="AS845" t="n">
        <v>0</v>
      </c>
      <c r="AT845" t="n">
        <v>103</v>
      </c>
      <c r="AU845" t="n">
        <v>52</v>
      </c>
      <c r="AV845" t="n">
        <v>1</v>
      </c>
      <c r="AW845" t="n">
        <v>1</v>
      </c>
      <c r="AZ845" t="n">
        <v>1</v>
      </c>
      <c r="BA845" t="n">
        <v>52.25</v>
      </c>
      <c r="BB845" t="n">
        <v>23.31</v>
      </c>
      <c r="BC845" t="n">
        <v>13.54</v>
      </c>
      <c r="BD845" t="inlineStr"/>
      <c r="BE845" t="inlineStr"/>
      <c r="BF845" t="inlineStr"/>
      <c r="BG845" t="inlineStr"/>
      <c r="BH845" t="n">
        <v>0</v>
      </c>
      <c r="BI845" t="n">
        <v>1</v>
      </c>
      <c r="BJ845" t="inlineStr">
        <is>
          <t>ТЕРр Московской обл., 65-16-3, приказ Минстроя России №675/пр от 28.02.2017 № 263/пр</t>
        </is>
      </c>
      <c r="BM845" t="n">
        <v>65008</v>
      </c>
      <c r="BN845" t="n">
        <v>0</v>
      </c>
      <c r="BO845" t="inlineStr">
        <is>
          <t>65-16-3</t>
        </is>
      </c>
      <c r="BP845" t="n">
        <v>1</v>
      </c>
      <c r="BQ845" t="n">
        <v>6</v>
      </c>
      <c r="BR845" t="n">
        <v>0</v>
      </c>
      <c r="BS845" t="n">
        <v>52.25</v>
      </c>
      <c r="BT845" t="n">
        <v>1</v>
      </c>
      <c r="BU845" t="n">
        <v>1</v>
      </c>
      <c r="BV845" t="n">
        <v>1</v>
      </c>
      <c r="BW845" t="n">
        <v>1</v>
      </c>
      <c r="BX845" t="n">
        <v>1</v>
      </c>
      <c r="BY845" t="inlineStr"/>
      <c r="BZ845" t="n">
        <v>103</v>
      </c>
      <c r="CA845" t="n">
        <v>52</v>
      </c>
      <c r="CB845" t="inlineStr"/>
      <c r="CE845" t="n">
        <v>12</v>
      </c>
      <c r="CF845" t="n">
        <v>0</v>
      </c>
      <c r="CG845" t="n">
        <v>0</v>
      </c>
      <c r="CM845" t="n">
        <v>0</v>
      </c>
      <c r="CN845" t="inlineStr"/>
      <c r="CO845" t="n">
        <v>0</v>
      </c>
      <c r="CP845">
        <f>(P845+Q845+S845)</f>
        <v/>
      </c>
      <c r="CQ845">
        <f>AC845*BC845</f>
        <v/>
      </c>
      <c r="CR845">
        <f>(ROUND((ROUND(((ET845)*1),0)*BB845),0)+ROUND((ROUND(((AE845-(EU845))*1),0)*BS845),0))</f>
        <v/>
      </c>
      <c r="CS845">
        <f>(ROUND((ROUND(((EU845)*1),0)*BS845),0)+ROUND((ROUND(((AE845-(EU845))*1),0)*BS845),0))</f>
        <v/>
      </c>
      <c r="CT845">
        <f>AF845*BA845</f>
        <v/>
      </c>
      <c r="CU845">
        <f>AG845</f>
        <v/>
      </c>
      <c r="CV845">
        <f>AH845</f>
        <v/>
      </c>
      <c r="CW845">
        <f>AI845</f>
        <v/>
      </c>
      <c r="CX845">
        <f>AJ845</f>
        <v/>
      </c>
      <c r="CY845">
        <f>(((S845+R845)*AT845)/100)</f>
        <v/>
      </c>
      <c r="CZ845">
        <f>(((S845+R845)*AU845)/100)</f>
        <v/>
      </c>
      <c r="DC845" t="inlineStr"/>
      <c r="DD845" t="inlineStr"/>
      <c r="DE845" t="inlineStr"/>
      <c r="DF845" t="inlineStr"/>
      <c r="DG845" t="inlineStr"/>
      <c r="DH845" t="inlineStr"/>
      <c r="DI845" t="inlineStr"/>
      <c r="DJ845" t="inlineStr"/>
      <c r="DK845" t="inlineStr"/>
      <c r="DL845" t="inlineStr"/>
      <c r="DM845" t="inlineStr"/>
      <c r="DN845" t="n">
        <v>0</v>
      </c>
      <c r="DO845" t="n">
        <v>0</v>
      </c>
      <c r="DP845" t="n">
        <v>1</v>
      </c>
      <c r="DQ845" t="n">
        <v>1</v>
      </c>
      <c r="DU845" t="n">
        <v>1013</v>
      </c>
      <c r="DV845" t="inlineStr">
        <is>
          <t>100 сгонов</t>
        </is>
      </c>
      <c r="DW845" t="inlineStr">
        <is>
          <t>100 сгонов</t>
        </is>
      </c>
      <c r="DX845" t="n">
        <v>1</v>
      </c>
      <c r="DZ845" t="inlineStr"/>
      <c r="EA845" t="inlineStr"/>
      <c r="EB845" t="inlineStr"/>
      <c r="EC845" t="inlineStr"/>
      <c r="EE845" t="n">
        <v>78726002</v>
      </c>
      <c r="EF845" t="n">
        <v>6</v>
      </c>
      <c r="EG845" t="inlineStr">
        <is>
          <t>Ремонтно-строительные работы</t>
        </is>
      </c>
      <c r="EH845" t="n">
        <v>99</v>
      </c>
      <c r="EI845" t="inlineStr">
        <is>
          <t>Внутренние санитарно-технические работы</t>
        </is>
      </c>
      <c r="EJ845" t="n">
        <v>1</v>
      </c>
      <c r="EK845" t="n">
        <v>65008</v>
      </c>
      <c r="EL845" t="inlineStr">
        <is>
          <t>Внутренние санитарнотехнические работы: смена труб, санприборов, запорной арматуры и другое</t>
        </is>
      </c>
      <c r="EM845" t="inlineStr">
        <is>
          <t>рФЕР-65</t>
        </is>
      </c>
      <c r="EO845" t="inlineStr"/>
      <c r="EQ845" t="n">
        <v>0</v>
      </c>
      <c r="ER845" t="n">
        <v>3617.87</v>
      </c>
      <c r="ES845" t="n">
        <v>2939.22</v>
      </c>
      <c r="ET845" t="n">
        <v>3.44</v>
      </c>
      <c r="EU845" t="n">
        <v>1.49</v>
      </c>
      <c r="EV845" t="n">
        <v>675.21</v>
      </c>
      <c r="EW845" t="n">
        <v>71</v>
      </c>
      <c r="EX845" t="n">
        <v>0.11</v>
      </c>
      <c r="EY845" t="n">
        <v>0</v>
      </c>
      <c r="FQ845" t="n">
        <v>0</v>
      </c>
      <c r="FR845" t="n">
        <v>0</v>
      </c>
      <c r="FS845" t="n">
        <v>0</v>
      </c>
      <c r="FX845" t="n">
        <v>103</v>
      </c>
      <c r="FY845" t="n">
        <v>52</v>
      </c>
      <c r="GA845" t="inlineStr"/>
      <c r="GD845" t="n">
        <v>1</v>
      </c>
      <c r="GF845" t="n">
        <v>-737459077</v>
      </c>
      <c r="GG845" t="n">
        <v>2</v>
      </c>
      <c r="GH845" t="n">
        <v>1</v>
      </c>
      <c r="GI845" t="n">
        <v>2</v>
      </c>
      <c r="GJ845" t="n">
        <v>0</v>
      </c>
      <c r="GK845" t="n">
        <v>0</v>
      </c>
      <c r="GL845">
        <f>ROUND(IF(AND(BH845=3,BI845=3,FS845&lt;&gt;0),P845,0),0)</f>
        <v/>
      </c>
      <c r="GM845">
        <f>ROUND(O845+X845+Y845,0)+GX845</f>
        <v/>
      </c>
      <c r="GN845">
        <f>IF(OR(BI845=0,BI845=1),GM845-GX845,0)</f>
        <v/>
      </c>
      <c r="GO845">
        <f>IF(BI845=2,GM845-GX845,0)</f>
        <v/>
      </c>
      <c r="GP845">
        <f>IF(BI845=4,GM845-GX845,0)</f>
        <v/>
      </c>
      <c r="GR845" t="n">
        <v>0</v>
      </c>
      <c r="GS845" t="n">
        <v>3</v>
      </c>
      <c r="GT845" t="n">
        <v>0</v>
      </c>
      <c r="GU845" t="inlineStr"/>
      <c r="GV845">
        <f>ROUND((GT845),2)</f>
        <v/>
      </c>
      <c r="GW845" t="n">
        <v>1</v>
      </c>
      <c r="GX845">
        <f>ROUND(HC845*I845,0)</f>
        <v/>
      </c>
      <c r="HA845" t="n">
        <v>0</v>
      </c>
      <c r="HB845" t="n">
        <v>0</v>
      </c>
      <c r="HC845">
        <f>GV845*GW845</f>
        <v/>
      </c>
      <c r="HE845" t="inlineStr"/>
      <c r="HF845" t="inlineStr"/>
      <c r="HM845" t="inlineStr"/>
      <c r="HN845" t="inlineStr">
        <is>
          <t>Пр/812-099.2-1</t>
        </is>
      </c>
      <c r="HO845" t="inlineStr">
        <is>
          <t>Пр/774-099.2</t>
        </is>
      </c>
      <c r="HP845" t="inlineStr">
        <is>
          <t>Внутренние санитарнотехнические работы: смена труб, санприборов, запорной арматуры и другое</t>
        </is>
      </c>
      <c r="HQ845" t="inlineStr">
        <is>
          <t>Внутренние санитарнотехнические работы: смена труб, санприборов, запорной арматуры и другое</t>
        </is>
      </c>
      <c r="HS845" t="n">
        <v>0</v>
      </c>
      <c r="IK845" t="n">
        <v>0</v>
      </c>
    </row>
    <row r="846">
      <c r="A846" t="n">
        <v>18</v>
      </c>
      <c r="B846" t="n">
        <v>0</v>
      </c>
      <c r="C846" t="n">
        <v>475</v>
      </c>
      <c r="E846" t="inlineStr">
        <is>
          <t>3,1</t>
        </is>
      </c>
      <c r="F846" t="inlineStr">
        <is>
          <t>302-1241</t>
        </is>
      </c>
      <c r="G846" t="inlineStr">
        <is>
          <t>Сгоны стальные с муфтой и контргайкой, диаметром 50 мм</t>
        </is>
      </c>
      <c r="H846" t="inlineStr">
        <is>
          <t>шт.</t>
        </is>
      </c>
      <c r="I846">
        <f>I845*J846</f>
        <v/>
      </c>
      <c r="J846" t="n">
        <v>-100</v>
      </c>
      <c r="K846" t="n">
        <v>-100</v>
      </c>
      <c r="O846">
        <f>ROUND(CP846,0)</f>
        <v/>
      </c>
      <c r="P846">
        <f>ROUND(CQ846*I846,0)</f>
        <v/>
      </c>
      <c r="Q846">
        <f>(ROUND((ROUND(((ET846)*I846),0)*BB846),0)+ROUND((ROUND(((AE846-(EU846))*I846),0)*BS846),0))</f>
        <v/>
      </c>
      <c r="R846">
        <f>(ROUND((ROUND(((EU846)*I846),0)*BS846),0)+ROUND((ROUND(((AE846-(EU846))*I846),0)*BS846),0))</f>
        <v/>
      </c>
      <c r="S846">
        <f>ROUND(CT846*I846,0)</f>
        <v/>
      </c>
      <c r="T846">
        <f>ROUND(CU846*I846,0)</f>
        <v/>
      </c>
      <c r="U846">
        <f>ROUND(CV846*I846,7)</f>
        <v/>
      </c>
      <c r="V846">
        <f>ROUND(CW846*I846,7)</f>
        <v/>
      </c>
      <c r="W846">
        <f>ROUND(CX846*I846,0)</f>
        <v/>
      </c>
      <c r="X846">
        <f>ROUND(CY846,0)</f>
        <v/>
      </c>
      <c r="Y846">
        <f>ROUND(CZ846,0)</f>
        <v/>
      </c>
      <c r="AA846" t="n">
        <v>78869116</v>
      </c>
      <c r="AB846">
        <f>ROUND((AC846+AD846+AF846),2)</f>
        <v/>
      </c>
      <c r="AC846">
        <f>ROUND((ES846),2)</f>
        <v/>
      </c>
      <c r="AD846">
        <f>ROUND((((ET846)-(EU846))+AE846),2)</f>
        <v/>
      </c>
      <c r="AE846">
        <f>ROUND((EU846),2)</f>
        <v/>
      </c>
      <c r="AF846">
        <f>ROUND((EV846),2)</f>
        <v/>
      </c>
      <c r="AG846">
        <f>ROUND((AP846),2)</f>
        <v/>
      </c>
      <c r="AH846">
        <f>(EW846)</f>
        <v/>
      </c>
      <c r="AI846">
        <f>(EX846)</f>
        <v/>
      </c>
      <c r="AJ846">
        <f>(AS846)</f>
        <v/>
      </c>
      <c r="AK846" t="n">
        <v>28.58</v>
      </c>
      <c r="AL846" t="n">
        <v>28.58</v>
      </c>
      <c r="AM846" t="n">
        <v>0</v>
      </c>
      <c r="AN846" t="n">
        <v>0</v>
      </c>
      <c r="AO846" t="n">
        <v>0</v>
      </c>
      <c r="AP846" t="n">
        <v>0</v>
      </c>
      <c r="AQ846" t="n">
        <v>0</v>
      </c>
      <c r="AR846" t="n">
        <v>0</v>
      </c>
      <c r="AS846" t="n">
        <v>0</v>
      </c>
      <c r="AT846" t="n">
        <v>103</v>
      </c>
      <c r="AU846" t="n">
        <v>52</v>
      </c>
      <c r="AV846" t="n">
        <v>1</v>
      </c>
      <c r="AW846" t="n">
        <v>1</v>
      </c>
      <c r="AZ846" t="n">
        <v>1</v>
      </c>
      <c r="BA846" t="n">
        <v>1</v>
      </c>
      <c r="BB846" t="n">
        <v>1</v>
      </c>
      <c r="BC846" t="n">
        <v>13.7</v>
      </c>
      <c r="BD846" t="inlineStr"/>
      <c r="BE846" t="inlineStr"/>
      <c r="BF846" t="inlineStr"/>
      <c r="BG846" t="inlineStr"/>
      <c r="BH846" t="n">
        <v>3</v>
      </c>
      <c r="BI846" t="n">
        <v>1</v>
      </c>
      <c r="BJ846" t="inlineStr">
        <is>
          <t>ТССЦ Московской обл., 302-1241, приказ Минстроя России №675/пр от 28.02.2017 № 256/пр</t>
        </is>
      </c>
      <c r="BM846" t="n">
        <v>65008</v>
      </c>
      <c r="BN846" t="n">
        <v>0</v>
      </c>
      <c r="BO846" t="inlineStr">
        <is>
          <t>302-1241</t>
        </is>
      </c>
      <c r="BP846" t="n">
        <v>1</v>
      </c>
      <c r="BQ846" t="n">
        <v>6</v>
      </c>
      <c r="BR846" t="n">
        <v>1</v>
      </c>
      <c r="BS846" t="n">
        <v>1</v>
      </c>
      <c r="BT846" t="n">
        <v>1</v>
      </c>
      <c r="BU846" t="n">
        <v>1</v>
      </c>
      <c r="BV846" t="n">
        <v>1</v>
      </c>
      <c r="BW846" t="n">
        <v>1</v>
      </c>
      <c r="BX846" t="n">
        <v>1</v>
      </c>
      <c r="BY846" t="inlineStr"/>
      <c r="BZ846" t="n">
        <v>103</v>
      </c>
      <c r="CA846" t="n">
        <v>52</v>
      </c>
      <c r="CB846" t="inlineStr"/>
      <c r="CE846" t="n">
        <v>12</v>
      </c>
      <c r="CF846" t="n">
        <v>0</v>
      </c>
      <c r="CG846" t="n">
        <v>0</v>
      </c>
      <c r="CM846" t="n">
        <v>0</v>
      </c>
      <c r="CN846" t="inlineStr"/>
      <c r="CO846" t="n">
        <v>0</v>
      </c>
      <c r="CP846">
        <f>(P846+Q846+S846)</f>
        <v/>
      </c>
      <c r="CQ846">
        <f>AC846*BC846</f>
        <v/>
      </c>
      <c r="CR846">
        <f>(ROUND((ROUND(((ET846)*1),0)*BB846),0)+ROUND((ROUND(((AE846-(EU846))*1),0)*BS846),0))</f>
        <v/>
      </c>
      <c r="CS846">
        <f>(ROUND((ROUND(((EU846)*1),0)*BS846),0)+ROUND((ROUND(((AE846-(EU846))*1),0)*BS846),0))</f>
        <v/>
      </c>
      <c r="CT846">
        <f>AF846*BA846</f>
        <v/>
      </c>
      <c r="CU846">
        <f>AG846</f>
        <v/>
      </c>
      <c r="CV846">
        <f>AH846</f>
        <v/>
      </c>
      <c r="CW846">
        <f>AI846</f>
        <v/>
      </c>
      <c r="CX846">
        <f>AJ846</f>
        <v/>
      </c>
      <c r="CY846">
        <f>(((S846+R846)*AT846)/100)</f>
        <v/>
      </c>
      <c r="CZ846">
        <f>(((S846+R846)*AU846)/100)</f>
        <v/>
      </c>
      <c r="DC846" t="inlineStr"/>
      <c r="DD846" t="inlineStr"/>
      <c r="DE846" t="inlineStr"/>
      <c r="DF846" t="inlineStr"/>
      <c r="DG846" t="inlineStr"/>
      <c r="DH846" t="inlineStr"/>
      <c r="DI846" t="inlineStr"/>
      <c r="DJ846" t="inlineStr"/>
      <c r="DK846" t="inlineStr"/>
      <c r="DL846" t="inlineStr"/>
      <c r="DM846" t="inlineStr"/>
      <c r="DN846" t="n">
        <v>0</v>
      </c>
      <c r="DO846" t="n">
        <v>0</v>
      </c>
      <c r="DP846" t="n">
        <v>1</v>
      </c>
      <c r="DQ846" t="n">
        <v>1</v>
      </c>
      <c r="DU846" t="n">
        <v>1010</v>
      </c>
      <c r="DV846" t="inlineStr">
        <is>
          <t>шт.</t>
        </is>
      </c>
      <c r="DW846" t="inlineStr">
        <is>
          <t>шт.</t>
        </is>
      </c>
      <c r="DX846" t="n">
        <v>1</v>
      </c>
      <c r="DZ846" t="inlineStr"/>
      <c r="EA846" t="inlineStr"/>
      <c r="EB846" t="inlineStr"/>
      <c r="EC846" t="inlineStr"/>
      <c r="EE846" t="n">
        <v>78726002</v>
      </c>
      <c r="EF846" t="n">
        <v>6</v>
      </c>
      <c r="EG846" t="inlineStr">
        <is>
          <t>Ремонтно-строительные работы</t>
        </is>
      </c>
      <c r="EH846" t="n">
        <v>99</v>
      </c>
      <c r="EI846" t="inlineStr">
        <is>
          <t>Внутренние санитарно-технические работы</t>
        </is>
      </c>
      <c r="EJ846" t="n">
        <v>1</v>
      </c>
      <c r="EK846" t="n">
        <v>65008</v>
      </c>
      <c r="EL846" t="inlineStr">
        <is>
          <t>Внутренние санитарнотехнические работы: смена труб, санприборов, запорной арматуры и другое</t>
        </is>
      </c>
      <c r="EM846" t="inlineStr">
        <is>
          <t>рФЕР-65</t>
        </is>
      </c>
      <c r="EO846" t="inlineStr"/>
      <c r="EQ846" t="n">
        <v>0</v>
      </c>
      <c r="ER846" t="n">
        <v>28.58</v>
      </c>
      <c r="ES846" t="n">
        <v>28.58</v>
      </c>
      <c r="ET846" t="n">
        <v>0</v>
      </c>
      <c r="EU846" t="n">
        <v>0</v>
      </c>
      <c r="EV846" t="n">
        <v>0</v>
      </c>
      <c r="EW846" t="n">
        <v>0</v>
      </c>
      <c r="EX846" t="n">
        <v>0</v>
      </c>
      <c r="FQ846" t="n">
        <v>0</v>
      </c>
      <c r="FR846" t="n">
        <v>0</v>
      </c>
      <c r="FS846" t="n">
        <v>0</v>
      </c>
      <c r="FX846" t="n">
        <v>103</v>
      </c>
      <c r="FY846" t="n">
        <v>52</v>
      </c>
      <c r="GA846" t="inlineStr"/>
      <c r="GD846" t="n">
        <v>1</v>
      </c>
      <c r="GF846" t="n">
        <v>-1108176549</v>
      </c>
      <c r="GG846" t="n">
        <v>2</v>
      </c>
      <c r="GH846" t="n">
        <v>1</v>
      </c>
      <c r="GI846" t="n">
        <v>2</v>
      </c>
      <c r="GJ846" t="n">
        <v>0</v>
      </c>
      <c r="GK846" t="n">
        <v>0</v>
      </c>
      <c r="GL846">
        <f>ROUND(IF(AND(BH846=3,BI846=3,FS846&lt;&gt;0),P846,0),0)</f>
        <v/>
      </c>
      <c r="GM846">
        <f>ROUND(O846+X846+Y846,0)+GX846</f>
        <v/>
      </c>
      <c r="GN846">
        <f>IF(OR(BI846=0,BI846=1),GM846-GX846,0)</f>
        <v/>
      </c>
      <c r="GO846">
        <f>IF(BI846=2,GM846-GX846,0)</f>
        <v/>
      </c>
      <c r="GP846">
        <f>IF(BI846=4,GM846-GX846,0)</f>
        <v/>
      </c>
      <c r="GR846" t="n">
        <v>0</v>
      </c>
      <c r="GS846" t="n">
        <v>3</v>
      </c>
      <c r="GT846" t="n">
        <v>0</v>
      </c>
      <c r="GU846" t="inlineStr"/>
      <c r="GV846">
        <f>ROUND((GT846),2)</f>
        <v/>
      </c>
      <c r="GW846" t="n">
        <v>1</v>
      </c>
      <c r="GX846">
        <f>ROUND(HC846*I846,0)</f>
        <v/>
      </c>
      <c r="HA846" t="n">
        <v>0</v>
      </c>
      <c r="HB846" t="n">
        <v>0</v>
      </c>
      <c r="HC846">
        <f>GV846*GW846</f>
        <v/>
      </c>
      <c r="HE846" t="inlineStr"/>
      <c r="HF846" t="inlineStr"/>
      <c r="HM846" t="inlineStr"/>
      <c r="HN846" t="inlineStr">
        <is>
          <t>Пр/812-099.2-1</t>
        </is>
      </c>
      <c r="HO846" t="inlineStr">
        <is>
          <t>Пр/774-099.2</t>
        </is>
      </c>
      <c r="HP846" t="inlineStr">
        <is>
          <t>Внутренние санитарнотехнические работы: смена труб, санприборов, запорной арматуры и другое</t>
        </is>
      </c>
      <c r="HQ846" t="inlineStr">
        <is>
          <t>Внутренние санитарнотехнические работы: смена труб, санприборов, запорной арматуры и другое</t>
        </is>
      </c>
      <c r="HS846" t="n">
        <v>0</v>
      </c>
      <c r="IK846" t="n">
        <v>0</v>
      </c>
    </row>
    <row r="847">
      <c r="A847" t="n">
        <v>18</v>
      </c>
      <c r="B847" t="n">
        <v>0</v>
      </c>
      <c r="C847" t="n">
        <v>474</v>
      </c>
      <c r="E847" t="inlineStr">
        <is>
          <t>3,2</t>
        </is>
      </c>
      <c r="F847" t="inlineStr">
        <is>
          <t>302-1237</t>
        </is>
      </c>
      <c r="G847" t="inlineStr">
        <is>
          <t>Сгоны стальные с муфтой и контргайкой, диаметром 20 мм</t>
        </is>
      </c>
      <c r="H847" t="inlineStr">
        <is>
          <t>шт.</t>
        </is>
      </c>
      <c r="I847">
        <f>I845*J847</f>
        <v/>
      </c>
      <c r="J847" t="n">
        <v>200</v>
      </c>
      <c r="K847" t="n">
        <v>200</v>
      </c>
      <c r="O847">
        <f>ROUND(CP847,0)</f>
        <v/>
      </c>
      <c r="P847">
        <f>ROUND(CQ847*I847,0)</f>
        <v/>
      </c>
      <c r="Q847">
        <f>(ROUND((ROUND(((ET847)*I847),0)*BB847),0)+ROUND((ROUND(((AE847-(EU847))*I847),0)*BS847),0))</f>
        <v/>
      </c>
      <c r="R847">
        <f>(ROUND((ROUND(((EU847)*I847),0)*BS847),0)+ROUND((ROUND(((AE847-(EU847))*I847),0)*BS847),0))</f>
        <v/>
      </c>
      <c r="S847">
        <f>ROUND(CT847*I847,0)</f>
        <v/>
      </c>
      <c r="T847">
        <f>ROUND(CU847*I847,0)</f>
        <v/>
      </c>
      <c r="U847">
        <f>ROUND(CV847*I847,7)</f>
        <v/>
      </c>
      <c r="V847">
        <f>ROUND(CW847*I847,7)</f>
        <v/>
      </c>
      <c r="W847">
        <f>ROUND(CX847*I847,0)</f>
        <v/>
      </c>
      <c r="X847">
        <f>ROUND(CY847,0)</f>
        <v/>
      </c>
      <c r="Y847">
        <f>ROUND(CZ847,0)</f>
        <v/>
      </c>
      <c r="AA847" t="n">
        <v>78869116</v>
      </c>
      <c r="AB847">
        <f>ROUND((AC847+AD847+AF847),2)</f>
        <v/>
      </c>
      <c r="AC847">
        <f>ROUND((ES847),2)</f>
        <v/>
      </c>
      <c r="AD847">
        <f>ROUND((((ET847)-(EU847))+AE847),2)</f>
        <v/>
      </c>
      <c r="AE847">
        <f>ROUND((EU847),2)</f>
        <v/>
      </c>
      <c r="AF847">
        <f>ROUND((EV847),2)</f>
        <v/>
      </c>
      <c r="AG847">
        <f>ROUND((AP847),2)</f>
        <v/>
      </c>
      <c r="AH847">
        <f>(EW847)</f>
        <v/>
      </c>
      <c r="AI847">
        <f>(EX847)</f>
        <v/>
      </c>
      <c r="AJ847">
        <f>(AS847)</f>
        <v/>
      </c>
      <c r="AK847" t="n">
        <v>10.95</v>
      </c>
      <c r="AL847" t="n">
        <v>10.95</v>
      </c>
      <c r="AM847" t="n">
        <v>0</v>
      </c>
      <c r="AN847" t="n">
        <v>0</v>
      </c>
      <c r="AO847" t="n">
        <v>0</v>
      </c>
      <c r="AP847" t="n">
        <v>0</v>
      </c>
      <c r="AQ847" t="n">
        <v>0</v>
      </c>
      <c r="AR847" t="n">
        <v>0</v>
      </c>
      <c r="AS847" t="n">
        <v>0.02</v>
      </c>
      <c r="AT847" t="n">
        <v>103</v>
      </c>
      <c r="AU847" t="n">
        <v>52</v>
      </c>
      <c r="AV847" t="n">
        <v>1</v>
      </c>
      <c r="AW847" t="n">
        <v>1</v>
      </c>
      <c r="AZ847" t="n">
        <v>1</v>
      </c>
      <c r="BA847" t="n">
        <v>1</v>
      </c>
      <c r="BB847" t="n">
        <v>1</v>
      </c>
      <c r="BC847" t="n">
        <v>9.039999999999999</v>
      </c>
      <c r="BD847" t="inlineStr"/>
      <c r="BE847" t="inlineStr"/>
      <c r="BF847" t="inlineStr"/>
      <c r="BG847" t="inlineStr"/>
      <c r="BH847" t="n">
        <v>3</v>
      </c>
      <c r="BI847" t="n">
        <v>1</v>
      </c>
      <c r="BJ847" t="inlineStr">
        <is>
          <t>ТССЦ Московской обл., 302-1237, приказ Минстроя России №675/пр от 28.02.2017 № 256/пр</t>
        </is>
      </c>
      <c r="BM847" t="n">
        <v>65008</v>
      </c>
      <c r="BN847" t="n">
        <v>0</v>
      </c>
      <c r="BO847" t="inlineStr">
        <is>
          <t>302-1237</t>
        </is>
      </c>
      <c r="BP847" t="n">
        <v>1</v>
      </c>
      <c r="BQ847" t="n">
        <v>6</v>
      </c>
      <c r="BR847" t="n">
        <v>0</v>
      </c>
      <c r="BS847" t="n">
        <v>1</v>
      </c>
      <c r="BT847" t="n">
        <v>1</v>
      </c>
      <c r="BU847" t="n">
        <v>1</v>
      </c>
      <c r="BV847" t="n">
        <v>1</v>
      </c>
      <c r="BW847" t="n">
        <v>1</v>
      </c>
      <c r="BX847" t="n">
        <v>1</v>
      </c>
      <c r="BY847" t="inlineStr"/>
      <c r="BZ847" t="n">
        <v>103</v>
      </c>
      <c r="CA847" t="n">
        <v>52</v>
      </c>
      <c r="CB847" t="inlineStr"/>
      <c r="CE847" t="n">
        <v>12</v>
      </c>
      <c r="CF847" t="n">
        <v>0</v>
      </c>
      <c r="CG847" t="n">
        <v>0</v>
      </c>
      <c r="CM847" t="n">
        <v>0</v>
      </c>
      <c r="CN847" t="inlineStr"/>
      <c r="CO847" t="n">
        <v>0</v>
      </c>
      <c r="CP847">
        <f>(P847+Q847+S847)</f>
        <v/>
      </c>
      <c r="CQ847">
        <f>AC847*BC847</f>
        <v/>
      </c>
      <c r="CR847">
        <f>(ROUND((ROUND(((ET847)*1),0)*BB847),0)+ROUND((ROUND(((AE847-(EU847))*1),0)*BS847),0))</f>
        <v/>
      </c>
      <c r="CS847">
        <f>(ROUND((ROUND(((EU847)*1),0)*BS847),0)+ROUND((ROUND(((AE847-(EU847))*1),0)*BS847),0))</f>
        <v/>
      </c>
      <c r="CT847">
        <f>AF847*BA847</f>
        <v/>
      </c>
      <c r="CU847">
        <f>AG847</f>
        <v/>
      </c>
      <c r="CV847">
        <f>AH847</f>
        <v/>
      </c>
      <c r="CW847">
        <f>AI847</f>
        <v/>
      </c>
      <c r="CX847">
        <f>AJ847</f>
        <v/>
      </c>
      <c r="CY847">
        <f>(((S847+R847)*AT847)/100)</f>
        <v/>
      </c>
      <c r="CZ847">
        <f>(((S847+R847)*AU847)/100)</f>
        <v/>
      </c>
      <c r="DC847" t="inlineStr"/>
      <c r="DD847" t="inlineStr"/>
      <c r="DE847" t="inlineStr"/>
      <c r="DF847" t="inlineStr"/>
      <c r="DG847" t="inlineStr"/>
      <c r="DH847" t="inlineStr"/>
      <c r="DI847" t="inlineStr"/>
      <c r="DJ847" t="inlineStr"/>
      <c r="DK847" t="inlineStr"/>
      <c r="DL847" t="inlineStr"/>
      <c r="DM847" t="inlineStr"/>
      <c r="DN847" t="n">
        <v>0</v>
      </c>
      <c r="DO847" t="n">
        <v>0</v>
      </c>
      <c r="DP847" t="n">
        <v>1</v>
      </c>
      <c r="DQ847" t="n">
        <v>1</v>
      </c>
      <c r="DU847" t="n">
        <v>1010</v>
      </c>
      <c r="DV847" t="inlineStr">
        <is>
          <t>шт.</t>
        </is>
      </c>
      <c r="DW847" t="inlineStr">
        <is>
          <t>шт.</t>
        </is>
      </c>
      <c r="DX847" t="n">
        <v>1</v>
      </c>
      <c r="DZ847" t="inlineStr"/>
      <c r="EA847" t="inlineStr"/>
      <c r="EB847" t="inlineStr"/>
      <c r="EC847" t="inlineStr"/>
      <c r="EE847" t="n">
        <v>78726002</v>
      </c>
      <c r="EF847" t="n">
        <v>6</v>
      </c>
      <c r="EG847" t="inlineStr">
        <is>
          <t>Ремонтно-строительные работы</t>
        </is>
      </c>
      <c r="EH847" t="n">
        <v>99</v>
      </c>
      <c r="EI847" t="inlineStr">
        <is>
          <t>Внутренние санитарно-технические работы</t>
        </is>
      </c>
      <c r="EJ847" t="n">
        <v>1</v>
      </c>
      <c r="EK847" t="n">
        <v>65008</v>
      </c>
      <c r="EL847" t="inlineStr">
        <is>
          <t>Внутренние санитарнотехнические работы: смена труб, санприборов, запорной арматуры и другое</t>
        </is>
      </c>
      <c r="EM847" t="inlineStr">
        <is>
          <t>рФЕР-65</t>
        </is>
      </c>
      <c r="EO847" t="inlineStr"/>
      <c r="EQ847" t="n">
        <v>0</v>
      </c>
      <c r="ER847" t="n">
        <v>10.95</v>
      </c>
      <c r="ES847" t="n">
        <v>10.95</v>
      </c>
      <c r="ET847" t="n">
        <v>0</v>
      </c>
      <c r="EU847" t="n">
        <v>0</v>
      </c>
      <c r="EV847" t="n">
        <v>0</v>
      </c>
      <c r="EW847" t="n">
        <v>0</v>
      </c>
      <c r="EX847" t="n">
        <v>0</v>
      </c>
      <c r="FQ847" t="n">
        <v>0</v>
      </c>
      <c r="FR847" t="n">
        <v>0</v>
      </c>
      <c r="FS847" t="n">
        <v>0</v>
      </c>
      <c r="FX847" t="n">
        <v>103</v>
      </c>
      <c r="FY847" t="n">
        <v>52</v>
      </c>
      <c r="GA847" t="inlineStr"/>
      <c r="GD847" t="n">
        <v>1</v>
      </c>
      <c r="GF847" t="n">
        <v>-1208440998</v>
      </c>
      <c r="GG847" t="n">
        <v>2</v>
      </c>
      <c r="GH847" t="n">
        <v>1</v>
      </c>
      <c r="GI847" t="n">
        <v>2</v>
      </c>
      <c r="GJ847" t="n">
        <v>0</v>
      </c>
      <c r="GK847" t="n">
        <v>0</v>
      </c>
      <c r="GL847">
        <f>ROUND(IF(AND(BH847=3,BI847=3,FS847&lt;&gt;0),P847,0),0)</f>
        <v/>
      </c>
      <c r="GM847">
        <f>ROUND(O847+X847+Y847,0)+GX847</f>
        <v/>
      </c>
      <c r="GN847">
        <f>IF(OR(BI847=0,BI847=1),GM847-GX847,0)</f>
        <v/>
      </c>
      <c r="GO847">
        <f>IF(BI847=2,GM847-GX847,0)</f>
        <v/>
      </c>
      <c r="GP847">
        <f>IF(BI847=4,GM847-GX847,0)</f>
        <v/>
      </c>
      <c r="GR847" t="n">
        <v>0</v>
      </c>
      <c r="GS847" t="n">
        <v>3</v>
      </c>
      <c r="GT847" t="n">
        <v>0</v>
      </c>
      <c r="GU847" t="inlineStr"/>
      <c r="GV847">
        <f>ROUND((GT847),2)</f>
        <v/>
      </c>
      <c r="GW847" t="n">
        <v>1</v>
      </c>
      <c r="GX847">
        <f>ROUND(HC847*I847,0)</f>
        <v/>
      </c>
      <c r="HA847" t="n">
        <v>0</v>
      </c>
      <c r="HB847" t="n">
        <v>0</v>
      </c>
      <c r="HC847">
        <f>GV847*GW847</f>
        <v/>
      </c>
      <c r="HE847" t="inlineStr"/>
      <c r="HF847" t="inlineStr"/>
      <c r="HM847" t="inlineStr"/>
      <c r="HN847" t="inlineStr">
        <is>
          <t>Пр/812-099.2-1</t>
        </is>
      </c>
      <c r="HO847" t="inlineStr">
        <is>
          <t>Пр/774-099.2</t>
        </is>
      </c>
      <c r="HP847" t="inlineStr">
        <is>
          <t>Внутренние санитарнотехнические работы: смена труб, санприборов, запорной арматуры и другое</t>
        </is>
      </c>
      <c r="HQ847" t="inlineStr">
        <is>
          <t>Внутренние санитарнотехнические работы: смена труб, санприборов, запорной арматуры и другое</t>
        </is>
      </c>
      <c r="HS847" t="n">
        <v>0</v>
      </c>
      <c r="IK847" t="n">
        <v>0</v>
      </c>
    </row>
    <row r="848">
      <c r="A848" t="n">
        <v>17</v>
      </c>
      <c r="B848" t="n">
        <v>0</v>
      </c>
      <c r="C848">
        <f>ROW(SmtRes!A481)</f>
        <v/>
      </c>
      <c r="D848">
        <f>ROW(EtalonRes!A438)</f>
        <v/>
      </c>
      <c r="E848" t="inlineStr">
        <is>
          <t>4</t>
        </is>
      </c>
      <c r="F848" t="inlineStr">
        <is>
          <t>16-07-005-1</t>
        </is>
      </c>
      <c r="G84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848" t="inlineStr">
        <is>
          <t>100 м трубопровода</t>
        </is>
      </c>
      <c r="I848">
        <f>ROUND(ROUND(90/100,4),7)</f>
        <v/>
      </c>
      <c r="J848" t="n">
        <v>0</v>
      </c>
      <c r="K848">
        <f>ROUND(ROUND(90/100,4),7)</f>
        <v/>
      </c>
      <c r="O848">
        <f>ROUND(CP848,0)</f>
        <v/>
      </c>
      <c r="P848">
        <f>ROUND(CQ848*I848,0)</f>
        <v/>
      </c>
      <c r="Q848">
        <f>(ROUND((ROUND((((ET848*ROUND(9,7)))*I848),0)*BB848),0)+ROUND((ROUND(((AE848-((EU848*ROUND(9,7))))*I848),0)*BS848),0))</f>
        <v/>
      </c>
      <c r="R848">
        <f>(ROUND((ROUND((((EU848*ROUND(9,7)))*I848),0)*BS848),0)+ROUND((ROUND(((AE848-((EU848*ROUND(9,7))))*I848),0)*BS848),0))</f>
        <v/>
      </c>
      <c r="S848">
        <f>ROUND(CT848*I848,0)</f>
        <v/>
      </c>
      <c r="T848">
        <f>ROUND(CU848*I848,0)</f>
        <v/>
      </c>
      <c r="U848">
        <f>ROUND(CV848*I848,7)</f>
        <v/>
      </c>
      <c r="V848">
        <f>ROUND(CW848*I848,7)</f>
        <v/>
      </c>
      <c r="W848">
        <f>ROUND(CX848*I848,0)</f>
        <v/>
      </c>
      <c r="X848">
        <f>ROUND(CY848,0)</f>
        <v/>
      </c>
      <c r="Y848">
        <f>ROUND(CZ848,0)</f>
        <v/>
      </c>
      <c r="AA848" t="n">
        <v>78869116</v>
      </c>
      <c r="AB848">
        <f>ROUND((AC848+AD848+AF848),2)</f>
        <v/>
      </c>
      <c r="AC848">
        <f>ROUND(((ES848*ROUND(9,7))),2)</f>
        <v/>
      </c>
      <c r="AD848">
        <f>ROUND(((((ET848*ROUND(9,7)))-((EU848*ROUND(9,7))))+AE848),2)</f>
        <v/>
      </c>
      <c r="AE848">
        <f>ROUND(((EU848*ROUND(9,7))),2)</f>
        <v/>
      </c>
      <c r="AF848">
        <f>ROUND(((EV848*ROUND(9,7))),2)</f>
        <v/>
      </c>
      <c r="AG848">
        <f>ROUND((AP848),2)</f>
        <v/>
      </c>
      <c r="AH848">
        <f>((EW848*ROUND(9,7)))</f>
        <v/>
      </c>
      <c r="AI848">
        <f>((EX848*ROUND(9,7)))</f>
        <v/>
      </c>
      <c r="AJ848">
        <f>(AS848)</f>
        <v/>
      </c>
      <c r="AK848" t="n">
        <v>107.11</v>
      </c>
      <c r="AL848" t="n">
        <v>4.28</v>
      </c>
      <c r="AM848" t="n">
        <v>44.51</v>
      </c>
      <c r="AN848" t="n">
        <v>0</v>
      </c>
      <c r="AO848" t="n">
        <v>58.32</v>
      </c>
      <c r="AP848" t="n">
        <v>0</v>
      </c>
      <c r="AQ848" t="n">
        <v>5.01</v>
      </c>
      <c r="AR848" t="n">
        <v>0</v>
      </c>
      <c r="AS848" t="n">
        <v>0</v>
      </c>
      <c r="AT848" t="n">
        <v>121</v>
      </c>
      <c r="AU848" t="n">
        <v>72</v>
      </c>
      <c r="AV848" t="n">
        <v>1</v>
      </c>
      <c r="AW848" t="n">
        <v>1</v>
      </c>
      <c r="AZ848" t="n">
        <v>1</v>
      </c>
      <c r="BA848" t="n">
        <v>52.25</v>
      </c>
      <c r="BB848" t="n">
        <v>5.97</v>
      </c>
      <c r="BC848" t="n">
        <v>11.38</v>
      </c>
      <c r="BD848" t="inlineStr"/>
      <c r="BE848" t="inlineStr"/>
      <c r="BF848" t="inlineStr"/>
      <c r="BG848" t="inlineStr"/>
      <c r="BH848" t="n">
        <v>0</v>
      </c>
      <c r="BI848" t="n">
        <v>1</v>
      </c>
      <c r="BJ848" t="inlineStr">
        <is>
          <t>ТЕР Московской обл., 16-07-005-1, приказ Минстроя России №675/пр от 28.02.2017 № 260/пр</t>
        </is>
      </c>
      <c r="BM848" t="n">
        <v>16001</v>
      </c>
      <c r="BN848" t="n">
        <v>0</v>
      </c>
      <c r="BO848" t="inlineStr">
        <is>
          <t>16-07-005-1</t>
        </is>
      </c>
      <c r="BP848" t="n">
        <v>1</v>
      </c>
      <c r="BQ848" t="n">
        <v>2</v>
      </c>
      <c r="BR848" t="n">
        <v>0</v>
      </c>
      <c r="BS848" t="n">
        <v>52.25</v>
      </c>
      <c r="BT848" t="n">
        <v>1</v>
      </c>
      <c r="BU848" t="n">
        <v>1</v>
      </c>
      <c r="BV848" t="n">
        <v>1</v>
      </c>
      <c r="BW848" t="n">
        <v>1</v>
      </c>
      <c r="BX848" t="n">
        <v>1</v>
      </c>
      <c r="BY848" t="inlineStr"/>
      <c r="BZ848" t="n">
        <v>121</v>
      </c>
      <c r="CA848" t="n">
        <v>72</v>
      </c>
      <c r="CB848" t="inlineStr"/>
      <c r="CE848" t="n">
        <v>12</v>
      </c>
      <c r="CF848" t="n">
        <v>0</v>
      </c>
      <c r="CG848" t="n">
        <v>0</v>
      </c>
      <c r="CM848" t="n">
        <v>0</v>
      </c>
      <c r="CN848" t="inlineStr"/>
      <c r="CO848" t="n">
        <v>0</v>
      </c>
      <c r="CP848">
        <f>(P848+Q848+S848)</f>
        <v/>
      </c>
      <c r="CQ848">
        <f>AC848*BC848</f>
        <v/>
      </c>
      <c r="CR848">
        <f>(ROUND((ROUND((((ET848*ROUND(9,7)))*1),0)*BB848),0)+ROUND((ROUND(((AE848-((EU848*ROUND(9,7))))*1),0)*BS848),0))</f>
        <v/>
      </c>
      <c r="CS848">
        <f>(ROUND((ROUND((((EU848*ROUND(9,7)))*1),0)*BS848),0)+ROUND((ROUND(((AE848-((EU848*ROUND(9,7))))*1),0)*BS848),0))</f>
        <v/>
      </c>
      <c r="CT848">
        <f>AF848*BA848</f>
        <v/>
      </c>
      <c r="CU848">
        <f>AG848</f>
        <v/>
      </c>
      <c r="CV848">
        <f>AH848</f>
        <v/>
      </c>
      <c r="CW848">
        <f>AI848</f>
        <v/>
      </c>
      <c r="CX848">
        <f>AJ848</f>
        <v/>
      </c>
      <c r="CY848">
        <f>(((S848+R848)*AT848)/100)</f>
        <v/>
      </c>
      <c r="CZ848">
        <f>(((S848+R848)*AU848)/100)</f>
        <v/>
      </c>
      <c r="DC848" t="inlineStr"/>
      <c r="DD848" t="inlineStr">
        <is>
          <t>)*9</t>
        </is>
      </c>
      <c r="DE848" t="inlineStr">
        <is>
          <t>)*9</t>
        </is>
      </c>
      <c r="DF848" t="inlineStr">
        <is>
          <t>)*9</t>
        </is>
      </c>
      <c r="DG848" t="inlineStr">
        <is>
          <t>)*9</t>
        </is>
      </c>
      <c r="DH848" t="inlineStr"/>
      <c r="DI848" t="inlineStr">
        <is>
          <t>)*9</t>
        </is>
      </c>
      <c r="DJ848" t="inlineStr">
        <is>
          <t>)*9</t>
        </is>
      </c>
      <c r="DK848" t="inlineStr"/>
      <c r="DL848" t="inlineStr"/>
      <c r="DM848" t="inlineStr"/>
      <c r="DN848" t="n">
        <v>0</v>
      </c>
      <c r="DO848" t="n">
        <v>0</v>
      </c>
      <c r="DP848" t="n">
        <v>1</v>
      </c>
      <c r="DQ848" t="n">
        <v>1</v>
      </c>
      <c r="DU848" t="n">
        <v>1013</v>
      </c>
      <c r="DV848" t="inlineStr">
        <is>
          <t>100 м трубопровода</t>
        </is>
      </c>
      <c r="DW848" t="inlineStr">
        <is>
          <t>100 м трубопровода</t>
        </is>
      </c>
      <c r="DX848" t="n">
        <v>1</v>
      </c>
      <c r="DZ848" t="inlineStr"/>
      <c r="EA848" t="inlineStr"/>
      <c r="EB848" t="inlineStr"/>
      <c r="EC848" t="inlineStr"/>
      <c r="EE848" t="n">
        <v>78725882</v>
      </c>
      <c r="EF848" t="n">
        <v>2</v>
      </c>
      <c r="EG848" t="inlineStr">
        <is>
          <t>Общестроительные работы</t>
        </is>
      </c>
      <c r="EH848" t="n">
        <v>16</v>
      </c>
      <c r="EI84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848" t="n">
        <v>1</v>
      </c>
      <c r="EK848" t="n">
        <v>16001</v>
      </c>
      <c r="EL848" t="inlineStr">
        <is>
          <t>Трубопроводы внутренние</t>
        </is>
      </c>
      <c r="EM848" t="inlineStr">
        <is>
          <t>ФЕР-16</t>
        </is>
      </c>
      <c r="EO848" t="inlineStr"/>
      <c r="EQ848" t="n">
        <v>0</v>
      </c>
      <c r="ER848" t="n">
        <v>107.11</v>
      </c>
      <c r="ES848" t="n">
        <v>4.28</v>
      </c>
      <c r="ET848" t="n">
        <v>44.51</v>
      </c>
      <c r="EU848" t="n">
        <v>0</v>
      </c>
      <c r="EV848" t="n">
        <v>58.32</v>
      </c>
      <c r="EW848" t="n">
        <v>5.01</v>
      </c>
      <c r="EX848" t="n">
        <v>0</v>
      </c>
      <c r="EY848" t="n">
        <v>0</v>
      </c>
      <c r="FQ848" t="n">
        <v>0</v>
      </c>
      <c r="FR848" t="n">
        <v>0</v>
      </c>
      <c r="FS848" t="n">
        <v>0</v>
      </c>
      <c r="FX848" t="n">
        <v>121</v>
      </c>
      <c r="FY848" t="n">
        <v>72</v>
      </c>
      <c r="GA848" t="inlineStr"/>
      <c r="GD848" t="n">
        <v>1</v>
      </c>
      <c r="GF848" t="n">
        <v>635989612</v>
      </c>
      <c r="GG848" t="n">
        <v>2</v>
      </c>
      <c r="GH848" t="n">
        <v>1</v>
      </c>
      <c r="GI848" t="n">
        <v>2</v>
      </c>
      <c r="GJ848" t="n">
        <v>0</v>
      </c>
      <c r="GK848" t="n">
        <v>0</v>
      </c>
      <c r="GL848">
        <f>ROUND(IF(AND(BH848=3,BI848=3,FS848&lt;&gt;0),P848,0),0)</f>
        <v/>
      </c>
      <c r="GM848">
        <f>ROUND(O848+X848+Y848,0)+GX848</f>
        <v/>
      </c>
      <c r="GN848">
        <f>IF(OR(BI848=0,BI848=1),GM848-GX848,0)</f>
        <v/>
      </c>
      <c r="GO848">
        <f>IF(BI848=2,GM848-GX848,0)</f>
        <v/>
      </c>
      <c r="GP848">
        <f>IF(BI848=4,GM848-GX848,0)</f>
        <v/>
      </c>
      <c r="GR848" t="n">
        <v>0</v>
      </c>
      <c r="GS848" t="n">
        <v>3</v>
      </c>
      <c r="GT848" t="n">
        <v>0</v>
      </c>
      <c r="GU848" t="inlineStr"/>
      <c r="GV848">
        <f>ROUND((GT848),2)</f>
        <v/>
      </c>
      <c r="GW848" t="n">
        <v>1</v>
      </c>
      <c r="GX848">
        <f>ROUND(HC848*I848,0)</f>
        <v/>
      </c>
      <c r="HA848" t="n">
        <v>0</v>
      </c>
      <c r="HB848" t="n">
        <v>0</v>
      </c>
      <c r="HC848">
        <f>GV848*GW848</f>
        <v/>
      </c>
      <c r="HE848" t="inlineStr"/>
      <c r="HF848" t="inlineStr"/>
      <c r="HM848" t="inlineStr"/>
      <c r="HN848" t="inlineStr">
        <is>
          <t>Пр/812-016.0-1</t>
        </is>
      </c>
      <c r="HO848" t="inlineStr">
        <is>
          <t>Пр/774-016.0</t>
        </is>
      </c>
      <c r="HP84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84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848" t="n">
        <v>0</v>
      </c>
      <c r="IK848" t="n">
        <v>0</v>
      </c>
    </row>
    <row r="849"/>
    <row r="850">
      <c r="A850" s="435" t="n">
        <v>51</v>
      </c>
      <c r="B850" s="435">
        <f>B834</f>
        <v/>
      </c>
      <c r="C850" s="435">
        <f>A834</f>
        <v/>
      </c>
      <c r="D850" s="435">
        <f>ROW(A834)</f>
        <v/>
      </c>
      <c r="E850" s="435" t="n"/>
      <c r="F850" s="435">
        <f>IF(F834&lt;&gt;"",F834,"")</f>
        <v/>
      </c>
      <c r="G850" s="435">
        <f>IF(G834&lt;&gt;"",G834,"")</f>
        <v/>
      </c>
      <c r="H850" s="435" t="n">
        <v>0</v>
      </c>
      <c r="I850" s="435" t="n"/>
      <c r="J850" s="435" t="n"/>
      <c r="K850" s="435" t="n"/>
      <c r="L850" s="435" t="n"/>
      <c r="M850" s="435" t="n"/>
      <c r="N850" s="435" t="n"/>
      <c r="O850" s="435" t="n">
        <v>0</v>
      </c>
      <c r="P850" s="435" t="n">
        <v>0</v>
      </c>
      <c r="Q850" s="435" t="n">
        <v>0</v>
      </c>
      <c r="R850" s="435" t="n">
        <v>0</v>
      </c>
      <c r="S850" s="435" t="n">
        <v>0</v>
      </c>
      <c r="T850" s="435" t="n">
        <v>0</v>
      </c>
      <c r="U850" s="435" t="n">
        <v>0</v>
      </c>
      <c r="V850" s="435" t="n">
        <v>0</v>
      </c>
      <c r="W850" s="435" t="n">
        <v>0</v>
      </c>
      <c r="X850" s="435" t="n">
        <v>0</v>
      </c>
      <c r="Y850" s="435" t="n">
        <v>0</v>
      </c>
      <c r="Z850" s="435" t="n"/>
      <c r="AA850" s="435" t="n"/>
      <c r="AB850" s="435" t="n"/>
      <c r="AC850" s="435" t="n"/>
      <c r="AD850" s="435" t="n"/>
      <c r="AE850" s="435" t="n"/>
      <c r="AF850" s="435" t="n"/>
      <c r="AG850" s="435" t="n"/>
      <c r="AH850" s="435" t="n"/>
      <c r="AI850" s="435" t="n"/>
      <c r="AJ850" s="435" t="n"/>
      <c r="AK850" s="435" t="n"/>
      <c r="AL850" s="435" t="n"/>
      <c r="AM850" s="435" t="n"/>
      <c r="AN850" s="435" t="n"/>
      <c r="AO850" s="435">
        <f>ROUND(BX850,0)</f>
        <v/>
      </c>
      <c r="AP850" s="435">
        <f>ROUND(BY850,0)</f>
        <v/>
      </c>
      <c r="AQ850" s="435">
        <f>ROUND(BZ850,0)</f>
        <v/>
      </c>
      <c r="AR850" s="435">
        <f>ROUND(CA850,0)</f>
        <v/>
      </c>
      <c r="AS850" s="435">
        <f>ROUND(CB850,0)</f>
        <v/>
      </c>
      <c r="AT850" s="435">
        <f>ROUND(CC850,0)</f>
        <v/>
      </c>
      <c r="AU850" s="435">
        <f>ROUND(CD850,0)</f>
        <v/>
      </c>
      <c r="AV850" s="435">
        <f>ROUND(CE850,0)</f>
        <v/>
      </c>
      <c r="AW850" s="435">
        <f>ROUND(CF850,0)</f>
        <v/>
      </c>
      <c r="AX850" s="435">
        <f>ROUND(CG850,0)</f>
        <v/>
      </c>
      <c r="AY850" s="435">
        <f>ROUND(CH850,0)</f>
        <v/>
      </c>
      <c r="AZ850" s="435">
        <f>ROUND(CI850,0)</f>
        <v/>
      </c>
      <c r="BA850" s="435">
        <f>ROUND(CJ850,0)</f>
        <v/>
      </c>
      <c r="BB850" s="435">
        <f>ROUND(CK850,0)</f>
        <v/>
      </c>
      <c r="BC850" s="435">
        <f>ROUND(CL850,0)</f>
        <v/>
      </c>
      <c r="BD850" s="435">
        <f>ROUND(CM850,0)</f>
        <v/>
      </c>
      <c r="BE850" s="435" t="n"/>
      <c r="BF850" s="435" t="n"/>
      <c r="BG850" s="435" t="n"/>
      <c r="BH850" s="435" t="n"/>
      <c r="BI850" s="435" t="n"/>
      <c r="BJ850" s="435" t="n"/>
      <c r="BK850" s="435" t="n"/>
      <c r="BL850" s="435" t="n"/>
      <c r="BM850" s="435" t="n"/>
      <c r="BN850" s="435" t="n"/>
      <c r="BO850" s="435" t="n"/>
      <c r="BP850" s="435" t="n"/>
      <c r="BQ850" s="435" t="n"/>
      <c r="BR850" s="435" t="n"/>
      <c r="BS850" s="435" t="n"/>
      <c r="BT850" s="435" t="n"/>
      <c r="BU850" s="435" t="n"/>
      <c r="BV850" s="435" t="n"/>
      <c r="BW850" s="435" t="n"/>
      <c r="BX850" s="435" t="n"/>
      <c r="BY850" s="435" t="n"/>
      <c r="BZ850" s="435" t="n"/>
      <c r="CA850" s="435" t="n"/>
      <c r="CB850" s="435" t="n"/>
      <c r="CC850" s="435" t="n"/>
      <c r="CD850" s="435" t="n"/>
      <c r="CE850" s="435" t="n"/>
      <c r="CF850" s="435" t="n"/>
      <c r="CG850" s="435" t="n"/>
      <c r="CH850" s="435" t="n"/>
      <c r="CI850" s="435" t="n"/>
      <c r="CJ850" s="435" t="n"/>
      <c r="CK850" s="435" t="n"/>
      <c r="CL850" s="435" t="n"/>
      <c r="CM850" s="435" t="n"/>
      <c r="CN850" s="435" t="n"/>
      <c r="CO850" s="435" t="n"/>
      <c r="CP850" s="435" t="n"/>
      <c r="CQ850" s="435" t="n"/>
      <c r="CR850" s="435" t="n"/>
      <c r="CS850" s="435" t="n"/>
      <c r="CT850" s="435" t="n"/>
      <c r="CU850" s="435" t="n"/>
      <c r="CV850" s="435" t="n"/>
      <c r="CW850" s="435" t="n"/>
      <c r="CX850" s="435" t="n"/>
      <c r="CY850" s="435" t="n"/>
      <c r="CZ850" s="435" t="n"/>
      <c r="DA850" s="435" t="n"/>
      <c r="DB850" s="435" t="n"/>
      <c r="DC850" s="435" t="n"/>
      <c r="DD850" s="435" t="n"/>
      <c r="DE850" s="435" t="n"/>
      <c r="DF850" s="435" t="n"/>
      <c r="DG850" s="436" t="n"/>
      <c r="DH850" s="436" t="n"/>
      <c r="DI850" s="436" t="n"/>
      <c r="DJ850" s="436" t="n"/>
      <c r="DK850" s="436" t="n"/>
      <c r="DL850" s="436" t="n"/>
      <c r="DM850" s="436" t="n"/>
      <c r="DN850" s="436" t="n"/>
      <c r="DO850" s="436" t="n"/>
      <c r="DP850" s="436" t="n"/>
      <c r="DQ850" s="436" t="n"/>
      <c r="DR850" s="436" t="n"/>
      <c r="DS850" s="436" t="n"/>
      <c r="DT850" s="436" t="n"/>
      <c r="DU850" s="436" t="n"/>
      <c r="DV850" s="436" t="n"/>
      <c r="DW850" s="436" t="n"/>
      <c r="DX850" s="436" t="n"/>
      <c r="DY850" s="436" t="n"/>
      <c r="DZ850" s="436" t="n"/>
      <c r="EA850" s="436" t="n"/>
      <c r="EB850" s="436" t="n"/>
      <c r="EC850" s="436" t="n"/>
      <c r="ED850" s="436" t="n"/>
      <c r="EE850" s="436" t="n"/>
      <c r="EF850" s="436" t="n"/>
      <c r="EG850" s="436" t="n"/>
      <c r="EH850" s="436" t="n"/>
      <c r="EI850" s="436" t="n"/>
      <c r="EJ850" s="436" t="n"/>
      <c r="EK850" s="436" t="n"/>
      <c r="EL850" s="436" t="n"/>
      <c r="EM850" s="436" t="n"/>
      <c r="EN850" s="436" t="n"/>
      <c r="EO850" s="436" t="n"/>
      <c r="EP850" s="436" t="n"/>
      <c r="EQ850" s="436" t="n"/>
      <c r="ER850" s="436" t="n"/>
      <c r="ES850" s="436" t="n"/>
      <c r="ET850" s="436" t="n"/>
      <c r="EU850" s="436" t="n"/>
      <c r="EV850" s="436" t="n"/>
      <c r="EW850" s="436" t="n"/>
      <c r="EX850" s="436" t="n"/>
      <c r="EY850" s="436" t="n"/>
      <c r="EZ850" s="436" t="n"/>
      <c r="FA850" s="436" t="n"/>
      <c r="FB850" s="436" t="n"/>
      <c r="FC850" s="436" t="n"/>
      <c r="FD850" s="436" t="n"/>
      <c r="FE850" s="436" t="n"/>
      <c r="FF850" s="436" t="n"/>
      <c r="FG850" s="436" t="n"/>
      <c r="FH850" s="436" t="n"/>
      <c r="FI850" s="436" t="n"/>
      <c r="FJ850" s="436" t="n"/>
      <c r="FK850" s="436" t="n"/>
      <c r="FL850" s="436" t="n"/>
      <c r="FM850" s="436" t="n"/>
      <c r="FN850" s="436" t="n"/>
      <c r="FO850" s="436" t="n"/>
      <c r="FP850" s="436" t="n"/>
      <c r="FQ850" s="436" t="n"/>
      <c r="FR850" s="436" t="n"/>
      <c r="FS850" s="436" t="n"/>
      <c r="FT850" s="436" t="n"/>
      <c r="FU850" s="436" t="n"/>
      <c r="FV850" s="436" t="n"/>
      <c r="FW850" s="436" t="n"/>
      <c r="FX850" s="436" t="n"/>
      <c r="FY850" s="436" t="n"/>
      <c r="FZ850" s="436" t="n"/>
      <c r="GA850" s="436" t="n"/>
      <c r="GB850" s="436" t="n"/>
      <c r="GC850" s="436" t="n"/>
      <c r="GD850" s="436" t="n"/>
      <c r="GE850" s="436" t="n"/>
      <c r="GF850" s="436" t="n"/>
      <c r="GG850" s="436" t="n"/>
      <c r="GH850" s="436" t="n"/>
      <c r="GI850" s="436" t="n"/>
      <c r="GJ850" s="436" t="n"/>
      <c r="GK850" s="436" t="n"/>
      <c r="GL850" s="436" t="n"/>
      <c r="GM850" s="436" t="n"/>
      <c r="GN850" s="436" t="n"/>
      <c r="GO850" s="436" t="n"/>
      <c r="GP850" s="436" t="n"/>
      <c r="GQ850" s="436" t="n"/>
      <c r="GR850" s="436" t="n"/>
      <c r="GS850" s="436" t="n"/>
      <c r="GT850" s="436" t="n"/>
      <c r="GU850" s="436" t="n"/>
      <c r="GV850" s="436" t="n"/>
      <c r="GW850" s="436" t="n"/>
      <c r="GX850" s="436" t="n">
        <v>0</v>
      </c>
    </row>
    <row r="851"/>
    <row r="852">
      <c r="A852" s="437" t="n">
        <v>50</v>
      </c>
      <c r="B852" s="437" t="n">
        <v>0</v>
      </c>
      <c r="C852" s="437" t="n">
        <v>0</v>
      </c>
      <c r="D852" s="437" t="n">
        <v>1</v>
      </c>
      <c r="E852" s="437" t="n">
        <v>201</v>
      </c>
      <c r="F852" s="437">
        <f>ROUND(Source!O850,O852)</f>
        <v/>
      </c>
      <c r="G852" s="437" t="inlineStr">
        <is>
          <t>ПЗ</t>
        </is>
      </c>
      <c r="H852" s="437" t="inlineStr">
        <is>
          <t>Прямые затраты</t>
        </is>
      </c>
      <c r="I852" s="437" t="n"/>
      <c r="J852" s="437" t="n"/>
      <c r="K852" s="437" t="n">
        <v>201</v>
      </c>
      <c r="L852" s="437" t="n">
        <v>1</v>
      </c>
      <c r="M852" s="437" t="n">
        <v>3</v>
      </c>
      <c r="N852" s="437" t="inlineStr"/>
      <c r="O852" s="437" t="n">
        <v>0</v>
      </c>
      <c r="P852" s="437" t="n"/>
      <c r="Q852" s="437" t="n"/>
      <c r="R852" s="437" t="n"/>
      <c r="S852" s="437" t="n"/>
      <c r="T852" s="437" t="n"/>
      <c r="U852" s="437" t="n"/>
      <c r="V852" s="437" t="n"/>
      <c r="W852" s="437" t="n">
        <v>0</v>
      </c>
      <c r="X852" s="437" t="n">
        <v>1</v>
      </c>
      <c r="Y852" s="437" t="n">
        <v>0</v>
      </c>
      <c r="Z852" s="437" t="n"/>
      <c r="AA852" s="437" t="n"/>
      <c r="AB852" s="437" t="n"/>
    </row>
    <row r="853">
      <c r="A853" s="437" t="n">
        <v>50</v>
      </c>
      <c r="B853" s="437" t="n">
        <v>0</v>
      </c>
      <c r="C853" s="437" t="n">
        <v>0</v>
      </c>
      <c r="D853" s="437" t="n">
        <v>1</v>
      </c>
      <c r="E853" s="437" t="n">
        <v>202</v>
      </c>
      <c r="F853" s="437">
        <f>ROUND(Source!P850,O853)</f>
        <v/>
      </c>
      <c r="G853" s="437" t="inlineStr">
        <is>
          <t>СтМатОб</t>
        </is>
      </c>
      <c r="H853" s="437" t="inlineStr">
        <is>
          <t>Стоимость материальных ресурсов (всего)</t>
        </is>
      </c>
      <c r="I853" s="437" t="n"/>
      <c r="J853" s="437" t="n"/>
      <c r="K853" s="437" t="n">
        <v>202</v>
      </c>
      <c r="L853" s="437" t="n">
        <v>2</v>
      </c>
      <c r="M853" s="437" t="n">
        <v>3</v>
      </c>
      <c r="N853" s="437" t="inlineStr"/>
      <c r="O853" s="437" t="n">
        <v>0</v>
      </c>
      <c r="P853" s="437" t="n"/>
      <c r="Q853" s="437" t="n"/>
      <c r="R853" s="437" t="n"/>
      <c r="S853" s="437" t="n"/>
      <c r="T853" s="437" t="n"/>
      <c r="U853" s="437" t="n"/>
      <c r="V853" s="437" t="n"/>
      <c r="W853" s="437" t="n">
        <v>0</v>
      </c>
      <c r="X853" s="437" t="n">
        <v>1</v>
      </c>
      <c r="Y853" s="437" t="n">
        <v>0</v>
      </c>
      <c r="Z853" s="437" t="n"/>
      <c r="AA853" s="437" t="n"/>
      <c r="AB853" s="437" t="n"/>
    </row>
    <row r="854">
      <c r="A854" s="437" t="n">
        <v>50</v>
      </c>
      <c r="B854" s="437" t="n">
        <v>0</v>
      </c>
      <c r="C854" s="437" t="n">
        <v>0</v>
      </c>
      <c r="D854" s="437" t="n">
        <v>1</v>
      </c>
      <c r="E854" s="437" t="n">
        <v>222</v>
      </c>
      <c r="F854" s="437">
        <f>ROUND(Source!AO850,O854)</f>
        <v/>
      </c>
      <c r="G854" s="437" t="inlineStr">
        <is>
          <t>СтМатОбЗак</t>
        </is>
      </c>
      <c r="H854" s="437" t="inlineStr">
        <is>
          <t>Стоимость материалов и оборудования заказчика</t>
        </is>
      </c>
      <c r="I854" s="437" t="n"/>
      <c r="J854" s="437" t="n"/>
      <c r="K854" s="437" t="n">
        <v>222</v>
      </c>
      <c r="L854" s="437" t="n">
        <v>3</v>
      </c>
      <c r="M854" s="437" t="n">
        <v>3</v>
      </c>
      <c r="N854" s="437" t="inlineStr"/>
      <c r="O854" s="437" t="n">
        <v>0</v>
      </c>
      <c r="P854" s="437" t="n"/>
      <c r="Q854" s="437" t="n"/>
      <c r="R854" s="437" t="n"/>
      <c r="S854" s="437" t="n"/>
      <c r="T854" s="437" t="n"/>
      <c r="U854" s="437" t="n"/>
      <c r="V854" s="437" t="n"/>
      <c r="W854" s="437" t="n">
        <v>0</v>
      </c>
      <c r="X854" s="437" t="n">
        <v>1</v>
      </c>
      <c r="Y854" s="437" t="n">
        <v>0</v>
      </c>
      <c r="Z854" s="437" t="n"/>
      <c r="AA854" s="437" t="n"/>
      <c r="AB854" s="437" t="n"/>
    </row>
    <row r="855">
      <c r="A855" s="437" t="n">
        <v>50</v>
      </c>
      <c r="B855" s="437" t="n">
        <v>0</v>
      </c>
      <c r="C855" s="437" t="n">
        <v>0</v>
      </c>
      <c r="D855" s="437" t="n">
        <v>1</v>
      </c>
      <c r="E855" s="437" t="n">
        <v>225</v>
      </c>
      <c r="F855" s="437">
        <f>ROUND(Source!AV850,O855)</f>
        <v/>
      </c>
      <c r="G855" s="437" t="inlineStr">
        <is>
          <t>СтМатОбПод</t>
        </is>
      </c>
      <c r="H855" s="437" t="inlineStr">
        <is>
          <t>Стоимость материалов и оборудования подрядчика</t>
        </is>
      </c>
      <c r="I855" s="437" t="n"/>
      <c r="J855" s="437" t="n"/>
      <c r="K855" s="437" t="n">
        <v>225</v>
      </c>
      <c r="L855" s="437" t="n">
        <v>4</v>
      </c>
      <c r="M855" s="437" t="n">
        <v>3</v>
      </c>
      <c r="N855" s="437" t="inlineStr"/>
      <c r="O855" s="437" t="n">
        <v>0</v>
      </c>
      <c r="P855" s="437" t="n"/>
      <c r="Q855" s="437" t="n"/>
      <c r="R855" s="437" t="n"/>
      <c r="S855" s="437" t="n"/>
      <c r="T855" s="437" t="n"/>
      <c r="U855" s="437" t="n"/>
      <c r="V855" s="437" t="n"/>
      <c r="W855" s="437" t="n">
        <v>0</v>
      </c>
      <c r="X855" s="437" t="n">
        <v>1</v>
      </c>
      <c r="Y855" s="437" t="n">
        <v>0</v>
      </c>
      <c r="Z855" s="437" t="n"/>
      <c r="AA855" s="437" t="n"/>
      <c r="AB855" s="437" t="n"/>
    </row>
    <row r="856">
      <c r="A856" s="437" t="n">
        <v>50</v>
      </c>
      <c r="B856" s="437" t="n">
        <v>0</v>
      </c>
      <c r="C856" s="437" t="n">
        <v>0</v>
      </c>
      <c r="D856" s="437" t="n">
        <v>1</v>
      </c>
      <c r="E856" s="437" t="n">
        <v>226</v>
      </c>
      <c r="F856" s="437">
        <f>ROUND(Source!AW850,O856)</f>
        <v/>
      </c>
      <c r="G856" s="437" t="inlineStr">
        <is>
          <t>СтМат</t>
        </is>
      </c>
      <c r="H856" s="437" t="inlineStr">
        <is>
          <t>Стоимость материалов (всего)</t>
        </is>
      </c>
      <c r="I856" s="437" t="n"/>
      <c r="J856" s="437" t="n"/>
      <c r="K856" s="437" t="n">
        <v>226</v>
      </c>
      <c r="L856" s="437" t="n">
        <v>5</v>
      </c>
      <c r="M856" s="437" t="n">
        <v>3</v>
      </c>
      <c r="N856" s="437" t="inlineStr"/>
      <c r="O856" s="437" t="n">
        <v>0</v>
      </c>
      <c r="P856" s="437" t="n"/>
      <c r="Q856" s="437" t="n"/>
      <c r="R856" s="437" t="n"/>
      <c r="S856" s="437" t="n"/>
      <c r="T856" s="437" t="n"/>
      <c r="U856" s="437" t="n"/>
      <c r="V856" s="437" t="n"/>
      <c r="W856" s="437" t="n">
        <v>0</v>
      </c>
      <c r="X856" s="437" t="n">
        <v>1</v>
      </c>
      <c r="Y856" s="437" t="n">
        <v>0</v>
      </c>
      <c r="Z856" s="437" t="n"/>
      <c r="AA856" s="437" t="n"/>
      <c r="AB856" s="437" t="n"/>
    </row>
    <row r="857">
      <c r="A857" s="437" t="n">
        <v>50</v>
      </c>
      <c r="B857" s="437" t="n">
        <v>0</v>
      </c>
      <c r="C857" s="437" t="n">
        <v>0</v>
      </c>
      <c r="D857" s="437" t="n">
        <v>1</v>
      </c>
      <c r="E857" s="437" t="n">
        <v>227</v>
      </c>
      <c r="F857" s="437">
        <f>ROUND(Source!AX850,O857)</f>
        <v/>
      </c>
      <c r="G857" s="437" t="inlineStr">
        <is>
          <t>СтМатЗак</t>
        </is>
      </c>
      <c r="H857" s="437" t="inlineStr">
        <is>
          <t>Стоимость материалов заказчика</t>
        </is>
      </c>
      <c r="I857" s="437" t="n"/>
      <c r="J857" s="437" t="n"/>
      <c r="K857" s="437" t="n">
        <v>227</v>
      </c>
      <c r="L857" s="437" t="n">
        <v>6</v>
      </c>
      <c r="M857" s="437" t="n">
        <v>3</v>
      </c>
      <c r="N857" s="437" t="inlineStr"/>
      <c r="O857" s="437" t="n">
        <v>0</v>
      </c>
      <c r="P857" s="437" t="n"/>
      <c r="Q857" s="437" t="n"/>
      <c r="R857" s="437" t="n"/>
      <c r="S857" s="437" t="n"/>
      <c r="T857" s="437" t="n"/>
      <c r="U857" s="437" t="n"/>
      <c r="V857" s="437" t="n"/>
      <c r="W857" s="437" t="n">
        <v>0</v>
      </c>
      <c r="X857" s="437" t="n">
        <v>1</v>
      </c>
      <c r="Y857" s="437" t="n">
        <v>0</v>
      </c>
      <c r="Z857" s="437" t="n"/>
      <c r="AA857" s="437" t="n"/>
      <c r="AB857" s="437" t="n"/>
    </row>
    <row r="858">
      <c r="A858" s="437" t="n">
        <v>50</v>
      </c>
      <c r="B858" s="437" t="n">
        <v>0</v>
      </c>
      <c r="C858" s="437" t="n">
        <v>0</v>
      </c>
      <c r="D858" s="437" t="n">
        <v>1</v>
      </c>
      <c r="E858" s="437" t="n">
        <v>228</v>
      </c>
      <c r="F858" s="437">
        <f>ROUND(Source!AY850,O858)</f>
        <v/>
      </c>
      <c r="G858" s="437" t="inlineStr">
        <is>
          <t>СтМатПод</t>
        </is>
      </c>
      <c r="H858" s="437" t="inlineStr">
        <is>
          <t>Стоимость материалов подрядчика</t>
        </is>
      </c>
      <c r="I858" s="437" t="n"/>
      <c r="J858" s="437" t="n"/>
      <c r="K858" s="437" t="n">
        <v>228</v>
      </c>
      <c r="L858" s="437" t="n">
        <v>7</v>
      </c>
      <c r="M858" s="437" t="n">
        <v>3</v>
      </c>
      <c r="N858" s="437" t="inlineStr"/>
      <c r="O858" s="437" t="n">
        <v>0</v>
      </c>
      <c r="P858" s="437" t="n"/>
      <c r="Q858" s="437" t="n"/>
      <c r="R858" s="437" t="n"/>
      <c r="S858" s="437" t="n"/>
      <c r="T858" s="437" t="n"/>
      <c r="U858" s="437" t="n"/>
      <c r="V858" s="437" t="n"/>
      <c r="W858" s="437" t="n">
        <v>0</v>
      </c>
      <c r="X858" s="437" t="n">
        <v>1</v>
      </c>
      <c r="Y858" s="437" t="n">
        <v>0</v>
      </c>
      <c r="Z858" s="437" t="n"/>
      <c r="AA858" s="437" t="n"/>
      <c r="AB858" s="437" t="n"/>
    </row>
    <row r="859">
      <c r="A859" s="437" t="n">
        <v>50</v>
      </c>
      <c r="B859" s="437" t="n">
        <v>0</v>
      </c>
      <c r="C859" s="437" t="n">
        <v>0</v>
      </c>
      <c r="D859" s="437" t="n">
        <v>1</v>
      </c>
      <c r="E859" s="437" t="n">
        <v>216</v>
      </c>
      <c r="F859" s="437">
        <f>ROUND(Source!AP850,O859)</f>
        <v/>
      </c>
      <c r="G859" s="437" t="inlineStr">
        <is>
          <t>Оборуд</t>
        </is>
      </c>
      <c r="H859" s="437" t="inlineStr">
        <is>
          <t>Стоимость оборудования (всего)</t>
        </is>
      </c>
      <c r="I859" s="437" t="n"/>
      <c r="J859" s="437" t="n"/>
      <c r="K859" s="437" t="n">
        <v>216</v>
      </c>
      <c r="L859" s="437" t="n">
        <v>8</v>
      </c>
      <c r="M859" s="437" t="n">
        <v>3</v>
      </c>
      <c r="N859" s="437" t="inlineStr"/>
      <c r="O859" s="437" t="n">
        <v>0</v>
      </c>
      <c r="P859" s="437" t="n"/>
      <c r="Q859" s="437" t="n"/>
      <c r="R859" s="437" t="n"/>
      <c r="S859" s="437" t="n"/>
      <c r="T859" s="437" t="n"/>
      <c r="U859" s="437" t="n"/>
      <c r="V859" s="437" t="n"/>
      <c r="W859" s="437" t="n">
        <v>0</v>
      </c>
      <c r="X859" s="437" t="n">
        <v>1</v>
      </c>
      <c r="Y859" s="437" t="n">
        <v>0</v>
      </c>
      <c r="Z859" s="437" t="n"/>
      <c r="AA859" s="437" t="n"/>
      <c r="AB859" s="437" t="n"/>
    </row>
    <row r="860">
      <c r="A860" s="437" t="n">
        <v>50</v>
      </c>
      <c r="B860" s="437" t="n">
        <v>0</v>
      </c>
      <c r="C860" s="437" t="n">
        <v>0</v>
      </c>
      <c r="D860" s="437" t="n">
        <v>1</v>
      </c>
      <c r="E860" s="437" t="n">
        <v>223</v>
      </c>
      <c r="F860" s="437">
        <f>ROUND(Source!AQ850,O860)</f>
        <v/>
      </c>
      <c r="G860" s="437" t="inlineStr">
        <is>
          <t>ОборудЗак</t>
        </is>
      </c>
      <c r="H860" s="437" t="inlineStr">
        <is>
          <t>Стоимость оборудования заказчика</t>
        </is>
      </c>
      <c r="I860" s="437" t="n"/>
      <c r="J860" s="437" t="n"/>
      <c r="K860" s="437" t="n">
        <v>223</v>
      </c>
      <c r="L860" s="437" t="n">
        <v>9</v>
      </c>
      <c r="M860" s="437" t="n">
        <v>3</v>
      </c>
      <c r="N860" s="437" t="inlineStr"/>
      <c r="O860" s="437" t="n">
        <v>0</v>
      </c>
      <c r="P860" s="437" t="n"/>
      <c r="Q860" s="437" t="n"/>
      <c r="R860" s="437" t="n"/>
      <c r="S860" s="437" t="n"/>
      <c r="T860" s="437" t="n"/>
      <c r="U860" s="437" t="n"/>
      <c r="V860" s="437" t="n"/>
      <c r="W860" s="437" t="n">
        <v>0</v>
      </c>
      <c r="X860" s="437" t="n">
        <v>1</v>
      </c>
      <c r="Y860" s="437" t="n">
        <v>0</v>
      </c>
      <c r="Z860" s="437" t="n"/>
      <c r="AA860" s="437" t="n"/>
      <c r="AB860" s="437" t="n"/>
    </row>
    <row r="861">
      <c r="A861" s="437" t="n">
        <v>50</v>
      </c>
      <c r="B861" s="437" t="n">
        <v>0</v>
      </c>
      <c r="C861" s="437" t="n">
        <v>0</v>
      </c>
      <c r="D861" s="437" t="n">
        <v>1</v>
      </c>
      <c r="E861" s="437" t="n">
        <v>229</v>
      </c>
      <c r="F861" s="437">
        <f>ROUND(Source!AZ850,O861)</f>
        <v/>
      </c>
      <c r="G861" s="437" t="inlineStr">
        <is>
          <t>ОборудПод</t>
        </is>
      </c>
      <c r="H861" s="437" t="inlineStr">
        <is>
          <t>Стоимость оборудования подрядчика</t>
        </is>
      </c>
      <c r="I861" s="437" t="n"/>
      <c r="J861" s="437" t="n"/>
      <c r="K861" s="437" t="n">
        <v>229</v>
      </c>
      <c r="L861" s="437" t="n">
        <v>10</v>
      </c>
      <c r="M861" s="437" t="n">
        <v>3</v>
      </c>
      <c r="N861" s="437" t="inlineStr"/>
      <c r="O861" s="437" t="n">
        <v>0</v>
      </c>
      <c r="P861" s="437" t="n"/>
      <c r="Q861" s="437" t="n"/>
      <c r="R861" s="437" t="n"/>
      <c r="S861" s="437" t="n"/>
      <c r="T861" s="437" t="n"/>
      <c r="U861" s="437" t="n"/>
      <c r="V861" s="437" t="n"/>
      <c r="W861" s="437" t="n">
        <v>0</v>
      </c>
      <c r="X861" s="437" t="n">
        <v>1</v>
      </c>
      <c r="Y861" s="437" t="n">
        <v>0</v>
      </c>
      <c r="Z861" s="437" t="n"/>
      <c r="AA861" s="437" t="n"/>
      <c r="AB861" s="437" t="n"/>
    </row>
    <row r="862">
      <c r="A862" s="437" t="n">
        <v>50</v>
      </c>
      <c r="B862" s="437" t="n">
        <v>0</v>
      </c>
      <c r="C862" s="437" t="n">
        <v>0</v>
      </c>
      <c r="D862" s="437" t="n">
        <v>1</v>
      </c>
      <c r="E862" s="437" t="n">
        <v>203</v>
      </c>
      <c r="F862" s="437">
        <f>ROUND(Source!Q850,O862)</f>
        <v/>
      </c>
      <c r="G862" s="437" t="inlineStr">
        <is>
          <t>ЭММ</t>
        </is>
      </c>
      <c r="H862" s="437" t="inlineStr">
        <is>
          <t>Эксплуатация машин</t>
        </is>
      </c>
      <c r="I862" s="437" t="n"/>
      <c r="J862" s="437" t="n"/>
      <c r="K862" s="437" t="n">
        <v>203</v>
      </c>
      <c r="L862" s="437" t="n">
        <v>11</v>
      </c>
      <c r="M862" s="437" t="n">
        <v>3</v>
      </c>
      <c r="N862" s="437" t="inlineStr"/>
      <c r="O862" s="437" t="n">
        <v>0</v>
      </c>
      <c r="P862" s="437" t="n"/>
      <c r="Q862" s="437" t="n"/>
      <c r="R862" s="437" t="n"/>
      <c r="S862" s="437" t="n"/>
      <c r="T862" s="437" t="n"/>
      <c r="U862" s="437" t="n"/>
      <c r="V862" s="437" t="n"/>
      <c r="W862" s="437" t="n">
        <v>0</v>
      </c>
      <c r="X862" s="437" t="n">
        <v>1</v>
      </c>
      <c r="Y862" s="437" t="n">
        <v>0</v>
      </c>
      <c r="Z862" s="437" t="n"/>
      <c r="AA862" s="437" t="n"/>
      <c r="AB862" s="437" t="n"/>
    </row>
    <row r="863">
      <c r="A863" s="437" t="n">
        <v>50</v>
      </c>
      <c r="B863" s="437" t="n">
        <v>0</v>
      </c>
      <c r="C863" s="437" t="n">
        <v>0</v>
      </c>
      <c r="D863" s="437" t="n">
        <v>1</v>
      </c>
      <c r="E863" s="437" t="n">
        <v>231</v>
      </c>
      <c r="F863" s="437">
        <f>ROUND(Source!BB850,O863)</f>
        <v/>
      </c>
      <c r="G863" s="437" t="inlineStr">
        <is>
          <t>ЭММсНРиСП</t>
        </is>
      </c>
      <c r="H863" s="437" t="inlineStr">
        <is>
          <t>Эксплуатация машин по ТСН-2001.16</t>
        </is>
      </c>
      <c r="I863" s="437" t="n"/>
      <c r="J863" s="437" t="n"/>
      <c r="K863" s="437" t="n">
        <v>231</v>
      </c>
      <c r="L863" s="437" t="n">
        <v>12</v>
      </c>
      <c r="M863" s="437" t="n">
        <v>3</v>
      </c>
      <c r="N863" s="437" t="inlineStr"/>
      <c r="O863" s="437" t="n">
        <v>0</v>
      </c>
      <c r="P863" s="437" t="n"/>
      <c r="Q863" s="437" t="n"/>
      <c r="R863" s="437" t="n"/>
      <c r="S863" s="437" t="n"/>
      <c r="T863" s="437" t="n"/>
      <c r="U863" s="437" t="n"/>
      <c r="V863" s="437" t="n"/>
      <c r="W863" s="437" t="n">
        <v>0</v>
      </c>
      <c r="X863" s="437" t="n">
        <v>1</v>
      </c>
      <c r="Y863" s="437" t="n">
        <v>0</v>
      </c>
      <c r="Z863" s="437" t="n"/>
      <c r="AA863" s="437" t="n"/>
      <c r="AB863" s="437" t="n"/>
    </row>
    <row r="864">
      <c r="A864" s="437" t="n">
        <v>50</v>
      </c>
      <c r="B864" s="437" t="n">
        <v>0</v>
      </c>
      <c r="C864" s="437" t="n">
        <v>0</v>
      </c>
      <c r="D864" s="437" t="n">
        <v>1</v>
      </c>
      <c r="E864" s="437" t="n">
        <v>204</v>
      </c>
      <c r="F864" s="437">
        <f>ROUND(Source!R850,O864)</f>
        <v/>
      </c>
      <c r="G864" s="437" t="inlineStr">
        <is>
          <t>ЗПМ</t>
        </is>
      </c>
      <c r="H864" s="437" t="inlineStr">
        <is>
          <t>ЗП машинистов</t>
        </is>
      </c>
      <c r="I864" s="437" t="n"/>
      <c r="J864" s="437" t="n"/>
      <c r="K864" s="437" t="n">
        <v>204</v>
      </c>
      <c r="L864" s="437" t="n">
        <v>13</v>
      </c>
      <c r="M864" s="437" t="n">
        <v>3</v>
      </c>
      <c r="N864" s="437" t="inlineStr"/>
      <c r="O864" s="437" t="n">
        <v>0</v>
      </c>
      <c r="P864" s="437" t="n"/>
      <c r="Q864" s="437" t="n"/>
      <c r="R864" s="437" t="n"/>
      <c r="S864" s="437" t="n"/>
      <c r="T864" s="437" t="n"/>
      <c r="U864" s="437" t="n"/>
      <c r="V864" s="437" t="n"/>
      <c r="W864" s="437" t="n">
        <v>0</v>
      </c>
      <c r="X864" s="437" t="n">
        <v>1</v>
      </c>
      <c r="Y864" s="437" t="n">
        <v>0</v>
      </c>
      <c r="Z864" s="437" t="n"/>
      <c r="AA864" s="437" t="n"/>
      <c r="AB864" s="437" t="n"/>
    </row>
    <row r="865">
      <c r="A865" s="437" t="n">
        <v>50</v>
      </c>
      <c r="B865" s="437" t="n">
        <v>0</v>
      </c>
      <c r="C865" s="437" t="n">
        <v>0</v>
      </c>
      <c r="D865" s="437" t="n">
        <v>1</v>
      </c>
      <c r="E865" s="437" t="n">
        <v>205</v>
      </c>
      <c r="F865" s="437">
        <f>ROUND(Source!S850,O865)</f>
        <v/>
      </c>
      <c r="G865" s="437" t="inlineStr">
        <is>
          <t>ОЗП</t>
        </is>
      </c>
      <c r="H865" s="437" t="inlineStr">
        <is>
          <t>Основная ЗП рабочих</t>
        </is>
      </c>
      <c r="I865" s="437" t="n"/>
      <c r="J865" s="437" t="n"/>
      <c r="K865" s="437" t="n">
        <v>205</v>
      </c>
      <c r="L865" s="437" t="n">
        <v>14</v>
      </c>
      <c r="M865" s="437" t="n">
        <v>3</v>
      </c>
      <c r="N865" s="437" t="inlineStr"/>
      <c r="O865" s="437" t="n">
        <v>0</v>
      </c>
      <c r="P865" s="437" t="n"/>
      <c r="Q865" s="437" t="n"/>
      <c r="R865" s="437" t="n"/>
      <c r="S865" s="437" t="n"/>
      <c r="T865" s="437" t="n"/>
      <c r="U865" s="437" t="n"/>
      <c r="V865" s="437" t="n"/>
      <c r="W865" s="437" t="n">
        <v>0</v>
      </c>
      <c r="X865" s="437" t="n">
        <v>1</v>
      </c>
      <c r="Y865" s="437" t="n">
        <v>0</v>
      </c>
      <c r="Z865" s="437" t="n"/>
      <c r="AA865" s="437" t="n"/>
      <c r="AB865" s="437" t="n"/>
    </row>
    <row r="866">
      <c r="A866" s="437" t="n">
        <v>50</v>
      </c>
      <c r="B866" s="437" t="n">
        <v>0</v>
      </c>
      <c r="C866" s="437" t="n">
        <v>0</v>
      </c>
      <c r="D866" s="437" t="n">
        <v>1</v>
      </c>
      <c r="E866" s="437" t="n">
        <v>232</v>
      </c>
      <c r="F866" s="437">
        <f>ROUND(Source!BC850,O866)</f>
        <v/>
      </c>
      <c r="G866" s="437" t="inlineStr">
        <is>
          <t>ОЗПсНРиСП</t>
        </is>
      </c>
      <c r="H866" s="437" t="inlineStr">
        <is>
          <t>Основная ЗП рабочих по ТСН-2001.16</t>
        </is>
      </c>
      <c r="I866" s="437" t="n"/>
      <c r="J866" s="437" t="n"/>
      <c r="K866" s="437" t="n">
        <v>232</v>
      </c>
      <c r="L866" s="437" t="n">
        <v>15</v>
      </c>
      <c r="M866" s="437" t="n">
        <v>3</v>
      </c>
      <c r="N866" s="437" t="inlineStr"/>
      <c r="O866" s="437" t="n">
        <v>0</v>
      </c>
      <c r="P866" s="437" t="n"/>
      <c r="Q866" s="437" t="n"/>
      <c r="R866" s="437" t="n"/>
      <c r="S866" s="437" t="n"/>
      <c r="T866" s="437" t="n"/>
      <c r="U866" s="437" t="n"/>
      <c r="V866" s="437" t="n"/>
      <c r="W866" s="437" t="n">
        <v>0</v>
      </c>
      <c r="X866" s="437" t="n">
        <v>1</v>
      </c>
      <c r="Y866" s="437" t="n">
        <v>0</v>
      </c>
      <c r="Z866" s="437" t="n"/>
      <c r="AA866" s="437" t="n"/>
      <c r="AB866" s="437" t="n"/>
    </row>
    <row r="867">
      <c r="A867" s="437" t="n">
        <v>50</v>
      </c>
      <c r="B867" s="437" t="n">
        <v>0</v>
      </c>
      <c r="C867" s="437" t="n">
        <v>0</v>
      </c>
      <c r="D867" s="437" t="n">
        <v>1</v>
      </c>
      <c r="E867" s="437" t="n">
        <v>214</v>
      </c>
      <c r="F867" s="437">
        <f>ROUND(Source!AS850,O867)</f>
        <v/>
      </c>
      <c r="G867" s="437" t="inlineStr">
        <is>
          <t>Строит</t>
        </is>
      </c>
      <c r="H867" s="437" t="inlineStr">
        <is>
          <t>Строительные работы с НР и СП</t>
        </is>
      </c>
      <c r="I867" s="437" t="n"/>
      <c r="J867" s="437" t="n"/>
      <c r="K867" s="437" t="n">
        <v>214</v>
      </c>
      <c r="L867" s="437" t="n">
        <v>16</v>
      </c>
      <c r="M867" s="437" t="n">
        <v>3</v>
      </c>
      <c r="N867" s="437" t="inlineStr"/>
      <c r="O867" s="437" t="n">
        <v>0</v>
      </c>
      <c r="P867" s="437" t="n"/>
      <c r="Q867" s="437" t="n"/>
      <c r="R867" s="437" t="n"/>
      <c r="S867" s="437" t="n"/>
      <c r="T867" s="437" t="n"/>
      <c r="U867" s="437" t="n"/>
      <c r="V867" s="437" t="n"/>
      <c r="W867" s="437" t="n">
        <v>0</v>
      </c>
      <c r="X867" s="437" t="n">
        <v>1</v>
      </c>
      <c r="Y867" s="437" t="n">
        <v>0</v>
      </c>
      <c r="Z867" s="437" t="n"/>
      <c r="AA867" s="437" t="n"/>
      <c r="AB867" s="437" t="n"/>
    </row>
    <row r="868">
      <c r="A868" s="437" t="n">
        <v>50</v>
      </c>
      <c r="B868" s="437" t="n">
        <v>0</v>
      </c>
      <c r="C868" s="437" t="n">
        <v>0</v>
      </c>
      <c r="D868" s="437" t="n">
        <v>1</v>
      </c>
      <c r="E868" s="437" t="n">
        <v>215</v>
      </c>
      <c r="F868" s="437">
        <f>ROUND(Source!AT850,O868)</f>
        <v/>
      </c>
      <c r="G868" s="437" t="inlineStr">
        <is>
          <t>Монтаж</t>
        </is>
      </c>
      <c r="H868" s="437" t="inlineStr">
        <is>
          <t>Монтажные работы с НР и СП</t>
        </is>
      </c>
      <c r="I868" s="437" t="n"/>
      <c r="J868" s="437" t="n"/>
      <c r="K868" s="437" t="n">
        <v>215</v>
      </c>
      <c r="L868" s="437" t="n">
        <v>17</v>
      </c>
      <c r="M868" s="437" t="n">
        <v>3</v>
      </c>
      <c r="N868" s="437" t="inlineStr"/>
      <c r="O868" s="437" t="n">
        <v>0</v>
      </c>
      <c r="P868" s="437" t="n"/>
      <c r="Q868" s="437" t="n"/>
      <c r="R868" s="437" t="n"/>
      <c r="S868" s="437" t="n"/>
      <c r="T868" s="437" t="n"/>
      <c r="U868" s="437" t="n"/>
      <c r="V868" s="437" t="n"/>
      <c r="W868" s="437" t="n">
        <v>0</v>
      </c>
      <c r="X868" s="437" t="n">
        <v>1</v>
      </c>
      <c r="Y868" s="437" t="n">
        <v>0</v>
      </c>
      <c r="Z868" s="437" t="n"/>
      <c r="AA868" s="437" t="n"/>
      <c r="AB868" s="437" t="n"/>
    </row>
    <row r="869">
      <c r="A869" s="437" t="n">
        <v>50</v>
      </c>
      <c r="B869" s="437" t="n">
        <v>0</v>
      </c>
      <c r="C869" s="437" t="n">
        <v>0</v>
      </c>
      <c r="D869" s="437" t="n">
        <v>1</v>
      </c>
      <c r="E869" s="437" t="n">
        <v>217</v>
      </c>
      <c r="F869" s="437">
        <f>ROUND(Source!AU850,O869)</f>
        <v/>
      </c>
      <c r="G869" s="437" t="inlineStr">
        <is>
          <t>Прочие</t>
        </is>
      </c>
      <c r="H869" s="437" t="inlineStr">
        <is>
          <t>Прочие работы с НР и СП</t>
        </is>
      </c>
      <c r="I869" s="437" t="n"/>
      <c r="J869" s="437" t="n"/>
      <c r="K869" s="437" t="n">
        <v>217</v>
      </c>
      <c r="L869" s="437" t="n">
        <v>18</v>
      </c>
      <c r="M869" s="437" t="n">
        <v>3</v>
      </c>
      <c r="N869" s="437" t="inlineStr"/>
      <c r="O869" s="437" t="n">
        <v>0</v>
      </c>
      <c r="P869" s="437" t="n"/>
      <c r="Q869" s="437" t="n"/>
      <c r="R869" s="437" t="n"/>
      <c r="S869" s="437" t="n"/>
      <c r="T869" s="437" t="n"/>
      <c r="U869" s="437" t="n"/>
      <c r="V869" s="437" t="n"/>
      <c r="W869" s="437" t="n">
        <v>0</v>
      </c>
      <c r="X869" s="437" t="n">
        <v>1</v>
      </c>
      <c r="Y869" s="437" t="n">
        <v>0</v>
      </c>
      <c r="Z869" s="437" t="n"/>
      <c r="AA869" s="437" t="n"/>
      <c r="AB869" s="437" t="n"/>
    </row>
    <row r="870">
      <c r="A870" s="437" t="n">
        <v>50</v>
      </c>
      <c r="B870" s="437" t="n">
        <v>0</v>
      </c>
      <c r="C870" s="437" t="n">
        <v>0</v>
      </c>
      <c r="D870" s="437" t="n">
        <v>1</v>
      </c>
      <c r="E870" s="437" t="n">
        <v>230</v>
      </c>
      <c r="F870" s="437">
        <f>ROUND(Source!BA850,O870)</f>
        <v/>
      </c>
      <c r="G870" s="437" t="inlineStr">
        <is>
          <t>ПрочиеЗатр</t>
        </is>
      </c>
      <c r="H870" s="437" t="inlineStr">
        <is>
          <t>Прочие затраты по ТСН-2001.16</t>
        </is>
      </c>
      <c r="I870" s="437" t="n"/>
      <c r="J870" s="437" t="n"/>
      <c r="K870" s="437" t="n">
        <v>230</v>
      </c>
      <c r="L870" s="437" t="n">
        <v>19</v>
      </c>
      <c r="M870" s="437" t="n">
        <v>3</v>
      </c>
      <c r="N870" s="437" t="inlineStr"/>
      <c r="O870" s="437" t="n">
        <v>0</v>
      </c>
      <c r="P870" s="437" t="n"/>
      <c r="Q870" s="437" t="n"/>
      <c r="R870" s="437" t="n"/>
      <c r="S870" s="437" t="n"/>
      <c r="T870" s="437" t="n"/>
      <c r="U870" s="437" t="n"/>
      <c r="V870" s="437" t="n"/>
      <c r="W870" s="437" t="n">
        <v>0</v>
      </c>
      <c r="X870" s="437" t="n">
        <v>1</v>
      </c>
      <c r="Y870" s="437" t="n">
        <v>0</v>
      </c>
      <c r="Z870" s="437" t="n"/>
      <c r="AA870" s="437" t="n"/>
      <c r="AB870" s="437" t="n"/>
    </row>
    <row r="871">
      <c r="A871" s="437" t="n">
        <v>50</v>
      </c>
      <c r="B871" s="437" t="n">
        <v>0</v>
      </c>
      <c r="C871" s="437" t="n">
        <v>0</v>
      </c>
      <c r="D871" s="437" t="n">
        <v>1</v>
      </c>
      <c r="E871" s="437" t="n">
        <v>206</v>
      </c>
      <c r="F871" s="437">
        <f>ROUND(Source!T850,O871)</f>
        <v/>
      </c>
      <c r="G871" s="437" t="inlineStr">
        <is>
          <t>ВозврМат</t>
        </is>
      </c>
      <c r="H871" s="437" t="inlineStr">
        <is>
          <t>Возврат материалов</t>
        </is>
      </c>
      <c r="I871" s="437" t="n"/>
      <c r="J871" s="437" t="n"/>
      <c r="K871" s="437" t="n">
        <v>206</v>
      </c>
      <c r="L871" s="437" t="n">
        <v>20</v>
      </c>
      <c r="M871" s="437" t="n">
        <v>3</v>
      </c>
      <c r="N871" s="437" t="inlineStr"/>
      <c r="O871" s="437" t="n">
        <v>0</v>
      </c>
      <c r="P871" s="437" t="n"/>
      <c r="Q871" s="437" t="n"/>
      <c r="R871" s="437" t="n"/>
      <c r="S871" s="437" t="n"/>
      <c r="T871" s="437" t="n"/>
      <c r="U871" s="437" t="n"/>
      <c r="V871" s="437" t="n"/>
      <c r="W871" s="437" t="n">
        <v>0</v>
      </c>
      <c r="X871" s="437" t="n">
        <v>1</v>
      </c>
      <c r="Y871" s="437" t="n">
        <v>0</v>
      </c>
      <c r="Z871" s="437" t="n"/>
      <c r="AA871" s="437" t="n"/>
      <c r="AB871" s="437" t="n"/>
    </row>
    <row r="872">
      <c r="A872" s="437" t="n">
        <v>50</v>
      </c>
      <c r="B872" s="437" t="n">
        <v>0</v>
      </c>
      <c r="C872" s="437" t="n">
        <v>0</v>
      </c>
      <c r="D872" s="437" t="n">
        <v>1</v>
      </c>
      <c r="E872" s="437" t="n">
        <v>207</v>
      </c>
      <c r="F872" s="437">
        <f>ROUND(Source!U850,O872)</f>
        <v/>
      </c>
      <c r="G872" s="437" t="inlineStr">
        <is>
          <t>ТрудСтр</t>
        </is>
      </c>
      <c r="H872" s="437" t="inlineStr">
        <is>
          <t>Трудозатраты строителей</t>
        </is>
      </c>
      <c r="I872" s="437" t="n"/>
      <c r="J872" s="437" t="n"/>
      <c r="K872" s="437" t="n">
        <v>207</v>
      </c>
      <c r="L872" s="437" t="n">
        <v>21</v>
      </c>
      <c r="M872" s="437" t="n">
        <v>3</v>
      </c>
      <c r="N872" s="437" t="inlineStr"/>
      <c r="O872" s="437" t="n">
        <v>7</v>
      </c>
      <c r="P872" s="437" t="n"/>
      <c r="Q872" s="437" t="n"/>
      <c r="R872" s="437" t="n"/>
      <c r="S872" s="437" t="n"/>
      <c r="T872" s="437" t="n"/>
      <c r="U872" s="437" t="n"/>
      <c r="V872" s="437" t="n"/>
      <c r="W872" s="437" t="n">
        <v>0</v>
      </c>
      <c r="X872" s="437" t="n">
        <v>1</v>
      </c>
      <c r="Y872" s="437" t="n">
        <v>0</v>
      </c>
      <c r="Z872" s="437" t="n"/>
      <c r="AA872" s="437" t="n"/>
      <c r="AB872" s="437" t="n"/>
    </row>
    <row r="873">
      <c r="A873" s="437" t="n">
        <v>50</v>
      </c>
      <c r="B873" s="437" t="n">
        <v>0</v>
      </c>
      <c r="C873" s="437" t="n">
        <v>0</v>
      </c>
      <c r="D873" s="437" t="n">
        <v>1</v>
      </c>
      <c r="E873" s="437" t="n">
        <v>208</v>
      </c>
      <c r="F873" s="437">
        <f>ROUND(Source!V850,O873)</f>
        <v/>
      </c>
      <c r="G873" s="437" t="inlineStr">
        <is>
          <t>ТрудМаш</t>
        </is>
      </c>
      <c r="H873" s="437" t="inlineStr">
        <is>
          <t>Трудозатраты машинистов</t>
        </is>
      </c>
      <c r="I873" s="437" t="n"/>
      <c r="J873" s="437" t="n"/>
      <c r="K873" s="437" t="n">
        <v>208</v>
      </c>
      <c r="L873" s="437" t="n">
        <v>22</v>
      </c>
      <c r="M873" s="437" t="n">
        <v>3</v>
      </c>
      <c r="N873" s="437" t="inlineStr"/>
      <c r="O873" s="437" t="n">
        <v>7</v>
      </c>
      <c r="P873" s="437" t="n"/>
      <c r="Q873" s="437" t="n"/>
      <c r="R873" s="437" t="n"/>
      <c r="S873" s="437" t="n"/>
      <c r="T873" s="437" t="n"/>
      <c r="U873" s="437" t="n"/>
      <c r="V873" s="437" t="n"/>
      <c r="W873" s="437" t="n">
        <v>0</v>
      </c>
      <c r="X873" s="437" t="n">
        <v>1</v>
      </c>
      <c r="Y873" s="437" t="n">
        <v>0</v>
      </c>
      <c r="Z873" s="437" t="n"/>
      <c r="AA873" s="437" t="n"/>
      <c r="AB873" s="437" t="n"/>
    </row>
    <row r="874">
      <c r="A874" s="437" t="n">
        <v>50</v>
      </c>
      <c r="B874" s="437" t="n">
        <v>0</v>
      </c>
      <c r="C874" s="437" t="n">
        <v>0</v>
      </c>
      <c r="D874" s="437" t="n">
        <v>1</v>
      </c>
      <c r="E874" s="437" t="n">
        <v>209</v>
      </c>
      <c r="F874" s="437">
        <f>ROUND(Source!W850,O874)</f>
        <v/>
      </c>
      <c r="G874" s="437" t="inlineStr">
        <is>
          <t>ТранспМат</t>
        </is>
      </c>
      <c r="H874" s="437" t="inlineStr">
        <is>
          <t>Транспорт материалов</t>
        </is>
      </c>
      <c r="I874" s="437" t="n"/>
      <c r="J874" s="437" t="n"/>
      <c r="K874" s="437" t="n">
        <v>209</v>
      </c>
      <c r="L874" s="437" t="n">
        <v>23</v>
      </c>
      <c r="M874" s="437" t="n">
        <v>3</v>
      </c>
      <c r="N874" s="437" t="inlineStr"/>
      <c r="O874" s="437" t="n">
        <v>0</v>
      </c>
      <c r="P874" s="437" t="n"/>
      <c r="Q874" s="437" t="n"/>
      <c r="R874" s="437" t="n"/>
      <c r="S874" s="437" t="n"/>
      <c r="T874" s="437" t="n"/>
      <c r="U874" s="437" t="n"/>
      <c r="V874" s="437" t="n"/>
      <c r="W874" s="437" t="n">
        <v>0</v>
      </c>
      <c r="X874" s="437" t="n">
        <v>1</v>
      </c>
      <c r="Y874" s="437" t="n">
        <v>0</v>
      </c>
      <c r="Z874" s="437" t="n"/>
      <c r="AA874" s="437" t="n"/>
      <c r="AB874" s="437" t="n"/>
    </row>
    <row r="875">
      <c r="A875" s="437" t="n">
        <v>50</v>
      </c>
      <c r="B875" s="437" t="n">
        <v>0</v>
      </c>
      <c r="C875" s="437" t="n">
        <v>0</v>
      </c>
      <c r="D875" s="437" t="n">
        <v>1</v>
      </c>
      <c r="E875" s="437" t="n">
        <v>233</v>
      </c>
      <c r="F875" s="437">
        <f>ROUND(Source!BD850,O875)</f>
        <v/>
      </c>
      <c r="G875" s="437" t="inlineStr">
        <is>
          <t>Перевозка</t>
        </is>
      </c>
      <c r="H875" s="437" t="inlineStr">
        <is>
          <t>Перевозка грузов</t>
        </is>
      </c>
      <c r="I875" s="437" t="n"/>
      <c r="J875" s="437" t="n"/>
      <c r="K875" s="437" t="n">
        <v>233</v>
      </c>
      <c r="L875" s="437" t="n">
        <v>24</v>
      </c>
      <c r="M875" s="437" t="n">
        <v>3</v>
      </c>
      <c r="N875" s="437" t="inlineStr"/>
      <c r="O875" s="437" t="n">
        <v>0</v>
      </c>
      <c r="P875" s="437" t="n"/>
      <c r="Q875" s="437" t="n"/>
      <c r="R875" s="437" t="n"/>
      <c r="S875" s="437" t="n"/>
      <c r="T875" s="437" t="n"/>
      <c r="U875" s="437" t="n"/>
      <c r="V875" s="437" t="n"/>
      <c r="W875" s="437" t="n">
        <v>0</v>
      </c>
      <c r="X875" s="437" t="n">
        <v>1</v>
      </c>
      <c r="Y875" s="437" t="n">
        <v>0</v>
      </c>
      <c r="Z875" s="437" t="n"/>
      <c r="AA875" s="437" t="n"/>
      <c r="AB875" s="437" t="n"/>
    </row>
    <row r="876">
      <c r="A876" s="437" t="n">
        <v>50</v>
      </c>
      <c r="B876" s="437" t="n">
        <v>0</v>
      </c>
      <c r="C876" s="437" t="n">
        <v>0</v>
      </c>
      <c r="D876" s="437" t="n">
        <v>1</v>
      </c>
      <c r="E876" s="437" t="n">
        <v>210</v>
      </c>
      <c r="F876" s="437">
        <f>ROUND(Source!X850,O876)</f>
        <v/>
      </c>
      <c r="G876" s="437" t="inlineStr">
        <is>
          <t>НР</t>
        </is>
      </c>
      <c r="H876" s="437" t="inlineStr">
        <is>
          <t>Накладные расходы</t>
        </is>
      </c>
      <c r="I876" s="437" t="n"/>
      <c r="J876" s="437" t="n"/>
      <c r="K876" s="437" t="n">
        <v>210</v>
      </c>
      <c r="L876" s="437" t="n">
        <v>25</v>
      </c>
      <c r="M876" s="437" t="n">
        <v>3</v>
      </c>
      <c r="N876" s="437" t="inlineStr"/>
      <c r="O876" s="437" t="n">
        <v>0</v>
      </c>
      <c r="P876" s="437" t="n"/>
      <c r="Q876" s="437" t="n"/>
      <c r="R876" s="437" t="n"/>
      <c r="S876" s="437" t="n"/>
      <c r="T876" s="437" t="n"/>
      <c r="U876" s="437" t="n"/>
      <c r="V876" s="437" t="n"/>
      <c r="W876" s="437" t="n">
        <v>0</v>
      </c>
      <c r="X876" s="437" t="n">
        <v>1</v>
      </c>
      <c r="Y876" s="437" t="n">
        <v>0</v>
      </c>
      <c r="Z876" s="437" t="n"/>
      <c r="AA876" s="437" t="n"/>
      <c r="AB876" s="437" t="n"/>
    </row>
    <row r="877">
      <c r="A877" s="437" t="n">
        <v>50</v>
      </c>
      <c r="B877" s="437" t="n">
        <v>0</v>
      </c>
      <c r="C877" s="437" t="n">
        <v>0</v>
      </c>
      <c r="D877" s="437" t="n">
        <v>1</v>
      </c>
      <c r="E877" s="437" t="n">
        <v>211</v>
      </c>
      <c r="F877" s="437">
        <f>ROUND(Source!Y850,O877)</f>
        <v/>
      </c>
      <c r="G877" s="437" t="inlineStr">
        <is>
          <t>СмПриб</t>
        </is>
      </c>
      <c r="H877" s="437" t="inlineStr">
        <is>
          <t>Сметная прибыль</t>
        </is>
      </c>
      <c r="I877" s="437" t="n"/>
      <c r="J877" s="437" t="n"/>
      <c r="K877" s="437" t="n">
        <v>211</v>
      </c>
      <c r="L877" s="437" t="n">
        <v>26</v>
      </c>
      <c r="M877" s="437" t="n">
        <v>3</v>
      </c>
      <c r="N877" s="437" t="inlineStr"/>
      <c r="O877" s="437" t="n">
        <v>0</v>
      </c>
      <c r="P877" s="437" t="n"/>
      <c r="Q877" s="437" t="n"/>
      <c r="R877" s="437" t="n"/>
      <c r="S877" s="437" t="n"/>
      <c r="T877" s="437" t="n"/>
      <c r="U877" s="437" t="n"/>
      <c r="V877" s="437" t="n"/>
      <c r="W877" s="437" t="n">
        <v>0</v>
      </c>
      <c r="X877" s="437" t="n">
        <v>1</v>
      </c>
      <c r="Y877" s="437" t="n">
        <v>0</v>
      </c>
      <c r="Z877" s="437" t="n"/>
      <c r="AA877" s="437" t="n"/>
      <c r="AB877" s="437" t="n"/>
    </row>
    <row r="878">
      <c r="A878" s="437" t="n">
        <v>50</v>
      </c>
      <c r="B878" s="437" t="n">
        <v>0</v>
      </c>
      <c r="C878" s="437" t="n">
        <v>0</v>
      </c>
      <c r="D878" s="437" t="n">
        <v>1</v>
      </c>
      <c r="E878" s="437" t="n">
        <v>224</v>
      </c>
      <c r="F878" s="437">
        <f>ROUND(Source!AR850,O878)</f>
        <v/>
      </c>
      <c r="G878" s="437" t="inlineStr">
        <is>
          <t>Всего</t>
        </is>
      </c>
      <c r="H878" s="437" t="inlineStr">
        <is>
          <t>Всего с НР и СП</t>
        </is>
      </c>
      <c r="I878" s="437" t="n"/>
      <c r="J878" s="437" t="n"/>
      <c r="K878" s="437" t="n">
        <v>224</v>
      </c>
      <c r="L878" s="437" t="n">
        <v>27</v>
      </c>
      <c r="M878" s="437" t="n">
        <v>3</v>
      </c>
      <c r="N878" s="437" t="inlineStr"/>
      <c r="O878" s="437" t="n">
        <v>0</v>
      </c>
      <c r="P878" s="437" t="n"/>
      <c r="Q878" s="437" t="n"/>
      <c r="R878" s="437" t="n"/>
      <c r="S878" s="437" t="n"/>
      <c r="T878" s="437" t="n"/>
      <c r="U878" s="437" t="n"/>
      <c r="V878" s="437" t="n"/>
      <c r="W878" s="437" t="n">
        <v>0</v>
      </c>
      <c r="X878" s="437" t="n">
        <v>1</v>
      </c>
      <c r="Y878" s="437" t="n">
        <v>0</v>
      </c>
      <c r="Z878" s="437" t="n"/>
      <c r="AA878" s="437" t="n"/>
      <c r="AB878" s="437" t="n"/>
    </row>
    <row r="879">
      <c r="A879" s="437" t="n">
        <v>50</v>
      </c>
      <c r="B879" s="437" t="n">
        <v>0</v>
      </c>
      <c r="C879" s="437" t="n">
        <v>0</v>
      </c>
      <c r="D879" s="437" t="n">
        <v>2</v>
      </c>
      <c r="E879" s="437" t="n">
        <v>0</v>
      </c>
      <c r="F879" s="437">
        <f>ROUND(F878,O879)</f>
        <v/>
      </c>
      <c r="G879" s="437" t="inlineStr">
        <is>
          <t>и1</t>
        </is>
      </c>
      <c r="H879" s="437" t="inlineStr">
        <is>
          <t>Итого</t>
        </is>
      </c>
      <c r="I879" s="437" t="n"/>
      <c r="J879" s="437" t="n"/>
      <c r="K879" s="437" t="n">
        <v>212</v>
      </c>
      <c r="L879" s="437" t="n">
        <v>28</v>
      </c>
      <c r="M879" s="437" t="n">
        <v>0</v>
      </c>
      <c r="N879" s="437" t="inlineStr"/>
      <c r="O879" s="437" t="n">
        <v>0</v>
      </c>
      <c r="P879" s="437" t="n"/>
      <c r="Q879" s="437" t="n"/>
      <c r="R879" s="437" t="n"/>
      <c r="S879" s="437" t="n"/>
      <c r="T879" s="437" t="n"/>
      <c r="U879" s="437" t="n"/>
      <c r="V879" s="437" t="n"/>
      <c r="W879" s="437" t="n">
        <v>0</v>
      </c>
      <c r="X879" s="437" t="n">
        <v>1</v>
      </c>
      <c r="Y879" s="437" t="n">
        <v>0</v>
      </c>
      <c r="Z879" s="437" t="n"/>
      <c r="AA879" s="437" t="n"/>
      <c r="AB879" s="437" t="n"/>
    </row>
    <row r="880">
      <c r="A880" s="437" t="n">
        <v>50</v>
      </c>
      <c r="B880" s="437" t="n">
        <v>0</v>
      </c>
      <c r="C880" s="437" t="n">
        <v>0</v>
      </c>
      <c r="D880" s="437" t="n">
        <v>2</v>
      </c>
      <c r="E880" s="437" t="n">
        <v>0</v>
      </c>
      <c r="F880" s="437">
        <f>ROUND(F879*0.22,O880)</f>
        <v/>
      </c>
      <c r="G880" s="437" t="inlineStr">
        <is>
          <t>и2</t>
        </is>
      </c>
      <c r="H880" s="437" t="inlineStr">
        <is>
          <t>НДС 22%</t>
        </is>
      </c>
      <c r="I880" s="437" t="n"/>
      <c r="J880" s="437" t="n"/>
      <c r="K880" s="437" t="n">
        <v>212</v>
      </c>
      <c r="L880" s="437" t="n">
        <v>29</v>
      </c>
      <c r="M880" s="437" t="n">
        <v>0</v>
      </c>
      <c r="N880" s="437" t="inlineStr"/>
      <c r="O880" s="437" t="n">
        <v>0</v>
      </c>
      <c r="P880" s="437" t="n"/>
      <c r="Q880" s="437" t="n"/>
      <c r="R880" s="437" t="n"/>
      <c r="S880" s="437" t="n"/>
      <c r="T880" s="437" t="n"/>
      <c r="U880" s="437" t="n"/>
      <c r="V880" s="437" t="n"/>
      <c r="W880" s="437" t="n">
        <v>0</v>
      </c>
      <c r="X880" s="437" t="n">
        <v>1</v>
      </c>
      <c r="Y880" s="437" t="n">
        <v>0</v>
      </c>
      <c r="Z880" s="437" t="n"/>
      <c r="AA880" s="437" t="n"/>
      <c r="AB880" s="437" t="n"/>
    </row>
    <row r="881">
      <c r="A881" s="437" t="n">
        <v>50</v>
      </c>
      <c r="B881" s="437" t="n">
        <v>0</v>
      </c>
      <c r="C881" s="437" t="n">
        <v>0</v>
      </c>
      <c r="D881" s="437" t="n">
        <v>2</v>
      </c>
      <c r="E881" s="437" t="n">
        <v>213</v>
      </c>
      <c r="F881" s="437">
        <f>ROUND(F879+F880,O881)</f>
        <v/>
      </c>
      <c r="G881" s="437" t="inlineStr">
        <is>
          <t>и3</t>
        </is>
      </c>
      <c r="H881" s="437" t="inlineStr">
        <is>
          <t>Всего</t>
        </is>
      </c>
      <c r="I881" s="437" t="n"/>
      <c r="J881" s="437" t="n"/>
      <c r="K881" s="437" t="n">
        <v>212</v>
      </c>
      <c r="L881" s="437" t="n">
        <v>30</v>
      </c>
      <c r="M881" s="437" t="n">
        <v>0</v>
      </c>
      <c r="N881" s="437" t="inlineStr"/>
      <c r="O881" s="437" t="n">
        <v>0</v>
      </c>
      <c r="P881" s="437" t="n"/>
      <c r="Q881" s="437" t="n"/>
      <c r="R881" s="437" t="n"/>
      <c r="S881" s="437" t="n"/>
      <c r="T881" s="437" t="n"/>
      <c r="U881" s="437" t="n"/>
      <c r="V881" s="437" t="n"/>
      <c r="W881" s="437" t="n">
        <v>0</v>
      </c>
      <c r="X881" s="437" t="n">
        <v>1</v>
      </c>
      <c r="Y881" s="437" t="n">
        <v>0</v>
      </c>
      <c r="Z881" s="437" t="n"/>
      <c r="AA881" s="437" t="n"/>
      <c r="AB881" s="437" t="n"/>
    </row>
    <row r="882"/>
    <row r="883">
      <c r="A883" s="434" t="n">
        <v>3</v>
      </c>
      <c r="B883" s="434" t="n">
        <v>0</v>
      </c>
      <c r="C883" s="434" t="n"/>
      <c r="D883" s="434">
        <f>ROW(A890)</f>
        <v/>
      </c>
      <c r="E883" s="434" t="n"/>
      <c r="F883" s="434" t="inlineStr">
        <is>
          <t>Новая локальная смета</t>
        </is>
      </c>
      <c r="G883" s="434" t="inlineStr">
        <is>
          <t>Механизаторов 11</t>
        </is>
      </c>
      <c r="H883" s="434" t="inlineStr"/>
      <c r="I883" s="434" t="n">
        <v>0</v>
      </c>
      <c r="J883" s="434" t="inlineStr"/>
      <c r="K883" s="434" t="n">
        <v>0</v>
      </c>
      <c r="L883" s="434" t="inlineStr">
        <is>
          <t>Новая локальная смета</t>
        </is>
      </c>
      <c r="M883" s="434" t="inlineStr"/>
      <c r="N883" s="434" t="n"/>
      <c r="O883" s="434" t="n"/>
      <c r="P883" s="434" t="n"/>
      <c r="Q883" s="434" t="n"/>
      <c r="R883" s="434" t="n"/>
      <c r="S883" s="434" t="n">
        <v>0</v>
      </c>
      <c r="T883" s="434" t="n"/>
      <c r="U883" s="434" t="inlineStr"/>
      <c r="V883" s="434" t="n">
        <v>0</v>
      </c>
      <c r="W883" s="434" t="n"/>
      <c r="X883" s="434" t="n"/>
      <c r="Y883" s="434" t="n"/>
      <c r="Z883" s="434" t="n"/>
      <c r="AA883" s="434" t="n"/>
      <c r="AB883" s="434" t="inlineStr"/>
      <c r="AC883" s="434" t="inlineStr"/>
      <c r="AD883" s="434" t="inlineStr"/>
      <c r="AE883" s="434" t="inlineStr"/>
      <c r="AF883" s="434" t="inlineStr"/>
      <c r="AG883" s="434" t="inlineStr"/>
      <c r="AH883" s="434" t="n"/>
      <c r="AI883" s="434" t="n"/>
      <c r="AJ883" s="434" t="n"/>
      <c r="AK883" s="434" t="n"/>
      <c r="AL883" s="434" t="n"/>
      <c r="AM883" s="434" t="n"/>
      <c r="AN883" s="434" t="n"/>
      <c r="AO883" s="434" t="n"/>
      <c r="AP883" s="434" t="inlineStr"/>
      <c r="AQ883" s="434" t="inlineStr"/>
      <c r="AR883" s="434" t="inlineStr"/>
      <c r="AS883" s="434" t="n"/>
      <c r="AT883" s="434" t="n"/>
      <c r="AU883" s="434" t="n"/>
      <c r="AV883" s="434" t="n"/>
      <c r="AW883" s="434" t="n"/>
      <c r="AX883" s="434" t="n"/>
      <c r="AY883" s="434" t="n"/>
      <c r="AZ883" s="434" t="inlineStr"/>
      <c r="BA883" s="434" t="n"/>
      <c r="BB883" s="434" t="inlineStr"/>
      <c r="BC883" s="434" t="inlineStr"/>
      <c r="BD883" s="434" t="inlineStr"/>
      <c r="BE883" s="434" t="inlineStr"/>
      <c r="BF883" s="434" t="inlineStr"/>
      <c r="BG883" s="434" t="inlineStr"/>
      <c r="BH883" s="434" t="inlineStr"/>
      <c r="BI883" s="434" t="inlineStr"/>
      <c r="BJ883" s="434" t="inlineStr"/>
      <c r="BK883" s="434" t="inlineStr"/>
      <c r="BL883" s="434" t="inlineStr"/>
      <c r="BM883" s="434" t="inlineStr"/>
      <c r="BN883" s="434" t="inlineStr"/>
      <c r="BO883" s="434" t="inlineStr"/>
      <c r="BP883" s="434" t="inlineStr"/>
      <c r="BQ883" s="434" t="n"/>
      <c r="BR883" s="434" t="n"/>
      <c r="BS883" s="434" t="n"/>
      <c r="BT883" s="434" t="n"/>
      <c r="BU883" s="434" t="n"/>
      <c r="BV883" s="434" t="n"/>
      <c r="BW883" s="434" t="n"/>
      <c r="BX883" s="434" t="n">
        <v>0</v>
      </c>
      <c r="BY883" s="434" t="n"/>
      <c r="BZ883" s="434" t="n"/>
      <c r="CA883" s="434" t="n"/>
      <c r="CB883" s="434" t="n"/>
      <c r="CC883" s="434" t="n"/>
      <c r="CD883" s="434" t="n"/>
      <c r="CE883" s="434" t="n"/>
      <c r="CF883" s="434" t="n">
        <v>0</v>
      </c>
      <c r="CG883" s="434" t="n">
        <v>0</v>
      </c>
      <c r="CH883" s="434" t="n"/>
      <c r="CI883" s="434" t="inlineStr"/>
      <c r="CJ883" s="434" t="inlineStr"/>
      <c r="CK883" t="inlineStr"/>
      <c r="CL883" t="inlineStr"/>
      <c r="CM883" t="inlineStr"/>
      <c r="CN883" t="inlineStr"/>
      <c r="CO883" t="inlineStr"/>
      <c r="CP883" t="inlineStr"/>
      <c r="CQ883" t="inlineStr"/>
    </row>
    <row r="884"/>
    <row r="885">
      <c r="A885" s="435" t="n">
        <v>52</v>
      </c>
      <c r="B885" s="435">
        <f>B890</f>
        <v/>
      </c>
      <c r="C885" s="435">
        <f>C890</f>
        <v/>
      </c>
      <c r="D885" s="435">
        <f>D890</f>
        <v/>
      </c>
      <c r="E885" s="435">
        <f>E890</f>
        <v/>
      </c>
      <c r="F885" s="435">
        <f>F890</f>
        <v/>
      </c>
      <c r="G885" s="435">
        <f>G890</f>
        <v/>
      </c>
      <c r="H885" s="435" t="n"/>
      <c r="I885" s="435" t="n"/>
      <c r="J885" s="435" t="n"/>
      <c r="K885" s="435" t="n"/>
      <c r="L885" s="435" t="n"/>
      <c r="M885" s="435" t="n"/>
      <c r="N885" s="435" t="n"/>
      <c r="O885" s="435">
        <f>O890</f>
        <v/>
      </c>
      <c r="P885" s="435">
        <f>P890</f>
        <v/>
      </c>
      <c r="Q885" s="435">
        <f>Q890</f>
        <v/>
      </c>
      <c r="R885" s="435">
        <f>R890</f>
        <v/>
      </c>
      <c r="S885" s="435">
        <f>S890</f>
        <v/>
      </c>
      <c r="T885" s="435">
        <f>T890</f>
        <v/>
      </c>
      <c r="U885" s="435">
        <f>U890</f>
        <v/>
      </c>
      <c r="V885" s="435">
        <f>V890</f>
        <v/>
      </c>
      <c r="W885" s="435">
        <f>W890</f>
        <v/>
      </c>
      <c r="X885" s="435">
        <f>X890</f>
        <v/>
      </c>
      <c r="Y885" s="435">
        <f>Y890</f>
        <v/>
      </c>
      <c r="Z885" s="435">
        <f>Z890</f>
        <v/>
      </c>
      <c r="AA885" s="435">
        <f>AA890</f>
        <v/>
      </c>
      <c r="AB885" s="435">
        <f>AB890</f>
        <v/>
      </c>
      <c r="AC885" s="435">
        <f>AC890</f>
        <v/>
      </c>
      <c r="AD885" s="435">
        <f>AD890</f>
        <v/>
      </c>
      <c r="AE885" s="435">
        <f>AE890</f>
        <v/>
      </c>
      <c r="AF885" s="435">
        <f>AF890</f>
        <v/>
      </c>
      <c r="AG885" s="435">
        <f>AG890</f>
        <v/>
      </c>
      <c r="AH885" s="435">
        <f>AH890</f>
        <v/>
      </c>
      <c r="AI885" s="435">
        <f>AI890</f>
        <v/>
      </c>
      <c r="AJ885" s="435">
        <f>AJ890</f>
        <v/>
      </c>
      <c r="AK885" s="435">
        <f>AK890</f>
        <v/>
      </c>
      <c r="AL885" s="435">
        <f>AL890</f>
        <v/>
      </c>
      <c r="AM885" s="435">
        <f>AM890</f>
        <v/>
      </c>
      <c r="AN885" s="435">
        <f>AN890</f>
        <v/>
      </c>
      <c r="AO885" s="435">
        <f>AO890</f>
        <v/>
      </c>
      <c r="AP885" s="435">
        <f>AP890</f>
        <v/>
      </c>
      <c r="AQ885" s="435">
        <f>AQ890</f>
        <v/>
      </c>
      <c r="AR885" s="435">
        <f>AR890</f>
        <v/>
      </c>
      <c r="AS885" s="435">
        <f>AS890</f>
        <v/>
      </c>
      <c r="AT885" s="435">
        <f>AT890</f>
        <v/>
      </c>
      <c r="AU885" s="435">
        <f>AU890</f>
        <v/>
      </c>
      <c r="AV885" s="435">
        <f>AV890</f>
        <v/>
      </c>
      <c r="AW885" s="435">
        <f>AW890</f>
        <v/>
      </c>
      <c r="AX885" s="435">
        <f>AX890</f>
        <v/>
      </c>
      <c r="AY885" s="435">
        <f>AY890</f>
        <v/>
      </c>
      <c r="AZ885" s="435">
        <f>AZ890</f>
        <v/>
      </c>
      <c r="BA885" s="435">
        <f>BA890</f>
        <v/>
      </c>
      <c r="BB885" s="435">
        <f>BB890</f>
        <v/>
      </c>
      <c r="BC885" s="435">
        <f>BC890</f>
        <v/>
      </c>
      <c r="BD885" s="435">
        <f>BD890</f>
        <v/>
      </c>
      <c r="BE885" s="435">
        <f>BE890</f>
        <v/>
      </c>
      <c r="BF885" s="435">
        <f>BF890</f>
        <v/>
      </c>
      <c r="BG885" s="435">
        <f>BG890</f>
        <v/>
      </c>
      <c r="BH885" s="435">
        <f>BH890</f>
        <v/>
      </c>
      <c r="BI885" s="435">
        <f>BI890</f>
        <v/>
      </c>
      <c r="BJ885" s="435">
        <f>BJ890</f>
        <v/>
      </c>
      <c r="BK885" s="435">
        <f>BK890</f>
        <v/>
      </c>
      <c r="BL885" s="435">
        <f>BL890</f>
        <v/>
      </c>
      <c r="BM885" s="435">
        <f>BM890</f>
        <v/>
      </c>
      <c r="BN885" s="435">
        <f>BN890</f>
        <v/>
      </c>
      <c r="BO885" s="435">
        <f>BO890</f>
        <v/>
      </c>
      <c r="BP885" s="435">
        <f>BP890</f>
        <v/>
      </c>
      <c r="BQ885" s="435">
        <f>BQ890</f>
        <v/>
      </c>
      <c r="BR885" s="435">
        <f>BR890</f>
        <v/>
      </c>
      <c r="BS885" s="435">
        <f>BS890</f>
        <v/>
      </c>
      <c r="BT885" s="435">
        <f>BT890</f>
        <v/>
      </c>
      <c r="BU885" s="435">
        <f>BU890</f>
        <v/>
      </c>
      <c r="BV885" s="435">
        <f>BV890</f>
        <v/>
      </c>
      <c r="BW885" s="435">
        <f>BW890</f>
        <v/>
      </c>
      <c r="BX885" s="435">
        <f>BX890</f>
        <v/>
      </c>
      <c r="BY885" s="435">
        <f>BY890</f>
        <v/>
      </c>
      <c r="BZ885" s="435">
        <f>BZ890</f>
        <v/>
      </c>
      <c r="CA885" s="435">
        <f>CA890</f>
        <v/>
      </c>
      <c r="CB885" s="435">
        <f>CB890</f>
        <v/>
      </c>
      <c r="CC885" s="435">
        <f>CC890</f>
        <v/>
      </c>
      <c r="CD885" s="435">
        <f>CD890</f>
        <v/>
      </c>
      <c r="CE885" s="435">
        <f>CE890</f>
        <v/>
      </c>
      <c r="CF885" s="435">
        <f>CF890</f>
        <v/>
      </c>
      <c r="CG885" s="435">
        <f>CG890</f>
        <v/>
      </c>
      <c r="CH885" s="435">
        <f>CH890</f>
        <v/>
      </c>
      <c r="CI885" s="435">
        <f>CI890</f>
        <v/>
      </c>
      <c r="CJ885" s="435">
        <f>CJ890</f>
        <v/>
      </c>
      <c r="CK885" s="435">
        <f>CK890</f>
        <v/>
      </c>
      <c r="CL885" s="435">
        <f>CL890</f>
        <v/>
      </c>
      <c r="CM885" s="435">
        <f>CM890</f>
        <v/>
      </c>
      <c r="CN885" s="435">
        <f>CN890</f>
        <v/>
      </c>
      <c r="CO885" s="435">
        <f>CO890</f>
        <v/>
      </c>
      <c r="CP885" s="435">
        <f>CP890</f>
        <v/>
      </c>
      <c r="CQ885" s="435">
        <f>CQ890</f>
        <v/>
      </c>
      <c r="CR885" s="435">
        <f>CR890</f>
        <v/>
      </c>
      <c r="CS885" s="435">
        <f>CS890</f>
        <v/>
      </c>
      <c r="CT885" s="435">
        <f>CT890</f>
        <v/>
      </c>
      <c r="CU885" s="435">
        <f>CU890</f>
        <v/>
      </c>
      <c r="CV885" s="435">
        <f>CV890</f>
        <v/>
      </c>
      <c r="CW885" s="435">
        <f>CW890</f>
        <v/>
      </c>
      <c r="CX885" s="435">
        <f>CX890</f>
        <v/>
      </c>
      <c r="CY885" s="435">
        <f>CY890</f>
        <v/>
      </c>
      <c r="CZ885" s="435">
        <f>CZ890</f>
        <v/>
      </c>
      <c r="DA885" s="435">
        <f>DA890</f>
        <v/>
      </c>
      <c r="DB885" s="435">
        <f>DB890</f>
        <v/>
      </c>
      <c r="DC885" s="435">
        <f>DC890</f>
        <v/>
      </c>
      <c r="DD885" s="435">
        <f>DD890</f>
        <v/>
      </c>
      <c r="DE885" s="435">
        <f>DE890</f>
        <v/>
      </c>
      <c r="DF885" s="435">
        <f>DF890</f>
        <v/>
      </c>
      <c r="DG885" s="436">
        <f>DG890</f>
        <v/>
      </c>
      <c r="DH885" s="436">
        <f>DH890</f>
        <v/>
      </c>
      <c r="DI885" s="436">
        <f>DI890</f>
        <v/>
      </c>
      <c r="DJ885" s="436">
        <f>DJ890</f>
        <v/>
      </c>
      <c r="DK885" s="436">
        <f>DK890</f>
        <v/>
      </c>
      <c r="DL885" s="436">
        <f>DL890</f>
        <v/>
      </c>
      <c r="DM885" s="436">
        <f>DM890</f>
        <v/>
      </c>
      <c r="DN885" s="436">
        <f>DN890</f>
        <v/>
      </c>
      <c r="DO885" s="436">
        <f>DO890</f>
        <v/>
      </c>
      <c r="DP885" s="436">
        <f>DP890</f>
        <v/>
      </c>
      <c r="DQ885" s="436">
        <f>DQ890</f>
        <v/>
      </c>
      <c r="DR885" s="436">
        <f>DR890</f>
        <v/>
      </c>
      <c r="DS885" s="436">
        <f>DS890</f>
        <v/>
      </c>
      <c r="DT885" s="436">
        <f>DT890</f>
        <v/>
      </c>
      <c r="DU885" s="436">
        <f>DU890</f>
        <v/>
      </c>
      <c r="DV885" s="436">
        <f>DV890</f>
        <v/>
      </c>
      <c r="DW885" s="436">
        <f>DW890</f>
        <v/>
      </c>
      <c r="DX885" s="436">
        <f>DX890</f>
        <v/>
      </c>
      <c r="DY885" s="436">
        <f>DY890</f>
        <v/>
      </c>
      <c r="DZ885" s="436">
        <f>DZ890</f>
        <v/>
      </c>
      <c r="EA885" s="436">
        <f>EA890</f>
        <v/>
      </c>
      <c r="EB885" s="436">
        <f>EB890</f>
        <v/>
      </c>
      <c r="EC885" s="436">
        <f>EC890</f>
        <v/>
      </c>
      <c r="ED885" s="436">
        <f>ED890</f>
        <v/>
      </c>
      <c r="EE885" s="436">
        <f>EE890</f>
        <v/>
      </c>
      <c r="EF885" s="436">
        <f>EF890</f>
        <v/>
      </c>
      <c r="EG885" s="436">
        <f>EG890</f>
        <v/>
      </c>
      <c r="EH885" s="436">
        <f>EH890</f>
        <v/>
      </c>
      <c r="EI885" s="436">
        <f>EI890</f>
        <v/>
      </c>
      <c r="EJ885" s="436">
        <f>EJ890</f>
        <v/>
      </c>
      <c r="EK885" s="436">
        <f>EK890</f>
        <v/>
      </c>
      <c r="EL885" s="436">
        <f>EL890</f>
        <v/>
      </c>
      <c r="EM885" s="436">
        <f>EM890</f>
        <v/>
      </c>
      <c r="EN885" s="436">
        <f>EN890</f>
        <v/>
      </c>
      <c r="EO885" s="436">
        <f>EO890</f>
        <v/>
      </c>
      <c r="EP885" s="436">
        <f>EP890</f>
        <v/>
      </c>
      <c r="EQ885" s="436">
        <f>EQ890</f>
        <v/>
      </c>
      <c r="ER885" s="436">
        <f>ER890</f>
        <v/>
      </c>
      <c r="ES885" s="436">
        <f>ES890</f>
        <v/>
      </c>
      <c r="ET885" s="436">
        <f>ET890</f>
        <v/>
      </c>
      <c r="EU885" s="436">
        <f>EU890</f>
        <v/>
      </c>
      <c r="EV885" s="436">
        <f>EV890</f>
        <v/>
      </c>
      <c r="EW885" s="436">
        <f>EW890</f>
        <v/>
      </c>
      <c r="EX885" s="436">
        <f>EX890</f>
        <v/>
      </c>
      <c r="EY885" s="436">
        <f>EY890</f>
        <v/>
      </c>
      <c r="EZ885" s="436">
        <f>EZ890</f>
        <v/>
      </c>
      <c r="FA885" s="436">
        <f>FA890</f>
        <v/>
      </c>
      <c r="FB885" s="436">
        <f>FB890</f>
        <v/>
      </c>
      <c r="FC885" s="436">
        <f>FC890</f>
        <v/>
      </c>
      <c r="FD885" s="436">
        <f>FD890</f>
        <v/>
      </c>
      <c r="FE885" s="436">
        <f>FE890</f>
        <v/>
      </c>
      <c r="FF885" s="436">
        <f>FF890</f>
        <v/>
      </c>
      <c r="FG885" s="436">
        <f>FG890</f>
        <v/>
      </c>
      <c r="FH885" s="436">
        <f>FH890</f>
        <v/>
      </c>
      <c r="FI885" s="436">
        <f>FI890</f>
        <v/>
      </c>
      <c r="FJ885" s="436">
        <f>FJ890</f>
        <v/>
      </c>
      <c r="FK885" s="436">
        <f>FK890</f>
        <v/>
      </c>
      <c r="FL885" s="436">
        <f>FL890</f>
        <v/>
      </c>
      <c r="FM885" s="436">
        <f>FM890</f>
        <v/>
      </c>
      <c r="FN885" s="436">
        <f>FN890</f>
        <v/>
      </c>
      <c r="FO885" s="436">
        <f>FO890</f>
        <v/>
      </c>
      <c r="FP885" s="436">
        <f>FP890</f>
        <v/>
      </c>
      <c r="FQ885" s="436">
        <f>FQ890</f>
        <v/>
      </c>
      <c r="FR885" s="436">
        <f>FR890</f>
        <v/>
      </c>
      <c r="FS885" s="436">
        <f>FS890</f>
        <v/>
      </c>
      <c r="FT885" s="436">
        <f>FT890</f>
        <v/>
      </c>
      <c r="FU885" s="436">
        <f>FU890</f>
        <v/>
      </c>
      <c r="FV885" s="436">
        <f>FV890</f>
        <v/>
      </c>
      <c r="FW885" s="436">
        <f>FW890</f>
        <v/>
      </c>
      <c r="FX885" s="436">
        <f>FX890</f>
        <v/>
      </c>
      <c r="FY885" s="436">
        <f>FY890</f>
        <v/>
      </c>
      <c r="FZ885" s="436">
        <f>FZ890</f>
        <v/>
      </c>
      <c r="GA885" s="436">
        <f>GA890</f>
        <v/>
      </c>
      <c r="GB885" s="436">
        <f>GB890</f>
        <v/>
      </c>
      <c r="GC885" s="436">
        <f>GC890</f>
        <v/>
      </c>
      <c r="GD885" s="436">
        <f>GD890</f>
        <v/>
      </c>
      <c r="GE885" s="436">
        <f>GE890</f>
        <v/>
      </c>
      <c r="GF885" s="436">
        <f>GF890</f>
        <v/>
      </c>
      <c r="GG885" s="436">
        <f>GG890</f>
        <v/>
      </c>
      <c r="GH885" s="436">
        <f>GH890</f>
        <v/>
      </c>
      <c r="GI885" s="436">
        <f>GI890</f>
        <v/>
      </c>
      <c r="GJ885" s="436">
        <f>GJ890</f>
        <v/>
      </c>
      <c r="GK885" s="436">
        <f>GK890</f>
        <v/>
      </c>
      <c r="GL885" s="436">
        <f>GL890</f>
        <v/>
      </c>
      <c r="GM885" s="436">
        <f>GM890</f>
        <v/>
      </c>
      <c r="GN885" s="436">
        <f>GN890</f>
        <v/>
      </c>
      <c r="GO885" s="436">
        <f>GO890</f>
        <v/>
      </c>
      <c r="GP885" s="436">
        <f>GP890</f>
        <v/>
      </c>
      <c r="GQ885" s="436">
        <f>GQ890</f>
        <v/>
      </c>
      <c r="GR885" s="436">
        <f>GR890</f>
        <v/>
      </c>
      <c r="GS885" s="436">
        <f>GS890</f>
        <v/>
      </c>
      <c r="GT885" s="436">
        <f>GT890</f>
        <v/>
      </c>
      <c r="GU885" s="436">
        <f>GU890</f>
        <v/>
      </c>
      <c r="GV885" s="436">
        <f>GV890</f>
        <v/>
      </c>
      <c r="GW885" s="436">
        <f>GW890</f>
        <v/>
      </c>
      <c r="GX885" s="436">
        <f>GX890</f>
        <v/>
      </c>
    </row>
    <row r="886"/>
    <row r="887">
      <c r="A887" t="n">
        <v>17</v>
      </c>
      <c r="B887" t="n">
        <v>0</v>
      </c>
      <c r="C887">
        <f>ROW(SmtRes!A486)</f>
        <v/>
      </c>
      <c r="D887">
        <f>ROW(EtalonRes!A443)</f>
        <v/>
      </c>
      <c r="E887" t="inlineStr">
        <is>
          <t>1</t>
        </is>
      </c>
      <c r="F887" t="inlineStr">
        <is>
          <t>65-10-1</t>
        </is>
      </c>
      <c r="G887" t="inlineStr">
        <is>
          <t>Очистка канализационной сети внутренней</t>
        </is>
      </c>
      <c r="H887" t="inlineStr">
        <is>
          <t>100 м трубопровода</t>
        </is>
      </c>
      <c r="I887">
        <f>ROUND(ROUND(45/100,4),7)</f>
        <v/>
      </c>
      <c r="J887" t="n">
        <v>0</v>
      </c>
      <c r="K887">
        <f>ROUND(ROUND(45/100,4),7)</f>
        <v/>
      </c>
      <c r="O887">
        <f>ROUND(CP887,0)</f>
        <v/>
      </c>
      <c r="P887">
        <f>ROUND(CQ887*I887,0)</f>
        <v/>
      </c>
      <c r="Q887">
        <f>(ROUND((ROUND(((ET887)*I887),0)*BB887),0)+ROUND((ROUND(((AE887-(EU887))*I887),0)*BS887),0))</f>
        <v/>
      </c>
      <c r="R887">
        <f>(ROUND((ROUND(((EU887)*I887),0)*BS887),0)+ROUND((ROUND(((AE887-(EU887))*I887),0)*BS887),0))</f>
        <v/>
      </c>
      <c r="S887">
        <f>ROUND(CT887*I887,0)</f>
        <v/>
      </c>
      <c r="T887">
        <f>ROUND(CU887*I887,0)</f>
        <v/>
      </c>
      <c r="U887">
        <f>ROUND(CV887*I887,7)</f>
        <v/>
      </c>
      <c r="V887">
        <f>ROUND(CW887*I887,7)</f>
        <v/>
      </c>
      <c r="W887">
        <f>ROUND(CX887*I887,0)</f>
        <v/>
      </c>
      <c r="X887">
        <f>ROUND(CY887,0)</f>
        <v/>
      </c>
      <c r="Y887">
        <f>ROUND(CZ887,0)</f>
        <v/>
      </c>
      <c r="AA887" t="n">
        <v>78869116</v>
      </c>
      <c r="AB887">
        <f>ROUND((AC887+AD887+AF887),2)</f>
        <v/>
      </c>
      <c r="AC887">
        <f>ROUND((ES887),2)</f>
        <v/>
      </c>
      <c r="AD887">
        <f>ROUND((((ET887)-(EU887))+AE887),2)</f>
        <v/>
      </c>
      <c r="AE887">
        <f>ROUND((EU887),2)</f>
        <v/>
      </c>
      <c r="AF887">
        <f>ROUND((EV887),2)</f>
        <v/>
      </c>
      <c r="AG887">
        <f>ROUND((AP887),2)</f>
        <v/>
      </c>
      <c r="AH887">
        <f>(EW887)</f>
        <v/>
      </c>
      <c r="AI887">
        <f>(EX887)</f>
        <v/>
      </c>
      <c r="AJ887">
        <f>(AS887)</f>
        <v/>
      </c>
      <c r="AK887" t="n">
        <v>403.3</v>
      </c>
      <c r="AL887" t="n">
        <v>139.36</v>
      </c>
      <c r="AM887" t="n">
        <v>0.87</v>
      </c>
      <c r="AN887" t="n">
        <v>0</v>
      </c>
      <c r="AO887" t="n">
        <v>263.07</v>
      </c>
      <c r="AP887" t="n">
        <v>0</v>
      </c>
      <c r="AQ887" t="n">
        <v>32.2</v>
      </c>
      <c r="AR887" t="n">
        <v>0</v>
      </c>
      <c r="AS887" t="n">
        <v>0</v>
      </c>
      <c r="AT887" t="n">
        <v>103</v>
      </c>
      <c r="AU887" t="n">
        <v>52</v>
      </c>
      <c r="AV887" t="n">
        <v>1</v>
      </c>
      <c r="AW887" t="n">
        <v>1</v>
      </c>
      <c r="AZ887" t="n">
        <v>1</v>
      </c>
      <c r="BA887" t="n">
        <v>52.25</v>
      </c>
      <c r="BB887" t="n">
        <v>25.03</v>
      </c>
      <c r="BC887" t="n">
        <v>11.85</v>
      </c>
      <c r="BD887" t="inlineStr"/>
      <c r="BE887" t="inlineStr"/>
      <c r="BF887" t="inlineStr"/>
      <c r="BG887" t="inlineStr"/>
      <c r="BH887" t="n">
        <v>0</v>
      </c>
      <c r="BI887" t="n">
        <v>1</v>
      </c>
      <c r="BJ887" t="inlineStr">
        <is>
          <t>ТЕРр Московской обл., 65-10-1, приказ Минстроя России №675/пр от 28.02.2017 № 263/пр</t>
        </is>
      </c>
      <c r="BM887" t="n">
        <v>65007</v>
      </c>
      <c r="BN887" t="n">
        <v>0</v>
      </c>
      <c r="BO887" t="inlineStr">
        <is>
          <t>65-10-1</t>
        </is>
      </c>
      <c r="BP887" t="n">
        <v>1</v>
      </c>
      <c r="BQ887" t="n">
        <v>6</v>
      </c>
      <c r="BR887" t="n">
        <v>0</v>
      </c>
      <c r="BS887" t="n">
        <v>52.25</v>
      </c>
      <c r="BT887" t="n">
        <v>1</v>
      </c>
      <c r="BU887" t="n">
        <v>1</v>
      </c>
      <c r="BV887" t="n">
        <v>1</v>
      </c>
      <c r="BW887" t="n">
        <v>1</v>
      </c>
      <c r="BX887" t="n">
        <v>1</v>
      </c>
      <c r="BY887" t="inlineStr"/>
      <c r="BZ887" t="n">
        <v>103</v>
      </c>
      <c r="CA887" t="n">
        <v>52</v>
      </c>
      <c r="CB887" t="inlineStr"/>
      <c r="CE887" t="n">
        <v>12</v>
      </c>
      <c r="CF887" t="n">
        <v>0</v>
      </c>
      <c r="CG887" t="n">
        <v>0</v>
      </c>
      <c r="CM887" t="n">
        <v>0</v>
      </c>
      <c r="CN887" t="inlineStr"/>
      <c r="CO887" t="n">
        <v>0</v>
      </c>
      <c r="CP887">
        <f>(P887+Q887+S887)</f>
        <v/>
      </c>
      <c r="CQ887">
        <f>AC887*BC887</f>
        <v/>
      </c>
      <c r="CR887">
        <f>(ROUND((ROUND(((ET887)*1),0)*BB887),0)+ROUND((ROUND(((AE887-(EU887))*1),0)*BS887),0))</f>
        <v/>
      </c>
      <c r="CS887">
        <f>(ROUND((ROUND(((EU887)*1),0)*BS887),0)+ROUND((ROUND(((AE887-(EU887))*1),0)*BS887),0))</f>
        <v/>
      </c>
      <c r="CT887">
        <f>AF887*BA887</f>
        <v/>
      </c>
      <c r="CU887">
        <f>AG887</f>
        <v/>
      </c>
      <c r="CV887">
        <f>AH887</f>
        <v/>
      </c>
      <c r="CW887">
        <f>AI887</f>
        <v/>
      </c>
      <c r="CX887">
        <f>AJ887</f>
        <v/>
      </c>
      <c r="CY887">
        <f>(((S887+R887)*AT887)/100)</f>
        <v/>
      </c>
      <c r="CZ887">
        <f>(((S887+R887)*AU887)/100)</f>
        <v/>
      </c>
      <c r="DC887" t="inlineStr"/>
      <c r="DD887" t="inlineStr"/>
      <c r="DE887" t="inlineStr"/>
      <c r="DF887" t="inlineStr"/>
      <c r="DG887" t="inlineStr"/>
      <c r="DH887" t="inlineStr"/>
      <c r="DI887" t="inlineStr"/>
      <c r="DJ887" t="inlineStr"/>
      <c r="DK887" t="inlineStr"/>
      <c r="DL887" t="inlineStr"/>
      <c r="DM887" t="inlineStr"/>
      <c r="DN887" t="n">
        <v>0</v>
      </c>
      <c r="DO887" t="n">
        <v>0</v>
      </c>
      <c r="DP887" t="n">
        <v>1</v>
      </c>
      <c r="DQ887" t="n">
        <v>1</v>
      </c>
      <c r="DU887" t="n">
        <v>1013</v>
      </c>
      <c r="DV887" t="inlineStr">
        <is>
          <t>100 м трубопровода</t>
        </is>
      </c>
      <c r="DW887" t="inlineStr">
        <is>
          <t>100 м трубопровода</t>
        </is>
      </c>
      <c r="DX887" t="n">
        <v>1</v>
      </c>
      <c r="DZ887" t="inlineStr"/>
      <c r="EA887" t="inlineStr"/>
      <c r="EB887" t="inlineStr"/>
      <c r="EC887" t="inlineStr"/>
      <c r="EE887" t="n">
        <v>78726000</v>
      </c>
      <c r="EF887" t="n">
        <v>6</v>
      </c>
      <c r="EG887" t="inlineStr">
        <is>
          <t>Ремонтно-строительные работы</t>
        </is>
      </c>
      <c r="EH887" t="n">
        <v>99</v>
      </c>
      <c r="EI887" t="inlineStr">
        <is>
          <t>Внутренние санитарно-технические работы</t>
        </is>
      </c>
      <c r="EJ887" t="n">
        <v>1</v>
      </c>
      <c r="EK887" t="n">
        <v>65007</v>
      </c>
      <c r="EL887" t="inlineStr">
        <is>
          <t>Внутренние санитарнотехнические работы: смена труб, санприборов, запорной арматуры и другое</t>
        </is>
      </c>
      <c r="EM887" t="inlineStr">
        <is>
          <t>рФЕР-65</t>
        </is>
      </c>
      <c r="EO887" t="inlineStr"/>
      <c r="EQ887" t="n">
        <v>0</v>
      </c>
      <c r="ER887" t="n">
        <v>403.3</v>
      </c>
      <c r="ES887" t="n">
        <v>139.36</v>
      </c>
      <c r="ET887" t="n">
        <v>0.87</v>
      </c>
      <c r="EU887" t="n">
        <v>0</v>
      </c>
      <c r="EV887" t="n">
        <v>263.07</v>
      </c>
      <c r="EW887" t="n">
        <v>32.2</v>
      </c>
      <c r="EX887" t="n">
        <v>0</v>
      </c>
      <c r="EY887" t="n">
        <v>0</v>
      </c>
      <c r="FQ887" t="n">
        <v>0</v>
      </c>
      <c r="FR887" t="n">
        <v>0</v>
      </c>
      <c r="FS887" t="n">
        <v>0</v>
      </c>
      <c r="FX887" t="n">
        <v>103</v>
      </c>
      <c r="FY887" t="n">
        <v>52</v>
      </c>
      <c r="GA887" t="inlineStr"/>
      <c r="GD887" t="n">
        <v>1</v>
      </c>
      <c r="GF887" t="n">
        <v>-66904957</v>
      </c>
      <c r="GG887" t="n">
        <v>2</v>
      </c>
      <c r="GH887" t="n">
        <v>1</v>
      </c>
      <c r="GI887" t="n">
        <v>2</v>
      </c>
      <c r="GJ887" t="n">
        <v>0</v>
      </c>
      <c r="GK887" t="n">
        <v>0</v>
      </c>
      <c r="GL887">
        <f>ROUND(IF(AND(BH887=3,BI887=3,FS887&lt;&gt;0),P887,0),0)</f>
        <v/>
      </c>
      <c r="GM887">
        <f>ROUND(O887+X887+Y887,0)+GX887</f>
        <v/>
      </c>
      <c r="GN887">
        <f>IF(OR(BI887=0,BI887=1),GM887-GX887,0)</f>
        <v/>
      </c>
      <c r="GO887">
        <f>IF(BI887=2,GM887-GX887,0)</f>
        <v/>
      </c>
      <c r="GP887">
        <f>IF(BI887=4,GM887-GX887,0)</f>
        <v/>
      </c>
      <c r="GR887" t="n">
        <v>0</v>
      </c>
      <c r="GS887" t="n">
        <v>3</v>
      </c>
      <c r="GT887" t="n">
        <v>0</v>
      </c>
      <c r="GU887" t="inlineStr"/>
      <c r="GV887">
        <f>ROUND((GT887),2)</f>
        <v/>
      </c>
      <c r="GW887" t="n">
        <v>1</v>
      </c>
      <c r="GX887">
        <f>ROUND(HC887*I887,0)</f>
        <v/>
      </c>
      <c r="HA887" t="n">
        <v>0</v>
      </c>
      <c r="HB887" t="n">
        <v>0</v>
      </c>
      <c r="HC887">
        <f>GV887*GW887</f>
        <v/>
      </c>
      <c r="HE887" t="inlineStr"/>
      <c r="HF887" t="inlineStr"/>
      <c r="HM887" t="inlineStr"/>
      <c r="HN887" t="inlineStr">
        <is>
          <t>Пр/812-099.2-1</t>
        </is>
      </c>
      <c r="HO887" t="inlineStr">
        <is>
          <t>Пр/774-099.2</t>
        </is>
      </c>
      <c r="HP887" t="inlineStr">
        <is>
          <t>Внутренние санитарнотехнические работы: смена труб, санприборов, запорной арматуры и другое</t>
        </is>
      </c>
      <c r="HQ887" t="inlineStr">
        <is>
          <t>Внутренние санитарнотехнические работы: смена труб, санприборов, запорной арматуры и другое</t>
        </is>
      </c>
      <c r="HS887" t="n">
        <v>0</v>
      </c>
      <c r="IK887" t="n">
        <v>0</v>
      </c>
    </row>
    <row r="888">
      <c r="A888" t="n">
        <v>17</v>
      </c>
      <c r="B888" t="n">
        <v>0</v>
      </c>
      <c r="C888">
        <f>ROW(SmtRes!A492)</f>
        <v/>
      </c>
      <c r="D888">
        <f>ROW(EtalonRes!A449)</f>
        <v/>
      </c>
      <c r="E888" t="inlineStr">
        <is>
          <t>2</t>
        </is>
      </c>
      <c r="F888" t="inlineStr">
        <is>
          <t>16-07-005-1</t>
        </is>
      </c>
      <c r="G88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888" t="inlineStr">
        <is>
          <t>100 м трубопровода</t>
        </is>
      </c>
      <c r="I888">
        <f>ROUND(ROUND(90/100,4),7)</f>
        <v/>
      </c>
      <c r="J888" t="n">
        <v>0</v>
      </c>
      <c r="K888">
        <f>ROUND(ROUND(90/100,4),7)</f>
        <v/>
      </c>
      <c r="O888">
        <f>ROUND(CP888,0)</f>
        <v/>
      </c>
      <c r="P888">
        <f>ROUND(CQ888*I888,0)</f>
        <v/>
      </c>
      <c r="Q888">
        <f>(ROUND((ROUND((((ET888*ROUND(8,7)))*I888),0)*BB888),0)+ROUND((ROUND(((AE888-((EU888*ROUND(8,7))))*I888),0)*BS888),0))</f>
        <v/>
      </c>
      <c r="R888">
        <f>(ROUND((ROUND((((EU888*ROUND(8,7)))*I888),0)*BS888),0)+ROUND((ROUND(((AE888-((EU888*ROUND(8,7))))*I888),0)*BS888),0))</f>
        <v/>
      </c>
      <c r="S888">
        <f>ROUND(CT888*I888,0)</f>
        <v/>
      </c>
      <c r="T888">
        <f>ROUND(CU888*I888,0)</f>
        <v/>
      </c>
      <c r="U888">
        <f>ROUND(CV888*I888,7)</f>
        <v/>
      </c>
      <c r="V888">
        <f>ROUND(CW888*I888,7)</f>
        <v/>
      </c>
      <c r="W888">
        <f>ROUND(CX888*I888,0)</f>
        <v/>
      </c>
      <c r="X888">
        <f>ROUND(CY888,0)</f>
        <v/>
      </c>
      <c r="Y888">
        <f>ROUND(CZ888,0)</f>
        <v/>
      </c>
      <c r="AA888" t="n">
        <v>78869116</v>
      </c>
      <c r="AB888">
        <f>ROUND((AC888+AD888+AF888),2)</f>
        <v/>
      </c>
      <c r="AC888">
        <f>ROUND(((ES888*ROUND(8,7))),2)</f>
        <v/>
      </c>
      <c r="AD888">
        <f>ROUND(((((ET888*ROUND(8,7)))-((EU888*ROUND(8,7))))+AE888),2)</f>
        <v/>
      </c>
      <c r="AE888">
        <f>ROUND(((EU888*ROUND(8,7))),2)</f>
        <v/>
      </c>
      <c r="AF888">
        <f>ROUND(((EV888*ROUND(8,7))),2)</f>
        <v/>
      </c>
      <c r="AG888">
        <f>ROUND((AP888),2)</f>
        <v/>
      </c>
      <c r="AH888">
        <f>((EW888*ROUND(8,7)))</f>
        <v/>
      </c>
      <c r="AI888">
        <f>((EX888*ROUND(8,7)))</f>
        <v/>
      </c>
      <c r="AJ888">
        <f>(AS888)</f>
        <v/>
      </c>
      <c r="AK888" t="n">
        <v>107.11</v>
      </c>
      <c r="AL888" t="n">
        <v>4.28</v>
      </c>
      <c r="AM888" t="n">
        <v>44.51</v>
      </c>
      <c r="AN888" t="n">
        <v>0</v>
      </c>
      <c r="AO888" t="n">
        <v>58.32</v>
      </c>
      <c r="AP888" t="n">
        <v>0</v>
      </c>
      <c r="AQ888" t="n">
        <v>5.01</v>
      </c>
      <c r="AR888" t="n">
        <v>0</v>
      </c>
      <c r="AS888" t="n">
        <v>0</v>
      </c>
      <c r="AT888" t="n">
        <v>121</v>
      </c>
      <c r="AU888" t="n">
        <v>72</v>
      </c>
      <c r="AV888" t="n">
        <v>1</v>
      </c>
      <c r="AW888" t="n">
        <v>1</v>
      </c>
      <c r="AZ888" t="n">
        <v>1</v>
      </c>
      <c r="BA888" t="n">
        <v>52.25</v>
      </c>
      <c r="BB888" t="n">
        <v>5.97</v>
      </c>
      <c r="BC888" t="n">
        <v>11.38</v>
      </c>
      <c r="BD888" t="inlineStr"/>
      <c r="BE888" t="inlineStr"/>
      <c r="BF888" t="inlineStr"/>
      <c r="BG888" t="inlineStr"/>
      <c r="BH888" t="n">
        <v>0</v>
      </c>
      <c r="BI888" t="n">
        <v>1</v>
      </c>
      <c r="BJ888" t="inlineStr">
        <is>
          <t>ТЕР Московской обл., 16-07-005-1, приказ Минстроя России №675/пр от 28.02.2017 № 260/пр</t>
        </is>
      </c>
      <c r="BM888" t="n">
        <v>16001</v>
      </c>
      <c r="BN888" t="n">
        <v>0</v>
      </c>
      <c r="BO888" t="inlineStr">
        <is>
          <t>16-07-005-1</t>
        </is>
      </c>
      <c r="BP888" t="n">
        <v>1</v>
      </c>
      <c r="BQ888" t="n">
        <v>2</v>
      </c>
      <c r="BR888" t="n">
        <v>0</v>
      </c>
      <c r="BS888" t="n">
        <v>52.25</v>
      </c>
      <c r="BT888" t="n">
        <v>1</v>
      </c>
      <c r="BU888" t="n">
        <v>1</v>
      </c>
      <c r="BV888" t="n">
        <v>1</v>
      </c>
      <c r="BW888" t="n">
        <v>1</v>
      </c>
      <c r="BX888" t="n">
        <v>1</v>
      </c>
      <c r="BY888" t="inlineStr"/>
      <c r="BZ888" t="n">
        <v>121</v>
      </c>
      <c r="CA888" t="n">
        <v>72</v>
      </c>
      <c r="CB888" t="inlineStr"/>
      <c r="CE888" t="n">
        <v>12</v>
      </c>
      <c r="CF888" t="n">
        <v>0</v>
      </c>
      <c r="CG888" t="n">
        <v>0</v>
      </c>
      <c r="CM888" t="n">
        <v>0</v>
      </c>
      <c r="CN888" t="inlineStr"/>
      <c r="CO888" t="n">
        <v>0</v>
      </c>
      <c r="CP888">
        <f>(P888+Q888+S888)</f>
        <v/>
      </c>
      <c r="CQ888">
        <f>AC888*BC888</f>
        <v/>
      </c>
      <c r="CR888">
        <f>(ROUND((ROUND((((ET888*ROUND(8,7)))*1),0)*BB888),0)+ROUND((ROUND(((AE888-((EU888*ROUND(8,7))))*1),0)*BS888),0))</f>
        <v/>
      </c>
      <c r="CS888">
        <f>(ROUND((ROUND((((EU888*ROUND(8,7)))*1),0)*BS888),0)+ROUND((ROUND(((AE888-((EU888*ROUND(8,7))))*1),0)*BS888),0))</f>
        <v/>
      </c>
      <c r="CT888">
        <f>AF888*BA888</f>
        <v/>
      </c>
      <c r="CU888">
        <f>AG888</f>
        <v/>
      </c>
      <c r="CV888">
        <f>AH888</f>
        <v/>
      </c>
      <c r="CW888">
        <f>AI888</f>
        <v/>
      </c>
      <c r="CX888">
        <f>AJ888</f>
        <v/>
      </c>
      <c r="CY888">
        <f>(((S888+R888)*AT888)/100)</f>
        <v/>
      </c>
      <c r="CZ888">
        <f>(((S888+R888)*AU888)/100)</f>
        <v/>
      </c>
      <c r="DC888" t="inlineStr"/>
      <c r="DD888" t="inlineStr">
        <is>
          <t>)*8</t>
        </is>
      </c>
      <c r="DE888" t="inlineStr">
        <is>
          <t>)*8</t>
        </is>
      </c>
      <c r="DF888" t="inlineStr">
        <is>
          <t>)*8</t>
        </is>
      </c>
      <c r="DG888" t="inlineStr">
        <is>
          <t>)*8</t>
        </is>
      </c>
      <c r="DH888" t="inlineStr"/>
      <c r="DI888" t="inlineStr">
        <is>
          <t>)*8</t>
        </is>
      </c>
      <c r="DJ888" t="inlineStr">
        <is>
          <t>)*8</t>
        </is>
      </c>
      <c r="DK888" t="inlineStr"/>
      <c r="DL888" t="inlineStr"/>
      <c r="DM888" t="inlineStr"/>
      <c r="DN888" t="n">
        <v>0</v>
      </c>
      <c r="DO888" t="n">
        <v>0</v>
      </c>
      <c r="DP888" t="n">
        <v>1</v>
      </c>
      <c r="DQ888" t="n">
        <v>1</v>
      </c>
      <c r="DU888" t="n">
        <v>1013</v>
      </c>
      <c r="DV888" t="inlineStr">
        <is>
          <t>100 м трубопровода</t>
        </is>
      </c>
      <c r="DW888" t="inlineStr">
        <is>
          <t>100 м трубопровода</t>
        </is>
      </c>
      <c r="DX888" t="n">
        <v>1</v>
      </c>
      <c r="DZ888" t="inlineStr"/>
      <c r="EA888" t="inlineStr"/>
      <c r="EB888" t="inlineStr"/>
      <c r="EC888" t="inlineStr"/>
      <c r="EE888" t="n">
        <v>78725882</v>
      </c>
      <c r="EF888" t="n">
        <v>2</v>
      </c>
      <c r="EG888" t="inlineStr">
        <is>
          <t>Общестроительные работы</t>
        </is>
      </c>
      <c r="EH888" t="n">
        <v>16</v>
      </c>
      <c r="EI88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888" t="n">
        <v>1</v>
      </c>
      <c r="EK888" t="n">
        <v>16001</v>
      </c>
      <c r="EL888" t="inlineStr">
        <is>
          <t>Трубопроводы внутренние</t>
        </is>
      </c>
      <c r="EM888" t="inlineStr">
        <is>
          <t>ФЕР-16</t>
        </is>
      </c>
      <c r="EO888" t="inlineStr"/>
      <c r="EQ888" t="n">
        <v>0</v>
      </c>
      <c r="ER888" t="n">
        <v>107.11</v>
      </c>
      <c r="ES888" t="n">
        <v>4.28</v>
      </c>
      <c r="ET888" t="n">
        <v>44.51</v>
      </c>
      <c r="EU888" t="n">
        <v>0</v>
      </c>
      <c r="EV888" t="n">
        <v>58.32</v>
      </c>
      <c r="EW888" t="n">
        <v>5.01</v>
      </c>
      <c r="EX888" t="n">
        <v>0</v>
      </c>
      <c r="EY888" t="n">
        <v>0</v>
      </c>
      <c r="FQ888" t="n">
        <v>0</v>
      </c>
      <c r="FR888" t="n">
        <v>0</v>
      </c>
      <c r="FS888" t="n">
        <v>0</v>
      </c>
      <c r="FX888" t="n">
        <v>121</v>
      </c>
      <c r="FY888" t="n">
        <v>72</v>
      </c>
      <c r="GA888" t="inlineStr"/>
      <c r="GD888" t="n">
        <v>1</v>
      </c>
      <c r="GF888" t="n">
        <v>635989612</v>
      </c>
      <c r="GG888" t="n">
        <v>2</v>
      </c>
      <c r="GH888" t="n">
        <v>1</v>
      </c>
      <c r="GI888" t="n">
        <v>2</v>
      </c>
      <c r="GJ888" t="n">
        <v>0</v>
      </c>
      <c r="GK888" t="n">
        <v>0</v>
      </c>
      <c r="GL888">
        <f>ROUND(IF(AND(BH888=3,BI888=3,FS888&lt;&gt;0),P888,0),0)</f>
        <v/>
      </c>
      <c r="GM888">
        <f>ROUND(O888+X888+Y888,0)+GX888</f>
        <v/>
      </c>
      <c r="GN888">
        <f>IF(OR(BI888=0,BI888=1),GM888-GX888,0)</f>
        <v/>
      </c>
      <c r="GO888">
        <f>IF(BI888=2,GM888-GX888,0)</f>
        <v/>
      </c>
      <c r="GP888">
        <f>IF(BI888=4,GM888-GX888,0)</f>
        <v/>
      </c>
      <c r="GR888" t="n">
        <v>0</v>
      </c>
      <c r="GS888" t="n">
        <v>3</v>
      </c>
      <c r="GT888" t="n">
        <v>0</v>
      </c>
      <c r="GU888" t="inlineStr"/>
      <c r="GV888">
        <f>ROUND((GT888),2)</f>
        <v/>
      </c>
      <c r="GW888" t="n">
        <v>1</v>
      </c>
      <c r="GX888">
        <f>ROUND(HC888*I888,0)</f>
        <v/>
      </c>
      <c r="HA888" t="n">
        <v>0</v>
      </c>
      <c r="HB888" t="n">
        <v>0</v>
      </c>
      <c r="HC888">
        <f>GV888*GW888</f>
        <v/>
      </c>
      <c r="HE888" t="inlineStr"/>
      <c r="HF888" t="inlineStr"/>
      <c r="HM888" t="inlineStr"/>
      <c r="HN888" t="inlineStr">
        <is>
          <t>Пр/812-016.0-1</t>
        </is>
      </c>
      <c r="HO888" t="inlineStr">
        <is>
          <t>Пр/774-016.0</t>
        </is>
      </c>
      <c r="HP88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88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888" t="n">
        <v>0</v>
      </c>
      <c r="IK888" t="n">
        <v>0</v>
      </c>
    </row>
    <row r="889"/>
    <row r="890">
      <c r="A890" s="435" t="n">
        <v>51</v>
      </c>
      <c r="B890" s="435">
        <f>B883</f>
        <v/>
      </c>
      <c r="C890" s="435">
        <f>A883</f>
        <v/>
      </c>
      <c r="D890" s="435">
        <f>ROW(A883)</f>
        <v/>
      </c>
      <c r="E890" s="435" t="n"/>
      <c r="F890" s="435">
        <f>IF(F883&lt;&gt;"",F883,"")</f>
        <v/>
      </c>
      <c r="G890" s="435">
        <f>IF(G883&lt;&gt;"",G883,"")</f>
        <v/>
      </c>
      <c r="H890" s="435" t="n">
        <v>0</v>
      </c>
      <c r="I890" s="435" t="n"/>
      <c r="J890" s="435" t="n"/>
      <c r="K890" s="435" t="n"/>
      <c r="L890" s="435" t="n"/>
      <c r="M890" s="435" t="n"/>
      <c r="N890" s="435" t="n"/>
      <c r="O890" s="435" t="n">
        <v>0</v>
      </c>
      <c r="P890" s="435" t="n">
        <v>0</v>
      </c>
      <c r="Q890" s="435" t="n">
        <v>0</v>
      </c>
      <c r="R890" s="435" t="n">
        <v>0</v>
      </c>
      <c r="S890" s="435" t="n">
        <v>0</v>
      </c>
      <c r="T890" s="435" t="n">
        <v>0</v>
      </c>
      <c r="U890" s="435" t="n">
        <v>0</v>
      </c>
      <c r="V890" s="435" t="n">
        <v>0</v>
      </c>
      <c r="W890" s="435" t="n">
        <v>0</v>
      </c>
      <c r="X890" s="435" t="n">
        <v>0</v>
      </c>
      <c r="Y890" s="435" t="n">
        <v>0</v>
      </c>
      <c r="Z890" s="435" t="n"/>
      <c r="AA890" s="435" t="n"/>
      <c r="AB890" s="435" t="n"/>
      <c r="AC890" s="435" t="n"/>
      <c r="AD890" s="435" t="n"/>
      <c r="AE890" s="435" t="n"/>
      <c r="AF890" s="435" t="n"/>
      <c r="AG890" s="435" t="n"/>
      <c r="AH890" s="435" t="n"/>
      <c r="AI890" s="435" t="n"/>
      <c r="AJ890" s="435" t="n"/>
      <c r="AK890" s="435" t="n"/>
      <c r="AL890" s="435" t="n"/>
      <c r="AM890" s="435" t="n"/>
      <c r="AN890" s="435" t="n"/>
      <c r="AO890" s="435">
        <f>ROUND(BX890,0)</f>
        <v/>
      </c>
      <c r="AP890" s="435">
        <f>ROUND(BY890,0)</f>
        <v/>
      </c>
      <c r="AQ890" s="435">
        <f>ROUND(BZ890,0)</f>
        <v/>
      </c>
      <c r="AR890" s="435">
        <f>ROUND(CA890,0)</f>
        <v/>
      </c>
      <c r="AS890" s="435">
        <f>ROUND(CB890,0)</f>
        <v/>
      </c>
      <c r="AT890" s="435">
        <f>ROUND(CC890,0)</f>
        <v/>
      </c>
      <c r="AU890" s="435">
        <f>ROUND(CD890,0)</f>
        <v/>
      </c>
      <c r="AV890" s="435">
        <f>ROUND(CE890,0)</f>
        <v/>
      </c>
      <c r="AW890" s="435">
        <f>ROUND(CF890,0)</f>
        <v/>
      </c>
      <c r="AX890" s="435">
        <f>ROUND(CG890,0)</f>
        <v/>
      </c>
      <c r="AY890" s="435">
        <f>ROUND(CH890,0)</f>
        <v/>
      </c>
      <c r="AZ890" s="435">
        <f>ROUND(CI890,0)</f>
        <v/>
      </c>
      <c r="BA890" s="435">
        <f>ROUND(CJ890,0)</f>
        <v/>
      </c>
      <c r="BB890" s="435">
        <f>ROUND(CK890,0)</f>
        <v/>
      </c>
      <c r="BC890" s="435">
        <f>ROUND(CL890,0)</f>
        <v/>
      </c>
      <c r="BD890" s="435">
        <f>ROUND(CM890,0)</f>
        <v/>
      </c>
      <c r="BE890" s="435" t="n"/>
      <c r="BF890" s="435" t="n"/>
      <c r="BG890" s="435" t="n"/>
      <c r="BH890" s="435" t="n"/>
      <c r="BI890" s="435" t="n"/>
      <c r="BJ890" s="435" t="n"/>
      <c r="BK890" s="435" t="n"/>
      <c r="BL890" s="435" t="n"/>
      <c r="BM890" s="435" t="n"/>
      <c r="BN890" s="435" t="n"/>
      <c r="BO890" s="435" t="n"/>
      <c r="BP890" s="435" t="n"/>
      <c r="BQ890" s="435" t="n"/>
      <c r="BR890" s="435" t="n"/>
      <c r="BS890" s="435" t="n"/>
      <c r="BT890" s="435" t="n"/>
      <c r="BU890" s="435" t="n"/>
      <c r="BV890" s="435" t="n"/>
      <c r="BW890" s="435" t="n"/>
      <c r="BX890" s="435" t="n"/>
      <c r="BY890" s="435" t="n"/>
      <c r="BZ890" s="435" t="n"/>
      <c r="CA890" s="435" t="n"/>
      <c r="CB890" s="435" t="n"/>
      <c r="CC890" s="435" t="n"/>
      <c r="CD890" s="435" t="n"/>
      <c r="CE890" s="435" t="n"/>
      <c r="CF890" s="435" t="n"/>
      <c r="CG890" s="435" t="n"/>
      <c r="CH890" s="435" t="n"/>
      <c r="CI890" s="435" t="n"/>
      <c r="CJ890" s="435" t="n"/>
      <c r="CK890" s="435" t="n"/>
      <c r="CL890" s="435" t="n"/>
      <c r="CM890" s="435" t="n"/>
      <c r="CN890" s="435" t="n"/>
      <c r="CO890" s="435" t="n"/>
      <c r="CP890" s="435" t="n"/>
      <c r="CQ890" s="435" t="n"/>
      <c r="CR890" s="435" t="n"/>
      <c r="CS890" s="435" t="n"/>
      <c r="CT890" s="435" t="n"/>
      <c r="CU890" s="435" t="n"/>
      <c r="CV890" s="435" t="n"/>
      <c r="CW890" s="435" t="n"/>
      <c r="CX890" s="435" t="n"/>
      <c r="CY890" s="435" t="n"/>
      <c r="CZ890" s="435" t="n"/>
      <c r="DA890" s="435" t="n"/>
      <c r="DB890" s="435" t="n"/>
      <c r="DC890" s="435" t="n"/>
      <c r="DD890" s="435" t="n"/>
      <c r="DE890" s="435" t="n"/>
      <c r="DF890" s="435" t="n"/>
      <c r="DG890" s="436" t="n"/>
      <c r="DH890" s="436" t="n"/>
      <c r="DI890" s="436" t="n"/>
      <c r="DJ890" s="436" t="n"/>
      <c r="DK890" s="436" t="n"/>
      <c r="DL890" s="436" t="n"/>
      <c r="DM890" s="436" t="n"/>
      <c r="DN890" s="436" t="n"/>
      <c r="DO890" s="436" t="n"/>
      <c r="DP890" s="436" t="n"/>
      <c r="DQ890" s="436" t="n"/>
      <c r="DR890" s="436" t="n"/>
      <c r="DS890" s="436" t="n"/>
      <c r="DT890" s="436" t="n"/>
      <c r="DU890" s="436" t="n"/>
      <c r="DV890" s="436" t="n"/>
      <c r="DW890" s="436" t="n"/>
      <c r="DX890" s="436" t="n"/>
      <c r="DY890" s="436" t="n"/>
      <c r="DZ890" s="436" t="n"/>
      <c r="EA890" s="436" t="n"/>
      <c r="EB890" s="436" t="n"/>
      <c r="EC890" s="436" t="n"/>
      <c r="ED890" s="436" t="n"/>
      <c r="EE890" s="436" t="n"/>
      <c r="EF890" s="436" t="n"/>
      <c r="EG890" s="436" t="n"/>
      <c r="EH890" s="436" t="n"/>
      <c r="EI890" s="436" t="n"/>
      <c r="EJ890" s="436" t="n"/>
      <c r="EK890" s="436" t="n"/>
      <c r="EL890" s="436" t="n"/>
      <c r="EM890" s="436" t="n"/>
      <c r="EN890" s="436" t="n"/>
      <c r="EO890" s="436" t="n"/>
      <c r="EP890" s="436" t="n"/>
      <c r="EQ890" s="436" t="n"/>
      <c r="ER890" s="436" t="n"/>
      <c r="ES890" s="436" t="n"/>
      <c r="ET890" s="436" t="n"/>
      <c r="EU890" s="436" t="n"/>
      <c r="EV890" s="436" t="n"/>
      <c r="EW890" s="436" t="n"/>
      <c r="EX890" s="436" t="n"/>
      <c r="EY890" s="436" t="n"/>
      <c r="EZ890" s="436" t="n"/>
      <c r="FA890" s="436" t="n"/>
      <c r="FB890" s="436" t="n"/>
      <c r="FC890" s="436" t="n"/>
      <c r="FD890" s="436" t="n"/>
      <c r="FE890" s="436" t="n"/>
      <c r="FF890" s="436" t="n"/>
      <c r="FG890" s="436" t="n"/>
      <c r="FH890" s="436" t="n"/>
      <c r="FI890" s="436" t="n"/>
      <c r="FJ890" s="436" t="n"/>
      <c r="FK890" s="436" t="n"/>
      <c r="FL890" s="436" t="n"/>
      <c r="FM890" s="436" t="n"/>
      <c r="FN890" s="436" t="n"/>
      <c r="FO890" s="436" t="n"/>
      <c r="FP890" s="436" t="n"/>
      <c r="FQ890" s="436" t="n"/>
      <c r="FR890" s="436" t="n"/>
      <c r="FS890" s="436" t="n"/>
      <c r="FT890" s="436" t="n"/>
      <c r="FU890" s="436" t="n"/>
      <c r="FV890" s="436" t="n"/>
      <c r="FW890" s="436" t="n"/>
      <c r="FX890" s="436" t="n"/>
      <c r="FY890" s="436" t="n"/>
      <c r="FZ890" s="436" t="n"/>
      <c r="GA890" s="436" t="n"/>
      <c r="GB890" s="436" t="n"/>
      <c r="GC890" s="436" t="n"/>
      <c r="GD890" s="436" t="n"/>
      <c r="GE890" s="436" t="n"/>
      <c r="GF890" s="436" t="n"/>
      <c r="GG890" s="436" t="n"/>
      <c r="GH890" s="436" t="n"/>
      <c r="GI890" s="436" t="n"/>
      <c r="GJ890" s="436" t="n"/>
      <c r="GK890" s="436" t="n"/>
      <c r="GL890" s="436" t="n"/>
      <c r="GM890" s="436" t="n"/>
      <c r="GN890" s="436" t="n"/>
      <c r="GO890" s="436" t="n"/>
      <c r="GP890" s="436" t="n"/>
      <c r="GQ890" s="436" t="n"/>
      <c r="GR890" s="436" t="n"/>
      <c r="GS890" s="436" t="n"/>
      <c r="GT890" s="436" t="n"/>
      <c r="GU890" s="436" t="n"/>
      <c r="GV890" s="436" t="n"/>
      <c r="GW890" s="436" t="n"/>
      <c r="GX890" s="436" t="n">
        <v>0</v>
      </c>
    </row>
    <row r="891"/>
    <row r="892">
      <c r="A892" s="437" t="n">
        <v>50</v>
      </c>
      <c r="B892" s="437" t="n">
        <v>0</v>
      </c>
      <c r="C892" s="437" t="n">
        <v>0</v>
      </c>
      <c r="D892" s="437" t="n">
        <v>1</v>
      </c>
      <c r="E892" s="437" t="n">
        <v>201</v>
      </c>
      <c r="F892" s="437">
        <f>ROUND(Source!O890,O892)</f>
        <v/>
      </c>
      <c r="G892" s="437" t="inlineStr">
        <is>
          <t>ПЗ</t>
        </is>
      </c>
      <c r="H892" s="437" t="inlineStr">
        <is>
          <t>Прямые затраты</t>
        </is>
      </c>
      <c r="I892" s="437" t="n"/>
      <c r="J892" s="437" t="n"/>
      <c r="K892" s="437" t="n">
        <v>201</v>
      </c>
      <c r="L892" s="437" t="n">
        <v>1</v>
      </c>
      <c r="M892" s="437" t="n">
        <v>3</v>
      </c>
      <c r="N892" s="437" t="inlineStr"/>
      <c r="O892" s="437" t="n">
        <v>0</v>
      </c>
      <c r="P892" s="437" t="n"/>
      <c r="Q892" s="437" t="n"/>
      <c r="R892" s="437" t="n"/>
      <c r="S892" s="437" t="n"/>
      <c r="T892" s="437" t="n"/>
      <c r="U892" s="437" t="n"/>
      <c r="V892" s="437" t="n"/>
      <c r="W892" s="437" t="n">
        <v>0</v>
      </c>
      <c r="X892" s="437" t="n">
        <v>1</v>
      </c>
      <c r="Y892" s="437" t="n">
        <v>0</v>
      </c>
      <c r="Z892" s="437" t="n"/>
      <c r="AA892" s="437" t="n"/>
      <c r="AB892" s="437" t="n"/>
    </row>
    <row r="893">
      <c r="A893" s="437" t="n">
        <v>50</v>
      </c>
      <c r="B893" s="437" t="n">
        <v>0</v>
      </c>
      <c r="C893" s="437" t="n">
        <v>0</v>
      </c>
      <c r="D893" s="437" t="n">
        <v>1</v>
      </c>
      <c r="E893" s="437" t="n">
        <v>202</v>
      </c>
      <c r="F893" s="437">
        <f>ROUND(Source!P890,O893)</f>
        <v/>
      </c>
      <c r="G893" s="437" t="inlineStr">
        <is>
          <t>СтМатОб</t>
        </is>
      </c>
      <c r="H893" s="437" t="inlineStr">
        <is>
          <t>Стоимость материальных ресурсов (всего)</t>
        </is>
      </c>
      <c r="I893" s="437" t="n"/>
      <c r="J893" s="437" t="n"/>
      <c r="K893" s="437" t="n">
        <v>202</v>
      </c>
      <c r="L893" s="437" t="n">
        <v>2</v>
      </c>
      <c r="M893" s="437" t="n">
        <v>3</v>
      </c>
      <c r="N893" s="437" t="inlineStr"/>
      <c r="O893" s="437" t="n">
        <v>0</v>
      </c>
      <c r="P893" s="437" t="n"/>
      <c r="Q893" s="437" t="n"/>
      <c r="R893" s="437" t="n"/>
      <c r="S893" s="437" t="n"/>
      <c r="T893" s="437" t="n"/>
      <c r="U893" s="437" t="n"/>
      <c r="V893" s="437" t="n"/>
      <c r="W893" s="437" t="n">
        <v>0</v>
      </c>
      <c r="X893" s="437" t="n">
        <v>1</v>
      </c>
      <c r="Y893" s="437" t="n">
        <v>0</v>
      </c>
      <c r="Z893" s="437" t="n"/>
      <c r="AA893" s="437" t="n"/>
      <c r="AB893" s="437" t="n"/>
    </row>
    <row r="894">
      <c r="A894" s="437" t="n">
        <v>50</v>
      </c>
      <c r="B894" s="437" t="n">
        <v>0</v>
      </c>
      <c r="C894" s="437" t="n">
        <v>0</v>
      </c>
      <c r="D894" s="437" t="n">
        <v>1</v>
      </c>
      <c r="E894" s="437" t="n">
        <v>222</v>
      </c>
      <c r="F894" s="437">
        <f>ROUND(Source!AO890,O894)</f>
        <v/>
      </c>
      <c r="G894" s="437" t="inlineStr">
        <is>
          <t>СтМатОбЗак</t>
        </is>
      </c>
      <c r="H894" s="437" t="inlineStr">
        <is>
          <t>Стоимость материалов и оборудования заказчика</t>
        </is>
      </c>
      <c r="I894" s="437" t="n"/>
      <c r="J894" s="437" t="n"/>
      <c r="K894" s="437" t="n">
        <v>222</v>
      </c>
      <c r="L894" s="437" t="n">
        <v>3</v>
      </c>
      <c r="M894" s="437" t="n">
        <v>3</v>
      </c>
      <c r="N894" s="437" t="inlineStr"/>
      <c r="O894" s="437" t="n">
        <v>0</v>
      </c>
      <c r="P894" s="437" t="n"/>
      <c r="Q894" s="437" t="n"/>
      <c r="R894" s="437" t="n"/>
      <c r="S894" s="437" t="n"/>
      <c r="T894" s="437" t="n"/>
      <c r="U894" s="437" t="n"/>
      <c r="V894" s="437" t="n"/>
      <c r="W894" s="437" t="n">
        <v>0</v>
      </c>
      <c r="X894" s="437" t="n">
        <v>1</v>
      </c>
      <c r="Y894" s="437" t="n">
        <v>0</v>
      </c>
      <c r="Z894" s="437" t="n"/>
      <c r="AA894" s="437" t="n"/>
      <c r="AB894" s="437" t="n"/>
    </row>
    <row r="895">
      <c r="A895" s="437" t="n">
        <v>50</v>
      </c>
      <c r="B895" s="437" t="n">
        <v>0</v>
      </c>
      <c r="C895" s="437" t="n">
        <v>0</v>
      </c>
      <c r="D895" s="437" t="n">
        <v>1</v>
      </c>
      <c r="E895" s="437" t="n">
        <v>225</v>
      </c>
      <c r="F895" s="437">
        <f>ROUND(Source!AV890,O895)</f>
        <v/>
      </c>
      <c r="G895" s="437" t="inlineStr">
        <is>
          <t>СтМатОбПод</t>
        </is>
      </c>
      <c r="H895" s="437" t="inlineStr">
        <is>
          <t>Стоимость материалов и оборудования подрядчика</t>
        </is>
      </c>
      <c r="I895" s="437" t="n"/>
      <c r="J895" s="437" t="n"/>
      <c r="K895" s="437" t="n">
        <v>225</v>
      </c>
      <c r="L895" s="437" t="n">
        <v>4</v>
      </c>
      <c r="M895" s="437" t="n">
        <v>3</v>
      </c>
      <c r="N895" s="437" t="inlineStr"/>
      <c r="O895" s="437" t="n">
        <v>0</v>
      </c>
      <c r="P895" s="437" t="n"/>
      <c r="Q895" s="437" t="n"/>
      <c r="R895" s="437" t="n"/>
      <c r="S895" s="437" t="n"/>
      <c r="T895" s="437" t="n"/>
      <c r="U895" s="437" t="n"/>
      <c r="V895" s="437" t="n"/>
      <c r="W895" s="437" t="n">
        <v>0</v>
      </c>
      <c r="X895" s="437" t="n">
        <v>1</v>
      </c>
      <c r="Y895" s="437" t="n">
        <v>0</v>
      </c>
      <c r="Z895" s="437" t="n"/>
      <c r="AA895" s="437" t="n"/>
      <c r="AB895" s="437" t="n"/>
    </row>
    <row r="896">
      <c r="A896" s="437" t="n">
        <v>50</v>
      </c>
      <c r="B896" s="437" t="n">
        <v>0</v>
      </c>
      <c r="C896" s="437" t="n">
        <v>0</v>
      </c>
      <c r="D896" s="437" t="n">
        <v>1</v>
      </c>
      <c r="E896" s="437" t="n">
        <v>226</v>
      </c>
      <c r="F896" s="437">
        <f>ROUND(Source!AW890,O896)</f>
        <v/>
      </c>
      <c r="G896" s="437" t="inlineStr">
        <is>
          <t>СтМат</t>
        </is>
      </c>
      <c r="H896" s="437" t="inlineStr">
        <is>
          <t>Стоимость материалов (всего)</t>
        </is>
      </c>
      <c r="I896" s="437" t="n"/>
      <c r="J896" s="437" t="n"/>
      <c r="K896" s="437" t="n">
        <v>226</v>
      </c>
      <c r="L896" s="437" t="n">
        <v>5</v>
      </c>
      <c r="M896" s="437" t="n">
        <v>3</v>
      </c>
      <c r="N896" s="437" t="inlineStr"/>
      <c r="O896" s="437" t="n">
        <v>0</v>
      </c>
      <c r="P896" s="437" t="n"/>
      <c r="Q896" s="437" t="n"/>
      <c r="R896" s="437" t="n"/>
      <c r="S896" s="437" t="n"/>
      <c r="T896" s="437" t="n"/>
      <c r="U896" s="437" t="n"/>
      <c r="V896" s="437" t="n"/>
      <c r="W896" s="437" t="n">
        <v>0</v>
      </c>
      <c r="X896" s="437" t="n">
        <v>1</v>
      </c>
      <c r="Y896" s="437" t="n">
        <v>0</v>
      </c>
      <c r="Z896" s="437" t="n"/>
      <c r="AA896" s="437" t="n"/>
      <c r="AB896" s="437" t="n"/>
    </row>
    <row r="897">
      <c r="A897" s="437" t="n">
        <v>50</v>
      </c>
      <c r="B897" s="437" t="n">
        <v>0</v>
      </c>
      <c r="C897" s="437" t="n">
        <v>0</v>
      </c>
      <c r="D897" s="437" t="n">
        <v>1</v>
      </c>
      <c r="E897" s="437" t="n">
        <v>227</v>
      </c>
      <c r="F897" s="437">
        <f>ROUND(Source!AX890,O897)</f>
        <v/>
      </c>
      <c r="G897" s="437" t="inlineStr">
        <is>
          <t>СтМатЗак</t>
        </is>
      </c>
      <c r="H897" s="437" t="inlineStr">
        <is>
          <t>Стоимость материалов заказчика</t>
        </is>
      </c>
      <c r="I897" s="437" t="n"/>
      <c r="J897" s="437" t="n"/>
      <c r="K897" s="437" t="n">
        <v>227</v>
      </c>
      <c r="L897" s="437" t="n">
        <v>6</v>
      </c>
      <c r="M897" s="437" t="n">
        <v>3</v>
      </c>
      <c r="N897" s="437" t="inlineStr"/>
      <c r="O897" s="437" t="n">
        <v>0</v>
      </c>
      <c r="P897" s="437" t="n"/>
      <c r="Q897" s="437" t="n"/>
      <c r="R897" s="437" t="n"/>
      <c r="S897" s="437" t="n"/>
      <c r="T897" s="437" t="n"/>
      <c r="U897" s="437" t="n"/>
      <c r="V897" s="437" t="n"/>
      <c r="W897" s="437" t="n">
        <v>0</v>
      </c>
      <c r="X897" s="437" t="n">
        <v>1</v>
      </c>
      <c r="Y897" s="437" t="n">
        <v>0</v>
      </c>
      <c r="Z897" s="437" t="n"/>
      <c r="AA897" s="437" t="n"/>
      <c r="AB897" s="437" t="n"/>
    </row>
    <row r="898">
      <c r="A898" s="437" t="n">
        <v>50</v>
      </c>
      <c r="B898" s="437" t="n">
        <v>0</v>
      </c>
      <c r="C898" s="437" t="n">
        <v>0</v>
      </c>
      <c r="D898" s="437" t="n">
        <v>1</v>
      </c>
      <c r="E898" s="437" t="n">
        <v>228</v>
      </c>
      <c r="F898" s="437">
        <f>ROUND(Source!AY890,O898)</f>
        <v/>
      </c>
      <c r="G898" s="437" t="inlineStr">
        <is>
          <t>СтМатПод</t>
        </is>
      </c>
      <c r="H898" s="437" t="inlineStr">
        <is>
          <t>Стоимость материалов подрядчика</t>
        </is>
      </c>
      <c r="I898" s="437" t="n"/>
      <c r="J898" s="437" t="n"/>
      <c r="K898" s="437" t="n">
        <v>228</v>
      </c>
      <c r="L898" s="437" t="n">
        <v>7</v>
      </c>
      <c r="M898" s="437" t="n">
        <v>3</v>
      </c>
      <c r="N898" s="437" t="inlineStr"/>
      <c r="O898" s="437" t="n">
        <v>0</v>
      </c>
      <c r="P898" s="437" t="n"/>
      <c r="Q898" s="437" t="n"/>
      <c r="R898" s="437" t="n"/>
      <c r="S898" s="437" t="n"/>
      <c r="T898" s="437" t="n"/>
      <c r="U898" s="437" t="n"/>
      <c r="V898" s="437" t="n"/>
      <c r="W898" s="437" t="n">
        <v>0</v>
      </c>
      <c r="X898" s="437" t="n">
        <v>1</v>
      </c>
      <c r="Y898" s="437" t="n">
        <v>0</v>
      </c>
      <c r="Z898" s="437" t="n"/>
      <c r="AA898" s="437" t="n"/>
      <c r="AB898" s="437" t="n"/>
    </row>
    <row r="899">
      <c r="A899" s="437" t="n">
        <v>50</v>
      </c>
      <c r="B899" s="437" t="n">
        <v>0</v>
      </c>
      <c r="C899" s="437" t="n">
        <v>0</v>
      </c>
      <c r="D899" s="437" t="n">
        <v>1</v>
      </c>
      <c r="E899" s="437" t="n">
        <v>216</v>
      </c>
      <c r="F899" s="437">
        <f>ROUND(Source!AP890,O899)</f>
        <v/>
      </c>
      <c r="G899" s="437" t="inlineStr">
        <is>
          <t>Оборуд</t>
        </is>
      </c>
      <c r="H899" s="437" t="inlineStr">
        <is>
          <t>Стоимость оборудования (всего)</t>
        </is>
      </c>
      <c r="I899" s="437" t="n"/>
      <c r="J899" s="437" t="n"/>
      <c r="K899" s="437" t="n">
        <v>216</v>
      </c>
      <c r="L899" s="437" t="n">
        <v>8</v>
      </c>
      <c r="M899" s="437" t="n">
        <v>3</v>
      </c>
      <c r="N899" s="437" t="inlineStr"/>
      <c r="O899" s="437" t="n">
        <v>0</v>
      </c>
      <c r="P899" s="437" t="n"/>
      <c r="Q899" s="437" t="n"/>
      <c r="R899" s="437" t="n"/>
      <c r="S899" s="437" t="n"/>
      <c r="T899" s="437" t="n"/>
      <c r="U899" s="437" t="n"/>
      <c r="V899" s="437" t="n"/>
      <c r="W899" s="437" t="n">
        <v>0</v>
      </c>
      <c r="X899" s="437" t="n">
        <v>1</v>
      </c>
      <c r="Y899" s="437" t="n">
        <v>0</v>
      </c>
      <c r="Z899" s="437" t="n"/>
      <c r="AA899" s="437" t="n"/>
      <c r="AB899" s="437" t="n"/>
    </row>
    <row r="900">
      <c r="A900" s="437" t="n">
        <v>50</v>
      </c>
      <c r="B900" s="437" t="n">
        <v>0</v>
      </c>
      <c r="C900" s="437" t="n">
        <v>0</v>
      </c>
      <c r="D900" s="437" t="n">
        <v>1</v>
      </c>
      <c r="E900" s="437" t="n">
        <v>223</v>
      </c>
      <c r="F900" s="437">
        <f>ROUND(Source!AQ890,O900)</f>
        <v/>
      </c>
      <c r="G900" s="437" t="inlineStr">
        <is>
          <t>ОборудЗак</t>
        </is>
      </c>
      <c r="H900" s="437" t="inlineStr">
        <is>
          <t>Стоимость оборудования заказчика</t>
        </is>
      </c>
      <c r="I900" s="437" t="n"/>
      <c r="J900" s="437" t="n"/>
      <c r="K900" s="437" t="n">
        <v>223</v>
      </c>
      <c r="L900" s="437" t="n">
        <v>9</v>
      </c>
      <c r="M900" s="437" t="n">
        <v>3</v>
      </c>
      <c r="N900" s="437" t="inlineStr"/>
      <c r="O900" s="437" t="n">
        <v>0</v>
      </c>
      <c r="P900" s="437" t="n"/>
      <c r="Q900" s="437" t="n"/>
      <c r="R900" s="437" t="n"/>
      <c r="S900" s="437" t="n"/>
      <c r="T900" s="437" t="n"/>
      <c r="U900" s="437" t="n"/>
      <c r="V900" s="437" t="n"/>
      <c r="W900" s="437" t="n">
        <v>0</v>
      </c>
      <c r="X900" s="437" t="n">
        <v>1</v>
      </c>
      <c r="Y900" s="437" t="n">
        <v>0</v>
      </c>
      <c r="Z900" s="437" t="n"/>
      <c r="AA900" s="437" t="n"/>
      <c r="AB900" s="437" t="n"/>
    </row>
    <row r="901">
      <c r="A901" s="437" t="n">
        <v>50</v>
      </c>
      <c r="B901" s="437" t="n">
        <v>0</v>
      </c>
      <c r="C901" s="437" t="n">
        <v>0</v>
      </c>
      <c r="D901" s="437" t="n">
        <v>1</v>
      </c>
      <c r="E901" s="437" t="n">
        <v>229</v>
      </c>
      <c r="F901" s="437">
        <f>ROUND(Source!AZ890,O901)</f>
        <v/>
      </c>
      <c r="G901" s="437" t="inlineStr">
        <is>
          <t>ОборудПод</t>
        </is>
      </c>
      <c r="H901" s="437" t="inlineStr">
        <is>
          <t>Стоимость оборудования подрядчика</t>
        </is>
      </c>
      <c r="I901" s="437" t="n"/>
      <c r="J901" s="437" t="n"/>
      <c r="K901" s="437" t="n">
        <v>229</v>
      </c>
      <c r="L901" s="437" t="n">
        <v>10</v>
      </c>
      <c r="M901" s="437" t="n">
        <v>3</v>
      </c>
      <c r="N901" s="437" t="inlineStr"/>
      <c r="O901" s="437" t="n">
        <v>0</v>
      </c>
      <c r="P901" s="437" t="n"/>
      <c r="Q901" s="437" t="n"/>
      <c r="R901" s="437" t="n"/>
      <c r="S901" s="437" t="n"/>
      <c r="T901" s="437" t="n"/>
      <c r="U901" s="437" t="n"/>
      <c r="V901" s="437" t="n"/>
      <c r="W901" s="437" t="n">
        <v>0</v>
      </c>
      <c r="X901" s="437" t="n">
        <v>1</v>
      </c>
      <c r="Y901" s="437" t="n">
        <v>0</v>
      </c>
      <c r="Z901" s="437" t="n"/>
      <c r="AA901" s="437" t="n"/>
      <c r="AB901" s="437" t="n"/>
    </row>
    <row r="902">
      <c r="A902" s="437" t="n">
        <v>50</v>
      </c>
      <c r="B902" s="437" t="n">
        <v>0</v>
      </c>
      <c r="C902" s="437" t="n">
        <v>0</v>
      </c>
      <c r="D902" s="437" t="n">
        <v>1</v>
      </c>
      <c r="E902" s="437" t="n">
        <v>203</v>
      </c>
      <c r="F902" s="437">
        <f>ROUND(Source!Q890,O902)</f>
        <v/>
      </c>
      <c r="G902" s="437" t="inlineStr">
        <is>
          <t>ЭММ</t>
        </is>
      </c>
      <c r="H902" s="437" t="inlineStr">
        <is>
          <t>Эксплуатация машин</t>
        </is>
      </c>
      <c r="I902" s="437" t="n"/>
      <c r="J902" s="437" t="n"/>
      <c r="K902" s="437" t="n">
        <v>203</v>
      </c>
      <c r="L902" s="437" t="n">
        <v>11</v>
      </c>
      <c r="M902" s="437" t="n">
        <v>3</v>
      </c>
      <c r="N902" s="437" t="inlineStr"/>
      <c r="O902" s="437" t="n">
        <v>0</v>
      </c>
      <c r="P902" s="437" t="n"/>
      <c r="Q902" s="437" t="n"/>
      <c r="R902" s="437" t="n"/>
      <c r="S902" s="437" t="n"/>
      <c r="T902" s="437" t="n"/>
      <c r="U902" s="437" t="n"/>
      <c r="V902" s="437" t="n"/>
      <c r="W902" s="437" t="n">
        <v>0</v>
      </c>
      <c r="X902" s="437" t="n">
        <v>1</v>
      </c>
      <c r="Y902" s="437" t="n">
        <v>0</v>
      </c>
      <c r="Z902" s="437" t="n"/>
      <c r="AA902" s="437" t="n"/>
      <c r="AB902" s="437" t="n"/>
    </row>
    <row r="903">
      <c r="A903" s="437" t="n">
        <v>50</v>
      </c>
      <c r="B903" s="437" t="n">
        <v>0</v>
      </c>
      <c r="C903" s="437" t="n">
        <v>0</v>
      </c>
      <c r="D903" s="437" t="n">
        <v>1</v>
      </c>
      <c r="E903" s="437" t="n">
        <v>231</v>
      </c>
      <c r="F903" s="437">
        <f>ROUND(Source!BB890,O903)</f>
        <v/>
      </c>
      <c r="G903" s="437" t="inlineStr">
        <is>
          <t>ЭММсНРиСП</t>
        </is>
      </c>
      <c r="H903" s="437" t="inlineStr">
        <is>
          <t>Эксплуатация машин по ТСН-2001.16</t>
        </is>
      </c>
      <c r="I903" s="437" t="n"/>
      <c r="J903" s="437" t="n"/>
      <c r="K903" s="437" t="n">
        <v>231</v>
      </c>
      <c r="L903" s="437" t="n">
        <v>12</v>
      </c>
      <c r="M903" s="437" t="n">
        <v>3</v>
      </c>
      <c r="N903" s="437" t="inlineStr"/>
      <c r="O903" s="437" t="n">
        <v>0</v>
      </c>
      <c r="P903" s="437" t="n"/>
      <c r="Q903" s="437" t="n"/>
      <c r="R903" s="437" t="n"/>
      <c r="S903" s="437" t="n"/>
      <c r="T903" s="437" t="n"/>
      <c r="U903" s="437" t="n"/>
      <c r="V903" s="437" t="n"/>
      <c r="W903" s="437" t="n">
        <v>0</v>
      </c>
      <c r="X903" s="437" t="n">
        <v>1</v>
      </c>
      <c r="Y903" s="437" t="n">
        <v>0</v>
      </c>
      <c r="Z903" s="437" t="n"/>
      <c r="AA903" s="437" t="n"/>
      <c r="AB903" s="437" t="n"/>
    </row>
    <row r="904">
      <c r="A904" s="437" t="n">
        <v>50</v>
      </c>
      <c r="B904" s="437" t="n">
        <v>0</v>
      </c>
      <c r="C904" s="437" t="n">
        <v>0</v>
      </c>
      <c r="D904" s="437" t="n">
        <v>1</v>
      </c>
      <c r="E904" s="437" t="n">
        <v>204</v>
      </c>
      <c r="F904" s="437">
        <f>ROUND(Source!R890,O904)</f>
        <v/>
      </c>
      <c r="G904" s="437" t="inlineStr">
        <is>
          <t>ЗПМ</t>
        </is>
      </c>
      <c r="H904" s="437" t="inlineStr">
        <is>
          <t>ЗП машинистов</t>
        </is>
      </c>
      <c r="I904" s="437" t="n"/>
      <c r="J904" s="437" t="n"/>
      <c r="K904" s="437" t="n">
        <v>204</v>
      </c>
      <c r="L904" s="437" t="n">
        <v>13</v>
      </c>
      <c r="M904" s="437" t="n">
        <v>3</v>
      </c>
      <c r="N904" s="437" t="inlineStr"/>
      <c r="O904" s="437" t="n">
        <v>0</v>
      </c>
      <c r="P904" s="437" t="n"/>
      <c r="Q904" s="437" t="n"/>
      <c r="R904" s="437" t="n"/>
      <c r="S904" s="437" t="n"/>
      <c r="T904" s="437" t="n"/>
      <c r="U904" s="437" t="n"/>
      <c r="V904" s="437" t="n"/>
      <c r="W904" s="437" t="n">
        <v>0</v>
      </c>
      <c r="X904" s="437" t="n">
        <v>1</v>
      </c>
      <c r="Y904" s="437" t="n">
        <v>0</v>
      </c>
      <c r="Z904" s="437" t="n"/>
      <c r="AA904" s="437" t="n"/>
      <c r="AB904" s="437" t="n"/>
    </row>
    <row r="905">
      <c r="A905" s="437" t="n">
        <v>50</v>
      </c>
      <c r="B905" s="437" t="n">
        <v>0</v>
      </c>
      <c r="C905" s="437" t="n">
        <v>0</v>
      </c>
      <c r="D905" s="437" t="n">
        <v>1</v>
      </c>
      <c r="E905" s="437" t="n">
        <v>205</v>
      </c>
      <c r="F905" s="437">
        <f>ROUND(Source!S890,O905)</f>
        <v/>
      </c>
      <c r="G905" s="437" t="inlineStr">
        <is>
          <t>ОЗП</t>
        </is>
      </c>
      <c r="H905" s="437" t="inlineStr">
        <is>
          <t>Основная ЗП рабочих</t>
        </is>
      </c>
      <c r="I905" s="437" t="n"/>
      <c r="J905" s="437" t="n"/>
      <c r="K905" s="437" t="n">
        <v>205</v>
      </c>
      <c r="L905" s="437" t="n">
        <v>14</v>
      </c>
      <c r="M905" s="437" t="n">
        <v>3</v>
      </c>
      <c r="N905" s="437" t="inlineStr"/>
      <c r="O905" s="437" t="n">
        <v>0</v>
      </c>
      <c r="P905" s="437" t="n"/>
      <c r="Q905" s="437" t="n"/>
      <c r="R905" s="437" t="n"/>
      <c r="S905" s="437" t="n"/>
      <c r="T905" s="437" t="n"/>
      <c r="U905" s="437" t="n"/>
      <c r="V905" s="437" t="n"/>
      <c r="W905" s="437" t="n">
        <v>0</v>
      </c>
      <c r="X905" s="437" t="n">
        <v>1</v>
      </c>
      <c r="Y905" s="437" t="n">
        <v>0</v>
      </c>
      <c r="Z905" s="437" t="n"/>
      <c r="AA905" s="437" t="n"/>
      <c r="AB905" s="437" t="n"/>
    </row>
    <row r="906">
      <c r="A906" s="437" t="n">
        <v>50</v>
      </c>
      <c r="B906" s="437" t="n">
        <v>0</v>
      </c>
      <c r="C906" s="437" t="n">
        <v>0</v>
      </c>
      <c r="D906" s="437" t="n">
        <v>1</v>
      </c>
      <c r="E906" s="437" t="n">
        <v>232</v>
      </c>
      <c r="F906" s="437">
        <f>ROUND(Source!BC890,O906)</f>
        <v/>
      </c>
      <c r="G906" s="437" t="inlineStr">
        <is>
          <t>ОЗПсНРиСП</t>
        </is>
      </c>
      <c r="H906" s="437" t="inlineStr">
        <is>
          <t>Основная ЗП рабочих по ТСН-2001.16</t>
        </is>
      </c>
      <c r="I906" s="437" t="n"/>
      <c r="J906" s="437" t="n"/>
      <c r="K906" s="437" t="n">
        <v>232</v>
      </c>
      <c r="L906" s="437" t="n">
        <v>15</v>
      </c>
      <c r="M906" s="437" t="n">
        <v>3</v>
      </c>
      <c r="N906" s="437" t="inlineStr"/>
      <c r="O906" s="437" t="n">
        <v>0</v>
      </c>
      <c r="P906" s="437" t="n"/>
      <c r="Q906" s="437" t="n"/>
      <c r="R906" s="437" t="n"/>
      <c r="S906" s="437" t="n"/>
      <c r="T906" s="437" t="n"/>
      <c r="U906" s="437" t="n"/>
      <c r="V906" s="437" t="n"/>
      <c r="W906" s="437" t="n">
        <v>0</v>
      </c>
      <c r="X906" s="437" t="n">
        <v>1</v>
      </c>
      <c r="Y906" s="437" t="n">
        <v>0</v>
      </c>
      <c r="Z906" s="437" t="n"/>
      <c r="AA906" s="437" t="n"/>
      <c r="AB906" s="437" t="n"/>
    </row>
    <row r="907">
      <c r="A907" s="437" t="n">
        <v>50</v>
      </c>
      <c r="B907" s="437" t="n">
        <v>0</v>
      </c>
      <c r="C907" s="437" t="n">
        <v>0</v>
      </c>
      <c r="D907" s="437" t="n">
        <v>1</v>
      </c>
      <c r="E907" s="437" t="n">
        <v>214</v>
      </c>
      <c r="F907" s="437">
        <f>ROUND(Source!AS890,O907)</f>
        <v/>
      </c>
      <c r="G907" s="437" t="inlineStr">
        <is>
          <t>Строит</t>
        </is>
      </c>
      <c r="H907" s="437" t="inlineStr">
        <is>
          <t>Строительные работы с НР и СП</t>
        </is>
      </c>
      <c r="I907" s="437" t="n"/>
      <c r="J907" s="437" t="n"/>
      <c r="K907" s="437" t="n">
        <v>214</v>
      </c>
      <c r="L907" s="437" t="n">
        <v>16</v>
      </c>
      <c r="M907" s="437" t="n">
        <v>3</v>
      </c>
      <c r="N907" s="437" t="inlineStr"/>
      <c r="O907" s="437" t="n">
        <v>0</v>
      </c>
      <c r="P907" s="437" t="n"/>
      <c r="Q907" s="437" t="n"/>
      <c r="R907" s="437" t="n"/>
      <c r="S907" s="437" t="n"/>
      <c r="T907" s="437" t="n"/>
      <c r="U907" s="437" t="n"/>
      <c r="V907" s="437" t="n"/>
      <c r="W907" s="437" t="n">
        <v>0</v>
      </c>
      <c r="X907" s="437" t="n">
        <v>1</v>
      </c>
      <c r="Y907" s="437" t="n">
        <v>0</v>
      </c>
      <c r="Z907" s="437" t="n"/>
      <c r="AA907" s="437" t="n"/>
      <c r="AB907" s="437" t="n"/>
    </row>
    <row r="908">
      <c r="A908" s="437" t="n">
        <v>50</v>
      </c>
      <c r="B908" s="437" t="n">
        <v>0</v>
      </c>
      <c r="C908" s="437" t="n">
        <v>0</v>
      </c>
      <c r="D908" s="437" t="n">
        <v>1</v>
      </c>
      <c r="E908" s="437" t="n">
        <v>215</v>
      </c>
      <c r="F908" s="437">
        <f>ROUND(Source!AT890,O908)</f>
        <v/>
      </c>
      <c r="G908" s="437" t="inlineStr">
        <is>
          <t>Монтаж</t>
        </is>
      </c>
      <c r="H908" s="437" t="inlineStr">
        <is>
          <t>Монтажные работы с НР и СП</t>
        </is>
      </c>
      <c r="I908" s="437" t="n"/>
      <c r="J908" s="437" t="n"/>
      <c r="K908" s="437" t="n">
        <v>215</v>
      </c>
      <c r="L908" s="437" t="n">
        <v>17</v>
      </c>
      <c r="M908" s="437" t="n">
        <v>3</v>
      </c>
      <c r="N908" s="437" t="inlineStr"/>
      <c r="O908" s="437" t="n">
        <v>0</v>
      </c>
      <c r="P908" s="437" t="n"/>
      <c r="Q908" s="437" t="n"/>
      <c r="R908" s="437" t="n"/>
      <c r="S908" s="437" t="n"/>
      <c r="T908" s="437" t="n"/>
      <c r="U908" s="437" t="n"/>
      <c r="V908" s="437" t="n"/>
      <c r="W908" s="437" t="n">
        <v>0</v>
      </c>
      <c r="X908" s="437" t="n">
        <v>1</v>
      </c>
      <c r="Y908" s="437" t="n">
        <v>0</v>
      </c>
      <c r="Z908" s="437" t="n"/>
      <c r="AA908" s="437" t="n"/>
      <c r="AB908" s="437" t="n"/>
    </row>
    <row r="909">
      <c r="A909" s="437" t="n">
        <v>50</v>
      </c>
      <c r="B909" s="437" t="n">
        <v>0</v>
      </c>
      <c r="C909" s="437" t="n">
        <v>0</v>
      </c>
      <c r="D909" s="437" t="n">
        <v>1</v>
      </c>
      <c r="E909" s="437" t="n">
        <v>217</v>
      </c>
      <c r="F909" s="437">
        <f>ROUND(Source!AU890,O909)</f>
        <v/>
      </c>
      <c r="G909" s="437" t="inlineStr">
        <is>
          <t>Прочие</t>
        </is>
      </c>
      <c r="H909" s="437" t="inlineStr">
        <is>
          <t>Прочие работы с НР и СП</t>
        </is>
      </c>
      <c r="I909" s="437" t="n"/>
      <c r="J909" s="437" t="n"/>
      <c r="K909" s="437" t="n">
        <v>217</v>
      </c>
      <c r="L909" s="437" t="n">
        <v>18</v>
      </c>
      <c r="M909" s="437" t="n">
        <v>3</v>
      </c>
      <c r="N909" s="437" t="inlineStr"/>
      <c r="O909" s="437" t="n">
        <v>0</v>
      </c>
      <c r="P909" s="437" t="n"/>
      <c r="Q909" s="437" t="n"/>
      <c r="R909" s="437" t="n"/>
      <c r="S909" s="437" t="n"/>
      <c r="T909" s="437" t="n"/>
      <c r="U909" s="437" t="n"/>
      <c r="V909" s="437" t="n"/>
      <c r="W909" s="437" t="n">
        <v>0</v>
      </c>
      <c r="X909" s="437" t="n">
        <v>1</v>
      </c>
      <c r="Y909" s="437" t="n">
        <v>0</v>
      </c>
      <c r="Z909" s="437" t="n"/>
      <c r="AA909" s="437" t="n"/>
      <c r="AB909" s="437" t="n"/>
    </row>
    <row r="910">
      <c r="A910" s="437" t="n">
        <v>50</v>
      </c>
      <c r="B910" s="437" t="n">
        <v>0</v>
      </c>
      <c r="C910" s="437" t="n">
        <v>0</v>
      </c>
      <c r="D910" s="437" t="n">
        <v>1</v>
      </c>
      <c r="E910" s="437" t="n">
        <v>230</v>
      </c>
      <c r="F910" s="437">
        <f>ROUND(Source!BA890,O910)</f>
        <v/>
      </c>
      <c r="G910" s="437" t="inlineStr">
        <is>
          <t>ПрочиеЗатр</t>
        </is>
      </c>
      <c r="H910" s="437" t="inlineStr">
        <is>
          <t>Прочие затраты по ТСН-2001.16</t>
        </is>
      </c>
      <c r="I910" s="437" t="n"/>
      <c r="J910" s="437" t="n"/>
      <c r="K910" s="437" t="n">
        <v>230</v>
      </c>
      <c r="L910" s="437" t="n">
        <v>19</v>
      </c>
      <c r="M910" s="437" t="n">
        <v>3</v>
      </c>
      <c r="N910" s="437" t="inlineStr"/>
      <c r="O910" s="437" t="n">
        <v>0</v>
      </c>
      <c r="P910" s="437" t="n"/>
      <c r="Q910" s="437" t="n"/>
      <c r="R910" s="437" t="n"/>
      <c r="S910" s="437" t="n"/>
      <c r="T910" s="437" t="n"/>
      <c r="U910" s="437" t="n"/>
      <c r="V910" s="437" t="n"/>
      <c r="W910" s="437" t="n">
        <v>0</v>
      </c>
      <c r="X910" s="437" t="n">
        <v>1</v>
      </c>
      <c r="Y910" s="437" t="n">
        <v>0</v>
      </c>
      <c r="Z910" s="437" t="n"/>
      <c r="AA910" s="437" t="n"/>
      <c r="AB910" s="437" t="n"/>
    </row>
    <row r="911">
      <c r="A911" s="437" t="n">
        <v>50</v>
      </c>
      <c r="B911" s="437" t="n">
        <v>0</v>
      </c>
      <c r="C911" s="437" t="n">
        <v>0</v>
      </c>
      <c r="D911" s="437" t="n">
        <v>1</v>
      </c>
      <c r="E911" s="437" t="n">
        <v>206</v>
      </c>
      <c r="F911" s="437">
        <f>ROUND(Source!T890,O911)</f>
        <v/>
      </c>
      <c r="G911" s="437" t="inlineStr">
        <is>
          <t>ВозврМат</t>
        </is>
      </c>
      <c r="H911" s="437" t="inlineStr">
        <is>
          <t>Возврат материалов</t>
        </is>
      </c>
      <c r="I911" s="437" t="n"/>
      <c r="J911" s="437" t="n"/>
      <c r="K911" s="437" t="n">
        <v>206</v>
      </c>
      <c r="L911" s="437" t="n">
        <v>20</v>
      </c>
      <c r="M911" s="437" t="n">
        <v>3</v>
      </c>
      <c r="N911" s="437" t="inlineStr"/>
      <c r="O911" s="437" t="n">
        <v>0</v>
      </c>
      <c r="P911" s="437" t="n"/>
      <c r="Q911" s="437" t="n"/>
      <c r="R911" s="437" t="n"/>
      <c r="S911" s="437" t="n"/>
      <c r="T911" s="437" t="n"/>
      <c r="U911" s="437" t="n"/>
      <c r="V911" s="437" t="n"/>
      <c r="W911" s="437" t="n">
        <v>0</v>
      </c>
      <c r="X911" s="437" t="n">
        <v>1</v>
      </c>
      <c r="Y911" s="437" t="n">
        <v>0</v>
      </c>
      <c r="Z911" s="437" t="n"/>
      <c r="AA911" s="437" t="n"/>
      <c r="AB911" s="437" t="n"/>
    </row>
    <row r="912">
      <c r="A912" s="437" t="n">
        <v>50</v>
      </c>
      <c r="B912" s="437" t="n">
        <v>0</v>
      </c>
      <c r="C912" s="437" t="n">
        <v>0</v>
      </c>
      <c r="D912" s="437" t="n">
        <v>1</v>
      </c>
      <c r="E912" s="437" t="n">
        <v>207</v>
      </c>
      <c r="F912" s="437">
        <f>ROUND(Source!U890,O912)</f>
        <v/>
      </c>
      <c r="G912" s="437" t="inlineStr">
        <is>
          <t>ТрудСтр</t>
        </is>
      </c>
      <c r="H912" s="437" t="inlineStr">
        <is>
          <t>Трудозатраты строителей</t>
        </is>
      </c>
      <c r="I912" s="437" t="n"/>
      <c r="J912" s="437" t="n"/>
      <c r="K912" s="437" t="n">
        <v>207</v>
      </c>
      <c r="L912" s="437" t="n">
        <v>21</v>
      </c>
      <c r="M912" s="437" t="n">
        <v>3</v>
      </c>
      <c r="N912" s="437" t="inlineStr"/>
      <c r="O912" s="437" t="n">
        <v>7</v>
      </c>
      <c r="P912" s="437" t="n"/>
      <c r="Q912" s="437" t="n"/>
      <c r="R912" s="437" t="n"/>
      <c r="S912" s="437" t="n"/>
      <c r="T912" s="437" t="n"/>
      <c r="U912" s="437" t="n"/>
      <c r="V912" s="437" t="n"/>
      <c r="W912" s="437" t="n">
        <v>0</v>
      </c>
      <c r="X912" s="437" t="n">
        <v>1</v>
      </c>
      <c r="Y912" s="437" t="n">
        <v>0</v>
      </c>
      <c r="Z912" s="437" t="n"/>
      <c r="AA912" s="437" t="n"/>
      <c r="AB912" s="437" t="n"/>
    </row>
    <row r="913">
      <c r="A913" s="437" t="n">
        <v>50</v>
      </c>
      <c r="B913" s="437" t="n">
        <v>0</v>
      </c>
      <c r="C913" s="437" t="n">
        <v>0</v>
      </c>
      <c r="D913" s="437" t="n">
        <v>1</v>
      </c>
      <c r="E913" s="437" t="n">
        <v>208</v>
      </c>
      <c r="F913" s="437">
        <f>ROUND(Source!V890,O913)</f>
        <v/>
      </c>
      <c r="G913" s="437" t="inlineStr">
        <is>
          <t>ТрудМаш</t>
        </is>
      </c>
      <c r="H913" s="437" t="inlineStr">
        <is>
          <t>Трудозатраты машинистов</t>
        </is>
      </c>
      <c r="I913" s="437" t="n"/>
      <c r="J913" s="437" t="n"/>
      <c r="K913" s="437" t="n">
        <v>208</v>
      </c>
      <c r="L913" s="437" t="n">
        <v>22</v>
      </c>
      <c r="M913" s="437" t="n">
        <v>3</v>
      </c>
      <c r="N913" s="437" t="inlineStr"/>
      <c r="O913" s="437" t="n">
        <v>7</v>
      </c>
      <c r="P913" s="437" t="n"/>
      <c r="Q913" s="437" t="n"/>
      <c r="R913" s="437" t="n"/>
      <c r="S913" s="437" t="n"/>
      <c r="T913" s="437" t="n"/>
      <c r="U913" s="437" t="n"/>
      <c r="V913" s="437" t="n"/>
      <c r="W913" s="437" t="n">
        <v>0</v>
      </c>
      <c r="X913" s="437" t="n">
        <v>1</v>
      </c>
      <c r="Y913" s="437" t="n">
        <v>0</v>
      </c>
      <c r="Z913" s="437" t="n"/>
      <c r="AA913" s="437" t="n"/>
      <c r="AB913" s="437" t="n"/>
    </row>
    <row r="914">
      <c r="A914" s="437" t="n">
        <v>50</v>
      </c>
      <c r="B914" s="437" t="n">
        <v>0</v>
      </c>
      <c r="C914" s="437" t="n">
        <v>0</v>
      </c>
      <c r="D914" s="437" t="n">
        <v>1</v>
      </c>
      <c r="E914" s="437" t="n">
        <v>209</v>
      </c>
      <c r="F914" s="437">
        <f>ROUND(Source!W890,O914)</f>
        <v/>
      </c>
      <c r="G914" s="437" t="inlineStr">
        <is>
          <t>ТранспМат</t>
        </is>
      </c>
      <c r="H914" s="437" t="inlineStr">
        <is>
          <t>Транспорт материалов</t>
        </is>
      </c>
      <c r="I914" s="437" t="n"/>
      <c r="J914" s="437" t="n"/>
      <c r="K914" s="437" t="n">
        <v>209</v>
      </c>
      <c r="L914" s="437" t="n">
        <v>23</v>
      </c>
      <c r="M914" s="437" t="n">
        <v>3</v>
      </c>
      <c r="N914" s="437" t="inlineStr"/>
      <c r="O914" s="437" t="n">
        <v>0</v>
      </c>
      <c r="P914" s="437" t="n"/>
      <c r="Q914" s="437" t="n"/>
      <c r="R914" s="437" t="n"/>
      <c r="S914" s="437" t="n"/>
      <c r="T914" s="437" t="n"/>
      <c r="U914" s="437" t="n"/>
      <c r="V914" s="437" t="n"/>
      <c r="W914" s="437" t="n">
        <v>0</v>
      </c>
      <c r="X914" s="437" t="n">
        <v>1</v>
      </c>
      <c r="Y914" s="437" t="n">
        <v>0</v>
      </c>
      <c r="Z914" s="437" t="n"/>
      <c r="AA914" s="437" t="n"/>
      <c r="AB914" s="437" t="n"/>
    </row>
    <row r="915">
      <c r="A915" s="437" t="n">
        <v>50</v>
      </c>
      <c r="B915" s="437" t="n">
        <v>0</v>
      </c>
      <c r="C915" s="437" t="n">
        <v>0</v>
      </c>
      <c r="D915" s="437" t="n">
        <v>1</v>
      </c>
      <c r="E915" s="437" t="n">
        <v>233</v>
      </c>
      <c r="F915" s="437">
        <f>ROUND(Source!BD890,O915)</f>
        <v/>
      </c>
      <c r="G915" s="437" t="inlineStr">
        <is>
          <t>Перевозка</t>
        </is>
      </c>
      <c r="H915" s="437" t="inlineStr">
        <is>
          <t>Перевозка грузов</t>
        </is>
      </c>
      <c r="I915" s="437" t="n"/>
      <c r="J915" s="437" t="n"/>
      <c r="K915" s="437" t="n">
        <v>233</v>
      </c>
      <c r="L915" s="437" t="n">
        <v>24</v>
      </c>
      <c r="M915" s="437" t="n">
        <v>3</v>
      </c>
      <c r="N915" s="437" t="inlineStr"/>
      <c r="O915" s="437" t="n">
        <v>0</v>
      </c>
      <c r="P915" s="437" t="n"/>
      <c r="Q915" s="437" t="n"/>
      <c r="R915" s="437" t="n"/>
      <c r="S915" s="437" t="n"/>
      <c r="T915" s="437" t="n"/>
      <c r="U915" s="437" t="n"/>
      <c r="V915" s="437" t="n"/>
      <c r="W915" s="437" t="n">
        <v>0</v>
      </c>
      <c r="X915" s="437" t="n">
        <v>1</v>
      </c>
      <c r="Y915" s="437" t="n">
        <v>0</v>
      </c>
      <c r="Z915" s="437" t="n"/>
      <c r="AA915" s="437" t="n"/>
      <c r="AB915" s="437" t="n"/>
    </row>
    <row r="916">
      <c r="A916" s="437" t="n">
        <v>50</v>
      </c>
      <c r="B916" s="437" t="n">
        <v>0</v>
      </c>
      <c r="C916" s="437" t="n">
        <v>0</v>
      </c>
      <c r="D916" s="437" t="n">
        <v>1</v>
      </c>
      <c r="E916" s="437" t="n">
        <v>210</v>
      </c>
      <c r="F916" s="437">
        <f>ROUND(Source!X890,O916)</f>
        <v/>
      </c>
      <c r="G916" s="437" t="inlineStr">
        <is>
          <t>НР</t>
        </is>
      </c>
      <c r="H916" s="437" t="inlineStr">
        <is>
          <t>Накладные расходы</t>
        </is>
      </c>
      <c r="I916" s="437" t="n"/>
      <c r="J916" s="437" t="n"/>
      <c r="K916" s="437" t="n">
        <v>210</v>
      </c>
      <c r="L916" s="437" t="n">
        <v>25</v>
      </c>
      <c r="M916" s="437" t="n">
        <v>3</v>
      </c>
      <c r="N916" s="437" t="inlineStr"/>
      <c r="O916" s="437" t="n">
        <v>0</v>
      </c>
      <c r="P916" s="437" t="n"/>
      <c r="Q916" s="437" t="n"/>
      <c r="R916" s="437" t="n"/>
      <c r="S916" s="437" t="n"/>
      <c r="T916" s="437" t="n"/>
      <c r="U916" s="437" t="n"/>
      <c r="V916" s="437" t="n"/>
      <c r="W916" s="437" t="n">
        <v>0</v>
      </c>
      <c r="X916" s="437" t="n">
        <v>1</v>
      </c>
      <c r="Y916" s="437" t="n">
        <v>0</v>
      </c>
      <c r="Z916" s="437" t="n"/>
      <c r="AA916" s="437" t="n"/>
      <c r="AB916" s="437" t="n"/>
    </row>
    <row r="917">
      <c r="A917" s="437" t="n">
        <v>50</v>
      </c>
      <c r="B917" s="437" t="n">
        <v>0</v>
      </c>
      <c r="C917" s="437" t="n">
        <v>0</v>
      </c>
      <c r="D917" s="437" t="n">
        <v>1</v>
      </c>
      <c r="E917" s="437" t="n">
        <v>211</v>
      </c>
      <c r="F917" s="437">
        <f>ROUND(Source!Y890,O917)</f>
        <v/>
      </c>
      <c r="G917" s="437" t="inlineStr">
        <is>
          <t>СмПриб</t>
        </is>
      </c>
      <c r="H917" s="437" t="inlineStr">
        <is>
          <t>Сметная прибыль</t>
        </is>
      </c>
      <c r="I917" s="437" t="n"/>
      <c r="J917" s="437" t="n"/>
      <c r="K917" s="437" t="n">
        <v>211</v>
      </c>
      <c r="L917" s="437" t="n">
        <v>26</v>
      </c>
      <c r="M917" s="437" t="n">
        <v>3</v>
      </c>
      <c r="N917" s="437" t="inlineStr"/>
      <c r="O917" s="437" t="n">
        <v>0</v>
      </c>
      <c r="P917" s="437" t="n"/>
      <c r="Q917" s="437" t="n"/>
      <c r="R917" s="437" t="n"/>
      <c r="S917" s="437" t="n"/>
      <c r="T917" s="437" t="n"/>
      <c r="U917" s="437" t="n"/>
      <c r="V917" s="437" t="n"/>
      <c r="W917" s="437" t="n">
        <v>0</v>
      </c>
      <c r="X917" s="437" t="n">
        <v>1</v>
      </c>
      <c r="Y917" s="437" t="n">
        <v>0</v>
      </c>
      <c r="Z917" s="437" t="n"/>
      <c r="AA917" s="437" t="n"/>
      <c r="AB917" s="437" t="n"/>
    </row>
    <row r="918">
      <c r="A918" s="437" t="n">
        <v>50</v>
      </c>
      <c r="B918" s="437" t="n">
        <v>0</v>
      </c>
      <c r="C918" s="437" t="n">
        <v>0</v>
      </c>
      <c r="D918" s="437" t="n">
        <v>1</v>
      </c>
      <c r="E918" s="437" t="n">
        <v>224</v>
      </c>
      <c r="F918" s="437">
        <f>ROUND(Source!AR890,O918)</f>
        <v/>
      </c>
      <c r="G918" s="437" t="inlineStr">
        <is>
          <t>Всего</t>
        </is>
      </c>
      <c r="H918" s="437" t="inlineStr">
        <is>
          <t>Всего с НР и СП</t>
        </is>
      </c>
      <c r="I918" s="437" t="n"/>
      <c r="J918" s="437" t="n"/>
      <c r="K918" s="437" t="n">
        <v>224</v>
      </c>
      <c r="L918" s="437" t="n">
        <v>27</v>
      </c>
      <c r="M918" s="437" t="n">
        <v>3</v>
      </c>
      <c r="N918" s="437" t="inlineStr"/>
      <c r="O918" s="437" t="n">
        <v>0</v>
      </c>
      <c r="P918" s="437" t="n"/>
      <c r="Q918" s="437" t="n"/>
      <c r="R918" s="437" t="n"/>
      <c r="S918" s="437" t="n"/>
      <c r="T918" s="437" t="n"/>
      <c r="U918" s="437" t="n"/>
      <c r="V918" s="437" t="n"/>
      <c r="W918" s="437" t="n">
        <v>0</v>
      </c>
      <c r="X918" s="437" t="n">
        <v>1</v>
      </c>
      <c r="Y918" s="437" t="n">
        <v>0</v>
      </c>
      <c r="Z918" s="437" t="n"/>
      <c r="AA918" s="437" t="n"/>
      <c r="AB918" s="437" t="n"/>
    </row>
    <row r="919">
      <c r="A919" s="437" t="n">
        <v>50</v>
      </c>
      <c r="B919" s="437" t="n">
        <v>0</v>
      </c>
      <c r="C919" s="437" t="n">
        <v>0</v>
      </c>
      <c r="D919" s="437" t="n">
        <v>2</v>
      </c>
      <c r="E919" s="437" t="n">
        <v>0</v>
      </c>
      <c r="F919" s="437">
        <f>ROUND(F918,O919)</f>
        <v/>
      </c>
      <c r="G919" s="437" t="inlineStr">
        <is>
          <t>и1</t>
        </is>
      </c>
      <c r="H919" s="437" t="inlineStr">
        <is>
          <t>Итого</t>
        </is>
      </c>
      <c r="I919" s="437" t="n"/>
      <c r="J919" s="437" t="n"/>
      <c r="K919" s="437" t="n">
        <v>212</v>
      </c>
      <c r="L919" s="437" t="n">
        <v>28</v>
      </c>
      <c r="M919" s="437" t="n">
        <v>0</v>
      </c>
      <c r="N919" s="437" t="inlineStr"/>
      <c r="O919" s="437" t="n">
        <v>0</v>
      </c>
      <c r="P919" s="437" t="n"/>
      <c r="Q919" s="437" t="n"/>
      <c r="R919" s="437" t="n"/>
      <c r="S919" s="437" t="n"/>
      <c r="T919" s="437" t="n"/>
      <c r="U919" s="437" t="n"/>
      <c r="V919" s="437" t="n"/>
      <c r="W919" s="437" t="n">
        <v>0</v>
      </c>
      <c r="X919" s="437" t="n">
        <v>1</v>
      </c>
      <c r="Y919" s="437" t="n">
        <v>0</v>
      </c>
      <c r="Z919" s="437" t="n"/>
      <c r="AA919" s="437" t="n"/>
      <c r="AB919" s="437" t="n"/>
    </row>
    <row r="920">
      <c r="A920" s="437" t="n">
        <v>50</v>
      </c>
      <c r="B920" s="437" t="n">
        <v>0</v>
      </c>
      <c r="C920" s="437" t="n">
        <v>0</v>
      </c>
      <c r="D920" s="437" t="n">
        <v>2</v>
      </c>
      <c r="E920" s="437" t="n">
        <v>0</v>
      </c>
      <c r="F920" s="437">
        <f>ROUND(F919*0.22,O920)</f>
        <v/>
      </c>
      <c r="G920" s="437" t="inlineStr">
        <is>
          <t>и2</t>
        </is>
      </c>
      <c r="H920" s="437" t="inlineStr">
        <is>
          <t>НДС 22%</t>
        </is>
      </c>
      <c r="I920" s="437" t="n"/>
      <c r="J920" s="437" t="n"/>
      <c r="K920" s="437" t="n">
        <v>212</v>
      </c>
      <c r="L920" s="437" t="n">
        <v>29</v>
      </c>
      <c r="M920" s="437" t="n">
        <v>0</v>
      </c>
      <c r="N920" s="437" t="inlineStr"/>
      <c r="O920" s="437" t="n">
        <v>0</v>
      </c>
      <c r="P920" s="437" t="n"/>
      <c r="Q920" s="437" t="n"/>
      <c r="R920" s="437" t="n"/>
      <c r="S920" s="437" t="n"/>
      <c r="T920" s="437" t="n"/>
      <c r="U920" s="437" t="n"/>
      <c r="V920" s="437" t="n"/>
      <c r="W920" s="437" t="n">
        <v>0</v>
      </c>
      <c r="X920" s="437" t="n">
        <v>1</v>
      </c>
      <c r="Y920" s="437" t="n">
        <v>0</v>
      </c>
      <c r="Z920" s="437" t="n"/>
      <c r="AA920" s="437" t="n"/>
      <c r="AB920" s="437" t="n"/>
    </row>
    <row r="921">
      <c r="A921" s="437" t="n">
        <v>50</v>
      </c>
      <c r="B921" s="437" t="n">
        <v>0</v>
      </c>
      <c r="C921" s="437" t="n">
        <v>0</v>
      </c>
      <c r="D921" s="437" t="n">
        <v>2</v>
      </c>
      <c r="E921" s="437" t="n">
        <v>213</v>
      </c>
      <c r="F921" s="437">
        <f>ROUND(F919+F920,O921)</f>
        <v/>
      </c>
      <c r="G921" s="437" t="inlineStr">
        <is>
          <t>и3</t>
        </is>
      </c>
      <c r="H921" s="437" t="inlineStr">
        <is>
          <t>Всего</t>
        </is>
      </c>
      <c r="I921" s="437" t="n"/>
      <c r="J921" s="437" t="n"/>
      <c r="K921" s="437" t="n">
        <v>212</v>
      </c>
      <c r="L921" s="437" t="n">
        <v>30</v>
      </c>
      <c r="M921" s="437" t="n">
        <v>0</v>
      </c>
      <c r="N921" s="437" t="inlineStr"/>
      <c r="O921" s="437" t="n">
        <v>0</v>
      </c>
      <c r="P921" s="437" t="n"/>
      <c r="Q921" s="437" t="n"/>
      <c r="R921" s="437" t="n"/>
      <c r="S921" s="437" t="n"/>
      <c r="T921" s="437" t="n"/>
      <c r="U921" s="437" t="n"/>
      <c r="V921" s="437" t="n"/>
      <c r="W921" s="437" t="n">
        <v>0</v>
      </c>
      <c r="X921" s="437" t="n">
        <v>1</v>
      </c>
      <c r="Y921" s="437" t="n">
        <v>0</v>
      </c>
      <c r="Z921" s="437" t="n"/>
      <c r="AA921" s="437" t="n"/>
      <c r="AB921" s="437" t="n"/>
    </row>
    <row r="922"/>
    <row r="923">
      <c r="A923" s="434" t="n">
        <v>3</v>
      </c>
      <c r="B923" s="434" t="n">
        <v>0</v>
      </c>
      <c r="C923" s="434" t="n"/>
      <c r="D923" s="434">
        <f>ROW(A930)</f>
        <v/>
      </c>
      <c r="E923" s="434" t="n"/>
      <c r="F923" s="434" t="inlineStr">
        <is>
          <t>Новая локальная смета</t>
        </is>
      </c>
      <c r="G923" s="434" t="inlineStr">
        <is>
          <t>Поварова 57а</t>
        </is>
      </c>
      <c r="H923" s="434" t="inlineStr"/>
      <c r="I923" s="434" t="n">
        <v>0</v>
      </c>
      <c r="J923" s="434" t="inlineStr"/>
      <c r="K923" s="434" t="n">
        <v>0</v>
      </c>
      <c r="L923" s="434" t="inlineStr">
        <is>
          <t>Новая локальная смета</t>
        </is>
      </c>
      <c r="M923" s="434" t="inlineStr"/>
      <c r="N923" s="434" t="n"/>
      <c r="O923" s="434" t="n"/>
      <c r="P923" s="434" t="n"/>
      <c r="Q923" s="434" t="n"/>
      <c r="R923" s="434" t="n"/>
      <c r="S923" s="434" t="n">
        <v>0</v>
      </c>
      <c r="T923" s="434" t="n"/>
      <c r="U923" s="434" t="inlineStr"/>
      <c r="V923" s="434" t="n">
        <v>0</v>
      </c>
      <c r="W923" s="434" t="n"/>
      <c r="X923" s="434" t="n"/>
      <c r="Y923" s="434" t="n"/>
      <c r="Z923" s="434" t="n"/>
      <c r="AA923" s="434" t="n"/>
      <c r="AB923" s="434" t="inlineStr"/>
      <c r="AC923" s="434" t="inlineStr"/>
      <c r="AD923" s="434" t="inlineStr"/>
      <c r="AE923" s="434" t="inlineStr"/>
      <c r="AF923" s="434" t="inlineStr"/>
      <c r="AG923" s="434" t="inlineStr"/>
      <c r="AH923" s="434" t="n"/>
      <c r="AI923" s="434" t="n"/>
      <c r="AJ923" s="434" t="n"/>
      <c r="AK923" s="434" t="n"/>
      <c r="AL923" s="434" t="n"/>
      <c r="AM923" s="434" t="n"/>
      <c r="AN923" s="434" t="n"/>
      <c r="AO923" s="434" t="n"/>
      <c r="AP923" s="434" t="inlineStr"/>
      <c r="AQ923" s="434" t="inlineStr"/>
      <c r="AR923" s="434" t="inlineStr"/>
      <c r="AS923" s="434" t="n"/>
      <c r="AT923" s="434" t="n"/>
      <c r="AU923" s="434" t="n"/>
      <c r="AV923" s="434" t="n"/>
      <c r="AW923" s="434" t="n"/>
      <c r="AX923" s="434" t="n"/>
      <c r="AY923" s="434" t="n"/>
      <c r="AZ923" s="434" t="inlineStr"/>
      <c r="BA923" s="434" t="n"/>
      <c r="BB923" s="434" t="inlineStr"/>
      <c r="BC923" s="434" t="inlineStr"/>
      <c r="BD923" s="434" t="inlineStr"/>
      <c r="BE923" s="434" t="inlineStr"/>
      <c r="BF923" s="434" t="inlineStr"/>
      <c r="BG923" s="434" t="inlineStr"/>
      <c r="BH923" s="434" t="inlineStr"/>
      <c r="BI923" s="434" t="inlineStr"/>
      <c r="BJ923" s="434" t="inlineStr"/>
      <c r="BK923" s="434" t="inlineStr"/>
      <c r="BL923" s="434" t="inlineStr"/>
      <c r="BM923" s="434" t="inlineStr"/>
      <c r="BN923" s="434" t="inlineStr"/>
      <c r="BO923" s="434" t="inlineStr"/>
      <c r="BP923" s="434" t="inlineStr"/>
      <c r="BQ923" s="434" t="n"/>
      <c r="BR923" s="434" t="n"/>
      <c r="BS923" s="434" t="n"/>
      <c r="BT923" s="434" t="n"/>
      <c r="BU923" s="434" t="n"/>
      <c r="BV923" s="434" t="n"/>
      <c r="BW923" s="434" t="n"/>
      <c r="BX923" s="434" t="n">
        <v>0</v>
      </c>
      <c r="BY923" s="434" t="n"/>
      <c r="BZ923" s="434" t="n"/>
      <c r="CA923" s="434" t="n"/>
      <c r="CB923" s="434" t="n"/>
      <c r="CC923" s="434" t="n"/>
      <c r="CD923" s="434" t="n"/>
      <c r="CE923" s="434" t="n"/>
      <c r="CF923" s="434" t="n">
        <v>0</v>
      </c>
      <c r="CG923" s="434" t="n">
        <v>0</v>
      </c>
      <c r="CH923" s="434" t="n"/>
      <c r="CI923" s="434" t="inlineStr"/>
      <c r="CJ923" s="434" t="inlineStr"/>
      <c r="CK923" t="inlineStr"/>
      <c r="CL923" t="inlineStr"/>
      <c r="CM923" t="inlineStr"/>
      <c r="CN923" t="inlineStr"/>
      <c r="CO923" t="inlineStr"/>
      <c r="CP923" t="inlineStr"/>
      <c r="CQ923" t="inlineStr"/>
    </row>
    <row r="924"/>
    <row r="925">
      <c r="A925" s="435" t="n">
        <v>52</v>
      </c>
      <c r="B925" s="435">
        <f>B930</f>
        <v/>
      </c>
      <c r="C925" s="435">
        <f>C930</f>
        <v/>
      </c>
      <c r="D925" s="435">
        <f>D930</f>
        <v/>
      </c>
      <c r="E925" s="435">
        <f>E930</f>
        <v/>
      </c>
      <c r="F925" s="435">
        <f>F930</f>
        <v/>
      </c>
      <c r="G925" s="435">
        <f>G930</f>
        <v/>
      </c>
      <c r="H925" s="435" t="n"/>
      <c r="I925" s="435" t="n"/>
      <c r="J925" s="435" t="n"/>
      <c r="K925" s="435" t="n"/>
      <c r="L925" s="435" t="n"/>
      <c r="M925" s="435" t="n"/>
      <c r="N925" s="435" t="n"/>
      <c r="O925" s="435">
        <f>O930</f>
        <v/>
      </c>
      <c r="P925" s="435">
        <f>P930</f>
        <v/>
      </c>
      <c r="Q925" s="435">
        <f>Q930</f>
        <v/>
      </c>
      <c r="R925" s="435">
        <f>R930</f>
        <v/>
      </c>
      <c r="S925" s="435">
        <f>S930</f>
        <v/>
      </c>
      <c r="T925" s="435">
        <f>T930</f>
        <v/>
      </c>
      <c r="U925" s="435">
        <f>U930</f>
        <v/>
      </c>
      <c r="V925" s="435">
        <f>V930</f>
        <v/>
      </c>
      <c r="W925" s="435">
        <f>W930</f>
        <v/>
      </c>
      <c r="X925" s="435">
        <f>X930</f>
        <v/>
      </c>
      <c r="Y925" s="435">
        <f>Y930</f>
        <v/>
      </c>
      <c r="Z925" s="435">
        <f>Z930</f>
        <v/>
      </c>
      <c r="AA925" s="435">
        <f>AA930</f>
        <v/>
      </c>
      <c r="AB925" s="435">
        <f>AB930</f>
        <v/>
      </c>
      <c r="AC925" s="435">
        <f>AC930</f>
        <v/>
      </c>
      <c r="AD925" s="435">
        <f>AD930</f>
        <v/>
      </c>
      <c r="AE925" s="435">
        <f>AE930</f>
        <v/>
      </c>
      <c r="AF925" s="435">
        <f>AF930</f>
        <v/>
      </c>
      <c r="AG925" s="435">
        <f>AG930</f>
        <v/>
      </c>
      <c r="AH925" s="435">
        <f>AH930</f>
        <v/>
      </c>
      <c r="AI925" s="435">
        <f>AI930</f>
        <v/>
      </c>
      <c r="AJ925" s="435">
        <f>AJ930</f>
        <v/>
      </c>
      <c r="AK925" s="435">
        <f>AK930</f>
        <v/>
      </c>
      <c r="AL925" s="435">
        <f>AL930</f>
        <v/>
      </c>
      <c r="AM925" s="435">
        <f>AM930</f>
        <v/>
      </c>
      <c r="AN925" s="435">
        <f>AN930</f>
        <v/>
      </c>
      <c r="AO925" s="435">
        <f>AO930</f>
        <v/>
      </c>
      <c r="AP925" s="435">
        <f>AP930</f>
        <v/>
      </c>
      <c r="AQ925" s="435">
        <f>AQ930</f>
        <v/>
      </c>
      <c r="AR925" s="435">
        <f>AR930</f>
        <v/>
      </c>
      <c r="AS925" s="435">
        <f>AS930</f>
        <v/>
      </c>
      <c r="AT925" s="435">
        <f>AT930</f>
        <v/>
      </c>
      <c r="AU925" s="435">
        <f>AU930</f>
        <v/>
      </c>
      <c r="AV925" s="435">
        <f>AV930</f>
        <v/>
      </c>
      <c r="AW925" s="435">
        <f>AW930</f>
        <v/>
      </c>
      <c r="AX925" s="435">
        <f>AX930</f>
        <v/>
      </c>
      <c r="AY925" s="435">
        <f>AY930</f>
        <v/>
      </c>
      <c r="AZ925" s="435">
        <f>AZ930</f>
        <v/>
      </c>
      <c r="BA925" s="435">
        <f>BA930</f>
        <v/>
      </c>
      <c r="BB925" s="435">
        <f>BB930</f>
        <v/>
      </c>
      <c r="BC925" s="435">
        <f>BC930</f>
        <v/>
      </c>
      <c r="BD925" s="435">
        <f>BD930</f>
        <v/>
      </c>
      <c r="BE925" s="435">
        <f>BE930</f>
        <v/>
      </c>
      <c r="BF925" s="435">
        <f>BF930</f>
        <v/>
      </c>
      <c r="BG925" s="435">
        <f>BG930</f>
        <v/>
      </c>
      <c r="BH925" s="435">
        <f>BH930</f>
        <v/>
      </c>
      <c r="BI925" s="435">
        <f>BI930</f>
        <v/>
      </c>
      <c r="BJ925" s="435">
        <f>BJ930</f>
        <v/>
      </c>
      <c r="BK925" s="435">
        <f>BK930</f>
        <v/>
      </c>
      <c r="BL925" s="435">
        <f>BL930</f>
        <v/>
      </c>
      <c r="BM925" s="435">
        <f>BM930</f>
        <v/>
      </c>
      <c r="BN925" s="435">
        <f>BN930</f>
        <v/>
      </c>
      <c r="BO925" s="435">
        <f>BO930</f>
        <v/>
      </c>
      <c r="BP925" s="435">
        <f>BP930</f>
        <v/>
      </c>
      <c r="BQ925" s="435">
        <f>BQ930</f>
        <v/>
      </c>
      <c r="BR925" s="435">
        <f>BR930</f>
        <v/>
      </c>
      <c r="BS925" s="435">
        <f>BS930</f>
        <v/>
      </c>
      <c r="BT925" s="435">
        <f>BT930</f>
        <v/>
      </c>
      <c r="BU925" s="435">
        <f>BU930</f>
        <v/>
      </c>
      <c r="BV925" s="435">
        <f>BV930</f>
        <v/>
      </c>
      <c r="BW925" s="435">
        <f>BW930</f>
        <v/>
      </c>
      <c r="BX925" s="435">
        <f>BX930</f>
        <v/>
      </c>
      <c r="BY925" s="435">
        <f>BY930</f>
        <v/>
      </c>
      <c r="BZ925" s="435">
        <f>BZ930</f>
        <v/>
      </c>
      <c r="CA925" s="435">
        <f>CA930</f>
        <v/>
      </c>
      <c r="CB925" s="435">
        <f>CB930</f>
        <v/>
      </c>
      <c r="CC925" s="435">
        <f>CC930</f>
        <v/>
      </c>
      <c r="CD925" s="435">
        <f>CD930</f>
        <v/>
      </c>
      <c r="CE925" s="435">
        <f>CE930</f>
        <v/>
      </c>
      <c r="CF925" s="435">
        <f>CF930</f>
        <v/>
      </c>
      <c r="CG925" s="435">
        <f>CG930</f>
        <v/>
      </c>
      <c r="CH925" s="435">
        <f>CH930</f>
        <v/>
      </c>
      <c r="CI925" s="435">
        <f>CI930</f>
        <v/>
      </c>
      <c r="CJ925" s="435">
        <f>CJ930</f>
        <v/>
      </c>
      <c r="CK925" s="435">
        <f>CK930</f>
        <v/>
      </c>
      <c r="CL925" s="435">
        <f>CL930</f>
        <v/>
      </c>
      <c r="CM925" s="435">
        <f>CM930</f>
        <v/>
      </c>
      <c r="CN925" s="435">
        <f>CN930</f>
        <v/>
      </c>
      <c r="CO925" s="435">
        <f>CO930</f>
        <v/>
      </c>
      <c r="CP925" s="435">
        <f>CP930</f>
        <v/>
      </c>
      <c r="CQ925" s="435">
        <f>CQ930</f>
        <v/>
      </c>
      <c r="CR925" s="435">
        <f>CR930</f>
        <v/>
      </c>
      <c r="CS925" s="435">
        <f>CS930</f>
        <v/>
      </c>
      <c r="CT925" s="435">
        <f>CT930</f>
        <v/>
      </c>
      <c r="CU925" s="435">
        <f>CU930</f>
        <v/>
      </c>
      <c r="CV925" s="435">
        <f>CV930</f>
        <v/>
      </c>
      <c r="CW925" s="435">
        <f>CW930</f>
        <v/>
      </c>
      <c r="CX925" s="435">
        <f>CX930</f>
        <v/>
      </c>
      <c r="CY925" s="435">
        <f>CY930</f>
        <v/>
      </c>
      <c r="CZ925" s="435">
        <f>CZ930</f>
        <v/>
      </c>
      <c r="DA925" s="435">
        <f>DA930</f>
        <v/>
      </c>
      <c r="DB925" s="435">
        <f>DB930</f>
        <v/>
      </c>
      <c r="DC925" s="435">
        <f>DC930</f>
        <v/>
      </c>
      <c r="DD925" s="435">
        <f>DD930</f>
        <v/>
      </c>
      <c r="DE925" s="435">
        <f>DE930</f>
        <v/>
      </c>
      <c r="DF925" s="435">
        <f>DF930</f>
        <v/>
      </c>
      <c r="DG925" s="436">
        <f>DG930</f>
        <v/>
      </c>
      <c r="DH925" s="436">
        <f>DH930</f>
        <v/>
      </c>
      <c r="DI925" s="436">
        <f>DI930</f>
        <v/>
      </c>
      <c r="DJ925" s="436">
        <f>DJ930</f>
        <v/>
      </c>
      <c r="DK925" s="436">
        <f>DK930</f>
        <v/>
      </c>
      <c r="DL925" s="436">
        <f>DL930</f>
        <v/>
      </c>
      <c r="DM925" s="436">
        <f>DM930</f>
        <v/>
      </c>
      <c r="DN925" s="436">
        <f>DN930</f>
        <v/>
      </c>
      <c r="DO925" s="436">
        <f>DO930</f>
        <v/>
      </c>
      <c r="DP925" s="436">
        <f>DP930</f>
        <v/>
      </c>
      <c r="DQ925" s="436">
        <f>DQ930</f>
        <v/>
      </c>
      <c r="DR925" s="436">
        <f>DR930</f>
        <v/>
      </c>
      <c r="DS925" s="436">
        <f>DS930</f>
        <v/>
      </c>
      <c r="DT925" s="436">
        <f>DT930</f>
        <v/>
      </c>
      <c r="DU925" s="436">
        <f>DU930</f>
        <v/>
      </c>
      <c r="DV925" s="436">
        <f>DV930</f>
        <v/>
      </c>
      <c r="DW925" s="436">
        <f>DW930</f>
        <v/>
      </c>
      <c r="DX925" s="436">
        <f>DX930</f>
        <v/>
      </c>
      <c r="DY925" s="436">
        <f>DY930</f>
        <v/>
      </c>
      <c r="DZ925" s="436">
        <f>DZ930</f>
        <v/>
      </c>
      <c r="EA925" s="436">
        <f>EA930</f>
        <v/>
      </c>
      <c r="EB925" s="436">
        <f>EB930</f>
        <v/>
      </c>
      <c r="EC925" s="436">
        <f>EC930</f>
        <v/>
      </c>
      <c r="ED925" s="436">
        <f>ED930</f>
        <v/>
      </c>
      <c r="EE925" s="436">
        <f>EE930</f>
        <v/>
      </c>
      <c r="EF925" s="436">
        <f>EF930</f>
        <v/>
      </c>
      <c r="EG925" s="436">
        <f>EG930</f>
        <v/>
      </c>
      <c r="EH925" s="436">
        <f>EH930</f>
        <v/>
      </c>
      <c r="EI925" s="436">
        <f>EI930</f>
        <v/>
      </c>
      <c r="EJ925" s="436">
        <f>EJ930</f>
        <v/>
      </c>
      <c r="EK925" s="436">
        <f>EK930</f>
        <v/>
      </c>
      <c r="EL925" s="436">
        <f>EL930</f>
        <v/>
      </c>
      <c r="EM925" s="436">
        <f>EM930</f>
        <v/>
      </c>
      <c r="EN925" s="436">
        <f>EN930</f>
        <v/>
      </c>
      <c r="EO925" s="436">
        <f>EO930</f>
        <v/>
      </c>
      <c r="EP925" s="436">
        <f>EP930</f>
        <v/>
      </c>
      <c r="EQ925" s="436">
        <f>EQ930</f>
        <v/>
      </c>
      <c r="ER925" s="436">
        <f>ER930</f>
        <v/>
      </c>
      <c r="ES925" s="436">
        <f>ES930</f>
        <v/>
      </c>
      <c r="ET925" s="436">
        <f>ET930</f>
        <v/>
      </c>
      <c r="EU925" s="436">
        <f>EU930</f>
        <v/>
      </c>
      <c r="EV925" s="436">
        <f>EV930</f>
        <v/>
      </c>
      <c r="EW925" s="436">
        <f>EW930</f>
        <v/>
      </c>
      <c r="EX925" s="436">
        <f>EX930</f>
        <v/>
      </c>
      <c r="EY925" s="436">
        <f>EY930</f>
        <v/>
      </c>
      <c r="EZ925" s="436">
        <f>EZ930</f>
        <v/>
      </c>
      <c r="FA925" s="436">
        <f>FA930</f>
        <v/>
      </c>
      <c r="FB925" s="436">
        <f>FB930</f>
        <v/>
      </c>
      <c r="FC925" s="436">
        <f>FC930</f>
        <v/>
      </c>
      <c r="FD925" s="436">
        <f>FD930</f>
        <v/>
      </c>
      <c r="FE925" s="436">
        <f>FE930</f>
        <v/>
      </c>
      <c r="FF925" s="436">
        <f>FF930</f>
        <v/>
      </c>
      <c r="FG925" s="436">
        <f>FG930</f>
        <v/>
      </c>
      <c r="FH925" s="436">
        <f>FH930</f>
        <v/>
      </c>
      <c r="FI925" s="436">
        <f>FI930</f>
        <v/>
      </c>
      <c r="FJ925" s="436">
        <f>FJ930</f>
        <v/>
      </c>
      <c r="FK925" s="436">
        <f>FK930</f>
        <v/>
      </c>
      <c r="FL925" s="436">
        <f>FL930</f>
        <v/>
      </c>
      <c r="FM925" s="436">
        <f>FM930</f>
        <v/>
      </c>
      <c r="FN925" s="436">
        <f>FN930</f>
        <v/>
      </c>
      <c r="FO925" s="436">
        <f>FO930</f>
        <v/>
      </c>
      <c r="FP925" s="436">
        <f>FP930</f>
        <v/>
      </c>
      <c r="FQ925" s="436">
        <f>FQ930</f>
        <v/>
      </c>
      <c r="FR925" s="436">
        <f>FR930</f>
        <v/>
      </c>
      <c r="FS925" s="436">
        <f>FS930</f>
        <v/>
      </c>
      <c r="FT925" s="436">
        <f>FT930</f>
        <v/>
      </c>
      <c r="FU925" s="436">
        <f>FU930</f>
        <v/>
      </c>
      <c r="FV925" s="436">
        <f>FV930</f>
        <v/>
      </c>
      <c r="FW925" s="436">
        <f>FW930</f>
        <v/>
      </c>
      <c r="FX925" s="436">
        <f>FX930</f>
        <v/>
      </c>
      <c r="FY925" s="436">
        <f>FY930</f>
        <v/>
      </c>
      <c r="FZ925" s="436">
        <f>FZ930</f>
        <v/>
      </c>
      <c r="GA925" s="436">
        <f>GA930</f>
        <v/>
      </c>
      <c r="GB925" s="436">
        <f>GB930</f>
        <v/>
      </c>
      <c r="GC925" s="436">
        <f>GC930</f>
        <v/>
      </c>
      <c r="GD925" s="436">
        <f>GD930</f>
        <v/>
      </c>
      <c r="GE925" s="436">
        <f>GE930</f>
        <v/>
      </c>
      <c r="GF925" s="436">
        <f>GF930</f>
        <v/>
      </c>
      <c r="GG925" s="436">
        <f>GG930</f>
        <v/>
      </c>
      <c r="GH925" s="436">
        <f>GH930</f>
        <v/>
      </c>
      <c r="GI925" s="436">
        <f>GI930</f>
        <v/>
      </c>
      <c r="GJ925" s="436">
        <f>GJ930</f>
        <v/>
      </c>
      <c r="GK925" s="436">
        <f>GK930</f>
        <v/>
      </c>
      <c r="GL925" s="436">
        <f>GL930</f>
        <v/>
      </c>
      <c r="GM925" s="436">
        <f>GM930</f>
        <v/>
      </c>
      <c r="GN925" s="436">
        <f>GN930</f>
        <v/>
      </c>
      <c r="GO925" s="436">
        <f>GO930</f>
        <v/>
      </c>
      <c r="GP925" s="436">
        <f>GP930</f>
        <v/>
      </c>
      <c r="GQ925" s="436">
        <f>GQ930</f>
        <v/>
      </c>
      <c r="GR925" s="436">
        <f>GR930</f>
        <v/>
      </c>
      <c r="GS925" s="436">
        <f>GS930</f>
        <v/>
      </c>
      <c r="GT925" s="436">
        <f>GT930</f>
        <v/>
      </c>
      <c r="GU925" s="436">
        <f>GU930</f>
        <v/>
      </c>
      <c r="GV925" s="436">
        <f>GV930</f>
        <v/>
      </c>
      <c r="GW925" s="436">
        <f>GW930</f>
        <v/>
      </c>
      <c r="GX925" s="436">
        <f>GX930</f>
        <v/>
      </c>
    </row>
    <row r="926"/>
    <row r="927">
      <c r="A927" t="n">
        <v>17</v>
      </c>
      <c r="B927" t="n">
        <v>0</v>
      </c>
      <c r="C927">
        <f>ROW(SmtRes!A495)</f>
        <v/>
      </c>
      <c r="D927">
        <f>ROW(EtalonRes!A451)</f>
        <v/>
      </c>
      <c r="E927" t="inlineStr">
        <is>
          <t>1</t>
        </is>
      </c>
      <c r="F927" t="inlineStr">
        <is>
          <t>67-5-2</t>
        </is>
      </c>
      <c r="G927" t="inlineStr">
        <is>
          <t>Смена ламп люминесцентных</t>
        </is>
      </c>
      <c r="H927" t="inlineStr">
        <is>
          <t>100 шт.</t>
        </is>
      </c>
      <c r="I927">
        <f>ROUND(ROUND(3/100,4),7)</f>
        <v/>
      </c>
      <c r="J927" t="n">
        <v>0</v>
      </c>
      <c r="K927">
        <f>ROUND(ROUND(3/100,4),7)</f>
        <v/>
      </c>
      <c r="O927">
        <f>ROUND(CP927,0)</f>
        <v/>
      </c>
      <c r="P927">
        <f>ROUND(CQ927*I927,0)</f>
        <v/>
      </c>
      <c r="Q927">
        <f>(ROUND((ROUND(((ET927)*I927),0)*BB927),0)+ROUND((ROUND(((AE927-(EU927))*I927),0)*BS927),0))</f>
        <v/>
      </c>
      <c r="R927">
        <f>(ROUND((ROUND(((EU927)*I927),0)*BS927),0)+ROUND((ROUND(((AE927-(EU927))*I927),0)*BS927),0))</f>
        <v/>
      </c>
      <c r="S927">
        <f>ROUND(CT927*I927,0)</f>
        <v/>
      </c>
      <c r="T927">
        <f>ROUND(CU927*I927,0)</f>
        <v/>
      </c>
      <c r="U927">
        <f>ROUND(CV927*I927,7)</f>
        <v/>
      </c>
      <c r="V927">
        <f>ROUND(CW927*I927,7)</f>
        <v/>
      </c>
      <c r="W927">
        <f>ROUND(CX927*I927,0)</f>
        <v/>
      </c>
      <c r="X927">
        <f>ROUND(CY927,0)</f>
        <v/>
      </c>
      <c r="Y927">
        <f>ROUND(CZ927,0)</f>
        <v/>
      </c>
      <c r="AA927" t="n">
        <v>78869116</v>
      </c>
      <c r="AB927">
        <f>ROUND((AC927+AD927+AF927),2)</f>
        <v/>
      </c>
      <c r="AC927">
        <f>ROUND((ES927),2)</f>
        <v/>
      </c>
      <c r="AD927">
        <f>ROUND((((ET927)-(EU927))+AE927),2)</f>
        <v/>
      </c>
      <c r="AE927">
        <f>ROUND((EU927),2)</f>
        <v/>
      </c>
      <c r="AF927">
        <f>ROUND((EV927),2)</f>
        <v/>
      </c>
      <c r="AG927">
        <f>ROUND((AP927),2)</f>
        <v/>
      </c>
      <c r="AH927">
        <f>(EW927)</f>
        <v/>
      </c>
      <c r="AI927">
        <f>(EX927)</f>
        <v/>
      </c>
      <c r="AJ927">
        <f>(AS927)</f>
        <v/>
      </c>
      <c r="AK927" t="n">
        <v>970.5700000000001</v>
      </c>
      <c r="AL927" t="n">
        <v>852</v>
      </c>
      <c r="AM927" t="n">
        <v>0</v>
      </c>
      <c r="AN927" t="n">
        <v>0</v>
      </c>
      <c r="AO927" t="n">
        <v>118.57</v>
      </c>
      <c r="AP927" t="n">
        <v>0</v>
      </c>
      <c r="AQ927" t="n">
        <v>13.9</v>
      </c>
      <c r="AR927" t="n">
        <v>0</v>
      </c>
      <c r="AS927" t="n">
        <v>0</v>
      </c>
      <c r="AT927" t="n">
        <v>91</v>
      </c>
      <c r="AU927" t="n">
        <v>48</v>
      </c>
      <c r="AV927" t="n">
        <v>1</v>
      </c>
      <c r="AW927" t="n">
        <v>1</v>
      </c>
      <c r="AZ927" t="n">
        <v>1</v>
      </c>
      <c r="BA927" t="n">
        <v>52.25</v>
      </c>
      <c r="BB927" t="n">
        <v>1</v>
      </c>
      <c r="BC927" t="n">
        <v>4.14</v>
      </c>
      <c r="BD927" t="inlineStr"/>
      <c r="BE927" t="inlineStr"/>
      <c r="BF927" t="inlineStr"/>
      <c r="BG927" t="inlineStr"/>
      <c r="BH927" t="n">
        <v>0</v>
      </c>
      <c r="BI927" t="n">
        <v>1</v>
      </c>
      <c r="BJ927" t="inlineStr">
        <is>
          <t>ТЕРр Московской обл., 67-5-2, приказ Минстроя России №675/пр от 28.02.2017 № 263/пр</t>
        </is>
      </c>
      <c r="BM927" t="n">
        <v>67001</v>
      </c>
      <c r="BN927" t="n">
        <v>0</v>
      </c>
      <c r="BO927" t="inlineStr">
        <is>
          <t>67-5-2</t>
        </is>
      </c>
      <c r="BP927" t="n">
        <v>1</v>
      </c>
      <c r="BQ927" t="n">
        <v>6</v>
      </c>
      <c r="BR927" t="n">
        <v>0</v>
      </c>
      <c r="BS927" t="n">
        <v>52.25</v>
      </c>
      <c r="BT927" t="n">
        <v>1</v>
      </c>
      <c r="BU927" t="n">
        <v>1</v>
      </c>
      <c r="BV927" t="n">
        <v>1</v>
      </c>
      <c r="BW927" t="n">
        <v>1</v>
      </c>
      <c r="BX927" t="n">
        <v>1</v>
      </c>
      <c r="BY927" t="inlineStr"/>
      <c r="BZ927" t="n">
        <v>91</v>
      </c>
      <c r="CA927" t="n">
        <v>48</v>
      </c>
      <c r="CB927" t="inlineStr"/>
      <c r="CE927" t="n">
        <v>12</v>
      </c>
      <c r="CF927" t="n">
        <v>0</v>
      </c>
      <c r="CG927" t="n">
        <v>0</v>
      </c>
      <c r="CM927" t="n">
        <v>0</v>
      </c>
      <c r="CN927" t="inlineStr"/>
      <c r="CO927" t="n">
        <v>0</v>
      </c>
      <c r="CP927">
        <f>(P927+Q927+S927)</f>
        <v/>
      </c>
      <c r="CQ927">
        <f>AC927*BC927</f>
        <v/>
      </c>
      <c r="CR927">
        <f>(ROUND((ROUND(((ET927)*1),0)*BB927),0)+ROUND((ROUND(((AE927-(EU927))*1),0)*BS927),0))</f>
        <v/>
      </c>
      <c r="CS927">
        <f>(ROUND((ROUND(((EU927)*1),0)*BS927),0)+ROUND((ROUND(((AE927-(EU927))*1),0)*BS927),0))</f>
        <v/>
      </c>
      <c r="CT927">
        <f>AF927*BA927</f>
        <v/>
      </c>
      <c r="CU927">
        <f>AG927</f>
        <v/>
      </c>
      <c r="CV927">
        <f>AH927</f>
        <v/>
      </c>
      <c r="CW927">
        <f>AI927</f>
        <v/>
      </c>
      <c r="CX927">
        <f>AJ927</f>
        <v/>
      </c>
      <c r="CY927">
        <f>(((S927+R927)*AT927)/100)</f>
        <v/>
      </c>
      <c r="CZ927">
        <f>(((S927+R927)*AU927)/100)</f>
        <v/>
      </c>
      <c r="DC927" t="inlineStr"/>
      <c r="DD927" t="inlineStr"/>
      <c r="DE927" t="inlineStr"/>
      <c r="DF927" t="inlineStr"/>
      <c r="DG927" t="inlineStr"/>
      <c r="DH927" t="inlineStr"/>
      <c r="DI927" t="inlineStr"/>
      <c r="DJ927" t="inlineStr"/>
      <c r="DK927" t="inlineStr"/>
      <c r="DL927" t="inlineStr"/>
      <c r="DM927" t="inlineStr"/>
      <c r="DN927" t="n">
        <v>0</v>
      </c>
      <c r="DO927" t="n">
        <v>0</v>
      </c>
      <c r="DP927" t="n">
        <v>1</v>
      </c>
      <c r="DQ927" t="n">
        <v>1</v>
      </c>
      <c r="DU927" t="n">
        <v>1010</v>
      </c>
      <c r="DV927" t="inlineStr">
        <is>
          <t>100 шт.</t>
        </is>
      </c>
      <c r="DW927" t="inlineStr">
        <is>
          <t>100 шт.</t>
        </is>
      </c>
      <c r="DX927" t="n">
        <v>100</v>
      </c>
      <c r="DZ927" t="inlineStr"/>
      <c r="EA927" t="inlineStr"/>
      <c r="EB927" t="inlineStr"/>
      <c r="EC927" t="inlineStr"/>
      <c r="EE927" t="n">
        <v>78726030</v>
      </c>
      <c r="EF927" t="n">
        <v>6</v>
      </c>
      <c r="EG927" t="inlineStr">
        <is>
          <t>Ремонтно-строительные работы</t>
        </is>
      </c>
      <c r="EH927" t="n">
        <v>101</v>
      </c>
      <c r="EI927" t="inlineStr">
        <is>
          <t>Электромонтажные работы</t>
        </is>
      </c>
      <c r="EJ927" t="n">
        <v>1</v>
      </c>
      <c r="EK927" t="n">
        <v>67001</v>
      </c>
      <c r="EL927" t="inlineStr">
        <is>
          <t>Электромонтажные работы</t>
        </is>
      </c>
      <c r="EM927" t="inlineStr">
        <is>
          <t>рФЕР-67</t>
        </is>
      </c>
      <c r="EO927" t="inlineStr"/>
      <c r="EQ927" t="n">
        <v>0</v>
      </c>
      <c r="ER927" t="n">
        <v>970.5700000000001</v>
      </c>
      <c r="ES927" t="n">
        <v>852</v>
      </c>
      <c r="ET927" t="n">
        <v>0</v>
      </c>
      <c r="EU927" t="n">
        <v>0</v>
      </c>
      <c r="EV927" t="n">
        <v>118.57</v>
      </c>
      <c r="EW927" t="n">
        <v>13.9</v>
      </c>
      <c r="EX927" t="n">
        <v>0</v>
      </c>
      <c r="EY927" t="n">
        <v>0</v>
      </c>
      <c r="FQ927" t="n">
        <v>0</v>
      </c>
      <c r="FR927" t="n">
        <v>0</v>
      </c>
      <c r="FS927" t="n">
        <v>0</v>
      </c>
      <c r="FX927" t="n">
        <v>91</v>
      </c>
      <c r="FY927" t="n">
        <v>48</v>
      </c>
      <c r="GA927" t="inlineStr"/>
      <c r="GD927" t="n">
        <v>1</v>
      </c>
      <c r="GF927" t="n">
        <v>1400342257</v>
      </c>
      <c r="GG927" t="n">
        <v>2</v>
      </c>
      <c r="GH927" t="n">
        <v>1</v>
      </c>
      <c r="GI927" t="n">
        <v>2</v>
      </c>
      <c r="GJ927" t="n">
        <v>0</v>
      </c>
      <c r="GK927" t="n">
        <v>0</v>
      </c>
      <c r="GL927">
        <f>ROUND(IF(AND(BH927=3,BI927=3,FS927&lt;&gt;0),P927,0),0)</f>
        <v/>
      </c>
      <c r="GM927">
        <f>ROUND(O927+X927+Y927,0)+GX927</f>
        <v/>
      </c>
      <c r="GN927">
        <f>IF(OR(BI927=0,BI927=1),GM927-GX927,0)</f>
        <v/>
      </c>
      <c r="GO927">
        <f>IF(BI927=2,GM927-GX927,0)</f>
        <v/>
      </c>
      <c r="GP927">
        <f>IF(BI927=4,GM927-GX927,0)</f>
        <v/>
      </c>
      <c r="GR927" t="n">
        <v>0</v>
      </c>
      <c r="GS927" t="n">
        <v>3</v>
      </c>
      <c r="GT927" t="n">
        <v>0</v>
      </c>
      <c r="GU927" t="inlineStr"/>
      <c r="GV927">
        <f>ROUND((GT927),2)</f>
        <v/>
      </c>
      <c r="GW927" t="n">
        <v>1</v>
      </c>
      <c r="GX927">
        <f>ROUND(HC927*I927,0)</f>
        <v/>
      </c>
      <c r="HA927" t="n">
        <v>0</v>
      </c>
      <c r="HB927" t="n">
        <v>0</v>
      </c>
      <c r="HC927">
        <f>GV927*GW927</f>
        <v/>
      </c>
      <c r="HE927" t="inlineStr"/>
      <c r="HF927" t="inlineStr"/>
      <c r="HM927" t="inlineStr"/>
      <c r="HN927" t="inlineStr">
        <is>
          <t>Пр/812-101.0-1</t>
        </is>
      </c>
      <c r="HO927" t="inlineStr">
        <is>
          <t>Пр/774-101.0</t>
        </is>
      </c>
      <c r="HP927" t="inlineStr">
        <is>
          <t>Электромонтажные работы</t>
        </is>
      </c>
      <c r="HQ927" t="inlineStr">
        <is>
          <t>Электромонтажные работы</t>
        </is>
      </c>
      <c r="HS927" t="n">
        <v>0</v>
      </c>
      <c r="IK927" t="n">
        <v>0</v>
      </c>
    </row>
    <row r="928">
      <c r="A928" t="n">
        <v>18</v>
      </c>
      <c r="B928" t="n">
        <v>0</v>
      </c>
      <c r="C928" t="n">
        <v>495</v>
      </c>
      <c r="E928" t="inlineStr">
        <is>
          <t>1,1</t>
        </is>
      </c>
      <c r="F928" t="inlineStr">
        <is>
          <t>509-6744</t>
        </is>
      </c>
      <c r="G928" t="inlineStr">
        <is>
          <t>Лампы люминесцентные компактные энергосберегающие с цоколем Е27 мощностью 55 Вт</t>
        </is>
      </c>
      <c r="H928" t="inlineStr">
        <is>
          <t>шт.</t>
        </is>
      </c>
      <c r="I928">
        <f>I927*J928</f>
        <v/>
      </c>
      <c r="J928" t="n">
        <v>100</v>
      </c>
      <c r="K928" t="n">
        <v>100</v>
      </c>
      <c r="O928">
        <f>ROUND(CP928,0)</f>
        <v/>
      </c>
      <c r="P928">
        <f>ROUND(CQ928*I928,0)</f>
        <v/>
      </c>
      <c r="Q928">
        <f>(ROUND((ROUND(((ET928)*I928),0)*BB928),0)+ROUND((ROUND(((AE928-(EU928))*I928),0)*BS928),0))</f>
        <v/>
      </c>
      <c r="R928">
        <f>(ROUND((ROUND(((EU928)*I928),0)*BS928),0)+ROUND((ROUND(((AE928-(EU928))*I928),0)*BS928),0))</f>
        <v/>
      </c>
      <c r="S928">
        <f>ROUND(CT928*I928,0)</f>
        <v/>
      </c>
      <c r="T928">
        <f>ROUND(CU928*I928,0)</f>
        <v/>
      </c>
      <c r="U928">
        <f>ROUND(CV928*I928,7)</f>
        <v/>
      </c>
      <c r="V928">
        <f>ROUND(CW928*I928,7)</f>
        <v/>
      </c>
      <c r="W928">
        <f>ROUND(CX928*I928,0)</f>
        <v/>
      </c>
      <c r="X928">
        <f>ROUND(CY928,0)</f>
        <v/>
      </c>
      <c r="Y928">
        <f>ROUND(CZ928,0)</f>
        <v/>
      </c>
      <c r="AA928" t="n">
        <v>78869116</v>
      </c>
      <c r="AB928">
        <f>ROUND((AC928+AD928+AF928),2)</f>
        <v/>
      </c>
      <c r="AC928">
        <f>ROUND((ES928),2)</f>
        <v/>
      </c>
      <c r="AD928">
        <f>ROUND((((ET928)-(EU928))+AE928),2)</f>
        <v/>
      </c>
      <c r="AE928">
        <f>ROUND((EU928),2)</f>
        <v/>
      </c>
      <c r="AF928">
        <f>ROUND((EV928),2)</f>
        <v/>
      </c>
      <c r="AG928">
        <f>ROUND((AP928),2)</f>
        <v/>
      </c>
      <c r="AH928">
        <f>(EW928)</f>
        <v/>
      </c>
      <c r="AI928">
        <f>(EX928)</f>
        <v/>
      </c>
      <c r="AJ928">
        <f>(AS928)</f>
        <v/>
      </c>
      <c r="AK928" t="n">
        <v>140.69</v>
      </c>
      <c r="AL928" t="n">
        <v>140.69</v>
      </c>
      <c r="AM928" t="n">
        <v>0</v>
      </c>
      <c r="AN928" t="n">
        <v>0</v>
      </c>
      <c r="AO928" t="n">
        <v>0</v>
      </c>
      <c r="AP928" t="n">
        <v>0</v>
      </c>
      <c r="AQ928" t="n">
        <v>0</v>
      </c>
      <c r="AR928" t="n">
        <v>0</v>
      </c>
      <c r="AS928" t="n">
        <v>0.02</v>
      </c>
      <c r="AT928" t="n">
        <v>91</v>
      </c>
      <c r="AU928" t="n">
        <v>48</v>
      </c>
      <c r="AV928" t="n">
        <v>1</v>
      </c>
      <c r="AW928" t="n">
        <v>1</v>
      </c>
      <c r="AZ928" t="n">
        <v>1</v>
      </c>
      <c r="BA928" t="n">
        <v>1</v>
      </c>
      <c r="BB928" t="n">
        <v>1</v>
      </c>
      <c r="BC928" t="n">
        <v>1.69</v>
      </c>
      <c r="BD928" t="inlineStr"/>
      <c r="BE928" t="inlineStr"/>
      <c r="BF928" t="inlineStr"/>
      <c r="BG928" t="inlineStr"/>
      <c r="BH928" t="n">
        <v>3</v>
      </c>
      <c r="BI928" t="n">
        <v>1</v>
      </c>
      <c r="BJ928" t="inlineStr">
        <is>
          <t>ТССЦ Московской обл., 509-6744, приказ Минстроя России №675/пр от 28.02.2017 № 258/пр</t>
        </is>
      </c>
      <c r="BM928" t="n">
        <v>67001</v>
      </c>
      <c r="BN928" t="n">
        <v>0</v>
      </c>
      <c r="BO928" t="inlineStr">
        <is>
          <t>509-6744</t>
        </is>
      </c>
      <c r="BP928" t="n">
        <v>1</v>
      </c>
      <c r="BQ928" t="n">
        <v>6</v>
      </c>
      <c r="BR928" t="n">
        <v>0</v>
      </c>
      <c r="BS928" t="n">
        <v>1</v>
      </c>
      <c r="BT928" t="n">
        <v>1</v>
      </c>
      <c r="BU928" t="n">
        <v>1</v>
      </c>
      <c r="BV928" t="n">
        <v>1</v>
      </c>
      <c r="BW928" t="n">
        <v>1</v>
      </c>
      <c r="BX928" t="n">
        <v>1</v>
      </c>
      <c r="BY928" t="inlineStr"/>
      <c r="BZ928" t="n">
        <v>91</v>
      </c>
      <c r="CA928" t="n">
        <v>48</v>
      </c>
      <c r="CB928" t="inlineStr"/>
      <c r="CE928" t="n">
        <v>12</v>
      </c>
      <c r="CF928" t="n">
        <v>0</v>
      </c>
      <c r="CG928" t="n">
        <v>0</v>
      </c>
      <c r="CM928" t="n">
        <v>0</v>
      </c>
      <c r="CN928" t="inlineStr"/>
      <c r="CO928" t="n">
        <v>0</v>
      </c>
      <c r="CP928">
        <f>(P928+Q928+S928)</f>
        <v/>
      </c>
      <c r="CQ928">
        <f>AC928*BC928</f>
        <v/>
      </c>
      <c r="CR928">
        <f>(ROUND((ROUND(((ET928)*1),0)*BB928),0)+ROUND((ROUND(((AE928-(EU928))*1),0)*BS928),0))</f>
        <v/>
      </c>
      <c r="CS928">
        <f>(ROUND((ROUND(((EU928)*1),0)*BS928),0)+ROUND((ROUND(((AE928-(EU928))*1),0)*BS928),0))</f>
        <v/>
      </c>
      <c r="CT928">
        <f>AF928*BA928</f>
        <v/>
      </c>
      <c r="CU928">
        <f>AG928</f>
        <v/>
      </c>
      <c r="CV928">
        <f>AH928</f>
        <v/>
      </c>
      <c r="CW928">
        <f>AI928</f>
        <v/>
      </c>
      <c r="CX928">
        <f>AJ928</f>
        <v/>
      </c>
      <c r="CY928">
        <f>(((S928+R928)*AT928)/100)</f>
        <v/>
      </c>
      <c r="CZ928">
        <f>(((S928+R928)*AU928)/100)</f>
        <v/>
      </c>
      <c r="DC928" t="inlineStr"/>
      <c r="DD928" t="inlineStr"/>
      <c r="DE928" t="inlineStr"/>
      <c r="DF928" t="inlineStr"/>
      <c r="DG928" t="inlineStr"/>
      <c r="DH928" t="inlineStr"/>
      <c r="DI928" t="inlineStr"/>
      <c r="DJ928" t="inlineStr"/>
      <c r="DK928" t="inlineStr"/>
      <c r="DL928" t="inlineStr"/>
      <c r="DM928" t="inlineStr"/>
      <c r="DN928" t="n">
        <v>0</v>
      </c>
      <c r="DO928" t="n">
        <v>0</v>
      </c>
      <c r="DP928" t="n">
        <v>1</v>
      </c>
      <c r="DQ928" t="n">
        <v>1</v>
      </c>
      <c r="DU928" t="n">
        <v>1010</v>
      </c>
      <c r="DV928" t="inlineStr">
        <is>
          <t>шт.</t>
        </is>
      </c>
      <c r="DW928" t="inlineStr">
        <is>
          <t>шт.</t>
        </is>
      </c>
      <c r="DX928" t="n">
        <v>1</v>
      </c>
      <c r="DZ928" t="inlineStr"/>
      <c r="EA928" t="inlineStr"/>
      <c r="EB928" t="inlineStr"/>
      <c r="EC928" t="inlineStr"/>
      <c r="EE928" t="n">
        <v>78726030</v>
      </c>
      <c r="EF928" t="n">
        <v>6</v>
      </c>
      <c r="EG928" t="inlineStr">
        <is>
          <t>Ремонтно-строительные работы</t>
        </is>
      </c>
      <c r="EH928" t="n">
        <v>101</v>
      </c>
      <c r="EI928" t="inlineStr">
        <is>
          <t>Электромонтажные работы</t>
        </is>
      </c>
      <c r="EJ928" t="n">
        <v>1</v>
      </c>
      <c r="EK928" t="n">
        <v>67001</v>
      </c>
      <c r="EL928" t="inlineStr">
        <is>
          <t>Электромонтажные работы</t>
        </is>
      </c>
      <c r="EM928" t="inlineStr">
        <is>
          <t>рФЕР-67</t>
        </is>
      </c>
      <c r="EO928" t="inlineStr"/>
      <c r="EQ928" t="n">
        <v>0</v>
      </c>
      <c r="ER928" t="n">
        <v>140.69</v>
      </c>
      <c r="ES928" t="n">
        <v>140.69</v>
      </c>
      <c r="ET928" t="n">
        <v>0</v>
      </c>
      <c r="EU928" t="n">
        <v>0</v>
      </c>
      <c r="EV928" t="n">
        <v>0</v>
      </c>
      <c r="EW928" t="n">
        <v>0</v>
      </c>
      <c r="EX928" t="n">
        <v>0</v>
      </c>
      <c r="FQ928" t="n">
        <v>0</v>
      </c>
      <c r="FR928" t="n">
        <v>0</v>
      </c>
      <c r="FS928" t="n">
        <v>0</v>
      </c>
      <c r="FX928" t="n">
        <v>91</v>
      </c>
      <c r="FY928" t="n">
        <v>48</v>
      </c>
      <c r="GA928" t="inlineStr"/>
      <c r="GD928" t="n">
        <v>1</v>
      </c>
      <c r="GF928" t="n">
        <v>-228955380</v>
      </c>
      <c r="GG928" t="n">
        <v>2</v>
      </c>
      <c r="GH928" t="n">
        <v>1</v>
      </c>
      <c r="GI928" t="n">
        <v>2</v>
      </c>
      <c r="GJ928" t="n">
        <v>0</v>
      </c>
      <c r="GK928" t="n">
        <v>0</v>
      </c>
      <c r="GL928">
        <f>ROUND(IF(AND(BH928=3,BI928=3,FS928&lt;&gt;0),P928,0),0)</f>
        <v/>
      </c>
      <c r="GM928">
        <f>ROUND(O928+X928+Y928,0)+GX928</f>
        <v/>
      </c>
      <c r="GN928">
        <f>IF(OR(BI928=0,BI928=1),GM928-GX928,0)</f>
        <v/>
      </c>
      <c r="GO928">
        <f>IF(BI928=2,GM928-GX928,0)</f>
        <v/>
      </c>
      <c r="GP928">
        <f>IF(BI928=4,GM928-GX928,0)</f>
        <v/>
      </c>
      <c r="GR928" t="n">
        <v>0</v>
      </c>
      <c r="GS928" t="n">
        <v>3</v>
      </c>
      <c r="GT928" t="n">
        <v>0</v>
      </c>
      <c r="GU928" t="inlineStr"/>
      <c r="GV928">
        <f>ROUND((GT928),2)</f>
        <v/>
      </c>
      <c r="GW928" t="n">
        <v>1</v>
      </c>
      <c r="GX928">
        <f>ROUND(HC928*I928,0)</f>
        <v/>
      </c>
      <c r="HA928" t="n">
        <v>0</v>
      </c>
      <c r="HB928" t="n">
        <v>0</v>
      </c>
      <c r="HC928">
        <f>GV928*GW928</f>
        <v/>
      </c>
      <c r="HE928" t="inlineStr"/>
      <c r="HF928" t="inlineStr"/>
      <c r="HM928" t="inlineStr"/>
      <c r="HN928" t="inlineStr">
        <is>
          <t>Пр/812-101.0-1</t>
        </is>
      </c>
      <c r="HO928" t="inlineStr">
        <is>
          <t>Пр/774-101.0</t>
        </is>
      </c>
      <c r="HP928" t="inlineStr">
        <is>
          <t>Электромонтажные работы</t>
        </is>
      </c>
      <c r="HQ928" t="inlineStr">
        <is>
          <t>Электромонтажные работы</t>
        </is>
      </c>
      <c r="HS928" t="n">
        <v>0</v>
      </c>
      <c r="IK928" t="n">
        <v>0</v>
      </c>
    </row>
    <row r="929"/>
    <row r="930">
      <c r="A930" s="435" t="n">
        <v>51</v>
      </c>
      <c r="B930" s="435">
        <f>B923</f>
        <v/>
      </c>
      <c r="C930" s="435">
        <f>A923</f>
        <v/>
      </c>
      <c r="D930" s="435">
        <f>ROW(A923)</f>
        <v/>
      </c>
      <c r="E930" s="435" t="n"/>
      <c r="F930" s="435">
        <f>IF(F923&lt;&gt;"",F923,"")</f>
        <v/>
      </c>
      <c r="G930" s="435">
        <f>IF(G923&lt;&gt;"",G923,"")</f>
        <v/>
      </c>
      <c r="H930" s="435" t="n">
        <v>0</v>
      </c>
      <c r="I930" s="435" t="n"/>
      <c r="J930" s="435" t="n"/>
      <c r="K930" s="435" t="n"/>
      <c r="L930" s="435" t="n"/>
      <c r="M930" s="435" t="n"/>
      <c r="N930" s="435" t="n"/>
      <c r="O930" s="435" t="n">
        <v>0</v>
      </c>
      <c r="P930" s="435" t="n">
        <v>0</v>
      </c>
      <c r="Q930" s="435" t="n">
        <v>0</v>
      </c>
      <c r="R930" s="435" t="n">
        <v>0</v>
      </c>
      <c r="S930" s="435" t="n">
        <v>0</v>
      </c>
      <c r="T930" s="435" t="n">
        <v>0</v>
      </c>
      <c r="U930" s="435" t="n">
        <v>0</v>
      </c>
      <c r="V930" s="435" t="n">
        <v>0</v>
      </c>
      <c r="W930" s="435" t="n">
        <v>0</v>
      </c>
      <c r="X930" s="435" t="n">
        <v>0</v>
      </c>
      <c r="Y930" s="435" t="n">
        <v>0</v>
      </c>
      <c r="Z930" s="435" t="n"/>
      <c r="AA930" s="435" t="n"/>
      <c r="AB930" s="435" t="n"/>
      <c r="AC930" s="435" t="n"/>
      <c r="AD930" s="435" t="n"/>
      <c r="AE930" s="435" t="n"/>
      <c r="AF930" s="435" t="n"/>
      <c r="AG930" s="435" t="n"/>
      <c r="AH930" s="435" t="n"/>
      <c r="AI930" s="435" t="n"/>
      <c r="AJ930" s="435" t="n"/>
      <c r="AK930" s="435" t="n"/>
      <c r="AL930" s="435" t="n"/>
      <c r="AM930" s="435" t="n"/>
      <c r="AN930" s="435" t="n"/>
      <c r="AO930" s="435">
        <f>ROUND(BX930,0)</f>
        <v/>
      </c>
      <c r="AP930" s="435">
        <f>ROUND(BY930,0)</f>
        <v/>
      </c>
      <c r="AQ930" s="435">
        <f>ROUND(BZ930,0)</f>
        <v/>
      </c>
      <c r="AR930" s="435">
        <f>ROUND(CA930,0)</f>
        <v/>
      </c>
      <c r="AS930" s="435">
        <f>ROUND(CB930,0)</f>
        <v/>
      </c>
      <c r="AT930" s="435">
        <f>ROUND(CC930,0)</f>
        <v/>
      </c>
      <c r="AU930" s="435">
        <f>ROUND(CD930,0)</f>
        <v/>
      </c>
      <c r="AV930" s="435">
        <f>ROUND(CE930,0)</f>
        <v/>
      </c>
      <c r="AW930" s="435">
        <f>ROUND(CF930,0)</f>
        <v/>
      </c>
      <c r="AX930" s="435">
        <f>ROUND(CG930,0)</f>
        <v/>
      </c>
      <c r="AY930" s="435">
        <f>ROUND(CH930,0)</f>
        <v/>
      </c>
      <c r="AZ930" s="435">
        <f>ROUND(CI930,0)</f>
        <v/>
      </c>
      <c r="BA930" s="435">
        <f>ROUND(CJ930,0)</f>
        <v/>
      </c>
      <c r="BB930" s="435">
        <f>ROUND(CK930,0)</f>
        <v/>
      </c>
      <c r="BC930" s="435">
        <f>ROUND(CL930,0)</f>
        <v/>
      </c>
      <c r="BD930" s="435">
        <f>ROUND(CM930,0)</f>
        <v/>
      </c>
      <c r="BE930" s="435" t="n"/>
      <c r="BF930" s="435" t="n"/>
      <c r="BG930" s="435" t="n"/>
      <c r="BH930" s="435" t="n"/>
      <c r="BI930" s="435" t="n"/>
      <c r="BJ930" s="435" t="n"/>
      <c r="BK930" s="435" t="n"/>
      <c r="BL930" s="435" t="n"/>
      <c r="BM930" s="435" t="n"/>
      <c r="BN930" s="435" t="n"/>
      <c r="BO930" s="435" t="n"/>
      <c r="BP930" s="435" t="n"/>
      <c r="BQ930" s="435" t="n"/>
      <c r="BR930" s="435" t="n"/>
      <c r="BS930" s="435" t="n"/>
      <c r="BT930" s="435" t="n"/>
      <c r="BU930" s="435" t="n"/>
      <c r="BV930" s="435" t="n"/>
      <c r="BW930" s="435" t="n"/>
      <c r="BX930" s="435" t="n"/>
      <c r="BY930" s="435" t="n"/>
      <c r="BZ930" s="435" t="n"/>
      <c r="CA930" s="435" t="n"/>
      <c r="CB930" s="435" t="n"/>
      <c r="CC930" s="435" t="n"/>
      <c r="CD930" s="435" t="n"/>
      <c r="CE930" s="435" t="n"/>
      <c r="CF930" s="435" t="n"/>
      <c r="CG930" s="435" t="n"/>
      <c r="CH930" s="435" t="n"/>
      <c r="CI930" s="435" t="n"/>
      <c r="CJ930" s="435" t="n"/>
      <c r="CK930" s="435" t="n"/>
      <c r="CL930" s="435" t="n"/>
      <c r="CM930" s="435" t="n"/>
      <c r="CN930" s="435" t="n"/>
      <c r="CO930" s="435" t="n"/>
      <c r="CP930" s="435" t="n"/>
      <c r="CQ930" s="435" t="n"/>
      <c r="CR930" s="435" t="n"/>
      <c r="CS930" s="435" t="n"/>
      <c r="CT930" s="435" t="n"/>
      <c r="CU930" s="435" t="n"/>
      <c r="CV930" s="435" t="n"/>
      <c r="CW930" s="435" t="n"/>
      <c r="CX930" s="435" t="n"/>
      <c r="CY930" s="435" t="n"/>
      <c r="CZ930" s="435" t="n"/>
      <c r="DA930" s="435" t="n"/>
      <c r="DB930" s="435" t="n"/>
      <c r="DC930" s="435" t="n"/>
      <c r="DD930" s="435" t="n"/>
      <c r="DE930" s="435" t="n"/>
      <c r="DF930" s="435" t="n"/>
      <c r="DG930" s="436" t="n"/>
      <c r="DH930" s="436" t="n"/>
      <c r="DI930" s="436" t="n"/>
      <c r="DJ930" s="436" t="n"/>
      <c r="DK930" s="436" t="n"/>
      <c r="DL930" s="436" t="n"/>
      <c r="DM930" s="436" t="n"/>
      <c r="DN930" s="436" t="n"/>
      <c r="DO930" s="436" t="n"/>
      <c r="DP930" s="436" t="n"/>
      <c r="DQ930" s="436" t="n"/>
      <c r="DR930" s="436" t="n"/>
      <c r="DS930" s="436" t="n"/>
      <c r="DT930" s="436" t="n"/>
      <c r="DU930" s="436" t="n"/>
      <c r="DV930" s="436" t="n"/>
      <c r="DW930" s="436" t="n"/>
      <c r="DX930" s="436" t="n"/>
      <c r="DY930" s="436" t="n"/>
      <c r="DZ930" s="436" t="n"/>
      <c r="EA930" s="436" t="n"/>
      <c r="EB930" s="436" t="n"/>
      <c r="EC930" s="436" t="n"/>
      <c r="ED930" s="436" t="n"/>
      <c r="EE930" s="436" t="n"/>
      <c r="EF930" s="436" t="n"/>
      <c r="EG930" s="436" t="n"/>
      <c r="EH930" s="436" t="n"/>
      <c r="EI930" s="436" t="n"/>
      <c r="EJ930" s="436" t="n"/>
      <c r="EK930" s="436" t="n"/>
      <c r="EL930" s="436" t="n"/>
      <c r="EM930" s="436" t="n"/>
      <c r="EN930" s="436" t="n"/>
      <c r="EO930" s="436" t="n"/>
      <c r="EP930" s="436" t="n"/>
      <c r="EQ930" s="436" t="n"/>
      <c r="ER930" s="436" t="n"/>
      <c r="ES930" s="436" t="n"/>
      <c r="ET930" s="436" t="n"/>
      <c r="EU930" s="436" t="n"/>
      <c r="EV930" s="436" t="n"/>
      <c r="EW930" s="436" t="n"/>
      <c r="EX930" s="436" t="n"/>
      <c r="EY930" s="436" t="n"/>
      <c r="EZ930" s="436" t="n"/>
      <c r="FA930" s="436" t="n"/>
      <c r="FB930" s="436" t="n"/>
      <c r="FC930" s="436" t="n"/>
      <c r="FD930" s="436" t="n"/>
      <c r="FE930" s="436" t="n"/>
      <c r="FF930" s="436" t="n"/>
      <c r="FG930" s="436" t="n"/>
      <c r="FH930" s="436" t="n"/>
      <c r="FI930" s="436" t="n"/>
      <c r="FJ930" s="436" t="n"/>
      <c r="FK930" s="436" t="n"/>
      <c r="FL930" s="436" t="n"/>
      <c r="FM930" s="436" t="n"/>
      <c r="FN930" s="436" t="n"/>
      <c r="FO930" s="436" t="n"/>
      <c r="FP930" s="436" t="n"/>
      <c r="FQ930" s="436" t="n"/>
      <c r="FR930" s="436" t="n"/>
      <c r="FS930" s="436" t="n"/>
      <c r="FT930" s="436" t="n"/>
      <c r="FU930" s="436" t="n"/>
      <c r="FV930" s="436" t="n"/>
      <c r="FW930" s="436" t="n"/>
      <c r="FX930" s="436" t="n"/>
      <c r="FY930" s="436" t="n"/>
      <c r="FZ930" s="436" t="n"/>
      <c r="GA930" s="436" t="n"/>
      <c r="GB930" s="436" t="n"/>
      <c r="GC930" s="436" t="n"/>
      <c r="GD930" s="436" t="n"/>
      <c r="GE930" s="436" t="n"/>
      <c r="GF930" s="436" t="n"/>
      <c r="GG930" s="436" t="n"/>
      <c r="GH930" s="436" t="n"/>
      <c r="GI930" s="436" t="n"/>
      <c r="GJ930" s="436" t="n"/>
      <c r="GK930" s="436" t="n"/>
      <c r="GL930" s="436" t="n"/>
      <c r="GM930" s="436" t="n"/>
      <c r="GN930" s="436" t="n"/>
      <c r="GO930" s="436" t="n"/>
      <c r="GP930" s="436" t="n"/>
      <c r="GQ930" s="436" t="n"/>
      <c r="GR930" s="436" t="n"/>
      <c r="GS930" s="436" t="n"/>
      <c r="GT930" s="436" t="n"/>
      <c r="GU930" s="436" t="n"/>
      <c r="GV930" s="436" t="n"/>
      <c r="GW930" s="436" t="n"/>
      <c r="GX930" s="436" t="n">
        <v>0</v>
      </c>
    </row>
    <row r="931"/>
    <row r="932">
      <c r="A932" s="437" t="n">
        <v>50</v>
      </c>
      <c r="B932" s="437" t="n">
        <v>0</v>
      </c>
      <c r="C932" s="437" t="n">
        <v>0</v>
      </c>
      <c r="D932" s="437" t="n">
        <v>1</v>
      </c>
      <c r="E932" s="437" t="n">
        <v>201</v>
      </c>
      <c r="F932" s="437">
        <f>ROUND(Source!O930,O932)</f>
        <v/>
      </c>
      <c r="G932" s="437" t="inlineStr">
        <is>
          <t>ПЗ</t>
        </is>
      </c>
      <c r="H932" s="437" t="inlineStr">
        <is>
          <t>Прямые затраты</t>
        </is>
      </c>
      <c r="I932" s="437" t="n"/>
      <c r="J932" s="437" t="n"/>
      <c r="K932" s="437" t="n">
        <v>201</v>
      </c>
      <c r="L932" s="437" t="n">
        <v>1</v>
      </c>
      <c r="M932" s="437" t="n">
        <v>3</v>
      </c>
      <c r="N932" s="437" t="inlineStr"/>
      <c r="O932" s="437" t="n">
        <v>0</v>
      </c>
      <c r="P932" s="437" t="n"/>
      <c r="Q932" s="437" t="n"/>
      <c r="R932" s="437" t="n"/>
      <c r="S932" s="437" t="n"/>
      <c r="T932" s="437" t="n"/>
      <c r="U932" s="437" t="n"/>
      <c r="V932" s="437" t="n"/>
      <c r="W932" s="437" t="n">
        <v>0</v>
      </c>
      <c r="X932" s="437" t="n">
        <v>1</v>
      </c>
      <c r="Y932" s="437" t="n">
        <v>0</v>
      </c>
      <c r="Z932" s="437" t="n"/>
      <c r="AA932" s="437" t="n"/>
      <c r="AB932" s="437" t="n"/>
    </row>
    <row r="933">
      <c r="A933" s="437" t="n">
        <v>50</v>
      </c>
      <c r="B933" s="437" t="n">
        <v>0</v>
      </c>
      <c r="C933" s="437" t="n">
        <v>0</v>
      </c>
      <c r="D933" s="437" t="n">
        <v>1</v>
      </c>
      <c r="E933" s="437" t="n">
        <v>202</v>
      </c>
      <c r="F933" s="437">
        <f>ROUND(Source!P930,O933)</f>
        <v/>
      </c>
      <c r="G933" s="437" t="inlineStr">
        <is>
          <t>СтМатОб</t>
        </is>
      </c>
      <c r="H933" s="437" t="inlineStr">
        <is>
          <t>Стоимость материальных ресурсов (всего)</t>
        </is>
      </c>
      <c r="I933" s="437" t="n"/>
      <c r="J933" s="437" t="n"/>
      <c r="K933" s="437" t="n">
        <v>202</v>
      </c>
      <c r="L933" s="437" t="n">
        <v>2</v>
      </c>
      <c r="M933" s="437" t="n">
        <v>3</v>
      </c>
      <c r="N933" s="437" t="inlineStr"/>
      <c r="O933" s="437" t="n">
        <v>0</v>
      </c>
      <c r="P933" s="437" t="n"/>
      <c r="Q933" s="437" t="n"/>
      <c r="R933" s="437" t="n"/>
      <c r="S933" s="437" t="n"/>
      <c r="T933" s="437" t="n"/>
      <c r="U933" s="437" t="n"/>
      <c r="V933" s="437" t="n"/>
      <c r="W933" s="437" t="n">
        <v>0</v>
      </c>
      <c r="X933" s="437" t="n">
        <v>1</v>
      </c>
      <c r="Y933" s="437" t="n">
        <v>0</v>
      </c>
      <c r="Z933" s="437" t="n"/>
      <c r="AA933" s="437" t="n"/>
      <c r="AB933" s="437" t="n"/>
    </row>
    <row r="934">
      <c r="A934" s="437" t="n">
        <v>50</v>
      </c>
      <c r="B934" s="437" t="n">
        <v>0</v>
      </c>
      <c r="C934" s="437" t="n">
        <v>0</v>
      </c>
      <c r="D934" s="437" t="n">
        <v>1</v>
      </c>
      <c r="E934" s="437" t="n">
        <v>222</v>
      </c>
      <c r="F934" s="437">
        <f>ROUND(Source!AO930,O934)</f>
        <v/>
      </c>
      <c r="G934" s="437" t="inlineStr">
        <is>
          <t>СтМатОбЗак</t>
        </is>
      </c>
      <c r="H934" s="437" t="inlineStr">
        <is>
          <t>Стоимость материалов и оборудования заказчика</t>
        </is>
      </c>
      <c r="I934" s="437" t="n"/>
      <c r="J934" s="437" t="n"/>
      <c r="K934" s="437" t="n">
        <v>222</v>
      </c>
      <c r="L934" s="437" t="n">
        <v>3</v>
      </c>
      <c r="M934" s="437" t="n">
        <v>3</v>
      </c>
      <c r="N934" s="437" t="inlineStr"/>
      <c r="O934" s="437" t="n">
        <v>0</v>
      </c>
      <c r="P934" s="437" t="n"/>
      <c r="Q934" s="437" t="n"/>
      <c r="R934" s="437" t="n"/>
      <c r="S934" s="437" t="n"/>
      <c r="T934" s="437" t="n"/>
      <c r="U934" s="437" t="n"/>
      <c r="V934" s="437" t="n"/>
      <c r="W934" s="437" t="n">
        <v>0</v>
      </c>
      <c r="X934" s="437" t="n">
        <v>1</v>
      </c>
      <c r="Y934" s="437" t="n">
        <v>0</v>
      </c>
      <c r="Z934" s="437" t="n"/>
      <c r="AA934" s="437" t="n"/>
      <c r="AB934" s="437" t="n"/>
    </row>
    <row r="935">
      <c r="A935" s="437" t="n">
        <v>50</v>
      </c>
      <c r="B935" s="437" t="n">
        <v>0</v>
      </c>
      <c r="C935" s="437" t="n">
        <v>0</v>
      </c>
      <c r="D935" s="437" t="n">
        <v>1</v>
      </c>
      <c r="E935" s="437" t="n">
        <v>225</v>
      </c>
      <c r="F935" s="437">
        <f>ROUND(Source!AV930,O935)</f>
        <v/>
      </c>
      <c r="G935" s="437" t="inlineStr">
        <is>
          <t>СтМатОбПод</t>
        </is>
      </c>
      <c r="H935" s="437" t="inlineStr">
        <is>
          <t>Стоимость материалов и оборудования подрядчика</t>
        </is>
      </c>
      <c r="I935" s="437" t="n"/>
      <c r="J935" s="437" t="n"/>
      <c r="K935" s="437" t="n">
        <v>225</v>
      </c>
      <c r="L935" s="437" t="n">
        <v>4</v>
      </c>
      <c r="M935" s="437" t="n">
        <v>3</v>
      </c>
      <c r="N935" s="437" t="inlineStr"/>
      <c r="O935" s="437" t="n">
        <v>0</v>
      </c>
      <c r="P935" s="437" t="n"/>
      <c r="Q935" s="437" t="n"/>
      <c r="R935" s="437" t="n"/>
      <c r="S935" s="437" t="n"/>
      <c r="T935" s="437" t="n"/>
      <c r="U935" s="437" t="n"/>
      <c r="V935" s="437" t="n"/>
      <c r="W935" s="437" t="n">
        <v>0</v>
      </c>
      <c r="X935" s="437" t="n">
        <v>1</v>
      </c>
      <c r="Y935" s="437" t="n">
        <v>0</v>
      </c>
      <c r="Z935" s="437" t="n"/>
      <c r="AA935" s="437" t="n"/>
      <c r="AB935" s="437" t="n"/>
    </row>
    <row r="936">
      <c r="A936" s="437" t="n">
        <v>50</v>
      </c>
      <c r="B936" s="437" t="n">
        <v>0</v>
      </c>
      <c r="C936" s="437" t="n">
        <v>0</v>
      </c>
      <c r="D936" s="437" t="n">
        <v>1</v>
      </c>
      <c r="E936" s="437" t="n">
        <v>226</v>
      </c>
      <c r="F936" s="437">
        <f>ROUND(Source!AW930,O936)</f>
        <v/>
      </c>
      <c r="G936" s="437" t="inlineStr">
        <is>
          <t>СтМат</t>
        </is>
      </c>
      <c r="H936" s="437" t="inlineStr">
        <is>
          <t>Стоимость материалов (всего)</t>
        </is>
      </c>
      <c r="I936" s="437" t="n"/>
      <c r="J936" s="437" t="n"/>
      <c r="K936" s="437" t="n">
        <v>226</v>
      </c>
      <c r="L936" s="437" t="n">
        <v>5</v>
      </c>
      <c r="M936" s="437" t="n">
        <v>3</v>
      </c>
      <c r="N936" s="437" t="inlineStr"/>
      <c r="O936" s="437" t="n">
        <v>0</v>
      </c>
      <c r="P936" s="437" t="n"/>
      <c r="Q936" s="437" t="n"/>
      <c r="R936" s="437" t="n"/>
      <c r="S936" s="437" t="n"/>
      <c r="T936" s="437" t="n"/>
      <c r="U936" s="437" t="n"/>
      <c r="V936" s="437" t="n"/>
      <c r="W936" s="437" t="n">
        <v>0</v>
      </c>
      <c r="X936" s="437" t="n">
        <v>1</v>
      </c>
      <c r="Y936" s="437" t="n">
        <v>0</v>
      </c>
      <c r="Z936" s="437" t="n"/>
      <c r="AA936" s="437" t="n"/>
      <c r="AB936" s="437" t="n"/>
    </row>
    <row r="937">
      <c r="A937" s="437" t="n">
        <v>50</v>
      </c>
      <c r="B937" s="437" t="n">
        <v>0</v>
      </c>
      <c r="C937" s="437" t="n">
        <v>0</v>
      </c>
      <c r="D937" s="437" t="n">
        <v>1</v>
      </c>
      <c r="E937" s="437" t="n">
        <v>227</v>
      </c>
      <c r="F937" s="437">
        <f>ROUND(Source!AX930,O937)</f>
        <v/>
      </c>
      <c r="G937" s="437" t="inlineStr">
        <is>
          <t>СтМатЗак</t>
        </is>
      </c>
      <c r="H937" s="437" t="inlineStr">
        <is>
          <t>Стоимость материалов заказчика</t>
        </is>
      </c>
      <c r="I937" s="437" t="n"/>
      <c r="J937" s="437" t="n"/>
      <c r="K937" s="437" t="n">
        <v>227</v>
      </c>
      <c r="L937" s="437" t="n">
        <v>6</v>
      </c>
      <c r="M937" s="437" t="n">
        <v>3</v>
      </c>
      <c r="N937" s="437" t="inlineStr"/>
      <c r="O937" s="437" t="n">
        <v>0</v>
      </c>
      <c r="P937" s="437" t="n"/>
      <c r="Q937" s="437" t="n"/>
      <c r="R937" s="437" t="n"/>
      <c r="S937" s="437" t="n"/>
      <c r="T937" s="437" t="n"/>
      <c r="U937" s="437" t="n"/>
      <c r="V937" s="437" t="n"/>
      <c r="W937" s="437" t="n">
        <v>0</v>
      </c>
      <c r="X937" s="437" t="n">
        <v>1</v>
      </c>
      <c r="Y937" s="437" t="n">
        <v>0</v>
      </c>
      <c r="Z937" s="437" t="n"/>
      <c r="AA937" s="437" t="n"/>
      <c r="AB937" s="437" t="n"/>
    </row>
    <row r="938">
      <c r="A938" s="437" t="n">
        <v>50</v>
      </c>
      <c r="B938" s="437" t="n">
        <v>0</v>
      </c>
      <c r="C938" s="437" t="n">
        <v>0</v>
      </c>
      <c r="D938" s="437" t="n">
        <v>1</v>
      </c>
      <c r="E938" s="437" t="n">
        <v>228</v>
      </c>
      <c r="F938" s="437">
        <f>ROUND(Source!AY930,O938)</f>
        <v/>
      </c>
      <c r="G938" s="437" t="inlineStr">
        <is>
          <t>СтМатПод</t>
        </is>
      </c>
      <c r="H938" s="437" t="inlineStr">
        <is>
          <t>Стоимость материалов подрядчика</t>
        </is>
      </c>
      <c r="I938" s="437" t="n"/>
      <c r="J938" s="437" t="n"/>
      <c r="K938" s="437" t="n">
        <v>228</v>
      </c>
      <c r="L938" s="437" t="n">
        <v>7</v>
      </c>
      <c r="M938" s="437" t="n">
        <v>3</v>
      </c>
      <c r="N938" s="437" t="inlineStr"/>
      <c r="O938" s="437" t="n">
        <v>0</v>
      </c>
      <c r="P938" s="437" t="n"/>
      <c r="Q938" s="437" t="n"/>
      <c r="R938" s="437" t="n"/>
      <c r="S938" s="437" t="n"/>
      <c r="T938" s="437" t="n"/>
      <c r="U938" s="437" t="n"/>
      <c r="V938" s="437" t="n"/>
      <c r="W938" s="437" t="n">
        <v>0</v>
      </c>
      <c r="X938" s="437" t="n">
        <v>1</v>
      </c>
      <c r="Y938" s="437" t="n">
        <v>0</v>
      </c>
      <c r="Z938" s="437" t="n"/>
      <c r="AA938" s="437" t="n"/>
      <c r="AB938" s="437" t="n"/>
    </row>
    <row r="939">
      <c r="A939" s="437" t="n">
        <v>50</v>
      </c>
      <c r="B939" s="437" t="n">
        <v>0</v>
      </c>
      <c r="C939" s="437" t="n">
        <v>0</v>
      </c>
      <c r="D939" s="437" t="n">
        <v>1</v>
      </c>
      <c r="E939" s="437" t="n">
        <v>216</v>
      </c>
      <c r="F939" s="437">
        <f>ROUND(Source!AP930,O939)</f>
        <v/>
      </c>
      <c r="G939" s="437" t="inlineStr">
        <is>
          <t>Оборуд</t>
        </is>
      </c>
      <c r="H939" s="437" t="inlineStr">
        <is>
          <t>Стоимость оборудования (всего)</t>
        </is>
      </c>
      <c r="I939" s="437" t="n"/>
      <c r="J939" s="437" t="n"/>
      <c r="K939" s="437" t="n">
        <v>216</v>
      </c>
      <c r="L939" s="437" t="n">
        <v>8</v>
      </c>
      <c r="M939" s="437" t="n">
        <v>3</v>
      </c>
      <c r="N939" s="437" t="inlineStr"/>
      <c r="O939" s="437" t="n">
        <v>0</v>
      </c>
      <c r="P939" s="437" t="n"/>
      <c r="Q939" s="437" t="n"/>
      <c r="R939" s="437" t="n"/>
      <c r="S939" s="437" t="n"/>
      <c r="T939" s="437" t="n"/>
      <c r="U939" s="437" t="n"/>
      <c r="V939" s="437" t="n"/>
      <c r="W939" s="437" t="n">
        <v>0</v>
      </c>
      <c r="X939" s="437" t="n">
        <v>1</v>
      </c>
      <c r="Y939" s="437" t="n">
        <v>0</v>
      </c>
      <c r="Z939" s="437" t="n"/>
      <c r="AA939" s="437" t="n"/>
      <c r="AB939" s="437" t="n"/>
    </row>
    <row r="940">
      <c r="A940" s="437" t="n">
        <v>50</v>
      </c>
      <c r="B940" s="437" t="n">
        <v>0</v>
      </c>
      <c r="C940" s="437" t="n">
        <v>0</v>
      </c>
      <c r="D940" s="437" t="n">
        <v>1</v>
      </c>
      <c r="E940" s="437" t="n">
        <v>223</v>
      </c>
      <c r="F940" s="437">
        <f>ROUND(Source!AQ930,O940)</f>
        <v/>
      </c>
      <c r="G940" s="437" t="inlineStr">
        <is>
          <t>ОборудЗак</t>
        </is>
      </c>
      <c r="H940" s="437" t="inlineStr">
        <is>
          <t>Стоимость оборудования заказчика</t>
        </is>
      </c>
      <c r="I940" s="437" t="n"/>
      <c r="J940" s="437" t="n"/>
      <c r="K940" s="437" t="n">
        <v>223</v>
      </c>
      <c r="L940" s="437" t="n">
        <v>9</v>
      </c>
      <c r="M940" s="437" t="n">
        <v>3</v>
      </c>
      <c r="N940" s="437" t="inlineStr"/>
      <c r="O940" s="437" t="n">
        <v>0</v>
      </c>
      <c r="P940" s="437" t="n"/>
      <c r="Q940" s="437" t="n"/>
      <c r="R940" s="437" t="n"/>
      <c r="S940" s="437" t="n"/>
      <c r="T940" s="437" t="n"/>
      <c r="U940" s="437" t="n"/>
      <c r="V940" s="437" t="n"/>
      <c r="W940" s="437" t="n">
        <v>0</v>
      </c>
      <c r="X940" s="437" t="n">
        <v>1</v>
      </c>
      <c r="Y940" s="437" t="n">
        <v>0</v>
      </c>
      <c r="Z940" s="437" t="n"/>
      <c r="AA940" s="437" t="n"/>
      <c r="AB940" s="437" t="n"/>
    </row>
    <row r="941">
      <c r="A941" s="437" t="n">
        <v>50</v>
      </c>
      <c r="B941" s="437" t="n">
        <v>0</v>
      </c>
      <c r="C941" s="437" t="n">
        <v>0</v>
      </c>
      <c r="D941" s="437" t="n">
        <v>1</v>
      </c>
      <c r="E941" s="437" t="n">
        <v>229</v>
      </c>
      <c r="F941" s="437">
        <f>ROUND(Source!AZ930,O941)</f>
        <v/>
      </c>
      <c r="G941" s="437" t="inlineStr">
        <is>
          <t>ОборудПод</t>
        </is>
      </c>
      <c r="H941" s="437" t="inlineStr">
        <is>
          <t>Стоимость оборудования подрядчика</t>
        </is>
      </c>
      <c r="I941" s="437" t="n"/>
      <c r="J941" s="437" t="n"/>
      <c r="K941" s="437" t="n">
        <v>229</v>
      </c>
      <c r="L941" s="437" t="n">
        <v>10</v>
      </c>
      <c r="M941" s="437" t="n">
        <v>3</v>
      </c>
      <c r="N941" s="437" t="inlineStr"/>
      <c r="O941" s="437" t="n">
        <v>0</v>
      </c>
      <c r="P941" s="437" t="n"/>
      <c r="Q941" s="437" t="n"/>
      <c r="R941" s="437" t="n"/>
      <c r="S941" s="437" t="n"/>
      <c r="T941" s="437" t="n"/>
      <c r="U941" s="437" t="n"/>
      <c r="V941" s="437" t="n"/>
      <c r="W941" s="437" t="n">
        <v>0</v>
      </c>
      <c r="X941" s="437" t="n">
        <v>1</v>
      </c>
      <c r="Y941" s="437" t="n">
        <v>0</v>
      </c>
      <c r="Z941" s="437" t="n"/>
      <c r="AA941" s="437" t="n"/>
      <c r="AB941" s="437" t="n"/>
    </row>
    <row r="942">
      <c r="A942" s="437" t="n">
        <v>50</v>
      </c>
      <c r="B942" s="437" t="n">
        <v>0</v>
      </c>
      <c r="C942" s="437" t="n">
        <v>0</v>
      </c>
      <c r="D942" s="437" t="n">
        <v>1</v>
      </c>
      <c r="E942" s="437" t="n">
        <v>203</v>
      </c>
      <c r="F942" s="437">
        <f>ROUND(Source!Q930,O942)</f>
        <v/>
      </c>
      <c r="G942" s="437" t="inlineStr">
        <is>
          <t>ЭММ</t>
        </is>
      </c>
      <c r="H942" s="437" t="inlineStr">
        <is>
          <t>Эксплуатация машин</t>
        </is>
      </c>
      <c r="I942" s="437" t="n"/>
      <c r="J942" s="437" t="n"/>
      <c r="K942" s="437" t="n">
        <v>203</v>
      </c>
      <c r="L942" s="437" t="n">
        <v>11</v>
      </c>
      <c r="M942" s="437" t="n">
        <v>3</v>
      </c>
      <c r="N942" s="437" t="inlineStr"/>
      <c r="O942" s="437" t="n">
        <v>0</v>
      </c>
      <c r="P942" s="437" t="n"/>
      <c r="Q942" s="437" t="n"/>
      <c r="R942" s="437" t="n"/>
      <c r="S942" s="437" t="n"/>
      <c r="T942" s="437" t="n"/>
      <c r="U942" s="437" t="n"/>
      <c r="V942" s="437" t="n"/>
      <c r="W942" s="437" t="n">
        <v>0</v>
      </c>
      <c r="X942" s="437" t="n">
        <v>1</v>
      </c>
      <c r="Y942" s="437" t="n">
        <v>0</v>
      </c>
      <c r="Z942" s="437" t="n"/>
      <c r="AA942" s="437" t="n"/>
      <c r="AB942" s="437" t="n"/>
    </row>
    <row r="943">
      <c r="A943" s="437" t="n">
        <v>50</v>
      </c>
      <c r="B943" s="437" t="n">
        <v>0</v>
      </c>
      <c r="C943" s="437" t="n">
        <v>0</v>
      </c>
      <c r="D943" s="437" t="n">
        <v>1</v>
      </c>
      <c r="E943" s="437" t="n">
        <v>231</v>
      </c>
      <c r="F943" s="437">
        <f>ROUND(Source!BB930,O943)</f>
        <v/>
      </c>
      <c r="G943" s="437" t="inlineStr">
        <is>
          <t>ЭММсНРиСП</t>
        </is>
      </c>
      <c r="H943" s="437" t="inlineStr">
        <is>
          <t>Эксплуатация машин по ТСН-2001.16</t>
        </is>
      </c>
      <c r="I943" s="437" t="n"/>
      <c r="J943" s="437" t="n"/>
      <c r="K943" s="437" t="n">
        <v>231</v>
      </c>
      <c r="L943" s="437" t="n">
        <v>12</v>
      </c>
      <c r="M943" s="437" t="n">
        <v>3</v>
      </c>
      <c r="N943" s="437" t="inlineStr"/>
      <c r="O943" s="437" t="n">
        <v>0</v>
      </c>
      <c r="P943" s="437" t="n"/>
      <c r="Q943" s="437" t="n"/>
      <c r="R943" s="437" t="n"/>
      <c r="S943" s="437" t="n"/>
      <c r="T943" s="437" t="n"/>
      <c r="U943" s="437" t="n"/>
      <c r="V943" s="437" t="n"/>
      <c r="W943" s="437" t="n">
        <v>0</v>
      </c>
      <c r="X943" s="437" t="n">
        <v>1</v>
      </c>
      <c r="Y943" s="437" t="n">
        <v>0</v>
      </c>
      <c r="Z943" s="437" t="n"/>
      <c r="AA943" s="437" t="n"/>
      <c r="AB943" s="437" t="n"/>
    </row>
    <row r="944">
      <c r="A944" s="437" t="n">
        <v>50</v>
      </c>
      <c r="B944" s="437" t="n">
        <v>0</v>
      </c>
      <c r="C944" s="437" t="n">
        <v>0</v>
      </c>
      <c r="D944" s="437" t="n">
        <v>1</v>
      </c>
      <c r="E944" s="437" t="n">
        <v>204</v>
      </c>
      <c r="F944" s="437">
        <f>ROUND(Source!R930,O944)</f>
        <v/>
      </c>
      <c r="G944" s="437" t="inlineStr">
        <is>
          <t>ЗПМ</t>
        </is>
      </c>
      <c r="H944" s="437" t="inlineStr">
        <is>
          <t>ЗП машинистов</t>
        </is>
      </c>
      <c r="I944" s="437" t="n"/>
      <c r="J944" s="437" t="n"/>
      <c r="K944" s="437" t="n">
        <v>204</v>
      </c>
      <c r="L944" s="437" t="n">
        <v>13</v>
      </c>
      <c r="M944" s="437" t="n">
        <v>3</v>
      </c>
      <c r="N944" s="437" t="inlineStr"/>
      <c r="O944" s="437" t="n">
        <v>0</v>
      </c>
      <c r="P944" s="437" t="n"/>
      <c r="Q944" s="437" t="n"/>
      <c r="R944" s="437" t="n"/>
      <c r="S944" s="437" t="n"/>
      <c r="T944" s="437" t="n"/>
      <c r="U944" s="437" t="n"/>
      <c r="V944" s="437" t="n"/>
      <c r="W944" s="437" t="n">
        <v>0</v>
      </c>
      <c r="X944" s="437" t="n">
        <v>1</v>
      </c>
      <c r="Y944" s="437" t="n">
        <v>0</v>
      </c>
      <c r="Z944" s="437" t="n"/>
      <c r="AA944" s="437" t="n"/>
      <c r="AB944" s="437" t="n"/>
    </row>
    <row r="945">
      <c r="A945" s="437" t="n">
        <v>50</v>
      </c>
      <c r="B945" s="437" t="n">
        <v>0</v>
      </c>
      <c r="C945" s="437" t="n">
        <v>0</v>
      </c>
      <c r="D945" s="437" t="n">
        <v>1</v>
      </c>
      <c r="E945" s="437" t="n">
        <v>205</v>
      </c>
      <c r="F945" s="437">
        <f>ROUND(Source!S930,O945)</f>
        <v/>
      </c>
      <c r="G945" s="437" t="inlineStr">
        <is>
          <t>ОЗП</t>
        </is>
      </c>
      <c r="H945" s="437" t="inlineStr">
        <is>
          <t>Основная ЗП рабочих</t>
        </is>
      </c>
      <c r="I945" s="437" t="n"/>
      <c r="J945" s="437" t="n"/>
      <c r="K945" s="437" t="n">
        <v>205</v>
      </c>
      <c r="L945" s="437" t="n">
        <v>14</v>
      </c>
      <c r="M945" s="437" t="n">
        <v>3</v>
      </c>
      <c r="N945" s="437" t="inlineStr"/>
      <c r="O945" s="437" t="n">
        <v>0</v>
      </c>
      <c r="P945" s="437" t="n"/>
      <c r="Q945" s="437" t="n"/>
      <c r="R945" s="437" t="n"/>
      <c r="S945" s="437" t="n"/>
      <c r="T945" s="437" t="n"/>
      <c r="U945" s="437" t="n"/>
      <c r="V945" s="437" t="n"/>
      <c r="W945" s="437" t="n">
        <v>0</v>
      </c>
      <c r="X945" s="437" t="n">
        <v>1</v>
      </c>
      <c r="Y945" s="437" t="n">
        <v>0</v>
      </c>
      <c r="Z945" s="437" t="n"/>
      <c r="AA945" s="437" t="n"/>
      <c r="AB945" s="437" t="n"/>
    </row>
    <row r="946">
      <c r="A946" s="437" t="n">
        <v>50</v>
      </c>
      <c r="B946" s="437" t="n">
        <v>0</v>
      </c>
      <c r="C946" s="437" t="n">
        <v>0</v>
      </c>
      <c r="D946" s="437" t="n">
        <v>1</v>
      </c>
      <c r="E946" s="437" t="n">
        <v>232</v>
      </c>
      <c r="F946" s="437">
        <f>ROUND(Source!BC930,O946)</f>
        <v/>
      </c>
      <c r="G946" s="437" t="inlineStr">
        <is>
          <t>ОЗПсНРиСП</t>
        </is>
      </c>
      <c r="H946" s="437" t="inlineStr">
        <is>
          <t>Основная ЗП рабочих по ТСН-2001.16</t>
        </is>
      </c>
      <c r="I946" s="437" t="n"/>
      <c r="J946" s="437" t="n"/>
      <c r="K946" s="437" t="n">
        <v>232</v>
      </c>
      <c r="L946" s="437" t="n">
        <v>15</v>
      </c>
      <c r="M946" s="437" t="n">
        <v>3</v>
      </c>
      <c r="N946" s="437" t="inlineStr"/>
      <c r="O946" s="437" t="n">
        <v>0</v>
      </c>
      <c r="P946" s="437" t="n"/>
      <c r="Q946" s="437" t="n"/>
      <c r="R946" s="437" t="n"/>
      <c r="S946" s="437" t="n"/>
      <c r="T946" s="437" t="n"/>
      <c r="U946" s="437" t="n"/>
      <c r="V946" s="437" t="n"/>
      <c r="W946" s="437" t="n">
        <v>0</v>
      </c>
      <c r="X946" s="437" t="n">
        <v>1</v>
      </c>
      <c r="Y946" s="437" t="n">
        <v>0</v>
      </c>
      <c r="Z946" s="437" t="n"/>
      <c r="AA946" s="437" t="n"/>
      <c r="AB946" s="437" t="n"/>
    </row>
    <row r="947">
      <c r="A947" s="437" t="n">
        <v>50</v>
      </c>
      <c r="B947" s="437" t="n">
        <v>0</v>
      </c>
      <c r="C947" s="437" t="n">
        <v>0</v>
      </c>
      <c r="D947" s="437" t="n">
        <v>1</v>
      </c>
      <c r="E947" s="437" t="n">
        <v>214</v>
      </c>
      <c r="F947" s="437">
        <f>ROUND(Source!AS930,O947)</f>
        <v/>
      </c>
      <c r="G947" s="437" t="inlineStr">
        <is>
          <t>Строит</t>
        </is>
      </c>
      <c r="H947" s="437" t="inlineStr">
        <is>
          <t>Строительные работы с НР и СП</t>
        </is>
      </c>
      <c r="I947" s="437" t="n"/>
      <c r="J947" s="437" t="n"/>
      <c r="K947" s="437" t="n">
        <v>214</v>
      </c>
      <c r="L947" s="437" t="n">
        <v>16</v>
      </c>
      <c r="M947" s="437" t="n">
        <v>3</v>
      </c>
      <c r="N947" s="437" t="inlineStr"/>
      <c r="O947" s="437" t="n">
        <v>0</v>
      </c>
      <c r="P947" s="437" t="n"/>
      <c r="Q947" s="437" t="n"/>
      <c r="R947" s="437" t="n"/>
      <c r="S947" s="437" t="n"/>
      <c r="T947" s="437" t="n"/>
      <c r="U947" s="437" t="n"/>
      <c r="V947" s="437" t="n"/>
      <c r="W947" s="437" t="n">
        <v>0</v>
      </c>
      <c r="X947" s="437" t="n">
        <v>1</v>
      </c>
      <c r="Y947" s="437" t="n">
        <v>0</v>
      </c>
      <c r="Z947" s="437" t="n"/>
      <c r="AA947" s="437" t="n"/>
      <c r="AB947" s="437" t="n"/>
    </row>
    <row r="948">
      <c r="A948" s="437" t="n">
        <v>50</v>
      </c>
      <c r="B948" s="437" t="n">
        <v>0</v>
      </c>
      <c r="C948" s="437" t="n">
        <v>0</v>
      </c>
      <c r="D948" s="437" t="n">
        <v>1</v>
      </c>
      <c r="E948" s="437" t="n">
        <v>215</v>
      </c>
      <c r="F948" s="437">
        <f>ROUND(Source!AT930,O948)</f>
        <v/>
      </c>
      <c r="G948" s="437" t="inlineStr">
        <is>
          <t>Монтаж</t>
        </is>
      </c>
      <c r="H948" s="437" t="inlineStr">
        <is>
          <t>Монтажные работы с НР и СП</t>
        </is>
      </c>
      <c r="I948" s="437" t="n"/>
      <c r="J948" s="437" t="n"/>
      <c r="K948" s="437" t="n">
        <v>215</v>
      </c>
      <c r="L948" s="437" t="n">
        <v>17</v>
      </c>
      <c r="M948" s="437" t="n">
        <v>3</v>
      </c>
      <c r="N948" s="437" t="inlineStr"/>
      <c r="O948" s="437" t="n">
        <v>0</v>
      </c>
      <c r="P948" s="437" t="n"/>
      <c r="Q948" s="437" t="n"/>
      <c r="R948" s="437" t="n"/>
      <c r="S948" s="437" t="n"/>
      <c r="T948" s="437" t="n"/>
      <c r="U948" s="437" t="n"/>
      <c r="V948" s="437" t="n"/>
      <c r="W948" s="437" t="n">
        <v>0</v>
      </c>
      <c r="X948" s="437" t="n">
        <v>1</v>
      </c>
      <c r="Y948" s="437" t="n">
        <v>0</v>
      </c>
      <c r="Z948" s="437" t="n"/>
      <c r="AA948" s="437" t="n"/>
      <c r="AB948" s="437" t="n"/>
    </row>
    <row r="949">
      <c r="A949" s="437" t="n">
        <v>50</v>
      </c>
      <c r="B949" s="437" t="n">
        <v>0</v>
      </c>
      <c r="C949" s="437" t="n">
        <v>0</v>
      </c>
      <c r="D949" s="437" t="n">
        <v>1</v>
      </c>
      <c r="E949" s="437" t="n">
        <v>217</v>
      </c>
      <c r="F949" s="437">
        <f>ROUND(Source!AU930,O949)</f>
        <v/>
      </c>
      <c r="G949" s="437" t="inlineStr">
        <is>
          <t>Прочие</t>
        </is>
      </c>
      <c r="H949" s="437" t="inlineStr">
        <is>
          <t>Прочие работы с НР и СП</t>
        </is>
      </c>
      <c r="I949" s="437" t="n"/>
      <c r="J949" s="437" t="n"/>
      <c r="K949" s="437" t="n">
        <v>217</v>
      </c>
      <c r="L949" s="437" t="n">
        <v>18</v>
      </c>
      <c r="M949" s="437" t="n">
        <v>3</v>
      </c>
      <c r="N949" s="437" t="inlineStr"/>
      <c r="O949" s="437" t="n">
        <v>0</v>
      </c>
      <c r="P949" s="437" t="n"/>
      <c r="Q949" s="437" t="n"/>
      <c r="R949" s="437" t="n"/>
      <c r="S949" s="437" t="n"/>
      <c r="T949" s="437" t="n"/>
      <c r="U949" s="437" t="n"/>
      <c r="V949" s="437" t="n"/>
      <c r="W949" s="437" t="n">
        <v>0</v>
      </c>
      <c r="X949" s="437" t="n">
        <v>1</v>
      </c>
      <c r="Y949" s="437" t="n">
        <v>0</v>
      </c>
      <c r="Z949" s="437" t="n"/>
      <c r="AA949" s="437" t="n"/>
      <c r="AB949" s="437" t="n"/>
    </row>
    <row r="950">
      <c r="A950" s="437" t="n">
        <v>50</v>
      </c>
      <c r="B950" s="437" t="n">
        <v>0</v>
      </c>
      <c r="C950" s="437" t="n">
        <v>0</v>
      </c>
      <c r="D950" s="437" t="n">
        <v>1</v>
      </c>
      <c r="E950" s="437" t="n">
        <v>230</v>
      </c>
      <c r="F950" s="437">
        <f>ROUND(Source!BA930,O950)</f>
        <v/>
      </c>
      <c r="G950" s="437" t="inlineStr">
        <is>
          <t>ПрочиеЗатр</t>
        </is>
      </c>
      <c r="H950" s="437" t="inlineStr">
        <is>
          <t>Прочие затраты по ТСН-2001.16</t>
        </is>
      </c>
      <c r="I950" s="437" t="n"/>
      <c r="J950" s="437" t="n"/>
      <c r="K950" s="437" t="n">
        <v>230</v>
      </c>
      <c r="L950" s="437" t="n">
        <v>19</v>
      </c>
      <c r="M950" s="437" t="n">
        <v>3</v>
      </c>
      <c r="N950" s="437" t="inlineStr"/>
      <c r="O950" s="437" t="n">
        <v>0</v>
      </c>
      <c r="P950" s="437" t="n"/>
      <c r="Q950" s="437" t="n"/>
      <c r="R950" s="437" t="n"/>
      <c r="S950" s="437" t="n"/>
      <c r="T950" s="437" t="n"/>
      <c r="U950" s="437" t="n"/>
      <c r="V950" s="437" t="n"/>
      <c r="W950" s="437" t="n">
        <v>0</v>
      </c>
      <c r="X950" s="437" t="n">
        <v>1</v>
      </c>
      <c r="Y950" s="437" t="n">
        <v>0</v>
      </c>
      <c r="Z950" s="437" t="n"/>
      <c r="AA950" s="437" t="n"/>
      <c r="AB950" s="437" t="n"/>
    </row>
    <row r="951">
      <c r="A951" s="437" t="n">
        <v>50</v>
      </c>
      <c r="B951" s="437" t="n">
        <v>0</v>
      </c>
      <c r="C951" s="437" t="n">
        <v>0</v>
      </c>
      <c r="D951" s="437" t="n">
        <v>1</v>
      </c>
      <c r="E951" s="437" t="n">
        <v>206</v>
      </c>
      <c r="F951" s="437">
        <f>ROUND(Source!T930,O951)</f>
        <v/>
      </c>
      <c r="G951" s="437" t="inlineStr">
        <is>
          <t>ВозврМат</t>
        </is>
      </c>
      <c r="H951" s="437" t="inlineStr">
        <is>
          <t>Возврат материалов</t>
        </is>
      </c>
      <c r="I951" s="437" t="n"/>
      <c r="J951" s="437" t="n"/>
      <c r="K951" s="437" t="n">
        <v>206</v>
      </c>
      <c r="L951" s="437" t="n">
        <v>20</v>
      </c>
      <c r="M951" s="437" t="n">
        <v>3</v>
      </c>
      <c r="N951" s="437" t="inlineStr"/>
      <c r="O951" s="437" t="n">
        <v>0</v>
      </c>
      <c r="P951" s="437" t="n"/>
      <c r="Q951" s="437" t="n"/>
      <c r="R951" s="437" t="n"/>
      <c r="S951" s="437" t="n"/>
      <c r="T951" s="437" t="n"/>
      <c r="U951" s="437" t="n"/>
      <c r="V951" s="437" t="n"/>
      <c r="W951" s="437" t="n">
        <v>0</v>
      </c>
      <c r="X951" s="437" t="n">
        <v>1</v>
      </c>
      <c r="Y951" s="437" t="n">
        <v>0</v>
      </c>
      <c r="Z951" s="437" t="n"/>
      <c r="AA951" s="437" t="n"/>
      <c r="AB951" s="437" t="n"/>
    </row>
    <row r="952">
      <c r="A952" s="437" t="n">
        <v>50</v>
      </c>
      <c r="B952" s="437" t="n">
        <v>0</v>
      </c>
      <c r="C952" s="437" t="n">
        <v>0</v>
      </c>
      <c r="D952" s="437" t="n">
        <v>1</v>
      </c>
      <c r="E952" s="437" t="n">
        <v>207</v>
      </c>
      <c r="F952" s="437">
        <f>ROUND(Source!U930,O952)</f>
        <v/>
      </c>
      <c r="G952" s="437" t="inlineStr">
        <is>
          <t>ТрудСтр</t>
        </is>
      </c>
      <c r="H952" s="437" t="inlineStr">
        <is>
          <t>Трудозатраты строителей</t>
        </is>
      </c>
      <c r="I952" s="437" t="n"/>
      <c r="J952" s="437" t="n"/>
      <c r="K952" s="437" t="n">
        <v>207</v>
      </c>
      <c r="L952" s="437" t="n">
        <v>21</v>
      </c>
      <c r="M952" s="437" t="n">
        <v>3</v>
      </c>
      <c r="N952" s="437" t="inlineStr"/>
      <c r="O952" s="437" t="n">
        <v>7</v>
      </c>
      <c r="P952" s="437" t="n"/>
      <c r="Q952" s="437" t="n"/>
      <c r="R952" s="437" t="n"/>
      <c r="S952" s="437" t="n"/>
      <c r="T952" s="437" t="n"/>
      <c r="U952" s="437" t="n"/>
      <c r="V952" s="437" t="n"/>
      <c r="W952" s="437" t="n">
        <v>0</v>
      </c>
      <c r="X952" s="437" t="n">
        <v>1</v>
      </c>
      <c r="Y952" s="437" t="n">
        <v>0</v>
      </c>
      <c r="Z952" s="437" t="n"/>
      <c r="AA952" s="437" t="n"/>
      <c r="AB952" s="437" t="n"/>
    </row>
    <row r="953">
      <c r="A953" s="437" t="n">
        <v>50</v>
      </c>
      <c r="B953" s="437" t="n">
        <v>0</v>
      </c>
      <c r="C953" s="437" t="n">
        <v>0</v>
      </c>
      <c r="D953" s="437" t="n">
        <v>1</v>
      </c>
      <c r="E953" s="437" t="n">
        <v>208</v>
      </c>
      <c r="F953" s="437">
        <f>ROUND(Source!V930,O953)</f>
        <v/>
      </c>
      <c r="G953" s="437" t="inlineStr">
        <is>
          <t>ТрудМаш</t>
        </is>
      </c>
      <c r="H953" s="437" t="inlineStr">
        <is>
          <t>Трудозатраты машинистов</t>
        </is>
      </c>
      <c r="I953" s="437" t="n"/>
      <c r="J953" s="437" t="n"/>
      <c r="K953" s="437" t="n">
        <v>208</v>
      </c>
      <c r="L953" s="437" t="n">
        <v>22</v>
      </c>
      <c r="M953" s="437" t="n">
        <v>3</v>
      </c>
      <c r="N953" s="437" t="inlineStr"/>
      <c r="O953" s="437" t="n">
        <v>7</v>
      </c>
      <c r="P953" s="437" t="n"/>
      <c r="Q953" s="437" t="n"/>
      <c r="R953" s="437" t="n"/>
      <c r="S953" s="437" t="n"/>
      <c r="T953" s="437" t="n"/>
      <c r="U953" s="437" t="n"/>
      <c r="V953" s="437" t="n"/>
      <c r="W953" s="437" t="n">
        <v>0</v>
      </c>
      <c r="X953" s="437" t="n">
        <v>1</v>
      </c>
      <c r="Y953" s="437" t="n">
        <v>0</v>
      </c>
      <c r="Z953" s="437" t="n"/>
      <c r="AA953" s="437" t="n"/>
      <c r="AB953" s="437" t="n"/>
    </row>
    <row r="954">
      <c r="A954" s="437" t="n">
        <v>50</v>
      </c>
      <c r="B954" s="437" t="n">
        <v>0</v>
      </c>
      <c r="C954" s="437" t="n">
        <v>0</v>
      </c>
      <c r="D954" s="437" t="n">
        <v>1</v>
      </c>
      <c r="E954" s="437" t="n">
        <v>209</v>
      </c>
      <c r="F954" s="437">
        <f>ROUND(Source!W930,O954)</f>
        <v/>
      </c>
      <c r="G954" s="437" t="inlineStr">
        <is>
          <t>ТранспМат</t>
        </is>
      </c>
      <c r="H954" s="437" t="inlineStr">
        <is>
          <t>Транспорт материалов</t>
        </is>
      </c>
      <c r="I954" s="437" t="n"/>
      <c r="J954" s="437" t="n"/>
      <c r="K954" s="437" t="n">
        <v>209</v>
      </c>
      <c r="L954" s="437" t="n">
        <v>23</v>
      </c>
      <c r="M954" s="437" t="n">
        <v>3</v>
      </c>
      <c r="N954" s="437" t="inlineStr"/>
      <c r="O954" s="437" t="n">
        <v>0</v>
      </c>
      <c r="P954" s="437" t="n"/>
      <c r="Q954" s="437" t="n"/>
      <c r="R954" s="437" t="n"/>
      <c r="S954" s="437" t="n"/>
      <c r="T954" s="437" t="n"/>
      <c r="U954" s="437" t="n"/>
      <c r="V954" s="437" t="n"/>
      <c r="W954" s="437" t="n">
        <v>0</v>
      </c>
      <c r="X954" s="437" t="n">
        <v>1</v>
      </c>
      <c r="Y954" s="437" t="n">
        <v>0</v>
      </c>
      <c r="Z954" s="437" t="n"/>
      <c r="AA954" s="437" t="n"/>
      <c r="AB954" s="437" t="n"/>
    </row>
    <row r="955">
      <c r="A955" s="437" t="n">
        <v>50</v>
      </c>
      <c r="B955" s="437" t="n">
        <v>0</v>
      </c>
      <c r="C955" s="437" t="n">
        <v>0</v>
      </c>
      <c r="D955" s="437" t="n">
        <v>1</v>
      </c>
      <c r="E955" s="437" t="n">
        <v>233</v>
      </c>
      <c r="F955" s="437">
        <f>ROUND(Source!BD930,O955)</f>
        <v/>
      </c>
      <c r="G955" s="437" t="inlineStr">
        <is>
          <t>Перевозка</t>
        </is>
      </c>
      <c r="H955" s="437" t="inlineStr">
        <is>
          <t>Перевозка грузов</t>
        </is>
      </c>
      <c r="I955" s="437" t="n"/>
      <c r="J955" s="437" t="n"/>
      <c r="K955" s="437" t="n">
        <v>233</v>
      </c>
      <c r="L955" s="437" t="n">
        <v>24</v>
      </c>
      <c r="M955" s="437" t="n">
        <v>3</v>
      </c>
      <c r="N955" s="437" t="inlineStr"/>
      <c r="O955" s="437" t="n">
        <v>0</v>
      </c>
      <c r="P955" s="437" t="n"/>
      <c r="Q955" s="437" t="n"/>
      <c r="R955" s="437" t="n"/>
      <c r="S955" s="437" t="n"/>
      <c r="T955" s="437" t="n"/>
      <c r="U955" s="437" t="n"/>
      <c r="V955" s="437" t="n"/>
      <c r="W955" s="437" t="n">
        <v>0</v>
      </c>
      <c r="X955" s="437" t="n">
        <v>1</v>
      </c>
      <c r="Y955" s="437" t="n">
        <v>0</v>
      </c>
      <c r="Z955" s="437" t="n"/>
      <c r="AA955" s="437" t="n"/>
      <c r="AB955" s="437" t="n"/>
    </row>
    <row r="956">
      <c r="A956" s="437" t="n">
        <v>50</v>
      </c>
      <c r="B956" s="437" t="n">
        <v>0</v>
      </c>
      <c r="C956" s="437" t="n">
        <v>0</v>
      </c>
      <c r="D956" s="437" t="n">
        <v>1</v>
      </c>
      <c r="E956" s="437" t="n">
        <v>210</v>
      </c>
      <c r="F956" s="437">
        <f>ROUND(Source!X930,O956)</f>
        <v/>
      </c>
      <c r="G956" s="437" t="inlineStr">
        <is>
          <t>НР</t>
        </is>
      </c>
      <c r="H956" s="437" t="inlineStr">
        <is>
          <t>Накладные расходы</t>
        </is>
      </c>
      <c r="I956" s="437" t="n"/>
      <c r="J956" s="437" t="n"/>
      <c r="K956" s="437" t="n">
        <v>210</v>
      </c>
      <c r="L956" s="437" t="n">
        <v>25</v>
      </c>
      <c r="M956" s="437" t="n">
        <v>3</v>
      </c>
      <c r="N956" s="437" t="inlineStr"/>
      <c r="O956" s="437" t="n">
        <v>0</v>
      </c>
      <c r="P956" s="437" t="n"/>
      <c r="Q956" s="437" t="n"/>
      <c r="R956" s="437" t="n"/>
      <c r="S956" s="437" t="n"/>
      <c r="T956" s="437" t="n"/>
      <c r="U956" s="437" t="n"/>
      <c r="V956" s="437" t="n"/>
      <c r="W956" s="437" t="n">
        <v>0</v>
      </c>
      <c r="X956" s="437" t="n">
        <v>1</v>
      </c>
      <c r="Y956" s="437" t="n">
        <v>0</v>
      </c>
      <c r="Z956" s="437" t="n"/>
      <c r="AA956" s="437" t="n"/>
      <c r="AB956" s="437" t="n"/>
    </row>
    <row r="957">
      <c r="A957" s="437" t="n">
        <v>50</v>
      </c>
      <c r="B957" s="437" t="n">
        <v>0</v>
      </c>
      <c r="C957" s="437" t="n">
        <v>0</v>
      </c>
      <c r="D957" s="437" t="n">
        <v>1</v>
      </c>
      <c r="E957" s="437" t="n">
        <v>211</v>
      </c>
      <c r="F957" s="437">
        <f>ROUND(Source!Y930,O957)</f>
        <v/>
      </c>
      <c r="G957" s="437" t="inlineStr">
        <is>
          <t>СмПриб</t>
        </is>
      </c>
      <c r="H957" s="437" t="inlineStr">
        <is>
          <t>Сметная прибыль</t>
        </is>
      </c>
      <c r="I957" s="437" t="n"/>
      <c r="J957" s="437" t="n"/>
      <c r="K957" s="437" t="n">
        <v>211</v>
      </c>
      <c r="L957" s="437" t="n">
        <v>26</v>
      </c>
      <c r="M957" s="437" t="n">
        <v>3</v>
      </c>
      <c r="N957" s="437" t="inlineStr"/>
      <c r="O957" s="437" t="n">
        <v>0</v>
      </c>
      <c r="P957" s="437" t="n"/>
      <c r="Q957" s="437" t="n"/>
      <c r="R957" s="437" t="n"/>
      <c r="S957" s="437" t="n"/>
      <c r="T957" s="437" t="n"/>
      <c r="U957" s="437" t="n"/>
      <c r="V957" s="437" t="n"/>
      <c r="W957" s="437" t="n">
        <v>0</v>
      </c>
      <c r="X957" s="437" t="n">
        <v>1</v>
      </c>
      <c r="Y957" s="437" t="n">
        <v>0</v>
      </c>
      <c r="Z957" s="437" t="n"/>
      <c r="AA957" s="437" t="n"/>
      <c r="AB957" s="437" t="n"/>
    </row>
    <row r="958">
      <c r="A958" s="437" t="n">
        <v>50</v>
      </c>
      <c r="B958" s="437" t="n">
        <v>0</v>
      </c>
      <c r="C958" s="437" t="n">
        <v>0</v>
      </c>
      <c r="D958" s="437" t="n">
        <v>1</v>
      </c>
      <c r="E958" s="437" t="n">
        <v>224</v>
      </c>
      <c r="F958" s="437">
        <f>ROUND(Source!AR930,O958)</f>
        <v/>
      </c>
      <c r="G958" s="437" t="inlineStr">
        <is>
          <t>Всего</t>
        </is>
      </c>
      <c r="H958" s="437" t="inlineStr">
        <is>
          <t>Всего с НР и СП</t>
        </is>
      </c>
      <c r="I958" s="437" t="n"/>
      <c r="J958" s="437" t="n"/>
      <c r="K958" s="437" t="n">
        <v>224</v>
      </c>
      <c r="L958" s="437" t="n">
        <v>27</v>
      </c>
      <c r="M958" s="437" t="n">
        <v>3</v>
      </c>
      <c r="N958" s="437" t="inlineStr"/>
      <c r="O958" s="437" t="n">
        <v>0</v>
      </c>
      <c r="P958" s="437" t="n"/>
      <c r="Q958" s="437" t="n"/>
      <c r="R958" s="437" t="n"/>
      <c r="S958" s="437" t="n"/>
      <c r="T958" s="437" t="n"/>
      <c r="U958" s="437" t="n"/>
      <c r="V958" s="437" t="n"/>
      <c r="W958" s="437" t="n">
        <v>0</v>
      </c>
      <c r="X958" s="437" t="n">
        <v>1</v>
      </c>
      <c r="Y958" s="437" t="n">
        <v>0</v>
      </c>
      <c r="Z958" s="437" t="n"/>
      <c r="AA958" s="437" t="n"/>
      <c r="AB958" s="437" t="n"/>
    </row>
    <row r="959">
      <c r="A959" s="437" t="n">
        <v>50</v>
      </c>
      <c r="B959" s="437" t="n">
        <v>0</v>
      </c>
      <c r="C959" s="437" t="n">
        <v>0</v>
      </c>
      <c r="D959" s="437" t="n">
        <v>2</v>
      </c>
      <c r="E959" s="437" t="n">
        <v>0</v>
      </c>
      <c r="F959" s="437">
        <f>ROUND(F958,O959)</f>
        <v/>
      </c>
      <c r="G959" s="437" t="inlineStr">
        <is>
          <t>и1</t>
        </is>
      </c>
      <c r="H959" s="437" t="inlineStr">
        <is>
          <t>Итого</t>
        </is>
      </c>
      <c r="I959" s="437" t="n"/>
      <c r="J959" s="437" t="n"/>
      <c r="K959" s="437" t="n">
        <v>212</v>
      </c>
      <c r="L959" s="437" t="n">
        <v>28</v>
      </c>
      <c r="M959" s="437" t="n">
        <v>0</v>
      </c>
      <c r="N959" s="437" t="inlineStr"/>
      <c r="O959" s="437" t="n">
        <v>0</v>
      </c>
      <c r="P959" s="437" t="n"/>
      <c r="Q959" s="437" t="n"/>
      <c r="R959" s="437" t="n"/>
      <c r="S959" s="437" t="n"/>
      <c r="T959" s="437" t="n"/>
      <c r="U959" s="437" t="n"/>
      <c r="V959" s="437" t="n"/>
      <c r="W959" s="437" t="n">
        <v>0</v>
      </c>
      <c r="X959" s="437" t="n">
        <v>1</v>
      </c>
      <c r="Y959" s="437" t="n">
        <v>0</v>
      </c>
      <c r="Z959" s="437" t="n"/>
      <c r="AA959" s="437" t="n"/>
      <c r="AB959" s="437" t="n"/>
    </row>
    <row r="960">
      <c r="A960" s="437" t="n">
        <v>50</v>
      </c>
      <c r="B960" s="437" t="n">
        <v>0</v>
      </c>
      <c r="C960" s="437" t="n">
        <v>0</v>
      </c>
      <c r="D960" s="437" t="n">
        <v>2</v>
      </c>
      <c r="E960" s="437" t="n">
        <v>0</v>
      </c>
      <c r="F960" s="437">
        <f>ROUND(F959*0.22,O960)</f>
        <v/>
      </c>
      <c r="G960" s="437" t="inlineStr">
        <is>
          <t>и2</t>
        </is>
      </c>
      <c r="H960" s="437" t="inlineStr">
        <is>
          <t>НДС 22%</t>
        </is>
      </c>
      <c r="I960" s="437" t="n"/>
      <c r="J960" s="437" t="n"/>
      <c r="K960" s="437" t="n">
        <v>212</v>
      </c>
      <c r="L960" s="437" t="n">
        <v>29</v>
      </c>
      <c r="M960" s="437" t="n">
        <v>0</v>
      </c>
      <c r="N960" s="437" t="inlineStr"/>
      <c r="O960" s="437" t="n">
        <v>0</v>
      </c>
      <c r="P960" s="437" t="n"/>
      <c r="Q960" s="437" t="n"/>
      <c r="R960" s="437" t="n"/>
      <c r="S960" s="437" t="n"/>
      <c r="T960" s="437" t="n"/>
      <c r="U960" s="437" t="n"/>
      <c r="V960" s="437" t="n"/>
      <c r="W960" s="437" t="n">
        <v>0</v>
      </c>
      <c r="X960" s="437" t="n">
        <v>1</v>
      </c>
      <c r="Y960" s="437" t="n">
        <v>0</v>
      </c>
      <c r="Z960" s="437" t="n"/>
      <c r="AA960" s="437" t="n"/>
      <c r="AB960" s="437" t="n"/>
    </row>
    <row r="961">
      <c r="A961" s="437" t="n">
        <v>50</v>
      </c>
      <c r="B961" s="437" t="n">
        <v>0</v>
      </c>
      <c r="C961" s="437" t="n">
        <v>0</v>
      </c>
      <c r="D961" s="437" t="n">
        <v>2</v>
      </c>
      <c r="E961" s="437" t="n">
        <v>213</v>
      </c>
      <c r="F961" s="437">
        <f>ROUND(F959+F960,O961)</f>
        <v/>
      </c>
      <c r="G961" s="437" t="inlineStr">
        <is>
          <t>и3</t>
        </is>
      </c>
      <c r="H961" s="437" t="inlineStr">
        <is>
          <t>Всего</t>
        </is>
      </c>
      <c r="I961" s="437" t="n"/>
      <c r="J961" s="437" t="n"/>
      <c r="K961" s="437" t="n">
        <v>212</v>
      </c>
      <c r="L961" s="437" t="n">
        <v>30</v>
      </c>
      <c r="M961" s="437" t="n">
        <v>0</v>
      </c>
      <c r="N961" s="437" t="inlineStr"/>
      <c r="O961" s="437" t="n">
        <v>0</v>
      </c>
      <c r="P961" s="437" t="n"/>
      <c r="Q961" s="437" t="n"/>
      <c r="R961" s="437" t="n"/>
      <c r="S961" s="437" t="n"/>
      <c r="T961" s="437" t="n"/>
      <c r="U961" s="437" t="n"/>
      <c r="V961" s="437" t="n"/>
      <c r="W961" s="437" t="n">
        <v>0</v>
      </c>
      <c r="X961" s="437" t="n">
        <v>1</v>
      </c>
      <c r="Y961" s="437" t="n">
        <v>0</v>
      </c>
      <c r="Z961" s="437" t="n"/>
      <c r="AA961" s="437" t="n"/>
      <c r="AB961" s="437" t="n"/>
    </row>
    <row r="962"/>
    <row r="963">
      <c r="A963" s="434" t="n">
        <v>3</v>
      </c>
      <c r="B963" s="434" t="n">
        <v>0</v>
      </c>
      <c r="C963" s="434" t="n"/>
      <c r="D963" s="434">
        <f>ROW(A970)</f>
        <v/>
      </c>
      <c r="E963" s="434" t="n"/>
      <c r="F963" s="434" t="inlineStr">
        <is>
          <t>Новая локальная смета</t>
        </is>
      </c>
      <c r="G963" s="434" t="inlineStr">
        <is>
          <t>Еремино 1</t>
        </is>
      </c>
      <c r="H963" s="434" t="inlineStr"/>
      <c r="I963" s="434" t="n">
        <v>0</v>
      </c>
      <c r="J963" s="434" t="inlineStr"/>
      <c r="K963" s="434" t="n">
        <v>0</v>
      </c>
      <c r="L963" s="434" t="inlineStr">
        <is>
          <t>Новая локальная смета</t>
        </is>
      </c>
      <c r="M963" s="434" t="inlineStr"/>
      <c r="N963" s="434" t="n"/>
      <c r="O963" s="434" t="n"/>
      <c r="P963" s="434" t="n"/>
      <c r="Q963" s="434" t="n"/>
      <c r="R963" s="434" t="n"/>
      <c r="S963" s="434" t="n">
        <v>0</v>
      </c>
      <c r="T963" s="434" t="n"/>
      <c r="U963" s="434" t="inlineStr"/>
      <c r="V963" s="434" t="n">
        <v>0</v>
      </c>
      <c r="W963" s="434" t="n"/>
      <c r="X963" s="434" t="n"/>
      <c r="Y963" s="434" t="n"/>
      <c r="Z963" s="434" t="n"/>
      <c r="AA963" s="434" t="n"/>
      <c r="AB963" s="434" t="inlineStr"/>
      <c r="AC963" s="434" t="inlineStr"/>
      <c r="AD963" s="434" t="inlineStr"/>
      <c r="AE963" s="434" t="inlineStr"/>
      <c r="AF963" s="434" t="inlineStr"/>
      <c r="AG963" s="434" t="inlineStr"/>
      <c r="AH963" s="434" t="n"/>
      <c r="AI963" s="434" t="n"/>
      <c r="AJ963" s="434" t="n"/>
      <c r="AK963" s="434" t="n"/>
      <c r="AL963" s="434" t="n"/>
      <c r="AM963" s="434" t="n"/>
      <c r="AN963" s="434" t="n"/>
      <c r="AO963" s="434" t="n"/>
      <c r="AP963" s="434" t="inlineStr"/>
      <c r="AQ963" s="434" t="inlineStr"/>
      <c r="AR963" s="434" t="inlineStr"/>
      <c r="AS963" s="434" t="n"/>
      <c r="AT963" s="434" t="n"/>
      <c r="AU963" s="434" t="n"/>
      <c r="AV963" s="434" t="n"/>
      <c r="AW963" s="434" t="n"/>
      <c r="AX963" s="434" t="n"/>
      <c r="AY963" s="434" t="n"/>
      <c r="AZ963" s="434" t="inlineStr"/>
      <c r="BA963" s="434" t="n"/>
      <c r="BB963" s="434" t="inlineStr"/>
      <c r="BC963" s="434" t="inlineStr"/>
      <c r="BD963" s="434" t="inlineStr"/>
      <c r="BE963" s="434" t="inlineStr"/>
      <c r="BF963" s="434" t="inlineStr"/>
      <c r="BG963" s="434" t="inlineStr"/>
      <c r="BH963" s="434" t="inlineStr"/>
      <c r="BI963" s="434" t="inlineStr"/>
      <c r="BJ963" s="434" t="inlineStr"/>
      <c r="BK963" s="434" t="inlineStr"/>
      <c r="BL963" s="434" t="inlineStr"/>
      <c r="BM963" s="434" t="inlineStr"/>
      <c r="BN963" s="434" t="inlineStr"/>
      <c r="BO963" s="434" t="inlineStr"/>
      <c r="BP963" s="434" t="inlineStr"/>
      <c r="BQ963" s="434" t="n"/>
      <c r="BR963" s="434" t="n"/>
      <c r="BS963" s="434" t="n"/>
      <c r="BT963" s="434" t="n"/>
      <c r="BU963" s="434" t="n"/>
      <c r="BV963" s="434" t="n"/>
      <c r="BW963" s="434" t="n"/>
      <c r="BX963" s="434" t="n">
        <v>0</v>
      </c>
      <c r="BY963" s="434" t="n"/>
      <c r="BZ963" s="434" t="n"/>
      <c r="CA963" s="434" t="n"/>
      <c r="CB963" s="434" t="n"/>
      <c r="CC963" s="434" t="n"/>
      <c r="CD963" s="434" t="n"/>
      <c r="CE963" s="434" t="n"/>
      <c r="CF963" s="434" t="n">
        <v>0</v>
      </c>
      <c r="CG963" s="434" t="n">
        <v>0</v>
      </c>
      <c r="CH963" s="434" t="n"/>
      <c r="CI963" s="434" t="inlineStr"/>
      <c r="CJ963" s="434" t="inlineStr"/>
      <c r="CK963" t="inlineStr"/>
      <c r="CL963" t="inlineStr"/>
      <c r="CM963" t="inlineStr"/>
      <c r="CN963" t="inlineStr"/>
      <c r="CO963" t="inlineStr"/>
      <c r="CP963" t="inlineStr"/>
      <c r="CQ963" t="inlineStr"/>
    </row>
    <row r="964"/>
    <row r="965">
      <c r="A965" s="435" t="n">
        <v>52</v>
      </c>
      <c r="B965" s="435">
        <f>B970</f>
        <v/>
      </c>
      <c r="C965" s="435">
        <f>C970</f>
        <v/>
      </c>
      <c r="D965" s="435">
        <f>D970</f>
        <v/>
      </c>
      <c r="E965" s="435">
        <f>E970</f>
        <v/>
      </c>
      <c r="F965" s="435">
        <f>F970</f>
        <v/>
      </c>
      <c r="G965" s="435">
        <f>G970</f>
        <v/>
      </c>
      <c r="H965" s="435" t="n"/>
      <c r="I965" s="435" t="n"/>
      <c r="J965" s="435" t="n"/>
      <c r="K965" s="435" t="n"/>
      <c r="L965" s="435" t="n"/>
      <c r="M965" s="435" t="n"/>
      <c r="N965" s="435" t="n"/>
      <c r="O965" s="435">
        <f>O970</f>
        <v/>
      </c>
      <c r="P965" s="435">
        <f>P970</f>
        <v/>
      </c>
      <c r="Q965" s="435">
        <f>Q970</f>
        <v/>
      </c>
      <c r="R965" s="435">
        <f>R970</f>
        <v/>
      </c>
      <c r="S965" s="435">
        <f>S970</f>
        <v/>
      </c>
      <c r="T965" s="435">
        <f>T970</f>
        <v/>
      </c>
      <c r="U965" s="435">
        <f>U970</f>
        <v/>
      </c>
      <c r="V965" s="435">
        <f>V970</f>
        <v/>
      </c>
      <c r="W965" s="435">
        <f>W970</f>
        <v/>
      </c>
      <c r="X965" s="435">
        <f>X970</f>
        <v/>
      </c>
      <c r="Y965" s="435">
        <f>Y970</f>
        <v/>
      </c>
      <c r="Z965" s="435">
        <f>Z970</f>
        <v/>
      </c>
      <c r="AA965" s="435">
        <f>AA970</f>
        <v/>
      </c>
      <c r="AB965" s="435">
        <f>AB970</f>
        <v/>
      </c>
      <c r="AC965" s="435">
        <f>AC970</f>
        <v/>
      </c>
      <c r="AD965" s="435">
        <f>AD970</f>
        <v/>
      </c>
      <c r="AE965" s="435">
        <f>AE970</f>
        <v/>
      </c>
      <c r="AF965" s="435">
        <f>AF970</f>
        <v/>
      </c>
      <c r="AG965" s="435">
        <f>AG970</f>
        <v/>
      </c>
      <c r="AH965" s="435">
        <f>AH970</f>
        <v/>
      </c>
      <c r="AI965" s="435">
        <f>AI970</f>
        <v/>
      </c>
      <c r="AJ965" s="435">
        <f>AJ970</f>
        <v/>
      </c>
      <c r="AK965" s="435">
        <f>AK970</f>
        <v/>
      </c>
      <c r="AL965" s="435">
        <f>AL970</f>
        <v/>
      </c>
      <c r="AM965" s="435">
        <f>AM970</f>
        <v/>
      </c>
      <c r="AN965" s="435">
        <f>AN970</f>
        <v/>
      </c>
      <c r="AO965" s="435">
        <f>AO970</f>
        <v/>
      </c>
      <c r="AP965" s="435">
        <f>AP970</f>
        <v/>
      </c>
      <c r="AQ965" s="435">
        <f>AQ970</f>
        <v/>
      </c>
      <c r="AR965" s="435">
        <f>AR970</f>
        <v/>
      </c>
      <c r="AS965" s="435">
        <f>AS970</f>
        <v/>
      </c>
      <c r="AT965" s="435">
        <f>AT970</f>
        <v/>
      </c>
      <c r="AU965" s="435">
        <f>AU970</f>
        <v/>
      </c>
      <c r="AV965" s="435">
        <f>AV970</f>
        <v/>
      </c>
      <c r="AW965" s="435">
        <f>AW970</f>
        <v/>
      </c>
      <c r="AX965" s="435">
        <f>AX970</f>
        <v/>
      </c>
      <c r="AY965" s="435">
        <f>AY970</f>
        <v/>
      </c>
      <c r="AZ965" s="435">
        <f>AZ970</f>
        <v/>
      </c>
      <c r="BA965" s="435">
        <f>BA970</f>
        <v/>
      </c>
      <c r="BB965" s="435">
        <f>BB970</f>
        <v/>
      </c>
      <c r="BC965" s="435">
        <f>BC970</f>
        <v/>
      </c>
      <c r="BD965" s="435">
        <f>BD970</f>
        <v/>
      </c>
      <c r="BE965" s="435">
        <f>BE970</f>
        <v/>
      </c>
      <c r="BF965" s="435">
        <f>BF970</f>
        <v/>
      </c>
      <c r="BG965" s="435">
        <f>BG970</f>
        <v/>
      </c>
      <c r="BH965" s="435">
        <f>BH970</f>
        <v/>
      </c>
      <c r="BI965" s="435">
        <f>BI970</f>
        <v/>
      </c>
      <c r="BJ965" s="435">
        <f>BJ970</f>
        <v/>
      </c>
      <c r="BK965" s="435">
        <f>BK970</f>
        <v/>
      </c>
      <c r="BL965" s="435">
        <f>BL970</f>
        <v/>
      </c>
      <c r="BM965" s="435">
        <f>BM970</f>
        <v/>
      </c>
      <c r="BN965" s="435">
        <f>BN970</f>
        <v/>
      </c>
      <c r="BO965" s="435">
        <f>BO970</f>
        <v/>
      </c>
      <c r="BP965" s="435">
        <f>BP970</f>
        <v/>
      </c>
      <c r="BQ965" s="435">
        <f>BQ970</f>
        <v/>
      </c>
      <c r="BR965" s="435">
        <f>BR970</f>
        <v/>
      </c>
      <c r="BS965" s="435">
        <f>BS970</f>
        <v/>
      </c>
      <c r="BT965" s="435">
        <f>BT970</f>
        <v/>
      </c>
      <c r="BU965" s="435">
        <f>BU970</f>
        <v/>
      </c>
      <c r="BV965" s="435">
        <f>BV970</f>
        <v/>
      </c>
      <c r="BW965" s="435">
        <f>BW970</f>
        <v/>
      </c>
      <c r="BX965" s="435">
        <f>BX970</f>
        <v/>
      </c>
      <c r="BY965" s="435">
        <f>BY970</f>
        <v/>
      </c>
      <c r="BZ965" s="435">
        <f>BZ970</f>
        <v/>
      </c>
      <c r="CA965" s="435">
        <f>CA970</f>
        <v/>
      </c>
      <c r="CB965" s="435">
        <f>CB970</f>
        <v/>
      </c>
      <c r="CC965" s="435">
        <f>CC970</f>
        <v/>
      </c>
      <c r="CD965" s="435">
        <f>CD970</f>
        <v/>
      </c>
      <c r="CE965" s="435">
        <f>CE970</f>
        <v/>
      </c>
      <c r="CF965" s="435">
        <f>CF970</f>
        <v/>
      </c>
      <c r="CG965" s="435">
        <f>CG970</f>
        <v/>
      </c>
      <c r="CH965" s="435">
        <f>CH970</f>
        <v/>
      </c>
      <c r="CI965" s="435">
        <f>CI970</f>
        <v/>
      </c>
      <c r="CJ965" s="435">
        <f>CJ970</f>
        <v/>
      </c>
      <c r="CK965" s="435">
        <f>CK970</f>
        <v/>
      </c>
      <c r="CL965" s="435">
        <f>CL970</f>
        <v/>
      </c>
      <c r="CM965" s="435">
        <f>CM970</f>
        <v/>
      </c>
      <c r="CN965" s="435">
        <f>CN970</f>
        <v/>
      </c>
      <c r="CO965" s="435">
        <f>CO970</f>
        <v/>
      </c>
      <c r="CP965" s="435">
        <f>CP970</f>
        <v/>
      </c>
      <c r="CQ965" s="435">
        <f>CQ970</f>
        <v/>
      </c>
      <c r="CR965" s="435">
        <f>CR970</f>
        <v/>
      </c>
      <c r="CS965" s="435">
        <f>CS970</f>
        <v/>
      </c>
      <c r="CT965" s="435">
        <f>CT970</f>
        <v/>
      </c>
      <c r="CU965" s="435">
        <f>CU970</f>
        <v/>
      </c>
      <c r="CV965" s="435">
        <f>CV970</f>
        <v/>
      </c>
      <c r="CW965" s="435">
        <f>CW970</f>
        <v/>
      </c>
      <c r="CX965" s="435">
        <f>CX970</f>
        <v/>
      </c>
      <c r="CY965" s="435">
        <f>CY970</f>
        <v/>
      </c>
      <c r="CZ965" s="435">
        <f>CZ970</f>
        <v/>
      </c>
      <c r="DA965" s="435">
        <f>DA970</f>
        <v/>
      </c>
      <c r="DB965" s="435">
        <f>DB970</f>
        <v/>
      </c>
      <c r="DC965" s="435">
        <f>DC970</f>
        <v/>
      </c>
      <c r="DD965" s="435">
        <f>DD970</f>
        <v/>
      </c>
      <c r="DE965" s="435">
        <f>DE970</f>
        <v/>
      </c>
      <c r="DF965" s="435">
        <f>DF970</f>
        <v/>
      </c>
      <c r="DG965" s="436">
        <f>DG970</f>
        <v/>
      </c>
      <c r="DH965" s="436">
        <f>DH970</f>
        <v/>
      </c>
      <c r="DI965" s="436">
        <f>DI970</f>
        <v/>
      </c>
      <c r="DJ965" s="436">
        <f>DJ970</f>
        <v/>
      </c>
      <c r="DK965" s="436">
        <f>DK970</f>
        <v/>
      </c>
      <c r="DL965" s="436">
        <f>DL970</f>
        <v/>
      </c>
      <c r="DM965" s="436">
        <f>DM970</f>
        <v/>
      </c>
      <c r="DN965" s="436">
        <f>DN970</f>
        <v/>
      </c>
      <c r="DO965" s="436">
        <f>DO970</f>
        <v/>
      </c>
      <c r="DP965" s="436">
        <f>DP970</f>
        <v/>
      </c>
      <c r="DQ965" s="436">
        <f>DQ970</f>
        <v/>
      </c>
      <c r="DR965" s="436">
        <f>DR970</f>
        <v/>
      </c>
      <c r="DS965" s="436">
        <f>DS970</f>
        <v/>
      </c>
      <c r="DT965" s="436">
        <f>DT970</f>
        <v/>
      </c>
      <c r="DU965" s="436">
        <f>DU970</f>
        <v/>
      </c>
      <c r="DV965" s="436">
        <f>DV970</f>
        <v/>
      </c>
      <c r="DW965" s="436">
        <f>DW970</f>
        <v/>
      </c>
      <c r="DX965" s="436">
        <f>DX970</f>
        <v/>
      </c>
      <c r="DY965" s="436">
        <f>DY970</f>
        <v/>
      </c>
      <c r="DZ965" s="436">
        <f>DZ970</f>
        <v/>
      </c>
      <c r="EA965" s="436">
        <f>EA970</f>
        <v/>
      </c>
      <c r="EB965" s="436">
        <f>EB970</f>
        <v/>
      </c>
      <c r="EC965" s="436">
        <f>EC970</f>
        <v/>
      </c>
      <c r="ED965" s="436">
        <f>ED970</f>
        <v/>
      </c>
      <c r="EE965" s="436">
        <f>EE970</f>
        <v/>
      </c>
      <c r="EF965" s="436">
        <f>EF970</f>
        <v/>
      </c>
      <c r="EG965" s="436">
        <f>EG970</f>
        <v/>
      </c>
      <c r="EH965" s="436">
        <f>EH970</f>
        <v/>
      </c>
      <c r="EI965" s="436">
        <f>EI970</f>
        <v/>
      </c>
      <c r="EJ965" s="436">
        <f>EJ970</f>
        <v/>
      </c>
      <c r="EK965" s="436">
        <f>EK970</f>
        <v/>
      </c>
      <c r="EL965" s="436">
        <f>EL970</f>
        <v/>
      </c>
      <c r="EM965" s="436">
        <f>EM970</f>
        <v/>
      </c>
      <c r="EN965" s="436">
        <f>EN970</f>
        <v/>
      </c>
      <c r="EO965" s="436">
        <f>EO970</f>
        <v/>
      </c>
      <c r="EP965" s="436">
        <f>EP970</f>
        <v/>
      </c>
      <c r="EQ965" s="436">
        <f>EQ970</f>
        <v/>
      </c>
      <c r="ER965" s="436">
        <f>ER970</f>
        <v/>
      </c>
      <c r="ES965" s="436">
        <f>ES970</f>
        <v/>
      </c>
      <c r="ET965" s="436">
        <f>ET970</f>
        <v/>
      </c>
      <c r="EU965" s="436">
        <f>EU970</f>
        <v/>
      </c>
      <c r="EV965" s="436">
        <f>EV970</f>
        <v/>
      </c>
      <c r="EW965" s="436">
        <f>EW970</f>
        <v/>
      </c>
      <c r="EX965" s="436">
        <f>EX970</f>
        <v/>
      </c>
      <c r="EY965" s="436">
        <f>EY970</f>
        <v/>
      </c>
      <c r="EZ965" s="436">
        <f>EZ970</f>
        <v/>
      </c>
      <c r="FA965" s="436">
        <f>FA970</f>
        <v/>
      </c>
      <c r="FB965" s="436">
        <f>FB970</f>
        <v/>
      </c>
      <c r="FC965" s="436">
        <f>FC970</f>
        <v/>
      </c>
      <c r="FD965" s="436">
        <f>FD970</f>
        <v/>
      </c>
      <c r="FE965" s="436">
        <f>FE970</f>
        <v/>
      </c>
      <c r="FF965" s="436">
        <f>FF970</f>
        <v/>
      </c>
      <c r="FG965" s="436">
        <f>FG970</f>
        <v/>
      </c>
      <c r="FH965" s="436">
        <f>FH970</f>
        <v/>
      </c>
      <c r="FI965" s="436">
        <f>FI970</f>
        <v/>
      </c>
      <c r="FJ965" s="436">
        <f>FJ970</f>
        <v/>
      </c>
      <c r="FK965" s="436">
        <f>FK970</f>
        <v/>
      </c>
      <c r="FL965" s="436">
        <f>FL970</f>
        <v/>
      </c>
      <c r="FM965" s="436">
        <f>FM970</f>
        <v/>
      </c>
      <c r="FN965" s="436">
        <f>FN970</f>
        <v/>
      </c>
      <c r="FO965" s="436">
        <f>FO970</f>
        <v/>
      </c>
      <c r="FP965" s="436">
        <f>FP970</f>
        <v/>
      </c>
      <c r="FQ965" s="436">
        <f>FQ970</f>
        <v/>
      </c>
      <c r="FR965" s="436">
        <f>FR970</f>
        <v/>
      </c>
      <c r="FS965" s="436">
        <f>FS970</f>
        <v/>
      </c>
      <c r="FT965" s="436">
        <f>FT970</f>
        <v/>
      </c>
      <c r="FU965" s="436">
        <f>FU970</f>
        <v/>
      </c>
      <c r="FV965" s="436">
        <f>FV970</f>
        <v/>
      </c>
      <c r="FW965" s="436">
        <f>FW970</f>
        <v/>
      </c>
      <c r="FX965" s="436">
        <f>FX970</f>
        <v/>
      </c>
      <c r="FY965" s="436">
        <f>FY970</f>
        <v/>
      </c>
      <c r="FZ965" s="436">
        <f>FZ970</f>
        <v/>
      </c>
      <c r="GA965" s="436">
        <f>GA970</f>
        <v/>
      </c>
      <c r="GB965" s="436">
        <f>GB970</f>
        <v/>
      </c>
      <c r="GC965" s="436">
        <f>GC970</f>
        <v/>
      </c>
      <c r="GD965" s="436">
        <f>GD970</f>
        <v/>
      </c>
      <c r="GE965" s="436">
        <f>GE970</f>
        <v/>
      </c>
      <c r="GF965" s="436">
        <f>GF970</f>
        <v/>
      </c>
      <c r="GG965" s="436">
        <f>GG970</f>
        <v/>
      </c>
      <c r="GH965" s="436">
        <f>GH970</f>
        <v/>
      </c>
      <c r="GI965" s="436">
        <f>GI970</f>
        <v/>
      </c>
      <c r="GJ965" s="436">
        <f>GJ970</f>
        <v/>
      </c>
      <c r="GK965" s="436">
        <f>GK970</f>
        <v/>
      </c>
      <c r="GL965" s="436">
        <f>GL970</f>
        <v/>
      </c>
      <c r="GM965" s="436">
        <f>GM970</f>
        <v/>
      </c>
      <c r="GN965" s="436">
        <f>GN970</f>
        <v/>
      </c>
      <c r="GO965" s="436">
        <f>GO970</f>
        <v/>
      </c>
      <c r="GP965" s="436">
        <f>GP970</f>
        <v/>
      </c>
      <c r="GQ965" s="436">
        <f>GQ970</f>
        <v/>
      </c>
      <c r="GR965" s="436">
        <f>GR970</f>
        <v/>
      </c>
      <c r="GS965" s="436">
        <f>GS970</f>
        <v/>
      </c>
      <c r="GT965" s="436">
        <f>GT970</f>
        <v/>
      </c>
      <c r="GU965" s="436">
        <f>GU970</f>
        <v/>
      </c>
      <c r="GV965" s="436">
        <f>GV970</f>
        <v/>
      </c>
      <c r="GW965" s="436">
        <f>GW970</f>
        <v/>
      </c>
      <c r="GX965" s="436">
        <f>GX970</f>
        <v/>
      </c>
    </row>
    <row r="966"/>
    <row r="967">
      <c r="A967" t="n">
        <v>17</v>
      </c>
      <c r="B967" t="n">
        <v>0</v>
      </c>
      <c r="C967">
        <f>ROW(SmtRes!A501)</f>
        <v/>
      </c>
      <c r="D967">
        <f>ROW(EtalonRes!A457)</f>
        <v/>
      </c>
      <c r="E967" t="inlineStr">
        <is>
          <t>1</t>
        </is>
      </c>
      <c r="F967" t="inlineStr">
        <is>
          <t>46-01-013-1</t>
        </is>
      </c>
      <c r="G967" t="inlineStr">
        <is>
          <t>Усиление сварных швов (наплавкой)</t>
        </is>
      </c>
      <c r="H967" t="inlineStr">
        <is>
          <t>1 м шва</t>
        </is>
      </c>
      <c r="I967">
        <f>ROUND(ROUND(0.315,4),7)</f>
        <v/>
      </c>
      <c r="J967" t="n">
        <v>0</v>
      </c>
      <c r="K967">
        <f>ROUND(ROUND(0.315,4),7)</f>
        <v/>
      </c>
      <c r="O967">
        <f>ROUND(CP967,0)</f>
        <v/>
      </c>
      <c r="P967">
        <f>ROUND(CQ967*I967,0)</f>
        <v/>
      </c>
      <c r="Q967">
        <f>(ROUND((ROUND(((ET967)*I967),0)*BB967),0)+ROUND((ROUND(((AE967-(EU967))*I967),0)*BS967),0))</f>
        <v/>
      </c>
      <c r="R967">
        <f>(ROUND((ROUND(((EU967)*I967),0)*BS967),0)+ROUND((ROUND(((AE967-(EU967))*I967),0)*BS967),0))</f>
        <v/>
      </c>
      <c r="S967">
        <f>ROUND(CT967*I967,0)</f>
        <v/>
      </c>
      <c r="T967">
        <f>ROUND(CU967*I967,0)</f>
        <v/>
      </c>
      <c r="U967">
        <f>ROUND(CV967*I967,7)</f>
        <v/>
      </c>
      <c r="V967">
        <f>ROUND(CW967*I967,7)</f>
        <v/>
      </c>
      <c r="W967">
        <f>ROUND(CX967*I967,0)</f>
        <v/>
      </c>
      <c r="X967">
        <f>ROUND(CY967,0)</f>
        <v/>
      </c>
      <c r="Y967">
        <f>ROUND(CZ967,0)</f>
        <v/>
      </c>
      <c r="AA967" t="n">
        <v>78869116</v>
      </c>
      <c r="AB967">
        <f>ROUND((AC967+AD967+AF967),2)</f>
        <v/>
      </c>
      <c r="AC967">
        <f>ROUND((ES967),2)</f>
        <v/>
      </c>
      <c r="AD967">
        <f>ROUND((((ET967)-(EU967))+AE967),2)</f>
        <v/>
      </c>
      <c r="AE967">
        <f>ROUND((EU967),2)</f>
        <v/>
      </c>
      <c r="AF967">
        <f>ROUND((EV967),2)</f>
        <v/>
      </c>
      <c r="AG967">
        <f>ROUND((AP967),2)</f>
        <v/>
      </c>
      <c r="AH967">
        <f>(EW967)</f>
        <v/>
      </c>
      <c r="AI967">
        <f>(EX967)</f>
        <v/>
      </c>
      <c r="AJ967">
        <f>(AS967)</f>
        <v/>
      </c>
      <c r="AK967" t="n">
        <v>60.56</v>
      </c>
      <c r="AL967" t="n">
        <v>20.2</v>
      </c>
      <c r="AM967" t="n">
        <v>17.44</v>
      </c>
      <c r="AN967" t="n">
        <v>0</v>
      </c>
      <c r="AO967" t="n">
        <v>22.92</v>
      </c>
      <c r="AP967" t="n">
        <v>0</v>
      </c>
      <c r="AQ967" t="n">
        <v>2.31</v>
      </c>
      <c r="AR967" t="n">
        <v>0</v>
      </c>
      <c r="AS967" t="n">
        <v>0</v>
      </c>
      <c r="AT967" t="n">
        <v>103</v>
      </c>
      <c r="AU967" t="n">
        <v>59</v>
      </c>
      <c r="AV967" t="n">
        <v>1</v>
      </c>
      <c r="AW967" t="n">
        <v>1</v>
      </c>
      <c r="AZ967" t="n">
        <v>1</v>
      </c>
      <c r="BA967" t="n">
        <v>52.25</v>
      </c>
      <c r="BB967" t="n">
        <v>7.1</v>
      </c>
      <c r="BC967" t="n">
        <v>21.95</v>
      </c>
      <c r="BD967" t="inlineStr"/>
      <c r="BE967" t="inlineStr"/>
      <c r="BF967" t="inlineStr"/>
      <c r="BG967" t="inlineStr"/>
      <c r="BH967" t="n">
        <v>0</v>
      </c>
      <c r="BI967" t="n">
        <v>1</v>
      </c>
      <c r="BJ967" t="inlineStr">
        <is>
          <t>ТЕР Московской обл., 46-01-013-1, приказ Минстроя России №675/пр от 28.02.2017 № 260/пр</t>
        </is>
      </c>
      <c r="BM967" t="n">
        <v>46001</v>
      </c>
      <c r="BN967" t="n">
        <v>0</v>
      </c>
      <c r="BO967" t="inlineStr">
        <is>
          <t>46-01-013-1</t>
        </is>
      </c>
      <c r="BP967" t="n">
        <v>1</v>
      </c>
      <c r="BQ967" t="n">
        <v>2</v>
      </c>
      <c r="BR967" t="n">
        <v>0</v>
      </c>
      <c r="BS967" t="n">
        <v>52.25</v>
      </c>
      <c r="BT967" t="n">
        <v>1</v>
      </c>
      <c r="BU967" t="n">
        <v>1</v>
      </c>
      <c r="BV967" t="n">
        <v>1</v>
      </c>
      <c r="BW967" t="n">
        <v>1</v>
      </c>
      <c r="BX967" t="n">
        <v>1</v>
      </c>
      <c r="BY967" t="inlineStr"/>
      <c r="BZ967" t="n">
        <v>103</v>
      </c>
      <c r="CA967" t="n">
        <v>59</v>
      </c>
      <c r="CB967" t="inlineStr"/>
      <c r="CE967" t="n">
        <v>12</v>
      </c>
      <c r="CF967" t="n">
        <v>0</v>
      </c>
      <c r="CG967" t="n">
        <v>0</v>
      </c>
      <c r="CM967" t="n">
        <v>0</v>
      </c>
      <c r="CN967" t="inlineStr"/>
      <c r="CO967" t="n">
        <v>0</v>
      </c>
      <c r="CP967">
        <f>(P967+Q967+S967)</f>
        <v/>
      </c>
      <c r="CQ967">
        <f>AC967*BC967</f>
        <v/>
      </c>
      <c r="CR967">
        <f>(ROUND((ROUND(((ET967)*1),0)*BB967),0)+ROUND((ROUND(((AE967-(EU967))*1),0)*BS967),0))</f>
        <v/>
      </c>
      <c r="CS967">
        <f>(ROUND((ROUND(((EU967)*1),0)*BS967),0)+ROUND((ROUND(((AE967-(EU967))*1),0)*BS967),0))</f>
        <v/>
      </c>
      <c r="CT967">
        <f>AF967*BA967</f>
        <v/>
      </c>
      <c r="CU967">
        <f>AG967</f>
        <v/>
      </c>
      <c r="CV967">
        <f>AH967</f>
        <v/>
      </c>
      <c r="CW967">
        <f>AI967</f>
        <v/>
      </c>
      <c r="CX967">
        <f>AJ967</f>
        <v/>
      </c>
      <c r="CY967">
        <f>(((S967+R967)*AT967)/100)</f>
        <v/>
      </c>
      <c r="CZ967">
        <f>(((S967+R967)*AU967)/100)</f>
        <v/>
      </c>
      <c r="DC967" t="inlineStr"/>
      <c r="DD967" t="inlineStr"/>
      <c r="DE967" t="inlineStr"/>
      <c r="DF967" t="inlineStr"/>
      <c r="DG967" t="inlineStr"/>
      <c r="DH967" t="inlineStr"/>
      <c r="DI967" t="inlineStr"/>
      <c r="DJ967" t="inlineStr"/>
      <c r="DK967" t="inlineStr"/>
      <c r="DL967" t="inlineStr"/>
      <c r="DM967" t="inlineStr"/>
      <c r="DN967" t="n">
        <v>0</v>
      </c>
      <c r="DO967" t="n">
        <v>0</v>
      </c>
      <c r="DP967" t="n">
        <v>1</v>
      </c>
      <c r="DQ967" t="n">
        <v>1</v>
      </c>
      <c r="DU967" t="n">
        <v>1013</v>
      </c>
      <c r="DV967" t="inlineStr">
        <is>
          <t>1 м шва</t>
        </is>
      </c>
      <c r="DW967" t="inlineStr">
        <is>
          <t>1 м шва</t>
        </is>
      </c>
      <c r="DX967" t="n">
        <v>1</v>
      </c>
      <c r="DZ967" t="inlineStr"/>
      <c r="EA967" t="inlineStr"/>
      <c r="EB967" t="inlineStr"/>
      <c r="EC967" t="inlineStr"/>
      <c r="EE967" t="n">
        <v>78725950</v>
      </c>
      <c r="EF967" t="n">
        <v>2</v>
      </c>
      <c r="EG967" t="inlineStr">
        <is>
          <t>Общестроительные работы</t>
        </is>
      </c>
      <c r="EH967" t="n">
        <v>40</v>
      </c>
      <c r="EI967" t="inlineStr">
        <is>
          <t>Работы по реконструкции зданий и сооружений</t>
        </is>
      </c>
      <c r="EJ967" t="n">
        <v>1</v>
      </c>
      <c r="EK967" t="n">
        <v>46001</v>
      </c>
      <c r="EL967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EM967" t="inlineStr">
        <is>
          <t>ФЕР-46</t>
        </is>
      </c>
      <c r="EO967" t="inlineStr"/>
      <c r="EQ967" t="n">
        <v>0</v>
      </c>
      <c r="ER967" t="n">
        <v>60.56</v>
      </c>
      <c r="ES967" t="n">
        <v>20.2</v>
      </c>
      <c r="ET967" t="n">
        <v>17.44</v>
      </c>
      <c r="EU967" t="n">
        <v>0</v>
      </c>
      <c r="EV967" t="n">
        <v>22.92</v>
      </c>
      <c r="EW967" t="n">
        <v>2.31</v>
      </c>
      <c r="EX967" t="n">
        <v>0</v>
      </c>
      <c r="EY967" t="n">
        <v>0</v>
      </c>
      <c r="FQ967" t="n">
        <v>0</v>
      </c>
      <c r="FR967" t="n">
        <v>0</v>
      </c>
      <c r="FS967" t="n">
        <v>0</v>
      </c>
      <c r="FX967" t="n">
        <v>103</v>
      </c>
      <c r="FY967" t="n">
        <v>59</v>
      </c>
      <c r="GA967" t="inlineStr"/>
      <c r="GD967" t="n">
        <v>1</v>
      </c>
      <c r="GF967" t="n">
        <v>1020622633</v>
      </c>
      <c r="GG967" t="n">
        <v>2</v>
      </c>
      <c r="GH967" t="n">
        <v>1</v>
      </c>
      <c r="GI967" t="n">
        <v>2</v>
      </c>
      <c r="GJ967" t="n">
        <v>0</v>
      </c>
      <c r="GK967" t="n">
        <v>0</v>
      </c>
      <c r="GL967">
        <f>ROUND(IF(AND(BH967=3,BI967=3,FS967&lt;&gt;0),P967,0),0)</f>
        <v/>
      </c>
      <c r="GM967">
        <f>ROUND(O967+X967+Y967,0)+GX967</f>
        <v/>
      </c>
      <c r="GN967">
        <f>IF(OR(BI967=0,BI967=1),GM967-GX967,0)</f>
        <v/>
      </c>
      <c r="GO967">
        <f>IF(BI967=2,GM967-GX967,0)</f>
        <v/>
      </c>
      <c r="GP967">
        <f>IF(BI967=4,GM967-GX967,0)</f>
        <v/>
      </c>
      <c r="GR967" t="n">
        <v>0</v>
      </c>
      <c r="GS967" t="n">
        <v>3</v>
      </c>
      <c r="GT967" t="n">
        <v>0</v>
      </c>
      <c r="GU967" t="inlineStr"/>
      <c r="GV967">
        <f>ROUND((GT967),2)</f>
        <v/>
      </c>
      <c r="GW967" t="n">
        <v>1</v>
      </c>
      <c r="GX967">
        <f>ROUND(HC967*I967,0)</f>
        <v/>
      </c>
      <c r="HA967" t="n">
        <v>0</v>
      </c>
      <c r="HB967" t="n">
        <v>0</v>
      </c>
      <c r="HC967">
        <f>GV967*GW967</f>
        <v/>
      </c>
      <c r="HE967" t="inlineStr"/>
      <c r="HF967" t="inlineStr"/>
      <c r="HM967" t="inlineStr"/>
      <c r="HN967" t="inlineStr">
        <is>
          <t>Пр/812-040.1-1</t>
        </is>
      </c>
      <c r="HO967" t="inlineStr">
        <is>
          <t>Пр/774-040.1</t>
        </is>
      </c>
      <c r="HP967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HQ967" t="inlineStr">
        <is>
          <t>Работы по реконструкции зданий и сооружений: усиление и замена существующих конструкций, возведение отдельных конструктивных элементов</t>
        </is>
      </c>
      <c r="HS967" t="n">
        <v>0</v>
      </c>
      <c r="IK967" t="n">
        <v>0</v>
      </c>
    </row>
    <row r="968">
      <c r="A968" t="n">
        <v>17</v>
      </c>
      <c r="B968" t="n">
        <v>0</v>
      </c>
      <c r="C968">
        <f>ROW(SmtRes!A507)</f>
        <v/>
      </c>
      <c r="D968">
        <f>ROW(EtalonRes!A463)</f>
        <v/>
      </c>
      <c r="E968" t="inlineStr">
        <is>
          <t>2</t>
        </is>
      </c>
      <c r="F968" t="inlineStr">
        <is>
          <t>16-07-005-1</t>
        </is>
      </c>
      <c r="G96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968" t="inlineStr">
        <is>
          <t>100 м трубопровода</t>
        </is>
      </c>
      <c r="I968">
        <f>ROUND(ROUND(18/100,4),7)</f>
        <v/>
      </c>
      <c r="J968" t="n">
        <v>0</v>
      </c>
      <c r="K968">
        <f>ROUND(ROUND(18/100,4),7)</f>
        <v/>
      </c>
      <c r="O968">
        <f>ROUND(CP968,0)</f>
        <v/>
      </c>
      <c r="P968">
        <f>ROUND(CQ968*I968,0)</f>
        <v/>
      </c>
      <c r="Q968">
        <f>(ROUND((ROUND(((ET968)*I968),0)*BB968),0)+ROUND((ROUND(((AE968-(EU968))*I968),0)*BS968),0))</f>
        <v/>
      </c>
      <c r="R968">
        <f>(ROUND((ROUND(((EU968)*I968),0)*BS968),0)+ROUND((ROUND(((AE968-(EU968))*I968),0)*BS968),0))</f>
        <v/>
      </c>
      <c r="S968">
        <f>ROUND(CT968*I968,0)</f>
        <v/>
      </c>
      <c r="T968">
        <f>ROUND(CU968*I968,0)</f>
        <v/>
      </c>
      <c r="U968">
        <f>ROUND(CV968*I968,7)</f>
        <v/>
      </c>
      <c r="V968">
        <f>ROUND(CW968*I968,7)</f>
        <v/>
      </c>
      <c r="W968">
        <f>ROUND(CX968*I968,0)</f>
        <v/>
      </c>
      <c r="X968">
        <f>ROUND(CY968,0)</f>
        <v/>
      </c>
      <c r="Y968">
        <f>ROUND(CZ968,0)</f>
        <v/>
      </c>
      <c r="AA968" t="n">
        <v>78869116</v>
      </c>
      <c r="AB968">
        <f>ROUND((AC968+AD968+AF968),2)</f>
        <v/>
      </c>
      <c r="AC968">
        <f>ROUND((ES968),2)</f>
        <v/>
      </c>
      <c r="AD968">
        <f>ROUND((((ET968)-(EU968))+AE968),2)</f>
        <v/>
      </c>
      <c r="AE968">
        <f>ROUND((EU968),2)</f>
        <v/>
      </c>
      <c r="AF968">
        <f>ROUND((EV968),2)</f>
        <v/>
      </c>
      <c r="AG968">
        <f>ROUND((AP968),2)</f>
        <v/>
      </c>
      <c r="AH968">
        <f>(EW968)</f>
        <v/>
      </c>
      <c r="AI968">
        <f>(EX968)</f>
        <v/>
      </c>
      <c r="AJ968">
        <f>(AS968)</f>
        <v/>
      </c>
      <c r="AK968" t="n">
        <v>107.11</v>
      </c>
      <c r="AL968" t="n">
        <v>4.28</v>
      </c>
      <c r="AM968" t="n">
        <v>44.51</v>
      </c>
      <c r="AN968" t="n">
        <v>0</v>
      </c>
      <c r="AO968" t="n">
        <v>58.32</v>
      </c>
      <c r="AP968" t="n">
        <v>0</v>
      </c>
      <c r="AQ968" t="n">
        <v>5.01</v>
      </c>
      <c r="AR968" t="n">
        <v>0</v>
      </c>
      <c r="AS968" t="n">
        <v>0</v>
      </c>
      <c r="AT968" t="n">
        <v>121</v>
      </c>
      <c r="AU968" t="n">
        <v>72</v>
      </c>
      <c r="AV968" t="n">
        <v>1</v>
      </c>
      <c r="AW968" t="n">
        <v>1</v>
      </c>
      <c r="AZ968" t="n">
        <v>1</v>
      </c>
      <c r="BA968" t="n">
        <v>52.25</v>
      </c>
      <c r="BB968" t="n">
        <v>5.97</v>
      </c>
      <c r="BC968" t="n">
        <v>11.38</v>
      </c>
      <c r="BD968" t="inlineStr"/>
      <c r="BE968" t="inlineStr"/>
      <c r="BF968" t="inlineStr"/>
      <c r="BG968" t="inlineStr"/>
      <c r="BH968" t="n">
        <v>0</v>
      </c>
      <c r="BI968" t="n">
        <v>1</v>
      </c>
      <c r="BJ968" t="inlineStr">
        <is>
          <t>ТЕР Московской обл., 16-07-005-1, приказ Минстроя России №675/пр от 28.02.2017 № 260/пр</t>
        </is>
      </c>
      <c r="BM968" t="n">
        <v>16001</v>
      </c>
      <c r="BN968" t="n">
        <v>0</v>
      </c>
      <c r="BO968" t="inlineStr">
        <is>
          <t>16-07-005-1</t>
        </is>
      </c>
      <c r="BP968" t="n">
        <v>1</v>
      </c>
      <c r="BQ968" t="n">
        <v>2</v>
      </c>
      <c r="BR968" t="n">
        <v>0</v>
      </c>
      <c r="BS968" t="n">
        <v>52.25</v>
      </c>
      <c r="BT968" t="n">
        <v>1</v>
      </c>
      <c r="BU968" t="n">
        <v>1</v>
      </c>
      <c r="BV968" t="n">
        <v>1</v>
      </c>
      <c r="BW968" t="n">
        <v>1</v>
      </c>
      <c r="BX968" t="n">
        <v>1</v>
      </c>
      <c r="BY968" t="inlineStr"/>
      <c r="BZ968" t="n">
        <v>121</v>
      </c>
      <c r="CA968" t="n">
        <v>72</v>
      </c>
      <c r="CB968" t="inlineStr"/>
      <c r="CE968" t="n">
        <v>12</v>
      </c>
      <c r="CF968" t="n">
        <v>0</v>
      </c>
      <c r="CG968" t="n">
        <v>0</v>
      </c>
      <c r="CM968" t="n">
        <v>0</v>
      </c>
      <c r="CN968" t="inlineStr"/>
      <c r="CO968" t="n">
        <v>0</v>
      </c>
      <c r="CP968">
        <f>(P968+Q968+S968)</f>
        <v/>
      </c>
      <c r="CQ968">
        <f>AC968*BC968</f>
        <v/>
      </c>
      <c r="CR968">
        <f>(ROUND((ROUND(((ET968)*1),0)*BB968),0)+ROUND((ROUND(((AE968-(EU968))*1),0)*BS968),0))</f>
        <v/>
      </c>
      <c r="CS968">
        <f>(ROUND((ROUND(((EU968)*1),0)*BS968),0)+ROUND((ROUND(((AE968-(EU968))*1),0)*BS968),0))</f>
        <v/>
      </c>
      <c r="CT968">
        <f>AF968*BA968</f>
        <v/>
      </c>
      <c r="CU968">
        <f>AG968</f>
        <v/>
      </c>
      <c r="CV968">
        <f>AH968</f>
        <v/>
      </c>
      <c r="CW968">
        <f>AI968</f>
        <v/>
      </c>
      <c r="CX968">
        <f>AJ968</f>
        <v/>
      </c>
      <c r="CY968">
        <f>(((S968+R968)*AT968)/100)</f>
        <v/>
      </c>
      <c r="CZ968">
        <f>(((S968+R968)*AU968)/100)</f>
        <v/>
      </c>
      <c r="DC968" t="inlineStr"/>
      <c r="DD968" t="inlineStr"/>
      <c r="DE968" t="inlineStr"/>
      <c r="DF968" t="inlineStr"/>
      <c r="DG968" t="inlineStr"/>
      <c r="DH968" t="inlineStr"/>
      <c r="DI968" t="inlineStr"/>
      <c r="DJ968" t="inlineStr"/>
      <c r="DK968" t="inlineStr"/>
      <c r="DL968" t="inlineStr"/>
      <c r="DM968" t="inlineStr"/>
      <c r="DN968" t="n">
        <v>0</v>
      </c>
      <c r="DO968" t="n">
        <v>0</v>
      </c>
      <c r="DP968" t="n">
        <v>1</v>
      </c>
      <c r="DQ968" t="n">
        <v>1</v>
      </c>
      <c r="DU968" t="n">
        <v>1013</v>
      </c>
      <c r="DV968" t="inlineStr">
        <is>
          <t>100 м трубопровода</t>
        </is>
      </c>
      <c r="DW968" t="inlineStr">
        <is>
          <t>100 м трубопровода</t>
        </is>
      </c>
      <c r="DX968" t="n">
        <v>1</v>
      </c>
      <c r="DZ968" t="inlineStr"/>
      <c r="EA968" t="inlineStr"/>
      <c r="EB968" t="inlineStr"/>
      <c r="EC968" t="inlineStr"/>
      <c r="EE968" t="n">
        <v>78725882</v>
      </c>
      <c r="EF968" t="n">
        <v>2</v>
      </c>
      <c r="EG968" t="inlineStr">
        <is>
          <t>Общестроительные работы</t>
        </is>
      </c>
      <c r="EH968" t="n">
        <v>16</v>
      </c>
      <c r="EI96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968" t="n">
        <v>1</v>
      </c>
      <c r="EK968" t="n">
        <v>16001</v>
      </c>
      <c r="EL968" t="inlineStr">
        <is>
          <t>Трубопроводы внутренние</t>
        </is>
      </c>
      <c r="EM968" t="inlineStr">
        <is>
          <t>ФЕР-16</t>
        </is>
      </c>
      <c r="EO968" t="inlineStr"/>
      <c r="EQ968" t="n">
        <v>0</v>
      </c>
      <c r="ER968" t="n">
        <v>107.11</v>
      </c>
      <c r="ES968" t="n">
        <v>4.28</v>
      </c>
      <c r="ET968" t="n">
        <v>44.51</v>
      </c>
      <c r="EU968" t="n">
        <v>0</v>
      </c>
      <c r="EV968" t="n">
        <v>58.32</v>
      </c>
      <c r="EW968" t="n">
        <v>5.01</v>
      </c>
      <c r="EX968" t="n">
        <v>0</v>
      </c>
      <c r="EY968" t="n">
        <v>0</v>
      </c>
      <c r="FQ968" t="n">
        <v>0</v>
      </c>
      <c r="FR968" t="n">
        <v>0</v>
      </c>
      <c r="FS968" t="n">
        <v>0</v>
      </c>
      <c r="FX968" t="n">
        <v>121</v>
      </c>
      <c r="FY968" t="n">
        <v>72</v>
      </c>
      <c r="GA968" t="inlineStr"/>
      <c r="GD968" t="n">
        <v>1</v>
      </c>
      <c r="GF968" t="n">
        <v>635989612</v>
      </c>
      <c r="GG968" t="n">
        <v>2</v>
      </c>
      <c r="GH968" t="n">
        <v>1</v>
      </c>
      <c r="GI968" t="n">
        <v>2</v>
      </c>
      <c r="GJ968" t="n">
        <v>0</v>
      </c>
      <c r="GK968" t="n">
        <v>0</v>
      </c>
      <c r="GL968">
        <f>ROUND(IF(AND(BH968=3,BI968=3,FS968&lt;&gt;0),P968,0),0)</f>
        <v/>
      </c>
      <c r="GM968">
        <f>ROUND(O968+X968+Y968,0)+GX968</f>
        <v/>
      </c>
      <c r="GN968">
        <f>IF(OR(BI968=0,BI968=1),GM968-GX968,0)</f>
        <v/>
      </c>
      <c r="GO968">
        <f>IF(BI968=2,GM968-GX968,0)</f>
        <v/>
      </c>
      <c r="GP968">
        <f>IF(BI968=4,GM968-GX968,0)</f>
        <v/>
      </c>
      <c r="GR968" t="n">
        <v>0</v>
      </c>
      <c r="GS968" t="n">
        <v>3</v>
      </c>
      <c r="GT968" t="n">
        <v>0</v>
      </c>
      <c r="GU968" t="inlineStr"/>
      <c r="GV968">
        <f>ROUND((GT968),2)</f>
        <v/>
      </c>
      <c r="GW968" t="n">
        <v>1</v>
      </c>
      <c r="GX968">
        <f>ROUND(HC968*I968,0)</f>
        <v/>
      </c>
      <c r="HA968" t="n">
        <v>0</v>
      </c>
      <c r="HB968" t="n">
        <v>0</v>
      </c>
      <c r="HC968">
        <f>GV968*GW968</f>
        <v/>
      </c>
      <c r="HE968" t="inlineStr"/>
      <c r="HF968" t="inlineStr"/>
      <c r="HM968" t="inlineStr"/>
      <c r="HN968" t="inlineStr">
        <is>
          <t>Пр/812-016.0-1</t>
        </is>
      </c>
      <c r="HO968" t="inlineStr">
        <is>
          <t>Пр/774-016.0</t>
        </is>
      </c>
      <c r="HP96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96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968" t="n">
        <v>0</v>
      </c>
      <c r="IK968" t="n">
        <v>0</v>
      </c>
    </row>
    <row r="969"/>
    <row r="970">
      <c r="A970" s="435" t="n">
        <v>51</v>
      </c>
      <c r="B970" s="435">
        <f>B963</f>
        <v/>
      </c>
      <c r="C970" s="435">
        <f>A963</f>
        <v/>
      </c>
      <c r="D970" s="435">
        <f>ROW(A963)</f>
        <v/>
      </c>
      <c r="E970" s="435" t="n"/>
      <c r="F970" s="435">
        <f>IF(F963&lt;&gt;"",F963,"")</f>
        <v/>
      </c>
      <c r="G970" s="435">
        <f>IF(G963&lt;&gt;"",G963,"")</f>
        <v/>
      </c>
      <c r="H970" s="435" t="n">
        <v>0</v>
      </c>
      <c r="I970" s="435" t="n"/>
      <c r="J970" s="435" t="n"/>
      <c r="K970" s="435" t="n"/>
      <c r="L970" s="435" t="n"/>
      <c r="M970" s="435" t="n"/>
      <c r="N970" s="435" t="n"/>
      <c r="O970" s="435" t="n">
        <v>0</v>
      </c>
      <c r="P970" s="435" t="n">
        <v>0</v>
      </c>
      <c r="Q970" s="435" t="n">
        <v>0</v>
      </c>
      <c r="R970" s="435" t="n">
        <v>0</v>
      </c>
      <c r="S970" s="435" t="n">
        <v>0</v>
      </c>
      <c r="T970" s="435" t="n">
        <v>0</v>
      </c>
      <c r="U970" s="435" t="n">
        <v>0</v>
      </c>
      <c r="V970" s="435" t="n">
        <v>0</v>
      </c>
      <c r="W970" s="435" t="n">
        <v>0</v>
      </c>
      <c r="X970" s="435" t="n">
        <v>0</v>
      </c>
      <c r="Y970" s="435" t="n">
        <v>0</v>
      </c>
      <c r="Z970" s="435" t="n"/>
      <c r="AA970" s="435" t="n"/>
      <c r="AB970" s="435" t="n"/>
      <c r="AC970" s="435" t="n"/>
      <c r="AD970" s="435" t="n"/>
      <c r="AE970" s="435" t="n"/>
      <c r="AF970" s="435" t="n"/>
      <c r="AG970" s="435" t="n"/>
      <c r="AH970" s="435" t="n"/>
      <c r="AI970" s="435" t="n"/>
      <c r="AJ970" s="435" t="n"/>
      <c r="AK970" s="435" t="n"/>
      <c r="AL970" s="435" t="n"/>
      <c r="AM970" s="435" t="n"/>
      <c r="AN970" s="435" t="n"/>
      <c r="AO970" s="435">
        <f>ROUND(BX970,0)</f>
        <v/>
      </c>
      <c r="AP970" s="435">
        <f>ROUND(BY970,0)</f>
        <v/>
      </c>
      <c r="AQ970" s="435">
        <f>ROUND(BZ970,0)</f>
        <v/>
      </c>
      <c r="AR970" s="435">
        <f>ROUND(CA970,0)</f>
        <v/>
      </c>
      <c r="AS970" s="435">
        <f>ROUND(CB970,0)</f>
        <v/>
      </c>
      <c r="AT970" s="435">
        <f>ROUND(CC970,0)</f>
        <v/>
      </c>
      <c r="AU970" s="435">
        <f>ROUND(CD970,0)</f>
        <v/>
      </c>
      <c r="AV970" s="435">
        <f>ROUND(CE970,0)</f>
        <v/>
      </c>
      <c r="AW970" s="435">
        <f>ROUND(CF970,0)</f>
        <v/>
      </c>
      <c r="AX970" s="435">
        <f>ROUND(CG970,0)</f>
        <v/>
      </c>
      <c r="AY970" s="435">
        <f>ROUND(CH970,0)</f>
        <v/>
      </c>
      <c r="AZ970" s="435">
        <f>ROUND(CI970,0)</f>
        <v/>
      </c>
      <c r="BA970" s="435">
        <f>ROUND(CJ970,0)</f>
        <v/>
      </c>
      <c r="BB970" s="435">
        <f>ROUND(CK970,0)</f>
        <v/>
      </c>
      <c r="BC970" s="435">
        <f>ROUND(CL970,0)</f>
        <v/>
      </c>
      <c r="BD970" s="435">
        <f>ROUND(CM970,0)</f>
        <v/>
      </c>
      <c r="BE970" s="435" t="n"/>
      <c r="BF970" s="435" t="n"/>
      <c r="BG970" s="435" t="n"/>
      <c r="BH970" s="435" t="n"/>
      <c r="BI970" s="435" t="n"/>
      <c r="BJ970" s="435" t="n"/>
      <c r="BK970" s="435" t="n"/>
      <c r="BL970" s="435" t="n"/>
      <c r="BM970" s="435" t="n"/>
      <c r="BN970" s="435" t="n"/>
      <c r="BO970" s="435" t="n"/>
      <c r="BP970" s="435" t="n"/>
      <c r="BQ970" s="435" t="n"/>
      <c r="BR970" s="435" t="n"/>
      <c r="BS970" s="435" t="n"/>
      <c r="BT970" s="435" t="n"/>
      <c r="BU970" s="435" t="n"/>
      <c r="BV970" s="435" t="n"/>
      <c r="BW970" s="435" t="n"/>
      <c r="BX970" s="435" t="n"/>
      <c r="BY970" s="435" t="n"/>
      <c r="BZ970" s="435" t="n"/>
      <c r="CA970" s="435" t="n"/>
      <c r="CB970" s="435" t="n"/>
      <c r="CC970" s="435" t="n"/>
      <c r="CD970" s="435" t="n"/>
      <c r="CE970" s="435" t="n"/>
      <c r="CF970" s="435" t="n"/>
      <c r="CG970" s="435" t="n"/>
      <c r="CH970" s="435" t="n"/>
      <c r="CI970" s="435" t="n"/>
      <c r="CJ970" s="435" t="n"/>
      <c r="CK970" s="435" t="n"/>
      <c r="CL970" s="435" t="n"/>
      <c r="CM970" s="435" t="n"/>
      <c r="CN970" s="435" t="n"/>
      <c r="CO970" s="435" t="n"/>
      <c r="CP970" s="435" t="n"/>
      <c r="CQ970" s="435" t="n"/>
      <c r="CR970" s="435" t="n"/>
      <c r="CS970" s="435" t="n"/>
      <c r="CT970" s="435" t="n"/>
      <c r="CU970" s="435" t="n"/>
      <c r="CV970" s="435" t="n"/>
      <c r="CW970" s="435" t="n"/>
      <c r="CX970" s="435" t="n"/>
      <c r="CY970" s="435" t="n"/>
      <c r="CZ970" s="435" t="n"/>
      <c r="DA970" s="435" t="n"/>
      <c r="DB970" s="435" t="n"/>
      <c r="DC970" s="435" t="n"/>
      <c r="DD970" s="435" t="n"/>
      <c r="DE970" s="435" t="n"/>
      <c r="DF970" s="435" t="n"/>
      <c r="DG970" s="436" t="n"/>
      <c r="DH970" s="436" t="n"/>
      <c r="DI970" s="436" t="n"/>
      <c r="DJ970" s="436" t="n"/>
      <c r="DK970" s="436" t="n"/>
      <c r="DL970" s="436" t="n"/>
      <c r="DM970" s="436" t="n"/>
      <c r="DN970" s="436" t="n"/>
      <c r="DO970" s="436" t="n"/>
      <c r="DP970" s="436" t="n"/>
      <c r="DQ970" s="436" t="n"/>
      <c r="DR970" s="436" t="n"/>
      <c r="DS970" s="436" t="n"/>
      <c r="DT970" s="436" t="n"/>
      <c r="DU970" s="436" t="n"/>
      <c r="DV970" s="436" t="n"/>
      <c r="DW970" s="436" t="n"/>
      <c r="DX970" s="436" t="n"/>
      <c r="DY970" s="436" t="n"/>
      <c r="DZ970" s="436" t="n"/>
      <c r="EA970" s="436" t="n"/>
      <c r="EB970" s="436" t="n"/>
      <c r="EC970" s="436" t="n"/>
      <c r="ED970" s="436" t="n"/>
      <c r="EE970" s="436" t="n"/>
      <c r="EF970" s="436" t="n"/>
      <c r="EG970" s="436" t="n"/>
      <c r="EH970" s="436" t="n"/>
      <c r="EI970" s="436" t="n"/>
      <c r="EJ970" s="436" t="n"/>
      <c r="EK970" s="436" t="n"/>
      <c r="EL970" s="436" t="n"/>
      <c r="EM970" s="436" t="n"/>
      <c r="EN970" s="436" t="n"/>
      <c r="EO970" s="436" t="n"/>
      <c r="EP970" s="436" t="n"/>
      <c r="EQ970" s="436" t="n"/>
      <c r="ER970" s="436" t="n"/>
      <c r="ES970" s="436" t="n"/>
      <c r="ET970" s="436" t="n"/>
      <c r="EU970" s="436" t="n"/>
      <c r="EV970" s="436" t="n"/>
      <c r="EW970" s="436" t="n"/>
      <c r="EX970" s="436" t="n"/>
      <c r="EY970" s="436" t="n"/>
      <c r="EZ970" s="436" t="n"/>
      <c r="FA970" s="436" t="n"/>
      <c r="FB970" s="436" t="n"/>
      <c r="FC970" s="436" t="n"/>
      <c r="FD970" s="436" t="n"/>
      <c r="FE970" s="436" t="n"/>
      <c r="FF970" s="436" t="n"/>
      <c r="FG970" s="436" t="n"/>
      <c r="FH970" s="436" t="n"/>
      <c r="FI970" s="436" t="n"/>
      <c r="FJ970" s="436" t="n"/>
      <c r="FK970" s="436" t="n"/>
      <c r="FL970" s="436" t="n"/>
      <c r="FM970" s="436" t="n"/>
      <c r="FN970" s="436" t="n"/>
      <c r="FO970" s="436" t="n"/>
      <c r="FP970" s="436" t="n"/>
      <c r="FQ970" s="436" t="n"/>
      <c r="FR970" s="436" t="n"/>
      <c r="FS970" s="436" t="n"/>
      <c r="FT970" s="436" t="n"/>
      <c r="FU970" s="436" t="n"/>
      <c r="FV970" s="436" t="n"/>
      <c r="FW970" s="436" t="n"/>
      <c r="FX970" s="436" t="n"/>
      <c r="FY970" s="436" t="n"/>
      <c r="FZ970" s="436" t="n"/>
      <c r="GA970" s="436" t="n"/>
      <c r="GB970" s="436" t="n"/>
      <c r="GC970" s="436" t="n"/>
      <c r="GD970" s="436" t="n"/>
      <c r="GE970" s="436" t="n"/>
      <c r="GF970" s="436" t="n"/>
      <c r="GG970" s="436" t="n"/>
      <c r="GH970" s="436" t="n"/>
      <c r="GI970" s="436" t="n"/>
      <c r="GJ970" s="436" t="n"/>
      <c r="GK970" s="436" t="n"/>
      <c r="GL970" s="436" t="n"/>
      <c r="GM970" s="436" t="n"/>
      <c r="GN970" s="436" t="n"/>
      <c r="GO970" s="436" t="n"/>
      <c r="GP970" s="436" t="n"/>
      <c r="GQ970" s="436" t="n"/>
      <c r="GR970" s="436" t="n"/>
      <c r="GS970" s="436" t="n"/>
      <c r="GT970" s="436" t="n"/>
      <c r="GU970" s="436" t="n"/>
      <c r="GV970" s="436" t="n"/>
      <c r="GW970" s="436" t="n"/>
      <c r="GX970" s="436" t="n">
        <v>0</v>
      </c>
    </row>
    <row r="971"/>
    <row r="972">
      <c r="A972" s="437" t="n">
        <v>50</v>
      </c>
      <c r="B972" s="437" t="n">
        <v>0</v>
      </c>
      <c r="C972" s="437" t="n">
        <v>0</v>
      </c>
      <c r="D972" s="437" t="n">
        <v>1</v>
      </c>
      <c r="E972" s="437" t="n">
        <v>201</v>
      </c>
      <c r="F972" s="437">
        <f>ROUND(Source!O970,O972)</f>
        <v/>
      </c>
      <c r="G972" s="437" t="inlineStr">
        <is>
          <t>ПЗ</t>
        </is>
      </c>
      <c r="H972" s="437" t="inlineStr">
        <is>
          <t>Прямые затраты</t>
        </is>
      </c>
      <c r="I972" s="437" t="n"/>
      <c r="J972" s="437" t="n"/>
      <c r="K972" s="437" t="n">
        <v>201</v>
      </c>
      <c r="L972" s="437" t="n">
        <v>1</v>
      </c>
      <c r="M972" s="437" t="n">
        <v>3</v>
      </c>
      <c r="N972" s="437" t="inlineStr"/>
      <c r="O972" s="437" t="n">
        <v>0</v>
      </c>
      <c r="P972" s="437" t="n"/>
      <c r="Q972" s="437" t="n"/>
      <c r="R972" s="437" t="n"/>
      <c r="S972" s="437" t="n"/>
      <c r="T972" s="437" t="n"/>
      <c r="U972" s="437" t="n"/>
      <c r="V972" s="437" t="n"/>
      <c r="W972" s="437" t="n">
        <v>0</v>
      </c>
      <c r="X972" s="437" t="n">
        <v>1</v>
      </c>
      <c r="Y972" s="437" t="n">
        <v>0</v>
      </c>
      <c r="Z972" s="437" t="n"/>
      <c r="AA972" s="437" t="n"/>
      <c r="AB972" s="437" t="n"/>
    </row>
    <row r="973">
      <c r="A973" s="437" t="n">
        <v>50</v>
      </c>
      <c r="B973" s="437" t="n">
        <v>0</v>
      </c>
      <c r="C973" s="437" t="n">
        <v>0</v>
      </c>
      <c r="D973" s="437" t="n">
        <v>1</v>
      </c>
      <c r="E973" s="437" t="n">
        <v>202</v>
      </c>
      <c r="F973" s="437">
        <f>ROUND(Source!P970,O973)</f>
        <v/>
      </c>
      <c r="G973" s="437" t="inlineStr">
        <is>
          <t>СтМатОб</t>
        </is>
      </c>
      <c r="H973" s="437" t="inlineStr">
        <is>
          <t>Стоимость материальных ресурсов (всего)</t>
        </is>
      </c>
      <c r="I973" s="437" t="n"/>
      <c r="J973" s="437" t="n"/>
      <c r="K973" s="437" t="n">
        <v>202</v>
      </c>
      <c r="L973" s="437" t="n">
        <v>2</v>
      </c>
      <c r="M973" s="437" t="n">
        <v>3</v>
      </c>
      <c r="N973" s="437" t="inlineStr"/>
      <c r="O973" s="437" t="n">
        <v>0</v>
      </c>
      <c r="P973" s="437" t="n"/>
      <c r="Q973" s="437" t="n"/>
      <c r="R973" s="437" t="n"/>
      <c r="S973" s="437" t="n"/>
      <c r="T973" s="437" t="n"/>
      <c r="U973" s="437" t="n"/>
      <c r="V973" s="437" t="n"/>
      <c r="W973" s="437" t="n">
        <v>0</v>
      </c>
      <c r="X973" s="437" t="n">
        <v>1</v>
      </c>
      <c r="Y973" s="437" t="n">
        <v>0</v>
      </c>
      <c r="Z973" s="437" t="n"/>
      <c r="AA973" s="437" t="n"/>
      <c r="AB973" s="437" t="n"/>
    </row>
    <row r="974">
      <c r="A974" s="437" t="n">
        <v>50</v>
      </c>
      <c r="B974" s="437" t="n">
        <v>0</v>
      </c>
      <c r="C974" s="437" t="n">
        <v>0</v>
      </c>
      <c r="D974" s="437" t="n">
        <v>1</v>
      </c>
      <c r="E974" s="437" t="n">
        <v>222</v>
      </c>
      <c r="F974" s="437">
        <f>ROUND(Source!AO970,O974)</f>
        <v/>
      </c>
      <c r="G974" s="437" t="inlineStr">
        <is>
          <t>СтМатОбЗак</t>
        </is>
      </c>
      <c r="H974" s="437" t="inlineStr">
        <is>
          <t>Стоимость материалов и оборудования заказчика</t>
        </is>
      </c>
      <c r="I974" s="437" t="n"/>
      <c r="J974" s="437" t="n"/>
      <c r="K974" s="437" t="n">
        <v>222</v>
      </c>
      <c r="L974" s="437" t="n">
        <v>3</v>
      </c>
      <c r="M974" s="437" t="n">
        <v>3</v>
      </c>
      <c r="N974" s="437" t="inlineStr"/>
      <c r="O974" s="437" t="n">
        <v>0</v>
      </c>
      <c r="P974" s="437" t="n"/>
      <c r="Q974" s="437" t="n"/>
      <c r="R974" s="437" t="n"/>
      <c r="S974" s="437" t="n"/>
      <c r="T974" s="437" t="n"/>
      <c r="U974" s="437" t="n"/>
      <c r="V974" s="437" t="n"/>
      <c r="W974" s="437" t="n">
        <v>0</v>
      </c>
      <c r="X974" s="437" t="n">
        <v>1</v>
      </c>
      <c r="Y974" s="437" t="n">
        <v>0</v>
      </c>
      <c r="Z974" s="437" t="n"/>
      <c r="AA974" s="437" t="n"/>
      <c r="AB974" s="437" t="n"/>
    </row>
    <row r="975">
      <c r="A975" s="437" t="n">
        <v>50</v>
      </c>
      <c r="B975" s="437" t="n">
        <v>0</v>
      </c>
      <c r="C975" s="437" t="n">
        <v>0</v>
      </c>
      <c r="D975" s="437" t="n">
        <v>1</v>
      </c>
      <c r="E975" s="437" t="n">
        <v>225</v>
      </c>
      <c r="F975" s="437">
        <f>ROUND(Source!AV970,O975)</f>
        <v/>
      </c>
      <c r="G975" s="437" t="inlineStr">
        <is>
          <t>СтМатОбПод</t>
        </is>
      </c>
      <c r="H975" s="437" t="inlineStr">
        <is>
          <t>Стоимость материалов и оборудования подрядчика</t>
        </is>
      </c>
      <c r="I975" s="437" t="n"/>
      <c r="J975" s="437" t="n"/>
      <c r="K975" s="437" t="n">
        <v>225</v>
      </c>
      <c r="L975" s="437" t="n">
        <v>4</v>
      </c>
      <c r="M975" s="437" t="n">
        <v>3</v>
      </c>
      <c r="N975" s="437" t="inlineStr"/>
      <c r="O975" s="437" t="n">
        <v>0</v>
      </c>
      <c r="P975" s="437" t="n"/>
      <c r="Q975" s="437" t="n"/>
      <c r="R975" s="437" t="n"/>
      <c r="S975" s="437" t="n"/>
      <c r="T975" s="437" t="n"/>
      <c r="U975" s="437" t="n"/>
      <c r="V975" s="437" t="n"/>
      <c r="W975" s="437" t="n">
        <v>0</v>
      </c>
      <c r="X975" s="437" t="n">
        <v>1</v>
      </c>
      <c r="Y975" s="437" t="n">
        <v>0</v>
      </c>
      <c r="Z975" s="437" t="n"/>
      <c r="AA975" s="437" t="n"/>
      <c r="AB975" s="437" t="n"/>
    </row>
    <row r="976">
      <c r="A976" s="437" t="n">
        <v>50</v>
      </c>
      <c r="B976" s="437" t="n">
        <v>0</v>
      </c>
      <c r="C976" s="437" t="n">
        <v>0</v>
      </c>
      <c r="D976" s="437" t="n">
        <v>1</v>
      </c>
      <c r="E976" s="437" t="n">
        <v>226</v>
      </c>
      <c r="F976" s="437">
        <f>ROUND(Source!AW970,O976)</f>
        <v/>
      </c>
      <c r="G976" s="437" t="inlineStr">
        <is>
          <t>СтМат</t>
        </is>
      </c>
      <c r="H976" s="437" t="inlineStr">
        <is>
          <t>Стоимость материалов (всего)</t>
        </is>
      </c>
      <c r="I976" s="437" t="n"/>
      <c r="J976" s="437" t="n"/>
      <c r="K976" s="437" t="n">
        <v>226</v>
      </c>
      <c r="L976" s="437" t="n">
        <v>5</v>
      </c>
      <c r="M976" s="437" t="n">
        <v>3</v>
      </c>
      <c r="N976" s="437" t="inlineStr"/>
      <c r="O976" s="437" t="n">
        <v>0</v>
      </c>
      <c r="P976" s="437" t="n"/>
      <c r="Q976" s="437" t="n"/>
      <c r="R976" s="437" t="n"/>
      <c r="S976" s="437" t="n"/>
      <c r="T976" s="437" t="n"/>
      <c r="U976" s="437" t="n"/>
      <c r="V976" s="437" t="n"/>
      <c r="W976" s="437" t="n">
        <v>0</v>
      </c>
      <c r="X976" s="437" t="n">
        <v>1</v>
      </c>
      <c r="Y976" s="437" t="n">
        <v>0</v>
      </c>
      <c r="Z976" s="437" t="n"/>
      <c r="AA976" s="437" t="n"/>
      <c r="AB976" s="437" t="n"/>
    </row>
    <row r="977">
      <c r="A977" s="437" t="n">
        <v>50</v>
      </c>
      <c r="B977" s="437" t="n">
        <v>0</v>
      </c>
      <c r="C977" s="437" t="n">
        <v>0</v>
      </c>
      <c r="D977" s="437" t="n">
        <v>1</v>
      </c>
      <c r="E977" s="437" t="n">
        <v>227</v>
      </c>
      <c r="F977" s="437">
        <f>ROUND(Source!AX970,O977)</f>
        <v/>
      </c>
      <c r="G977" s="437" t="inlineStr">
        <is>
          <t>СтМатЗак</t>
        </is>
      </c>
      <c r="H977" s="437" t="inlineStr">
        <is>
          <t>Стоимость материалов заказчика</t>
        </is>
      </c>
      <c r="I977" s="437" t="n"/>
      <c r="J977" s="437" t="n"/>
      <c r="K977" s="437" t="n">
        <v>227</v>
      </c>
      <c r="L977" s="437" t="n">
        <v>6</v>
      </c>
      <c r="M977" s="437" t="n">
        <v>3</v>
      </c>
      <c r="N977" s="437" t="inlineStr"/>
      <c r="O977" s="437" t="n">
        <v>0</v>
      </c>
      <c r="P977" s="437" t="n"/>
      <c r="Q977" s="437" t="n"/>
      <c r="R977" s="437" t="n"/>
      <c r="S977" s="437" t="n"/>
      <c r="T977" s="437" t="n"/>
      <c r="U977" s="437" t="n"/>
      <c r="V977" s="437" t="n"/>
      <c r="W977" s="437" t="n">
        <v>0</v>
      </c>
      <c r="X977" s="437" t="n">
        <v>1</v>
      </c>
      <c r="Y977" s="437" t="n">
        <v>0</v>
      </c>
      <c r="Z977" s="437" t="n"/>
      <c r="AA977" s="437" t="n"/>
      <c r="AB977" s="437" t="n"/>
    </row>
    <row r="978">
      <c r="A978" s="437" t="n">
        <v>50</v>
      </c>
      <c r="B978" s="437" t="n">
        <v>0</v>
      </c>
      <c r="C978" s="437" t="n">
        <v>0</v>
      </c>
      <c r="D978" s="437" t="n">
        <v>1</v>
      </c>
      <c r="E978" s="437" t="n">
        <v>228</v>
      </c>
      <c r="F978" s="437">
        <f>ROUND(Source!AY970,O978)</f>
        <v/>
      </c>
      <c r="G978" s="437" t="inlineStr">
        <is>
          <t>СтМатПод</t>
        </is>
      </c>
      <c r="H978" s="437" t="inlineStr">
        <is>
          <t>Стоимость материалов подрядчика</t>
        </is>
      </c>
      <c r="I978" s="437" t="n"/>
      <c r="J978" s="437" t="n"/>
      <c r="K978" s="437" t="n">
        <v>228</v>
      </c>
      <c r="L978" s="437" t="n">
        <v>7</v>
      </c>
      <c r="M978" s="437" t="n">
        <v>3</v>
      </c>
      <c r="N978" s="437" t="inlineStr"/>
      <c r="O978" s="437" t="n">
        <v>0</v>
      </c>
      <c r="P978" s="437" t="n"/>
      <c r="Q978" s="437" t="n"/>
      <c r="R978" s="437" t="n"/>
      <c r="S978" s="437" t="n"/>
      <c r="T978" s="437" t="n"/>
      <c r="U978" s="437" t="n"/>
      <c r="V978" s="437" t="n"/>
      <c r="W978" s="437" t="n">
        <v>0</v>
      </c>
      <c r="X978" s="437" t="n">
        <v>1</v>
      </c>
      <c r="Y978" s="437" t="n">
        <v>0</v>
      </c>
      <c r="Z978" s="437" t="n"/>
      <c r="AA978" s="437" t="n"/>
      <c r="AB978" s="437" t="n"/>
    </row>
    <row r="979">
      <c r="A979" s="437" t="n">
        <v>50</v>
      </c>
      <c r="B979" s="437" t="n">
        <v>0</v>
      </c>
      <c r="C979" s="437" t="n">
        <v>0</v>
      </c>
      <c r="D979" s="437" t="n">
        <v>1</v>
      </c>
      <c r="E979" s="437" t="n">
        <v>216</v>
      </c>
      <c r="F979" s="437">
        <f>ROUND(Source!AP970,O979)</f>
        <v/>
      </c>
      <c r="G979" s="437" t="inlineStr">
        <is>
          <t>Оборуд</t>
        </is>
      </c>
      <c r="H979" s="437" t="inlineStr">
        <is>
          <t>Стоимость оборудования (всего)</t>
        </is>
      </c>
      <c r="I979" s="437" t="n"/>
      <c r="J979" s="437" t="n"/>
      <c r="K979" s="437" t="n">
        <v>216</v>
      </c>
      <c r="L979" s="437" t="n">
        <v>8</v>
      </c>
      <c r="M979" s="437" t="n">
        <v>3</v>
      </c>
      <c r="N979" s="437" t="inlineStr"/>
      <c r="O979" s="437" t="n">
        <v>0</v>
      </c>
      <c r="P979" s="437" t="n"/>
      <c r="Q979" s="437" t="n"/>
      <c r="R979" s="437" t="n"/>
      <c r="S979" s="437" t="n"/>
      <c r="T979" s="437" t="n"/>
      <c r="U979" s="437" t="n"/>
      <c r="V979" s="437" t="n"/>
      <c r="W979" s="437" t="n">
        <v>0</v>
      </c>
      <c r="X979" s="437" t="n">
        <v>1</v>
      </c>
      <c r="Y979" s="437" t="n">
        <v>0</v>
      </c>
      <c r="Z979" s="437" t="n"/>
      <c r="AA979" s="437" t="n"/>
      <c r="AB979" s="437" t="n"/>
    </row>
    <row r="980">
      <c r="A980" s="437" t="n">
        <v>50</v>
      </c>
      <c r="B980" s="437" t="n">
        <v>0</v>
      </c>
      <c r="C980" s="437" t="n">
        <v>0</v>
      </c>
      <c r="D980" s="437" t="n">
        <v>1</v>
      </c>
      <c r="E980" s="437" t="n">
        <v>223</v>
      </c>
      <c r="F980" s="437">
        <f>ROUND(Source!AQ970,O980)</f>
        <v/>
      </c>
      <c r="G980" s="437" t="inlineStr">
        <is>
          <t>ОборудЗак</t>
        </is>
      </c>
      <c r="H980" s="437" t="inlineStr">
        <is>
          <t>Стоимость оборудования заказчика</t>
        </is>
      </c>
      <c r="I980" s="437" t="n"/>
      <c r="J980" s="437" t="n"/>
      <c r="K980" s="437" t="n">
        <v>223</v>
      </c>
      <c r="L980" s="437" t="n">
        <v>9</v>
      </c>
      <c r="M980" s="437" t="n">
        <v>3</v>
      </c>
      <c r="N980" s="437" t="inlineStr"/>
      <c r="O980" s="437" t="n">
        <v>0</v>
      </c>
      <c r="P980" s="437" t="n"/>
      <c r="Q980" s="437" t="n"/>
      <c r="R980" s="437" t="n"/>
      <c r="S980" s="437" t="n"/>
      <c r="T980" s="437" t="n"/>
      <c r="U980" s="437" t="n"/>
      <c r="V980" s="437" t="n"/>
      <c r="W980" s="437" t="n">
        <v>0</v>
      </c>
      <c r="X980" s="437" t="n">
        <v>1</v>
      </c>
      <c r="Y980" s="437" t="n">
        <v>0</v>
      </c>
      <c r="Z980" s="437" t="n"/>
      <c r="AA980" s="437" t="n"/>
      <c r="AB980" s="437" t="n"/>
    </row>
    <row r="981">
      <c r="A981" s="437" t="n">
        <v>50</v>
      </c>
      <c r="B981" s="437" t="n">
        <v>0</v>
      </c>
      <c r="C981" s="437" t="n">
        <v>0</v>
      </c>
      <c r="D981" s="437" t="n">
        <v>1</v>
      </c>
      <c r="E981" s="437" t="n">
        <v>229</v>
      </c>
      <c r="F981" s="437">
        <f>ROUND(Source!AZ970,O981)</f>
        <v/>
      </c>
      <c r="G981" s="437" t="inlineStr">
        <is>
          <t>ОборудПод</t>
        </is>
      </c>
      <c r="H981" s="437" t="inlineStr">
        <is>
          <t>Стоимость оборудования подрядчика</t>
        </is>
      </c>
      <c r="I981" s="437" t="n"/>
      <c r="J981" s="437" t="n"/>
      <c r="K981" s="437" t="n">
        <v>229</v>
      </c>
      <c r="L981" s="437" t="n">
        <v>10</v>
      </c>
      <c r="M981" s="437" t="n">
        <v>3</v>
      </c>
      <c r="N981" s="437" t="inlineStr"/>
      <c r="O981" s="437" t="n">
        <v>0</v>
      </c>
      <c r="P981" s="437" t="n"/>
      <c r="Q981" s="437" t="n"/>
      <c r="R981" s="437" t="n"/>
      <c r="S981" s="437" t="n"/>
      <c r="T981" s="437" t="n"/>
      <c r="U981" s="437" t="n"/>
      <c r="V981" s="437" t="n"/>
      <c r="W981" s="437" t="n">
        <v>0</v>
      </c>
      <c r="X981" s="437" t="n">
        <v>1</v>
      </c>
      <c r="Y981" s="437" t="n">
        <v>0</v>
      </c>
      <c r="Z981" s="437" t="n"/>
      <c r="AA981" s="437" t="n"/>
      <c r="AB981" s="437" t="n"/>
    </row>
    <row r="982">
      <c r="A982" s="437" t="n">
        <v>50</v>
      </c>
      <c r="B982" s="437" t="n">
        <v>0</v>
      </c>
      <c r="C982" s="437" t="n">
        <v>0</v>
      </c>
      <c r="D982" s="437" t="n">
        <v>1</v>
      </c>
      <c r="E982" s="437" t="n">
        <v>203</v>
      </c>
      <c r="F982" s="437">
        <f>ROUND(Source!Q970,O982)</f>
        <v/>
      </c>
      <c r="G982" s="437" t="inlineStr">
        <is>
          <t>ЭММ</t>
        </is>
      </c>
      <c r="H982" s="437" t="inlineStr">
        <is>
          <t>Эксплуатация машин</t>
        </is>
      </c>
      <c r="I982" s="437" t="n"/>
      <c r="J982" s="437" t="n"/>
      <c r="K982" s="437" t="n">
        <v>203</v>
      </c>
      <c r="L982" s="437" t="n">
        <v>11</v>
      </c>
      <c r="M982" s="437" t="n">
        <v>3</v>
      </c>
      <c r="N982" s="437" t="inlineStr"/>
      <c r="O982" s="437" t="n">
        <v>0</v>
      </c>
      <c r="P982" s="437" t="n"/>
      <c r="Q982" s="437" t="n"/>
      <c r="R982" s="437" t="n"/>
      <c r="S982" s="437" t="n"/>
      <c r="T982" s="437" t="n"/>
      <c r="U982" s="437" t="n"/>
      <c r="V982" s="437" t="n"/>
      <c r="W982" s="437" t="n">
        <v>0</v>
      </c>
      <c r="X982" s="437" t="n">
        <v>1</v>
      </c>
      <c r="Y982" s="437" t="n">
        <v>0</v>
      </c>
      <c r="Z982" s="437" t="n"/>
      <c r="AA982" s="437" t="n"/>
      <c r="AB982" s="437" t="n"/>
    </row>
    <row r="983">
      <c r="A983" s="437" t="n">
        <v>50</v>
      </c>
      <c r="B983" s="437" t="n">
        <v>0</v>
      </c>
      <c r="C983" s="437" t="n">
        <v>0</v>
      </c>
      <c r="D983" s="437" t="n">
        <v>1</v>
      </c>
      <c r="E983" s="437" t="n">
        <v>231</v>
      </c>
      <c r="F983" s="437">
        <f>ROUND(Source!BB970,O983)</f>
        <v/>
      </c>
      <c r="G983" s="437" t="inlineStr">
        <is>
          <t>ЭММсНРиСП</t>
        </is>
      </c>
      <c r="H983" s="437" t="inlineStr">
        <is>
          <t>Эксплуатация машин по ТСН-2001.16</t>
        </is>
      </c>
      <c r="I983" s="437" t="n"/>
      <c r="J983" s="437" t="n"/>
      <c r="K983" s="437" t="n">
        <v>231</v>
      </c>
      <c r="L983" s="437" t="n">
        <v>12</v>
      </c>
      <c r="M983" s="437" t="n">
        <v>3</v>
      </c>
      <c r="N983" s="437" t="inlineStr"/>
      <c r="O983" s="437" t="n">
        <v>0</v>
      </c>
      <c r="P983" s="437" t="n"/>
      <c r="Q983" s="437" t="n"/>
      <c r="R983" s="437" t="n"/>
      <c r="S983" s="437" t="n"/>
      <c r="T983" s="437" t="n"/>
      <c r="U983" s="437" t="n"/>
      <c r="V983" s="437" t="n"/>
      <c r="W983" s="437" t="n">
        <v>0</v>
      </c>
      <c r="X983" s="437" t="n">
        <v>1</v>
      </c>
      <c r="Y983" s="437" t="n">
        <v>0</v>
      </c>
      <c r="Z983" s="437" t="n"/>
      <c r="AA983" s="437" t="n"/>
      <c r="AB983" s="437" t="n"/>
    </row>
    <row r="984">
      <c r="A984" s="437" t="n">
        <v>50</v>
      </c>
      <c r="B984" s="437" t="n">
        <v>0</v>
      </c>
      <c r="C984" s="437" t="n">
        <v>0</v>
      </c>
      <c r="D984" s="437" t="n">
        <v>1</v>
      </c>
      <c r="E984" s="437" t="n">
        <v>204</v>
      </c>
      <c r="F984" s="437">
        <f>ROUND(Source!R970,O984)</f>
        <v/>
      </c>
      <c r="G984" s="437" t="inlineStr">
        <is>
          <t>ЗПМ</t>
        </is>
      </c>
      <c r="H984" s="437" t="inlineStr">
        <is>
          <t>ЗП машинистов</t>
        </is>
      </c>
      <c r="I984" s="437" t="n"/>
      <c r="J984" s="437" t="n"/>
      <c r="K984" s="437" t="n">
        <v>204</v>
      </c>
      <c r="L984" s="437" t="n">
        <v>13</v>
      </c>
      <c r="M984" s="437" t="n">
        <v>3</v>
      </c>
      <c r="N984" s="437" t="inlineStr"/>
      <c r="O984" s="437" t="n">
        <v>0</v>
      </c>
      <c r="P984" s="437" t="n"/>
      <c r="Q984" s="437" t="n"/>
      <c r="R984" s="437" t="n"/>
      <c r="S984" s="437" t="n"/>
      <c r="T984" s="437" t="n"/>
      <c r="U984" s="437" t="n"/>
      <c r="V984" s="437" t="n"/>
      <c r="W984" s="437" t="n">
        <v>0</v>
      </c>
      <c r="X984" s="437" t="n">
        <v>1</v>
      </c>
      <c r="Y984" s="437" t="n">
        <v>0</v>
      </c>
      <c r="Z984" s="437" t="n"/>
      <c r="AA984" s="437" t="n"/>
      <c r="AB984" s="437" t="n"/>
    </row>
    <row r="985">
      <c r="A985" s="437" t="n">
        <v>50</v>
      </c>
      <c r="B985" s="437" t="n">
        <v>0</v>
      </c>
      <c r="C985" s="437" t="n">
        <v>0</v>
      </c>
      <c r="D985" s="437" t="n">
        <v>1</v>
      </c>
      <c r="E985" s="437" t="n">
        <v>205</v>
      </c>
      <c r="F985" s="437">
        <f>ROUND(Source!S970,O985)</f>
        <v/>
      </c>
      <c r="G985" s="437" t="inlineStr">
        <is>
          <t>ОЗП</t>
        </is>
      </c>
      <c r="H985" s="437" t="inlineStr">
        <is>
          <t>Основная ЗП рабочих</t>
        </is>
      </c>
      <c r="I985" s="437" t="n"/>
      <c r="J985" s="437" t="n"/>
      <c r="K985" s="437" t="n">
        <v>205</v>
      </c>
      <c r="L985" s="437" t="n">
        <v>14</v>
      </c>
      <c r="M985" s="437" t="n">
        <v>3</v>
      </c>
      <c r="N985" s="437" t="inlineStr"/>
      <c r="O985" s="437" t="n">
        <v>0</v>
      </c>
      <c r="P985" s="437" t="n"/>
      <c r="Q985" s="437" t="n"/>
      <c r="R985" s="437" t="n"/>
      <c r="S985" s="437" t="n"/>
      <c r="T985" s="437" t="n"/>
      <c r="U985" s="437" t="n"/>
      <c r="V985" s="437" t="n"/>
      <c r="W985" s="437" t="n">
        <v>0</v>
      </c>
      <c r="X985" s="437" t="n">
        <v>1</v>
      </c>
      <c r="Y985" s="437" t="n">
        <v>0</v>
      </c>
      <c r="Z985" s="437" t="n"/>
      <c r="AA985" s="437" t="n"/>
      <c r="AB985" s="437" t="n"/>
    </row>
    <row r="986">
      <c r="A986" s="437" t="n">
        <v>50</v>
      </c>
      <c r="B986" s="437" t="n">
        <v>0</v>
      </c>
      <c r="C986" s="437" t="n">
        <v>0</v>
      </c>
      <c r="D986" s="437" t="n">
        <v>1</v>
      </c>
      <c r="E986" s="437" t="n">
        <v>232</v>
      </c>
      <c r="F986" s="437">
        <f>ROUND(Source!BC970,O986)</f>
        <v/>
      </c>
      <c r="G986" s="437" t="inlineStr">
        <is>
          <t>ОЗПсНРиСП</t>
        </is>
      </c>
      <c r="H986" s="437" t="inlineStr">
        <is>
          <t>Основная ЗП рабочих по ТСН-2001.16</t>
        </is>
      </c>
      <c r="I986" s="437" t="n"/>
      <c r="J986" s="437" t="n"/>
      <c r="K986" s="437" t="n">
        <v>232</v>
      </c>
      <c r="L986" s="437" t="n">
        <v>15</v>
      </c>
      <c r="M986" s="437" t="n">
        <v>3</v>
      </c>
      <c r="N986" s="437" t="inlineStr"/>
      <c r="O986" s="437" t="n">
        <v>0</v>
      </c>
      <c r="P986" s="437" t="n"/>
      <c r="Q986" s="437" t="n"/>
      <c r="R986" s="437" t="n"/>
      <c r="S986" s="437" t="n"/>
      <c r="T986" s="437" t="n"/>
      <c r="U986" s="437" t="n"/>
      <c r="V986" s="437" t="n"/>
      <c r="W986" s="437" t="n">
        <v>0</v>
      </c>
      <c r="X986" s="437" t="n">
        <v>1</v>
      </c>
      <c r="Y986" s="437" t="n">
        <v>0</v>
      </c>
      <c r="Z986" s="437" t="n"/>
      <c r="AA986" s="437" t="n"/>
      <c r="AB986" s="437" t="n"/>
    </row>
    <row r="987">
      <c r="A987" s="437" t="n">
        <v>50</v>
      </c>
      <c r="B987" s="437" t="n">
        <v>0</v>
      </c>
      <c r="C987" s="437" t="n">
        <v>0</v>
      </c>
      <c r="D987" s="437" t="n">
        <v>1</v>
      </c>
      <c r="E987" s="437" t="n">
        <v>214</v>
      </c>
      <c r="F987" s="437">
        <f>ROUND(Source!AS970,O987)</f>
        <v/>
      </c>
      <c r="G987" s="437" t="inlineStr">
        <is>
          <t>Строит</t>
        </is>
      </c>
      <c r="H987" s="437" t="inlineStr">
        <is>
          <t>Строительные работы с НР и СП</t>
        </is>
      </c>
      <c r="I987" s="437" t="n"/>
      <c r="J987" s="437" t="n"/>
      <c r="K987" s="437" t="n">
        <v>214</v>
      </c>
      <c r="L987" s="437" t="n">
        <v>16</v>
      </c>
      <c r="M987" s="437" t="n">
        <v>3</v>
      </c>
      <c r="N987" s="437" t="inlineStr"/>
      <c r="O987" s="437" t="n">
        <v>0</v>
      </c>
      <c r="P987" s="437" t="n"/>
      <c r="Q987" s="437" t="n"/>
      <c r="R987" s="437" t="n"/>
      <c r="S987" s="437" t="n"/>
      <c r="T987" s="437" t="n"/>
      <c r="U987" s="437" t="n"/>
      <c r="V987" s="437" t="n"/>
      <c r="W987" s="437" t="n">
        <v>0</v>
      </c>
      <c r="X987" s="437" t="n">
        <v>1</v>
      </c>
      <c r="Y987" s="437" t="n">
        <v>0</v>
      </c>
      <c r="Z987" s="437" t="n"/>
      <c r="AA987" s="437" t="n"/>
      <c r="AB987" s="437" t="n"/>
    </row>
    <row r="988">
      <c r="A988" s="437" t="n">
        <v>50</v>
      </c>
      <c r="B988" s="437" t="n">
        <v>0</v>
      </c>
      <c r="C988" s="437" t="n">
        <v>0</v>
      </c>
      <c r="D988" s="437" t="n">
        <v>1</v>
      </c>
      <c r="E988" s="437" t="n">
        <v>215</v>
      </c>
      <c r="F988" s="437">
        <f>ROUND(Source!AT970,O988)</f>
        <v/>
      </c>
      <c r="G988" s="437" t="inlineStr">
        <is>
          <t>Монтаж</t>
        </is>
      </c>
      <c r="H988" s="437" t="inlineStr">
        <is>
          <t>Монтажные работы с НР и СП</t>
        </is>
      </c>
      <c r="I988" s="437" t="n"/>
      <c r="J988" s="437" t="n"/>
      <c r="K988" s="437" t="n">
        <v>215</v>
      </c>
      <c r="L988" s="437" t="n">
        <v>17</v>
      </c>
      <c r="M988" s="437" t="n">
        <v>3</v>
      </c>
      <c r="N988" s="437" t="inlineStr"/>
      <c r="O988" s="437" t="n">
        <v>0</v>
      </c>
      <c r="P988" s="437" t="n"/>
      <c r="Q988" s="437" t="n"/>
      <c r="R988" s="437" t="n"/>
      <c r="S988" s="437" t="n"/>
      <c r="T988" s="437" t="n"/>
      <c r="U988" s="437" t="n"/>
      <c r="V988" s="437" t="n"/>
      <c r="W988" s="437" t="n">
        <v>0</v>
      </c>
      <c r="X988" s="437" t="n">
        <v>1</v>
      </c>
      <c r="Y988" s="437" t="n">
        <v>0</v>
      </c>
      <c r="Z988" s="437" t="n"/>
      <c r="AA988" s="437" t="n"/>
      <c r="AB988" s="437" t="n"/>
    </row>
    <row r="989">
      <c r="A989" s="437" t="n">
        <v>50</v>
      </c>
      <c r="B989" s="437" t="n">
        <v>0</v>
      </c>
      <c r="C989" s="437" t="n">
        <v>0</v>
      </c>
      <c r="D989" s="437" t="n">
        <v>1</v>
      </c>
      <c r="E989" s="437" t="n">
        <v>217</v>
      </c>
      <c r="F989" s="437">
        <f>ROUND(Source!AU970,O989)</f>
        <v/>
      </c>
      <c r="G989" s="437" t="inlineStr">
        <is>
          <t>Прочие</t>
        </is>
      </c>
      <c r="H989" s="437" t="inlineStr">
        <is>
          <t>Прочие работы с НР и СП</t>
        </is>
      </c>
      <c r="I989" s="437" t="n"/>
      <c r="J989" s="437" t="n"/>
      <c r="K989" s="437" t="n">
        <v>217</v>
      </c>
      <c r="L989" s="437" t="n">
        <v>18</v>
      </c>
      <c r="M989" s="437" t="n">
        <v>3</v>
      </c>
      <c r="N989" s="437" t="inlineStr"/>
      <c r="O989" s="437" t="n">
        <v>0</v>
      </c>
      <c r="P989" s="437" t="n"/>
      <c r="Q989" s="437" t="n"/>
      <c r="R989" s="437" t="n"/>
      <c r="S989" s="437" t="n"/>
      <c r="T989" s="437" t="n"/>
      <c r="U989" s="437" t="n"/>
      <c r="V989" s="437" t="n"/>
      <c r="W989" s="437" t="n">
        <v>0</v>
      </c>
      <c r="X989" s="437" t="n">
        <v>1</v>
      </c>
      <c r="Y989" s="437" t="n">
        <v>0</v>
      </c>
      <c r="Z989" s="437" t="n"/>
      <c r="AA989" s="437" t="n"/>
      <c r="AB989" s="437" t="n"/>
    </row>
    <row r="990">
      <c r="A990" s="437" t="n">
        <v>50</v>
      </c>
      <c r="B990" s="437" t="n">
        <v>0</v>
      </c>
      <c r="C990" s="437" t="n">
        <v>0</v>
      </c>
      <c r="D990" s="437" t="n">
        <v>1</v>
      </c>
      <c r="E990" s="437" t="n">
        <v>230</v>
      </c>
      <c r="F990" s="437">
        <f>ROUND(Source!BA970,O990)</f>
        <v/>
      </c>
      <c r="G990" s="437" t="inlineStr">
        <is>
          <t>ПрочиеЗатр</t>
        </is>
      </c>
      <c r="H990" s="437" t="inlineStr">
        <is>
          <t>Прочие затраты по ТСН-2001.16</t>
        </is>
      </c>
      <c r="I990" s="437" t="n"/>
      <c r="J990" s="437" t="n"/>
      <c r="K990" s="437" t="n">
        <v>230</v>
      </c>
      <c r="L990" s="437" t="n">
        <v>19</v>
      </c>
      <c r="M990" s="437" t="n">
        <v>3</v>
      </c>
      <c r="N990" s="437" t="inlineStr"/>
      <c r="O990" s="437" t="n">
        <v>0</v>
      </c>
      <c r="P990" s="437" t="n"/>
      <c r="Q990" s="437" t="n"/>
      <c r="R990" s="437" t="n"/>
      <c r="S990" s="437" t="n"/>
      <c r="T990" s="437" t="n"/>
      <c r="U990" s="437" t="n"/>
      <c r="V990" s="437" t="n"/>
      <c r="W990" s="437" t="n">
        <v>0</v>
      </c>
      <c r="X990" s="437" t="n">
        <v>1</v>
      </c>
      <c r="Y990" s="437" t="n">
        <v>0</v>
      </c>
      <c r="Z990" s="437" t="n"/>
      <c r="AA990" s="437" t="n"/>
      <c r="AB990" s="437" t="n"/>
    </row>
    <row r="991">
      <c r="A991" s="437" t="n">
        <v>50</v>
      </c>
      <c r="B991" s="437" t="n">
        <v>0</v>
      </c>
      <c r="C991" s="437" t="n">
        <v>0</v>
      </c>
      <c r="D991" s="437" t="n">
        <v>1</v>
      </c>
      <c r="E991" s="437" t="n">
        <v>206</v>
      </c>
      <c r="F991" s="437">
        <f>ROUND(Source!T970,O991)</f>
        <v/>
      </c>
      <c r="G991" s="437" t="inlineStr">
        <is>
          <t>ВозврМат</t>
        </is>
      </c>
      <c r="H991" s="437" t="inlineStr">
        <is>
          <t>Возврат материалов</t>
        </is>
      </c>
      <c r="I991" s="437" t="n"/>
      <c r="J991" s="437" t="n"/>
      <c r="K991" s="437" t="n">
        <v>206</v>
      </c>
      <c r="L991" s="437" t="n">
        <v>20</v>
      </c>
      <c r="M991" s="437" t="n">
        <v>3</v>
      </c>
      <c r="N991" s="437" t="inlineStr"/>
      <c r="O991" s="437" t="n">
        <v>0</v>
      </c>
      <c r="P991" s="437" t="n"/>
      <c r="Q991" s="437" t="n"/>
      <c r="R991" s="437" t="n"/>
      <c r="S991" s="437" t="n"/>
      <c r="T991" s="437" t="n"/>
      <c r="U991" s="437" t="n"/>
      <c r="V991" s="437" t="n"/>
      <c r="W991" s="437" t="n">
        <v>0</v>
      </c>
      <c r="X991" s="437" t="n">
        <v>1</v>
      </c>
      <c r="Y991" s="437" t="n">
        <v>0</v>
      </c>
      <c r="Z991" s="437" t="n"/>
      <c r="AA991" s="437" t="n"/>
      <c r="AB991" s="437" t="n"/>
    </row>
    <row r="992">
      <c r="A992" s="437" t="n">
        <v>50</v>
      </c>
      <c r="B992" s="437" t="n">
        <v>0</v>
      </c>
      <c r="C992" s="437" t="n">
        <v>0</v>
      </c>
      <c r="D992" s="437" t="n">
        <v>1</v>
      </c>
      <c r="E992" s="437" t="n">
        <v>207</v>
      </c>
      <c r="F992" s="437">
        <f>ROUND(Source!U970,O992)</f>
        <v/>
      </c>
      <c r="G992" s="437" t="inlineStr">
        <is>
          <t>ТрудСтр</t>
        </is>
      </c>
      <c r="H992" s="437" t="inlineStr">
        <is>
          <t>Трудозатраты строителей</t>
        </is>
      </c>
      <c r="I992" s="437" t="n"/>
      <c r="J992" s="437" t="n"/>
      <c r="K992" s="437" t="n">
        <v>207</v>
      </c>
      <c r="L992" s="437" t="n">
        <v>21</v>
      </c>
      <c r="M992" s="437" t="n">
        <v>3</v>
      </c>
      <c r="N992" s="437" t="inlineStr"/>
      <c r="O992" s="437" t="n">
        <v>7</v>
      </c>
      <c r="P992" s="437" t="n"/>
      <c r="Q992" s="437" t="n"/>
      <c r="R992" s="437" t="n"/>
      <c r="S992" s="437" t="n"/>
      <c r="T992" s="437" t="n"/>
      <c r="U992" s="437" t="n"/>
      <c r="V992" s="437" t="n"/>
      <c r="W992" s="437" t="n">
        <v>0</v>
      </c>
      <c r="X992" s="437" t="n">
        <v>1</v>
      </c>
      <c r="Y992" s="437" t="n">
        <v>0</v>
      </c>
      <c r="Z992" s="437" t="n"/>
      <c r="AA992" s="437" t="n"/>
      <c r="AB992" s="437" t="n"/>
    </row>
    <row r="993">
      <c r="A993" s="437" t="n">
        <v>50</v>
      </c>
      <c r="B993" s="437" t="n">
        <v>0</v>
      </c>
      <c r="C993" s="437" t="n">
        <v>0</v>
      </c>
      <c r="D993" s="437" t="n">
        <v>1</v>
      </c>
      <c r="E993" s="437" t="n">
        <v>208</v>
      </c>
      <c r="F993" s="437">
        <f>ROUND(Source!V970,O993)</f>
        <v/>
      </c>
      <c r="G993" s="437" t="inlineStr">
        <is>
          <t>ТрудМаш</t>
        </is>
      </c>
      <c r="H993" s="437" t="inlineStr">
        <is>
          <t>Трудозатраты машинистов</t>
        </is>
      </c>
      <c r="I993" s="437" t="n"/>
      <c r="J993" s="437" t="n"/>
      <c r="K993" s="437" t="n">
        <v>208</v>
      </c>
      <c r="L993" s="437" t="n">
        <v>22</v>
      </c>
      <c r="M993" s="437" t="n">
        <v>3</v>
      </c>
      <c r="N993" s="437" t="inlineStr"/>
      <c r="O993" s="437" t="n">
        <v>7</v>
      </c>
      <c r="P993" s="437" t="n"/>
      <c r="Q993" s="437" t="n"/>
      <c r="R993" s="437" t="n"/>
      <c r="S993" s="437" t="n"/>
      <c r="T993" s="437" t="n"/>
      <c r="U993" s="437" t="n"/>
      <c r="V993" s="437" t="n"/>
      <c r="W993" s="437" t="n">
        <v>0</v>
      </c>
      <c r="X993" s="437" t="n">
        <v>1</v>
      </c>
      <c r="Y993" s="437" t="n">
        <v>0</v>
      </c>
      <c r="Z993" s="437" t="n"/>
      <c r="AA993" s="437" t="n"/>
      <c r="AB993" s="437" t="n"/>
    </row>
    <row r="994">
      <c r="A994" s="437" t="n">
        <v>50</v>
      </c>
      <c r="B994" s="437" t="n">
        <v>0</v>
      </c>
      <c r="C994" s="437" t="n">
        <v>0</v>
      </c>
      <c r="D994" s="437" t="n">
        <v>1</v>
      </c>
      <c r="E994" s="437" t="n">
        <v>209</v>
      </c>
      <c r="F994" s="437">
        <f>ROUND(Source!W970,O994)</f>
        <v/>
      </c>
      <c r="G994" s="437" t="inlineStr">
        <is>
          <t>ТранспМат</t>
        </is>
      </c>
      <c r="H994" s="437" t="inlineStr">
        <is>
          <t>Транспорт материалов</t>
        </is>
      </c>
      <c r="I994" s="437" t="n"/>
      <c r="J994" s="437" t="n"/>
      <c r="K994" s="437" t="n">
        <v>209</v>
      </c>
      <c r="L994" s="437" t="n">
        <v>23</v>
      </c>
      <c r="M994" s="437" t="n">
        <v>3</v>
      </c>
      <c r="N994" s="437" t="inlineStr"/>
      <c r="O994" s="437" t="n">
        <v>0</v>
      </c>
      <c r="P994" s="437" t="n"/>
      <c r="Q994" s="437" t="n"/>
      <c r="R994" s="437" t="n"/>
      <c r="S994" s="437" t="n"/>
      <c r="T994" s="437" t="n"/>
      <c r="U994" s="437" t="n"/>
      <c r="V994" s="437" t="n"/>
      <c r="W994" s="437" t="n">
        <v>0</v>
      </c>
      <c r="X994" s="437" t="n">
        <v>1</v>
      </c>
      <c r="Y994" s="437" t="n">
        <v>0</v>
      </c>
      <c r="Z994" s="437" t="n"/>
      <c r="AA994" s="437" t="n"/>
      <c r="AB994" s="437" t="n"/>
    </row>
    <row r="995">
      <c r="A995" s="437" t="n">
        <v>50</v>
      </c>
      <c r="B995" s="437" t="n">
        <v>0</v>
      </c>
      <c r="C995" s="437" t="n">
        <v>0</v>
      </c>
      <c r="D995" s="437" t="n">
        <v>1</v>
      </c>
      <c r="E995" s="437" t="n">
        <v>233</v>
      </c>
      <c r="F995" s="437">
        <f>ROUND(Source!BD970,O995)</f>
        <v/>
      </c>
      <c r="G995" s="437" t="inlineStr">
        <is>
          <t>Перевозка</t>
        </is>
      </c>
      <c r="H995" s="437" t="inlineStr">
        <is>
          <t>Перевозка грузов</t>
        </is>
      </c>
      <c r="I995" s="437" t="n"/>
      <c r="J995" s="437" t="n"/>
      <c r="K995" s="437" t="n">
        <v>233</v>
      </c>
      <c r="L995" s="437" t="n">
        <v>24</v>
      </c>
      <c r="M995" s="437" t="n">
        <v>3</v>
      </c>
      <c r="N995" s="437" t="inlineStr"/>
      <c r="O995" s="437" t="n">
        <v>0</v>
      </c>
      <c r="P995" s="437" t="n"/>
      <c r="Q995" s="437" t="n"/>
      <c r="R995" s="437" t="n"/>
      <c r="S995" s="437" t="n"/>
      <c r="T995" s="437" t="n"/>
      <c r="U995" s="437" t="n"/>
      <c r="V995" s="437" t="n"/>
      <c r="W995" s="437" t="n">
        <v>0</v>
      </c>
      <c r="X995" s="437" t="n">
        <v>1</v>
      </c>
      <c r="Y995" s="437" t="n">
        <v>0</v>
      </c>
      <c r="Z995" s="437" t="n"/>
      <c r="AA995" s="437" t="n"/>
      <c r="AB995" s="437" t="n"/>
    </row>
    <row r="996">
      <c r="A996" s="437" t="n">
        <v>50</v>
      </c>
      <c r="B996" s="437" t="n">
        <v>0</v>
      </c>
      <c r="C996" s="437" t="n">
        <v>0</v>
      </c>
      <c r="D996" s="437" t="n">
        <v>1</v>
      </c>
      <c r="E996" s="437" t="n">
        <v>210</v>
      </c>
      <c r="F996" s="437">
        <f>ROUND(Source!X970,O996)</f>
        <v/>
      </c>
      <c r="G996" s="437" t="inlineStr">
        <is>
          <t>НР</t>
        </is>
      </c>
      <c r="H996" s="437" t="inlineStr">
        <is>
          <t>Накладные расходы</t>
        </is>
      </c>
      <c r="I996" s="437" t="n"/>
      <c r="J996" s="437" t="n"/>
      <c r="K996" s="437" t="n">
        <v>210</v>
      </c>
      <c r="L996" s="437" t="n">
        <v>25</v>
      </c>
      <c r="M996" s="437" t="n">
        <v>3</v>
      </c>
      <c r="N996" s="437" t="inlineStr"/>
      <c r="O996" s="437" t="n">
        <v>0</v>
      </c>
      <c r="P996" s="437" t="n"/>
      <c r="Q996" s="437" t="n"/>
      <c r="R996" s="437" t="n"/>
      <c r="S996" s="437" t="n"/>
      <c r="T996" s="437" t="n"/>
      <c r="U996" s="437" t="n"/>
      <c r="V996" s="437" t="n"/>
      <c r="W996" s="437" t="n">
        <v>0</v>
      </c>
      <c r="X996" s="437" t="n">
        <v>1</v>
      </c>
      <c r="Y996" s="437" t="n">
        <v>0</v>
      </c>
      <c r="Z996" s="437" t="n"/>
      <c r="AA996" s="437" t="n"/>
      <c r="AB996" s="437" t="n"/>
    </row>
    <row r="997">
      <c r="A997" s="437" t="n">
        <v>50</v>
      </c>
      <c r="B997" s="437" t="n">
        <v>0</v>
      </c>
      <c r="C997" s="437" t="n">
        <v>0</v>
      </c>
      <c r="D997" s="437" t="n">
        <v>1</v>
      </c>
      <c r="E997" s="437" t="n">
        <v>211</v>
      </c>
      <c r="F997" s="437">
        <f>ROUND(Source!Y970,O997)</f>
        <v/>
      </c>
      <c r="G997" s="437" t="inlineStr">
        <is>
          <t>СмПриб</t>
        </is>
      </c>
      <c r="H997" s="437" t="inlineStr">
        <is>
          <t>Сметная прибыль</t>
        </is>
      </c>
      <c r="I997" s="437" t="n"/>
      <c r="J997" s="437" t="n"/>
      <c r="K997" s="437" t="n">
        <v>211</v>
      </c>
      <c r="L997" s="437" t="n">
        <v>26</v>
      </c>
      <c r="M997" s="437" t="n">
        <v>3</v>
      </c>
      <c r="N997" s="437" t="inlineStr"/>
      <c r="O997" s="437" t="n">
        <v>0</v>
      </c>
      <c r="P997" s="437" t="n"/>
      <c r="Q997" s="437" t="n"/>
      <c r="R997" s="437" t="n"/>
      <c r="S997" s="437" t="n"/>
      <c r="T997" s="437" t="n"/>
      <c r="U997" s="437" t="n"/>
      <c r="V997" s="437" t="n"/>
      <c r="W997" s="437" t="n">
        <v>0</v>
      </c>
      <c r="X997" s="437" t="n">
        <v>1</v>
      </c>
      <c r="Y997" s="437" t="n">
        <v>0</v>
      </c>
      <c r="Z997" s="437" t="n"/>
      <c r="AA997" s="437" t="n"/>
      <c r="AB997" s="437" t="n"/>
    </row>
    <row r="998">
      <c r="A998" s="437" t="n">
        <v>50</v>
      </c>
      <c r="B998" s="437" t="n">
        <v>0</v>
      </c>
      <c r="C998" s="437" t="n">
        <v>0</v>
      </c>
      <c r="D998" s="437" t="n">
        <v>1</v>
      </c>
      <c r="E998" s="437" t="n">
        <v>224</v>
      </c>
      <c r="F998" s="437">
        <f>ROUND(Source!AR970,O998)</f>
        <v/>
      </c>
      <c r="G998" s="437" t="inlineStr">
        <is>
          <t>Всего</t>
        </is>
      </c>
      <c r="H998" s="437" t="inlineStr">
        <is>
          <t>Всего с НР и СП</t>
        </is>
      </c>
      <c r="I998" s="437" t="n"/>
      <c r="J998" s="437" t="n"/>
      <c r="K998" s="437" t="n">
        <v>224</v>
      </c>
      <c r="L998" s="437" t="n">
        <v>27</v>
      </c>
      <c r="M998" s="437" t="n">
        <v>3</v>
      </c>
      <c r="N998" s="437" t="inlineStr"/>
      <c r="O998" s="437" t="n">
        <v>0</v>
      </c>
      <c r="P998" s="437" t="n"/>
      <c r="Q998" s="437" t="n"/>
      <c r="R998" s="437" t="n"/>
      <c r="S998" s="437" t="n"/>
      <c r="T998" s="437" t="n"/>
      <c r="U998" s="437" t="n"/>
      <c r="V998" s="437" t="n"/>
      <c r="W998" s="437" t="n">
        <v>0</v>
      </c>
      <c r="X998" s="437" t="n">
        <v>1</v>
      </c>
      <c r="Y998" s="437" t="n">
        <v>0</v>
      </c>
      <c r="Z998" s="437" t="n"/>
      <c r="AA998" s="437" t="n"/>
      <c r="AB998" s="437" t="n"/>
    </row>
    <row r="999">
      <c r="A999" s="437" t="n">
        <v>50</v>
      </c>
      <c r="B999" s="437" t="n">
        <v>0</v>
      </c>
      <c r="C999" s="437" t="n">
        <v>0</v>
      </c>
      <c r="D999" s="437" t="n">
        <v>2</v>
      </c>
      <c r="E999" s="437" t="n">
        <v>0</v>
      </c>
      <c r="F999" s="437">
        <f>ROUND(F998,O999)</f>
        <v/>
      </c>
      <c r="G999" s="437" t="inlineStr">
        <is>
          <t>и1</t>
        </is>
      </c>
      <c r="H999" s="437" t="inlineStr">
        <is>
          <t>Итого</t>
        </is>
      </c>
      <c r="I999" s="437" t="n"/>
      <c r="J999" s="437" t="n"/>
      <c r="K999" s="437" t="n">
        <v>212</v>
      </c>
      <c r="L999" s="437" t="n">
        <v>28</v>
      </c>
      <c r="M999" s="437" t="n">
        <v>0</v>
      </c>
      <c r="N999" s="437" t="inlineStr"/>
      <c r="O999" s="437" t="n">
        <v>0</v>
      </c>
      <c r="P999" s="437" t="n"/>
      <c r="Q999" s="437" t="n"/>
      <c r="R999" s="437" t="n"/>
      <c r="S999" s="437" t="n"/>
      <c r="T999" s="437" t="n"/>
      <c r="U999" s="437" t="n"/>
      <c r="V999" s="437" t="n"/>
      <c r="W999" s="437" t="n">
        <v>0</v>
      </c>
      <c r="X999" s="437" t="n">
        <v>1</v>
      </c>
      <c r="Y999" s="437" t="n">
        <v>0</v>
      </c>
      <c r="Z999" s="437" t="n"/>
      <c r="AA999" s="437" t="n"/>
      <c r="AB999" s="437" t="n"/>
    </row>
    <row r="1000">
      <c r="A1000" s="437" t="n">
        <v>50</v>
      </c>
      <c r="B1000" s="437" t="n">
        <v>0</v>
      </c>
      <c r="C1000" s="437" t="n">
        <v>0</v>
      </c>
      <c r="D1000" s="437" t="n">
        <v>2</v>
      </c>
      <c r="E1000" s="437" t="n">
        <v>0</v>
      </c>
      <c r="F1000" s="437">
        <f>ROUND(F999*0.22,O1000)</f>
        <v/>
      </c>
      <c r="G1000" s="437" t="inlineStr">
        <is>
          <t>и2</t>
        </is>
      </c>
      <c r="H1000" s="437" t="inlineStr">
        <is>
          <t>НДС 22%</t>
        </is>
      </c>
      <c r="I1000" s="437" t="n"/>
      <c r="J1000" s="437" t="n"/>
      <c r="K1000" s="437" t="n">
        <v>212</v>
      </c>
      <c r="L1000" s="437" t="n">
        <v>29</v>
      </c>
      <c r="M1000" s="437" t="n">
        <v>0</v>
      </c>
      <c r="N1000" s="437" t="inlineStr"/>
      <c r="O1000" s="437" t="n">
        <v>0</v>
      </c>
      <c r="P1000" s="437" t="n"/>
      <c r="Q1000" s="437" t="n"/>
      <c r="R1000" s="437" t="n"/>
      <c r="S1000" s="437" t="n"/>
      <c r="T1000" s="437" t="n"/>
      <c r="U1000" s="437" t="n"/>
      <c r="V1000" s="437" t="n"/>
      <c r="W1000" s="437" t="n">
        <v>0</v>
      </c>
      <c r="X1000" s="437" t="n">
        <v>1</v>
      </c>
      <c r="Y1000" s="437" t="n">
        <v>0</v>
      </c>
      <c r="Z1000" s="437" t="n"/>
      <c r="AA1000" s="437" t="n"/>
      <c r="AB1000" s="437" t="n"/>
    </row>
    <row r="1001">
      <c r="A1001" s="437" t="n">
        <v>50</v>
      </c>
      <c r="B1001" s="437" t="n">
        <v>0</v>
      </c>
      <c r="C1001" s="437" t="n">
        <v>0</v>
      </c>
      <c r="D1001" s="437" t="n">
        <v>2</v>
      </c>
      <c r="E1001" s="437" t="n">
        <v>213</v>
      </c>
      <c r="F1001" s="437">
        <f>ROUND(F999+F1000,O1001)</f>
        <v/>
      </c>
      <c r="G1001" s="437" t="inlineStr">
        <is>
          <t>и3</t>
        </is>
      </c>
      <c r="H1001" s="437" t="inlineStr">
        <is>
          <t>Всего</t>
        </is>
      </c>
      <c r="I1001" s="437" t="n"/>
      <c r="J1001" s="437" t="n"/>
      <c r="K1001" s="437" t="n">
        <v>212</v>
      </c>
      <c r="L1001" s="437" t="n">
        <v>30</v>
      </c>
      <c r="M1001" s="437" t="n">
        <v>0</v>
      </c>
      <c r="N1001" s="437" t="inlineStr"/>
      <c r="O1001" s="437" t="n">
        <v>0</v>
      </c>
      <c r="P1001" s="437" t="n"/>
      <c r="Q1001" s="437" t="n"/>
      <c r="R1001" s="437" t="n"/>
      <c r="S1001" s="437" t="n"/>
      <c r="T1001" s="437" t="n"/>
      <c r="U1001" s="437" t="n"/>
      <c r="V1001" s="437" t="n"/>
      <c r="W1001" s="437" t="n">
        <v>0</v>
      </c>
      <c r="X1001" s="437" t="n">
        <v>1</v>
      </c>
      <c r="Y1001" s="437" t="n">
        <v>0</v>
      </c>
      <c r="Z1001" s="437" t="n"/>
      <c r="AA1001" s="437" t="n"/>
      <c r="AB1001" s="437" t="n"/>
    </row>
    <row r="1002"/>
    <row r="1003">
      <c r="A1003" s="434" t="n">
        <v>3</v>
      </c>
      <c r="B1003" s="434" t="n">
        <v>0</v>
      </c>
      <c r="C1003" s="434" t="n"/>
      <c r="D1003" s="434">
        <f>ROW(A1009)</f>
        <v/>
      </c>
      <c r="E1003" s="434" t="n"/>
      <c r="F1003" s="434" t="inlineStr">
        <is>
          <t>Новая локальная смета</t>
        </is>
      </c>
      <c r="G1003" s="434" t="inlineStr">
        <is>
          <t>Урожайная 4</t>
        </is>
      </c>
      <c r="H1003" s="434" t="inlineStr"/>
      <c r="I1003" s="434" t="n">
        <v>0</v>
      </c>
      <c r="J1003" s="434" t="inlineStr"/>
      <c r="K1003" s="434" t="n">
        <v>0</v>
      </c>
      <c r="L1003" s="434" t="inlineStr">
        <is>
          <t>Новая локальная смета</t>
        </is>
      </c>
      <c r="M1003" s="434" t="inlineStr"/>
      <c r="N1003" s="434" t="n"/>
      <c r="O1003" s="434" t="n"/>
      <c r="P1003" s="434" t="n"/>
      <c r="Q1003" s="434" t="n"/>
      <c r="R1003" s="434" t="n"/>
      <c r="S1003" s="434" t="n">
        <v>0</v>
      </c>
      <c r="T1003" s="434" t="n"/>
      <c r="U1003" s="434" t="inlineStr"/>
      <c r="V1003" s="434" t="n">
        <v>0</v>
      </c>
      <c r="W1003" s="434" t="n"/>
      <c r="X1003" s="434" t="n"/>
      <c r="Y1003" s="434" t="n"/>
      <c r="Z1003" s="434" t="n"/>
      <c r="AA1003" s="434" t="n"/>
      <c r="AB1003" s="434" t="inlineStr"/>
      <c r="AC1003" s="434" t="inlineStr"/>
      <c r="AD1003" s="434" t="inlineStr"/>
      <c r="AE1003" s="434" t="inlineStr"/>
      <c r="AF1003" s="434" t="inlineStr"/>
      <c r="AG1003" s="434" t="inlineStr"/>
      <c r="AH1003" s="434" t="n"/>
      <c r="AI1003" s="434" t="n"/>
      <c r="AJ1003" s="434" t="n"/>
      <c r="AK1003" s="434" t="n"/>
      <c r="AL1003" s="434" t="n"/>
      <c r="AM1003" s="434" t="n"/>
      <c r="AN1003" s="434" t="n"/>
      <c r="AO1003" s="434" t="n"/>
      <c r="AP1003" s="434" t="inlineStr"/>
      <c r="AQ1003" s="434" t="inlineStr"/>
      <c r="AR1003" s="434" t="inlineStr"/>
      <c r="AS1003" s="434" t="n"/>
      <c r="AT1003" s="434" t="n"/>
      <c r="AU1003" s="434" t="n"/>
      <c r="AV1003" s="434" t="n"/>
      <c r="AW1003" s="434" t="n"/>
      <c r="AX1003" s="434" t="n"/>
      <c r="AY1003" s="434" t="n"/>
      <c r="AZ1003" s="434" t="inlineStr"/>
      <c r="BA1003" s="434" t="n"/>
      <c r="BB1003" s="434" t="inlineStr"/>
      <c r="BC1003" s="434" t="inlineStr"/>
      <c r="BD1003" s="434" t="inlineStr"/>
      <c r="BE1003" s="434" t="inlineStr"/>
      <c r="BF1003" s="434" t="inlineStr"/>
      <c r="BG1003" s="434" t="inlineStr"/>
      <c r="BH1003" s="434" t="inlineStr"/>
      <c r="BI1003" s="434" t="inlineStr"/>
      <c r="BJ1003" s="434" t="inlineStr"/>
      <c r="BK1003" s="434" t="inlineStr"/>
      <c r="BL1003" s="434" t="inlineStr"/>
      <c r="BM1003" s="434" t="inlineStr"/>
      <c r="BN1003" s="434" t="inlineStr"/>
      <c r="BO1003" s="434" t="inlineStr"/>
      <c r="BP1003" s="434" t="inlineStr"/>
      <c r="BQ1003" s="434" t="n"/>
      <c r="BR1003" s="434" t="n"/>
      <c r="BS1003" s="434" t="n"/>
      <c r="BT1003" s="434" t="n"/>
      <c r="BU1003" s="434" t="n"/>
      <c r="BV1003" s="434" t="n"/>
      <c r="BW1003" s="434" t="n"/>
      <c r="BX1003" s="434" t="n">
        <v>0</v>
      </c>
      <c r="BY1003" s="434" t="n"/>
      <c r="BZ1003" s="434" t="n"/>
      <c r="CA1003" s="434" t="n"/>
      <c r="CB1003" s="434" t="n"/>
      <c r="CC1003" s="434" t="n"/>
      <c r="CD1003" s="434" t="n"/>
      <c r="CE1003" s="434" t="n"/>
      <c r="CF1003" s="434" t="n">
        <v>0</v>
      </c>
      <c r="CG1003" s="434" t="n">
        <v>0</v>
      </c>
      <c r="CH1003" s="434" t="n"/>
      <c r="CI1003" s="434" t="inlineStr"/>
      <c r="CJ1003" s="434" t="inlineStr"/>
      <c r="CK1003" t="inlineStr"/>
      <c r="CL1003" t="inlineStr"/>
      <c r="CM1003" t="inlineStr"/>
      <c r="CN1003" t="inlineStr"/>
      <c r="CO1003" t="inlineStr"/>
      <c r="CP1003" t="inlineStr"/>
      <c r="CQ1003" t="inlineStr"/>
    </row>
    <row r="1004"/>
    <row r="1005">
      <c r="A1005" s="435" t="n">
        <v>52</v>
      </c>
      <c r="B1005" s="435">
        <f>B1009</f>
        <v/>
      </c>
      <c r="C1005" s="435">
        <f>C1009</f>
        <v/>
      </c>
      <c r="D1005" s="435">
        <f>D1009</f>
        <v/>
      </c>
      <c r="E1005" s="435">
        <f>E1009</f>
        <v/>
      </c>
      <c r="F1005" s="435">
        <f>F1009</f>
        <v/>
      </c>
      <c r="G1005" s="435">
        <f>G1009</f>
        <v/>
      </c>
      <c r="H1005" s="435" t="n"/>
      <c r="I1005" s="435" t="n"/>
      <c r="J1005" s="435" t="n"/>
      <c r="K1005" s="435" t="n"/>
      <c r="L1005" s="435" t="n"/>
      <c r="M1005" s="435" t="n"/>
      <c r="N1005" s="435" t="n"/>
      <c r="O1005" s="435">
        <f>O1009</f>
        <v/>
      </c>
      <c r="P1005" s="435">
        <f>P1009</f>
        <v/>
      </c>
      <c r="Q1005" s="435">
        <f>Q1009</f>
        <v/>
      </c>
      <c r="R1005" s="435">
        <f>R1009</f>
        <v/>
      </c>
      <c r="S1005" s="435">
        <f>S1009</f>
        <v/>
      </c>
      <c r="T1005" s="435">
        <f>T1009</f>
        <v/>
      </c>
      <c r="U1005" s="435">
        <f>U1009</f>
        <v/>
      </c>
      <c r="V1005" s="435">
        <f>V1009</f>
        <v/>
      </c>
      <c r="W1005" s="435">
        <f>W1009</f>
        <v/>
      </c>
      <c r="X1005" s="435">
        <f>X1009</f>
        <v/>
      </c>
      <c r="Y1005" s="435">
        <f>Y1009</f>
        <v/>
      </c>
      <c r="Z1005" s="435">
        <f>Z1009</f>
        <v/>
      </c>
      <c r="AA1005" s="435">
        <f>AA1009</f>
        <v/>
      </c>
      <c r="AB1005" s="435">
        <f>AB1009</f>
        <v/>
      </c>
      <c r="AC1005" s="435">
        <f>AC1009</f>
        <v/>
      </c>
      <c r="AD1005" s="435">
        <f>AD1009</f>
        <v/>
      </c>
      <c r="AE1005" s="435">
        <f>AE1009</f>
        <v/>
      </c>
      <c r="AF1005" s="435">
        <f>AF1009</f>
        <v/>
      </c>
      <c r="AG1005" s="435">
        <f>AG1009</f>
        <v/>
      </c>
      <c r="AH1005" s="435">
        <f>AH1009</f>
        <v/>
      </c>
      <c r="AI1005" s="435">
        <f>AI1009</f>
        <v/>
      </c>
      <c r="AJ1005" s="435">
        <f>AJ1009</f>
        <v/>
      </c>
      <c r="AK1005" s="435">
        <f>AK1009</f>
        <v/>
      </c>
      <c r="AL1005" s="435">
        <f>AL1009</f>
        <v/>
      </c>
      <c r="AM1005" s="435">
        <f>AM1009</f>
        <v/>
      </c>
      <c r="AN1005" s="435">
        <f>AN1009</f>
        <v/>
      </c>
      <c r="AO1005" s="435">
        <f>AO1009</f>
        <v/>
      </c>
      <c r="AP1005" s="435">
        <f>AP1009</f>
        <v/>
      </c>
      <c r="AQ1005" s="435">
        <f>AQ1009</f>
        <v/>
      </c>
      <c r="AR1005" s="435">
        <f>AR1009</f>
        <v/>
      </c>
      <c r="AS1005" s="435">
        <f>AS1009</f>
        <v/>
      </c>
      <c r="AT1005" s="435">
        <f>AT1009</f>
        <v/>
      </c>
      <c r="AU1005" s="435">
        <f>AU1009</f>
        <v/>
      </c>
      <c r="AV1005" s="435">
        <f>AV1009</f>
        <v/>
      </c>
      <c r="AW1005" s="435">
        <f>AW1009</f>
        <v/>
      </c>
      <c r="AX1005" s="435">
        <f>AX1009</f>
        <v/>
      </c>
      <c r="AY1005" s="435">
        <f>AY1009</f>
        <v/>
      </c>
      <c r="AZ1005" s="435">
        <f>AZ1009</f>
        <v/>
      </c>
      <c r="BA1005" s="435">
        <f>BA1009</f>
        <v/>
      </c>
      <c r="BB1005" s="435">
        <f>BB1009</f>
        <v/>
      </c>
      <c r="BC1005" s="435">
        <f>BC1009</f>
        <v/>
      </c>
      <c r="BD1005" s="435">
        <f>BD1009</f>
        <v/>
      </c>
      <c r="BE1005" s="435">
        <f>BE1009</f>
        <v/>
      </c>
      <c r="BF1005" s="435">
        <f>BF1009</f>
        <v/>
      </c>
      <c r="BG1005" s="435">
        <f>BG1009</f>
        <v/>
      </c>
      <c r="BH1005" s="435">
        <f>BH1009</f>
        <v/>
      </c>
      <c r="BI1005" s="435">
        <f>BI1009</f>
        <v/>
      </c>
      <c r="BJ1005" s="435">
        <f>BJ1009</f>
        <v/>
      </c>
      <c r="BK1005" s="435">
        <f>BK1009</f>
        <v/>
      </c>
      <c r="BL1005" s="435">
        <f>BL1009</f>
        <v/>
      </c>
      <c r="BM1005" s="435">
        <f>BM1009</f>
        <v/>
      </c>
      <c r="BN1005" s="435">
        <f>BN1009</f>
        <v/>
      </c>
      <c r="BO1005" s="435">
        <f>BO1009</f>
        <v/>
      </c>
      <c r="BP1005" s="435">
        <f>BP1009</f>
        <v/>
      </c>
      <c r="BQ1005" s="435">
        <f>BQ1009</f>
        <v/>
      </c>
      <c r="BR1005" s="435">
        <f>BR1009</f>
        <v/>
      </c>
      <c r="BS1005" s="435">
        <f>BS1009</f>
        <v/>
      </c>
      <c r="BT1005" s="435">
        <f>BT1009</f>
        <v/>
      </c>
      <c r="BU1005" s="435">
        <f>BU1009</f>
        <v/>
      </c>
      <c r="BV1005" s="435">
        <f>BV1009</f>
        <v/>
      </c>
      <c r="BW1005" s="435">
        <f>BW1009</f>
        <v/>
      </c>
      <c r="BX1005" s="435">
        <f>BX1009</f>
        <v/>
      </c>
      <c r="BY1005" s="435">
        <f>BY1009</f>
        <v/>
      </c>
      <c r="BZ1005" s="435">
        <f>BZ1009</f>
        <v/>
      </c>
      <c r="CA1005" s="435">
        <f>CA1009</f>
        <v/>
      </c>
      <c r="CB1005" s="435">
        <f>CB1009</f>
        <v/>
      </c>
      <c r="CC1005" s="435">
        <f>CC1009</f>
        <v/>
      </c>
      <c r="CD1005" s="435">
        <f>CD1009</f>
        <v/>
      </c>
      <c r="CE1005" s="435">
        <f>CE1009</f>
        <v/>
      </c>
      <c r="CF1005" s="435">
        <f>CF1009</f>
        <v/>
      </c>
      <c r="CG1005" s="435">
        <f>CG1009</f>
        <v/>
      </c>
      <c r="CH1005" s="435">
        <f>CH1009</f>
        <v/>
      </c>
      <c r="CI1005" s="435">
        <f>CI1009</f>
        <v/>
      </c>
      <c r="CJ1005" s="435">
        <f>CJ1009</f>
        <v/>
      </c>
      <c r="CK1005" s="435">
        <f>CK1009</f>
        <v/>
      </c>
      <c r="CL1005" s="435">
        <f>CL1009</f>
        <v/>
      </c>
      <c r="CM1005" s="435">
        <f>CM1009</f>
        <v/>
      </c>
      <c r="CN1005" s="435">
        <f>CN1009</f>
        <v/>
      </c>
      <c r="CO1005" s="435">
        <f>CO1009</f>
        <v/>
      </c>
      <c r="CP1005" s="435">
        <f>CP1009</f>
        <v/>
      </c>
      <c r="CQ1005" s="435">
        <f>CQ1009</f>
        <v/>
      </c>
      <c r="CR1005" s="435">
        <f>CR1009</f>
        <v/>
      </c>
      <c r="CS1005" s="435">
        <f>CS1009</f>
        <v/>
      </c>
      <c r="CT1005" s="435">
        <f>CT1009</f>
        <v/>
      </c>
      <c r="CU1005" s="435">
        <f>CU1009</f>
        <v/>
      </c>
      <c r="CV1005" s="435">
        <f>CV1009</f>
        <v/>
      </c>
      <c r="CW1005" s="435">
        <f>CW1009</f>
        <v/>
      </c>
      <c r="CX1005" s="435">
        <f>CX1009</f>
        <v/>
      </c>
      <c r="CY1005" s="435">
        <f>CY1009</f>
        <v/>
      </c>
      <c r="CZ1005" s="435">
        <f>CZ1009</f>
        <v/>
      </c>
      <c r="DA1005" s="435">
        <f>DA1009</f>
        <v/>
      </c>
      <c r="DB1005" s="435">
        <f>DB1009</f>
        <v/>
      </c>
      <c r="DC1005" s="435">
        <f>DC1009</f>
        <v/>
      </c>
      <c r="DD1005" s="435">
        <f>DD1009</f>
        <v/>
      </c>
      <c r="DE1005" s="435">
        <f>DE1009</f>
        <v/>
      </c>
      <c r="DF1005" s="435">
        <f>DF1009</f>
        <v/>
      </c>
      <c r="DG1005" s="436">
        <f>DG1009</f>
        <v/>
      </c>
      <c r="DH1005" s="436">
        <f>DH1009</f>
        <v/>
      </c>
      <c r="DI1005" s="436">
        <f>DI1009</f>
        <v/>
      </c>
      <c r="DJ1005" s="436">
        <f>DJ1009</f>
        <v/>
      </c>
      <c r="DK1005" s="436">
        <f>DK1009</f>
        <v/>
      </c>
      <c r="DL1005" s="436">
        <f>DL1009</f>
        <v/>
      </c>
      <c r="DM1005" s="436">
        <f>DM1009</f>
        <v/>
      </c>
      <c r="DN1005" s="436">
        <f>DN1009</f>
        <v/>
      </c>
      <c r="DO1005" s="436">
        <f>DO1009</f>
        <v/>
      </c>
      <c r="DP1005" s="436">
        <f>DP1009</f>
        <v/>
      </c>
      <c r="DQ1005" s="436">
        <f>DQ1009</f>
        <v/>
      </c>
      <c r="DR1005" s="436">
        <f>DR1009</f>
        <v/>
      </c>
      <c r="DS1005" s="436">
        <f>DS1009</f>
        <v/>
      </c>
      <c r="DT1005" s="436">
        <f>DT1009</f>
        <v/>
      </c>
      <c r="DU1005" s="436">
        <f>DU1009</f>
        <v/>
      </c>
      <c r="DV1005" s="436">
        <f>DV1009</f>
        <v/>
      </c>
      <c r="DW1005" s="436">
        <f>DW1009</f>
        <v/>
      </c>
      <c r="DX1005" s="436">
        <f>DX1009</f>
        <v/>
      </c>
      <c r="DY1005" s="436">
        <f>DY1009</f>
        <v/>
      </c>
      <c r="DZ1005" s="436">
        <f>DZ1009</f>
        <v/>
      </c>
      <c r="EA1005" s="436">
        <f>EA1009</f>
        <v/>
      </c>
      <c r="EB1005" s="436">
        <f>EB1009</f>
        <v/>
      </c>
      <c r="EC1005" s="436">
        <f>EC1009</f>
        <v/>
      </c>
      <c r="ED1005" s="436">
        <f>ED1009</f>
        <v/>
      </c>
      <c r="EE1005" s="436">
        <f>EE1009</f>
        <v/>
      </c>
      <c r="EF1005" s="436">
        <f>EF1009</f>
        <v/>
      </c>
      <c r="EG1005" s="436">
        <f>EG1009</f>
        <v/>
      </c>
      <c r="EH1005" s="436">
        <f>EH1009</f>
        <v/>
      </c>
      <c r="EI1005" s="436">
        <f>EI1009</f>
        <v/>
      </c>
      <c r="EJ1005" s="436">
        <f>EJ1009</f>
        <v/>
      </c>
      <c r="EK1005" s="436">
        <f>EK1009</f>
        <v/>
      </c>
      <c r="EL1005" s="436">
        <f>EL1009</f>
        <v/>
      </c>
      <c r="EM1005" s="436">
        <f>EM1009</f>
        <v/>
      </c>
      <c r="EN1005" s="436">
        <f>EN1009</f>
        <v/>
      </c>
      <c r="EO1005" s="436">
        <f>EO1009</f>
        <v/>
      </c>
      <c r="EP1005" s="436">
        <f>EP1009</f>
        <v/>
      </c>
      <c r="EQ1005" s="436">
        <f>EQ1009</f>
        <v/>
      </c>
      <c r="ER1005" s="436">
        <f>ER1009</f>
        <v/>
      </c>
      <c r="ES1005" s="436">
        <f>ES1009</f>
        <v/>
      </c>
      <c r="ET1005" s="436">
        <f>ET1009</f>
        <v/>
      </c>
      <c r="EU1005" s="436">
        <f>EU1009</f>
        <v/>
      </c>
      <c r="EV1005" s="436">
        <f>EV1009</f>
        <v/>
      </c>
      <c r="EW1005" s="436">
        <f>EW1009</f>
        <v/>
      </c>
      <c r="EX1005" s="436">
        <f>EX1009</f>
        <v/>
      </c>
      <c r="EY1005" s="436">
        <f>EY1009</f>
        <v/>
      </c>
      <c r="EZ1005" s="436">
        <f>EZ1009</f>
        <v/>
      </c>
      <c r="FA1005" s="436">
        <f>FA1009</f>
        <v/>
      </c>
      <c r="FB1005" s="436">
        <f>FB1009</f>
        <v/>
      </c>
      <c r="FC1005" s="436">
        <f>FC1009</f>
        <v/>
      </c>
      <c r="FD1005" s="436">
        <f>FD1009</f>
        <v/>
      </c>
      <c r="FE1005" s="436">
        <f>FE1009</f>
        <v/>
      </c>
      <c r="FF1005" s="436">
        <f>FF1009</f>
        <v/>
      </c>
      <c r="FG1005" s="436">
        <f>FG1009</f>
        <v/>
      </c>
      <c r="FH1005" s="436">
        <f>FH1009</f>
        <v/>
      </c>
      <c r="FI1005" s="436">
        <f>FI1009</f>
        <v/>
      </c>
      <c r="FJ1005" s="436">
        <f>FJ1009</f>
        <v/>
      </c>
      <c r="FK1005" s="436">
        <f>FK1009</f>
        <v/>
      </c>
      <c r="FL1005" s="436">
        <f>FL1009</f>
        <v/>
      </c>
      <c r="FM1005" s="436">
        <f>FM1009</f>
        <v/>
      </c>
      <c r="FN1005" s="436">
        <f>FN1009</f>
        <v/>
      </c>
      <c r="FO1005" s="436">
        <f>FO1009</f>
        <v/>
      </c>
      <c r="FP1005" s="436">
        <f>FP1009</f>
        <v/>
      </c>
      <c r="FQ1005" s="436">
        <f>FQ1009</f>
        <v/>
      </c>
      <c r="FR1005" s="436">
        <f>FR1009</f>
        <v/>
      </c>
      <c r="FS1005" s="436">
        <f>FS1009</f>
        <v/>
      </c>
      <c r="FT1005" s="436">
        <f>FT1009</f>
        <v/>
      </c>
      <c r="FU1005" s="436">
        <f>FU1009</f>
        <v/>
      </c>
      <c r="FV1005" s="436">
        <f>FV1009</f>
        <v/>
      </c>
      <c r="FW1005" s="436">
        <f>FW1009</f>
        <v/>
      </c>
      <c r="FX1005" s="436">
        <f>FX1009</f>
        <v/>
      </c>
      <c r="FY1005" s="436">
        <f>FY1009</f>
        <v/>
      </c>
      <c r="FZ1005" s="436">
        <f>FZ1009</f>
        <v/>
      </c>
      <c r="GA1005" s="436">
        <f>GA1009</f>
        <v/>
      </c>
      <c r="GB1005" s="436">
        <f>GB1009</f>
        <v/>
      </c>
      <c r="GC1005" s="436">
        <f>GC1009</f>
        <v/>
      </c>
      <c r="GD1005" s="436">
        <f>GD1009</f>
        <v/>
      </c>
      <c r="GE1005" s="436">
        <f>GE1009</f>
        <v/>
      </c>
      <c r="GF1005" s="436">
        <f>GF1009</f>
        <v/>
      </c>
      <c r="GG1005" s="436">
        <f>GG1009</f>
        <v/>
      </c>
      <c r="GH1005" s="436">
        <f>GH1009</f>
        <v/>
      </c>
      <c r="GI1005" s="436">
        <f>GI1009</f>
        <v/>
      </c>
      <c r="GJ1005" s="436">
        <f>GJ1009</f>
        <v/>
      </c>
      <c r="GK1005" s="436">
        <f>GK1009</f>
        <v/>
      </c>
      <c r="GL1005" s="436">
        <f>GL1009</f>
        <v/>
      </c>
      <c r="GM1005" s="436">
        <f>GM1009</f>
        <v/>
      </c>
      <c r="GN1005" s="436">
        <f>GN1009</f>
        <v/>
      </c>
      <c r="GO1005" s="436">
        <f>GO1009</f>
        <v/>
      </c>
      <c r="GP1005" s="436">
        <f>GP1009</f>
        <v/>
      </c>
      <c r="GQ1005" s="436">
        <f>GQ1009</f>
        <v/>
      </c>
      <c r="GR1005" s="436">
        <f>GR1009</f>
        <v/>
      </c>
      <c r="GS1005" s="436">
        <f>GS1009</f>
        <v/>
      </c>
      <c r="GT1005" s="436">
        <f>GT1009</f>
        <v/>
      </c>
      <c r="GU1005" s="436">
        <f>GU1009</f>
        <v/>
      </c>
      <c r="GV1005" s="436">
        <f>GV1009</f>
        <v/>
      </c>
      <c r="GW1005" s="436">
        <f>GW1009</f>
        <v/>
      </c>
      <c r="GX1005" s="436">
        <f>GX1009</f>
        <v/>
      </c>
    </row>
    <row r="1006"/>
    <row r="1007">
      <c r="A1007" t="n">
        <v>17</v>
      </c>
      <c r="B1007" t="n">
        <v>0</v>
      </c>
      <c r="C1007">
        <f>ROW(SmtRes!A512)</f>
        <v/>
      </c>
      <c r="D1007">
        <f>ROW(EtalonRes!A468)</f>
        <v/>
      </c>
      <c r="E1007" t="inlineStr">
        <is>
          <t>1</t>
        </is>
      </c>
      <c r="F1007" t="inlineStr">
        <is>
          <t>65-10-1</t>
        </is>
      </c>
      <c r="G1007" t="inlineStr">
        <is>
          <t>Очистка канализационной сети внутренней</t>
        </is>
      </c>
      <c r="H1007" t="inlineStr">
        <is>
          <t>100 м трубопровода</t>
        </is>
      </c>
      <c r="I1007">
        <f>ROUND(ROUND(20/100,4),7)</f>
        <v/>
      </c>
      <c r="J1007" t="n">
        <v>0</v>
      </c>
      <c r="K1007">
        <f>ROUND(ROUND(20/100,4),7)</f>
        <v/>
      </c>
      <c r="O1007">
        <f>ROUND(CP1007,0)</f>
        <v/>
      </c>
      <c r="P1007">
        <f>ROUND(CQ1007*I1007,0)</f>
        <v/>
      </c>
      <c r="Q1007">
        <f>(ROUND((ROUND(((ET1007)*I1007),0)*BB1007),0)+ROUND((ROUND(((AE1007-(EU1007))*I1007),0)*BS1007),0))</f>
        <v/>
      </c>
      <c r="R1007">
        <f>(ROUND((ROUND(((EU1007)*I1007),0)*BS1007),0)+ROUND((ROUND(((AE1007-(EU1007))*I1007),0)*BS1007),0))</f>
        <v/>
      </c>
      <c r="S1007">
        <f>ROUND(CT1007*I1007,0)</f>
        <v/>
      </c>
      <c r="T1007">
        <f>ROUND(CU1007*I1007,0)</f>
        <v/>
      </c>
      <c r="U1007">
        <f>ROUND(CV1007*I1007,7)</f>
        <v/>
      </c>
      <c r="V1007">
        <f>ROUND(CW1007*I1007,7)</f>
        <v/>
      </c>
      <c r="W1007">
        <f>ROUND(CX1007*I1007,0)</f>
        <v/>
      </c>
      <c r="X1007">
        <f>ROUND(CY1007,0)</f>
        <v/>
      </c>
      <c r="Y1007">
        <f>ROUND(CZ1007,0)</f>
        <v/>
      </c>
      <c r="AA1007" t="n">
        <v>78869116</v>
      </c>
      <c r="AB1007">
        <f>ROUND((AC1007+AD1007+AF1007),2)</f>
        <v/>
      </c>
      <c r="AC1007">
        <f>ROUND((ES1007),2)</f>
        <v/>
      </c>
      <c r="AD1007">
        <f>ROUND((((ET1007)-(EU1007))+AE1007),2)</f>
        <v/>
      </c>
      <c r="AE1007">
        <f>ROUND((EU1007),2)</f>
        <v/>
      </c>
      <c r="AF1007">
        <f>ROUND((EV1007),2)</f>
        <v/>
      </c>
      <c r="AG1007">
        <f>ROUND((AP1007),2)</f>
        <v/>
      </c>
      <c r="AH1007">
        <f>(EW1007)</f>
        <v/>
      </c>
      <c r="AI1007">
        <f>(EX1007)</f>
        <v/>
      </c>
      <c r="AJ1007">
        <f>(AS1007)</f>
        <v/>
      </c>
      <c r="AK1007" t="n">
        <v>403.3</v>
      </c>
      <c r="AL1007" t="n">
        <v>139.36</v>
      </c>
      <c r="AM1007" t="n">
        <v>0.87</v>
      </c>
      <c r="AN1007" t="n">
        <v>0</v>
      </c>
      <c r="AO1007" t="n">
        <v>263.07</v>
      </c>
      <c r="AP1007" t="n">
        <v>0</v>
      </c>
      <c r="AQ1007" t="n">
        <v>32.2</v>
      </c>
      <c r="AR1007" t="n">
        <v>0</v>
      </c>
      <c r="AS1007" t="n">
        <v>0</v>
      </c>
      <c r="AT1007" t="n">
        <v>103</v>
      </c>
      <c r="AU1007" t="n">
        <v>52</v>
      </c>
      <c r="AV1007" t="n">
        <v>1</v>
      </c>
      <c r="AW1007" t="n">
        <v>1</v>
      </c>
      <c r="AZ1007" t="n">
        <v>1</v>
      </c>
      <c r="BA1007" t="n">
        <v>52.25</v>
      </c>
      <c r="BB1007" t="n">
        <v>25.03</v>
      </c>
      <c r="BC1007" t="n">
        <v>11.85</v>
      </c>
      <c r="BD1007" t="inlineStr"/>
      <c r="BE1007" t="inlineStr"/>
      <c r="BF1007" t="inlineStr"/>
      <c r="BG1007" t="inlineStr"/>
      <c r="BH1007" t="n">
        <v>0</v>
      </c>
      <c r="BI1007" t="n">
        <v>1</v>
      </c>
      <c r="BJ1007" t="inlineStr">
        <is>
          <t>ТЕРр Московской обл., 65-10-1, приказ Минстроя России №675/пр от 28.02.2017 № 263/пр</t>
        </is>
      </c>
      <c r="BM1007" t="n">
        <v>65007</v>
      </c>
      <c r="BN1007" t="n">
        <v>0</v>
      </c>
      <c r="BO1007" t="inlineStr">
        <is>
          <t>65-10-1</t>
        </is>
      </c>
      <c r="BP1007" t="n">
        <v>1</v>
      </c>
      <c r="BQ1007" t="n">
        <v>6</v>
      </c>
      <c r="BR1007" t="n">
        <v>0</v>
      </c>
      <c r="BS1007" t="n">
        <v>52.25</v>
      </c>
      <c r="BT1007" t="n">
        <v>1</v>
      </c>
      <c r="BU1007" t="n">
        <v>1</v>
      </c>
      <c r="BV1007" t="n">
        <v>1</v>
      </c>
      <c r="BW1007" t="n">
        <v>1</v>
      </c>
      <c r="BX1007" t="n">
        <v>1</v>
      </c>
      <c r="BY1007" t="inlineStr"/>
      <c r="BZ1007" t="n">
        <v>103</v>
      </c>
      <c r="CA1007" t="n">
        <v>52</v>
      </c>
      <c r="CB1007" t="inlineStr"/>
      <c r="CE1007" t="n">
        <v>12</v>
      </c>
      <c r="CF1007" t="n">
        <v>0</v>
      </c>
      <c r="CG1007" t="n">
        <v>0</v>
      </c>
      <c r="CM1007" t="n">
        <v>0</v>
      </c>
      <c r="CN1007" t="inlineStr"/>
      <c r="CO1007" t="n">
        <v>0</v>
      </c>
      <c r="CP1007">
        <f>(P1007+Q1007+S1007)</f>
        <v/>
      </c>
      <c r="CQ1007">
        <f>AC1007*BC1007</f>
        <v/>
      </c>
      <c r="CR1007">
        <f>(ROUND((ROUND(((ET1007)*1),0)*BB1007),0)+ROUND((ROUND(((AE1007-(EU1007))*1),0)*BS1007),0))</f>
        <v/>
      </c>
      <c r="CS1007">
        <f>(ROUND((ROUND(((EU1007)*1),0)*BS1007),0)+ROUND((ROUND(((AE1007-(EU1007))*1),0)*BS1007),0))</f>
        <v/>
      </c>
      <c r="CT1007">
        <f>AF1007*BA1007</f>
        <v/>
      </c>
      <c r="CU1007">
        <f>AG1007</f>
        <v/>
      </c>
      <c r="CV1007">
        <f>AH1007</f>
        <v/>
      </c>
      <c r="CW1007">
        <f>AI1007</f>
        <v/>
      </c>
      <c r="CX1007">
        <f>AJ1007</f>
        <v/>
      </c>
      <c r="CY1007">
        <f>(((S1007+R1007)*AT1007)/100)</f>
        <v/>
      </c>
      <c r="CZ1007">
        <f>(((S1007+R1007)*AU1007)/100)</f>
        <v/>
      </c>
      <c r="DC1007" t="inlineStr"/>
      <c r="DD1007" t="inlineStr"/>
      <c r="DE1007" t="inlineStr"/>
      <c r="DF1007" t="inlineStr"/>
      <c r="DG1007" t="inlineStr"/>
      <c r="DH1007" t="inlineStr"/>
      <c r="DI1007" t="inlineStr"/>
      <c r="DJ1007" t="inlineStr"/>
      <c r="DK1007" t="inlineStr"/>
      <c r="DL1007" t="inlineStr"/>
      <c r="DM1007" t="inlineStr"/>
      <c r="DN1007" t="n">
        <v>0</v>
      </c>
      <c r="DO1007" t="n">
        <v>0</v>
      </c>
      <c r="DP1007" t="n">
        <v>1</v>
      </c>
      <c r="DQ1007" t="n">
        <v>1</v>
      </c>
      <c r="DU1007" t="n">
        <v>1013</v>
      </c>
      <c r="DV1007" t="inlineStr">
        <is>
          <t>100 м трубопровода</t>
        </is>
      </c>
      <c r="DW1007" t="inlineStr">
        <is>
          <t>100 м трубопровода</t>
        </is>
      </c>
      <c r="DX1007" t="n">
        <v>1</v>
      </c>
      <c r="DZ1007" t="inlineStr"/>
      <c r="EA1007" t="inlineStr"/>
      <c r="EB1007" t="inlineStr"/>
      <c r="EC1007" t="inlineStr"/>
      <c r="EE1007" t="n">
        <v>78726000</v>
      </c>
      <c r="EF1007" t="n">
        <v>6</v>
      </c>
      <c r="EG1007" t="inlineStr">
        <is>
          <t>Ремонтно-строительные работы</t>
        </is>
      </c>
      <c r="EH1007" t="n">
        <v>99</v>
      </c>
      <c r="EI1007" t="inlineStr">
        <is>
          <t>Внутренние санитарно-технические работы</t>
        </is>
      </c>
      <c r="EJ1007" t="n">
        <v>1</v>
      </c>
      <c r="EK1007" t="n">
        <v>65007</v>
      </c>
      <c r="EL1007" t="inlineStr">
        <is>
          <t>Внутренние санитарнотехнические работы: смена труб, санприборов, запорной арматуры и другое</t>
        </is>
      </c>
      <c r="EM1007" t="inlineStr">
        <is>
          <t>рФЕР-65</t>
        </is>
      </c>
      <c r="EO1007" t="inlineStr"/>
      <c r="EQ1007" t="n">
        <v>0</v>
      </c>
      <c r="ER1007" t="n">
        <v>403.3</v>
      </c>
      <c r="ES1007" t="n">
        <v>139.36</v>
      </c>
      <c r="ET1007" t="n">
        <v>0.87</v>
      </c>
      <c r="EU1007" t="n">
        <v>0</v>
      </c>
      <c r="EV1007" t="n">
        <v>263.07</v>
      </c>
      <c r="EW1007" t="n">
        <v>32.2</v>
      </c>
      <c r="EX1007" t="n">
        <v>0</v>
      </c>
      <c r="EY1007" t="n">
        <v>0</v>
      </c>
      <c r="FQ1007" t="n">
        <v>0</v>
      </c>
      <c r="FR1007" t="n">
        <v>0</v>
      </c>
      <c r="FS1007" t="n">
        <v>0</v>
      </c>
      <c r="FX1007" t="n">
        <v>103</v>
      </c>
      <c r="FY1007" t="n">
        <v>52</v>
      </c>
      <c r="GA1007" t="inlineStr"/>
      <c r="GD1007" t="n">
        <v>1</v>
      </c>
      <c r="GF1007" t="n">
        <v>-66904957</v>
      </c>
      <c r="GG1007" t="n">
        <v>2</v>
      </c>
      <c r="GH1007" t="n">
        <v>1</v>
      </c>
      <c r="GI1007" t="n">
        <v>2</v>
      </c>
      <c r="GJ1007" t="n">
        <v>0</v>
      </c>
      <c r="GK1007" t="n">
        <v>0</v>
      </c>
      <c r="GL1007">
        <f>ROUND(IF(AND(BH1007=3,BI1007=3,FS1007&lt;&gt;0),P1007,0),0)</f>
        <v/>
      </c>
      <c r="GM1007">
        <f>ROUND(O1007+X1007+Y1007,0)+GX1007</f>
        <v/>
      </c>
      <c r="GN1007">
        <f>IF(OR(BI1007=0,BI1007=1),GM1007-GX1007,0)</f>
        <v/>
      </c>
      <c r="GO1007">
        <f>IF(BI1007=2,GM1007-GX1007,0)</f>
        <v/>
      </c>
      <c r="GP1007">
        <f>IF(BI1007=4,GM1007-GX1007,0)</f>
        <v/>
      </c>
      <c r="GR1007" t="n">
        <v>0</v>
      </c>
      <c r="GS1007" t="n">
        <v>3</v>
      </c>
      <c r="GT1007" t="n">
        <v>0</v>
      </c>
      <c r="GU1007" t="inlineStr"/>
      <c r="GV1007">
        <f>ROUND((GT1007),2)</f>
        <v/>
      </c>
      <c r="GW1007" t="n">
        <v>1</v>
      </c>
      <c r="GX1007">
        <f>ROUND(HC1007*I1007,0)</f>
        <v/>
      </c>
      <c r="HA1007" t="n">
        <v>0</v>
      </c>
      <c r="HB1007" t="n">
        <v>0</v>
      </c>
      <c r="HC1007">
        <f>GV1007*GW1007</f>
        <v/>
      </c>
      <c r="HE1007" t="inlineStr"/>
      <c r="HF1007" t="inlineStr"/>
      <c r="HM1007" t="inlineStr"/>
      <c r="HN1007" t="inlineStr">
        <is>
          <t>Пр/812-099.2-1</t>
        </is>
      </c>
      <c r="HO1007" t="inlineStr">
        <is>
          <t>Пр/774-099.2</t>
        </is>
      </c>
      <c r="HP1007" t="inlineStr">
        <is>
          <t>Внутренние санитарнотехнические работы: смена труб, санприборов, запорной арматуры и другое</t>
        </is>
      </c>
      <c r="HQ1007" t="inlineStr">
        <is>
          <t>Внутренние санитарнотехнические работы: смена труб, санприборов, запорной арматуры и другое</t>
        </is>
      </c>
      <c r="HS1007" t="n">
        <v>0</v>
      </c>
      <c r="IK1007" t="n">
        <v>0</v>
      </c>
    </row>
    <row r="1008"/>
    <row r="1009">
      <c r="A1009" s="435" t="n">
        <v>51</v>
      </c>
      <c r="B1009" s="435">
        <f>B1003</f>
        <v/>
      </c>
      <c r="C1009" s="435">
        <f>A1003</f>
        <v/>
      </c>
      <c r="D1009" s="435">
        <f>ROW(A1003)</f>
        <v/>
      </c>
      <c r="E1009" s="435" t="n"/>
      <c r="F1009" s="435">
        <f>IF(F1003&lt;&gt;"",F1003,"")</f>
        <v/>
      </c>
      <c r="G1009" s="435">
        <f>IF(G1003&lt;&gt;"",G1003,"")</f>
        <v/>
      </c>
      <c r="H1009" s="435" t="n">
        <v>0</v>
      </c>
      <c r="I1009" s="435" t="n"/>
      <c r="J1009" s="435" t="n"/>
      <c r="K1009" s="435" t="n"/>
      <c r="L1009" s="435" t="n"/>
      <c r="M1009" s="435" t="n"/>
      <c r="N1009" s="435" t="n"/>
      <c r="O1009" s="435" t="n">
        <v>0</v>
      </c>
      <c r="P1009" s="435" t="n">
        <v>0</v>
      </c>
      <c r="Q1009" s="435" t="n">
        <v>0</v>
      </c>
      <c r="R1009" s="435" t="n">
        <v>0</v>
      </c>
      <c r="S1009" s="435" t="n">
        <v>0</v>
      </c>
      <c r="T1009" s="435" t="n">
        <v>0</v>
      </c>
      <c r="U1009" s="435" t="n">
        <v>0</v>
      </c>
      <c r="V1009" s="435" t="n">
        <v>0</v>
      </c>
      <c r="W1009" s="435" t="n">
        <v>0</v>
      </c>
      <c r="X1009" s="435" t="n">
        <v>0</v>
      </c>
      <c r="Y1009" s="435" t="n">
        <v>0</v>
      </c>
      <c r="Z1009" s="435" t="n"/>
      <c r="AA1009" s="435" t="n"/>
      <c r="AB1009" s="435" t="n"/>
      <c r="AC1009" s="435" t="n"/>
      <c r="AD1009" s="435" t="n"/>
      <c r="AE1009" s="435" t="n"/>
      <c r="AF1009" s="435" t="n"/>
      <c r="AG1009" s="435" t="n"/>
      <c r="AH1009" s="435" t="n"/>
      <c r="AI1009" s="435" t="n"/>
      <c r="AJ1009" s="435" t="n"/>
      <c r="AK1009" s="435" t="n"/>
      <c r="AL1009" s="435" t="n"/>
      <c r="AM1009" s="435" t="n"/>
      <c r="AN1009" s="435" t="n"/>
      <c r="AO1009" s="435">
        <f>ROUND(BX1009,0)</f>
        <v/>
      </c>
      <c r="AP1009" s="435">
        <f>ROUND(BY1009,0)</f>
        <v/>
      </c>
      <c r="AQ1009" s="435">
        <f>ROUND(BZ1009,0)</f>
        <v/>
      </c>
      <c r="AR1009" s="435">
        <f>ROUND(CA1009,0)</f>
        <v/>
      </c>
      <c r="AS1009" s="435">
        <f>ROUND(CB1009,0)</f>
        <v/>
      </c>
      <c r="AT1009" s="435">
        <f>ROUND(CC1009,0)</f>
        <v/>
      </c>
      <c r="AU1009" s="435">
        <f>ROUND(CD1009,0)</f>
        <v/>
      </c>
      <c r="AV1009" s="435">
        <f>ROUND(CE1009,0)</f>
        <v/>
      </c>
      <c r="AW1009" s="435">
        <f>ROUND(CF1009,0)</f>
        <v/>
      </c>
      <c r="AX1009" s="435">
        <f>ROUND(CG1009,0)</f>
        <v/>
      </c>
      <c r="AY1009" s="435">
        <f>ROUND(CH1009,0)</f>
        <v/>
      </c>
      <c r="AZ1009" s="435">
        <f>ROUND(CI1009,0)</f>
        <v/>
      </c>
      <c r="BA1009" s="435">
        <f>ROUND(CJ1009,0)</f>
        <v/>
      </c>
      <c r="BB1009" s="435">
        <f>ROUND(CK1009,0)</f>
        <v/>
      </c>
      <c r="BC1009" s="435">
        <f>ROUND(CL1009,0)</f>
        <v/>
      </c>
      <c r="BD1009" s="435">
        <f>ROUND(CM1009,0)</f>
        <v/>
      </c>
      <c r="BE1009" s="435" t="n"/>
      <c r="BF1009" s="435" t="n"/>
      <c r="BG1009" s="435" t="n"/>
      <c r="BH1009" s="435" t="n"/>
      <c r="BI1009" s="435" t="n"/>
      <c r="BJ1009" s="435" t="n"/>
      <c r="BK1009" s="435" t="n"/>
      <c r="BL1009" s="435" t="n"/>
      <c r="BM1009" s="435" t="n"/>
      <c r="BN1009" s="435" t="n"/>
      <c r="BO1009" s="435" t="n"/>
      <c r="BP1009" s="435" t="n"/>
      <c r="BQ1009" s="435" t="n"/>
      <c r="BR1009" s="435" t="n"/>
      <c r="BS1009" s="435" t="n"/>
      <c r="BT1009" s="435" t="n"/>
      <c r="BU1009" s="435" t="n"/>
      <c r="BV1009" s="435" t="n"/>
      <c r="BW1009" s="435" t="n"/>
      <c r="BX1009" s="435" t="n"/>
      <c r="BY1009" s="435" t="n"/>
      <c r="BZ1009" s="435" t="n"/>
      <c r="CA1009" s="435" t="n"/>
      <c r="CB1009" s="435" t="n"/>
      <c r="CC1009" s="435" t="n"/>
      <c r="CD1009" s="435" t="n"/>
      <c r="CE1009" s="435" t="n"/>
      <c r="CF1009" s="435" t="n"/>
      <c r="CG1009" s="435" t="n"/>
      <c r="CH1009" s="435" t="n"/>
      <c r="CI1009" s="435" t="n"/>
      <c r="CJ1009" s="435" t="n"/>
      <c r="CK1009" s="435" t="n"/>
      <c r="CL1009" s="435" t="n"/>
      <c r="CM1009" s="435" t="n"/>
      <c r="CN1009" s="435" t="n"/>
      <c r="CO1009" s="435" t="n"/>
      <c r="CP1009" s="435" t="n"/>
      <c r="CQ1009" s="435" t="n"/>
      <c r="CR1009" s="435" t="n"/>
      <c r="CS1009" s="435" t="n"/>
      <c r="CT1009" s="435" t="n"/>
      <c r="CU1009" s="435" t="n"/>
      <c r="CV1009" s="435" t="n"/>
      <c r="CW1009" s="435" t="n"/>
      <c r="CX1009" s="435" t="n"/>
      <c r="CY1009" s="435" t="n"/>
      <c r="CZ1009" s="435" t="n"/>
      <c r="DA1009" s="435" t="n"/>
      <c r="DB1009" s="435" t="n"/>
      <c r="DC1009" s="435" t="n"/>
      <c r="DD1009" s="435" t="n"/>
      <c r="DE1009" s="435" t="n"/>
      <c r="DF1009" s="435" t="n"/>
      <c r="DG1009" s="436" t="n"/>
      <c r="DH1009" s="436" t="n"/>
      <c r="DI1009" s="436" t="n"/>
      <c r="DJ1009" s="436" t="n"/>
      <c r="DK1009" s="436" t="n"/>
      <c r="DL1009" s="436" t="n"/>
      <c r="DM1009" s="436" t="n"/>
      <c r="DN1009" s="436" t="n"/>
      <c r="DO1009" s="436" t="n"/>
      <c r="DP1009" s="436" t="n"/>
      <c r="DQ1009" s="436" t="n"/>
      <c r="DR1009" s="436" t="n"/>
      <c r="DS1009" s="436" t="n"/>
      <c r="DT1009" s="436" t="n"/>
      <c r="DU1009" s="436" t="n"/>
      <c r="DV1009" s="436" t="n"/>
      <c r="DW1009" s="436" t="n"/>
      <c r="DX1009" s="436" t="n"/>
      <c r="DY1009" s="436" t="n"/>
      <c r="DZ1009" s="436" t="n"/>
      <c r="EA1009" s="436" t="n"/>
      <c r="EB1009" s="436" t="n"/>
      <c r="EC1009" s="436" t="n"/>
      <c r="ED1009" s="436" t="n"/>
      <c r="EE1009" s="436" t="n"/>
      <c r="EF1009" s="436" t="n"/>
      <c r="EG1009" s="436" t="n"/>
      <c r="EH1009" s="436" t="n"/>
      <c r="EI1009" s="436" t="n"/>
      <c r="EJ1009" s="436" t="n"/>
      <c r="EK1009" s="436" t="n"/>
      <c r="EL1009" s="436" t="n"/>
      <c r="EM1009" s="436" t="n"/>
      <c r="EN1009" s="436" t="n"/>
      <c r="EO1009" s="436" t="n"/>
      <c r="EP1009" s="436" t="n"/>
      <c r="EQ1009" s="436" t="n"/>
      <c r="ER1009" s="436" t="n"/>
      <c r="ES1009" s="436" t="n"/>
      <c r="ET1009" s="436" t="n"/>
      <c r="EU1009" s="436" t="n"/>
      <c r="EV1009" s="436" t="n"/>
      <c r="EW1009" s="436" t="n"/>
      <c r="EX1009" s="436" t="n"/>
      <c r="EY1009" s="436" t="n"/>
      <c r="EZ1009" s="436" t="n"/>
      <c r="FA1009" s="436" t="n"/>
      <c r="FB1009" s="436" t="n"/>
      <c r="FC1009" s="436" t="n"/>
      <c r="FD1009" s="436" t="n"/>
      <c r="FE1009" s="436" t="n"/>
      <c r="FF1009" s="436" t="n"/>
      <c r="FG1009" s="436" t="n"/>
      <c r="FH1009" s="436" t="n"/>
      <c r="FI1009" s="436" t="n"/>
      <c r="FJ1009" s="436" t="n"/>
      <c r="FK1009" s="436" t="n"/>
      <c r="FL1009" s="436" t="n"/>
      <c r="FM1009" s="436" t="n"/>
      <c r="FN1009" s="436" t="n"/>
      <c r="FO1009" s="436" t="n"/>
      <c r="FP1009" s="436" t="n"/>
      <c r="FQ1009" s="436" t="n"/>
      <c r="FR1009" s="436" t="n"/>
      <c r="FS1009" s="436" t="n"/>
      <c r="FT1009" s="436" t="n"/>
      <c r="FU1009" s="436" t="n"/>
      <c r="FV1009" s="436" t="n"/>
      <c r="FW1009" s="436" t="n"/>
      <c r="FX1009" s="436" t="n"/>
      <c r="FY1009" s="436" t="n"/>
      <c r="FZ1009" s="436" t="n"/>
      <c r="GA1009" s="436" t="n"/>
      <c r="GB1009" s="436" t="n"/>
      <c r="GC1009" s="436" t="n"/>
      <c r="GD1009" s="436" t="n"/>
      <c r="GE1009" s="436" t="n"/>
      <c r="GF1009" s="436" t="n"/>
      <c r="GG1009" s="436" t="n"/>
      <c r="GH1009" s="436" t="n"/>
      <c r="GI1009" s="436" t="n"/>
      <c r="GJ1009" s="436" t="n"/>
      <c r="GK1009" s="436" t="n"/>
      <c r="GL1009" s="436" t="n"/>
      <c r="GM1009" s="436" t="n"/>
      <c r="GN1009" s="436" t="n"/>
      <c r="GO1009" s="436" t="n"/>
      <c r="GP1009" s="436" t="n"/>
      <c r="GQ1009" s="436" t="n"/>
      <c r="GR1009" s="436" t="n"/>
      <c r="GS1009" s="436" t="n"/>
      <c r="GT1009" s="436" t="n"/>
      <c r="GU1009" s="436" t="n"/>
      <c r="GV1009" s="436" t="n"/>
      <c r="GW1009" s="436" t="n"/>
      <c r="GX1009" s="436" t="n">
        <v>0</v>
      </c>
    </row>
    <row r="1010"/>
    <row r="1011">
      <c r="A1011" s="437" t="n">
        <v>50</v>
      </c>
      <c r="B1011" s="437" t="n">
        <v>0</v>
      </c>
      <c r="C1011" s="437" t="n">
        <v>0</v>
      </c>
      <c r="D1011" s="437" t="n">
        <v>1</v>
      </c>
      <c r="E1011" s="437" t="n">
        <v>201</v>
      </c>
      <c r="F1011" s="437">
        <f>ROUND(Source!O1009,O1011)</f>
        <v/>
      </c>
      <c r="G1011" s="437" t="inlineStr">
        <is>
          <t>ПЗ</t>
        </is>
      </c>
      <c r="H1011" s="437" t="inlineStr">
        <is>
          <t>Прямые затраты</t>
        </is>
      </c>
      <c r="I1011" s="437" t="n"/>
      <c r="J1011" s="437" t="n"/>
      <c r="K1011" s="437" t="n">
        <v>201</v>
      </c>
      <c r="L1011" s="437" t="n">
        <v>1</v>
      </c>
      <c r="M1011" s="437" t="n">
        <v>3</v>
      </c>
      <c r="N1011" s="437" t="inlineStr"/>
      <c r="O1011" s="437" t="n">
        <v>0</v>
      </c>
      <c r="P1011" s="437" t="n"/>
      <c r="Q1011" s="437" t="n"/>
      <c r="R1011" s="437" t="n"/>
      <c r="S1011" s="437" t="n"/>
      <c r="T1011" s="437" t="n"/>
      <c r="U1011" s="437" t="n"/>
      <c r="V1011" s="437" t="n"/>
      <c r="W1011" s="437" t="n">
        <v>0</v>
      </c>
      <c r="X1011" s="437" t="n">
        <v>1</v>
      </c>
      <c r="Y1011" s="437" t="n">
        <v>0</v>
      </c>
      <c r="Z1011" s="437" t="n"/>
      <c r="AA1011" s="437" t="n"/>
      <c r="AB1011" s="437" t="n"/>
    </row>
    <row r="1012">
      <c r="A1012" s="437" t="n">
        <v>50</v>
      </c>
      <c r="B1012" s="437" t="n">
        <v>0</v>
      </c>
      <c r="C1012" s="437" t="n">
        <v>0</v>
      </c>
      <c r="D1012" s="437" t="n">
        <v>1</v>
      </c>
      <c r="E1012" s="437" t="n">
        <v>202</v>
      </c>
      <c r="F1012" s="437">
        <f>ROUND(Source!P1009,O1012)</f>
        <v/>
      </c>
      <c r="G1012" s="437" t="inlineStr">
        <is>
          <t>СтМатОб</t>
        </is>
      </c>
      <c r="H1012" s="437" t="inlineStr">
        <is>
          <t>Стоимость материальных ресурсов (всего)</t>
        </is>
      </c>
      <c r="I1012" s="437" t="n"/>
      <c r="J1012" s="437" t="n"/>
      <c r="K1012" s="437" t="n">
        <v>202</v>
      </c>
      <c r="L1012" s="437" t="n">
        <v>2</v>
      </c>
      <c r="M1012" s="437" t="n">
        <v>3</v>
      </c>
      <c r="N1012" s="437" t="inlineStr"/>
      <c r="O1012" s="437" t="n">
        <v>0</v>
      </c>
      <c r="P1012" s="437" t="n"/>
      <c r="Q1012" s="437" t="n"/>
      <c r="R1012" s="437" t="n"/>
      <c r="S1012" s="437" t="n"/>
      <c r="T1012" s="437" t="n"/>
      <c r="U1012" s="437" t="n"/>
      <c r="V1012" s="437" t="n"/>
      <c r="W1012" s="437" t="n">
        <v>0</v>
      </c>
      <c r="X1012" s="437" t="n">
        <v>1</v>
      </c>
      <c r="Y1012" s="437" t="n">
        <v>0</v>
      </c>
      <c r="Z1012" s="437" t="n"/>
      <c r="AA1012" s="437" t="n"/>
      <c r="AB1012" s="437" t="n"/>
    </row>
    <row r="1013">
      <c r="A1013" s="437" t="n">
        <v>50</v>
      </c>
      <c r="B1013" s="437" t="n">
        <v>0</v>
      </c>
      <c r="C1013" s="437" t="n">
        <v>0</v>
      </c>
      <c r="D1013" s="437" t="n">
        <v>1</v>
      </c>
      <c r="E1013" s="437" t="n">
        <v>222</v>
      </c>
      <c r="F1013" s="437">
        <f>ROUND(Source!AO1009,O1013)</f>
        <v/>
      </c>
      <c r="G1013" s="437" t="inlineStr">
        <is>
          <t>СтМатОбЗак</t>
        </is>
      </c>
      <c r="H1013" s="437" t="inlineStr">
        <is>
          <t>Стоимость материалов и оборудования заказчика</t>
        </is>
      </c>
      <c r="I1013" s="437" t="n"/>
      <c r="J1013" s="437" t="n"/>
      <c r="K1013" s="437" t="n">
        <v>222</v>
      </c>
      <c r="L1013" s="437" t="n">
        <v>3</v>
      </c>
      <c r="M1013" s="437" t="n">
        <v>3</v>
      </c>
      <c r="N1013" s="437" t="inlineStr"/>
      <c r="O1013" s="437" t="n">
        <v>0</v>
      </c>
      <c r="P1013" s="437" t="n"/>
      <c r="Q1013" s="437" t="n"/>
      <c r="R1013" s="437" t="n"/>
      <c r="S1013" s="437" t="n"/>
      <c r="T1013" s="437" t="n"/>
      <c r="U1013" s="437" t="n"/>
      <c r="V1013" s="437" t="n"/>
      <c r="W1013" s="437" t="n">
        <v>0</v>
      </c>
      <c r="X1013" s="437" t="n">
        <v>1</v>
      </c>
      <c r="Y1013" s="437" t="n">
        <v>0</v>
      </c>
      <c r="Z1013" s="437" t="n"/>
      <c r="AA1013" s="437" t="n"/>
      <c r="AB1013" s="437" t="n"/>
    </row>
    <row r="1014">
      <c r="A1014" s="437" t="n">
        <v>50</v>
      </c>
      <c r="B1014" s="437" t="n">
        <v>0</v>
      </c>
      <c r="C1014" s="437" t="n">
        <v>0</v>
      </c>
      <c r="D1014" s="437" t="n">
        <v>1</v>
      </c>
      <c r="E1014" s="437" t="n">
        <v>225</v>
      </c>
      <c r="F1014" s="437">
        <f>ROUND(Source!AV1009,O1014)</f>
        <v/>
      </c>
      <c r="G1014" s="437" t="inlineStr">
        <is>
          <t>СтМатОбПод</t>
        </is>
      </c>
      <c r="H1014" s="437" t="inlineStr">
        <is>
          <t>Стоимость материалов и оборудования подрядчика</t>
        </is>
      </c>
      <c r="I1014" s="437" t="n"/>
      <c r="J1014" s="437" t="n"/>
      <c r="K1014" s="437" t="n">
        <v>225</v>
      </c>
      <c r="L1014" s="437" t="n">
        <v>4</v>
      </c>
      <c r="M1014" s="437" t="n">
        <v>3</v>
      </c>
      <c r="N1014" s="437" t="inlineStr"/>
      <c r="O1014" s="437" t="n">
        <v>0</v>
      </c>
      <c r="P1014" s="437" t="n"/>
      <c r="Q1014" s="437" t="n"/>
      <c r="R1014" s="437" t="n"/>
      <c r="S1014" s="437" t="n"/>
      <c r="T1014" s="437" t="n"/>
      <c r="U1014" s="437" t="n"/>
      <c r="V1014" s="437" t="n"/>
      <c r="W1014" s="437" t="n">
        <v>0</v>
      </c>
      <c r="X1014" s="437" t="n">
        <v>1</v>
      </c>
      <c r="Y1014" s="437" t="n">
        <v>0</v>
      </c>
      <c r="Z1014" s="437" t="n"/>
      <c r="AA1014" s="437" t="n"/>
      <c r="AB1014" s="437" t="n"/>
    </row>
    <row r="1015">
      <c r="A1015" s="437" t="n">
        <v>50</v>
      </c>
      <c r="B1015" s="437" t="n">
        <v>0</v>
      </c>
      <c r="C1015" s="437" t="n">
        <v>0</v>
      </c>
      <c r="D1015" s="437" t="n">
        <v>1</v>
      </c>
      <c r="E1015" s="437" t="n">
        <v>226</v>
      </c>
      <c r="F1015" s="437">
        <f>ROUND(Source!AW1009,O1015)</f>
        <v/>
      </c>
      <c r="G1015" s="437" t="inlineStr">
        <is>
          <t>СтМат</t>
        </is>
      </c>
      <c r="H1015" s="437" t="inlineStr">
        <is>
          <t>Стоимость материалов (всего)</t>
        </is>
      </c>
      <c r="I1015" s="437" t="n"/>
      <c r="J1015" s="437" t="n"/>
      <c r="K1015" s="437" t="n">
        <v>226</v>
      </c>
      <c r="L1015" s="437" t="n">
        <v>5</v>
      </c>
      <c r="M1015" s="437" t="n">
        <v>3</v>
      </c>
      <c r="N1015" s="437" t="inlineStr"/>
      <c r="O1015" s="437" t="n">
        <v>0</v>
      </c>
      <c r="P1015" s="437" t="n"/>
      <c r="Q1015" s="437" t="n"/>
      <c r="R1015" s="437" t="n"/>
      <c r="S1015" s="437" t="n"/>
      <c r="T1015" s="437" t="n"/>
      <c r="U1015" s="437" t="n"/>
      <c r="V1015" s="437" t="n"/>
      <c r="W1015" s="437" t="n">
        <v>0</v>
      </c>
      <c r="X1015" s="437" t="n">
        <v>1</v>
      </c>
      <c r="Y1015" s="437" t="n">
        <v>0</v>
      </c>
      <c r="Z1015" s="437" t="n"/>
      <c r="AA1015" s="437" t="n"/>
      <c r="AB1015" s="437" t="n"/>
    </row>
    <row r="1016">
      <c r="A1016" s="437" t="n">
        <v>50</v>
      </c>
      <c r="B1016" s="437" t="n">
        <v>0</v>
      </c>
      <c r="C1016" s="437" t="n">
        <v>0</v>
      </c>
      <c r="D1016" s="437" t="n">
        <v>1</v>
      </c>
      <c r="E1016" s="437" t="n">
        <v>227</v>
      </c>
      <c r="F1016" s="437">
        <f>ROUND(Source!AX1009,O1016)</f>
        <v/>
      </c>
      <c r="G1016" s="437" t="inlineStr">
        <is>
          <t>СтМатЗак</t>
        </is>
      </c>
      <c r="H1016" s="437" t="inlineStr">
        <is>
          <t>Стоимость материалов заказчика</t>
        </is>
      </c>
      <c r="I1016" s="437" t="n"/>
      <c r="J1016" s="437" t="n"/>
      <c r="K1016" s="437" t="n">
        <v>227</v>
      </c>
      <c r="L1016" s="437" t="n">
        <v>6</v>
      </c>
      <c r="M1016" s="437" t="n">
        <v>3</v>
      </c>
      <c r="N1016" s="437" t="inlineStr"/>
      <c r="O1016" s="437" t="n">
        <v>0</v>
      </c>
      <c r="P1016" s="437" t="n"/>
      <c r="Q1016" s="437" t="n"/>
      <c r="R1016" s="437" t="n"/>
      <c r="S1016" s="437" t="n"/>
      <c r="T1016" s="437" t="n"/>
      <c r="U1016" s="437" t="n"/>
      <c r="V1016" s="437" t="n"/>
      <c r="W1016" s="437" t="n">
        <v>0</v>
      </c>
      <c r="X1016" s="437" t="n">
        <v>1</v>
      </c>
      <c r="Y1016" s="437" t="n">
        <v>0</v>
      </c>
      <c r="Z1016" s="437" t="n"/>
      <c r="AA1016" s="437" t="n"/>
      <c r="AB1016" s="437" t="n"/>
    </row>
    <row r="1017">
      <c r="A1017" s="437" t="n">
        <v>50</v>
      </c>
      <c r="B1017" s="437" t="n">
        <v>0</v>
      </c>
      <c r="C1017" s="437" t="n">
        <v>0</v>
      </c>
      <c r="D1017" s="437" t="n">
        <v>1</v>
      </c>
      <c r="E1017" s="437" t="n">
        <v>228</v>
      </c>
      <c r="F1017" s="437">
        <f>ROUND(Source!AY1009,O1017)</f>
        <v/>
      </c>
      <c r="G1017" s="437" t="inlineStr">
        <is>
          <t>СтМатПод</t>
        </is>
      </c>
      <c r="H1017" s="437" t="inlineStr">
        <is>
          <t>Стоимость материалов подрядчика</t>
        </is>
      </c>
      <c r="I1017" s="437" t="n"/>
      <c r="J1017" s="437" t="n"/>
      <c r="K1017" s="437" t="n">
        <v>228</v>
      </c>
      <c r="L1017" s="437" t="n">
        <v>7</v>
      </c>
      <c r="M1017" s="437" t="n">
        <v>3</v>
      </c>
      <c r="N1017" s="437" t="inlineStr"/>
      <c r="O1017" s="437" t="n">
        <v>0</v>
      </c>
      <c r="P1017" s="437" t="n"/>
      <c r="Q1017" s="437" t="n"/>
      <c r="R1017" s="437" t="n"/>
      <c r="S1017" s="437" t="n"/>
      <c r="T1017" s="437" t="n"/>
      <c r="U1017" s="437" t="n"/>
      <c r="V1017" s="437" t="n"/>
      <c r="W1017" s="437" t="n">
        <v>0</v>
      </c>
      <c r="X1017" s="437" t="n">
        <v>1</v>
      </c>
      <c r="Y1017" s="437" t="n">
        <v>0</v>
      </c>
      <c r="Z1017" s="437" t="n"/>
      <c r="AA1017" s="437" t="n"/>
      <c r="AB1017" s="437" t="n"/>
    </row>
    <row r="1018">
      <c r="A1018" s="437" t="n">
        <v>50</v>
      </c>
      <c r="B1018" s="437" t="n">
        <v>0</v>
      </c>
      <c r="C1018" s="437" t="n">
        <v>0</v>
      </c>
      <c r="D1018" s="437" t="n">
        <v>1</v>
      </c>
      <c r="E1018" s="437" t="n">
        <v>216</v>
      </c>
      <c r="F1018" s="437">
        <f>ROUND(Source!AP1009,O1018)</f>
        <v/>
      </c>
      <c r="G1018" s="437" t="inlineStr">
        <is>
          <t>Оборуд</t>
        </is>
      </c>
      <c r="H1018" s="437" t="inlineStr">
        <is>
          <t>Стоимость оборудования (всего)</t>
        </is>
      </c>
      <c r="I1018" s="437" t="n"/>
      <c r="J1018" s="437" t="n"/>
      <c r="K1018" s="437" t="n">
        <v>216</v>
      </c>
      <c r="L1018" s="437" t="n">
        <v>8</v>
      </c>
      <c r="M1018" s="437" t="n">
        <v>3</v>
      </c>
      <c r="N1018" s="437" t="inlineStr"/>
      <c r="O1018" s="437" t="n">
        <v>0</v>
      </c>
      <c r="P1018" s="437" t="n"/>
      <c r="Q1018" s="437" t="n"/>
      <c r="R1018" s="437" t="n"/>
      <c r="S1018" s="437" t="n"/>
      <c r="T1018" s="437" t="n"/>
      <c r="U1018" s="437" t="n"/>
      <c r="V1018" s="437" t="n"/>
      <c r="W1018" s="437" t="n">
        <v>0</v>
      </c>
      <c r="X1018" s="437" t="n">
        <v>1</v>
      </c>
      <c r="Y1018" s="437" t="n">
        <v>0</v>
      </c>
      <c r="Z1018" s="437" t="n"/>
      <c r="AA1018" s="437" t="n"/>
      <c r="AB1018" s="437" t="n"/>
    </row>
    <row r="1019">
      <c r="A1019" s="437" t="n">
        <v>50</v>
      </c>
      <c r="B1019" s="437" t="n">
        <v>0</v>
      </c>
      <c r="C1019" s="437" t="n">
        <v>0</v>
      </c>
      <c r="D1019" s="437" t="n">
        <v>1</v>
      </c>
      <c r="E1019" s="437" t="n">
        <v>223</v>
      </c>
      <c r="F1019" s="437">
        <f>ROUND(Source!AQ1009,O1019)</f>
        <v/>
      </c>
      <c r="G1019" s="437" t="inlineStr">
        <is>
          <t>ОборудЗак</t>
        </is>
      </c>
      <c r="H1019" s="437" t="inlineStr">
        <is>
          <t>Стоимость оборудования заказчика</t>
        </is>
      </c>
      <c r="I1019" s="437" t="n"/>
      <c r="J1019" s="437" t="n"/>
      <c r="K1019" s="437" t="n">
        <v>223</v>
      </c>
      <c r="L1019" s="437" t="n">
        <v>9</v>
      </c>
      <c r="M1019" s="437" t="n">
        <v>3</v>
      </c>
      <c r="N1019" s="437" t="inlineStr"/>
      <c r="O1019" s="437" t="n">
        <v>0</v>
      </c>
      <c r="P1019" s="437" t="n"/>
      <c r="Q1019" s="437" t="n"/>
      <c r="R1019" s="437" t="n"/>
      <c r="S1019" s="437" t="n"/>
      <c r="T1019" s="437" t="n"/>
      <c r="U1019" s="437" t="n"/>
      <c r="V1019" s="437" t="n"/>
      <c r="W1019" s="437" t="n">
        <v>0</v>
      </c>
      <c r="X1019" s="437" t="n">
        <v>1</v>
      </c>
      <c r="Y1019" s="437" t="n">
        <v>0</v>
      </c>
      <c r="Z1019" s="437" t="n"/>
      <c r="AA1019" s="437" t="n"/>
      <c r="AB1019" s="437" t="n"/>
    </row>
    <row r="1020">
      <c r="A1020" s="437" t="n">
        <v>50</v>
      </c>
      <c r="B1020" s="437" t="n">
        <v>0</v>
      </c>
      <c r="C1020" s="437" t="n">
        <v>0</v>
      </c>
      <c r="D1020" s="437" t="n">
        <v>1</v>
      </c>
      <c r="E1020" s="437" t="n">
        <v>229</v>
      </c>
      <c r="F1020" s="437">
        <f>ROUND(Source!AZ1009,O1020)</f>
        <v/>
      </c>
      <c r="G1020" s="437" t="inlineStr">
        <is>
          <t>ОборудПод</t>
        </is>
      </c>
      <c r="H1020" s="437" t="inlineStr">
        <is>
          <t>Стоимость оборудования подрядчика</t>
        </is>
      </c>
      <c r="I1020" s="437" t="n"/>
      <c r="J1020" s="437" t="n"/>
      <c r="K1020" s="437" t="n">
        <v>229</v>
      </c>
      <c r="L1020" s="437" t="n">
        <v>10</v>
      </c>
      <c r="M1020" s="437" t="n">
        <v>3</v>
      </c>
      <c r="N1020" s="437" t="inlineStr"/>
      <c r="O1020" s="437" t="n">
        <v>0</v>
      </c>
      <c r="P1020" s="437" t="n"/>
      <c r="Q1020" s="437" t="n"/>
      <c r="R1020" s="437" t="n"/>
      <c r="S1020" s="437" t="n"/>
      <c r="T1020" s="437" t="n"/>
      <c r="U1020" s="437" t="n"/>
      <c r="V1020" s="437" t="n"/>
      <c r="W1020" s="437" t="n">
        <v>0</v>
      </c>
      <c r="X1020" s="437" t="n">
        <v>1</v>
      </c>
      <c r="Y1020" s="437" t="n">
        <v>0</v>
      </c>
      <c r="Z1020" s="437" t="n"/>
      <c r="AA1020" s="437" t="n"/>
      <c r="AB1020" s="437" t="n"/>
    </row>
    <row r="1021">
      <c r="A1021" s="437" t="n">
        <v>50</v>
      </c>
      <c r="B1021" s="437" t="n">
        <v>0</v>
      </c>
      <c r="C1021" s="437" t="n">
        <v>0</v>
      </c>
      <c r="D1021" s="437" t="n">
        <v>1</v>
      </c>
      <c r="E1021" s="437" t="n">
        <v>203</v>
      </c>
      <c r="F1021" s="437">
        <f>ROUND(Source!Q1009,O1021)</f>
        <v/>
      </c>
      <c r="G1021" s="437" t="inlineStr">
        <is>
          <t>ЭММ</t>
        </is>
      </c>
      <c r="H1021" s="437" t="inlineStr">
        <is>
          <t>Эксплуатация машин</t>
        </is>
      </c>
      <c r="I1021" s="437" t="n"/>
      <c r="J1021" s="437" t="n"/>
      <c r="K1021" s="437" t="n">
        <v>203</v>
      </c>
      <c r="L1021" s="437" t="n">
        <v>11</v>
      </c>
      <c r="M1021" s="437" t="n">
        <v>3</v>
      </c>
      <c r="N1021" s="437" t="inlineStr"/>
      <c r="O1021" s="437" t="n">
        <v>0</v>
      </c>
      <c r="P1021" s="437" t="n"/>
      <c r="Q1021" s="437" t="n"/>
      <c r="R1021" s="437" t="n"/>
      <c r="S1021" s="437" t="n"/>
      <c r="T1021" s="437" t="n"/>
      <c r="U1021" s="437" t="n"/>
      <c r="V1021" s="437" t="n"/>
      <c r="W1021" s="437" t="n">
        <v>0</v>
      </c>
      <c r="X1021" s="437" t="n">
        <v>1</v>
      </c>
      <c r="Y1021" s="437" t="n">
        <v>0</v>
      </c>
      <c r="Z1021" s="437" t="n"/>
      <c r="AA1021" s="437" t="n"/>
      <c r="AB1021" s="437" t="n"/>
    </row>
    <row r="1022">
      <c r="A1022" s="437" t="n">
        <v>50</v>
      </c>
      <c r="B1022" s="437" t="n">
        <v>0</v>
      </c>
      <c r="C1022" s="437" t="n">
        <v>0</v>
      </c>
      <c r="D1022" s="437" t="n">
        <v>1</v>
      </c>
      <c r="E1022" s="437" t="n">
        <v>231</v>
      </c>
      <c r="F1022" s="437">
        <f>ROUND(Source!BB1009,O1022)</f>
        <v/>
      </c>
      <c r="G1022" s="437" t="inlineStr">
        <is>
          <t>ЭММсНРиСП</t>
        </is>
      </c>
      <c r="H1022" s="437" t="inlineStr">
        <is>
          <t>Эксплуатация машин по ТСН-2001.16</t>
        </is>
      </c>
      <c r="I1022" s="437" t="n"/>
      <c r="J1022" s="437" t="n"/>
      <c r="K1022" s="437" t="n">
        <v>231</v>
      </c>
      <c r="L1022" s="437" t="n">
        <v>12</v>
      </c>
      <c r="M1022" s="437" t="n">
        <v>3</v>
      </c>
      <c r="N1022" s="437" t="inlineStr"/>
      <c r="O1022" s="437" t="n">
        <v>0</v>
      </c>
      <c r="P1022" s="437" t="n"/>
      <c r="Q1022" s="437" t="n"/>
      <c r="R1022" s="437" t="n"/>
      <c r="S1022" s="437" t="n"/>
      <c r="T1022" s="437" t="n"/>
      <c r="U1022" s="437" t="n"/>
      <c r="V1022" s="437" t="n"/>
      <c r="W1022" s="437" t="n">
        <v>0</v>
      </c>
      <c r="X1022" s="437" t="n">
        <v>1</v>
      </c>
      <c r="Y1022" s="437" t="n">
        <v>0</v>
      </c>
      <c r="Z1022" s="437" t="n"/>
      <c r="AA1022" s="437" t="n"/>
      <c r="AB1022" s="437" t="n"/>
    </row>
    <row r="1023">
      <c r="A1023" s="437" t="n">
        <v>50</v>
      </c>
      <c r="B1023" s="437" t="n">
        <v>0</v>
      </c>
      <c r="C1023" s="437" t="n">
        <v>0</v>
      </c>
      <c r="D1023" s="437" t="n">
        <v>1</v>
      </c>
      <c r="E1023" s="437" t="n">
        <v>204</v>
      </c>
      <c r="F1023" s="437">
        <f>ROUND(Source!R1009,O1023)</f>
        <v/>
      </c>
      <c r="G1023" s="437" t="inlineStr">
        <is>
          <t>ЗПМ</t>
        </is>
      </c>
      <c r="H1023" s="437" t="inlineStr">
        <is>
          <t>ЗП машинистов</t>
        </is>
      </c>
      <c r="I1023" s="437" t="n"/>
      <c r="J1023" s="437" t="n"/>
      <c r="K1023" s="437" t="n">
        <v>204</v>
      </c>
      <c r="L1023" s="437" t="n">
        <v>13</v>
      </c>
      <c r="M1023" s="437" t="n">
        <v>3</v>
      </c>
      <c r="N1023" s="437" t="inlineStr"/>
      <c r="O1023" s="437" t="n">
        <v>0</v>
      </c>
      <c r="P1023" s="437" t="n"/>
      <c r="Q1023" s="437" t="n"/>
      <c r="R1023" s="437" t="n"/>
      <c r="S1023" s="437" t="n"/>
      <c r="T1023" s="437" t="n"/>
      <c r="U1023" s="437" t="n"/>
      <c r="V1023" s="437" t="n"/>
      <c r="W1023" s="437" t="n">
        <v>0</v>
      </c>
      <c r="X1023" s="437" t="n">
        <v>1</v>
      </c>
      <c r="Y1023" s="437" t="n">
        <v>0</v>
      </c>
      <c r="Z1023" s="437" t="n"/>
      <c r="AA1023" s="437" t="n"/>
      <c r="AB1023" s="437" t="n"/>
    </row>
    <row r="1024">
      <c r="A1024" s="437" t="n">
        <v>50</v>
      </c>
      <c r="B1024" s="437" t="n">
        <v>0</v>
      </c>
      <c r="C1024" s="437" t="n">
        <v>0</v>
      </c>
      <c r="D1024" s="437" t="n">
        <v>1</v>
      </c>
      <c r="E1024" s="437" t="n">
        <v>205</v>
      </c>
      <c r="F1024" s="437">
        <f>ROUND(Source!S1009,O1024)</f>
        <v/>
      </c>
      <c r="G1024" s="437" t="inlineStr">
        <is>
          <t>ОЗП</t>
        </is>
      </c>
      <c r="H1024" s="437" t="inlineStr">
        <is>
          <t>Основная ЗП рабочих</t>
        </is>
      </c>
      <c r="I1024" s="437" t="n"/>
      <c r="J1024" s="437" t="n"/>
      <c r="K1024" s="437" t="n">
        <v>205</v>
      </c>
      <c r="L1024" s="437" t="n">
        <v>14</v>
      </c>
      <c r="M1024" s="437" t="n">
        <v>3</v>
      </c>
      <c r="N1024" s="437" t="inlineStr"/>
      <c r="O1024" s="437" t="n">
        <v>0</v>
      </c>
      <c r="P1024" s="437" t="n"/>
      <c r="Q1024" s="437" t="n"/>
      <c r="R1024" s="437" t="n"/>
      <c r="S1024" s="437" t="n"/>
      <c r="T1024" s="437" t="n"/>
      <c r="U1024" s="437" t="n"/>
      <c r="V1024" s="437" t="n"/>
      <c r="W1024" s="437" t="n">
        <v>0</v>
      </c>
      <c r="X1024" s="437" t="n">
        <v>1</v>
      </c>
      <c r="Y1024" s="437" t="n">
        <v>0</v>
      </c>
      <c r="Z1024" s="437" t="n"/>
      <c r="AA1024" s="437" t="n"/>
      <c r="AB1024" s="437" t="n"/>
    </row>
    <row r="1025">
      <c r="A1025" s="437" t="n">
        <v>50</v>
      </c>
      <c r="B1025" s="437" t="n">
        <v>0</v>
      </c>
      <c r="C1025" s="437" t="n">
        <v>0</v>
      </c>
      <c r="D1025" s="437" t="n">
        <v>1</v>
      </c>
      <c r="E1025" s="437" t="n">
        <v>232</v>
      </c>
      <c r="F1025" s="437">
        <f>ROUND(Source!BC1009,O1025)</f>
        <v/>
      </c>
      <c r="G1025" s="437" t="inlineStr">
        <is>
          <t>ОЗПсНРиСП</t>
        </is>
      </c>
      <c r="H1025" s="437" t="inlineStr">
        <is>
          <t>Основная ЗП рабочих по ТСН-2001.16</t>
        </is>
      </c>
      <c r="I1025" s="437" t="n"/>
      <c r="J1025" s="437" t="n"/>
      <c r="K1025" s="437" t="n">
        <v>232</v>
      </c>
      <c r="L1025" s="437" t="n">
        <v>15</v>
      </c>
      <c r="M1025" s="437" t="n">
        <v>3</v>
      </c>
      <c r="N1025" s="437" t="inlineStr"/>
      <c r="O1025" s="437" t="n">
        <v>0</v>
      </c>
      <c r="P1025" s="437" t="n"/>
      <c r="Q1025" s="437" t="n"/>
      <c r="R1025" s="437" t="n"/>
      <c r="S1025" s="437" t="n"/>
      <c r="T1025" s="437" t="n"/>
      <c r="U1025" s="437" t="n"/>
      <c r="V1025" s="437" t="n"/>
      <c r="W1025" s="437" t="n">
        <v>0</v>
      </c>
      <c r="X1025" s="437" t="n">
        <v>1</v>
      </c>
      <c r="Y1025" s="437" t="n">
        <v>0</v>
      </c>
      <c r="Z1025" s="437" t="n"/>
      <c r="AA1025" s="437" t="n"/>
      <c r="AB1025" s="437" t="n"/>
    </row>
    <row r="1026">
      <c r="A1026" s="437" t="n">
        <v>50</v>
      </c>
      <c r="B1026" s="437" t="n">
        <v>0</v>
      </c>
      <c r="C1026" s="437" t="n">
        <v>0</v>
      </c>
      <c r="D1026" s="437" t="n">
        <v>1</v>
      </c>
      <c r="E1026" s="437" t="n">
        <v>214</v>
      </c>
      <c r="F1026" s="437">
        <f>ROUND(Source!AS1009,O1026)</f>
        <v/>
      </c>
      <c r="G1026" s="437" t="inlineStr">
        <is>
          <t>Строит</t>
        </is>
      </c>
      <c r="H1026" s="437" t="inlineStr">
        <is>
          <t>Строительные работы с НР и СП</t>
        </is>
      </c>
      <c r="I1026" s="437" t="n"/>
      <c r="J1026" s="437" t="n"/>
      <c r="K1026" s="437" t="n">
        <v>214</v>
      </c>
      <c r="L1026" s="437" t="n">
        <v>16</v>
      </c>
      <c r="M1026" s="437" t="n">
        <v>3</v>
      </c>
      <c r="N1026" s="437" t="inlineStr"/>
      <c r="O1026" s="437" t="n">
        <v>0</v>
      </c>
      <c r="P1026" s="437" t="n"/>
      <c r="Q1026" s="437" t="n"/>
      <c r="R1026" s="437" t="n"/>
      <c r="S1026" s="437" t="n"/>
      <c r="T1026" s="437" t="n"/>
      <c r="U1026" s="437" t="n"/>
      <c r="V1026" s="437" t="n"/>
      <c r="W1026" s="437" t="n">
        <v>0</v>
      </c>
      <c r="X1026" s="437" t="n">
        <v>1</v>
      </c>
      <c r="Y1026" s="437" t="n">
        <v>0</v>
      </c>
      <c r="Z1026" s="437" t="n"/>
      <c r="AA1026" s="437" t="n"/>
      <c r="AB1026" s="437" t="n"/>
    </row>
    <row r="1027">
      <c r="A1027" s="437" t="n">
        <v>50</v>
      </c>
      <c r="B1027" s="437" t="n">
        <v>0</v>
      </c>
      <c r="C1027" s="437" t="n">
        <v>0</v>
      </c>
      <c r="D1027" s="437" t="n">
        <v>1</v>
      </c>
      <c r="E1027" s="437" t="n">
        <v>215</v>
      </c>
      <c r="F1027" s="437">
        <f>ROUND(Source!AT1009,O1027)</f>
        <v/>
      </c>
      <c r="G1027" s="437" t="inlineStr">
        <is>
          <t>Монтаж</t>
        </is>
      </c>
      <c r="H1027" s="437" t="inlineStr">
        <is>
          <t>Монтажные работы с НР и СП</t>
        </is>
      </c>
      <c r="I1027" s="437" t="n"/>
      <c r="J1027" s="437" t="n"/>
      <c r="K1027" s="437" t="n">
        <v>215</v>
      </c>
      <c r="L1027" s="437" t="n">
        <v>17</v>
      </c>
      <c r="M1027" s="437" t="n">
        <v>3</v>
      </c>
      <c r="N1027" s="437" t="inlineStr"/>
      <c r="O1027" s="437" t="n">
        <v>0</v>
      </c>
      <c r="P1027" s="437" t="n"/>
      <c r="Q1027" s="437" t="n"/>
      <c r="R1027" s="437" t="n"/>
      <c r="S1027" s="437" t="n"/>
      <c r="T1027" s="437" t="n"/>
      <c r="U1027" s="437" t="n"/>
      <c r="V1027" s="437" t="n"/>
      <c r="W1027" s="437" t="n">
        <v>0</v>
      </c>
      <c r="X1027" s="437" t="n">
        <v>1</v>
      </c>
      <c r="Y1027" s="437" t="n">
        <v>0</v>
      </c>
      <c r="Z1027" s="437" t="n"/>
      <c r="AA1027" s="437" t="n"/>
      <c r="AB1027" s="437" t="n"/>
    </row>
    <row r="1028">
      <c r="A1028" s="437" t="n">
        <v>50</v>
      </c>
      <c r="B1028" s="437" t="n">
        <v>0</v>
      </c>
      <c r="C1028" s="437" t="n">
        <v>0</v>
      </c>
      <c r="D1028" s="437" t="n">
        <v>1</v>
      </c>
      <c r="E1028" s="437" t="n">
        <v>217</v>
      </c>
      <c r="F1028" s="437">
        <f>ROUND(Source!AU1009,O1028)</f>
        <v/>
      </c>
      <c r="G1028" s="437" t="inlineStr">
        <is>
          <t>Прочие</t>
        </is>
      </c>
      <c r="H1028" s="437" t="inlineStr">
        <is>
          <t>Прочие работы с НР и СП</t>
        </is>
      </c>
      <c r="I1028" s="437" t="n"/>
      <c r="J1028" s="437" t="n"/>
      <c r="K1028" s="437" t="n">
        <v>217</v>
      </c>
      <c r="L1028" s="437" t="n">
        <v>18</v>
      </c>
      <c r="M1028" s="437" t="n">
        <v>3</v>
      </c>
      <c r="N1028" s="437" t="inlineStr"/>
      <c r="O1028" s="437" t="n">
        <v>0</v>
      </c>
      <c r="P1028" s="437" t="n"/>
      <c r="Q1028" s="437" t="n"/>
      <c r="R1028" s="437" t="n"/>
      <c r="S1028" s="437" t="n"/>
      <c r="T1028" s="437" t="n"/>
      <c r="U1028" s="437" t="n"/>
      <c r="V1028" s="437" t="n"/>
      <c r="W1028" s="437" t="n">
        <v>0</v>
      </c>
      <c r="X1028" s="437" t="n">
        <v>1</v>
      </c>
      <c r="Y1028" s="437" t="n">
        <v>0</v>
      </c>
      <c r="Z1028" s="437" t="n"/>
      <c r="AA1028" s="437" t="n"/>
      <c r="AB1028" s="437" t="n"/>
    </row>
    <row r="1029">
      <c r="A1029" s="437" t="n">
        <v>50</v>
      </c>
      <c r="B1029" s="437" t="n">
        <v>0</v>
      </c>
      <c r="C1029" s="437" t="n">
        <v>0</v>
      </c>
      <c r="D1029" s="437" t="n">
        <v>1</v>
      </c>
      <c r="E1029" s="437" t="n">
        <v>230</v>
      </c>
      <c r="F1029" s="437">
        <f>ROUND(Source!BA1009,O1029)</f>
        <v/>
      </c>
      <c r="G1029" s="437" t="inlineStr">
        <is>
          <t>ПрочиеЗатр</t>
        </is>
      </c>
      <c r="H1029" s="437" t="inlineStr">
        <is>
          <t>Прочие затраты по ТСН-2001.16</t>
        </is>
      </c>
      <c r="I1029" s="437" t="n"/>
      <c r="J1029" s="437" t="n"/>
      <c r="K1029" s="437" t="n">
        <v>230</v>
      </c>
      <c r="L1029" s="437" t="n">
        <v>19</v>
      </c>
      <c r="M1029" s="437" t="n">
        <v>3</v>
      </c>
      <c r="N1029" s="437" t="inlineStr"/>
      <c r="O1029" s="437" t="n">
        <v>0</v>
      </c>
      <c r="P1029" s="437" t="n"/>
      <c r="Q1029" s="437" t="n"/>
      <c r="R1029" s="437" t="n"/>
      <c r="S1029" s="437" t="n"/>
      <c r="T1029" s="437" t="n"/>
      <c r="U1029" s="437" t="n"/>
      <c r="V1029" s="437" t="n"/>
      <c r="W1029" s="437" t="n">
        <v>0</v>
      </c>
      <c r="X1029" s="437" t="n">
        <v>1</v>
      </c>
      <c r="Y1029" s="437" t="n">
        <v>0</v>
      </c>
      <c r="Z1029" s="437" t="n"/>
      <c r="AA1029" s="437" t="n"/>
      <c r="AB1029" s="437" t="n"/>
    </row>
    <row r="1030">
      <c r="A1030" s="437" t="n">
        <v>50</v>
      </c>
      <c r="B1030" s="437" t="n">
        <v>0</v>
      </c>
      <c r="C1030" s="437" t="n">
        <v>0</v>
      </c>
      <c r="D1030" s="437" t="n">
        <v>1</v>
      </c>
      <c r="E1030" s="437" t="n">
        <v>206</v>
      </c>
      <c r="F1030" s="437">
        <f>ROUND(Source!T1009,O1030)</f>
        <v/>
      </c>
      <c r="G1030" s="437" t="inlineStr">
        <is>
          <t>ВозврМат</t>
        </is>
      </c>
      <c r="H1030" s="437" t="inlineStr">
        <is>
          <t>Возврат материалов</t>
        </is>
      </c>
      <c r="I1030" s="437" t="n"/>
      <c r="J1030" s="437" t="n"/>
      <c r="K1030" s="437" t="n">
        <v>206</v>
      </c>
      <c r="L1030" s="437" t="n">
        <v>20</v>
      </c>
      <c r="M1030" s="437" t="n">
        <v>3</v>
      </c>
      <c r="N1030" s="437" t="inlineStr"/>
      <c r="O1030" s="437" t="n">
        <v>0</v>
      </c>
      <c r="P1030" s="437" t="n"/>
      <c r="Q1030" s="437" t="n"/>
      <c r="R1030" s="437" t="n"/>
      <c r="S1030" s="437" t="n"/>
      <c r="T1030" s="437" t="n"/>
      <c r="U1030" s="437" t="n"/>
      <c r="V1030" s="437" t="n"/>
      <c r="W1030" s="437" t="n">
        <v>0</v>
      </c>
      <c r="X1030" s="437" t="n">
        <v>1</v>
      </c>
      <c r="Y1030" s="437" t="n">
        <v>0</v>
      </c>
      <c r="Z1030" s="437" t="n"/>
      <c r="AA1030" s="437" t="n"/>
      <c r="AB1030" s="437" t="n"/>
    </row>
    <row r="1031">
      <c r="A1031" s="437" t="n">
        <v>50</v>
      </c>
      <c r="B1031" s="437" t="n">
        <v>0</v>
      </c>
      <c r="C1031" s="437" t="n">
        <v>0</v>
      </c>
      <c r="D1031" s="437" t="n">
        <v>1</v>
      </c>
      <c r="E1031" s="437" t="n">
        <v>207</v>
      </c>
      <c r="F1031" s="437">
        <f>ROUND(Source!U1009,O1031)</f>
        <v/>
      </c>
      <c r="G1031" s="437" t="inlineStr">
        <is>
          <t>ТрудСтр</t>
        </is>
      </c>
      <c r="H1031" s="437" t="inlineStr">
        <is>
          <t>Трудозатраты строителей</t>
        </is>
      </c>
      <c r="I1031" s="437" t="n"/>
      <c r="J1031" s="437" t="n"/>
      <c r="K1031" s="437" t="n">
        <v>207</v>
      </c>
      <c r="L1031" s="437" t="n">
        <v>21</v>
      </c>
      <c r="M1031" s="437" t="n">
        <v>3</v>
      </c>
      <c r="N1031" s="437" t="inlineStr"/>
      <c r="O1031" s="437" t="n">
        <v>7</v>
      </c>
      <c r="P1031" s="437" t="n"/>
      <c r="Q1031" s="437" t="n"/>
      <c r="R1031" s="437" t="n"/>
      <c r="S1031" s="437" t="n"/>
      <c r="T1031" s="437" t="n"/>
      <c r="U1031" s="437" t="n"/>
      <c r="V1031" s="437" t="n"/>
      <c r="W1031" s="437" t="n">
        <v>0</v>
      </c>
      <c r="X1031" s="437" t="n">
        <v>1</v>
      </c>
      <c r="Y1031" s="437" t="n">
        <v>0</v>
      </c>
      <c r="Z1031" s="437" t="n"/>
      <c r="AA1031" s="437" t="n"/>
      <c r="AB1031" s="437" t="n"/>
    </row>
    <row r="1032">
      <c r="A1032" s="437" t="n">
        <v>50</v>
      </c>
      <c r="B1032" s="437" t="n">
        <v>0</v>
      </c>
      <c r="C1032" s="437" t="n">
        <v>0</v>
      </c>
      <c r="D1032" s="437" t="n">
        <v>1</v>
      </c>
      <c r="E1032" s="437" t="n">
        <v>208</v>
      </c>
      <c r="F1032" s="437">
        <f>ROUND(Source!V1009,O1032)</f>
        <v/>
      </c>
      <c r="G1032" s="437" t="inlineStr">
        <is>
          <t>ТрудМаш</t>
        </is>
      </c>
      <c r="H1032" s="437" t="inlineStr">
        <is>
          <t>Трудозатраты машинистов</t>
        </is>
      </c>
      <c r="I1032" s="437" t="n"/>
      <c r="J1032" s="437" t="n"/>
      <c r="K1032" s="437" t="n">
        <v>208</v>
      </c>
      <c r="L1032" s="437" t="n">
        <v>22</v>
      </c>
      <c r="M1032" s="437" t="n">
        <v>3</v>
      </c>
      <c r="N1032" s="437" t="inlineStr"/>
      <c r="O1032" s="437" t="n">
        <v>7</v>
      </c>
      <c r="P1032" s="437" t="n"/>
      <c r="Q1032" s="437" t="n"/>
      <c r="R1032" s="437" t="n"/>
      <c r="S1032" s="437" t="n"/>
      <c r="T1032" s="437" t="n"/>
      <c r="U1032" s="437" t="n"/>
      <c r="V1032" s="437" t="n"/>
      <c r="W1032" s="437" t="n">
        <v>0</v>
      </c>
      <c r="X1032" s="437" t="n">
        <v>1</v>
      </c>
      <c r="Y1032" s="437" t="n">
        <v>0</v>
      </c>
      <c r="Z1032" s="437" t="n"/>
      <c r="AA1032" s="437" t="n"/>
      <c r="AB1032" s="437" t="n"/>
    </row>
    <row r="1033">
      <c r="A1033" s="437" t="n">
        <v>50</v>
      </c>
      <c r="B1033" s="437" t="n">
        <v>0</v>
      </c>
      <c r="C1033" s="437" t="n">
        <v>0</v>
      </c>
      <c r="D1033" s="437" t="n">
        <v>1</v>
      </c>
      <c r="E1033" s="437" t="n">
        <v>209</v>
      </c>
      <c r="F1033" s="437">
        <f>ROUND(Source!W1009,O1033)</f>
        <v/>
      </c>
      <c r="G1033" s="437" t="inlineStr">
        <is>
          <t>ТранспМат</t>
        </is>
      </c>
      <c r="H1033" s="437" t="inlineStr">
        <is>
          <t>Транспорт материалов</t>
        </is>
      </c>
      <c r="I1033" s="437" t="n"/>
      <c r="J1033" s="437" t="n"/>
      <c r="K1033" s="437" t="n">
        <v>209</v>
      </c>
      <c r="L1033" s="437" t="n">
        <v>23</v>
      </c>
      <c r="M1033" s="437" t="n">
        <v>3</v>
      </c>
      <c r="N1033" s="437" t="inlineStr"/>
      <c r="O1033" s="437" t="n">
        <v>0</v>
      </c>
      <c r="P1033" s="437" t="n"/>
      <c r="Q1033" s="437" t="n"/>
      <c r="R1033" s="437" t="n"/>
      <c r="S1033" s="437" t="n"/>
      <c r="T1033" s="437" t="n"/>
      <c r="U1033" s="437" t="n"/>
      <c r="V1033" s="437" t="n"/>
      <c r="W1033" s="437" t="n">
        <v>0</v>
      </c>
      <c r="X1033" s="437" t="n">
        <v>1</v>
      </c>
      <c r="Y1033" s="437" t="n">
        <v>0</v>
      </c>
      <c r="Z1033" s="437" t="n"/>
      <c r="AA1033" s="437" t="n"/>
      <c r="AB1033" s="437" t="n"/>
    </row>
    <row r="1034">
      <c r="A1034" s="437" t="n">
        <v>50</v>
      </c>
      <c r="B1034" s="437" t="n">
        <v>0</v>
      </c>
      <c r="C1034" s="437" t="n">
        <v>0</v>
      </c>
      <c r="D1034" s="437" t="n">
        <v>1</v>
      </c>
      <c r="E1034" s="437" t="n">
        <v>233</v>
      </c>
      <c r="F1034" s="437">
        <f>ROUND(Source!BD1009,O1034)</f>
        <v/>
      </c>
      <c r="G1034" s="437" t="inlineStr">
        <is>
          <t>Перевозка</t>
        </is>
      </c>
      <c r="H1034" s="437" t="inlineStr">
        <is>
          <t>Перевозка грузов</t>
        </is>
      </c>
      <c r="I1034" s="437" t="n"/>
      <c r="J1034" s="437" t="n"/>
      <c r="K1034" s="437" t="n">
        <v>233</v>
      </c>
      <c r="L1034" s="437" t="n">
        <v>24</v>
      </c>
      <c r="M1034" s="437" t="n">
        <v>3</v>
      </c>
      <c r="N1034" s="437" t="inlineStr"/>
      <c r="O1034" s="437" t="n">
        <v>0</v>
      </c>
      <c r="P1034" s="437" t="n"/>
      <c r="Q1034" s="437" t="n"/>
      <c r="R1034" s="437" t="n"/>
      <c r="S1034" s="437" t="n"/>
      <c r="T1034" s="437" t="n"/>
      <c r="U1034" s="437" t="n"/>
      <c r="V1034" s="437" t="n"/>
      <c r="W1034" s="437" t="n">
        <v>0</v>
      </c>
      <c r="X1034" s="437" t="n">
        <v>1</v>
      </c>
      <c r="Y1034" s="437" t="n">
        <v>0</v>
      </c>
      <c r="Z1034" s="437" t="n"/>
      <c r="AA1034" s="437" t="n"/>
      <c r="AB1034" s="437" t="n"/>
    </row>
    <row r="1035">
      <c r="A1035" s="437" t="n">
        <v>50</v>
      </c>
      <c r="B1035" s="437" t="n">
        <v>0</v>
      </c>
      <c r="C1035" s="437" t="n">
        <v>0</v>
      </c>
      <c r="D1035" s="437" t="n">
        <v>1</v>
      </c>
      <c r="E1035" s="437" t="n">
        <v>210</v>
      </c>
      <c r="F1035" s="437">
        <f>ROUND(Source!X1009,O1035)</f>
        <v/>
      </c>
      <c r="G1035" s="437" t="inlineStr">
        <is>
          <t>НР</t>
        </is>
      </c>
      <c r="H1035" s="437" t="inlineStr">
        <is>
          <t>Накладные расходы</t>
        </is>
      </c>
      <c r="I1035" s="437" t="n"/>
      <c r="J1035" s="437" t="n"/>
      <c r="K1035" s="437" t="n">
        <v>210</v>
      </c>
      <c r="L1035" s="437" t="n">
        <v>25</v>
      </c>
      <c r="M1035" s="437" t="n">
        <v>3</v>
      </c>
      <c r="N1035" s="437" t="inlineStr"/>
      <c r="O1035" s="437" t="n">
        <v>0</v>
      </c>
      <c r="P1035" s="437" t="n"/>
      <c r="Q1035" s="437" t="n"/>
      <c r="R1035" s="437" t="n"/>
      <c r="S1035" s="437" t="n"/>
      <c r="T1035" s="437" t="n"/>
      <c r="U1035" s="437" t="n"/>
      <c r="V1035" s="437" t="n"/>
      <c r="W1035" s="437" t="n">
        <v>0</v>
      </c>
      <c r="X1035" s="437" t="n">
        <v>1</v>
      </c>
      <c r="Y1035" s="437" t="n">
        <v>0</v>
      </c>
      <c r="Z1035" s="437" t="n"/>
      <c r="AA1035" s="437" t="n"/>
      <c r="AB1035" s="437" t="n"/>
    </row>
    <row r="1036">
      <c r="A1036" s="437" t="n">
        <v>50</v>
      </c>
      <c r="B1036" s="437" t="n">
        <v>0</v>
      </c>
      <c r="C1036" s="437" t="n">
        <v>0</v>
      </c>
      <c r="D1036" s="437" t="n">
        <v>1</v>
      </c>
      <c r="E1036" s="437" t="n">
        <v>211</v>
      </c>
      <c r="F1036" s="437">
        <f>ROUND(Source!Y1009,O1036)</f>
        <v/>
      </c>
      <c r="G1036" s="437" t="inlineStr">
        <is>
          <t>СмПриб</t>
        </is>
      </c>
      <c r="H1036" s="437" t="inlineStr">
        <is>
          <t>Сметная прибыль</t>
        </is>
      </c>
      <c r="I1036" s="437" t="n"/>
      <c r="J1036" s="437" t="n"/>
      <c r="K1036" s="437" t="n">
        <v>211</v>
      </c>
      <c r="L1036" s="437" t="n">
        <v>26</v>
      </c>
      <c r="M1036" s="437" t="n">
        <v>3</v>
      </c>
      <c r="N1036" s="437" t="inlineStr"/>
      <c r="O1036" s="437" t="n">
        <v>0</v>
      </c>
      <c r="P1036" s="437" t="n"/>
      <c r="Q1036" s="437" t="n"/>
      <c r="R1036" s="437" t="n"/>
      <c r="S1036" s="437" t="n"/>
      <c r="T1036" s="437" t="n"/>
      <c r="U1036" s="437" t="n"/>
      <c r="V1036" s="437" t="n"/>
      <c r="W1036" s="437" t="n">
        <v>0</v>
      </c>
      <c r="X1036" s="437" t="n">
        <v>1</v>
      </c>
      <c r="Y1036" s="437" t="n">
        <v>0</v>
      </c>
      <c r="Z1036" s="437" t="n"/>
      <c r="AA1036" s="437" t="n"/>
      <c r="AB1036" s="437" t="n"/>
    </row>
    <row r="1037">
      <c r="A1037" s="437" t="n">
        <v>50</v>
      </c>
      <c r="B1037" s="437" t="n">
        <v>0</v>
      </c>
      <c r="C1037" s="437" t="n">
        <v>0</v>
      </c>
      <c r="D1037" s="437" t="n">
        <v>1</v>
      </c>
      <c r="E1037" s="437" t="n">
        <v>224</v>
      </c>
      <c r="F1037" s="437">
        <f>ROUND(Source!AR1009,O1037)</f>
        <v/>
      </c>
      <c r="G1037" s="437" t="inlineStr">
        <is>
          <t>Всего</t>
        </is>
      </c>
      <c r="H1037" s="437" t="inlineStr">
        <is>
          <t>Всего с НР и СП</t>
        </is>
      </c>
      <c r="I1037" s="437" t="n"/>
      <c r="J1037" s="437" t="n"/>
      <c r="K1037" s="437" t="n">
        <v>224</v>
      </c>
      <c r="L1037" s="437" t="n">
        <v>27</v>
      </c>
      <c r="M1037" s="437" t="n">
        <v>3</v>
      </c>
      <c r="N1037" s="437" t="inlineStr"/>
      <c r="O1037" s="437" t="n">
        <v>0</v>
      </c>
      <c r="P1037" s="437" t="n"/>
      <c r="Q1037" s="437" t="n"/>
      <c r="R1037" s="437" t="n"/>
      <c r="S1037" s="437" t="n"/>
      <c r="T1037" s="437" t="n"/>
      <c r="U1037" s="437" t="n"/>
      <c r="V1037" s="437" t="n"/>
      <c r="W1037" s="437" t="n">
        <v>0</v>
      </c>
      <c r="X1037" s="437" t="n">
        <v>1</v>
      </c>
      <c r="Y1037" s="437" t="n">
        <v>0</v>
      </c>
      <c r="Z1037" s="437" t="n"/>
      <c r="AA1037" s="437" t="n"/>
      <c r="AB1037" s="437" t="n"/>
    </row>
    <row r="1038">
      <c r="A1038" s="437" t="n">
        <v>50</v>
      </c>
      <c r="B1038" s="437" t="n">
        <v>0</v>
      </c>
      <c r="C1038" s="437" t="n">
        <v>0</v>
      </c>
      <c r="D1038" s="437" t="n">
        <v>2</v>
      </c>
      <c r="E1038" s="437" t="n">
        <v>0</v>
      </c>
      <c r="F1038" s="437">
        <f>ROUND(F1037,O1038)</f>
        <v/>
      </c>
      <c r="G1038" s="437" t="inlineStr">
        <is>
          <t>и1</t>
        </is>
      </c>
      <c r="H1038" s="437" t="inlineStr">
        <is>
          <t>Итого</t>
        </is>
      </c>
      <c r="I1038" s="437" t="n"/>
      <c r="J1038" s="437" t="n"/>
      <c r="K1038" s="437" t="n">
        <v>212</v>
      </c>
      <c r="L1038" s="437" t="n">
        <v>28</v>
      </c>
      <c r="M1038" s="437" t="n">
        <v>0</v>
      </c>
      <c r="N1038" s="437" t="inlineStr"/>
      <c r="O1038" s="437" t="n">
        <v>0</v>
      </c>
      <c r="P1038" s="437" t="n"/>
      <c r="Q1038" s="437" t="n"/>
      <c r="R1038" s="437" t="n"/>
      <c r="S1038" s="437" t="n"/>
      <c r="T1038" s="437" t="n"/>
      <c r="U1038" s="437" t="n"/>
      <c r="V1038" s="437" t="n"/>
      <c r="W1038" s="437" t="n">
        <v>0</v>
      </c>
      <c r="X1038" s="437" t="n">
        <v>1</v>
      </c>
      <c r="Y1038" s="437" t="n">
        <v>0</v>
      </c>
      <c r="Z1038" s="437" t="n"/>
      <c r="AA1038" s="437" t="n"/>
      <c r="AB1038" s="437" t="n"/>
    </row>
    <row r="1039">
      <c r="A1039" s="437" t="n">
        <v>50</v>
      </c>
      <c r="B1039" s="437" t="n">
        <v>0</v>
      </c>
      <c r="C1039" s="437" t="n">
        <v>0</v>
      </c>
      <c r="D1039" s="437" t="n">
        <v>2</v>
      </c>
      <c r="E1039" s="437" t="n">
        <v>0</v>
      </c>
      <c r="F1039" s="437">
        <f>ROUND(F1038*0.22,O1039)</f>
        <v/>
      </c>
      <c r="G1039" s="437" t="inlineStr">
        <is>
          <t>и2</t>
        </is>
      </c>
      <c r="H1039" s="437" t="inlineStr">
        <is>
          <t>НДС 22%</t>
        </is>
      </c>
      <c r="I1039" s="437" t="n"/>
      <c r="J1039" s="437" t="n"/>
      <c r="K1039" s="437" t="n">
        <v>212</v>
      </c>
      <c r="L1039" s="437" t="n">
        <v>29</v>
      </c>
      <c r="M1039" s="437" t="n">
        <v>0</v>
      </c>
      <c r="N1039" s="437" t="inlineStr"/>
      <c r="O1039" s="437" t="n">
        <v>0</v>
      </c>
      <c r="P1039" s="437" t="n"/>
      <c r="Q1039" s="437" t="n"/>
      <c r="R1039" s="437" t="n"/>
      <c r="S1039" s="437" t="n"/>
      <c r="T1039" s="437" t="n"/>
      <c r="U1039" s="437" t="n"/>
      <c r="V1039" s="437" t="n"/>
      <c r="W1039" s="437" t="n">
        <v>0</v>
      </c>
      <c r="X1039" s="437" t="n">
        <v>1</v>
      </c>
      <c r="Y1039" s="437" t="n">
        <v>0</v>
      </c>
      <c r="Z1039" s="437" t="n"/>
      <c r="AA1039" s="437" t="n"/>
      <c r="AB1039" s="437" t="n"/>
    </row>
    <row r="1040">
      <c r="A1040" s="437" t="n">
        <v>50</v>
      </c>
      <c r="B1040" s="437" t="n">
        <v>0</v>
      </c>
      <c r="C1040" s="437" t="n">
        <v>0</v>
      </c>
      <c r="D1040" s="437" t="n">
        <v>2</v>
      </c>
      <c r="E1040" s="437" t="n">
        <v>213</v>
      </c>
      <c r="F1040" s="437">
        <f>ROUND(F1038+F1039,O1040)</f>
        <v/>
      </c>
      <c r="G1040" s="437" t="inlineStr">
        <is>
          <t>и3</t>
        </is>
      </c>
      <c r="H1040" s="437" t="inlineStr">
        <is>
          <t>Всего</t>
        </is>
      </c>
      <c r="I1040" s="437" t="n"/>
      <c r="J1040" s="437" t="n"/>
      <c r="K1040" s="437" t="n">
        <v>212</v>
      </c>
      <c r="L1040" s="437" t="n">
        <v>30</v>
      </c>
      <c r="M1040" s="437" t="n">
        <v>0</v>
      </c>
      <c r="N1040" s="437" t="inlineStr"/>
      <c r="O1040" s="437" t="n">
        <v>0</v>
      </c>
      <c r="P1040" s="437" t="n"/>
      <c r="Q1040" s="437" t="n"/>
      <c r="R1040" s="437" t="n"/>
      <c r="S1040" s="437" t="n"/>
      <c r="T1040" s="437" t="n"/>
      <c r="U1040" s="437" t="n"/>
      <c r="V1040" s="437" t="n"/>
      <c r="W1040" s="437" t="n">
        <v>0</v>
      </c>
      <c r="X1040" s="437" t="n">
        <v>1</v>
      </c>
      <c r="Y1040" s="437" t="n">
        <v>0</v>
      </c>
      <c r="Z1040" s="437" t="n"/>
      <c r="AA1040" s="437" t="n"/>
      <c r="AB1040" s="437" t="n"/>
    </row>
    <row r="1041"/>
    <row r="1042">
      <c r="A1042" s="434" t="n">
        <v>3</v>
      </c>
      <c r="B1042" s="434" t="n">
        <v>0</v>
      </c>
      <c r="C1042" s="434" t="n"/>
      <c r="D1042" s="434">
        <f>ROW(A1048)</f>
        <v/>
      </c>
      <c r="E1042" s="434" t="n"/>
      <c r="F1042" s="434" t="inlineStr">
        <is>
          <t>Новая локальная смета</t>
        </is>
      </c>
      <c r="G1042" s="434" t="inlineStr">
        <is>
          <t>Урожайная 2</t>
        </is>
      </c>
      <c r="H1042" s="434" t="inlineStr"/>
      <c r="I1042" s="434" t="n">
        <v>0</v>
      </c>
      <c r="J1042" s="434" t="inlineStr"/>
      <c r="K1042" s="434" t="n">
        <v>-1</v>
      </c>
      <c r="L1042" s="434" t="inlineStr">
        <is>
          <t>Новая локальная смета</t>
        </is>
      </c>
      <c r="M1042" s="434" t="inlineStr"/>
      <c r="N1042" s="434" t="n"/>
      <c r="O1042" s="434" t="n"/>
      <c r="P1042" s="434" t="n"/>
      <c r="Q1042" s="434" t="n"/>
      <c r="R1042" s="434" t="n"/>
      <c r="S1042" s="434" t="n">
        <v>0</v>
      </c>
      <c r="T1042" s="434" t="n"/>
      <c r="U1042" s="434" t="inlineStr"/>
      <c r="V1042" s="434" t="n">
        <v>0</v>
      </c>
      <c r="W1042" s="434" t="n"/>
      <c r="X1042" s="434" t="n"/>
      <c r="Y1042" s="434" t="n"/>
      <c r="Z1042" s="434" t="n"/>
      <c r="AA1042" s="434" t="n"/>
      <c r="AB1042" s="434" t="inlineStr"/>
      <c r="AC1042" s="434" t="inlineStr"/>
      <c r="AD1042" s="434" t="inlineStr"/>
      <c r="AE1042" s="434" t="inlineStr"/>
      <c r="AF1042" s="434" t="inlineStr"/>
      <c r="AG1042" s="434" t="inlineStr"/>
      <c r="AH1042" s="434" t="n"/>
      <c r="AI1042" s="434" t="n"/>
      <c r="AJ1042" s="434" t="n"/>
      <c r="AK1042" s="434" t="n"/>
      <c r="AL1042" s="434" t="n"/>
      <c r="AM1042" s="434" t="n"/>
      <c r="AN1042" s="434" t="n"/>
      <c r="AO1042" s="434" t="n"/>
      <c r="AP1042" s="434" t="inlineStr"/>
      <c r="AQ1042" s="434" t="inlineStr"/>
      <c r="AR1042" s="434" t="inlineStr"/>
      <c r="AS1042" s="434" t="n"/>
      <c r="AT1042" s="434" t="n"/>
      <c r="AU1042" s="434" t="n"/>
      <c r="AV1042" s="434" t="n"/>
      <c r="AW1042" s="434" t="n"/>
      <c r="AX1042" s="434" t="n"/>
      <c r="AY1042" s="434" t="n"/>
      <c r="AZ1042" s="434" t="inlineStr"/>
      <c r="BA1042" s="434" t="n"/>
      <c r="BB1042" s="434" t="inlineStr"/>
      <c r="BC1042" s="434" t="inlineStr"/>
      <c r="BD1042" s="434" t="inlineStr"/>
      <c r="BE1042" s="434" t="inlineStr"/>
      <c r="BF1042" s="434" t="inlineStr"/>
      <c r="BG1042" s="434" t="inlineStr"/>
      <c r="BH1042" s="434" t="inlineStr"/>
      <c r="BI1042" s="434" t="inlineStr"/>
      <c r="BJ1042" s="434" t="inlineStr"/>
      <c r="BK1042" s="434" t="inlineStr"/>
      <c r="BL1042" s="434" t="inlineStr"/>
      <c r="BM1042" s="434" t="inlineStr"/>
      <c r="BN1042" s="434" t="inlineStr"/>
      <c r="BO1042" s="434" t="inlineStr"/>
      <c r="BP1042" s="434" t="inlineStr"/>
      <c r="BQ1042" s="434" t="n"/>
      <c r="BR1042" s="434" t="n"/>
      <c r="BS1042" s="434" t="n"/>
      <c r="BT1042" s="434" t="n"/>
      <c r="BU1042" s="434" t="n"/>
      <c r="BV1042" s="434" t="n"/>
      <c r="BW1042" s="434" t="n"/>
      <c r="BX1042" s="434" t="n">
        <v>0</v>
      </c>
      <c r="BY1042" s="434" t="n"/>
      <c r="BZ1042" s="434" t="n"/>
      <c r="CA1042" s="434" t="n"/>
      <c r="CB1042" s="434" t="n"/>
      <c r="CC1042" s="434" t="n"/>
      <c r="CD1042" s="434" t="n"/>
      <c r="CE1042" s="434" t="n"/>
      <c r="CF1042" s="434" t="n">
        <v>0</v>
      </c>
      <c r="CG1042" s="434" t="n">
        <v>0</v>
      </c>
      <c r="CH1042" s="434" t="n"/>
      <c r="CI1042" s="434" t="inlineStr"/>
      <c r="CJ1042" s="434" t="inlineStr"/>
      <c r="CK1042" t="inlineStr"/>
      <c r="CL1042" t="inlineStr"/>
      <c r="CM1042" t="inlineStr"/>
      <c r="CN1042" t="inlineStr"/>
      <c r="CO1042" t="inlineStr"/>
      <c r="CP1042" t="inlineStr"/>
      <c r="CQ1042" t="inlineStr"/>
    </row>
    <row r="1043"/>
    <row r="1044">
      <c r="A1044" s="435" t="n">
        <v>52</v>
      </c>
      <c r="B1044" s="435">
        <f>B1048</f>
        <v/>
      </c>
      <c r="C1044" s="435">
        <f>C1048</f>
        <v/>
      </c>
      <c r="D1044" s="435">
        <f>D1048</f>
        <v/>
      </c>
      <c r="E1044" s="435">
        <f>E1048</f>
        <v/>
      </c>
      <c r="F1044" s="435">
        <f>F1048</f>
        <v/>
      </c>
      <c r="G1044" s="435">
        <f>G1048</f>
        <v/>
      </c>
      <c r="H1044" s="435" t="n"/>
      <c r="I1044" s="435" t="n"/>
      <c r="J1044" s="435" t="n"/>
      <c r="K1044" s="435" t="n"/>
      <c r="L1044" s="435" t="n"/>
      <c r="M1044" s="435" t="n"/>
      <c r="N1044" s="435" t="n"/>
      <c r="O1044" s="435">
        <f>O1048</f>
        <v/>
      </c>
      <c r="P1044" s="435">
        <f>P1048</f>
        <v/>
      </c>
      <c r="Q1044" s="435">
        <f>Q1048</f>
        <v/>
      </c>
      <c r="R1044" s="435">
        <f>R1048</f>
        <v/>
      </c>
      <c r="S1044" s="435">
        <f>S1048</f>
        <v/>
      </c>
      <c r="T1044" s="435">
        <f>T1048</f>
        <v/>
      </c>
      <c r="U1044" s="435">
        <f>U1048</f>
        <v/>
      </c>
      <c r="V1044" s="435">
        <f>V1048</f>
        <v/>
      </c>
      <c r="W1044" s="435">
        <f>W1048</f>
        <v/>
      </c>
      <c r="X1044" s="435">
        <f>X1048</f>
        <v/>
      </c>
      <c r="Y1044" s="435">
        <f>Y1048</f>
        <v/>
      </c>
      <c r="Z1044" s="435">
        <f>Z1048</f>
        <v/>
      </c>
      <c r="AA1044" s="435">
        <f>AA1048</f>
        <v/>
      </c>
      <c r="AB1044" s="435">
        <f>AB1048</f>
        <v/>
      </c>
      <c r="AC1044" s="435">
        <f>AC1048</f>
        <v/>
      </c>
      <c r="AD1044" s="435">
        <f>AD1048</f>
        <v/>
      </c>
      <c r="AE1044" s="435">
        <f>AE1048</f>
        <v/>
      </c>
      <c r="AF1044" s="435">
        <f>AF1048</f>
        <v/>
      </c>
      <c r="AG1044" s="435">
        <f>AG1048</f>
        <v/>
      </c>
      <c r="AH1044" s="435">
        <f>AH1048</f>
        <v/>
      </c>
      <c r="AI1044" s="435">
        <f>AI1048</f>
        <v/>
      </c>
      <c r="AJ1044" s="435">
        <f>AJ1048</f>
        <v/>
      </c>
      <c r="AK1044" s="435">
        <f>AK1048</f>
        <v/>
      </c>
      <c r="AL1044" s="435">
        <f>AL1048</f>
        <v/>
      </c>
      <c r="AM1044" s="435">
        <f>AM1048</f>
        <v/>
      </c>
      <c r="AN1044" s="435">
        <f>AN1048</f>
        <v/>
      </c>
      <c r="AO1044" s="435">
        <f>AO1048</f>
        <v/>
      </c>
      <c r="AP1044" s="435">
        <f>AP1048</f>
        <v/>
      </c>
      <c r="AQ1044" s="435">
        <f>AQ1048</f>
        <v/>
      </c>
      <c r="AR1044" s="435">
        <f>AR1048</f>
        <v/>
      </c>
      <c r="AS1044" s="435">
        <f>AS1048</f>
        <v/>
      </c>
      <c r="AT1044" s="435">
        <f>AT1048</f>
        <v/>
      </c>
      <c r="AU1044" s="435">
        <f>AU1048</f>
        <v/>
      </c>
      <c r="AV1044" s="435">
        <f>AV1048</f>
        <v/>
      </c>
      <c r="AW1044" s="435">
        <f>AW1048</f>
        <v/>
      </c>
      <c r="AX1044" s="435">
        <f>AX1048</f>
        <v/>
      </c>
      <c r="AY1044" s="435">
        <f>AY1048</f>
        <v/>
      </c>
      <c r="AZ1044" s="435">
        <f>AZ1048</f>
        <v/>
      </c>
      <c r="BA1044" s="435">
        <f>BA1048</f>
        <v/>
      </c>
      <c r="BB1044" s="435">
        <f>BB1048</f>
        <v/>
      </c>
      <c r="BC1044" s="435">
        <f>BC1048</f>
        <v/>
      </c>
      <c r="BD1044" s="435">
        <f>BD1048</f>
        <v/>
      </c>
      <c r="BE1044" s="435">
        <f>BE1048</f>
        <v/>
      </c>
      <c r="BF1044" s="435">
        <f>BF1048</f>
        <v/>
      </c>
      <c r="BG1044" s="435">
        <f>BG1048</f>
        <v/>
      </c>
      <c r="BH1044" s="435">
        <f>BH1048</f>
        <v/>
      </c>
      <c r="BI1044" s="435">
        <f>BI1048</f>
        <v/>
      </c>
      <c r="BJ1044" s="435">
        <f>BJ1048</f>
        <v/>
      </c>
      <c r="BK1044" s="435">
        <f>BK1048</f>
        <v/>
      </c>
      <c r="BL1044" s="435">
        <f>BL1048</f>
        <v/>
      </c>
      <c r="BM1044" s="435">
        <f>BM1048</f>
        <v/>
      </c>
      <c r="BN1044" s="435">
        <f>BN1048</f>
        <v/>
      </c>
      <c r="BO1044" s="435">
        <f>BO1048</f>
        <v/>
      </c>
      <c r="BP1044" s="435">
        <f>BP1048</f>
        <v/>
      </c>
      <c r="BQ1044" s="435">
        <f>BQ1048</f>
        <v/>
      </c>
      <c r="BR1044" s="435">
        <f>BR1048</f>
        <v/>
      </c>
      <c r="BS1044" s="435">
        <f>BS1048</f>
        <v/>
      </c>
      <c r="BT1044" s="435">
        <f>BT1048</f>
        <v/>
      </c>
      <c r="BU1044" s="435">
        <f>BU1048</f>
        <v/>
      </c>
      <c r="BV1044" s="435">
        <f>BV1048</f>
        <v/>
      </c>
      <c r="BW1044" s="435">
        <f>BW1048</f>
        <v/>
      </c>
      <c r="BX1044" s="435">
        <f>BX1048</f>
        <v/>
      </c>
      <c r="BY1044" s="435">
        <f>BY1048</f>
        <v/>
      </c>
      <c r="BZ1044" s="435">
        <f>BZ1048</f>
        <v/>
      </c>
      <c r="CA1044" s="435">
        <f>CA1048</f>
        <v/>
      </c>
      <c r="CB1044" s="435">
        <f>CB1048</f>
        <v/>
      </c>
      <c r="CC1044" s="435">
        <f>CC1048</f>
        <v/>
      </c>
      <c r="CD1044" s="435">
        <f>CD1048</f>
        <v/>
      </c>
      <c r="CE1044" s="435">
        <f>CE1048</f>
        <v/>
      </c>
      <c r="CF1044" s="435">
        <f>CF1048</f>
        <v/>
      </c>
      <c r="CG1044" s="435">
        <f>CG1048</f>
        <v/>
      </c>
      <c r="CH1044" s="435">
        <f>CH1048</f>
        <v/>
      </c>
      <c r="CI1044" s="435">
        <f>CI1048</f>
        <v/>
      </c>
      <c r="CJ1044" s="435">
        <f>CJ1048</f>
        <v/>
      </c>
      <c r="CK1044" s="435">
        <f>CK1048</f>
        <v/>
      </c>
      <c r="CL1044" s="435">
        <f>CL1048</f>
        <v/>
      </c>
      <c r="CM1044" s="435">
        <f>CM1048</f>
        <v/>
      </c>
      <c r="CN1044" s="435">
        <f>CN1048</f>
        <v/>
      </c>
      <c r="CO1044" s="435">
        <f>CO1048</f>
        <v/>
      </c>
      <c r="CP1044" s="435">
        <f>CP1048</f>
        <v/>
      </c>
      <c r="CQ1044" s="435">
        <f>CQ1048</f>
        <v/>
      </c>
      <c r="CR1044" s="435">
        <f>CR1048</f>
        <v/>
      </c>
      <c r="CS1044" s="435">
        <f>CS1048</f>
        <v/>
      </c>
      <c r="CT1044" s="435">
        <f>CT1048</f>
        <v/>
      </c>
      <c r="CU1044" s="435">
        <f>CU1048</f>
        <v/>
      </c>
      <c r="CV1044" s="435">
        <f>CV1048</f>
        <v/>
      </c>
      <c r="CW1044" s="435">
        <f>CW1048</f>
        <v/>
      </c>
      <c r="CX1044" s="435">
        <f>CX1048</f>
        <v/>
      </c>
      <c r="CY1044" s="435">
        <f>CY1048</f>
        <v/>
      </c>
      <c r="CZ1044" s="435">
        <f>CZ1048</f>
        <v/>
      </c>
      <c r="DA1044" s="435">
        <f>DA1048</f>
        <v/>
      </c>
      <c r="DB1044" s="435">
        <f>DB1048</f>
        <v/>
      </c>
      <c r="DC1044" s="435">
        <f>DC1048</f>
        <v/>
      </c>
      <c r="DD1044" s="435">
        <f>DD1048</f>
        <v/>
      </c>
      <c r="DE1044" s="435">
        <f>DE1048</f>
        <v/>
      </c>
      <c r="DF1044" s="435">
        <f>DF1048</f>
        <v/>
      </c>
      <c r="DG1044" s="436">
        <f>DG1048</f>
        <v/>
      </c>
      <c r="DH1044" s="436">
        <f>DH1048</f>
        <v/>
      </c>
      <c r="DI1044" s="436">
        <f>DI1048</f>
        <v/>
      </c>
      <c r="DJ1044" s="436">
        <f>DJ1048</f>
        <v/>
      </c>
      <c r="DK1044" s="436">
        <f>DK1048</f>
        <v/>
      </c>
      <c r="DL1044" s="436">
        <f>DL1048</f>
        <v/>
      </c>
      <c r="DM1044" s="436">
        <f>DM1048</f>
        <v/>
      </c>
      <c r="DN1044" s="436">
        <f>DN1048</f>
        <v/>
      </c>
      <c r="DO1044" s="436">
        <f>DO1048</f>
        <v/>
      </c>
      <c r="DP1044" s="436">
        <f>DP1048</f>
        <v/>
      </c>
      <c r="DQ1044" s="436">
        <f>DQ1048</f>
        <v/>
      </c>
      <c r="DR1044" s="436">
        <f>DR1048</f>
        <v/>
      </c>
      <c r="DS1044" s="436">
        <f>DS1048</f>
        <v/>
      </c>
      <c r="DT1044" s="436">
        <f>DT1048</f>
        <v/>
      </c>
      <c r="DU1044" s="436">
        <f>DU1048</f>
        <v/>
      </c>
      <c r="DV1044" s="436">
        <f>DV1048</f>
        <v/>
      </c>
      <c r="DW1044" s="436">
        <f>DW1048</f>
        <v/>
      </c>
      <c r="DX1044" s="436">
        <f>DX1048</f>
        <v/>
      </c>
      <c r="DY1044" s="436">
        <f>DY1048</f>
        <v/>
      </c>
      <c r="DZ1044" s="436">
        <f>DZ1048</f>
        <v/>
      </c>
      <c r="EA1044" s="436">
        <f>EA1048</f>
        <v/>
      </c>
      <c r="EB1044" s="436">
        <f>EB1048</f>
        <v/>
      </c>
      <c r="EC1044" s="436">
        <f>EC1048</f>
        <v/>
      </c>
      <c r="ED1044" s="436">
        <f>ED1048</f>
        <v/>
      </c>
      <c r="EE1044" s="436">
        <f>EE1048</f>
        <v/>
      </c>
      <c r="EF1044" s="436">
        <f>EF1048</f>
        <v/>
      </c>
      <c r="EG1044" s="436">
        <f>EG1048</f>
        <v/>
      </c>
      <c r="EH1044" s="436">
        <f>EH1048</f>
        <v/>
      </c>
      <c r="EI1044" s="436">
        <f>EI1048</f>
        <v/>
      </c>
      <c r="EJ1044" s="436">
        <f>EJ1048</f>
        <v/>
      </c>
      <c r="EK1044" s="436">
        <f>EK1048</f>
        <v/>
      </c>
      <c r="EL1044" s="436">
        <f>EL1048</f>
        <v/>
      </c>
      <c r="EM1044" s="436">
        <f>EM1048</f>
        <v/>
      </c>
      <c r="EN1044" s="436">
        <f>EN1048</f>
        <v/>
      </c>
      <c r="EO1044" s="436">
        <f>EO1048</f>
        <v/>
      </c>
      <c r="EP1044" s="436">
        <f>EP1048</f>
        <v/>
      </c>
      <c r="EQ1044" s="436">
        <f>EQ1048</f>
        <v/>
      </c>
      <c r="ER1044" s="436">
        <f>ER1048</f>
        <v/>
      </c>
      <c r="ES1044" s="436">
        <f>ES1048</f>
        <v/>
      </c>
      <c r="ET1044" s="436">
        <f>ET1048</f>
        <v/>
      </c>
      <c r="EU1044" s="436">
        <f>EU1048</f>
        <v/>
      </c>
      <c r="EV1044" s="436">
        <f>EV1048</f>
        <v/>
      </c>
      <c r="EW1044" s="436">
        <f>EW1048</f>
        <v/>
      </c>
      <c r="EX1044" s="436">
        <f>EX1048</f>
        <v/>
      </c>
      <c r="EY1044" s="436">
        <f>EY1048</f>
        <v/>
      </c>
      <c r="EZ1044" s="436">
        <f>EZ1048</f>
        <v/>
      </c>
      <c r="FA1044" s="436">
        <f>FA1048</f>
        <v/>
      </c>
      <c r="FB1044" s="436">
        <f>FB1048</f>
        <v/>
      </c>
      <c r="FC1044" s="436">
        <f>FC1048</f>
        <v/>
      </c>
      <c r="FD1044" s="436">
        <f>FD1048</f>
        <v/>
      </c>
      <c r="FE1044" s="436">
        <f>FE1048</f>
        <v/>
      </c>
      <c r="FF1044" s="436">
        <f>FF1048</f>
        <v/>
      </c>
      <c r="FG1044" s="436">
        <f>FG1048</f>
        <v/>
      </c>
      <c r="FH1044" s="436">
        <f>FH1048</f>
        <v/>
      </c>
      <c r="FI1044" s="436">
        <f>FI1048</f>
        <v/>
      </c>
      <c r="FJ1044" s="436">
        <f>FJ1048</f>
        <v/>
      </c>
      <c r="FK1044" s="436">
        <f>FK1048</f>
        <v/>
      </c>
      <c r="FL1044" s="436">
        <f>FL1048</f>
        <v/>
      </c>
      <c r="FM1044" s="436">
        <f>FM1048</f>
        <v/>
      </c>
      <c r="FN1044" s="436">
        <f>FN1048</f>
        <v/>
      </c>
      <c r="FO1044" s="436">
        <f>FO1048</f>
        <v/>
      </c>
      <c r="FP1044" s="436">
        <f>FP1048</f>
        <v/>
      </c>
      <c r="FQ1044" s="436">
        <f>FQ1048</f>
        <v/>
      </c>
      <c r="FR1044" s="436">
        <f>FR1048</f>
        <v/>
      </c>
      <c r="FS1044" s="436">
        <f>FS1048</f>
        <v/>
      </c>
      <c r="FT1044" s="436">
        <f>FT1048</f>
        <v/>
      </c>
      <c r="FU1044" s="436">
        <f>FU1048</f>
        <v/>
      </c>
      <c r="FV1044" s="436">
        <f>FV1048</f>
        <v/>
      </c>
      <c r="FW1044" s="436">
        <f>FW1048</f>
        <v/>
      </c>
      <c r="FX1044" s="436">
        <f>FX1048</f>
        <v/>
      </c>
      <c r="FY1044" s="436">
        <f>FY1048</f>
        <v/>
      </c>
      <c r="FZ1044" s="436">
        <f>FZ1048</f>
        <v/>
      </c>
      <c r="GA1044" s="436">
        <f>GA1048</f>
        <v/>
      </c>
      <c r="GB1044" s="436">
        <f>GB1048</f>
        <v/>
      </c>
      <c r="GC1044" s="436">
        <f>GC1048</f>
        <v/>
      </c>
      <c r="GD1044" s="436">
        <f>GD1048</f>
        <v/>
      </c>
      <c r="GE1044" s="436">
        <f>GE1048</f>
        <v/>
      </c>
      <c r="GF1044" s="436">
        <f>GF1048</f>
        <v/>
      </c>
      <c r="GG1044" s="436">
        <f>GG1048</f>
        <v/>
      </c>
      <c r="GH1044" s="436">
        <f>GH1048</f>
        <v/>
      </c>
      <c r="GI1044" s="436">
        <f>GI1048</f>
        <v/>
      </c>
      <c r="GJ1044" s="436">
        <f>GJ1048</f>
        <v/>
      </c>
      <c r="GK1044" s="436">
        <f>GK1048</f>
        <v/>
      </c>
      <c r="GL1044" s="436">
        <f>GL1048</f>
        <v/>
      </c>
      <c r="GM1044" s="436">
        <f>GM1048</f>
        <v/>
      </c>
      <c r="GN1044" s="436">
        <f>GN1048</f>
        <v/>
      </c>
      <c r="GO1044" s="436">
        <f>GO1048</f>
        <v/>
      </c>
      <c r="GP1044" s="436">
        <f>GP1048</f>
        <v/>
      </c>
      <c r="GQ1044" s="436">
        <f>GQ1048</f>
        <v/>
      </c>
      <c r="GR1044" s="436">
        <f>GR1048</f>
        <v/>
      </c>
      <c r="GS1044" s="436">
        <f>GS1048</f>
        <v/>
      </c>
      <c r="GT1044" s="436">
        <f>GT1048</f>
        <v/>
      </c>
      <c r="GU1044" s="436">
        <f>GU1048</f>
        <v/>
      </c>
      <c r="GV1044" s="436">
        <f>GV1048</f>
        <v/>
      </c>
      <c r="GW1044" s="436">
        <f>GW1048</f>
        <v/>
      </c>
      <c r="GX1044" s="436">
        <f>GX1048</f>
        <v/>
      </c>
    </row>
    <row r="1045"/>
    <row r="1046">
      <c r="A1046" t="n">
        <v>17</v>
      </c>
      <c r="B1046" t="n">
        <v>0</v>
      </c>
      <c r="C1046">
        <f>ROW(SmtRes!A517)</f>
        <v/>
      </c>
      <c r="D1046">
        <f>ROW(EtalonRes!A473)</f>
        <v/>
      </c>
      <c r="E1046" t="inlineStr">
        <is>
          <t>1</t>
        </is>
      </c>
      <c r="F1046" t="inlineStr">
        <is>
          <t>65-10-1</t>
        </is>
      </c>
      <c r="G1046" t="inlineStr">
        <is>
          <t>Очистка канализационной сети внутренней</t>
        </is>
      </c>
      <c r="H1046" t="inlineStr">
        <is>
          <t>100 м трубопровода</t>
        </is>
      </c>
      <c r="I1046">
        <f>ROUND(ROUND(15/100,4),7)</f>
        <v/>
      </c>
      <c r="J1046" t="n">
        <v>0</v>
      </c>
      <c r="K1046">
        <f>ROUND(ROUND(15/100,4),7)</f>
        <v/>
      </c>
      <c r="O1046">
        <f>ROUND(CP1046,0)</f>
        <v/>
      </c>
      <c r="P1046">
        <f>ROUND(CQ1046*I1046,0)</f>
        <v/>
      </c>
      <c r="Q1046">
        <f>(ROUND((ROUND(((ET1046)*I1046),0)*BB1046),0)+ROUND((ROUND(((AE1046-(EU1046))*I1046),0)*BS1046),0))</f>
        <v/>
      </c>
      <c r="R1046">
        <f>(ROUND((ROUND(((EU1046)*I1046),0)*BS1046),0)+ROUND((ROUND(((AE1046-(EU1046))*I1046),0)*BS1046),0))</f>
        <v/>
      </c>
      <c r="S1046">
        <f>ROUND(CT1046*I1046,0)</f>
        <v/>
      </c>
      <c r="T1046">
        <f>ROUND(CU1046*I1046,0)</f>
        <v/>
      </c>
      <c r="U1046">
        <f>ROUND(CV1046*I1046,7)</f>
        <v/>
      </c>
      <c r="V1046">
        <f>ROUND(CW1046*I1046,7)</f>
        <v/>
      </c>
      <c r="W1046">
        <f>ROUND(CX1046*I1046,0)</f>
        <v/>
      </c>
      <c r="X1046">
        <f>ROUND(CY1046,0)</f>
        <v/>
      </c>
      <c r="Y1046">
        <f>ROUND(CZ1046,0)</f>
        <v/>
      </c>
      <c r="AA1046" t="n">
        <v>78869116</v>
      </c>
      <c r="AB1046">
        <f>ROUND((AC1046+AD1046+AF1046),2)</f>
        <v/>
      </c>
      <c r="AC1046">
        <f>ROUND((ES1046),2)</f>
        <v/>
      </c>
      <c r="AD1046">
        <f>ROUND((((ET1046)-(EU1046))+AE1046),2)</f>
        <v/>
      </c>
      <c r="AE1046">
        <f>ROUND((EU1046),2)</f>
        <v/>
      </c>
      <c r="AF1046">
        <f>ROUND((EV1046),2)</f>
        <v/>
      </c>
      <c r="AG1046">
        <f>ROUND((AP1046),2)</f>
        <v/>
      </c>
      <c r="AH1046">
        <f>(EW1046)</f>
        <v/>
      </c>
      <c r="AI1046">
        <f>(EX1046)</f>
        <v/>
      </c>
      <c r="AJ1046">
        <f>(AS1046)</f>
        <v/>
      </c>
      <c r="AK1046" t="n">
        <v>403.3</v>
      </c>
      <c r="AL1046" t="n">
        <v>139.36</v>
      </c>
      <c r="AM1046" t="n">
        <v>0.87</v>
      </c>
      <c r="AN1046" t="n">
        <v>0</v>
      </c>
      <c r="AO1046" t="n">
        <v>263.07</v>
      </c>
      <c r="AP1046" t="n">
        <v>0</v>
      </c>
      <c r="AQ1046" t="n">
        <v>32.2</v>
      </c>
      <c r="AR1046" t="n">
        <v>0</v>
      </c>
      <c r="AS1046" t="n">
        <v>0</v>
      </c>
      <c r="AT1046" t="n">
        <v>103</v>
      </c>
      <c r="AU1046" t="n">
        <v>52</v>
      </c>
      <c r="AV1046" t="n">
        <v>1</v>
      </c>
      <c r="AW1046" t="n">
        <v>1</v>
      </c>
      <c r="AZ1046" t="n">
        <v>1</v>
      </c>
      <c r="BA1046" t="n">
        <v>52.25</v>
      </c>
      <c r="BB1046" t="n">
        <v>25.03</v>
      </c>
      <c r="BC1046" t="n">
        <v>11.85</v>
      </c>
      <c r="BD1046" t="inlineStr"/>
      <c r="BE1046" t="inlineStr"/>
      <c r="BF1046" t="inlineStr"/>
      <c r="BG1046" t="inlineStr"/>
      <c r="BH1046" t="n">
        <v>0</v>
      </c>
      <c r="BI1046" t="n">
        <v>1</v>
      </c>
      <c r="BJ1046" t="inlineStr">
        <is>
          <t>ТЕРр Московской обл., 65-10-1, приказ Минстроя России №675/пр от 28.02.2017 № 263/пр</t>
        </is>
      </c>
      <c r="BM1046" t="n">
        <v>65007</v>
      </c>
      <c r="BN1046" t="n">
        <v>0</v>
      </c>
      <c r="BO1046" t="inlineStr">
        <is>
          <t>65-10-1</t>
        </is>
      </c>
      <c r="BP1046" t="n">
        <v>1</v>
      </c>
      <c r="BQ1046" t="n">
        <v>6</v>
      </c>
      <c r="BR1046" t="n">
        <v>0</v>
      </c>
      <c r="BS1046" t="n">
        <v>52.25</v>
      </c>
      <c r="BT1046" t="n">
        <v>1</v>
      </c>
      <c r="BU1046" t="n">
        <v>1</v>
      </c>
      <c r="BV1046" t="n">
        <v>1</v>
      </c>
      <c r="BW1046" t="n">
        <v>1</v>
      </c>
      <c r="BX1046" t="n">
        <v>1</v>
      </c>
      <c r="BY1046" t="inlineStr"/>
      <c r="BZ1046" t="n">
        <v>103</v>
      </c>
      <c r="CA1046" t="n">
        <v>52</v>
      </c>
      <c r="CB1046" t="inlineStr"/>
      <c r="CE1046" t="n">
        <v>12</v>
      </c>
      <c r="CF1046" t="n">
        <v>0</v>
      </c>
      <c r="CG1046" t="n">
        <v>0</v>
      </c>
      <c r="CM1046" t="n">
        <v>0</v>
      </c>
      <c r="CN1046" t="inlineStr"/>
      <c r="CO1046" t="n">
        <v>0</v>
      </c>
      <c r="CP1046">
        <f>(P1046+Q1046+S1046)</f>
        <v/>
      </c>
      <c r="CQ1046">
        <f>AC1046*BC1046</f>
        <v/>
      </c>
      <c r="CR1046">
        <f>(ROUND((ROUND(((ET1046)*1),0)*BB1046),0)+ROUND((ROUND(((AE1046-(EU1046))*1),0)*BS1046),0))</f>
        <v/>
      </c>
      <c r="CS1046">
        <f>(ROUND((ROUND(((EU1046)*1),0)*BS1046),0)+ROUND((ROUND(((AE1046-(EU1046))*1),0)*BS1046),0))</f>
        <v/>
      </c>
      <c r="CT1046">
        <f>AF1046*BA1046</f>
        <v/>
      </c>
      <c r="CU1046">
        <f>AG1046</f>
        <v/>
      </c>
      <c r="CV1046">
        <f>AH1046</f>
        <v/>
      </c>
      <c r="CW1046">
        <f>AI1046</f>
        <v/>
      </c>
      <c r="CX1046">
        <f>AJ1046</f>
        <v/>
      </c>
      <c r="CY1046">
        <f>(((S1046+R1046)*AT1046)/100)</f>
        <v/>
      </c>
      <c r="CZ1046">
        <f>(((S1046+R1046)*AU1046)/100)</f>
        <v/>
      </c>
      <c r="DC1046" t="inlineStr"/>
      <c r="DD1046" t="inlineStr"/>
      <c r="DE1046" t="inlineStr"/>
      <c r="DF1046" t="inlineStr"/>
      <c r="DG1046" t="inlineStr"/>
      <c r="DH1046" t="inlineStr"/>
      <c r="DI1046" t="inlineStr"/>
      <c r="DJ1046" t="inlineStr"/>
      <c r="DK1046" t="inlineStr"/>
      <c r="DL1046" t="inlineStr"/>
      <c r="DM1046" t="inlineStr"/>
      <c r="DN1046" t="n">
        <v>0</v>
      </c>
      <c r="DO1046" t="n">
        <v>0</v>
      </c>
      <c r="DP1046" t="n">
        <v>1</v>
      </c>
      <c r="DQ1046" t="n">
        <v>1</v>
      </c>
      <c r="DU1046" t="n">
        <v>1013</v>
      </c>
      <c r="DV1046" t="inlineStr">
        <is>
          <t>100 м трубопровода</t>
        </is>
      </c>
      <c r="DW1046" t="inlineStr">
        <is>
          <t>100 м трубопровода</t>
        </is>
      </c>
      <c r="DX1046" t="n">
        <v>1</v>
      </c>
      <c r="DZ1046" t="inlineStr"/>
      <c r="EA1046" t="inlineStr"/>
      <c r="EB1046" t="inlineStr"/>
      <c r="EC1046" t="inlineStr"/>
      <c r="EE1046" t="n">
        <v>78726000</v>
      </c>
      <c r="EF1046" t="n">
        <v>6</v>
      </c>
      <c r="EG1046" t="inlineStr">
        <is>
          <t>Ремонтно-строительные работы</t>
        </is>
      </c>
      <c r="EH1046" t="n">
        <v>99</v>
      </c>
      <c r="EI1046" t="inlineStr">
        <is>
          <t>Внутренние санитарно-технические работы</t>
        </is>
      </c>
      <c r="EJ1046" t="n">
        <v>1</v>
      </c>
      <c r="EK1046" t="n">
        <v>65007</v>
      </c>
      <c r="EL1046" t="inlineStr">
        <is>
          <t>Внутренние санитарнотехнические работы: смена труб, санприборов, запорной арматуры и другое</t>
        </is>
      </c>
      <c r="EM1046" t="inlineStr">
        <is>
          <t>рФЕР-65</t>
        </is>
      </c>
      <c r="EO1046" t="inlineStr"/>
      <c r="EQ1046" t="n">
        <v>0</v>
      </c>
      <c r="ER1046" t="n">
        <v>403.3</v>
      </c>
      <c r="ES1046" t="n">
        <v>139.36</v>
      </c>
      <c r="ET1046" t="n">
        <v>0.87</v>
      </c>
      <c r="EU1046" t="n">
        <v>0</v>
      </c>
      <c r="EV1046" t="n">
        <v>263.07</v>
      </c>
      <c r="EW1046" t="n">
        <v>32.2</v>
      </c>
      <c r="EX1046" t="n">
        <v>0</v>
      </c>
      <c r="EY1046" t="n">
        <v>0</v>
      </c>
      <c r="FQ1046" t="n">
        <v>0</v>
      </c>
      <c r="FR1046" t="n">
        <v>0</v>
      </c>
      <c r="FS1046" t="n">
        <v>0</v>
      </c>
      <c r="FX1046" t="n">
        <v>103</v>
      </c>
      <c r="FY1046" t="n">
        <v>52</v>
      </c>
      <c r="GA1046" t="inlineStr"/>
      <c r="GD1046" t="n">
        <v>1</v>
      </c>
      <c r="GF1046" t="n">
        <v>-66904957</v>
      </c>
      <c r="GG1046" t="n">
        <v>2</v>
      </c>
      <c r="GH1046" t="n">
        <v>1</v>
      </c>
      <c r="GI1046" t="n">
        <v>2</v>
      </c>
      <c r="GJ1046" t="n">
        <v>0</v>
      </c>
      <c r="GK1046" t="n">
        <v>0</v>
      </c>
      <c r="GL1046">
        <f>ROUND(IF(AND(BH1046=3,BI1046=3,FS1046&lt;&gt;0),P1046,0),0)</f>
        <v/>
      </c>
      <c r="GM1046">
        <f>ROUND(O1046+X1046+Y1046,0)+GX1046</f>
        <v/>
      </c>
      <c r="GN1046">
        <f>IF(OR(BI1046=0,BI1046=1),GM1046-GX1046,0)</f>
        <v/>
      </c>
      <c r="GO1046">
        <f>IF(BI1046=2,GM1046-GX1046,0)</f>
        <v/>
      </c>
      <c r="GP1046">
        <f>IF(BI1046=4,GM1046-GX1046,0)</f>
        <v/>
      </c>
      <c r="GR1046" t="n">
        <v>0</v>
      </c>
      <c r="GS1046" t="n">
        <v>3</v>
      </c>
      <c r="GT1046" t="n">
        <v>0</v>
      </c>
      <c r="GU1046" t="inlineStr"/>
      <c r="GV1046">
        <f>ROUND((GT1046),2)</f>
        <v/>
      </c>
      <c r="GW1046" t="n">
        <v>1</v>
      </c>
      <c r="GX1046">
        <f>ROUND(HC1046*I1046,0)</f>
        <v/>
      </c>
      <c r="HA1046" t="n">
        <v>0</v>
      </c>
      <c r="HB1046" t="n">
        <v>0</v>
      </c>
      <c r="HC1046">
        <f>GV1046*GW1046</f>
        <v/>
      </c>
      <c r="HE1046" t="inlineStr"/>
      <c r="HF1046" t="inlineStr"/>
      <c r="HM1046" t="inlineStr"/>
      <c r="HN1046" t="inlineStr">
        <is>
          <t>Пр/812-099.2-1</t>
        </is>
      </c>
      <c r="HO1046" t="inlineStr">
        <is>
          <t>Пр/774-099.2</t>
        </is>
      </c>
      <c r="HP1046" t="inlineStr">
        <is>
          <t>Внутренние санитарнотехнические работы: смена труб, санприборов, запорной арматуры и другое</t>
        </is>
      </c>
      <c r="HQ1046" t="inlineStr">
        <is>
          <t>Внутренние санитарнотехнические работы: смена труб, санприборов, запорной арматуры и другое</t>
        </is>
      </c>
      <c r="HS1046" t="n">
        <v>0</v>
      </c>
      <c r="IK1046" t="n">
        <v>0</v>
      </c>
    </row>
    <row r="1047"/>
    <row r="1048">
      <c r="A1048" s="435" t="n">
        <v>51</v>
      </c>
      <c r="B1048" s="435">
        <f>B1042</f>
        <v/>
      </c>
      <c r="C1048" s="435">
        <f>A1042</f>
        <v/>
      </c>
      <c r="D1048" s="435">
        <f>ROW(A1042)</f>
        <v/>
      </c>
      <c r="E1048" s="435" t="n"/>
      <c r="F1048" s="435">
        <f>IF(F1042&lt;&gt;"",F1042,"")</f>
        <v/>
      </c>
      <c r="G1048" s="435">
        <f>IF(G1042&lt;&gt;"",G1042,"")</f>
        <v/>
      </c>
      <c r="H1048" s="435" t="n">
        <v>0</v>
      </c>
      <c r="I1048" s="435" t="n"/>
      <c r="J1048" s="435" t="n"/>
      <c r="K1048" s="435" t="n"/>
      <c r="L1048" s="435" t="n"/>
      <c r="M1048" s="435" t="n"/>
      <c r="N1048" s="435" t="n"/>
      <c r="O1048" s="435" t="n">
        <v>0</v>
      </c>
      <c r="P1048" s="435" t="n">
        <v>0</v>
      </c>
      <c r="Q1048" s="435" t="n">
        <v>0</v>
      </c>
      <c r="R1048" s="435" t="n">
        <v>0</v>
      </c>
      <c r="S1048" s="435" t="n">
        <v>0</v>
      </c>
      <c r="T1048" s="435" t="n">
        <v>0</v>
      </c>
      <c r="U1048" s="435" t="n">
        <v>0</v>
      </c>
      <c r="V1048" s="435" t="n">
        <v>0</v>
      </c>
      <c r="W1048" s="435" t="n">
        <v>0</v>
      </c>
      <c r="X1048" s="435" t="n">
        <v>0</v>
      </c>
      <c r="Y1048" s="435" t="n">
        <v>0</v>
      </c>
      <c r="Z1048" s="435" t="n"/>
      <c r="AA1048" s="435" t="n"/>
      <c r="AB1048" s="435" t="n"/>
      <c r="AC1048" s="435" t="n"/>
      <c r="AD1048" s="435" t="n"/>
      <c r="AE1048" s="435" t="n"/>
      <c r="AF1048" s="435" t="n"/>
      <c r="AG1048" s="435" t="n"/>
      <c r="AH1048" s="435" t="n"/>
      <c r="AI1048" s="435" t="n"/>
      <c r="AJ1048" s="435" t="n"/>
      <c r="AK1048" s="435" t="n"/>
      <c r="AL1048" s="435" t="n"/>
      <c r="AM1048" s="435" t="n"/>
      <c r="AN1048" s="435" t="n"/>
      <c r="AO1048" s="435">
        <f>ROUND(BX1048,0)</f>
        <v/>
      </c>
      <c r="AP1048" s="435">
        <f>ROUND(BY1048,0)</f>
        <v/>
      </c>
      <c r="AQ1048" s="435">
        <f>ROUND(BZ1048,0)</f>
        <v/>
      </c>
      <c r="AR1048" s="435">
        <f>ROUND(CA1048,0)</f>
        <v/>
      </c>
      <c r="AS1048" s="435">
        <f>ROUND(CB1048,0)</f>
        <v/>
      </c>
      <c r="AT1048" s="435">
        <f>ROUND(CC1048,0)</f>
        <v/>
      </c>
      <c r="AU1048" s="435">
        <f>ROUND(CD1048,0)</f>
        <v/>
      </c>
      <c r="AV1048" s="435">
        <f>ROUND(CE1048,0)</f>
        <v/>
      </c>
      <c r="AW1048" s="435">
        <f>ROUND(CF1048,0)</f>
        <v/>
      </c>
      <c r="AX1048" s="435">
        <f>ROUND(CG1048,0)</f>
        <v/>
      </c>
      <c r="AY1048" s="435">
        <f>ROUND(CH1048,0)</f>
        <v/>
      </c>
      <c r="AZ1048" s="435">
        <f>ROUND(CI1048,0)</f>
        <v/>
      </c>
      <c r="BA1048" s="435">
        <f>ROUND(CJ1048,0)</f>
        <v/>
      </c>
      <c r="BB1048" s="435">
        <f>ROUND(CK1048,0)</f>
        <v/>
      </c>
      <c r="BC1048" s="435">
        <f>ROUND(CL1048,0)</f>
        <v/>
      </c>
      <c r="BD1048" s="435">
        <f>ROUND(CM1048,0)</f>
        <v/>
      </c>
      <c r="BE1048" s="435" t="n"/>
      <c r="BF1048" s="435" t="n"/>
      <c r="BG1048" s="435" t="n"/>
      <c r="BH1048" s="435" t="n"/>
      <c r="BI1048" s="435" t="n"/>
      <c r="BJ1048" s="435" t="n"/>
      <c r="BK1048" s="435" t="n"/>
      <c r="BL1048" s="435" t="n"/>
      <c r="BM1048" s="435" t="n"/>
      <c r="BN1048" s="435" t="n"/>
      <c r="BO1048" s="435" t="n"/>
      <c r="BP1048" s="435" t="n"/>
      <c r="BQ1048" s="435" t="n"/>
      <c r="BR1048" s="435" t="n"/>
      <c r="BS1048" s="435" t="n"/>
      <c r="BT1048" s="435" t="n"/>
      <c r="BU1048" s="435" t="n"/>
      <c r="BV1048" s="435" t="n"/>
      <c r="BW1048" s="435" t="n"/>
      <c r="BX1048" s="435" t="n"/>
      <c r="BY1048" s="435" t="n"/>
      <c r="BZ1048" s="435" t="n"/>
      <c r="CA1048" s="435" t="n"/>
      <c r="CB1048" s="435" t="n"/>
      <c r="CC1048" s="435" t="n"/>
      <c r="CD1048" s="435" t="n"/>
      <c r="CE1048" s="435" t="n"/>
      <c r="CF1048" s="435" t="n"/>
      <c r="CG1048" s="435" t="n"/>
      <c r="CH1048" s="435" t="n"/>
      <c r="CI1048" s="435" t="n"/>
      <c r="CJ1048" s="435" t="n"/>
      <c r="CK1048" s="435" t="n"/>
      <c r="CL1048" s="435" t="n"/>
      <c r="CM1048" s="435" t="n"/>
      <c r="CN1048" s="435" t="n"/>
      <c r="CO1048" s="435" t="n"/>
      <c r="CP1048" s="435" t="n"/>
      <c r="CQ1048" s="435" t="n"/>
      <c r="CR1048" s="435" t="n"/>
      <c r="CS1048" s="435" t="n"/>
      <c r="CT1048" s="435" t="n"/>
      <c r="CU1048" s="435" t="n"/>
      <c r="CV1048" s="435" t="n"/>
      <c r="CW1048" s="435" t="n"/>
      <c r="CX1048" s="435" t="n"/>
      <c r="CY1048" s="435" t="n"/>
      <c r="CZ1048" s="435" t="n"/>
      <c r="DA1048" s="435" t="n"/>
      <c r="DB1048" s="435" t="n"/>
      <c r="DC1048" s="435" t="n"/>
      <c r="DD1048" s="435" t="n"/>
      <c r="DE1048" s="435" t="n"/>
      <c r="DF1048" s="435" t="n"/>
      <c r="DG1048" s="436" t="n"/>
      <c r="DH1048" s="436" t="n"/>
      <c r="DI1048" s="436" t="n"/>
      <c r="DJ1048" s="436" t="n"/>
      <c r="DK1048" s="436" t="n"/>
      <c r="DL1048" s="436" t="n"/>
      <c r="DM1048" s="436" t="n"/>
      <c r="DN1048" s="436" t="n"/>
      <c r="DO1048" s="436" t="n"/>
      <c r="DP1048" s="436" t="n"/>
      <c r="DQ1048" s="436" t="n"/>
      <c r="DR1048" s="436" t="n"/>
      <c r="DS1048" s="436" t="n"/>
      <c r="DT1048" s="436" t="n"/>
      <c r="DU1048" s="436" t="n"/>
      <c r="DV1048" s="436" t="n"/>
      <c r="DW1048" s="436" t="n"/>
      <c r="DX1048" s="436" t="n"/>
      <c r="DY1048" s="436" t="n"/>
      <c r="DZ1048" s="436" t="n"/>
      <c r="EA1048" s="436" t="n"/>
      <c r="EB1048" s="436" t="n"/>
      <c r="EC1048" s="436" t="n"/>
      <c r="ED1048" s="436" t="n"/>
      <c r="EE1048" s="436" t="n"/>
      <c r="EF1048" s="436" t="n"/>
      <c r="EG1048" s="436" t="n"/>
      <c r="EH1048" s="436" t="n"/>
      <c r="EI1048" s="436" t="n"/>
      <c r="EJ1048" s="436" t="n"/>
      <c r="EK1048" s="436" t="n"/>
      <c r="EL1048" s="436" t="n"/>
      <c r="EM1048" s="436" t="n"/>
      <c r="EN1048" s="436" t="n"/>
      <c r="EO1048" s="436" t="n"/>
      <c r="EP1048" s="436" t="n"/>
      <c r="EQ1048" s="436" t="n"/>
      <c r="ER1048" s="436" t="n"/>
      <c r="ES1048" s="436" t="n"/>
      <c r="ET1048" s="436" t="n"/>
      <c r="EU1048" s="436" t="n"/>
      <c r="EV1048" s="436" t="n"/>
      <c r="EW1048" s="436" t="n"/>
      <c r="EX1048" s="436" t="n"/>
      <c r="EY1048" s="436" t="n"/>
      <c r="EZ1048" s="436" t="n"/>
      <c r="FA1048" s="436" t="n"/>
      <c r="FB1048" s="436" t="n"/>
      <c r="FC1048" s="436" t="n"/>
      <c r="FD1048" s="436" t="n"/>
      <c r="FE1048" s="436" t="n"/>
      <c r="FF1048" s="436" t="n"/>
      <c r="FG1048" s="436" t="n"/>
      <c r="FH1048" s="436" t="n"/>
      <c r="FI1048" s="436" t="n"/>
      <c r="FJ1048" s="436" t="n"/>
      <c r="FK1048" s="436" t="n"/>
      <c r="FL1048" s="436" t="n"/>
      <c r="FM1048" s="436" t="n"/>
      <c r="FN1048" s="436" t="n"/>
      <c r="FO1048" s="436" t="n"/>
      <c r="FP1048" s="436" t="n"/>
      <c r="FQ1048" s="436" t="n"/>
      <c r="FR1048" s="436" t="n"/>
      <c r="FS1048" s="436" t="n"/>
      <c r="FT1048" s="436" t="n"/>
      <c r="FU1048" s="436" t="n"/>
      <c r="FV1048" s="436" t="n"/>
      <c r="FW1048" s="436" t="n"/>
      <c r="FX1048" s="436" t="n"/>
      <c r="FY1048" s="436" t="n"/>
      <c r="FZ1048" s="436" t="n"/>
      <c r="GA1048" s="436" t="n"/>
      <c r="GB1048" s="436" t="n"/>
      <c r="GC1048" s="436" t="n"/>
      <c r="GD1048" s="436" t="n"/>
      <c r="GE1048" s="436" t="n"/>
      <c r="GF1048" s="436" t="n"/>
      <c r="GG1048" s="436" t="n"/>
      <c r="GH1048" s="436" t="n"/>
      <c r="GI1048" s="436" t="n"/>
      <c r="GJ1048" s="436" t="n"/>
      <c r="GK1048" s="436" t="n"/>
      <c r="GL1048" s="436" t="n"/>
      <c r="GM1048" s="436" t="n"/>
      <c r="GN1048" s="436" t="n"/>
      <c r="GO1048" s="436" t="n"/>
      <c r="GP1048" s="436" t="n"/>
      <c r="GQ1048" s="436" t="n"/>
      <c r="GR1048" s="436" t="n"/>
      <c r="GS1048" s="436" t="n"/>
      <c r="GT1048" s="436" t="n"/>
      <c r="GU1048" s="436" t="n"/>
      <c r="GV1048" s="436" t="n"/>
      <c r="GW1048" s="436" t="n"/>
      <c r="GX1048" s="436" t="n">
        <v>0</v>
      </c>
    </row>
    <row r="1049"/>
    <row r="1050">
      <c r="A1050" s="437" t="n">
        <v>50</v>
      </c>
      <c r="B1050" s="437" t="n">
        <v>0</v>
      </c>
      <c r="C1050" s="437" t="n">
        <v>0</v>
      </c>
      <c r="D1050" s="437" t="n">
        <v>1</v>
      </c>
      <c r="E1050" s="437" t="n">
        <v>201</v>
      </c>
      <c r="F1050" s="437">
        <f>ROUND(Source!O1048,O1050)</f>
        <v/>
      </c>
      <c r="G1050" s="437" t="inlineStr">
        <is>
          <t>ПЗ</t>
        </is>
      </c>
      <c r="H1050" s="437" t="inlineStr">
        <is>
          <t>Прямые затраты</t>
        </is>
      </c>
      <c r="I1050" s="437" t="n"/>
      <c r="J1050" s="437" t="n"/>
      <c r="K1050" s="437" t="n">
        <v>201</v>
      </c>
      <c r="L1050" s="437" t="n">
        <v>1</v>
      </c>
      <c r="M1050" s="437" t="n">
        <v>3</v>
      </c>
      <c r="N1050" s="437" t="inlineStr"/>
      <c r="O1050" s="437" t="n">
        <v>0</v>
      </c>
      <c r="P1050" s="437" t="n"/>
      <c r="Q1050" s="437" t="n"/>
      <c r="R1050" s="437" t="n"/>
      <c r="S1050" s="437" t="n"/>
      <c r="T1050" s="437" t="n"/>
      <c r="U1050" s="437" t="n"/>
      <c r="V1050" s="437" t="n"/>
      <c r="W1050" s="437" t="n">
        <v>0</v>
      </c>
      <c r="X1050" s="437" t="n">
        <v>1</v>
      </c>
      <c r="Y1050" s="437" t="n">
        <v>0</v>
      </c>
      <c r="Z1050" s="437" t="n"/>
      <c r="AA1050" s="437" t="n"/>
      <c r="AB1050" s="437" t="n"/>
    </row>
    <row r="1051">
      <c r="A1051" s="437" t="n">
        <v>50</v>
      </c>
      <c r="B1051" s="437" t="n">
        <v>0</v>
      </c>
      <c r="C1051" s="437" t="n">
        <v>0</v>
      </c>
      <c r="D1051" s="437" t="n">
        <v>1</v>
      </c>
      <c r="E1051" s="437" t="n">
        <v>202</v>
      </c>
      <c r="F1051" s="437">
        <f>ROUND(Source!P1048,O1051)</f>
        <v/>
      </c>
      <c r="G1051" s="437" t="inlineStr">
        <is>
          <t>СтМатОб</t>
        </is>
      </c>
      <c r="H1051" s="437" t="inlineStr">
        <is>
          <t>Стоимость материальных ресурсов (всего)</t>
        </is>
      </c>
      <c r="I1051" s="437" t="n"/>
      <c r="J1051" s="437" t="n"/>
      <c r="K1051" s="437" t="n">
        <v>202</v>
      </c>
      <c r="L1051" s="437" t="n">
        <v>2</v>
      </c>
      <c r="M1051" s="437" t="n">
        <v>3</v>
      </c>
      <c r="N1051" s="437" t="inlineStr"/>
      <c r="O1051" s="437" t="n">
        <v>0</v>
      </c>
      <c r="P1051" s="437" t="n"/>
      <c r="Q1051" s="437" t="n"/>
      <c r="R1051" s="437" t="n"/>
      <c r="S1051" s="437" t="n"/>
      <c r="T1051" s="437" t="n"/>
      <c r="U1051" s="437" t="n"/>
      <c r="V1051" s="437" t="n"/>
      <c r="W1051" s="437" t="n">
        <v>0</v>
      </c>
      <c r="X1051" s="437" t="n">
        <v>1</v>
      </c>
      <c r="Y1051" s="437" t="n">
        <v>0</v>
      </c>
      <c r="Z1051" s="437" t="n"/>
      <c r="AA1051" s="437" t="n"/>
      <c r="AB1051" s="437" t="n"/>
    </row>
    <row r="1052">
      <c r="A1052" s="437" t="n">
        <v>50</v>
      </c>
      <c r="B1052" s="437" t="n">
        <v>0</v>
      </c>
      <c r="C1052" s="437" t="n">
        <v>0</v>
      </c>
      <c r="D1052" s="437" t="n">
        <v>1</v>
      </c>
      <c r="E1052" s="437" t="n">
        <v>222</v>
      </c>
      <c r="F1052" s="437">
        <f>ROUND(Source!AO1048,O1052)</f>
        <v/>
      </c>
      <c r="G1052" s="437" t="inlineStr">
        <is>
          <t>СтМатОбЗак</t>
        </is>
      </c>
      <c r="H1052" s="437" t="inlineStr">
        <is>
          <t>Стоимость материалов и оборудования заказчика</t>
        </is>
      </c>
      <c r="I1052" s="437" t="n"/>
      <c r="J1052" s="437" t="n"/>
      <c r="K1052" s="437" t="n">
        <v>222</v>
      </c>
      <c r="L1052" s="437" t="n">
        <v>3</v>
      </c>
      <c r="M1052" s="437" t="n">
        <v>3</v>
      </c>
      <c r="N1052" s="437" t="inlineStr"/>
      <c r="O1052" s="437" t="n">
        <v>0</v>
      </c>
      <c r="P1052" s="437" t="n"/>
      <c r="Q1052" s="437" t="n"/>
      <c r="R1052" s="437" t="n"/>
      <c r="S1052" s="437" t="n"/>
      <c r="T1052" s="437" t="n"/>
      <c r="U1052" s="437" t="n"/>
      <c r="V1052" s="437" t="n"/>
      <c r="W1052" s="437" t="n">
        <v>0</v>
      </c>
      <c r="X1052" s="437" t="n">
        <v>1</v>
      </c>
      <c r="Y1052" s="437" t="n">
        <v>0</v>
      </c>
      <c r="Z1052" s="437" t="n"/>
      <c r="AA1052" s="437" t="n"/>
      <c r="AB1052" s="437" t="n"/>
    </row>
    <row r="1053">
      <c r="A1053" s="437" t="n">
        <v>50</v>
      </c>
      <c r="B1053" s="437" t="n">
        <v>0</v>
      </c>
      <c r="C1053" s="437" t="n">
        <v>0</v>
      </c>
      <c r="D1053" s="437" t="n">
        <v>1</v>
      </c>
      <c r="E1053" s="437" t="n">
        <v>225</v>
      </c>
      <c r="F1053" s="437">
        <f>ROUND(Source!AV1048,O1053)</f>
        <v/>
      </c>
      <c r="G1053" s="437" t="inlineStr">
        <is>
          <t>СтМатОбПод</t>
        </is>
      </c>
      <c r="H1053" s="437" t="inlineStr">
        <is>
          <t>Стоимость материалов и оборудования подрядчика</t>
        </is>
      </c>
      <c r="I1053" s="437" t="n"/>
      <c r="J1053" s="437" t="n"/>
      <c r="K1053" s="437" t="n">
        <v>225</v>
      </c>
      <c r="L1053" s="437" t="n">
        <v>4</v>
      </c>
      <c r="M1053" s="437" t="n">
        <v>3</v>
      </c>
      <c r="N1053" s="437" t="inlineStr"/>
      <c r="O1053" s="437" t="n">
        <v>0</v>
      </c>
      <c r="P1053" s="437" t="n"/>
      <c r="Q1053" s="437" t="n"/>
      <c r="R1053" s="437" t="n"/>
      <c r="S1053" s="437" t="n"/>
      <c r="T1053" s="437" t="n"/>
      <c r="U1053" s="437" t="n"/>
      <c r="V1053" s="437" t="n"/>
      <c r="W1053" s="437" t="n">
        <v>0</v>
      </c>
      <c r="X1053" s="437" t="n">
        <v>1</v>
      </c>
      <c r="Y1053" s="437" t="n">
        <v>0</v>
      </c>
      <c r="Z1053" s="437" t="n"/>
      <c r="AA1053" s="437" t="n"/>
      <c r="AB1053" s="437" t="n"/>
    </row>
    <row r="1054">
      <c r="A1054" s="437" t="n">
        <v>50</v>
      </c>
      <c r="B1054" s="437" t="n">
        <v>0</v>
      </c>
      <c r="C1054" s="437" t="n">
        <v>0</v>
      </c>
      <c r="D1054" s="437" t="n">
        <v>1</v>
      </c>
      <c r="E1054" s="437" t="n">
        <v>226</v>
      </c>
      <c r="F1054" s="437">
        <f>ROUND(Source!AW1048,O1054)</f>
        <v/>
      </c>
      <c r="G1054" s="437" t="inlineStr">
        <is>
          <t>СтМат</t>
        </is>
      </c>
      <c r="H1054" s="437" t="inlineStr">
        <is>
          <t>Стоимость материалов (всего)</t>
        </is>
      </c>
      <c r="I1054" s="437" t="n"/>
      <c r="J1054" s="437" t="n"/>
      <c r="K1054" s="437" t="n">
        <v>226</v>
      </c>
      <c r="L1054" s="437" t="n">
        <v>5</v>
      </c>
      <c r="M1054" s="437" t="n">
        <v>3</v>
      </c>
      <c r="N1054" s="437" t="inlineStr"/>
      <c r="O1054" s="437" t="n">
        <v>0</v>
      </c>
      <c r="P1054" s="437" t="n"/>
      <c r="Q1054" s="437" t="n"/>
      <c r="R1054" s="437" t="n"/>
      <c r="S1054" s="437" t="n"/>
      <c r="T1054" s="437" t="n"/>
      <c r="U1054" s="437" t="n"/>
      <c r="V1054" s="437" t="n"/>
      <c r="W1054" s="437" t="n">
        <v>0</v>
      </c>
      <c r="X1054" s="437" t="n">
        <v>1</v>
      </c>
      <c r="Y1054" s="437" t="n">
        <v>0</v>
      </c>
      <c r="Z1054" s="437" t="n"/>
      <c r="AA1054" s="437" t="n"/>
      <c r="AB1054" s="437" t="n"/>
    </row>
    <row r="1055">
      <c r="A1055" s="437" t="n">
        <v>50</v>
      </c>
      <c r="B1055" s="437" t="n">
        <v>0</v>
      </c>
      <c r="C1055" s="437" t="n">
        <v>0</v>
      </c>
      <c r="D1055" s="437" t="n">
        <v>1</v>
      </c>
      <c r="E1055" s="437" t="n">
        <v>227</v>
      </c>
      <c r="F1055" s="437">
        <f>ROUND(Source!AX1048,O1055)</f>
        <v/>
      </c>
      <c r="G1055" s="437" t="inlineStr">
        <is>
          <t>СтМатЗак</t>
        </is>
      </c>
      <c r="H1055" s="437" t="inlineStr">
        <is>
          <t>Стоимость материалов заказчика</t>
        </is>
      </c>
      <c r="I1055" s="437" t="n"/>
      <c r="J1055" s="437" t="n"/>
      <c r="K1055" s="437" t="n">
        <v>227</v>
      </c>
      <c r="L1055" s="437" t="n">
        <v>6</v>
      </c>
      <c r="M1055" s="437" t="n">
        <v>3</v>
      </c>
      <c r="N1055" s="437" t="inlineStr"/>
      <c r="O1055" s="437" t="n">
        <v>0</v>
      </c>
      <c r="P1055" s="437" t="n"/>
      <c r="Q1055" s="437" t="n"/>
      <c r="R1055" s="437" t="n"/>
      <c r="S1055" s="437" t="n"/>
      <c r="T1055" s="437" t="n"/>
      <c r="U1055" s="437" t="n"/>
      <c r="V1055" s="437" t="n"/>
      <c r="W1055" s="437" t="n">
        <v>0</v>
      </c>
      <c r="X1055" s="437" t="n">
        <v>1</v>
      </c>
      <c r="Y1055" s="437" t="n">
        <v>0</v>
      </c>
      <c r="Z1055" s="437" t="n"/>
      <c r="AA1055" s="437" t="n"/>
      <c r="AB1055" s="437" t="n"/>
    </row>
    <row r="1056">
      <c r="A1056" s="437" t="n">
        <v>50</v>
      </c>
      <c r="B1056" s="437" t="n">
        <v>0</v>
      </c>
      <c r="C1056" s="437" t="n">
        <v>0</v>
      </c>
      <c r="D1056" s="437" t="n">
        <v>1</v>
      </c>
      <c r="E1056" s="437" t="n">
        <v>228</v>
      </c>
      <c r="F1056" s="437">
        <f>ROUND(Source!AY1048,O1056)</f>
        <v/>
      </c>
      <c r="G1056" s="437" t="inlineStr">
        <is>
          <t>СтМатПод</t>
        </is>
      </c>
      <c r="H1056" s="437" t="inlineStr">
        <is>
          <t>Стоимость материалов подрядчика</t>
        </is>
      </c>
      <c r="I1056" s="437" t="n"/>
      <c r="J1056" s="437" t="n"/>
      <c r="K1056" s="437" t="n">
        <v>228</v>
      </c>
      <c r="L1056" s="437" t="n">
        <v>7</v>
      </c>
      <c r="M1056" s="437" t="n">
        <v>3</v>
      </c>
      <c r="N1056" s="437" t="inlineStr"/>
      <c r="O1056" s="437" t="n">
        <v>0</v>
      </c>
      <c r="P1056" s="437" t="n"/>
      <c r="Q1056" s="437" t="n"/>
      <c r="R1056" s="437" t="n"/>
      <c r="S1056" s="437" t="n"/>
      <c r="T1056" s="437" t="n"/>
      <c r="U1056" s="437" t="n"/>
      <c r="V1056" s="437" t="n"/>
      <c r="W1056" s="437" t="n">
        <v>0</v>
      </c>
      <c r="X1056" s="437" t="n">
        <v>1</v>
      </c>
      <c r="Y1056" s="437" t="n">
        <v>0</v>
      </c>
      <c r="Z1056" s="437" t="n"/>
      <c r="AA1056" s="437" t="n"/>
      <c r="AB1056" s="437" t="n"/>
    </row>
    <row r="1057">
      <c r="A1057" s="437" t="n">
        <v>50</v>
      </c>
      <c r="B1057" s="437" t="n">
        <v>0</v>
      </c>
      <c r="C1057" s="437" t="n">
        <v>0</v>
      </c>
      <c r="D1057" s="437" t="n">
        <v>1</v>
      </c>
      <c r="E1057" s="437" t="n">
        <v>216</v>
      </c>
      <c r="F1057" s="437">
        <f>ROUND(Source!AP1048,O1057)</f>
        <v/>
      </c>
      <c r="G1057" s="437" t="inlineStr">
        <is>
          <t>Оборуд</t>
        </is>
      </c>
      <c r="H1057" s="437" t="inlineStr">
        <is>
          <t>Стоимость оборудования (всего)</t>
        </is>
      </c>
      <c r="I1057" s="437" t="n"/>
      <c r="J1057" s="437" t="n"/>
      <c r="K1057" s="437" t="n">
        <v>216</v>
      </c>
      <c r="L1057" s="437" t="n">
        <v>8</v>
      </c>
      <c r="M1057" s="437" t="n">
        <v>3</v>
      </c>
      <c r="N1057" s="437" t="inlineStr"/>
      <c r="O1057" s="437" t="n">
        <v>0</v>
      </c>
      <c r="P1057" s="437" t="n"/>
      <c r="Q1057" s="437" t="n"/>
      <c r="R1057" s="437" t="n"/>
      <c r="S1057" s="437" t="n"/>
      <c r="T1057" s="437" t="n"/>
      <c r="U1057" s="437" t="n"/>
      <c r="V1057" s="437" t="n"/>
      <c r="W1057" s="437" t="n">
        <v>0</v>
      </c>
      <c r="X1057" s="437" t="n">
        <v>1</v>
      </c>
      <c r="Y1057" s="437" t="n">
        <v>0</v>
      </c>
      <c r="Z1057" s="437" t="n"/>
      <c r="AA1057" s="437" t="n"/>
      <c r="AB1057" s="437" t="n"/>
    </row>
    <row r="1058">
      <c r="A1058" s="437" t="n">
        <v>50</v>
      </c>
      <c r="B1058" s="437" t="n">
        <v>0</v>
      </c>
      <c r="C1058" s="437" t="n">
        <v>0</v>
      </c>
      <c r="D1058" s="437" t="n">
        <v>1</v>
      </c>
      <c r="E1058" s="437" t="n">
        <v>223</v>
      </c>
      <c r="F1058" s="437">
        <f>ROUND(Source!AQ1048,O1058)</f>
        <v/>
      </c>
      <c r="G1058" s="437" t="inlineStr">
        <is>
          <t>ОборудЗак</t>
        </is>
      </c>
      <c r="H1058" s="437" t="inlineStr">
        <is>
          <t>Стоимость оборудования заказчика</t>
        </is>
      </c>
      <c r="I1058" s="437" t="n"/>
      <c r="J1058" s="437" t="n"/>
      <c r="K1058" s="437" t="n">
        <v>223</v>
      </c>
      <c r="L1058" s="437" t="n">
        <v>9</v>
      </c>
      <c r="M1058" s="437" t="n">
        <v>3</v>
      </c>
      <c r="N1058" s="437" t="inlineStr"/>
      <c r="O1058" s="437" t="n">
        <v>0</v>
      </c>
      <c r="P1058" s="437" t="n"/>
      <c r="Q1058" s="437" t="n"/>
      <c r="R1058" s="437" t="n"/>
      <c r="S1058" s="437" t="n"/>
      <c r="T1058" s="437" t="n"/>
      <c r="U1058" s="437" t="n"/>
      <c r="V1058" s="437" t="n"/>
      <c r="W1058" s="437" t="n">
        <v>0</v>
      </c>
      <c r="X1058" s="437" t="n">
        <v>1</v>
      </c>
      <c r="Y1058" s="437" t="n">
        <v>0</v>
      </c>
      <c r="Z1058" s="437" t="n"/>
      <c r="AA1058" s="437" t="n"/>
      <c r="AB1058" s="437" t="n"/>
    </row>
    <row r="1059">
      <c r="A1059" s="437" t="n">
        <v>50</v>
      </c>
      <c r="B1059" s="437" t="n">
        <v>0</v>
      </c>
      <c r="C1059" s="437" t="n">
        <v>0</v>
      </c>
      <c r="D1059" s="437" t="n">
        <v>1</v>
      </c>
      <c r="E1059" s="437" t="n">
        <v>229</v>
      </c>
      <c r="F1059" s="437">
        <f>ROUND(Source!AZ1048,O1059)</f>
        <v/>
      </c>
      <c r="G1059" s="437" t="inlineStr">
        <is>
          <t>ОборудПод</t>
        </is>
      </c>
      <c r="H1059" s="437" t="inlineStr">
        <is>
          <t>Стоимость оборудования подрядчика</t>
        </is>
      </c>
      <c r="I1059" s="437" t="n"/>
      <c r="J1059" s="437" t="n"/>
      <c r="K1059" s="437" t="n">
        <v>229</v>
      </c>
      <c r="L1059" s="437" t="n">
        <v>10</v>
      </c>
      <c r="M1059" s="437" t="n">
        <v>3</v>
      </c>
      <c r="N1059" s="437" t="inlineStr"/>
      <c r="O1059" s="437" t="n">
        <v>0</v>
      </c>
      <c r="P1059" s="437" t="n"/>
      <c r="Q1059" s="437" t="n"/>
      <c r="R1059" s="437" t="n"/>
      <c r="S1059" s="437" t="n"/>
      <c r="T1059" s="437" t="n"/>
      <c r="U1059" s="437" t="n"/>
      <c r="V1059" s="437" t="n"/>
      <c r="W1059" s="437" t="n">
        <v>0</v>
      </c>
      <c r="X1059" s="437" t="n">
        <v>1</v>
      </c>
      <c r="Y1059" s="437" t="n">
        <v>0</v>
      </c>
      <c r="Z1059" s="437" t="n"/>
      <c r="AA1059" s="437" t="n"/>
      <c r="AB1059" s="437" t="n"/>
    </row>
    <row r="1060">
      <c r="A1060" s="437" t="n">
        <v>50</v>
      </c>
      <c r="B1060" s="437" t="n">
        <v>0</v>
      </c>
      <c r="C1060" s="437" t="n">
        <v>0</v>
      </c>
      <c r="D1060" s="437" t="n">
        <v>1</v>
      </c>
      <c r="E1060" s="437" t="n">
        <v>203</v>
      </c>
      <c r="F1060" s="437">
        <f>ROUND(Source!Q1048,O1060)</f>
        <v/>
      </c>
      <c r="G1060" s="437" t="inlineStr">
        <is>
          <t>ЭММ</t>
        </is>
      </c>
      <c r="H1060" s="437" t="inlineStr">
        <is>
          <t>Эксплуатация машин</t>
        </is>
      </c>
      <c r="I1060" s="437" t="n"/>
      <c r="J1060" s="437" t="n"/>
      <c r="K1060" s="437" t="n">
        <v>203</v>
      </c>
      <c r="L1060" s="437" t="n">
        <v>11</v>
      </c>
      <c r="M1060" s="437" t="n">
        <v>3</v>
      </c>
      <c r="N1060" s="437" t="inlineStr"/>
      <c r="O1060" s="437" t="n">
        <v>0</v>
      </c>
      <c r="P1060" s="437" t="n"/>
      <c r="Q1060" s="437" t="n"/>
      <c r="R1060" s="437" t="n"/>
      <c r="S1060" s="437" t="n"/>
      <c r="T1060" s="437" t="n"/>
      <c r="U1060" s="437" t="n"/>
      <c r="V1060" s="437" t="n"/>
      <c r="W1060" s="437" t="n">
        <v>0</v>
      </c>
      <c r="X1060" s="437" t="n">
        <v>1</v>
      </c>
      <c r="Y1060" s="437" t="n">
        <v>0</v>
      </c>
      <c r="Z1060" s="437" t="n"/>
      <c r="AA1060" s="437" t="n"/>
      <c r="AB1060" s="437" t="n"/>
    </row>
    <row r="1061">
      <c r="A1061" s="437" t="n">
        <v>50</v>
      </c>
      <c r="B1061" s="437" t="n">
        <v>0</v>
      </c>
      <c r="C1061" s="437" t="n">
        <v>0</v>
      </c>
      <c r="D1061" s="437" t="n">
        <v>1</v>
      </c>
      <c r="E1061" s="437" t="n">
        <v>231</v>
      </c>
      <c r="F1061" s="437">
        <f>ROUND(Source!BB1048,O1061)</f>
        <v/>
      </c>
      <c r="G1061" s="437" t="inlineStr">
        <is>
          <t>ЭММсНРиСП</t>
        </is>
      </c>
      <c r="H1061" s="437" t="inlineStr">
        <is>
          <t>Эксплуатация машин по ТСН-2001.16</t>
        </is>
      </c>
      <c r="I1061" s="437" t="n"/>
      <c r="J1061" s="437" t="n"/>
      <c r="K1061" s="437" t="n">
        <v>231</v>
      </c>
      <c r="L1061" s="437" t="n">
        <v>12</v>
      </c>
      <c r="M1061" s="437" t="n">
        <v>3</v>
      </c>
      <c r="N1061" s="437" t="inlineStr"/>
      <c r="O1061" s="437" t="n">
        <v>0</v>
      </c>
      <c r="P1061" s="437" t="n"/>
      <c r="Q1061" s="437" t="n"/>
      <c r="R1061" s="437" t="n"/>
      <c r="S1061" s="437" t="n"/>
      <c r="T1061" s="437" t="n"/>
      <c r="U1061" s="437" t="n"/>
      <c r="V1061" s="437" t="n"/>
      <c r="W1061" s="437" t="n">
        <v>0</v>
      </c>
      <c r="X1061" s="437" t="n">
        <v>1</v>
      </c>
      <c r="Y1061" s="437" t="n">
        <v>0</v>
      </c>
      <c r="Z1061" s="437" t="n"/>
      <c r="AA1061" s="437" t="n"/>
      <c r="AB1061" s="437" t="n"/>
    </row>
    <row r="1062">
      <c r="A1062" s="437" t="n">
        <v>50</v>
      </c>
      <c r="B1062" s="437" t="n">
        <v>0</v>
      </c>
      <c r="C1062" s="437" t="n">
        <v>0</v>
      </c>
      <c r="D1062" s="437" t="n">
        <v>1</v>
      </c>
      <c r="E1062" s="437" t="n">
        <v>204</v>
      </c>
      <c r="F1062" s="437">
        <f>ROUND(Source!R1048,O1062)</f>
        <v/>
      </c>
      <c r="G1062" s="437" t="inlineStr">
        <is>
          <t>ЗПМ</t>
        </is>
      </c>
      <c r="H1062" s="437" t="inlineStr">
        <is>
          <t>ЗП машинистов</t>
        </is>
      </c>
      <c r="I1062" s="437" t="n"/>
      <c r="J1062" s="437" t="n"/>
      <c r="K1062" s="437" t="n">
        <v>204</v>
      </c>
      <c r="L1062" s="437" t="n">
        <v>13</v>
      </c>
      <c r="M1062" s="437" t="n">
        <v>3</v>
      </c>
      <c r="N1062" s="437" t="inlineStr"/>
      <c r="O1062" s="437" t="n">
        <v>0</v>
      </c>
      <c r="P1062" s="437" t="n"/>
      <c r="Q1062" s="437" t="n"/>
      <c r="R1062" s="437" t="n"/>
      <c r="S1062" s="437" t="n"/>
      <c r="T1062" s="437" t="n"/>
      <c r="U1062" s="437" t="n"/>
      <c r="V1062" s="437" t="n"/>
      <c r="W1062" s="437" t="n">
        <v>0</v>
      </c>
      <c r="X1062" s="437" t="n">
        <v>1</v>
      </c>
      <c r="Y1062" s="437" t="n">
        <v>0</v>
      </c>
      <c r="Z1062" s="437" t="n"/>
      <c r="AA1062" s="437" t="n"/>
      <c r="AB1062" s="437" t="n"/>
    </row>
    <row r="1063">
      <c r="A1063" s="437" t="n">
        <v>50</v>
      </c>
      <c r="B1063" s="437" t="n">
        <v>0</v>
      </c>
      <c r="C1063" s="437" t="n">
        <v>0</v>
      </c>
      <c r="D1063" s="437" t="n">
        <v>1</v>
      </c>
      <c r="E1063" s="437" t="n">
        <v>205</v>
      </c>
      <c r="F1063" s="437">
        <f>ROUND(Source!S1048,O1063)</f>
        <v/>
      </c>
      <c r="G1063" s="437" t="inlineStr">
        <is>
          <t>ОЗП</t>
        </is>
      </c>
      <c r="H1063" s="437" t="inlineStr">
        <is>
          <t>Основная ЗП рабочих</t>
        </is>
      </c>
      <c r="I1063" s="437" t="n"/>
      <c r="J1063" s="437" t="n"/>
      <c r="K1063" s="437" t="n">
        <v>205</v>
      </c>
      <c r="L1063" s="437" t="n">
        <v>14</v>
      </c>
      <c r="M1063" s="437" t="n">
        <v>3</v>
      </c>
      <c r="N1063" s="437" t="inlineStr"/>
      <c r="O1063" s="437" t="n">
        <v>0</v>
      </c>
      <c r="P1063" s="437" t="n"/>
      <c r="Q1063" s="437" t="n"/>
      <c r="R1063" s="437" t="n"/>
      <c r="S1063" s="437" t="n"/>
      <c r="T1063" s="437" t="n"/>
      <c r="U1063" s="437" t="n"/>
      <c r="V1063" s="437" t="n"/>
      <c r="W1063" s="437" t="n">
        <v>0</v>
      </c>
      <c r="X1063" s="437" t="n">
        <v>1</v>
      </c>
      <c r="Y1063" s="437" t="n">
        <v>0</v>
      </c>
      <c r="Z1063" s="437" t="n"/>
      <c r="AA1063" s="437" t="n"/>
      <c r="AB1063" s="437" t="n"/>
    </row>
    <row r="1064">
      <c r="A1064" s="437" t="n">
        <v>50</v>
      </c>
      <c r="B1064" s="437" t="n">
        <v>0</v>
      </c>
      <c r="C1064" s="437" t="n">
        <v>0</v>
      </c>
      <c r="D1064" s="437" t="n">
        <v>1</v>
      </c>
      <c r="E1064" s="437" t="n">
        <v>232</v>
      </c>
      <c r="F1064" s="437">
        <f>ROUND(Source!BC1048,O1064)</f>
        <v/>
      </c>
      <c r="G1064" s="437" t="inlineStr">
        <is>
          <t>ОЗПсНРиСП</t>
        </is>
      </c>
      <c r="H1064" s="437" t="inlineStr">
        <is>
          <t>Основная ЗП рабочих по ТСН-2001.16</t>
        </is>
      </c>
      <c r="I1064" s="437" t="n"/>
      <c r="J1064" s="437" t="n"/>
      <c r="K1064" s="437" t="n">
        <v>232</v>
      </c>
      <c r="L1064" s="437" t="n">
        <v>15</v>
      </c>
      <c r="M1064" s="437" t="n">
        <v>3</v>
      </c>
      <c r="N1064" s="437" t="inlineStr"/>
      <c r="O1064" s="437" t="n">
        <v>0</v>
      </c>
      <c r="P1064" s="437" t="n"/>
      <c r="Q1064" s="437" t="n"/>
      <c r="R1064" s="437" t="n"/>
      <c r="S1064" s="437" t="n"/>
      <c r="T1064" s="437" t="n"/>
      <c r="U1064" s="437" t="n"/>
      <c r="V1064" s="437" t="n"/>
      <c r="W1064" s="437" t="n">
        <v>0</v>
      </c>
      <c r="X1064" s="437" t="n">
        <v>1</v>
      </c>
      <c r="Y1064" s="437" t="n">
        <v>0</v>
      </c>
      <c r="Z1064" s="437" t="n"/>
      <c r="AA1064" s="437" t="n"/>
      <c r="AB1064" s="437" t="n"/>
    </row>
    <row r="1065">
      <c r="A1065" s="437" t="n">
        <v>50</v>
      </c>
      <c r="B1065" s="437" t="n">
        <v>0</v>
      </c>
      <c r="C1065" s="437" t="n">
        <v>0</v>
      </c>
      <c r="D1065" s="437" t="n">
        <v>1</v>
      </c>
      <c r="E1065" s="437" t="n">
        <v>214</v>
      </c>
      <c r="F1065" s="437">
        <f>ROUND(Source!AS1048,O1065)</f>
        <v/>
      </c>
      <c r="G1065" s="437" t="inlineStr">
        <is>
          <t>Строит</t>
        </is>
      </c>
      <c r="H1065" s="437" t="inlineStr">
        <is>
          <t>Строительные работы с НР и СП</t>
        </is>
      </c>
      <c r="I1065" s="437" t="n"/>
      <c r="J1065" s="437" t="n"/>
      <c r="K1065" s="437" t="n">
        <v>214</v>
      </c>
      <c r="L1065" s="437" t="n">
        <v>16</v>
      </c>
      <c r="M1065" s="437" t="n">
        <v>3</v>
      </c>
      <c r="N1065" s="437" t="inlineStr"/>
      <c r="O1065" s="437" t="n">
        <v>0</v>
      </c>
      <c r="P1065" s="437" t="n"/>
      <c r="Q1065" s="437" t="n"/>
      <c r="R1065" s="437" t="n"/>
      <c r="S1065" s="437" t="n"/>
      <c r="T1065" s="437" t="n"/>
      <c r="U1065" s="437" t="n"/>
      <c r="V1065" s="437" t="n"/>
      <c r="W1065" s="437" t="n">
        <v>0</v>
      </c>
      <c r="X1065" s="437" t="n">
        <v>1</v>
      </c>
      <c r="Y1065" s="437" t="n">
        <v>0</v>
      </c>
      <c r="Z1065" s="437" t="n"/>
      <c r="AA1065" s="437" t="n"/>
      <c r="AB1065" s="437" t="n"/>
    </row>
    <row r="1066">
      <c r="A1066" s="437" t="n">
        <v>50</v>
      </c>
      <c r="B1066" s="437" t="n">
        <v>0</v>
      </c>
      <c r="C1066" s="437" t="n">
        <v>0</v>
      </c>
      <c r="D1066" s="437" t="n">
        <v>1</v>
      </c>
      <c r="E1066" s="437" t="n">
        <v>215</v>
      </c>
      <c r="F1066" s="437">
        <f>ROUND(Source!AT1048,O1066)</f>
        <v/>
      </c>
      <c r="G1066" s="437" t="inlineStr">
        <is>
          <t>Монтаж</t>
        </is>
      </c>
      <c r="H1066" s="437" t="inlineStr">
        <is>
          <t>Монтажные работы с НР и СП</t>
        </is>
      </c>
      <c r="I1066" s="437" t="n"/>
      <c r="J1066" s="437" t="n"/>
      <c r="K1066" s="437" t="n">
        <v>215</v>
      </c>
      <c r="L1066" s="437" t="n">
        <v>17</v>
      </c>
      <c r="M1066" s="437" t="n">
        <v>3</v>
      </c>
      <c r="N1066" s="437" t="inlineStr"/>
      <c r="O1066" s="437" t="n">
        <v>0</v>
      </c>
      <c r="P1066" s="437" t="n"/>
      <c r="Q1066" s="437" t="n"/>
      <c r="R1066" s="437" t="n"/>
      <c r="S1066" s="437" t="n"/>
      <c r="T1066" s="437" t="n"/>
      <c r="U1066" s="437" t="n"/>
      <c r="V1066" s="437" t="n"/>
      <c r="W1066" s="437" t="n">
        <v>0</v>
      </c>
      <c r="X1066" s="437" t="n">
        <v>1</v>
      </c>
      <c r="Y1066" s="437" t="n">
        <v>0</v>
      </c>
      <c r="Z1066" s="437" t="n"/>
      <c r="AA1066" s="437" t="n"/>
      <c r="AB1066" s="437" t="n"/>
    </row>
    <row r="1067">
      <c r="A1067" s="437" t="n">
        <v>50</v>
      </c>
      <c r="B1067" s="437" t="n">
        <v>0</v>
      </c>
      <c r="C1067" s="437" t="n">
        <v>0</v>
      </c>
      <c r="D1067" s="437" t="n">
        <v>1</v>
      </c>
      <c r="E1067" s="437" t="n">
        <v>217</v>
      </c>
      <c r="F1067" s="437">
        <f>ROUND(Source!AU1048,O1067)</f>
        <v/>
      </c>
      <c r="G1067" s="437" t="inlineStr">
        <is>
          <t>Прочие</t>
        </is>
      </c>
      <c r="H1067" s="437" t="inlineStr">
        <is>
          <t>Прочие работы с НР и СП</t>
        </is>
      </c>
      <c r="I1067" s="437" t="n"/>
      <c r="J1067" s="437" t="n"/>
      <c r="K1067" s="437" t="n">
        <v>217</v>
      </c>
      <c r="L1067" s="437" t="n">
        <v>18</v>
      </c>
      <c r="M1067" s="437" t="n">
        <v>3</v>
      </c>
      <c r="N1067" s="437" t="inlineStr"/>
      <c r="O1067" s="437" t="n">
        <v>0</v>
      </c>
      <c r="P1067" s="437" t="n"/>
      <c r="Q1067" s="437" t="n"/>
      <c r="R1067" s="437" t="n"/>
      <c r="S1067" s="437" t="n"/>
      <c r="T1067" s="437" t="n"/>
      <c r="U1067" s="437" t="n"/>
      <c r="V1067" s="437" t="n"/>
      <c r="W1067" s="437" t="n">
        <v>0</v>
      </c>
      <c r="X1067" s="437" t="n">
        <v>1</v>
      </c>
      <c r="Y1067" s="437" t="n">
        <v>0</v>
      </c>
      <c r="Z1067" s="437" t="n"/>
      <c r="AA1067" s="437" t="n"/>
      <c r="AB1067" s="437" t="n"/>
    </row>
    <row r="1068">
      <c r="A1068" s="437" t="n">
        <v>50</v>
      </c>
      <c r="B1068" s="437" t="n">
        <v>0</v>
      </c>
      <c r="C1068" s="437" t="n">
        <v>0</v>
      </c>
      <c r="D1068" s="437" t="n">
        <v>1</v>
      </c>
      <c r="E1068" s="437" t="n">
        <v>230</v>
      </c>
      <c r="F1068" s="437">
        <f>ROUND(Source!BA1048,O1068)</f>
        <v/>
      </c>
      <c r="G1068" s="437" t="inlineStr">
        <is>
          <t>ПрочиеЗатр</t>
        </is>
      </c>
      <c r="H1068" s="437" t="inlineStr">
        <is>
          <t>Прочие затраты по ТСН-2001.16</t>
        </is>
      </c>
      <c r="I1068" s="437" t="n"/>
      <c r="J1068" s="437" t="n"/>
      <c r="K1068" s="437" t="n">
        <v>230</v>
      </c>
      <c r="L1068" s="437" t="n">
        <v>19</v>
      </c>
      <c r="M1068" s="437" t="n">
        <v>3</v>
      </c>
      <c r="N1068" s="437" t="inlineStr"/>
      <c r="O1068" s="437" t="n">
        <v>0</v>
      </c>
      <c r="P1068" s="437" t="n"/>
      <c r="Q1068" s="437" t="n"/>
      <c r="R1068" s="437" t="n"/>
      <c r="S1068" s="437" t="n"/>
      <c r="T1068" s="437" t="n"/>
      <c r="U1068" s="437" t="n"/>
      <c r="V1068" s="437" t="n"/>
      <c r="W1068" s="437" t="n">
        <v>0</v>
      </c>
      <c r="X1068" s="437" t="n">
        <v>1</v>
      </c>
      <c r="Y1068" s="437" t="n">
        <v>0</v>
      </c>
      <c r="Z1068" s="437" t="n"/>
      <c r="AA1068" s="437" t="n"/>
      <c r="AB1068" s="437" t="n"/>
    </row>
    <row r="1069">
      <c r="A1069" s="437" t="n">
        <v>50</v>
      </c>
      <c r="B1069" s="437" t="n">
        <v>0</v>
      </c>
      <c r="C1069" s="437" t="n">
        <v>0</v>
      </c>
      <c r="D1069" s="437" t="n">
        <v>1</v>
      </c>
      <c r="E1069" s="437" t="n">
        <v>206</v>
      </c>
      <c r="F1069" s="437">
        <f>ROUND(Source!T1048,O1069)</f>
        <v/>
      </c>
      <c r="G1069" s="437" t="inlineStr">
        <is>
          <t>ВозврМат</t>
        </is>
      </c>
      <c r="H1069" s="437" t="inlineStr">
        <is>
          <t>Возврат материалов</t>
        </is>
      </c>
      <c r="I1069" s="437" t="n"/>
      <c r="J1069" s="437" t="n"/>
      <c r="K1069" s="437" t="n">
        <v>206</v>
      </c>
      <c r="L1069" s="437" t="n">
        <v>20</v>
      </c>
      <c r="M1069" s="437" t="n">
        <v>3</v>
      </c>
      <c r="N1069" s="437" t="inlineStr"/>
      <c r="O1069" s="437" t="n">
        <v>0</v>
      </c>
      <c r="P1069" s="437" t="n"/>
      <c r="Q1069" s="437" t="n"/>
      <c r="R1069" s="437" t="n"/>
      <c r="S1069" s="437" t="n"/>
      <c r="T1069" s="437" t="n"/>
      <c r="U1069" s="437" t="n"/>
      <c r="V1069" s="437" t="n"/>
      <c r="W1069" s="437" t="n">
        <v>0</v>
      </c>
      <c r="X1069" s="437" t="n">
        <v>1</v>
      </c>
      <c r="Y1069" s="437" t="n">
        <v>0</v>
      </c>
      <c r="Z1069" s="437" t="n"/>
      <c r="AA1069" s="437" t="n"/>
      <c r="AB1069" s="437" t="n"/>
    </row>
    <row r="1070">
      <c r="A1070" s="437" t="n">
        <v>50</v>
      </c>
      <c r="B1070" s="437" t="n">
        <v>0</v>
      </c>
      <c r="C1070" s="437" t="n">
        <v>0</v>
      </c>
      <c r="D1070" s="437" t="n">
        <v>1</v>
      </c>
      <c r="E1070" s="437" t="n">
        <v>207</v>
      </c>
      <c r="F1070" s="437">
        <f>ROUND(Source!U1048,O1070)</f>
        <v/>
      </c>
      <c r="G1070" s="437" t="inlineStr">
        <is>
          <t>ТрудСтр</t>
        </is>
      </c>
      <c r="H1070" s="437" t="inlineStr">
        <is>
          <t>Трудозатраты строителей</t>
        </is>
      </c>
      <c r="I1070" s="437" t="n"/>
      <c r="J1070" s="437" t="n"/>
      <c r="K1070" s="437" t="n">
        <v>207</v>
      </c>
      <c r="L1070" s="437" t="n">
        <v>21</v>
      </c>
      <c r="M1070" s="437" t="n">
        <v>3</v>
      </c>
      <c r="N1070" s="437" t="inlineStr"/>
      <c r="O1070" s="437" t="n">
        <v>7</v>
      </c>
      <c r="P1070" s="437" t="n"/>
      <c r="Q1070" s="437" t="n"/>
      <c r="R1070" s="437" t="n"/>
      <c r="S1070" s="437" t="n"/>
      <c r="T1070" s="437" t="n"/>
      <c r="U1070" s="437" t="n"/>
      <c r="V1070" s="437" t="n"/>
      <c r="W1070" s="437" t="n">
        <v>0</v>
      </c>
      <c r="X1070" s="437" t="n">
        <v>1</v>
      </c>
      <c r="Y1070" s="437" t="n">
        <v>0</v>
      </c>
      <c r="Z1070" s="437" t="n"/>
      <c r="AA1070" s="437" t="n"/>
      <c r="AB1070" s="437" t="n"/>
    </row>
    <row r="1071">
      <c r="A1071" s="437" t="n">
        <v>50</v>
      </c>
      <c r="B1071" s="437" t="n">
        <v>0</v>
      </c>
      <c r="C1071" s="437" t="n">
        <v>0</v>
      </c>
      <c r="D1071" s="437" t="n">
        <v>1</v>
      </c>
      <c r="E1071" s="437" t="n">
        <v>208</v>
      </c>
      <c r="F1071" s="437">
        <f>ROUND(Source!V1048,O1071)</f>
        <v/>
      </c>
      <c r="G1071" s="437" t="inlineStr">
        <is>
          <t>ТрудМаш</t>
        </is>
      </c>
      <c r="H1071" s="437" t="inlineStr">
        <is>
          <t>Трудозатраты машинистов</t>
        </is>
      </c>
      <c r="I1071" s="437" t="n"/>
      <c r="J1071" s="437" t="n"/>
      <c r="K1071" s="437" t="n">
        <v>208</v>
      </c>
      <c r="L1071" s="437" t="n">
        <v>22</v>
      </c>
      <c r="M1071" s="437" t="n">
        <v>3</v>
      </c>
      <c r="N1071" s="437" t="inlineStr"/>
      <c r="O1071" s="437" t="n">
        <v>7</v>
      </c>
      <c r="P1071" s="437" t="n"/>
      <c r="Q1071" s="437" t="n"/>
      <c r="R1071" s="437" t="n"/>
      <c r="S1071" s="437" t="n"/>
      <c r="T1071" s="437" t="n"/>
      <c r="U1071" s="437" t="n"/>
      <c r="V1071" s="437" t="n"/>
      <c r="W1071" s="437" t="n">
        <v>0</v>
      </c>
      <c r="X1071" s="437" t="n">
        <v>1</v>
      </c>
      <c r="Y1071" s="437" t="n">
        <v>0</v>
      </c>
      <c r="Z1071" s="437" t="n"/>
      <c r="AA1071" s="437" t="n"/>
      <c r="AB1071" s="437" t="n"/>
    </row>
    <row r="1072">
      <c r="A1072" s="437" t="n">
        <v>50</v>
      </c>
      <c r="B1072" s="437" t="n">
        <v>0</v>
      </c>
      <c r="C1072" s="437" t="n">
        <v>0</v>
      </c>
      <c r="D1072" s="437" t="n">
        <v>1</v>
      </c>
      <c r="E1072" s="437" t="n">
        <v>209</v>
      </c>
      <c r="F1072" s="437">
        <f>ROUND(Source!W1048,O1072)</f>
        <v/>
      </c>
      <c r="G1072" s="437" t="inlineStr">
        <is>
          <t>ТранспМат</t>
        </is>
      </c>
      <c r="H1072" s="437" t="inlineStr">
        <is>
          <t>Транспорт материалов</t>
        </is>
      </c>
      <c r="I1072" s="437" t="n"/>
      <c r="J1072" s="437" t="n"/>
      <c r="K1072" s="437" t="n">
        <v>209</v>
      </c>
      <c r="L1072" s="437" t="n">
        <v>23</v>
      </c>
      <c r="M1072" s="437" t="n">
        <v>3</v>
      </c>
      <c r="N1072" s="437" t="inlineStr"/>
      <c r="O1072" s="437" t="n">
        <v>0</v>
      </c>
      <c r="P1072" s="437" t="n"/>
      <c r="Q1072" s="437" t="n"/>
      <c r="R1072" s="437" t="n"/>
      <c r="S1072" s="437" t="n"/>
      <c r="T1072" s="437" t="n"/>
      <c r="U1072" s="437" t="n"/>
      <c r="V1072" s="437" t="n"/>
      <c r="W1072" s="437" t="n">
        <v>0</v>
      </c>
      <c r="X1072" s="437" t="n">
        <v>1</v>
      </c>
      <c r="Y1072" s="437" t="n">
        <v>0</v>
      </c>
      <c r="Z1072" s="437" t="n"/>
      <c r="AA1072" s="437" t="n"/>
      <c r="AB1072" s="437" t="n"/>
    </row>
    <row r="1073">
      <c r="A1073" s="437" t="n">
        <v>50</v>
      </c>
      <c r="B1073" s="437" t="n">
        <v>0</v>
      </c>
      <c r="C1073" s="437" t="n">
        <v>0</v>
      </c>
      <c r="D1073" s="437" t="n">
        <v>1</v>
      </c>
      <c r="E1073" s="437" t="n">
        <v>233</v>
      </c>
      <c r="F1073" s="437">
        <f>ROUND(Source!BD1048,O1073)</f>
        <v/>
      </c>
      <c r="G1073" s="437" t="inlineStr">
        <is>
          <t>Перевозка</t>
        </is>
      </c>
      <c r="H1073" s="437" t="inlineStr">
        <is>
          <t>Перевозка грузов</t>
        </is>
      </c>
      <c r="I1073" s="437" t="n"/>
      <c r="J1073" s="437" t="n"/>
      <c r="K1073" s="437" t="n">
        <v>233</v>
      </c>
      <c r="L1073" s="437" t="n">
        <v>24</v>
      </c>
      <c r="M1073" s="437" t="n">
        <v>3</v>
      </c>
      <c r="N1073" s="437" t="inlineStr"/>
      <c r="O1073" s="437" t="n">
        <v>0</v>
      </c>
      <c r="P1073" s="437" t="n"/>
      <c r="Q1073" s="437" t="n"/>
      <c r="R1073" s="437" t="n"/>
      <c r="S1073" s="437" t="n"/>
      <c r="T1073" s="437" t="n"/>
      <c r="U1073" s="437" t="n"/>
      <c r="V1073" s="437" t="n"/>
      <c r="W1073" s="437" t="n">
        <v>0</v>
      </c>
      <c r="X1073" s="437" t="n">
        <v>1</v>
      </c>
      <c r="Y1073" s="437" t="n">
        <v>0</v>
      </c>
      <c r="Z1073" s="437" t="n"/>
      <c r="AA1073" s="437" t="n"/>
      <c r="AB1073" s="437" t="n"/>
    </row>
    <row r="1074">
      <c r="A1074" s="437" t="n">
        <v>50</v>
      </c>
      <c r="B1074" s="437" t="n">
        <v>0</v>
      </c>
      <c r="C1074" s="437" t="n">
        <v>0</v>
      </c>
      <c r="D1074" s="437" t="n">
        <v>1</v>
      </c>
      <c r="E1074" s="437" t="n">
        <v>210</v>
      </c>
      <c r="F1074" s="437">
        <f>ROUND(Source!X1048,O1074)</f>
        <v/>
      </c>
      <c r="G1074" s="437" t="inlineStr">
        <is>
          <t>НР</t>
        </is>
      </c>
      <c r="H1074" s="437" t="inlineStr">
        <is>
          <t>Накладные расходы</t>
        </is>
      </c>
      <c r="I1074" s="437" t="n"/>
      <c r="J1074" s="437" t="n"/>
      <c r="K1074" s="437" t="n">
        <v>210</v>
      </c>
      <c r="L1074" s="437" t="n">
        <v>25</v>
      </c>
      <c r="M1074" s="437" t="n">
        <v>3</v>
      </c>
      <c r="N1074" s="437" t="inlineStr"/>
      <c r="O1074" s="437" t="n">
        <v>0</v>
      </c>
      <c r="P1074" s="437" t="n"/>
      <c r="Q1074" s="437" t="n"/>
      <c r="R1074" s="437" t="n"/>
      <c r="S1074" s="437" t="n"/>
      <c r="T1074" s="437" t="n"/>
      <c r="U1074" s="437" t="n"/>
      <c r="V1074" s="437" t="n"/>
      <c r="W1074" s="437" t="n">
        <v>0</v>
      </c>
      <c r="X1074" s="437" t="n">
        <v>1</v>
      </c>
      <c r="Y1074" s="437" t="n">
        <v>0</v>
      </c>
      <c r="Z1074" s="437" t="n"/>
      <c r="AA1074" s="437" t="n"/>
      <c r="AB1074" s="437" t="n"/>
    </row>
    <row r="1075">
      <c r="A1075" s="437" t="n">
        <v>50</v>
      </c>
      <c r="B1075" s="437" t="n">
        <v>0</v>
      </c>
      <c r="C1075" s="437" t="n">
        <v>0</v>
      </c>
      <c r="D1075" s="437" t="n">
        <v>1</v>
      </c>
      <c r="E1075" s="437" t="n">
        <v>211</v>
      </c>
      <c r="F1075" s="437">
        <f>ROUND(Source!Y1048,O1075)</f>
        <v/>
      </c>
      <c r="G1075" s="437" t="inlineStr">
        <is>
          <t>СмПриб</t>
        </is>
      </c>
      <c r="H1075" s="437" t="inlineStr">
        <is>
          <t>Сметная прибыль</t>
        </is>
      </c>
      <c r="I1075" s="437" t="n"/>
      <c r="J1075" s="437" t="n"/>
      <c r="K1075" s="437" t="n">
        <v>211</v>
      </c>
      <c r="L1075" s="437" t="n">
        <v>26</v>
      </c>
      <c r="M1075" s="437" t="n">
        <v>3</v>
      </c>
      <c r="N1075" s="437" t="inlineStr"/>
      <c r="O1075" s="437" t="n">
        <v>0</v>
      </c>
      <c r="P1075" s="437" t="n"/>
      <c r="Q1075" s="437" t="n"/>
      <c r="R1075" s="437" t="n"/>
      <c r="S1075" s="437" t="n"/>
      <c r="T1075" s="437" t="n"/>
      <c r="U1075" s="437" t="n"/>
      <c r="V1075" s="437" t="n"/>
      <c r="W1075" s="437" t="n">
        <v>0</v>
      </c>
      <c r="X1075" s="437" t="n">
        <v>1</v>
      </c>
      <c r="Y1075" s="437" t="n">
        <v>0</v>
      </c>
      <c r="Z1075" s="437" t="n"/>
      <c r="AA1075" s="437" t="n"/>
      <c r="AB1075" s="437" t="n"/>
    </row>
    <row r="1076">
      <c r="A1076" s="437" t="n">
        <v>50</v>
      </c>
      <c r="B1076" s="437" t="n">
        <v>0</v>
      </c>
      <c r="C1076" s="437" t="n">
        <v>0</v>
      </c>
      <c r="D1076" s="437" t="n">
        <v>1</v>
      </c>
      <c r="E1076" s="437" t="n">
        <v>224</v>
      </c>
      <c r="F1076" s="437">
        <f>ROUND(Source!AR1048,O1076)</f>
        <v/>
      </c>
      <c r="G1076" s="437" t="inlineStr">
        <is>
          <t>Всего</t>
        </is>
      </c>
      <c r="H1076" s="437" t="inlineStr">
        <is>
          <t>Всего с НР и СП</t>
        </is>
      </c>
      <c r="I1076" s="437" t="n"/>
      <c r="J1076" s="437" t="n"/>
      <c r="K1076" s="437" t="n">
        <v>224</v>
      </c>
      <c r="L1076" s="437" t="n">
        <v>27</v>
      </c>
      <c r="M1076" s="437" t="n">
        <v>3</v>
      </c>
      <c r="N1076" s="437" t="inlineStr"/>
      <c r="O1076" s="437" t="n">
        <v>0</v>
      </c>
      <c r="P1076" s="437" t="n"/>
      <c r="Q1076" s="437" t="n"/>
      <c r="R1076" s="437" t="n"/>
      <c r="S1076" s="437" t="n"/>
      <c r="T1076" s="437" t="n"/>
      <c r="U1076" s="437" t="n"/>
      <c r="V1076" s="437" t="n"/>
      <c r="W1076" s="437" t="n">
        <v>0</v>
      </c>
      <c r="X1076" s="437" t="n">
        <v>1</v>
      </c>
      <c r="Y1076" s="437" t="n">
        <v>0</v>
      </c>
      <c r="Z1076" s="437" t="n"/>
      <c r="AA1076" s="437" t="n"/>
      <c r="AB1076" s="437" t="n"/>
    </row>
    <row r="1077">
      <c r="A1077" s="437" t="n">
        <v>50</v>
      </c>
      <c r="B1077" s="437" t="n">
        <v>0</v>
      </c>
      <c r="C1077" s="437" t="n">
        <v>0</v>
      </c>
      <c r="D1077" s="437" t="n">
        <v>2</v>
      </c>
      <c r="E1077" s="437" t="n">
        <v>0</v>
      </c>
      <c r="F1077" s="437">
        <f>ROUND(F1076,O1077)</f>
        <v/>
      </c>
      <c r="G1077" s="437" t="inlineStr">
        <is>
          <t>и1</t>
        </is>
      </c>
      <c r="H1077" s="437" t="inlineStr">
        <is>
          <t>Итого</t>
        </is>
      </c>
      <c r="I1077" s="437" t="n"/>
      <c r="J1077" s="437" t="n"/>
      <c r="K1077" s="437" t="n">
        <v>212</v>
      </c>
      <c r="L1077" s="437" t="n">
        <v>28</v>
      </c>
      <c r="M1077" s="437" t="n">
        <v>0</v>
      </c>
      <c r="N1077" s="437" t="inlineStr"/>
      <c r="O1077" s="437" t="n">
        <v>0</v>
      </c>
      <c r="P1077" s="437" t="n"/>
      <c r="Q1077" s="437" t="n"/>
      <c r="R1077" s="437" t="n"/>
      <c r="S1077" s="437" t="n"/>
      <c r="T1077" s="437" t="n"/>
      <c r="U1077" s="437" t="n"/>
      <c r="V1077" s="437" t="n"/>
      <c r="W1077" s="437" t="n">
        <v>0</v>
      </c>
      <c r="X1077" s="437" t="n">
        <v>1</v>
      </c>
      <c r="Y1077" s="437" t="n">
        <v>0</v>
      </c>
      <c r="Z1077" s="437" t="n"/>
      <c r="AA1077" s="437" t="n"/>
      <c r="AB1077" s="437" t="n"/>
    </row>
    <row r="1078">
      <c r="A1078" s="437" t="n">
        <v>50</v>
      </c>
      <c r="B1078" s="437" t="n">
        <v>0</v>
      </c>
      <c r="C1078" s="437" t="n">
        <v>0</v>
      </c>
      <c r="D1078" s="437" t="n">
        <v>2</v>
      </c>
      <c r="E1078" s="437" t="n">
        <v>0</v>
      </c>
      <c r="F1078" s="437">
        <f>ROUND(F1077*0.22,O1078)</f>
        <v/>
      </c>
      <c r="G1078" s="437" t="inlineStr">
        <is>
          <t>и2</t>
        </is>
      </c>
      <c r="H1078" s="437" t="inlineStr">
        <is>
          <t>НДС 22%</t>
        </is>
      </c>
      <c r="I1078" s="437" t="n"/>
      <c r="J1078" s="437" t="n"/>
      <c r="K1078" s="437" t="n">
        <v>212</v>
      </c>
      <c r="L1078" s="437" t="n">
        <v>29</v>
      </c>
      <c r="M1078" s="437" t="n">
        <v>0</v>
      </c>
      <c r="N1078" s="437" t="inlineStr"/>
      <c r="O1078" s="437" t="n">
        <v>0</v>
      </c>
      <c r="P1078" s="437" t="n"/>
      <c r="Q1078" s="437" t="n"/>
      <c r="R1078" s="437" t="n"/>
      <c r="S1078" s="437" t="n"/>
      <c r="T1078" s="437" t="n"/>
      <c r="U1078" s="437" t="n"/>
      <c r="V1078" s="437" t="n"/>
      <c r="W1078" s="437" t="n">
        <v>0</v>
      </c>
      <c r="X1078" s="437" t="n">
        <v>1</v>
      </c>
      <c r="Y1078" s="437" t="n">
        <v>0</v>
      </c>
      <c r="Z1078" s="437" t="n"/>
      <c r="AA1078" s="437" t="n"/>
      <c r="AB1078" s="437" t="n"/>
    </row>
    <row r="1079">
      <c r="A1079" s="437" t="n">
        <v>50</v>
      </c>
      <c r="B1079" s="437" t="n">
        <v>0</v>
      </c>
      <c r="C1079" s="437" t="n">
        <v>0</v>
      </c>
      <c r="D1079" s="437" t="n">
        <v>2</v>
      </c>
      <c r="E1079" s="437" t="n">
        <v>213</v>
      </c>
      <c r="F1079" s="437">
        <f>ROUND(F1077+F1078,O1079)</f>
        <v/>
      </c>
      <c r="G1079" s="437" t="inlineStr">
        <is>
          <t>и3</t>
        </is>
      </c>
      <c r="H1079" s="437" t="inlineStr">
        <is>
          <t>Всего</t>
        </is>
      </c>
      <c r="I1079" s="437" t="n"/>
      <c r="J1079" s="437" t="n"/>
      <c r="K1079" s="437" t="n">
        <v>212</v>
      </c>
      <c r="L1079" s="437" t="n">
        <v>30</v>
      </c>
      <c r="M1079" s="437" t="n">
        <v>0</v>
      </c>
      <c r="N1079" s="437" t="inlineStr"/>
      <c r="O1079" s="437" t="n">
        <v>0</v>
      </c>
      <c r="P1079" s="437" t="n"/>
      <c r="Q1079" s="437" t="n"/>
      <c r="R1079" s="437" t="n"/>
      <c r="S1079" s="437" t="n"/>
      <c r="T1079" s="437" t="n"/>
      <c r="U1079" s="437" t="n"/>
      <c r="V1079" s="437" t="n"/>
      <c r="W1079" s="437" t="n">
        <v>0</v>
      </c>
      <c r="X1079" s="437" t="n">
        <v>1</v>
      </c>
      <c r="Y1079" s="437" t="n">
        <v>0</v>
      </c>
      <c r="Z1079" s="437" t="n"/>
      <c r="AA1079" s="437" t="n"/>
      <c r="AB1079" s="437" t="n"/>
    </row>
    <row r="1080"/>
    <row r="1081">
      <c r="A1081" s="434" t="n">
        <v>3</v>
      </c>
      <c r="B1081" s="434" t="n">
        <v>0</v>
      </c>
      <c r="C1081" s="434" t="n"/>
      <c r="D1081" s="434">
        <f>ROW(A1088)</f>
        <v/>
      </c>
      <c r="E1081" s="434" t="n"/>
      <c r="F1081" s="434" t="inlineStr">
        <is>
          <t>Новая локальная смета</t>
        </is>
      </c>
      <c r="G1081" s="434" t="inlineStr">
        <is>
          <t>Урожайная 1</t>
        </is>
      </c>
      <c r="H1081" s="434" t="inlineStr"/>
      <c r="I1081" s="434" t="n">
        <v>0</v>
      </c>
      <c r="J1081" s="434" t="inlineStr"/>
      <c r="K1081" s="434" t="n">
        <v>0</v>
      </c>
      <c r="L1081" s="434" t="inlineStr">
        <is>
          <t>Новая локальная смета</t>
        </is>
      </c>
      <c r="M1081" s="434" t="inlineStr"/>
      <c r="N1081" s="434" t="n"/>
      <c r="O1081" s="434" t="n"/>
      <c r="P1081" s="434" t="n"/>
      <c r="Q1081" s="434" t="n"/>
      <c r="R1081" s="434" t="n"/>
      <c r="S1081" s="434" t="n">
        <v>0</v>
      </c>
      <c r="T1081" s="434" t="n"/>
      <c r="U1081" s="434" t="inlineStr"/>
      <c r="V1081" s="434" t="n">
        <v>0</v>
      </c>
      <c r="W1081" s="434" t="n"/>
      <c r="X1081" s="434" t="n"/>
      <c r="Y1081" s="434" t="n"/>
      <c r="Z1081" s="434" t="n"/>
      <c r="AA1081" s="434" t="n"/>
      <c r="AB1081" s="434" t="inlineStr"/>
      <c r="AC1081" s="434" t="inlineStr"/>
      <c r="AD1081" s="434" t="inlineStr"/>
      <c r="AE1081" s="434" t="inlineStr"/>
      <c r="AF1081" s="434" t="inlineStr"/>
      <c r="AG1081" s="434" t="inlineStr"/>
      <c r="AH1081" s="434" t="n"/>
      <c r="AI1081" s="434" t="n"/>
      <c r="AJ1081" s="434" t="n"/>
      <c r="AK1081" s="434" t="n"/>
      <c r="AL1081" s="434" t="n"/>
      <c r="AM1081" s="434" t="n"/>
      <c r="AN1081" s="434" t="n"/>
      <c r="AO1081" s="434" t="n"/>
      <c r="AP1081" s="434" t="inlineStr"/>
      <c r="AQ1081" s="434" t="inlineStr"/>
      <c r="AR1081" s="434" t="inlineStr"/>
      <c r="AS1081" s="434" t="n"/>
      <c r="AT1081" s="434" t="n"/>
      <c r="AU1081" s="434" t="n"/>
      <c r="AV1081" s="434" t="n"/>
      <c r="AW1081" s="434" t="n"/>
      <c r="AX1081" s="434" t="n"/>
      <c r="AY1081" s="434" t="n"/>
      <c r="AZ1081" s="434" t="inlineStr"/>
      <c r="BA1081" s="434" t="n"/>
      <c r="BB1081" s="434" t="inlineStr"/>
      <c r="BC1081" s="434" t="inlineStr"/>
      <c r="BD1081" s="434" t="inlineStr"/>
      <c r="BE1081" s="434" t="inlineStr"/>
      <c r="BF1081" s="434" t="inlineStr"/>
      <c r="BG1081" s="434" t="inlineStr"/>
      <c r="BH1081" s="434" t="inlineStr"/>
      <c r="BI1081" s="434" t="inlineStr"/>
      <c r="BJ1081" s="434" t="inlineStr"/>
      <c r="BK1081" s="434" t="inlineStr"/>
      <c r="BL1081" s="434" t="inlineStr"/>
      <c r="BM1081" s="434" t="inlineStr"/>
      <c r="BN1081" s="434" t="inlineStr"/>
      <c r="BO1081" s="434" t="inlineStr"/>
      <c r="BP1081" s="434" t="inlineStr"/>
      <c r="BQ1081" s="434" t="n"/>
      <c r="BR1081" s="434" t="n"/>
      <c r="BS1081" s="434" t="n"/>
      <c r="BT1081" s="434" t="n"/>
      <c r="BU1081" s="434" t="n"/>
      <c r="BV1081" s="434" t="n"/>
      <c r="BW1081" s="434" t="n"/>
      <c r="BX1081" s="434" t="n">
        <v>0</v>
      </c>
      <c r="BY1081" s="434" t="n"/>
      <c r="BZ1081" s="434" t="n"/>
      <c r="CA1081" s="434" t="n"/>
      <c r="CB1081" s="434" t="n"/>
      <c r="CC1081" s="434" t="n"/>
      <c r="CD1081" s="434" t="n"/>
      <c r="CE1081" s="434" t="n"/>
      <c r="CF1081" s="434" t="n">
        <v>0</v>
      </c>
      <c r="CG1081" s="434" t="n">
        <v>0</v>
      </c>
      <c r="CH1081" s="434" t="n"/>
      <c r="CI1081" s="434" t="inlineStr"/>
      <c r="CJ1081" s="434" t="inlineStr"/>
      <c r="CK1081" t="inlineStr"/>
      <c r="CL1081" t="inlineStr"/>
      <c r="CM1081" t="inlineStr"/>
      <c r="CN1081" t="inlineStr"/>
      <c r="CO1081" t="inlineStr"/>
      <c r="CP1081" t="inlineStr"/>
      <c r="CQ1081" t="inlineStr"/>
    </row>
    <row r="1082"/>
    <row r="1083">
      <c r="A1083" s="435" t="n">
        <v>52</v>
      </c>
      <c r="B1083" s="435">
        <f>B1088</f>
        <v/>
      </c>
      <c r="C1083" s="435">
        <f>C1088</f>
        <v/>
      </c>
      <c r="D1083" s="435">
        <f>D1088</f>
        <v/>
      </c>
      <c r="E1083" s="435">
        <f>E1088</f>
        <v/>
      </c>
      <c r="F1083" s="435">
        <f>F1088</f>
        <v/>
      </c>
      <c r="G1083" s="435">
        <f>G1088</f>
        <v/>
      </c>
      <c r="H1083" s="435" t="n"/>
      <c r="I1083" s="435" t="n"/>
      <c r="J1083" s="435" t="n"/>
      <c r="K1083" s="435" t="n"/>
      <c r="L1083" s="435" t="n"/>
      <c r="M1083" s="435" t="n"/>
      <c r="N1083" s="435" t="n"/>
      <c r="O1083" s="435">
        <f>O1088</f>
        <v/>
      </c>
      <c r="P1083" s="435">
        <f>P1088</f>
        <v/>
      </c>
      <c r="Q1083" s="435">
        <f>Q1088</f>
        <v/>
      </c>
      <c r="R1083" s="435">
        <f>R1088</f>
        <v/>
      </c>
      <c r="S1083" s="435">
        <f>S1088</f>
        <v/>
      </c>
      <c r="T1083" s="435">
        <f>T1088</f>
        <v/>
      </c>
      <c r="U1083" s="435">
        <f>U1088</f>
        <v/>
      </c>
      <c r="V1083" s="435">
        <f>V1088</f>
        <v/>
      </c>
      <c r="W1083" s="435">
        <f>W1088</f>
        <v/>
      </c>
      <c r="X1083" s="435">
        <f>X1088</f>
        <v/>
      </c>
      <c r="Y1083" s="435">
        <f>Y1088</f>
        <v/>
      </c>
      <c r="Z1083" s="435">
        <f>Z1088</f>
        <v/>
      </c>
      <c r="AA1083" s="435">
        <f>AA1088</f>
        <v/>
      </c>
      <c r="AB1083" s="435">
        <f>AB1088</f>
        <v/>
      </c>
      <c r="AC1083" s="435">
        <f>AC1088</f>
        <v/>
      </c>
      <c r="AD1083" s="435">
        <f>AD1088</f>
        <v/>
      </c>
      <c r="AE1083" s="435">
        <f>AE1088</f>
        <v/>
      </c>
      <c r="AF1083" s="435">
        <f>AF1088</f>
        <v/>
      </c>
      <c r="AG1083" s="435">
        <f>AG1088</f>
        <v/>
      </c>
      <c r="AH1083" s="435">
        <f>AH1088</f>
        <v/>
      </c>
      <c r="AI1083" s="435">
        <f>AI1088</f>
        <v/>
      </c>
      <c r="AJ1083" s="435">
        <f>AJ1088</f>
        <v/>
      </c>
      <c r="AK1083" s="435">
        <f>AK1088</f>
        <v/>
      </c>
      <c r="AL1083" s="435">
        <f>AL1088</f>
        <v/>
      </c>
      <c r="AM1083" s="435">
        <f>AM1088</f>
        <v/>
      </c>
      <c r="AN1083" s="435">
        <f>AN1088</f>
        <v/>
      </c>
      <c r="AO1083" s="435">
        <f>AO1088</f>
        <v/>
      </c>
      <c r="AP1083" s="435">
        <f>AP1088</f>
        <v/>
      </c>
      <c r="AQ1083" s="435">
        <f>AQ1088</f>
        <v/>
      </c>
      <c r="AR1083" s="435">
        <f>AR1088</f>
        <v/>
      </c>
      <c r="AS1083" s="435">
        <f>AS1088</f>
        <v/>
      </c>
      <c r="AT1083" s="435">
        <f>AT1088</f>
        <v/>
      </c>
      <c r="AU1083" s="435">
        <f>AU1088</f>
        <v/>
      </c>
      <c r="AV1083" s="435">
        <f>AV1088</f>
        <v/>
      </c>
      <c r="AW1083" s="435">
        <f>AW1088</f>
        <v/>
      </c>
      <c r="AX1083" s="435">
        <f>AX1088</f>
        <v/>
      </c>
      <c r="AY1083" s="435">
        <f>AY1088</f>
        <v/>
      </c>
      <c r="AZ1083" s="435">
        <f>AZ1088</f>
        <v/>
      </c>
      <c r="BA1083" s="435">
        <f>BA1088</f>
        <v/>
      </c>
      <c r="BB1083" s="435">
        <f>BB1088</f>
        <v/>
      </c>
      <c r="BC1083" s="435">
        <f>BC1088</f>
        <v/>
      </c>
      <c r="BD1083" s="435">
        <f>BD1088</f>
        <v/>
      </c>
      <c r="BE1083" s="435">
        <f>BE1088</f>
        <v/>
      </c>
      <c r="BF1083" s="435">
        <f>BF1088</f>
        <v/>
      </c>
      <c r="BG1083" s="435">
        <f>BG1088</f>
        <v/>
      </c>
      <c r="BH1083" s="435">
        <f>BH1088</f>
        <v/>
      </c>
      <c r="BI1083" s="435">
        <f>BI1088</f>
        <v/>
      </c>
      <c r="BJ1083" s="435">
        <f>BJ1088</f>
        <v/>
      </c>
      <c r="BK1083" s="435">
        <f>BK1088</f>
        <v/>
      </c>
      <c r="BL1083" s="435">
        <f>BL1088</f>
        <v/>
      </c>
      <c r="BM1083" s="435">
        <f>BM1088</f>
        <v/>
      </c>
      <c r="BN1083" s="435">
        <f>BN1088</f>
        <v/>
      </c>
      <c r="BO1083" s="435">
        <f>BO1088</f>
        <v/>
      </c>
      <c r="BP1083" s="435">
        <f>BP1088</f>
        <v/>
      </c>
      <c r="BQ1083" s="435">
        <f>BQ1088</f>
        <v/>
      </c>
      <c r="BR1083" s="435">
        <f>BR1088</f>
        <v/>
      </c>
      <c r="BS1083" s="435">
        <f>BS1088</f>
        <v/>
      </c>
      <c r="BT1083" s="435">
        <f>BT1088</f>
        <v/>
      </c>
      <c r="BU1083" s="435">
        <f>BU1088</f>
        <v/>
      </c>
      <c r="BV1083" s="435">
        <f>BV1088</f>
        <v/>
      </c>
      <c r="BW1083" s="435">
        <f>BW1088</f>
        <v/>
      </c>
      <c r="BX1083" s="435">
        <f>BX1088</f>
        <v/>
      </c>
      <c r="BY1083" s="435">
        <f>BY1088</f>
        <v/>
      </c>
      <c r="BZ1083" s="435">
        <f>BZ1088</f>
        <v/>
      </c>
      <c r="CA1083" s="435">
        <f>CA1088</f>
        <v/>
      </c>
      <c r="CB1083" s="435">
        <f>CB1088</f>
        <v/>
      </c>
      <c r="CC1083" s="435">
        <f>CC1088</f>
        <v/>
      </c>
      <c r="CD1083" s="435">
        <f>CD1088</f>
        <v/>
      </c>
      <c r="CE1083" s="435">
        <f>CE1088</f>
        <v/>
      </c>
      <c r="CF1083" s="435">
        <f>CF1088</f>
        <v/>
      </c>
      <c r="CG1083" s="435">
        <f>CG1088</f>
        <v/>
      </c>
      <c r="CH1083" s="435">
        <f>CH1088</f>
        <v/>
      </c>
      <c r="CI1083" s="435">
        <f>CI1088</f>
        <v/>
      </c>
      <c r="CJ1083" s="435">
        <f>CJ1088</f>
        <v/>
      </c>
      <c r="CK1083" s="435">
        <f>CK1088</f>
        <v/>
      </c>
      <c r="CL1083" s="435">
        <f>CL1088</f>
        <v/>
      </c>
      <c r="CM1083" s="435">
        <f>CM1088</f>
        <v/>
      </c>
      <c r="CN1083" s="435">
        <f>CN1088</f>
        <v/>
      </c>
      <c r="CO1083" s="435">
        <f>CO1088</f>
        <v/>
      </c>
      <c r="CP1083" s="435">
        <f>CP1088</f>
        <v/>
      </c>
      <c r="CQ1083" s="435">
        <f>CQ1088</f>
        <v/>
      </c>
      <c r="CR1083" s="435">
        <f>CR1088</f>
        <v/>
      </c>
      <c r="CS1083" s="435">
        <f>CS1088</f>
        <v/>
      </c>
      <c r="CT1083" s="435">
        <f>CT1088</f>
        <v/>
      </c>
      <c r="CU1083" s="435">
        <f>CU1088</f>
        <v/>
      </c>
      <c r="CV1083" s="435">
        <f>CV1088</f>
        <v/>
      </c>
      <c r="CW1083" s="435">
        <f>CW1088</f>
        <v/>
      </c>
      <c r="CX1083" s="435">
        <f>CX1088</f>
        <v/>
      </c>
      <c r="CY1083" s="435">
        <f>CY1088</f>
        <v/>
      </c>
      <c r="CZ1083" s="435">
        <f>CZ1088</f>
        <v/>
      </c>
      <c r="DA1083" s="435">
        <f>DA1088</f>
        <v/>
      </c>
      <c r="DB1083" s="435">
        <f>DB1088</f>
        <v/>
      </c>
      <c r="DC1083" s="435">
        <f>DC1088</f>
        <v/>
      </c>
      <c r="DD1083" s="435">
        <f>DD1088</f>
        <v/>
      </c>
      <c r="DE1083" s="435">
        <f>DE1088</f>
        <v/>
      </c>
      <c r="DF1083" s="435">
        <f>DF1088</f>
        <v/>
      </c>
      <c r="DG1083" s="436">
        <f>DG1088</f>
        <v/>
      </c>
      <c r="DH1083" s="436">
        <f>DH1088</f>
        <v/>
      </c>
      <c r="DI1083" s="436">
        <f>DI1088</f>
        <v/>
      </c>
      <c r="DJ1083" s="436">
        <f>DJ1088</f>
        <v/>
      </c>
      <c r="DK1083" s="436">
        <f>DK1088</f>
        <v/>
      </c>
      <c r="DL1083" s="436">
        <f>DL1088</f>
        <v/>
      </c>
      <c r="DM1083" s="436">
        <f>DM1088</f>
        <v/>
      </c>
      <c r="DN1083" s="436">
        <f>DN1088</f>
        <v/>
      </c>
      <c r="DO1083" s="436">
        <f>DO1088</f>
        <v/>
      </c>
      <c r="DP1083" s="436">
        <f>DP1088</f>
        <v/>
      </c>
      <c r="DQ1083" s="436">
        <f>DQ1088</f>
        <v/>
      </c>
      <c r="DR1083" s="436">
        <f>DR1088</f>
        <v/>
      </c>
      <c r="DS1083" s="436">
        <f>DS1088</f>
        <v/>
      </c>
      <c r="DT1083" s="436">
        <f>DT1088</f>
        <v/>
      </c>
      <c r="DU1083" s="436">
        <f>DU1088</f>
        <v/>
      </c>
      <c r="DV1083" s="436">
        <f>DV1088</f>
        <v/>
      </c>
      <c r="DW1083" s="436">
        <f>DW1088</f>
        <v/>
      </c>
      <c r="DX1083" s="436">
        <f>DX1088</f>
        <v/>
      </c>
      <c r="DY1083" s="436">
        <f>DY1088</f>
        <v/>
      </c>
      <c r="DZ1083" s="436">
        <f>DZ1088</f>
        <v/>
      </c>
      <c r="EA1083" s="436">
        <f>EA1088</f>
        <v/>
      </c>
      <c r="EB1083" s="436">
        <f>EB1088</f>
        <v/>
      </c>
      <c r="EC1083" s="436">
        <f>EC1088</f>
        <v/>
      </c>
      <c r="ED1083" s="436">
        <f>ED1088</f>
        <v/>
      </c>
      <c r="EE1083" s="436">
        <f>EE1088</f>
        <v/>
      </c>
      <c r="EF1083" s="436">
        <f>EF1088</f>
        <v/>
      </c>
      <c r="EG1083" s="436">
        <f>EG1088</f>
        <v/>
      </c>
      <c r="EH1083" s="436">
        <f>EH1088</f>
        <v/>
      </c>
      <c r="EI1083" s="436">
        <f>EI1088</f>
        <v/>
      </c>
      <c r="EJ1083" s="436">
        <f>EJ1088</f>
        <v/>
      </c>
      <c r="EK1083" s="436">
        <f>EK1088</f>
        <v/>
      </c>
      <c r="EL1083" s="436">
        <f>EL1088</f>
        <v/>
      </c>
      <c r="EM1083" s="436">
        <f>EM1088</f>
        <v/>
      </c>
      <c r="EN1083" s="436">
        <f>EN1088</f>
        <v/>
      </c>
      <c r="EO1083" s="436">
        <f>EO1088</f>
        <v/>
      </c>
      <c r="EP1083" s="436">
        <f>EP1088</f>
        <v/>
      </c>
      <c r="EQ1083" s="436">
        <f>EQ1088</f>
        <v/>
      </c>
      <c r="ER1083" s="436">
        <f>ER1088</f>
        <v/>
      </c>
      <c r="ES1083" s="436">
        <f>ES1088</f>
        <v/>
      </c>
      <c r="ET1083" s="436">
        <f>ET1088</f>
        <v/>
      </c>
      <c r="EU1083" s="436">
        <f>EU1088</f>
        <v/>
      </c>
      <c r="EV1083" s="436">
        <f>EV1088</f>
        <v/>
      </c>
      <c r="EW1083" s="436">
        <f>EW1088</f>
        <v/>
      </c>
      <c r="EX1083" s="436">
        <f>EX1088</f>
        <v/>
      </c>
      <c r="EY1083" s="436">
        <f>EY1088</f>
        <v/>
      </c>
      <c r="EZ1083" s="436">
        <f>EZ1088</f>
        <v/>
      </c>
      <c r="FA1083" s="436">
        <f>FA1088</f>
        <v/>
      </c>
      <c r="FB1083" s="436">
        <f>FB1088</f>
        <v/>
      </c>
      <c r="FC1083" s="436">
        <f>FC1088</f>
        <v/>
      </c>
      <c r="FD1083" s="436">
        <f>FD1088</f>
        <v/>
      </c>
      <c r="FE1083" s="436">
        <f>FE1088</f>
        <v/>
      </c>
      <c r="FF1083" s="436">
        <f>FF1088</f>
        <v/>
      </c>
      <c r="FG1083" s="436">
        <f>FG1088</f>
        <v/>
      </c>
      <c r="FH1083" s="436">
        <f>FH1088</f>
        <v/>
      </c>
      <c r="FI1083" s="436">
        <f>FI1088</f>
        <v/>
      </c>
      <c r="FJ1083" s="436">
        <f>FJ1088</f>
        <v/>
      </c>
      <c r="FK1083" s="436">
        <f>FK1088</f>
        <v/>
      </c>
      <c r="FL1083" s="436">
        <f>FL1088</f>
        <v/>
      </c>
      <c r="FM1083" s="436">
        <f>FM1088</f>
        <v/>
      </c>
      <c r="FN1083" s="436">
        <f>FN1088</f>
        <v/>
      </c>
      <c r="FO1083" s="436">
        <f>FO1088</f>
        <v/>
      </c>
      <c r="FP1083" s="436">
        <f>FP1088</f>
        <v/>
      </c>
      <c r="FQ1083" s="436">
        <f>FQ1088</f>
        <v/>
      </c>
      <c r="FR1083" s="436">
        <f>FR1088</f>
        <v/>
      </c>
      <c r="FS1083" s="436">
        <f>FS1088</f>
        <v/>
      </c>
      <c r="FT1083" s="436">
        <f>FT1088</f>
        <v/>
      </c>
      <c r="FU1083" s="436">
        <f>FU1088</f>
        <v/>
      </c>
      <c r="FV1083" s="436">
        <f>FV1088</f>
        <v/>
      </c>
      <c r="FW1083" s="436">
        <f>FW1088</f>
        <v/>
      </c>
      <c r="FX1083" s="436">
        <f>FX1088</f>
        <v/>
      </c>
      <c r="FY1083" s="436">
        <f>FY1088</f>
        <v/>
      </c>
      <c r="FZ1083" s="436">
        <f>FZ1088</f>
        <v/>
      </c>
      <c r="GA1083" s="436">
        <f>GA1088</f>
        <v/>
      </c>
      <c r="GB1083" s="436">
        <f>GB1088</f>
        <v/>
      </c>
      <c r="GC1083" s="436">
        <f>GC1088</f>
        <v/>
      </c>
      <c r="GD1083" s="436">
        <f>GD1088</f>
        <v/>
      </c>
      <c r="GE1083" s="436">
        <f>GE1088</f>
        <v/>
      </c>
      <c r="GF1083" s="436">
        <f>GF1088</f>
        <v/>
      </c>
      <c r="GG1083" s="436">
        <f>GG1088</f>
        <v/>
      </c>
      <c r="GH1083" s="436">
        <f>GH1088</f>
        <v/>
      </c>
      <c r="GI1083" s="436">
        <f>GI1088</f>
        <v/>
      </c>
      <c r="GJ1083" s="436">
        <f>GJ1088</f>
        <v/>
      </c>
      <c r="GK1083" s="436">
        <f>GK1088</f>
        <v/>
      </c>
      <c r="GL1083" s="436">
        <f>GL1088</f>
        <v/>
      </c>
      <c r="GM1083" s="436">
        <f>GM1088</f>
        <v/>
      </c>
      <c r="GN1083" s="436">
        <f>GN1088</f>
        <v/>
      </c>
      <c r="GO1083" s="436">
        <f>GO1088</f>
        <v/>
      </c>
      <c r="GP1083" s="436">
        <f>GP1088</f>
        <v/>
      </c>
      <c r="GQ1083" s="436">
        <f>GQ1088</f>
        <v/>
      </c>
      <c r="GR1083" s="436">
        <f>GR1088</f>
        <v/>
      </c>
      <c r="GS1083" s="436">
        <f>GS1088</f>
        <v/>
      </c>
      <c r="GT1083" s="436">
        <f>GT1088</f>
        <v/>
      </c>
      <c r="GU1083" s="436">
        <f>GU1088</f>
        <v/>
      </c>
      <c r="GV1083" s="436">
        <f>GV1088</f>
        <v/>
      </c>
      <c r="GW1083" s="436">
        <f>GW1088</f>
        <v/>
      </c>
      <c r="GX1083" s="436">
        <f>GX1088</f>
        <v/>
      </c>
    </row>
    <row r="1084"/>
    <row r="1085">
      <c r="A1085" t="n">
        <v>17</v>
      </c>
      <c r="B1085" t="n">
        <v>0</v>
      </c>
      <c r="E1085" t="inlineStr">
        <is>
          <t>1</t>
        </is>
      </c>
      <c r="F1085" t="inlineStr">
        <is>
          <t>509-1044</t>
        </is>
      </c>
      <c r="G1085" t="inlineStr">
        <is>
          <t>Хомут ремонтный</t>
        </is>
      </c>
      <c r="H1085" t="inlineStr">
        <is>
          <t>шт.</t>
        </is>
      </c>
      <c r="I1085">
        <f>ROUND(ROUND(1,4),7)</f>
        <v/>
      </c>
      <c r="J1085" t="n">
        <v>0</v>
      </c>
      <c r="K1085">
        <f>ROUND(ROUND(1,4),7)</f>
        <v/>
      </c>
      <c r="O1085">
        <f>ROUND(CP1085,0)</f>
        <v/>
      </c>
      <c r="P1085">
        <f>ROUND(CQ1085*I1085,0)</f>
        <v/>
      </c>
      <c r="Q1085">
        <f>(ROUND((ROUND(((ET1085)*I1085),0)*BB1085),0)+ROUND((ROUND(((AE1085-(EU1085))*I1085),0)*BS1085),0))</f>
        <v/>
      </c>
      <c r="R1085">
        <f>(ROUND((ROUND(((EU1085)*I1085),0)*BS1085),0)+ROUND((ROUND(((AE1085-(EU1085))*I1085),0)*BS1085),0))</f>
        <v/>
      </c>
      <c r="S1085">
        <f>ROUND(CT1085*I1085,0)</f>
        <v/>
      </c>
      <c r="T1085">
        <f>ROUND(CU1085*I1085,0)</f>
        <v/>
      </c>
      <c r="U1085">
        <f>ROUND(CV1085*I1085,7)</f>
        <v/>
      </c>
      <c r="V1085">
        <f>ROUND(CW1085*I1085,7)</f>
        <v/>
      </c>
      <c r="W1085">
        <f>ROUND(CX1085*I1085,0)</f>
        <v/>
      </c>
      <c r="X1085">
        <f>ROUND(CY1085,0)</f>
        <v/>
      </c>
      <c r="Y1085">
        <f>ROUND(CZ1085,0)</f>
        <v/>
      </c>
      <c r="AA1085" t="n">
        <v>78869116</v>
      </c>
      <c r="AB1085">
        <f>ROUND((AC1085+AD1085+AF1085),2)</f>
        <v/>
      </c>
      <c r="AC1085">
        <f>ROUND((ES1085),2)</f>
        <v/>
      </c>
      <c r="AD1085">
        <f>ROUND((((ET1085)-(EU1085))+AE1085),2)</f>
        <v/>
      </c>
      <c r="AE1085">
        <f>ROUND((EU1085),2)</f>
        <v/>
      </c>
      <c r="AF1085">
        <f>ROUND((EV1085),2)</f>
        <v/>
      </c>
      <c r="AG1085">
        <f>ROUND((AP1085),2)</f>
        <v/>
      </c>
      <c r="AH1085">
        <f>(EW1085)</f>
        <v/>
      </c>
      <c r="AI1085">
        <f>(EX1085)</f>
        <v/>
      </c>
      <c r="AJ1085">
        <f>(AS1085)</f>
        <v/>
      </c>
      <c r="AK1085" t="n">
        <v>82.05</v>
      </c>
      <c r="AL1085" t="n">
        <v>82.05</v>
      </c>
      <c r="AM1085" t="n">
        <v>0</v>
      </c>
      <c r="AN1085" t="n">
        <v>0</v>
      </c>
      <c r="AO1085" t="n">
        <v>0</v>
      </c>
      <c r="AP1085" t="n">
        <v>0</v>
      </c>
      <c r="AQ1085" t="n">
        <v>0</v>
      </c>
      <c r="AR1085" t="n">
        <v>0</v>
      </c>
      <c r="AS1085" t="n">
        <v>0.18</v>
      </c>
      <c r="AT1085" t="n">
        <v>0</v>
      </c>
      <c r="AU1085" t="n">
        <v>0</v>
      </c>
      <c r="AV1085" t="n">
        <v>1</v>
      </c>
      <c r="AW1085" t="n">
        <v>1</v>
      </c>
      <c r="AZ1085" t="n">
        <v>1</v>
      </c>
      <c r="BA1085" t="n">
        <v>1</v>
      </c>
      <c r="BB1085" t="n">
        <v>1</v>
      </c>
      <c r="BC1085" t="n">
        <v>4.57</v>
      </c>
      <c r="BD1085" t="inlineStr"/>
      <c r="BE1085" t="inlineStr"/>
      <c r="BF1085" t="inlineStr"/>
      <c r="BG1085" t="inlineStr"/>
      <c r="BH1085" t="n">
        <v>3</v>
      </c>
      <c r="BI1085" t="n">
        <v>2</v>
      </c>
      <c r="BJ1085" t="inlineStr">
        <is>
          <t>ТССЦ Московской обл., 509-1044, приказ Минстроя России №675/пр от 28.02.2017 № 258/пр</t>
        </is>
      </c>
      <c r="BM1085" t="n">
        <v>500002</v>
      </c>
      <c r="BN1085" t="n">
        <v>0</v>
      </c>
      <c r="BO1085" t="inlineStr">
        <is>
          <t>509-1044</t>
        </is>
      </c>
      <c r="BP1085" t="n">
        <v>1</v>
      </c>
      <c r="BQ1085" t="n">
        <v>12</v>
      </c>
      <c r="BR1085" t="n">
        <v>0</v>
      </c>
      <c r="BS1085" t="n">
        <v>1</v>
      </c>
      <c r="BT1085" t="n">
        <v>1</v>
      </c>
      <c r="BU1085" t="n">
        <v>1</v>
      </c>
      <c r="BV1085" t="n">
        <v>1</v>
      </c>
      <c r="BW1085" t="n">
        <v>1</v>
      </c>
      <c r="BX1085" t="n">
        <v>1</v>
      </c>
      <c r="BY1085" t="inlineStr"/>
      <c r="BZ1085" t="n">
        <v>0</v>
      </c>
      <c r="CA1085" t="n">
        <v>0</v>
      </c>
      <c r="CB1085" t="inlineStr"/>
      <c r="CE1085" t="n">
        <v>12</v>
      </c>
      <c r="CF1085" t="n">
        <v>0</v>
      </c>
      <c r="CG1085" t="n">
        <v>0</v>
      </c>
      <c r="CM1085" t="n">
        <v>0</v>
      </c>
      <c r="CN1085" t="inlineStr"/>
      <c r="CO1085" t="n">
        <v>0</v>
      </c>
      <c r="CP1085">
        <f>(P1085+Q1085+S1085)</f>
        <v/>
      </c>
      <c r="CQ1085">
        <f>AC1085*BC1085</f>
        <v/>
      </c>
      <c r="CR1085">
        <f>(ROUND((ROUND(((ET1085)*1),0)*BB1085),0)+ROUND((ROUND(((AE1085-(EU1085))*1),0)*BS1085),0))</f>
        <v/>
      </c>
      <c r="CS1085">
        <f>(ROUND((ROUND(((EU1085)*1),0)*BS1085),0)+ROUND((ROUND(((AE1085-(EU1085))*1),0)*BS1085),0))</f>
        <v/>
      </c>
      <c r="CT1085">
        <f>AF1085*BA1085</f>
        <v/>
      </c>
      <c r="CU1085">
        <f>AG1085</f>
        <v/>
      </c>
      <c r="CV1085">
        <f>AH1085</f>
        <v/>
      </c>
      <c r="CW1085">
        <f>AI1085</f>
        <v/>
      </c>
      <c r="CX1085">
        <f>AJ1085</f>
        <v/>
      </c>
      <c r="CY1085">
        <f>0</f>
        <v/>
      </c>
      <c r="CZ1085">
        <f>0</f>
        <v/>
      </c>
      <c r="DC1085" t="inlineStr"/>
      <c r="DD1085" t="inlineStr"/>
      <c r="DE1085" t="inlineStr"/>
      <c r="DF1085" t="inlineStr"/>
      <c r="DG1085" t="inlineStr"/>
      <c r="DH1085" t="inlineStr"/>
      <c r="DI1085" t="inlineStr"/>
      <c r="DJ1085" t="inlineStr"/>
      <c r="DK1085" t="inlineStr"/>
      <c r="DL1085" t="inlineStr"/>
      <c r="DM1085" t="inlineStr"/>
      <c r="DN1085" t="n">
        <v>0</v>
      </c>
      <c r="DO1085" t="n">
        <v>0</v>
      </c>
      <c r="DP1085" t="n">
        <v>1</v>
      </c>
      <c r="DQ1085" t="n">
        <v>1</v>
      </c>
      <c r="DU1085" t="n">
        <v>1010</v>
      </c>
      <c r="DV1085" t="inlineStr">
        <is>
          <t>шт.</t>
        </is>
      </c>
      <c r="DW1085" t="inlineStr">
        <is>
          <t>шт.</t>
        </is>
      </c>
      <c r="DX1085" t="n">
        <v>1</v>
      </c>
      <c r="DZ1085" t="inlineStr"/>
      <c r="EA1085" t="inlineStr"/>
      <c r="EB1085" t="inlineStr"/>
      <c r="EC1085" t="inlineStr"/>
      <c r="EE1085" t="n">
        <v>78725759</v>
      </c>
      <c r="EF1085" t="n">
        <v>12</v>
      </c>
      <c r="EG1085" t="inlineStr">
        <is>
          <t>Материалы монтажные</t>
        </is>
      </c>
      <c r="EH1085" t="n">
        <v>0</v>
      </c>
      <c r="EI1085" t="inlineStr"/>
      <c r="EJ1085" t="n">
        <v>2</v>
      </c>
      <c r="EK1085" t="n">
        <v>500002</v>
      </c>
      <c r="EL1085" t="inlineStr">
        <is>
          <t>Материалы и конструкции ( монтажные )  по ценникам и каталогам</t>
        </is>
      </c>
      <c r="EM1085" t="inlineStr">
        <is>
          <t>ФССЦм</t>
        </is>
      </c>
      <c r="EO1085" t="inlineStr"/>
      <c r="EQ1085" t="n">
        <v>0</v>
      </c>
      <c r="ER1085" t="n">
        <v>82.05</v>
      </c>
      <c r="ES1085" t="n">
        <v>82.05</v>
      </c>
      <c r="ET1085" t="n">
        <v>0</v>
      </c>
      <c r="EU1085" t="n">
        <v>0</v>
      </c>
      <c r="EV1085" t="n">
        <v>0</v>
      </c>
      <c r="EW1085" t="n">
        <v>0</v>
      </c>
      <c r="EX1085" t="n">
        <v>0</v>
      </c>
      <c r="EY1085" t="n">
        <v>0</v>
      </c>
      <c r="FQ1085" t="n">
        <v>0</v>
      </c>
      <c r="FR1085" t="n">
        <v>0</v>
      </c>
      <c r="FS1085" t="n">
        <v>0</v>
      </c>
      <c r="FX1085" t="n">
        <v>0</v>
      </c>
      <c r="FY1085" t="n">
        <v>0</v>
      </c>
      <c r="GA1085" t="inlineStr"/>
      <c r="GD1085" t="n">
        <v>1</v>
      </c>
      <c r="GF1085" t="n">
        <v>1690898704</v>
      </c>
      <c r="GG1085" t="n">
        <v>2</v>
      </c>
      <c r="GH1085" t="n">
        <v>1</v>
      </c>
      <c r="GI1085" t="n">
        <v>2</v>
      </c>
      <c r="GJ1085" t="n">
        <v>0</v>
      </c>
      <c r="GK1085" t="n">
        <v>0</v>
      </c>
      <c r="GL1085">
        <f>ROUND(IF(AND(BH1085=3,BI1085=3,FS1085&lt;&gt;0),P1085,0),0)</f>
        <v/>
      </c>
      <c r="GM1085">
        <f>ROUND(O1085+X1085+Y1085,0)+GX1085</f>
        <v/>
      </c>
      <c r="GN1085">
        <f>IF(OR(BI1085=0,BI1085=1),GM1085-GX1085,0)</f>
        <v/>
      </c>
      <c r="GO1085">
        <f>IF(BI1085=2,GM1085-GX1085,0)</f>
        <v/>
      </c>
      <c r="GP1085">
        <f>IF(BI1085=4,GM1085-GX1085,0)</f>
        <v/>
      </c>
      <c r="GR1085" t="n">
        <v>0</v>
      </c>
      <c r="GS1085" t="n">
        <v>3</v>
      </c>
      <c r="GT1085" t="n">
        <v>0</v>
      </c>
      <c r="GU1085" t="inlineStr"/>
      <c r="GV1085">
        <f>ROUND((GT1085),2)</f>
        <v/>
      </c>
      <c r="GW1085" t="n">
        <v>1</v>
      </c>
      <c r="GX1085">
        <f>ROUND(HC1085*I1085,0)</f>
        <v/>
      </c>
      <c r="HA1085" t="n">
        <v>0</v>
      </c>
      <c r="HB1085" t="n">
        <v>0</v>
      </c>
      <c r="HC1085">
        <f>GV1085*GW1085</f>
        <v/>
      </c>
      <c r="HE1085" t="inlineStr"/>
      <c r="HF1085" t="inlineStr"/>
      <c r="HM1085" t="inlineStr"/>
      <c r="HN1085" t="inlineStr"/>
      <c r="HO1085" t="inlineStr"/>
      <c r="HP1085" t="inlineStr"/>
      <c r="HQ1085" t="inlineStr"/>
      <c r="HS1085" t="n">
        <v>0</v>
      </c>
      <c r="IK1085" t="n">
        <v>0</v>
      </c>
    </row>
    <row r="1086">
      <c r="A1086" t="n">
        <v>17</v>
      </c>
      <c r="B1086" t="n">
        <v>0</v>
      </c>
      <c r="C1086">
        <f>ROW(SmtRes!A523)</f>
        <v/>
      </c>
      <c r="D1086">
        <f>ROW(EtalonRes!A479)</f>
        <v/>
      </c>
      <c r="E1086" t="inlineStr">
        <is>
          <t>2</t>
        </is>
      </c>
      <c r="F1086" t="inlineStr">
        <is>
          <t>16-07-005-1</t>
        </is>
      </c>
      <c r="G1086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086" t="inlineStr">
        <is>
          <t>100 м трубопровода</t>
        </is>
      </c>
      <c r="I1086">
        <f>ROUND(ROUND(6/100,4),7)</f>
        <v/>
      </c>
      <c r="J1086" t="n">
        <v>0</v>
      </c>
      <c r="K1086">
        <f>ROUND(ROUND(6/100,4),7)</f>
        <v/>
      </c>
      <c r="O1086">
        <f>ROUND(CP1086,0)</f>
        <v/>
      </c>
      <c r="P1086">
        <f>ROUND(CQ1086*I1086,0)</f>
        <v/>
      </c>
      <c r="Q1086">
        <f>(ROUND((ROUND(((ET1086)*I1086),0)*BB1086),0)+ROUND((ROUND(((AE1086-(EU1086))*I1086),0)*BS1086),0))</f>
        <v/>
      </c>
      <c r="R1086">
        <f>(ROUND((ROUND(((EU1086)*I1086),0)*BS1086),0)+ROUND((ROUND(((AE1086-(EU1086))*I1086),0)*BS1086),0))</f>
        <v/>
      </c>
      <c r="S1086">
        <f>ROUND(CT1086*I1086,0)</f>
        <v/>
      </c>
      <c r="T1086">
        <f>ROUND(CU1086*I1086,0)</f>
        <v/>
      </c>
      <c r="U1086">
        <f>ROUND(CV1086*I1086,7)</f>
        <v/>
      </c>
      <c r="V1086">
        <f>ROUND(CW1086*I1086,7)</f>
        <v/>
      </c>
      <c r="W1086">
        <f>ROUND(CX1086*I1086,0)</f>
        <v/>
      </c>
      <c r="X1086">
        <f>ROUND(CY1086,0)</f>
        <v/>
      </c>
      <c r="Y1086">
        <f>ROUND(CZ1086,0)</f>
        <v/>
      </c>
      <c r="AA1086" t="n">
        <v>78869116</v>
      </c>
      <c r="AB1086">
        <f>ROUND((AC1086+AD1086+AF1086),2)</f>
        <v/>
      </c>
      <c r="AC1086">
        <f>ROUND((ES1086),2)</f>
        <v/>
      </c>
      <c r="AD1086">
        <f>ROUND((((ET1086)-(EU1086))+AE1086),2)</f>
        <v/>
      </c>
      <c r="AE1086">
        <f>ROUND((EU1086),2)</f>
        <v/>
      </c>
      <c r="AF1086">
        <f>ROUND((EV1086),2)</f>
        <v/>
      </c>
      <c r="AG1086">
        <f>ROUND((AP1086),2)</f>
        <v/>
      </c>
      <c r="AH1086">
        <f>(EW1086)</f>
        <v/>
      </c>
      <c r="AI1086">
        <f>(EX1086)</f>
        <v/>
      </c>
      <c r="AJ1086">
        <f>(AS1086)</f>
        <v/>
      </c>
      <c r="AK1086" t="n">
        <v>107.11</v>
      </c>
      <c r="AL1086" t="n">
        <v>4.28</v>
      </c>
      <c r="AM1086" t="n">
        <v>44.51</v>
      </c>
      <c r="AN1086" t="n">
        <v>0</v>
      </c>
      <c r="AO1086" t="n">
        <v>58.32</v>
      </c>
      <c r="AP1086" t="n">
        <v>0</v>
      </c>
      <c r="AQ1086" t="n">
        <v>5.01</v>
      </c>
      <c r="AR1086" t="n">
        <v>0</v>
      </c>
      <c r="AS1086" t="n">
        <v>0</v>
      </c>
      <c r="AT1086" t="n">
        <v>121</v>
      </c>
      <c r="AU1086" t="n">
        <v>72</v>
      </c>
      <c r="AV1086" t="n">
        <v>1</v>
      </c>
      <c r="AW1086" t="n">
        <v>1</v>
      </c>
      <c r="AZ1086" t="n">
        <v>1</v>
      </c>
      <c r="BA1086" t="n">
        <v>52.25</v>
      </c>
      <c r="BB1086" t="n">
        <v>5.97</v>
      </c>
      <c r="BC1086" t="n">
        <v>11.38</v>
      </c>
      <c r="BD1086" t="inlineStr"/>
      <c r="BE1086" t="inlineStr"/>
      <c r="BF1086" t="inlineStr"/>
      <c r="BG1086" t="inlineStr"/>
      <c r="BH1086" t="n">
        <v>0</v>
      </c>
      <c r="BI1086" t="n">
        <v>1</v>
      </c>
      <c r="BJ1086" t="inlineStr">
        <is>
          <t>ТЕР Московской обл., 16-07-005-1, приказ Минстроя России №675/пр от 28.02.2017 № 260/пр</t>
        </is>
      </c>
      <c r="BM1086" t="n">
        <v>16001</v>
      </c>
      <c r="BN1086" t="n">
        <v>0</v>
      </c>
      <c r="BO1086" t="inlineStr">
        <is>
          <t>16-07-005-1</t>
        </is>
      </c>
      <c r="BP1086" t="n">
        <v>1</v>
      </c>
      <c r="BQ1086" t="n">
        <v>2</v>
      </c>
      <c r="BR1086" t="n">
        <v>0</v>
      </c>
      <c r="BS1086" t="n">
        <v>52.25</v>
      </c>
      <c r="BT1086" t="n">
        <v>1</v>
      </c>
      <c r="BU1086" t="n">
        <v>1</v>
      </c>
      <c r="BV1086" t="n">
        <v>1</v>
      </c>
      <c r="BW1086" t="n">
        <v>1</v>
      </c>
      <c r="BX1086" t="n">
        <v>1</v>
      </c>
      <c r="BY1086" t="inlineStr"/>
      <c r="BZ1086" t="n">
        <v>121</v>
      </c>
      <c r="CA1086" t="n">
        <v>72</v>
      </c>
      <c r="CB1086" t="inlineStr"/>
      <c r="CE1086" t="n">
        <v>12</v>
      </c>
      <c r="CF1086" t="n">
        <v>0</v>
      </c>
      <c r="CG1086" t="n">
        <v>0</v>
      </c>
      <c r="CM1086" t="n">
        <v>0</v>
      </c>
      <c r="CN1086" t="inlineStr"/>
      <c r="CO1086" t="n">
        <v>0</v>
      </c>
      <c r="CP1086">
        <f>(P1086+Q1086+S1086)</f>
        <v/>
      </c>
      <c r="CQ1086">
        <f>AC1086*BC1086</f>
        <v/>
      </c>
      <c r="CR1086">
        <f>(ROUND((ROUND(((ET1086)*1),0)*BB1086),0)+ROUND((ROUND(((AE1086-(EU1086))*1),0)*BS1086),0))</f>
        <v/>
      </c>
      <c r="CS1086">
        <f>(ROUND((ROUND(((EU1086)*1),0)*BS1086),0)+ROUND((ROUND(((AE1086-(EU1086))*1),0)*BS1086),0))</f>
        <v/>
      </c>
      <c r="CT1086">
        <f>AF1086*BA1086</f>
        <v/>
      </c>
      <c r="CU1086">
        <f>AG1086</f>
        <v/>
      </c>
      <c r="CV1086">
        <f>AH1086</f>
        <v/>
      </c>
      <c r="CW1086">
        <f>AI1086</f>
        <v/>
      </c>
      <c r="CX1086">
        <f>AJ1086</f>
        <v/>
      </c>
      <c r="CY1086">
        <f>(((S1086+R1086)*AT1086)/100)</f>
        <v/>
      </c>
      <c r="CZ1086">
        <f>(((S1086+R1086)*AU1086)/100)</f>
        <v/>
      </c>
      <c r="DC1086" t="inlineStr"/>
      <c r="DD1086" t="inlineStr"/>
      <c r="DE1086" t="inlineStr"/>
      <c r="DF1086" t="inlineStr"/>
      <c r="DG1086" t="inlineStr"/>
      <c r="DH1086" t="inlineStr"/>
      <c r="DI1086" t="inlineStr"/>
      <c r="DJ1086" t="inlineStr"/>
      <c r="DK1086" t="inlineStr"/>
      <c r="DL1086" t="inlineStr"/>
      <c r="DM1086" t="inlineStr"/>
      <c r="DN1086" t="n">
        <v>0</v>
      </c>
      <c r="DO1086" t="n">
        <v>0</v>
      </c>
      <c r="DP1086" t="n">
        <v>1</v>
      </c>
      <c r="DQ1086" t="n">
        <v>1</v>
      </c>
      <c r="DU1086" t="n">
        <v>1013</v>
      </c>
      <c r="DV1086" t="inlineStr">
        <is>
          <t>100 м трубопровода</t>
        </is>
      </c>
      <c r="DW1086" t="inlineStr">
        <is>
          <t>100 м трубопровода</t>
        </is>
      </c>
      <c r="DX1086" t="n">
        <v>1</v>
      </c>
      <c r="DZ1086" t="inlineStr"/>
      <c r="EA1086" t="inlineStr"/>
      <c r="EB1086" t="inlineStr"/>
      <c r="EC1086" t="inlineStr"/>
      <c r="EE1086" t="n">
        <v>78725882</v>
      </c>
      <c r="EF1086" t="n">
        <v>2</v>
      </c>
      <c r="EG1086" t="inlineStr">
        <is>
          <t>Общестроительные работы</t>
        </is>
      </c>
      <c r="EH1086" t="n">
        <v>16</v>
      </c>
      <c r="EI108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086" t="n">
        <v>1</v>
      </c>
      <c r="EK1086" t="n">
        <v>16001</v>
      </c>
      <c r="EL1086" t="inlineStr">
        <is>
          <t>Трубопроводы внутренние</t>
        </is>
      </c>
      <c r="EM1086" t="inlineStr">
        <is>
          <t>ФЕР-16</t>
        </is>
      </c>
      <c r="EO1086" t="inlineStr"/>
      <c r="EQ1086" t="n">
        <v>0</v>
      </c>
      <c r="ER1086" t="n">
        <v>107.11</v>
      </c>
      <c r="ES1086" t="n">
        <v>4.28</v>
      </c>
      <c r="ET1086" t="n">
        <v>44.51</v>
      </c>
      <c r="EU1086" t="n">
        <v>0</v>
      </c>
      <c r="EV1086" t="n">
        <v>58.32</v>
      </c>
      <c r="EW1086" t="n">
        <v>5.01</v>
      </c>
      <c r="EX1086" t="n">
        <v>0</v>
      </c>
      <c r="EY1086" t="n">
        <v>0</v>
      </c>
      <c r="FQ1086" t="n">
        <v>0</v>
      </c>
      <c r="FR1086" t="n">
        <v>0</v>
      </c>
      <c r="FS1086" t="n">
        <v>0</v>
      </c>
      <c r="FX1086" t="n">
        <v>121</v>
      </c>
      <c r="FY1086" t="n">
        <v>72</v>
      </c>
      <c r="GA1086" t="inlineStr"/>
      <c r="GD1086" t="n">
        <v>1</v>
      </c>
      <c r="GF1086" t="n">
        <v>635989612</v>
      </c>
      <c r="GG1086" t="n">
        <v>2</v>
      </c>
      <c r="GH1086" t="n">
        <v>1</v>
      </c>
      <c r="GI1086" t="n">
        <v>2</v>
      </c>
      <c r="GJ1086" t="n">
        <v>0</v>
      </c>
      <c r="GK1086" t="n">
        <v>0</v>
      </c>
      <c r="GL1086">
        <f>ROUND(IF(AND(BH1086=3,BI1086=3,FS1086&lt;&gt;0),P1086,0),0)</f>
        <v/>
      </c>
      <c r="GM1086">
        <f>ROUND(O1086+X1086+Y1086,0)+GX1086</f>
        <v/>
      </c>
      <c r="GN1086">
        <f>IF(OR(BI1086=0,BI1086=1),GM1086-GX1086,0)</f>
        <v/>
      </c>
      <c r="GO1086">
        <f>IF(BI1086=2,GM1086-GX1086,0)</f>
        <v/>
      </c>
      <c r="GP1086">
        <f>IF(BI1086=4,GM1086-GX1086,0)</f>
        <v/>
      </c>
      <c r="GR1086" t="n">
        <v>0</v>
      </c>
      <c r="GS1086" t="n">
        <v>3</v>
      </c>
      <c r="GT1086" t="n">
        <v>0</v>
      </c>
      <c r="GU1086" t="inlineStr"/>
      <c r="GV1086">
        <f>ROUND((GT1086),2)</f>
        <v/>
      </c>
      <c r="GW1086" t="n">
        <v>1</v>
      </c>
      <c r="GX1086">
        <f>ROUND(HC1086*I1086,0)</f>
        <v/>
      </c>
      <c r="HA1086" t="n">
        <v>0</v>
      </c>
      <c r="HB1086" t="n">
        <v>0</v>
      </c>
      <c r="HC1086">
        <f>GV1086*GW1086</f>
        <v/>
      </c>
      <c r="HE1086" t="inlineStr"/>
      <c r="HF1086" t="inlineStr"/>
      <c r="HM1086" t="inlineStr"/>
      <c r="HN1086" t="inlineStr">
        <is>
          <t>Пр/812-016.0-1</t>
        </is>
      </c>
      <c r="HO1086" t="inlineStr">
        <is>
          <t>Пр/774-016.0</t>
        </is>
      </c>
      <c r="HP108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08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086" t="n">
        <v>0</v>
      </c>
      <c r="IK1086" t="n">
        <v>0</v>
      </c>
    </row>
    <row r="1087"/>
    <row r="1088">
      <c r="A1088" s="435" t="n">
        <v>51</v>
      </c>
      <c r="B1088" s="435">
        <f>B1081</f>
        <v/>
      </c>
      <c r="C1088" s="435">
        <f>A1081</f>
        <v/>
      </c>
      <c r="D1088" s="435">
        <f>ROW(A1081)</f>
        <v/>
      </c>
      <c r="E1088" s="435" t="n"/>
      <c r="F1088" s="435">
        <f>IF(F1081&lt;&gt;"",F1081,"")</f>
        <v/>
      </c>
      <c r="G1088" s="435">
        <f>IF(G1081&lt;&gt;"",G1081,"")</f>
        <v/>
      </c>
      <c r="H1088" s="435" t="n">
        <v>0</v>
      </c>
      <c r="I1088" s="435" t="n"/>
      <c r="J1088" s="435" t="n"/>
      <c r="K1088" s="435" t="n"/>
      <c r="L1088" s="435" t="n"/>
      <c r="M1088" s="435" t="n"/>
      <c r="N1088" s="435" t="n"/>
      <c r="O1088" s="435" t="n">
        <v>0</v>
      </c>
      <c r="P1088" s="435" t="n">
        <v>0</v>
      </c>
      <c r="Q1088" s="435" t="n">
        <v>0</v>
      </c>
      <c r="R1088" s="435" t="n">
        <v>0</v>
      </c>
      <c r="S1088" s="435" t="n">
        <v>0</v>
      </c>
      <c r="T1088" s="435" t="n">
        <v>0</v>
      </c>
      <c r="U1088" s="435" t="n">
        <v>0</v>
      </c>
      <c r="V1088" s="435" t="n">
        <v>0</v>
      </c>
      <c r="W1088" s="435" t="n">
        <v>0</v>
      </c>
      <c r="X1088" s="435" t="n">
        <v>0</v>
      </c>
      <c r="Y1088" s="435" t="n">
        <v>0</v>
      </c>
      <c r="Z1088" s="435" t="n"/>
      <c r="AA1088" s="435" t="n"/>
      <c r="AB1088" s="435" t="n"/>
      <c r="AC1088" s="435" t="n"/>
      <c r="AD1088" s="435" t="n"/>
      <c r="AE1088" s="435" t="n"/>
      <c r="AF1088" s="435" t="n"/>
      <c r="AG1088" s="435" t="n"/>
      <c r="AH1088" s="435" t="n"/>
      <c r="AI1088" s="435" t="n"/>
      <c r="AJ1088" s="435" t="n"/>
      <c r="AK1088" s="435" t="n"/>
      <c r="AL1088" s="435" t="n"/>
      <c r="AM1088" s="435" t="n"/>
      <c r="AN1088" s="435" t="n"/>
      <c r="AO1088" s="435">
        <f>ROUND(BX1088,0)</f>
        <v/>
      </c>
      <c r="AP1088" s="435">
        <f>ROUND(BY1088,0)</f>
        <v/>
      </c>
      <c r="AQ1088" s="435">
        <f>ROUND(BZ1088,0)</f>
        <v/>
      </c>
      <c r="AR1088" s="435">
        <f>ROUND(CA1088,0)</f>
        <v/>
      </c>
      <c r="AS1088" s="435">
        <f>ROUND(CB1088,0)</f>
        <v/>
      </c>
      <c r="AT1088" s="435">
        <f>ROUND(CC1088,0)</f>
        <v/>
      </c>
      <c r="AU1088" s="435">
        <f>ROUND(CD1088,0)</f>
        <v/>
      </c>
      <c r="AV1088" s="435">
        <f>ROUND(CE1088,0)</f>
        <v/>
      </c>
      <c r="AW1088" s="435">
        <f>ROUND(CF1088,0)</f>
        <v/>
      </c>
      <c r="AX1088" s="435">
        <f>ROUND(CG1088,0)</f>
        <v/>
      </c>
      <c r="AY1088" s="435">
        <f>ROUND(CH1088,0)</f>
        <v/>
      </c>
      <c r="AZ1088" s="435">
        <f>ROUND(CI1088,0)</f>
        <v/>
      </c>
      <c r="BA1088" s="435">
        <f>ROUND(CJ1088,0)</f>
        <v/>
      </c>
      <c r="BB1088" s="435">
        <f>ROUND(CK1088,0)</f>
        <v/>
      </c>
      <c r="BC1088" s="435">
        <f>ROUND(CL1088,0)</f>
        <v/>
      </c>
      <c r="BD1088" s="435">
        <f>ROUND(CM1088,0)</f>
        <v/>
      </c>
      <c r="BE1088" s="435" t="n"/>
      <c r="BF1088" s="435" t="n"/>
      <c r="BG1088" s="435" t="n"/>
      <c r="BH1088" s="435" t="n"/>
      <c r="BI1088" s="435" t="n"/>
      <c r="BJ1088" s="435" t="n"/>
      <c r="BK1088" s="435" t="n"/>
      <c r="BL1088" s="435" t="n"/>
      <c r="BM1088" s="435" t="n"/>
      <c r="BN1088" s="435" t="n"/>
      <c r="BO1088" s="435" t="n"/>
      <c r="BP1088" s="435" t="n"/>
      <c r="BQ1088" s="435" t="n"/>
      <c r="BR1088" s="435" t="n"/>
      <c r="BS1088" s="435" t="n"/>
      <c r="BT1088" s="435" t="n"/>
      <c r="BU1088" s="435" t="n"/>
      <c r="BV1088" s="435" t="n"/>
      <c r="BW1088" s="435" t="n"/>
      <c r="BX1088" s="435" t="n"/>
      <c r="BY1088" s="435" t="n"/>
      <c r="BZ1088" s="435" t="n"/>
      <c r="CA1088" s="435" t="n"/>
      <c r="CB1088" s="435" t="n"/>
      <c r="CC1088" s="435" t="n"/>
      <c r="CD1088" s="435" t="n"/>
      <c r="CE1088" s="435" t="n"/>
      <c r="CF1088" s="435" t="n"/>
      <c r="CG1088" s="435" t="n"/>
      <c r="CH1088" s="435" t="n"/>
      <c r="CI1088" s="435" t="n"/>
      <c r="CJ1088" s="435" t="n"/>
      <c r="CK1088" s="435" t="n"/>
      <c r="CL1088" s="435" t="n"/>
      <c r="CM1088" s="435" t="n"/>
      <c r="CN1088" s="435" t="n"/>
      <c r="CO1088" s="435" t="n"/>
      <c r="CP1088" s="435" t="n"/>
      <c r="CQ1088" s="435" t="n"/>
      <c r="CR1088" s="435" t="n"/>
      <c r="CS1088" s="435" t="n"/>
      <c r="CT1088" s="435" t="n"/>
      <c r="CU1088" s="435" t="n"/>
      <c r="CV1088" s="435" t="n"/>
      <c r="CW1088" s="435" t="n"/>
      <c r="CX1088" s="435" t="n"/>
      <c r="CY1088" s="435" t="n"/>
      <c r="CZ1088" s="435" t="n"/>
      <c r="DA1088" s="435" t="n"/>
      <c r="DB1088" s="435" t="n"/>
      <c r="DC1088" s="435" t="n"/>
      <c r="DD1088" s="435" t="n"/>
      <c r="DE1088" s="435" t="n"/>
      <c r="DF1088" s="435" t="n"/>
      <c r="DG1088" s="436" t="n"/>
      <c r="DH1088" s="436" t="n"/>
      <c r="DI1088" s="436" t="n"/>
      <c r="DJ1088" s="436" t="n"/>
      <c r="DK1088" s="436" t="n"/>
      <c r="DL1088" s="436" t="n"/>
      <c r="DM1088" s="436" t="n"/>
      <c r="DN1088" s="436" t="n"/>
      <c r="DO1088" s="436" t="n"/>
      <c r="DP1088" s="436" t="n"/>
      <c r="DQ1088" s="436" t="n"/>
      <c r="DR1088" s="436" t="n"/>
      <c r="DS1088" s="436" t="n"/>
      <c r="DT1088" s="436" t="n"/>
      <c r="DU1088" s="436" t="n"/>
      <c r="DV1088" s="436" t="n"/>
      <c r="DW1088" s="436" t="n"/>
      <c r="DX1088" s="436" t="n"/>
      <c r="DY1088" s="436" t="n"/>
      <c r="DZ1088" s="436" t="n"/>
      <c r="EA1088" s="436" t="n"/>
      <c r="EB1088" s="436" t="n"/>
      <c r="EC1088" s="436" t="n"/>
      <c r="ED1088" s="436" t="n"/>
      <c r="EE1088" s="436" t="n"/>
      <c r="EF1088" s="436" t="n"/>
      <c r="EG1088" s="436" t="n"/>
      <c r="EH1088" s="436" t="n"/>
      <c r="EI1088" s="436" t="n"/>
      <c r="EJ1088" s="436" t="n"/>
      <c r="EK1088" s="436" t="n"/>
      <c r="EL1088" s="436" t="n"/>
      <c r="EM1088" s="436" t="n"/>
      <c r="EN1088" s="436" t="n"/>
      <c r="EO1088" s="436" t="n"/>
      <c r="EP1088" s="436" t="n"/>
      <c r="EQ1088" s="436" t="n"/>
      <c r="ER1088" s="436" t="n"/>
      <c r="ES1088" s="436" t="n"/>
      <c r="ET1088" s="436" t="n"/>
      <c r="EU1088" s="436" t="n"/>
      <c r="EV1088" s="436" t="n"/>
      <c r="EW1088" s="436" t="n"/>
      <c r="EX1088" s="436" t="n"/>
      <c r="EY1088" s="436" t="n"/>
      <c r="EZ1088" s="436" t="n"/>
      <c r="FA1088" s="436" t="n"/>
      <c r="FB1088" s="436" t="n"/>
      <c r="FC1088" s="436" t="n"/>
      <c r="FD1088" s="436" t="n"/>
      <c r="FE1088" s="436" t="n"/>
      <c r="FF1088" s="436" t="n"/>
      <c r="FG1088" s="436" t="n"/>
      <c r="FH1088" s="436" t="n"/>
      <c r="FI1088" s="436" t="n"/>
      <c r="FJ1088" s="436" t="n"/>
      <c r="FK1088" s="436" t="n"/>
      <c r="FL1088" s="436" t="n"/>
      <c r="FM1088" s="436" t="n"/>
      <c r="FN1088" s="436" t="n"/>
      <c r="FO1088" s="436" t="n"/>
      <c r="FP1088" s="436" t="n"/>
      <c r="FQ1088" s="436" t="n"/>
      <c r="FR1088" s="436" t="n"/>
      <c r="FS1088" s="436" t="n"/>
      <c r="FT1088" s="436" t="n"/>
      <c r="FU1088" s="436" t="n"/>
      <c r="FV1088" s="436" t="n"/>
      <c r="FW1088" s="436" t="n"/>
      <c r="FX1088" s="436" t="n"/>
      <c r="FY1088" s="436" t="n"/>
      <c r="FZ1088" s="436" t="n"/>
      <c r="GA1088" s="436" t="n"/>
      <c r="GB1088" s="436" t="n"/>
      <c r="GC1088" s="436" t="n"/>
      <c r="GD1088" s="436" t="n"/>
      <c r="GE1088" s="436" t="n"/>
      <c r="GF1088" s="436" t="n"/>
      <c r="GG1088" s="436" t="n"/>
      <c r="GH1088" s="436" t="n"/>
      <c r="GI1088" s="436" t="n"/>
      <c r="GJ1088" s="436" t="n"/>
      <c r="GK1088" s="436" t="n"/>
      <c r="GL1088" s="436" t="n"/>
      <c r="GM1088" s="436" t="n"/>
      <c r="GN1088" s="436" t="n"/>
      <c r="GO1088" s="436" t="n"/>
      <c r="GP1088" s="436" t="n"/>
      <c r="GQ1088" s="436" t="n"/>
      <c r="GR1088" s="436" t="n"/>
      <c r="GS1088" s="436" t="n"/>
      <c r="GT1088" s="436" t="n"/>
      <c r="GU1088" s="436" t="n"/>
      <c r="GV1088" s="436" t="n"/>
      <c r="GW1088" s="436" t="n"/>
      <c r="GX1088" s="436" t="n">
        <v>0</v>
      </c>
    </row>
    <row r="1089"/>
    <row r="1090">
      <c r="A1090" s="437" t="n">
        <v>50</v>
      </c>
      <c r="B1090" s="437" t="n">
        <v>0</v>
      </c>
      <c r="C1090" s="437" t="n">
        <v>0</v>
      </c>
      <c r="D1090" s="437" t="n">
        <v>1</v>
      </c>
      <c r="E1090" s="437" t="n">
        <v>201</v>
      </c>
      <c r="F1090" s="437">
        <f>ROUND(Source!O1088,O1090)</f>
        <v/>
      </c>
      <c r="G1090" s="437" t="inlineStr">
        <is>
          <t>ПЗ</t>
        </is>
      </c>
      <c r="H1090" s="437" t="inlineStr">
        <is>
          <t>Прямые затраты</t>
        </is>
      </c>
      <c r="I1090" s="437" t="n"/>
      <c r="J1090" s="437" t="n"/>
      <c r="K1090" s="437" t="n">
        <v>201</v>
      </c>
      <c r="L1090" s="437" t="n">
        <v>1</v>
      </c>
      <c r="M1090" s="437" t="n">
        <v>3</v>
      </c>
      <c r="N1090" s="437" t="inlineStr"/>
      <c r="O1090" s="437" t="n">
        <v>0</v>
      </c>
      <c r="P1090" s="437" t="n"/>
      <c r="Q1090" s="437" t="n"/>
      <c r="R1090" s="437" t="n"/>
      <c r="S1090" s="437" t="n"/>
      <c r="T1090" s="437" t="n"/>
      <c r="U1090" s="437" t="n"/>
      <c r="V1090" s="437" t="n"/>
      <c r="W1090" s="437" t="n">
        <v>0</v>
      </c>
      <c r="X1090" s="437" t="n">
        <v>1</v>
      </c>
      <c r="Y1090" s="437" t="n">
        <v>0</v>
      </c>
      <c r="Z1090" s="437" t="n"/>
      <c r="AA1090" s="437" t="n"/>
      <c r="AB1090" s="437" t="n"/>
    </row>
    <row r="1091">
      <c r="A1091" s="437" t="n">
        <v>50</v>
      </c>
      <c r="B1091" s="437" t="n">
        <v>0</v>
      </c>
      <c r="C1091" s="437" t="n">
        <v>0</v>
      </c>
      <c r="D1091" s="437" t="n">
        <v>1</v>
      </c>
      <c r="E1091" s="437" t="n">
        <v>202</v>
      </c>
      <c r="F1091" s="437">
        <f>ROUND(Source!P1088,O1091)</f>
        <v/>
      </c>
      <c r="G1091" s="437" t="inlineStr">
        <is>
          <t>СтМатОб</t>
        </is>
      </c>
      <c r="H1091" s="437" t="inlineStr">
        <is>
          <t>Стоимость материальных ресурсов (всего)</t>
        </is>
      </c>
      <c r="I1091" s="437" t="n"/>
      <c r="J1091" s="437" t="n"/>
      <c r="K1091" s="437" t="n">
        <v>202</v>
      </c>
      <c r="L1091" s="437" t="n">
        <v>2</v>
      </c>
      <c r="M1091" s="437" t="n">
        <v>3</v>
      </c>
      <c r="N1091" s="437" t="inlineStr"/>
      <c r="O1091" s="437" t="n">
        <v>0</v>
      </c>
      <c r="P1091" s="437" t="n"/>
      <c r="Q1091" s="437" t="n"/>
      <c r="R1091" s="437" t="n"/>
      <c r="S1091" s="437" t="n"/>
      <c r="T1091" s="437" t="n"/>
      <c r="U1091" s="437" t="n"/>
      <c r="V1091" s="437" t="n"/>
      <c r="W1091" s="437" t="n">
        <v>0</v>
      </c>
      <c r="X1091" s="437" t="n">
        <v>1</v>
      </c>
      <c r="Y1091" s="437" t="n">
        <v>0</v>
      </c>
      <c r="Z1091" s="437" t="n"/>
      <c r="AA1091" s="437" t="n"/>
      <c r="AB1091" s="437" t="n"/>
    </row>
    <row r="1092">
      <c r="A1092" s="437" t="n">
        <v>50</v>
      </c>
      <c r="B1092" s="437" t="n">
        <v>0</v>
      </c>
      <c r="C1092" s="437" t="n">
        <v>0</v>
      </c>
      <c r="D1092" s="437" t="n">
        <v>1</v>
      </c>
      <c r="E1092" s="437" t="n">
        <v>222</v>
      </c>
      <c r="F1092" s="437">
        <f>ROUND(Source!AO1088,O1092)</f>
        <v/>
      </c>
      <c r="G1092" s="437" t="inlineStr">
        <is>
          <t>СтМатОбЗак</t>
        </is>
      </c>
      <c r="H1092" s="437" t="inlineStr">
        <is>
          <t>Стоимость материалов и оборудования заказчика</t>
        </is>
      </c>
      <c r="I1092" s="437" t="n"/>
      <c r="J1092" s="437" t="n"/>
      <c r="K1092" s="437" t="n">
        <v>222</v>
      </c>
      <c r="L1092" s="437" t="n">
        <v>3</v>
      </c>
      <c r="M1092" s="437" t="n">
        <v>3</v>
      </c>
      <c r="N1092" s="437" t="inlineStr"/>
      <c r="O1092" s="437" t="n">
        <v>0</v>
      </c>
      <c r="P1092" s="437" t="n"/>
      <c r="Q1092" s="437" t="n"/>
      <c r="R1092" s="437" t="n"/>
      <c r="S1092" s="437" t="n"/>
      <c r="T1092" s="437" t="n"/>
      <c r="U1092" s="437" t="n"/>
      <c r="V1092" s="437" t="n"/>
      <c r="W1092" s="437" t="n">
        <v>0</v>
      </c>
      <c r="X1092" s="437" t="n">
        <v>1</v>
      </c>
      <c r="Y1092" s="437" t="n">
        <v>0</v>
      </c>
      <c r="Z1092" s="437" t="n"/>
      <c r="AA1092" s="437" t="n"/>
      <c r="AB1092" s="437" t="n"/>
    </row>
    <row r="1093">
      <c r="A1093" s="437" t="n">
        <v>50</v>
      </c>
      <c r="B1093" s="437" t="n">
        <v>0</v>
      </c>
      <c r="C1093" s="437" t="n">
        <v>0</v>
      </c>
      <c r="D1093" s="437" t="n">
        <v>1</v>
      </c>
      <c r="E1093" s="437" t="n">
        <v>225</v>
      </c>
      <c r="F1093" s="437">
        <f>ROUND(Source!AV1088,O1093)</f>
        <v/>
      </c>
      <c r="G1093" s="437" t="inlineStr">
        <is>
          <t>СтМатОбПод</t>
        </is>
      </c>
      <c r="H1093" s="437" t="inlineStr">
        <is>
          <t>Стоимость материалов и оборудования подрядчика</t>
        </is>
      </c>
      <c r="I1093" s="437" t="n"/>
      <c r="J1093" s="437" t="n"/>
      <c r="K1093" s="437" t="n">
        <v>225</v>
      </c>
      <c r="L1093" s="437" t="n">
        <v>4</v>
      </c>
      <c r="M1093" s="437" t="n">
        <v>3</v>
      </c>
      <c r="N1093" s="437" t="inlineStr"/>
      <c r="O1093" s="437" t="n">
        <v>0</v>
      </c>
      <c r="P1093" s="437" t="n"/>
      <c r="Q1093" s="437" t="n"/>
      <c r="R1093" s="437" t="n"/>
      <c r="S1093" s="437" t="n"/>
      <c r="T1093" s="437" t="n"/>
      <c r="U1093" s="437" t="n"/>
      <c r="V1093" s="437" t="n"/>
      <c r="W1093" s="437" t="n">
        <v>0</v>
      </c>
      <c r="X1093" s="437" t="n">
        <v>1</v>
      </c>
      <c r="Y1093" s="437" t="n">
        <v>0</v>
      </c>
      <c r="Z1093" s="437" t="n"/>
      <c r="AA1093" s="437" t="n"/>
      <c r="AB1093" s="437" t="n"/>
    </row>
    <row r="1094">
      <c r="A1094" s="437" t="n">
        <v>50</v>
      </c>
      <c r="B1094" s="437" t="n">
        <v>0</v>
      </c>
      <c r="C1094" s="437" t="n">
        <v>0</v>
      </c>
      <c r="D1094" s="437" t="n">
        <v>1</v>
      </c>
      <c r="E1094" s="437" t="n">
        <v>226</v>
      </c>
      <c r="F1094" s="437">
        <f>ROUND(Source!AW1088,O1094)</f>
        <v/>
      </c>
      <c r="G1094" s="437" t="inlineStr">
        <is>
          <t>СтМат</t>
        </is>
      </c>
      <c r="H1094" s="437" t="inlineStr">
        <is>
          <t>Стоимость материалов (всего)</t>
        </is>
      </c>
      <c r="I1094" s="437" t="n"/>
      <c r="J1094" s="437" t="n"/>
      <c r="K1094" s="437" t="n">
        <v>226</v>
      </c>
      <c r="L1094" s="437" t="n">
        <v>5</v>
      </c>
      <c r="M1094" s="437" t="n">
        <v>3</v>
      </c>
      <c r="N1094" s="437" t="inlineStr"/>
      <c r="O1094" s="437" t="n">
        <v>0</v>
      </c>
      <c r="P1094" s="437" t="n"/>
      <c r="Q1094" s="437" t="n"/>
      <c r="R1094" s="437" t="n"/>
      <c r="S1094" s="437" t="n"/>
      <c r="T1094" s="437" t="n"/>
      <c r="U1094" s="437" t="n"/>
      <c r="V1094" s="437" t="n"/>
      <c r="W1094" s="437" t="n">
        <v>0</v>
      </c>
      <c r="X1094" s="437" t="n">
        <v>1</v>
      </c>
      <c r="Y1094" s="437" t="n">
        <v>0</v>
      </c>
      <c r="Z1094" s="437" t="n"/>
      <c r="AA1094" s="437" t="n"/>
      <c r="AB1094" s="437" t="n"/>
    </row>
    <row r="1095">
      <c r="A1095" s="437" t="n">
        <v>50</v>
      </c>
      <c r="B1095" s="437" t="n">
        <v>0</v>
      </c>
      <c r="C1095" s="437" t="n">
        <v>0</v>
      </c>
      <c r="D1095" s="437" t="n">
        <v>1</v>
      </c>
      <c r="E1095" s="437" t="n">
        <v>227</v>
      </c>
      <c r="F1095" s="437">
        <f>ROUND(Source!AX1088,O1095)</f>
        <v/>
      </c>
      <c r="G1095" s="437" t="inlineStr">
        <is>
          <t>СтМатЗак</t>
        </is>
      </c>
      <c r="H1095" s="437" t="inlineStr">
        <is>
          <t>Стоимость материалов заказчика</t>
        </is>
      </c>
      <c r="I1095" s="437" t="n"/>
      <c r="J1095" s="437" t="n"/>
      <c r="K1095" s="437" t="n">
        <v>227</v>
      </c>
      <c r="L1095" s="437" t="n">
        <v>6</v>
      </c>
      <c r="M1095" s="437" t="n">
        <v>3</v>
      </c>
      <c r="N1095" s="437" t="inlineStr"/>
      <c r="O1095" s="437" t="n">
        <v>0</v>
      </c>
      <c r="P1095" s="437" t="n"/>
      <c r="Q1095" s="437" t="n"/>
      <c r="R1095" s="437" t="n"/>
      <c r="S1095" s="437" t="n"/>
      <c r="T1095" s="437" t="n"/>
      <c r="U1095" s="437" t="n"/>
      <c r="V1095" s="437" t="n"/>
      <c r="W1095" s="437" t="n">
        <v>0</v>
      </c>
      <c r="X1095" s="437" t="n">
        <v>1</v>
      </c>
      <c r="Y1095" s="437" t="n">
        <v>0</v>
      </c>
      <c r="Z1095" s="437" t="n"/>
      <c r="AA1095" s="437" t="n"/>
      <c r="AB1095" s="437" t="n"/>
    </row>
    <row r="1096">
      <c r="A1096" s="437" t="n">
        <v>50</v>
      </c>
      <c r="B1096" s="437" t="n">
        <v>0</v>
      </c>
      <c r="C1096" s="437" t="n">
        <v>0</v>
      </c>
      <c r="D1096" s="437" t="n">
        <v>1</v>
      </c>
      <c r="E1096" s="437" t="n">
        <v>228</v>
      </c>
      <c r="F1096" s="437">
        <f>ROUND(Source!AY1088,O1096)</f>
        <v/>
      </c>
      <c r="G1096" s="437" t="inlineStr">
        <is>
          <t>СтМатПод</t>
        </is>
      </c>
      <c r="H1096" s="437" t="inlineStr">
        <is>
          <t>Стоимость материалов подрядчика</t>
        </is>
      </c>
      <c r="I1096" s="437" t="n"/>
      <c r="J1096" s="437" t="n"/>
      <c r="K1096" s="437" t="n">
        <v>228</v>
      </c>
      <c r="L1096" s="437" t="n">
        <v>7</v>
      </c>
      <c r="M1096" s="437" t="n">
        <v>3</v>
      </c>
      <c r="N1096" s="437" t="inlineStr"/>
      <c r="O1096" s="437" t="n">
        <v>0</v>
      </c>
      <c r="P1096" s="437" t="n"/>
      <c r="Q1096" s="437" t="n"/>
      <c r="R1096" s="437" t="n"/>
      <c r="S1096" s="437" t="n"/>
      <c r="T1096" s="437" t="n"/>
      <c r="U1096" s="437" t="n"/>
      <c r="V1096" s="437" t="n"/>
      <c r="W1096" s="437" t="n">
        <v>0</v>
      </c>
      <c r="X1096" s="437" t="n">
        <v>1</v>
      </c>
      <c r="Y1096" s="437" t="n">
        <v>0</v>
      </c>
      <c r="Z1096" s="437" t="n"/>
      <c r="AA1096" s="437" t="n"/>
      <c r="AB1096" s="437" t="n"/>
    </row>
    <row r="1097">
      <c r="A1097" s="437" t="n">
        <v>50</v>
      </c>
      <c r="B1097" s="437" t="n">
        <v>0</v>
      </c>
      <c r="C1097" s="437" t="n">
        <v>0</v>
      </c>
      <c r="D1097" s="437" t="n">
        <v>1</v>
      </c>
      <c r="E1097" s="437" t="n">
        <v>216</v>
      </c>
      <c r="F1097" s="437">
        <f>ROUND(Source!AP1088,O1097)</f>
        <v/>
      </c>
      <c r="G1097" s="437" t="inlineStr">
        <is>
          <t>Оборуд</t>
        </is>
      </c>
      <c r="H1097" s="437" t="inlineStr">
        <is>
          <t>Стоимость оборудования (всего)</t>
        </is>
      </c>
      <c r="I1097" s="437" t="n"/>
      <c r="J1097" s="437" t="n"/>
      <c r="K1097" s="437" t="n">
        <v>216</v>
      </c>
      <c r="L1097" s="437" t="n">
        <v>8</v>
      </c>
      <c r="M1097" s="437" t="n">
        <v>3</v>
      </c>
      <c r="N1097" s="437" t="inlineStr"/>
      <c r="O1097" s="437" t="n">
        <v>0</v>
      </c>
      <c r="P1097" s="437" t="n"/>
      <c r="Q1097" s="437" t="n"/>
      <c r="R1097" s="437" t="n"/>
      <c r="S1097" s="437" t="n"/>
      <c r="T1097" s="437" t="n"/>
      <c r="U1097" s="437" t="n"/>
      <c r="V1097" s="437" t="n"/>
      <c r="W1097" s="437" t="n">
        <v>0</v>
      </c>
      <c r="X1097" s="437" t="n">
        <v>1</v>
      </c>
      <c r="Y1097" s="437" t="n">
        <v>0</v>
      </c>
      <c r="Z1097" s="437" t="n"/>
      <c r="AA1097" s="437" t="n"/>
      <c r="AB1097" s="437" t="n"/>
    </row>
    <row r="1098">
      <c r="A1098" s="437" t="n">
        <v>50</v>
      </c>
      <c r="B1098" s="437" t="n">
        <v>0</v>
      </c>
      <c r="C1098" s="437" t="n">
        <v>0</v>
      </c>
      <c r="D1098" s="437" t="n">
        <v>1</v>
      </c>
      <c r="E1098" s="437" t="n">
        <v>223</v>
      </c>
      <c r="F1098" s="437">
        <f>ROUND(Source!AQ1088,O1098)</f>
        <v/>
      </c>
      <c r="G1098" s="437" t="inlineStr">
        <is>
          <t>ОборудЗак</t>
        </is>
      </c>
      <c r="H1098" s="437" t="inlineStr">
        <is>
          <t>Стоимость оборудования заказчика</t>
        </is>
      </c>
      <c r="I1098" s="437" t="n"/>
      <c r="J1098" s="437" t="n"/>
      <c r="K1098" s="437" t="n">
        <v>223</v>
      </c>
      <c r="L1098" s="437" t="n">
        <v>9</v>
      </c>
      <c r="M1098" s="437" t="n">
        <v>3</v>
      </c>
      <c r="N1098" s="437" t="inlineStr"/>
      <c r="O1098" s="437" t="n">
        <v>0</v>
      </c>
      <c r="P1098" s="437" t="n"/>
      <c r="Q1098" s="437" t="n"/>
      <c r="R1098" s="437" t="n"/>
      <c r="S1098" s="437" t="n"/>
      <c r="T1098" s="437" t="n"/>
      <c r="U1098" s="437" t="n"/>
      <c r="V1098" s="437" t="n"/>
      <c r="W1098" s="437" t="n">
        <v>0</v>
      </c>
      <c r="X1098" s="437" t="n">
        <v>1</v>
      </c>
      <c r="Y1098" s="437" t="n">
        <v>0</v>
      </c>
      <c r="Z1098" s="437" t="n"/>
      <c r="AA1098" s="437" t="n"/>
      <c r="AB1098" s="437" t="n"/>
    </row>
    <row r="1099">
      <c r="A1099" s="437" t="n">
        <v>50</v>
      </c>
      <c r="B1099" s="437" t="n">
        <v>0</v>
      </c>
      <c r="C1099" s="437" t="n">
        <v>0</v>
      </c>
      <c r="D1099" s="437" t="n">
        <v>1</v>
      </c>
      <c r="E1099" s="437" t="n">
        <v>229</v>
      </c>
      <c r="F1099" s="437">
        <f>ROUND(Source!AZ1088,O1099)</f>
        <v/>
      </c>
      <c r="G1099" s="437" t="inlineStr">
        <is>
          <t>ОборудПод</t>
        </is>
      </c>
      <c r="H1099" s="437" t="inlineStr">
        <is>
          <t>Стоимость оборудования подрядчика</t>
        </is>
      </c>
      <c r="I1099" s="437" t="n"/>
      <c r="J1099" s="437" t="n"/>
      <c r="K1099" s="437" t="n">
        <v>229</v>
      </c>
      <c r="L1099" s="437" t="n">
        <v>10</v>
      </c>
      <c r="M1099" s="437" t="n">
        <v>3</v>
      </c>
      <c r="N1099" s="437" t="inlineStr"/>
      <c r="O1099" s="437" t="n">
        <v>0</v>
      </c>
      <c r="P1099" s="437" t="n"/>
      <c r="Q1099" s="437" t="n"/>
      <c r="R1099" s="437" t="n"/>
      <c r="S1099" s="437" t="n"/>
      <c r="T1099" s="437" t="n"/>
      <c r="U1099" s="437" t="n"/>
      <c r="V1099" s="437" t="n"/>
      <c r="W1099" s="437" t="n">
        <v>0</v>
      </c>
      <c r="X1099" s="437" t="n">
        <v>1</v>
      </c>
      <c r="Y1099" s="437" t="n">
        <v>0</v>
      </c>
      <c r="Z1099" s="437" t="n"/>
      <c r="AA1099" s="437" t="n"/>
      <c r="AB1099" s="437" t="n"/>
    </row>
    <row r="1100">
      <c r="A1100" s="437" t="n">
        <v>50</v>
      </c>
      <c r="B1100" s="437" t="n">
        <v>0</v>
      </c>
      <c r="C1100" s="437" t="n">
        <v>0</v>
      </c>
      <c r="D1100" s="437" t="n">
        <v>1</v>
      </c>
      <c r="E1100" s="437" t="n">
        <v>203</v>
      </c>
      <c r="F1100" s="437">
        <f>ROUND(Source!Q1088,O1100)</f>
        <v/>
      </c>
      <c r="G1100" s="437" t="inlineStr">
        <is>
          <t>ЭММ</t>
        </is>
      </c>
      <c r="H1100" s="437" t="inlineStr">
        <is>
          <t>Эксплуатация машин</t>
        </is>
      </c>
      <c r="I1100" s="437" t="n"/>
      <c r="J1100" s="437" t="n"/>
      <c r="K1100" s="437" t="n">
        <v>203</v>
      </c>
      <c r="L1100" s="437" t="n">
        <v>11</v>
      </c>
      <c r="M1100" s="437" t="n">
        <v>3</v>
      </c>
      <c r="N1100" s="437" t="inlineStr"/>
      <c r="O1100" s="437" t="n">
        <v>0</v>
      </c>
      <c r="P1100" s="437" t="n"/>
      <c r="Q1100" s="437" t="n"/>
      <c r="R1100" s="437" t="n"/>
      <c r="S1100" s="437" t="n"/>
      <c r="T1100" s="437" t="n"/>
      <c r="U1100" s="437" t="n"/>
      <c r="V1100" s="437" t="n"/>
      <c r="W1100" s="437" t="n">
        <v>0</v>
      </c>
      <c r="X1100" s="437" t="n">
        <v>1</v>
      </c>
      <c r="Y1100" s="437" t="n">
        <v>0</v>
      </c>
      <c r="Z1100" s="437" t="n"/>
      <c r="AA1100" s="437" t="n"/>
      <c r="AB1100" s="437" t="n"/>
    </row>
    <row r="1101">
      <c r="A1101" s="437" t="n">
        <v>50</v>
      </c>
      <c r="B1101" s="437" t="n">
        <v>0</v>
      </c>
      <c r="C1101" s="437" t="n">
        <v>0</v>
      </c>
      <c r="D1101" s="437" t="n">
        <v>1</v>
      </c>
      <c r="E1101" s="437" t="n">
        <v>231</v>
      </c>
      <c r="F1101" s="437">
        <f>ROUND(Source!BB1088,O1101)</f>
        <v/>
      </c>
      <c r="G1101" s="437" t="inlineStr">
        <is>
          <t>ЭММсНРиСП</t>
        </is>
      </c>
      <c r="H1101" s="437" t="inlineStr">
        <is>
          <t>Эксплуатация машин по ТСН-2001.16</t>
        </is>
      </c>
      <c r="I1101" s="437" t="n"/>
      <c r="J1101" s="437" t="n"/>
      <c r="K1101" s="437" t="n">
        <v>231</v>
      </c>
      <c r="L1101" s="437" t="n">
        <v>12</v>
      </c>
      <c r="M1101" s="437" t="n">
        <v>3</v>
      </c>
      <c r="N1101" s="437" t="inlineStr"/>
      <c r="O1101" s="437" t="n">
        <v>0</v>
      </c>
      <c r="P1101" s="437" t="n"/>
      <c r="Q1101" s="437" t="n"/>
      <c r="R1101" s="437" t="n"/>
      <c r="S1101" s="437" t="n"/>
      <c r="T1101" s="437" t="n"/>
      <c r="U1101" s="437" t="n"/>
      <c r="V1101" s="437" t="n"/>
      <c r="W1101" s="437" t="n">
        <v>0</v>
      </c>
      <c r="X1101" s="437" t="n">
        <v>1</v>
      </c>
      <c r="Y1101" s="437" t="n">
        <v>0</v>
      </c>
      <c r="Z1101" s="437" t="n"/>
      <c r="AA1101" s="437" t="n"/>
      <c r="AB1101" s="437" t="n"/>
    </row>
    <row r="1102">
      <c r="A1102" s="437" t="n">
        <v>50</v>
      </c>
      <c r="B1102" s="437" t="n">
        <v>0</v>
      </c>
      <c r="C1102" s="437" t="n">
        <v>0</v>
      </c>
      <c r="D1102" s="437" t="n">
        <v>1</v>
      </c>
      <c r="E1102" s="437" t="n">
        <v>204</v>
      </c>
      <c r="F1102" s="437">
        <f>ROUND(Source!R1088,O1102)</f>
        <v/>
      </c>
      <c r="G1102" s="437" t="inlineStr">
        <is>
          <t>ЗПМ</t>
        </is>
      </c>
      <c r="H1102" s="437" t="inlineStr">
        <is>
          <t>ЗП машинистов</t>
        </is>
      </c>
      <c r="I1102" s="437" t="n"/>
      <c r="J1102" s="437" t="n"/>
      <c r="K1102" s="437" t="n">
        <v>204</v>
      </c>
      <c r="L1102" s="437" t="n">
        <v>13</v>
      </c>
      <c r="M1102" s="437" t="n">
        <v>3</v>
      </c>
      <c r="N1102" s="437" t="inlineStr"/>
      <c r="O1102" s="437" t="n">
        <v>0</v>
      </c>
      <c r="P1102" s="437" t="n"/>
      <c r="Q1102" s="437" t="n"/>
      <c r="R1102" s="437" t="n"/>
      <c r="S1102" s="437" t="n"/>
      <c r="T1102" s="437" t="n"/>
      <c r="U1102" s="437" t="n"/>
      <c r="V1102" s="437" t="n"/>
      <c r="W1102" s="437" t="n">
        <v>0</v>
      </c>
      <c r="X1102" s="437" t="n">
        <v>1</v>
      </c>
      <c r="Y1102" s="437" t="n">
        <v>0</v>
      </c>
      <c r="Z1102" s="437" t="n"/>
      <c r="AA1102" s="437" t="n"/>
      <c r="AB1102" s="437" t="n"/>
    </row>
    <row r="1103">
      <c r="A1103" s="437" t="n">
        <v>50</v>
      </c>
      <c r="B1103" s="437" t="n">
        <v>0</v>
      </c>
      <c r="C1103" s="437" t="n">
        <v>0</v>
      </c>
      <c r="D1103" s="437" t="n">
        <v>1</v>
      </c>
      <c r="E1103" s="437" t="n">
        <v>205</v>
      </c>
      <c r="F1103" s="437">
        <f>ROUND(Source!S1088,O1103)</f>
        <v/>
      </c>
      <c r="G1103" s="437" t="inlineStr">
        <is>
          <t>ОЗП</t>
        </is>
      </c>
      <c r="H1103" s="437" t="inlineStr">
        <is>
          <t>Основная ЗП рабочих</t>
        </is>
      </c>
      <c r="I1103" s="437" t="n"/>
      <c r="J1103" s="437" t="n"/>
      <c r="K1103" s="437" t="n">
        <v>205</v>
      </c>
      <c r="L1103" s="437" t="n">
        <v>14</v>
      </c>
      <c r="M1103" s="437" t="n">
        <v>3</v>
      </c>
      <c r="N1103" s="437" t="inlineStr"/>
      <c r="O1103" s="437" t="n">
        <v>0</v>
      </c>
      <c r="P1103" s="437" t="n"/>
      <c r="Q1103" s="437" t="n"/>
      <c r="R1103" s="437" t="n"/>
      <c r="S1103" s="437" t="n"/>
      <c r="T1103" s="437" t="n"/>
      <c r="U1103" s="437" t="n"/>
      <c r="V1103" s="437" t="n"/>
      <c r="W1103" s="437" t="n">
        <v>0</v>
      </c>
      <c r="X1103" s="437" t="n">
        <v>1</v>
      </c>
      <c r="Y1103" s="437" t="n">
        <v>0</v>
      </c>
      <c r="Z1103" s="437" t="n"/>
      <c r="AA1103" s="437" t="n"/>
      <c r="AB1103" s="437" t="n"/>
    </row>
    <row r="1104">
      <c r="A1104" s="437" t="n">
        <v>50</v>
      </c>
      <c r="B1104" s="437" t="n">
        <v>0</v>
      </c>
      <c r="C1104" s="437" t="n">
        <v>0</v>
      </c>
      <c r="D1104" s="437" t="n">
        <v>1</v>
      </c>
      <c r="E1104" s="437" t="n">
        <v>232</v>
      </c>
      <c r="F1104" s="437">
        <f>ROUND(Source!BC1088,O1104)</f>
        <v/>
      </c>
      <c r="G1104" s="437" t="inlineStr">
        <is>
          <t>ОЗПсНРиСП</t>
        </is>
      </c>
      <c r="H1104" s="437" t="inlineStr">
        <is>
          <t>Основная ЗП рабочих по ТСН-2001.16</t>
        </is>
      </c>
      <c r="I1104" s="437" t="n"/>
      <c r="J1104" s="437" t="n"/>
      <c r="K1104" s="437" t="n">
        <v>232</v>
      </c>
      <c r="L1104" s="437" t="n">
        <v>15</v>
      </c>
      <c r="M1104" s="437" t="n">
        <v>3</v>
      </c>
      <c r="N1104" s="437" t="inlineStr"/>
      <c r="O1104" s="437" t="n">
        <v>0</v>
      </c>
      <c r="P1104" s="437" t="n"/>
      <c r="Q1104" s="437" t="n"/>
      <c r="R1104" s="437" t="n"/>
      <c r="S1104" s="437" t="n"/>
      <c r="T1104" s="437" t="n"/>
      <c r="U1104" s="437" t="n"/>
      <c r="V1104" s="437" t="n"/>
      <c r="W1104" s="437" t="n">
        <v>0</v>
      </c>
      <c r="X1104" s="437" t="n">
        <v>1</v>
      </c>
      <c r="Y1104" s="437" t="n">
        <v>0</v>
      </c>
      <c r="Z1104" s="437" t="n"/>
      <c r="AA1104" s="437" t="n"/>
      <c r="AB1104" s="437" t="n"/>
    </row>
    <row r="1105">
      <c r="A1105" s="437" t="n">
        <v>50</v>
      </c>
      <c r="B1105" s="437" t="n">
        <v>0</v>
      </c>
      <c r="C1105" s="437" t="n">
        <v>0</v>
      </c>
      <c r="D1105" s="437" t="n">
        <v>1</v>
      </c>
      <c r="E1105" s="437" t="n">
        <v>214</v>
      </c>
      <c r="F1105" s="437">
        <f>ROUND(Source!AS1088,O1105)</f>
        <v/>
      </c>
      <c r="G1105" s="437" t="inlineStr">
        <is>
          <t>Строит</t>
        </is>
      </c>
      <c r="H1105" s="437" t="inlineStr">
        <is>
          <t>Строительные работы с НР и СП</t>
        </is>
      </c>
      <c r="I1105" s="437" t="n"/>
      <c r="J1105" s="437" t="n"/>
      <c r="K1105" s="437" t="n">
        <v>214</v>
      </c>
      <c r="L1105" s="437" t="n">
        <v>16</v>
      </c>
      <c r="M1105" s="437" t="n">
        <v>3</v>
      </c>
      <c r="N1105" s="437" t="inlineStr"/>
      <c r="O1105" s="437" t="n">
        <v>0</v>
      </c>
      <c r="P1105" s="437" t="n"/>
      <c r="Q1105" s="437" t="n"/>
      <c r="R1105" s="437" t="n"/>
      <c r="S1105" s="437" t="n"/>
      <c r="T1105" s="437" t="n"/>
      <c r="U1105" s="437" t="n"/>
      <c r="V1105" s="437" t="n"/>
      <c r="W1105" s="437" t="n">
        <v>0</v>
      </c>
      <c r="X1105" s="437" t="n">
        <v>1</v>
      </c>
      <c r="Y1105" s="437" t="n">
        <v>0</v>
      </c>
      <c r="Z1105" s="437" t="n"/>
      <c r="AA1105" s="437" t="n"/>
      <c r="AB1105" s="437" t="n"/>
    </row>
    <row r="1106">
      <c r="A1106" s="437" t="n">
        <v>50</v>
      </c>
      <c r="B1106" s="437" t="n">
        <v>0</v>
      </c>
      <c r="C1106" s="437" t="n">
        <v>0</v>
      </c>
      <c r="D1106" s="437" t="n">
        <v>1</v>
      </c>
      <c r="E1106" s="437" t="n">
        <v>215</v>
      </c>
      <c r="F1106" s="437">
        <f>ROUND(Source!AT1088,O1106)</f>
        <v/>
      </c>
      <c r="G1106" s="437" t="inlineStr">
        <is>
          <t>Монтаж</t>
        </is>
      </c>
      <c r="H1106" s="437" t="inlineStr">
        <is>
          <t>Монтажные работы с НР и СП</t>
        </is>
      </c>
      <c r="I1106" s="437" t="n"/>
      <c r="J1106" s="437" t="n"/>
      <c r="K1106" s="437" t="n">
        <v>215</v>
      </c>
      <c r="L1106" s="437" t="n">
        <v>17</v>
      </c>
      <c r="M1106" s="437" t="n">
        <v>3</v>
      </c>
      <c r="N1106" s="437" t="inlineStr"/>
      <c r="O1106" s="437" t="n">
        <v>0</v>
      </c>
      <c r="P1106" s="437" t="n"/>
      <c r="Q1106" s="437" t="n"/>
      <c r="R1106" s="437" t="n"/>
      <c r="S1106" s="437" t="n"/>
      <c r="T1106" s="437" t="n"/>
      <c r="U1106" s="437" t="n"/>
      <c r="V1106" s="437" t="n"/>
      <c r="W1106" s="437" t="n">
        <v>0</v>
      </c>
      <c r="X1106" s="437" t="n">
        <v>1</v>
      </c>
      <c r="Y1106" s="437" t="n">
        <v>0</v>
      </c>
      <c r="Z1106" s="437" t="n"/>
      <c r="AA1106" s="437" t="n"/>
      <c r="AB1106" s="437" t="n"/>
    </row>
    <row r="1107">
      <c r="A1107" s="437" t="n">
        <v>50</v>
      </c>
      <c r="B1107" s="437" t="n">
        <v>0</v>
      </c>
      <c r="C1107" s="437" t="n">
        <v>0</v>
      </c>
      <c r="D1107" s="437" t="n">
        <v>1</v>
      </c>
      <c r="E1107" s="437" t="n">
        <v>217</v>
      </c>
      <c r="F1107" s="437">
        <f>ROUND(Source!AU1088,O1107)</f>
        <v/>
      </c>
      <c r="G1107" s="437" t="inlineStr">
        <is>
          <t>Прочие</t>
        </is>
      </c>
      <c r="H1107" s="437" t="inlineStr">
        <is>
          <t>Прочие работы с НР и СП</t>
        </is>
      </c>
      <c r="I1107" s="437" t="n"/>
      <c r="J1107" s="437" t="n"/>
      <c r="K1107" s="437" t="n">
        <v>217</v>
      </c>
      <c r="L1107" s="437" t="n">
        <v>18</v>
      </c>
      <c r="M1107" s="437" t="n">
        <v>3</v>
      </c>
      <c r="N1107" s="437" t="inlineStr"/>
      <c r="O1107" s="437" t="n">
        <v>0</v>
      </c>
      <c r="P1107" s="437" t="n"/>
      <c r="Q1107" s="437" t="n"/>
      <c r="R1107" s="437" t="n"/>
      <c r="S1107" s="437" t="n"/>
      <c r="T1107" s="437" t="n"/>
      <c r="U1107" s="437" t="n"/>
      <c r="V1107" s="437" t="n"/>
      <c r="W1107" s="437" t="n">
        <v>0</v>
      </c>
      <c r="X1107" s="437" t="n">
        <v>1</v>
      </c>
      <c r="Y1107" s="437" t="n">
        <v>0</v>
      </c>
      <c r="Z1107" s="437" t="n"/>
      <c r="AA1107" s="437" t="n"/>
      <c r="AB1107" s="437" t="n"/>
    </row>
    <row r="1108">
      <c r="A1108" s="437" t="n">
        <v>50</v>
      </c>
      <c r="B1108" s="437" t="n">
        <v>0</v>
      </c>
      <c r="C1108" s="437" t="n">
        <v>0</v>
      </c>
      <c r="D1108" s="437" t="n">
        <v>1</v>
      </c>
      <c r="E1108" s="437" t="n">
        <v>230</v>
      </c>
      <c r="F1108" s="437">
        <f>ROUND(Source!BA1088,O1108)</f>
        <v/>
      </c>
      <c r="G1108" s="437" t="inlineStr">
        <is>
          <t>ПрочиеЗатр</t>
        </is>
      </c>
      <c r="H1108" s="437" t="inlineStr">
        <is>
          <t>Прочие затраты по ТСН-2001.16</t>
        </is>
      </c>
      <c r="I1108" s="437" t="n"/>
      <c r="J1108" s="437" t="n"/>
      <c r="K1108" s="437" t="n">
        <v>230</v>
      </c>
      <c r="L1108" s="437" t="n">
        <v>19</v>
      </c>
      <c r="M1108" s="437" t="n">
        <v>3</v>
      </c>
      <c r="N1108" s="437" t="inlineStr"/>
      <c r="O1108" s="437" t="n">
        <v>0</v>
      </c>
      <c r="P1108" s="437" t="n"/>
      <c r="Q1108" s="437" t="n"/>
      <c r="R1108" s="437" t="n"/>
      <c r="S1108" s="437" t="n"/>
      <c r="T1108" s="437" t="n"/>
      <c r="U1108" s="437" t="n"/>
      <c r="V1108" s="437" t="n"/>
      <c r="W1108" s="437" t="n">
        <v>0</v>
      </c>
      <c r="X1108" s="437" t="n">
        <v>1</v>
      </c>
      <c r="Y1108" s="437" t="n">
        <v>0</v>
      </c>
      <c r="Z1108" s="437" t="n"/>
      <c r="AA1108" s="437" t="n"/>
      <c r="AB1108" s="437" t="n"/>
    </row>
    <row r="1109">
      <c r="A1109" s="437" t="n">
        <v>50</v>
      </c>
      <c r="B1109" s="437" t="n">
        <v>0</v>
      </c>
      <c r="C1109" s="437" t="n">
        <v>0</v>
      </c>
      <c r="D1109" s="437" t="n">
        <v>1</v>
      </c>
      <c r="E1109" s="437" t="n">
        <v>206</v>
      </c>
      <c r="F1109" s="437">
        <f>ROUND(Source!T1088,O1109)</f>
        <v/>
      </c>
      <c r="G1109" s="437" t="inlineStr">
        <is>
          <t>ВозврМат</t>
        </is>
      </c>
      <c r="H1109" s="437" t="inlineStr">
        <is>
          <t>Возврат материалов</t>
        </is>
      </c>
      <c r="I1109" s="437" t="n"/>
      <c r="J1109" s="437" t="n"/>
      <c r="K1109" s="437" t="n">
        <v>206</v>
      </c>
      <c r="L1109" s="437" t="n">
        <v>20</v>
      </c>
      <c r="M1109" s="437" t="n">
        <v>3</v>
      </c>
      <c r="N1109" s="437" t="inlineStr"/>
      <c r="O1109" s="437" t="n">
        <v>0</v>
      </c>
      <c r="P1109" s="437" t="n"/>
      <c r="Q1109" s="437" t="n"/>
      <c r="R1109" s="437" t="n"/>
      <c r="S1109" s="437" t="n"/>
      <c r="T1109" s="437" t="n"/>
      <c r="U1109" s="437" t="n"/>
      <c r="V1109" s="437" t="n"/>
      <c r="W1109" s="437" t="n">
        <v>0</v>
      </c>
      <c r="X1109" s="437" t="n">
        <v>1</v>
      </c>
      <c r="Y1109" s="437" t="n">
        <v>0</v>
      </c>
      <c r="Z1109" s="437" t="n"/>
      <c r="AA1109" s="437" t="n"/>
      <c r="AB1109" s="437" t="n"/>
    </row>
    <row r="1110">
      <c r="A1110" s="437" t="n">
        <v>50</v>
      </c>
      <c r="B1110" s="437" t="n">
        <v>0</v>
      </c>
      <c r="C1110" s="437" t="n">
        <v>0</v>
      </c>
      <c r="D1110" s="437" t="n">
        <v>1</v>
      </c>
      <c r="E1110" s="437" t="n">
        <v>207</v>
      </c>
      <c r="F1110" s="437">
        <f>ROUND(Source!U1088,O1110)</f>
        <v/>
      </c>
      <c r="G1110" s="437" t="inlineStr">
        <is>
          <t>ТрудСтр</t>
        </is>
      </c>
      <c r="H1110" s="437" t="inlineStr">
        <is>
          <t>Трудозатраты строителей</t>
        </is>
      </c>
      <c r="I1110" s="437" t="n"/>
      <c r="J1110" s="437" t="n"/>
      <c r="K1110" s="437" t="n">
        <v>207</v>
      </c>
      <c r="L1110" s="437" t="n">
        <v>21</v>
      </c>
      <c r="M1110" s="437" t="n">
        <v>3</v>
      </c>
      <c r="N1110" s="437" t="inlineStr"/>
      <c r="O1110" s="437" t="n">
        <v>7</v>
      </c>
      <c r="P1110" s="437" t="n"/>
      <c r="Q1110" s="437" t="n"/>
      <c r="R1110" s="437" t="n"/>
      <c r="S1110" s="437" t="n"/>
      <c r="T1110" s="437" t="n"/>
      <c r="U1110" s="437" t="n"/>
      <c r="V1110" s="437" t="n"/>
      <c r="W1110" s="437" t="n">
        <v>0</v>
      </c>
      <c r="X1110" s="437" t="n">
        <v>1</v>
      </c>
      <c r="Y1110" s="437" t="n">
        <v>0</v>
      </c>
      <c r="Z1110" s="437" t="n"/>
      <c r="AA1110" s="437" t="n"/>
      <c r="AB1110" s="437" t="n"/>
    </row>
    <row r="1111">
      <c r="A1111" s="437" t="n">
        <v>50</v>
      </c>
      <c r="B1111" s="437" t="n">
        <v>0</v>
      </c>
      <c r="C1111" s="437" t="n">
        <v>0</v>
      </c>
      <c r="D1111" s="437" t="n">
        <v>1</v>
      </c>
      <c r="E1111" s="437" t="n">
        <v>208</v>
      </c>
      <c r="F1111" s="437">
        <f>ROUND(Source!V1088,O1111)</f>
        <v/>
      </c>
      <c r="G1111" s="437" t="inlineStr">
        <is>
          <t>ТрудМаш</t>
        </is>
      </c>
      <c r="H1111" s="437" t="inlineStr">
        <is>
          <t>Трудозатраты машинистов</t>
        </is>
      </c>
      <c r="I1111" s="437" t="n"/>
      <c r="J1111" s="437" t="n"/>
      <c r="K1111" s="437" t="n">
        <v>208</v>
      </c>
      <c r="L1111" s="437" t="n">
        <v>22</v>
      </c>
      <c r="M1111" s="437" t="n">
        <v>3</v>
      </c>
      <c r="N1111" s="437" t="inlineStr"/>
      <c r="O1111" s="437" t="n">
        <v>7</v>
      </c>
      <c r="P1111" s="437" t="n"/>
      <c r="Q1111" s="437" t="n"/>
      <c r="R1111" s="437" t="n"/>
      <c r="S1111" s="437" t="n"/>
      <c r="T1111" s="437" t="n"/>
      <c r="U1111" s="437" t="n"/>
      <c r="V1111" s="437" t="n"/>
      <c r="W1111" s="437" t="n">
        <v>0</v>
      </c>
      <c r="X1111" s="437" t="n">
        <v>1</v>
      </c>
      <c r="Y1111" s="437" t="n">
        <v>0</v>
      </c>
      <c r="Z1111" s="437" t="n"/>
      <c r="AA1111" s="437" t="n"/>
      <c r="AB1111" s="437" t="n"/>
    </row>
    <row r="1112">
      <c r="A1112" s="437" t="n">
        <v>50</v>
      </c>
      <c r="B1112" s="437" t="n">
        <v>0</v>
      </c>
      <c r="C1112" s="437" t="n">
        <v>0</v>
      </c>
      <c r="D1112" s="437" t="n">
        <v>1</v>
      </c>
      <c r="E1112" s="437" t="n">
        <v>209</v>
      </c>
      <c r="F1112" s="437">
        <f>ROUND(Source!W1088,O1112)</f>
        <v/>
      </c>
      <c r="G1112" s="437" t="inlineStr">
        <is>
          <t>ТранспМат</t>
        </is>
      </c>
      <c r="H1112" s="437" t="inlineStr">
        <is>
          <t>Транспорт материалов</t>
        </is>
      </c>
      <c r="I1112" s="437" t="n"/>
      <c r="J1112" s="437" t="n"/>
      <c r="K1112" s="437" t="n">
        <v>209</v>
      </c>
      <c r="L1112" s="437" t="n">
        <v>23</v>
      </c>
      <c r="M1112" s="437" t="n">
        <v>3</v>
      </c>
      <c r="N1112" s="437" t="inlineStr"/>
      <c r="O1112" s="437" t="n">
        <v>0</v>
      </c>
      <c r="P1112" s="437" t="n"/>
      <c r="Q1112" s="437" t="n"/>
      <c r="R1112" s="437" t="n"/>
      <c r="S1112" s="437" t="n"/>
      <c r="T1112" s="437" t="n"/>
      <c r="U1112" s="437" t="n"/>
      <c r="V1112" s="437" t="n"/>
      <c r="W1112" s="437" t="n">
        <v>0</v>
      </c>
      <c r="X1112" s="437" t="n">
        <v>1</v>
      </c>
      <c r="Y1112" s="437" t="n">
        <v>0</v>
      </c>
      <c r="Z1112" s="437" t="n"/>
      <c r="AA1112" s="437" t="n"/>
      <c r="AB1112" s="437" t="n"/>
    </row>
    <row r="1113">
      <c r="A1113" s="437" t="n">
        <v>50</v>
      </c>
      <c r="B1113" s="437" t="n">
        <v>0</v>
      </c>
      <c r="C1113" s="437" t="n">
        <v>0</v>
      </c>
      <c r="D1113" s="437" t="n">
        <v>1</v>
      </c>
      <c r="E1113" s="437" t="n">
        <v>233</v>
      </c>
      <c r="F1113" s="437">
        <f>ROUND(Source!BD1088,O1113)</f>
        <v/>
      </c>
      <c r="G1113" s="437" t="inlineStr">
        <is>
          <t>Перевозка</t>
        </is>
      </c>
      <c r="H1113" s="437" t="inlineStr">
        <is>
          <t>Перевозка грузов</t>
        </is>
      </c>
      <c r="I1113" s="437" t="n"/>
      <c r="J1113" s="437" t="n"/>
      <c r="K1113" s="437" t="n">
        <v>233</v>
      </c>
      <c r="L1113" s="437" t="n">
        <v>24</v>
      </c>
      <c r="M1113" s="437" t="n">
        <v>3</v>
      </c>
      <c r="N1113" s="437" t="inlineStr"/>
      <c r="O1113" s="437" t="n">
        <v>0</v>
      </c>
      <c r="P1113" s="437" t="n"/>
      <c r="Q1113" s="437" t="n"/>
      <c r="R1113" s="437" t="n"/>
      <c r="S1113" s="437" t="n"/>
      <c r="T1113" s="437" t="n"/>
      <c r="U1113" s="437" t="n"/>
      <c r="V1113" s="437" t="n"/>
      <c r="W1113" s="437" t="n">
        <v>0</v>
      </c>
      <c r="X1113" s="437" t="n">
        <v>1</v>
      </c>
      <c r="Y1113" s="437" t="n">
        <v>0</v>
      </c>
      <c r="Z1113" s="437" t="n"/>
      <c r="AA1113" s="437" t="n"/>
      <c r="AB1113" s="437" t="n"/>
    </row>
    <row r="1114">
      <c r="A1114" s="437" t="n">
        <v>50</v>
      </c>
      <c r="B1114" s="437" t="n">
        <v>0</v>
      </c>
      <c r="C1114" s="437" t="n">
        <v>0</v>
      </c>
      <c r="D1114" s="437" t="n">
        <v>1</v>
      </c>
      <c r="E1114" s="437" t="n">
        <v>210</v>
      </c>
      <c r="F1114" s="437">
        <f>ROUND(Source!X1088,O1114)</f>
        <v/>
      </c>
      <c r="G1114" s="437" t="inlineStr">
        <is>
          <t>НР</t>
        </is>
      </c>
      <c r="H1114" s="437" t="inlineStr">
        <is>
          <t>Накладные расходы</t>
        </is>
      </c>
      <c r="I1114" s="437" t="n"/>
      <c r="J1114" s="437" t="n"/>
      <c r="K1114" s="437" t="n">
        <v>210</v>
      </c>
      <c r="L1114" s="437" t="n">
        <v>25</v>
      </c>
      <c r="M1114" s="437" t="n">
        <v>3</v>
      </c>
      <c r="N1114" s="437" t="inlineStr"/>
      <c r="O1114" s="437" t="n">
        <v>0</v>
      </c>
      <c r="P1114" s="437" t="n"/>
      <c r="Q1114" s="437" t="n"/>
      <c r="R1114" s="437" t="n"/>
      <c r="S1114" s="437" t="n"/>
      <c r="T1114" s="437" t="n"/>
      <c r="U1114" s="437" t="n"/>
      <c r="V1114" s="437" t="n"/>
      <c r="W1114" s="437" t="n">
        <v>0</v>
      </c>
      <c r="X1114" s="437" t="n">
        <v>1</v>
      </c>
      <c r="Y1114" s="437" t="n">
        <v>0</v>
      </c>
      <c r="Z1114" s="437" t="n"/>
      <c r="AA1114" s="437" t="n"/>
      <c r="AB1114" s="437" t="n"/>
    </row>
    <row r="1115">
      <c r="A1115" s="437" t="n">
        <v>50</v>
      </c>
      <c r="B1115" s="437" t="n">
        <v>0</v>
      </c>
      <c r="C1115" s="437" t="n">
        <v>0</v>
      </c>
      <c r="D1115" s="437" t="n">
        <v>1</v>
      </c>
      <c r="E1115" s="437" t="n">
        <v>211</v>
      </c>
      <c r="F1115" s="437">
        <f>ROUND(Source!Y1088,O1115)</f>
        <v/>
      </c>
      <c r="G1115" s="437" t="inlineStr">
        <is>
          <t>СмПриб</t>
        </is>
      </c>
      <c r="H1115" s="437" t="inlineStr">
        <is>
          <t>Сметная прибыль</t>
        </is>
      </c>
      <c r="I1115" s="437" t="n"/>
      <c r="J1115" s="437" t="n"/>
      <c r="K1115" s="437" t="n">
        <v>211</v>
      </c>
      <c r="L1115" s="437" t="n">
        <v>26</v>
      </c>
      <c r="M1115" s="437" t="n">
        <v>3</v>
      </c>
      <c r="N1115" s="437" t="inlineStr"/>
      <c r="O1115" s="437" t="n">
        <v>0</v>
      </c>
      <c r="P1115" s="437" t="n"/>
      <c r="Q1115" s="437" t="n"/>
      <c r="R1115" s="437" t="n"/>
      <c r="S1115" s="437" t="n"/>
      <c r="T1115" s="437" t="n"/>
      <c r="U1115" s="437" t="n"/>
      <c r="V1115" s="437" t="n"/>
      <c r="W1115" s="437" t="n">
        <v>0</v>
      </c>
      <c r="X1115" s="437" t="n">
        <v>1</v>
      </c>
      <c r="Y1115" s="437" t="n">
        <v>0</v>
      </c>
      <c r="Z1115" s="437" t="n"/>
      <c r="AA1115" s="437" t="n"/>
      <c r="AB1115" s="437" t="n"/>
    </row>
    <row r="1116">
      <c r="A1116" s="437" t="n">
        <v>50</v>
      </c>
      <c r="B1116" s="437" t="n">
        <v>0</v>
      </c>
      <c r="C1116" s="437" t="n">
        <v>0</v>
      </c>
      <c r="D1116" s="437" t="n">
        <v>1</v>
      </c>
      <c r="E1116" s="437" t="n">
        <v>224</v>
      </c>
      <c r="F1116" s="437">
        <f>ROUND(Source!AR1088,O1116)</f>
        <v/>
      </c>
      <c r="G1116" s="437" t="inlineStr">
        <is>
          <t>Всего</t>
        </is>
      </c>
      <c r="H1116" s="437" t="inlineStr">
        <is>
          <t>Всего с НР и СП</t>
        </is>
      </c>
      <c r="I1116" s="437" t="n"/>
      <c r="J1116" s="437" t="n"/>
      <c r="K1116" s="437" t="n">
        <v>224</v>
      </c>
      <c r="L1116" s="437" t="n">
        <v>27</v>
      </c>
      <c r="M1116" s="437" t="n">
        <v>3</v>
      </c>
      <c r="N1116" s="437" t="inlineStr"/>
      <c r="O1116" s="437" t="n">
        <v>0</v>
      </c>
      <c r="P1116" s="437" t="n"/>
      <c r="Q1116" s="437" t="n"/>
      <c r="R1116" s="437" t="n"/>
      <c r="S1116" s="437" t="n"/>
      <c r="T1116" s="437" t="n"/>
      <c r="U1116" s="437" t="n"/>
      <c r="V1116" s="437" t="n"/>
      <c r="W1116" s="437" t="n">
        <v>0</v>
      </c>
      <c r="X1116" s="437" t="n">
        <v>1</v>
      </c>
      <c r="Y1116" s="437" t="n">
        <v>0</v>
      </c>
      <c r="Z1116" s="437" t="n"/>
      <c r="AA1116" s="437" t="n"/>
      <c r="AB1116" s="437" t="n"/>
    </row>
    <row r="1117">
      <c r="A1117" s="437" t="n">
        <v>50</v>
      </c>
      <c r="B1117" s="437" t="n">
        <v>0</v>
      </c>
      <c r="C1117" s="437" t="n">
        <v>0</v>
      </c>
      <c r="D1117" s="437" t="n">
        <v>2</v>
      </c>
      <c r="E1117" s="437" t="n">
        <v>0</v>
      </c>
      <c r="F1117" s="437">
        <f>ROUND(F1116,O1117)</f>
        <v/>
      </c>
      <c r="G1117" s="437" t="inlineStr">
        <is>
          <t>и1</t>
        </is>
      </c>
      <c r="H1117" s="437" t="inlineStr">
        <is>
          <t>Итого</t>
        </is>
      </c>
      <c r="I1117" s="437" t="n"/>
      <c r="J1117" s="437" t="n"/>
      <c r="K1117" s="437" t="n">
        <v>212</v>
      </c>
      <c r="L1117" s="437" t="n">
        <v>28</v>
      </c>
      <c r="M1117" s="437" t="n">
        <v>0</v>
      </c>
      <c r="N1117" s="437" t="inlineStr"/>
      <c r="O1117" s="437" t="n">
        <v>0</v>
      </c>
      <c r="P1117" s="437" t="n"/>
      <c r="Q1117" s="437" t="n"/>
      <c r="R1117" s="437" t="n"/>
      <c r="S1117" s="437" t="n"/>
      <c r="T1117" s="437" t="n"/>
      <c r="U1117" s="437" t="n"/>
      <c r="V1117" s="437" t="n"/>
      <c r="W1117" s="437" t="n">
        <v>0</v>
      </c>
      <c r="X1117" s="437" t="n">
        <v>1</v>
      </c>
      <c r="Y1117" s="437" t="n">
        <v>0</v>
      </c>
      <c r="Z1117" s="437" t="n"/>
      <c r="AA1117" s="437" t="n"/>
      <c r="AB1117" s="437" t="n"/>
    </row>
    <row r="1118">
      <c r="A1118" s="437" t="n">
        <v>50</v>
      </c>
      <c r="B1118" s="437" t="n">
        <v>0</v>
      </c>
      <c r="C1118" s="437" t="n">
        <v>0</v>
      </c>
      <c r="D1118" s="437" t="n">
        <v>2</v>
      </c>
      <c r="E1118" s="437" t="n">
        <v>0</v>
      </c>
      <c r="F1118" s="437">
        <f>ROUND(F1117*0.22,O1118)</f>
        <v/>
      </c>
      <c r="G1118" s="437" t="inlineStr">
        <is>
          <t>и2</t>
        </is>
      </c>
      <c r="H1118" s="437" t="inlineStr">
        <is>
          <t>НДС 22%</t>
        </is>
      </c>
      <c r="I1118" s="437" t="n"/>
      <c r="J1118" s="437" t="n"/>
      <c r="K1118" s="437" t="n">
        <v>212</v>
      </c>
      <c r="L1118" s="437" t="n">
        <v>29</v>
      </c>
      <c r="M1118" s="437" t="n">
        <v>0</v>
      </c>
      <c r="N1118" s="437" t="inlineStr"/>
      <c r="O1118" s="437" t="n">
        <v>0</v>
      </c>
      <c r="P1118" s="437" t="n"/>
      <c r="Q1118" s="437" t="n"/>
      <c r="R1118" s="437" t="n"/>
      <c r="S1118" s="437" t="n"/>
      <c r="T1118" s="437" t="n"/>
      <c r="U1118" s="437" t="n"/>
      <c r="V1118" s="437" t="n"/>
      <c r="W1118" s="437" t="n">
        <v>0</v>
      </c>
      <c r="X1118" s="437" t="n">
        <v>1</v>
      </c>
      <c r="Y1118" s="437" t="n">
        <v>0</v>
      </c>
      <c r="Z1118" s="437" t="n"/>
      <c r="AA1118" s="437" t="n"/>
      <c r="AB1118" s="437" t="n"/>
    </row>
    <row r="1119">
      <c r="A1119" s="437" t="n">
        <v>50</v>
      </c>
      <c r="B1119" s="437" t="n">
        <v>0</v>
      </c>
      <c r="C1119" s="437" t="n">
        <v>0</v>
      </c>
      <c r="D1119" s="437" t="n">
        <v>2</v>
      </c>
      <c r="E1119" s="437" t="n">
        <v>213</v>
      </c>
      <c r="F1119" s="437">
        <f>ROUND(F1117+F1118,O1119)</f>
        <v/>
      </c>
      <c r="G1119" s="437" t="inlineStr">
        <is>
          <t>и3</t>
        </is>
      </c>
      <c r="H1119" s="437" t="inlineStr">
        <is>
          <t>Всего</t>
        </is>
      </c>
      <c r="I1119" s="437" t="n"/>
      <c r="J1119" s="437" t="n"/>
      <c r="K1119" s="437" t="n">
        <v>212</v>
      </c>
      <c r="L1119" s="437" t="n">
        <v>30</v>
      </c>
      <c r="M1119" s="437" t="n">
        <v>0</v>
      </c>
      <c r="N1119" s="437" t="inlineStr"/>
      <c r="O1119" s="437" t="n">
        <v>0</v>
      </c>
      <c r="P1119" s="437" t="n"/>
      <c r="Q1119" s="437" t="n"/>
      <c r="R1119" s="437" t="n"/>
      <c r="S1119" s="437" t="n"/>
      <c r="T1119" s="437" t="n"/>
      <c r="U1119" s="437" t="n"/>
      <c r="V1119" s="437" t="n"/>
      <c r="W1119" s="437" t="n">
        <v>0</v>
      </c>
      <c r="X1119" s="437" t="n">
        <v>1</v>
      </c>
      <c r="Y1119" s="437" t="n">
        <v>0</v>
      </c>
      <c r="Z1119" s="437" t="n"/>
      <c r="AA1119" s="437" t="n"/>
      <c r="AB1119" s="437" t="n"/>
    </row>
    <row r="1120"/>
    <row r="1121">
      <c r="A1121" s="434" t="n">
        <v>3</v>
      </c>
      <c r="B1121" s="434" t="n">
        <v>0</v>
      </c>
      <c r="C1121" s="434" t="n"/>
      <c r="D1121" s="434">
        <f>ROW(A1130)</f>
        <v/>
      </c>
      <c r="E1121" s="434" t="n"/>
      <c r="F1121" s="434" t="inlineStr">
        <is>
          <t>Новая локальная смета</t>
        </is>
      </c>
      <c r="G1121" s="434" t="inlineStr">
        <is>
          <t>Молодежная 1</t>
        </is>
      </c>
      <c r="H1121" s="434" t="inlineStr"/>
      <c r="I1121" s="434" t="n">
        <v>0</v>
      </c>
      <c r="J1121" s="434" t="inlineStr"/>
      <c r="K1121" s="434" t="n">
        <v>0</v>
      </c>
      <c r="L1121" s="434" t="inlineStr">
        <is>
          <t>Новая локальная смета</t>
        </is>
      </c>
      <c r="M1121" s="434" t="inlineStr"/>
      <c r="N1121" s="434" t="n"/>
      <c r="O1121" s="434" t="n"/>
      <c r="P1121" s="434" t="n"/>
      <c r="Q1121" s="434" t="n"/>
      <c r="R1121" s="434" t="n"/>
      <c r="S1121" s="434" t="n">
        <v>0</v>
      </c>
      <c r="T1121" s="434" t="n"/>
      <c r="U1121" s="434" t="inlineStr"/>
      <c r="V1121" s="434" t="n">
        <v>0</v>
      </c>
      <c r="W1121" s="434" t="n"/>
      <c r="X1121" s="434" t="n"/>
      <c r="Y1121" s="434" t="n"/>
      <c r="Z1121" s="434" t="n"/>
      <c r="AA1121" s="434" t="n"/>
      <c r="AB1121" s="434" t="inlineStr"/>
      <c r="AC1121" s="434" t="inlineStr"/>
      <c r="AD1121" s="434" t="inlineStr"/>
      <c r="AE1121" s="434" t="inlineStr"/>
      <c r="AF1121" s="434" t="inlineStr"/>
      <c r="AG1121" s="434" t="inlineStr"/>
      <c r="AH1121" s="434" t="n"/>
      <c r="AI1121" s="434" t="n"/>
      <c r="AJ1121" s="434" t="n"/>
      <c r="AK1121" s="434" t="n"/>
      <c r="AL1121" s="434" t="n"/>
      <c r="AM1121" s="434" t="n"/>
      <c r="AN1121" s="434" t="n"/>
      <c r="AO1121" s="434" t="n"/>
      <c r="AP1121" s="434" t="inlineStr"/>
      <c r="AQ1121" s="434" t="inlineStr"/>
      <c r="AR1121" s="434" t="inlineStr"/>
      <c r="AS1121" s="434" t="n"/>
      <c r="AT1121" s="434" t="n"/>
      <c r="AU1121" s="434" t="n"/>
      <c r="AV1121" s="434" t="n"/>
      <c r="AW1121" s="434" t="n"/>
      <c r="AX1121" s="434" t="n"/>
      <c r="AY1121" s="434" t="n"/>
      <c r="AZ1121" s="434" t="inlineStr"/>
      <c r="BA1121" s="434" t="n"/>
      <c r="BB1121" s="434" t="inlineStr"/>
      <c r="BC1121" s="434" t="inlineStr"/>
      <c r="BD1121" s="434" t="inlineStr"/>
      <c r="BE1121" s="434" t="inlineStr"/>
      <c r="BF1121" s="434" t="inlineStr"/>
      <c r="BG1121" s="434" t="inlineStr"/>
      <c r="BH1121" s="434" t="inlineStr"/>
      <c r="BI1121" s="434" t="inlineStr"/>
      <c r="BJ1121" s="434" t="inlineStr"/>
      <c r="BK1121" s="434" t="inlineStr"/>
      <c r="BL1121" s="434" t="inlineStr"/>
      <c r="BM1121" s="434" t="inlineStr"/>
      <c r="BN1121" s="434" t="inlineStr"/>
      <c r="BO1121" s="434" t="inlineStr"/>
      <c r="BP1121" s="434" t="inlineStr"/>
      <c r="BQ1121" s="434" t="n"/>
      <c r="BR1121" s="434" t="n"/>
      <c r="BS1121" s="434" t="n"/>
      <c r="BT1121" s="434" t="n"/>
      <c r="BU1121" s="434" t="n"/>
      <c r="BV1121" s="434" t="n"/>
      <c r="BW1121" s="434" t="n"/>
      <c r="BX1121" s="434" t="n">
        <v>0</v>
      </c>
      <c r="BY1121" s="434" t="n"/>
      <c r="BZ1121" s="434" t="n"/>
      <c r="CA1121" s="434" t="n"/>
      <c r="CB1121" s="434" t="n"/>
      <c r="CC1121" s="434" t="n"/>
      <c r="CD1121" s="434" t="n"/>
      <c r="CE1121" s="434" t="n"/>
      <c r="CF1121" s="434" t="n">
        <v>0</v>
      </c>
      <c r="CG1121" s="434" t="n">
        <v>0</v>
      </c>
      <c r="CH1121" s="434" t="n"/>
      <c r="CI1121" s="434" t="inlineStr"/>
      <c r="CJ1121" s="434" t="inlineStr"/>
      <c r="CK1121" t="inlineStr"/>
      <c r="CL1121" t="inlineStr"/>
      <c r="CM1121" t="inlineStr"/>
      <c r="CN1121" t="inlineStr"/>
      <c r="CO1121" t="inlineStr"/>
      <c r="CP1121" t="inlineStr"/>
      <c r="CQ1121" t="inlineStr"/>
    </row>
    <row r="1122"/>
    <row r="1123">
      <c r="A1123" s="435" t="n">
        <v>52</v>
      </c>
      <c r="B1123" s="435">
        <f>B1130</f>
        <v/>
      </c>
      <c r="C1123" s="435">
        <f>C1130</f>
        <v/>
      </c>
      <c r="D1123" s="435">
        <f>D1130</f>
        <v/>
      </c>
      <c r="E1123" s="435">
        <f>E1130</f>
        <v/>
      </c>
      <c r="F1123" s="435">
        <f>F1130</f>
        <v/>
      </c>
      <c r="G1123" s="435">
        <f>G1130</f>
        <v/>
      </c>
      <c r="H1123" s="435" t="n"/>
      <c r="I1123" s="435" t="n"/>
      <c r="J1123" s="435" t="n"/>
      <c r="K1123" s="435" t="n"/>
      <c r="L1123" s="435" t="n"/>
      <c r="M1123" s="435" t="n"/>
      <c r="N1123" s="435" t="n"/>
      <c r="O1123" s="435">
        <f>O1130</f>
        <v/>
      </c>
      <c r="P1123" s="435">
        <f>P1130</f>
        <v/>
      </c>
      <c r="Q1123" s="435">
        <f>Q1130</f>
        <v/>
      </c>
      <c r="R1123" s="435">
        <f>R1130</f>
        <v/>
      </c>
      <c r="S1123" s="435">
        <f>S1130</f>
        <v/>
      </c>
      <c r="T1123" s="435">
        <f>T1130</f>
        <v/>
      </c>
      <c r="U1123" s="435">
        <f>U1130</f>
        <v/>
      </c>
      <c r="V1123" s="435">
        <f>V1130</f>
        <v/>
      </c>
      <c r="W1123" s="435">
        <f>W1130</f>
        <v/>
      </c>
      <c r="X1123" s="435">
        <f>X1130</f>
        <v/>
      </c>
      <c r="Y1123" s="435">
        <f>Y1130</f>
        <v/>
      </c>
      <c r="Z1123" s="435">
        <f>Z1130</f>
        <v/>
      </c>
      <c r="AA1123" s="435">
        <f>AA1130</f>
        <v/>
      </c>
      <c r="AB1123" s="435">
        <f>AB1130</f>
        <v/>
      </c>
      <c r="AC1123" s="435">
        <f>AC1130</f>
        <v/>
      </c>
      <c r="AD1123" s="435">
        <f>AD1130</f>
        <v/>
      </c>
      <c r="AE1123" s="435">
        <f>AE1130</f>
        <v/>
      </c>
      <c r="AF1123" s="435">
        <f>AF1130</f>
        <v/>
      </c>
      <c r="AG1123" s="435">
        <f>AG1130</f>
        <v/>
      </c>
      <c r="AH1123" s="435">
        <f>AH1130</f>
        <v/>
      </c>
      <c r="AI1123" s="435">
        <f>AI1130</f>
        <v/>
      </c>
      <c r="AJ1123" s="435">
        <f>AJ1130</f>
        <v/>
      </c>
      <c r="AK1123" s="435">
        <f>AK1130</f>
        <v/>
      </c>
      <c r="AL1123" s="435">
        <f>AL1130</f>
        <v/>
      </c>
      <c r="AM1123" s="435">
        <f>AM1130</f>
        <v/>
      </c>
      <c r="AN1123" s="435">
        <f>AN1130</f>
        <v/>
      </c>
      <c r="AO1123" s="435">
        <f>AO1130</f>
        <v/>
      </c>
      <c r="AP1123" s="435">
        <f>AP1130</f>
        <v/>
      </c>
      <c r="AQ1123" s="435">
        <f>AQ1130</f>
        <v/>
      </c>
      <c r="AR1123" s="435">
        <f>AR1130</f>
        <v/>
      </c>
      <c r="AS1123" s="435">
        <f>AS1130</f>
        <v/>
      </c>
      <c r="AT1123" s="435">
        <f>AT1130</f>
        <v/>
      </c>
      <c r="AU1123" s="435">
        <f>AU1130</f>
        <v/>
      </c>
      <c r="AV1123" s="435">
        <f>AV1130</f>
        <v/>
      </c>
      <c r="AW1123" s="435">
        <f>AW1130</f>
        <v/>
      </c>
      <c r="AX1123" s="435">
        <f>AX1130</f>
        <v/>
      </c>
      <c r="AY1123" s="435">
        <f>AY1130</f>
        <v/>
      </c>
      <c r="AZ1123" s="435">
        <f>AZ1130</f>
        <v/>
      </c>
      <c r="BA1123" s="435">
        <f>BA1130</f>
        <v/>
      </c>
      <c r="BB1123" s="435">
        <f>BB1130</f>
        <v/>
      </c>
      <c r="BC1123" s="435">
        <f>BC1130</f>
        <v/>
      </c>
      <c r="BD1123" s="435">
        <f>BD1130</f>
        <v/>
      </c>
      <c r="BE1123" s="435">
        <f>BE1130</f>
        <v/>
      </c>
      <c r="BF1123" s="435">
        <f>BF1130</f>
        <v/>
      </c>
      <c r="BG1123" s="435">
        <f>BG1130</f>
        <v/>
      </c>
      <c r="BH1123" s="435">
        <f>BH1130</f>
        <v/>
      </c>
      <c r="BI1123" s="435">
        <f>BI1130</f>
        <v/>
      </c>
      <c r="BJ1123" s="435">
        <f>BJ1130</f>
        <v/>
      </c>
      <c r="BK1123" s="435">
        <f>BK1130</f>
        <v/>
      </c>
      <c r="BL1123" s="435">
        <f>BL1130</f>
        <v/>
      </c>
      <c r="BM1123" s="435">
        <f>BM1130</f>
        <v/>
      </c>
      <c r="BN1123" s="435">
        <f>BN1130</f>
        <v/>
      </c>
      <c r="BO1123" s="435">
        <f>BO1130</f>
        <v/>
      </c>
      <c r="BP1123" s="435">
        <f>BP1130</f>
        <v/>
      </c>
      <c r="BQ1123" s="435">
        <f>BQ1130</f>
        <v/>
      </c>
      <c r="BR1123" s="435">
        <f>BR1130</f>
        <v/>
      </c>
      <c r="BS1123" s="435">
        <f>BS1130</f>
        <v/>
      </c>
      <c r="BT1123" s="435">
        <f>BT1130</f>
        <v/>
      </c>
      <c r="BU1123" s="435">
        <f>BU1130</f>
        <v/>
      </c>
      <c r="BV1123" s="435">
        <f>BV1130</f>
        <v/>
      </c>
      <c r="BW1123" s="435">
        <f>BW1130</f>
        <v/>
      </c>
      <c r="BX1123" s="435">
        <f>BX1130</f>
        <v/>
      </c>
      <c r="BY1123" s="435">
        <f>BY1130</f>
        <v/>
      </c>
      <c r="BZ1123" s="435">
        <f>BZ1130</f>
        <v/>
      </c>
      <c r="CA1123" s="435">
        <f>CA1130</f>
        <v/>
      </c>
      <c r="CB1123" s="435">
        <f>CB1130</f>
        <v/>
      </c>
      <c r="CC1123" s="435">
        <f>CC1130</f>
        <v/>
      </c>
      <c r="CD1123" s="435">
        <f>CD1130</f>
        <v/>
      </c>
      <c r="CE1123" s="435">
        <f>CE1130</f>
        <v/>
      </c>
      <c r="CF1123" s="435">
        <f>CF1130</f>
        <v/>
      </c>
      <c r="CG1123" s="435">
        <f>CG1130</f>
        <v/>
      </c>
      <c r="CH1123" s="435">
        <f>CH1130</f>
        <v/>
      </c>
      <c r="CI1123" s="435">
        <f>CI1130</f>
        <v/>
      </c>
      <c r="CJ1123" s="435">
        <f>CJ1130</f>
        <v/>
      </c>
      <c r="CK1123" s="435">
        <f>CK1130</f>
        <v/>
      </c>
      <c r="CL1123" s="435">
        <f>CL1130</f>
        <v/>
      </c>
      <c r="CM1123" s="435">
        <f>CM1130</f>
        <v/>
      </c>
      <c r="CN1123" s="435">
        <f>CN1130</f>
        <v/>
      </c>
      <c r="CO1123" s="435">
        <f>CO1130</f>
        <v/>
      </c>
      <c r="CP1123" s="435">
        <f>CP1130</f>
        <v/>
      </c>
      <c r="CQ1123" s="435">
        <f>CQ1130</f>
        <v/>
      </c>
      <c r="CR1123" s="435">
        <f>CR1130</f>
        <v/>
      </c>
      <c r="CS1123" s="435">
        <f>CS1130</f>
        <v/>
      </c>
      <c r="CT1123" s="435">
        <f>CT1130</f>
        <v/>
      </c>
      <c r="CU1123" s="435">
        <f>CU1130</f>
        <v/>
      </c>
      <c r="CV1123" s="435">
        <f>CV1130</f>
        <v/>
      </c>
      <c r="CW1123" s="435">
        <f>CW1130</f>
        <v/>
      </c>
      <c r="CX1123" s="435">
        <f>CX1130</f>
        <v/>
      </c>
      <c r="CY1123" s="435">
        <f>CY1130</f>
        <v/>
      </c>
      <c r="CZ1123" s="435">
        <f>CZ1130</f>
        <v/>
      </c>
      <c r="DA1123" s="435">
        <f>DA1130</f>
        <v/>
      </c>
      <c r="DB1123" s="435">
        <f>DB1130</f>
        <v/>
      </c>
      <c r="DC1123" s="435">
        <f>DC1130</f>
        <v/>
      </c>
      <c r="DD1123" s="435">
        <f>DD1130</f>
        <v/>
      </c>
      <c r="DE1123" s="435">
        <f>DE1130</f>
        <v/>
      </c>
      <c r="DF1123" s="435">
        <f>DF1130</f>
        <v/>
      </c>
      <c r="DG1123" s="436">
        <f>DG1130</f>
        <v/>
      </c>
      <c r="DH1123" s="436">
        <f>DH1130</f>
        <v/>
      </c>
      <c r="DI1123" s="436">
        <f>DI1130</f>
        <v/>
      </c>
      <c r="DJ1123" s="436">
        <f>DJ1130</f>
        <v/>
      </c>
      <c r="DK1123" s="436">
        <f>DK1130</f>
        <v/>
      </c>
      <c r="DL1123" s="436">
        <f>DL1130</f>
        <v/>
      </c>
      <c r="DM1123" s="436">
        <f>DM1130</f>
        <v/>
      </c>
      <c r="DN1123" s="436">
        <f>DN1130</f>
        <v/>
      </c>
      <c r="DO1123" s="436">
        <f>DO1130</f>
        <v/>
      </c>
      <c r="DP1123" s="436">
        <f>DP1130</f>
        <v/>
      </c>
      <c r="DQ1123" s="436">
        <f>DQ1130</f>
        <v/>
      </c>
      <c r="DR1123" s="436">
        <f>DR1130</f>
        <v/>
      </c>
      <c r="DS1123" s="436">
        <f>DS1130</f>
        <v/>
      </c>
      <c r="DT1123" s="436">
        <f>DT1130</f>
        <v/>
      </c>
      <c r="DU1123" s="436">
        <f>DU1130</f>
        <v/>
      </c>
      <c r="DV1123" s="436">
        <f>DV1130</f>
        <v/>
      </c>
      <c r="DW1123" s="436">
        <f>DW1130</f>
        <v/>
      </c>
      <c r="DX1123" s="436">
        <f>DX1130</f>
        <v/>
      </c>
      <c r="DY1123" s="436">
        <f>DY1130</f>
        <v/>
      </c>
      <c r="DZ1123" s="436">
        <f>DZ1130</f>
        <v/>
      </c>
      <c r="EA1123" s="436">
        <f>EA1130</f>
        <v/>
      </c>
      <c r="EB1123" s="436">
        <f>EB1130</f>
        <v/>
      </c>
      <c r="EC1123" s="436">
        <f>EC1130</f>
        <v/>
      </c>
      <c r="ED1123" s="436">
        <f>ED1130</f>
        <v/>
      </c>
      <c r="EE1123" s="436">
        <f>EE1130</f>
        <v/>
      </c>
      <c r="EF1123" s="436">
        <f>EF1130</f>
        <v/>
      </c>
      <c r="EG1123" s="436">
        <f>EG1130</f>
        <v/>
      </c>
      <c r="EH1123" s="436">
        <f>EH1130</f>
        <v/>
      </c>
      <c r="EI1123" s="436">
        <f>EI1130</f>
        <v/>
      </c>
      <c r="EJ1123" s="436">
        <f>EJ1130</f>
        <v/>
      </c>
      <c r="EK1123" s="436">
        <f>EK1130</f>
        <v/>
      </c>
      <c r="EL1123" s="436">
        <f>EL1130</f>
        <v/>
      </c>
      <c r="EM1123" s="436">
        <f>EM1130</f>
        <v/>
      </c>
      <c r="EN1123" s="436">
        <f>EN1130</f>
        <v/>
      </c>
      <c r="EO1123" s="436">
        <f>EO1130</f>
        <v/>
      </c>
      <c r="EP1123" s="436">
        <f>EP1130</f>
        <v/>
      </c>
      <c r="EQ1123" s="436">
        <f>EQ1130</f>
        <v/>
      </c>
      <c r="ER1123" s="436">
        <f>ER1130</f>
        <v/>
      </c>
      <c r="ES1123" s="436">
        <f>ES1130</f>
        <v/>
      </c>
      <c r="ET1123" s="436">
        <f>ET1130</f>
        <v/>
      </c>
      <c r="EU1123" s="436">
        <f>EU1130</f>
        <v/>
      </c>
      <c r="EV1123" s="436">
        <f>EV1130</f>
        <v/>
      </c>
      <c r="EW1123" s="436">
        <f>EW1130</f>
        <v/>
      </c>
      <c r="EX1123" s="436">
        <f>EX1130</f>
        <v/>
      </c>
      <c r="EY1123" s="436">
        <f>EY1130</f>
        <v/>
      </c>
      <c r="EZ1123" s="436">
        <f>EZ1130</f>
        <v/>
      </c>
      <c r="FA1123" s="436">
        <f>FA1130</f>
        <v/>
      </c>
      <c r="FB1123" s="436">
        <f>FB1130</f>
        <v/>
      </c>
      <c r="FC1123" s="436">
        <f>FC1130</f>
        <v/>
      </c>
      <c r="FD1123" s="436">
        <f>FD1130</f>
        <v/>
      </c>
      <c r="FE1123" s="436">
        <f>FE1130</f>
        <v/>
      </c>
      <c r="FF1123" s="436">
        <f>FF1130</f>
        <v/>
      </c>
      <c r="FG1123" s="436">
        <f>FG1130</f>
        <v/>
      </c>
      <c r="FH1123" s="436">
        <f>FH1130</f>
        <v/>
      </c>
      <c r="FI1123" s="436">
        <f>FI1130</f>
        <v/>
      </c>
      <c r="FJ1123" s="436">
        <f>FJ1130</f>
        <v/>
      </c>
      <c r="FK1123" s="436">
        <f>FK1130</f>
        <v/>
      </c>
      <c r="FL1123" s="436">
        <f>FL1130</f>
        <v/>
      </c>
      <c r="FM1123" s="436">
        <f>FM1130</f>
        <v/>
      </c>
      <c r="FN1123" s="436">
        <f>FN1130</f>
        <v/>
      </c>
      <c r="FO1123" s="436">
        <f>FO1130</f>
        <v/>
      </c>
      <c r="FP1123" s="436">
        <f>FP1130</f>
        <v/>
      </c>
      <c r="FQ1123" s="436">
        <f>FQ1130</f>
        <v/>
      </c>
      <c r="FR1123" s="436">
        <f>FR1130</f>
        <v/>
      </c>
      <c r="FS1123" s="436">
        <f>FS1130</f>
        <v/>
      </c>
      <c r="FT1123" s="436">
        <f>FT1130</f>
        <v/>
      </c>
      <c r="FU1123" s="436">
        <f>FU1130</f>
        <v/>
      </c>
      <c r="FV1123" s="436">
        <f>FV1130</f>
        <v/>
      </c>
      <c r="FW1123" s="436">
        <f>FW1130</f>
        <v/>
      </c>
      <c r="FX1123" s="436">
        <f>FX1130</f>
        <v/>
      </c>
      <c r="FY1123" s="436">
        <f>FY1130</f>
        <v/>
      </c>
      <c r="FZ1123" s="436">
        <f>FZ1130</f>
        <v/>
      </c>
      <c r="GA1123" s="436">
        <f>GA1130</f>
        <v/>
      </c>
      <c r="GB1123" s="436">
        <f>GB1130</f>
        <v/>
      </c>
      <c r="GC1123" s="436">
        <f>GC1130</f>
        <v/>
      </c>
      <c r="GD1123" s="436">
        <f>GD1130</f>
        <v/>
      </c>
      <c r="GE1123" s="436">
        <f>GE1130</f>
        <v/>
      </c>
      <c r="GF1123" s="436">
        <f>GF1130</f>
        <v/>
      </c>
      <c r="GG1123" s="436">
        <f>GG1130</f>
        <v/>
      </c>
      <c r="GH1123" s="436">
        <f>GH1130</f>
        <v/>
      </c>
      <c r="GI1123" s="436">
        <f>GI1130</f>
        <v/>
      </c>
      <c r="GJ1123" s="436">
        <f>GJ1130</f>
        <v/>
      </c>
      <c r="GK1123" s="436">
        <f>GK1130</f>
        <v/>
      </c>
      <c r="GL1123" s="436">
        <f>GL1130</f>
        <v/>
      </c>
      <c r="GM1123" s="436">
        <f>GM1130</f>
        <v/>
      </c>
      <c r="GN1123" s="436">
        <f>GN1130</f>
        <v/>
      </c>
      <c r="GO1123" s="436">
        <f>GO1130</f>
        <v/>
      </c>
      <c r="GP1123" s="436">
        <f>GP1130</f>
        <v/>
      </c>
      <c r="GQ1123" s="436">
        <f>GQ1130</f>
        <v/>
      </c>
      <c r="GR1123" s="436">
        <f>GR1130</f>
        <v/>
      </c>
      <c r="GS1123" s="436">
        <f>GS1130</f>
        <v/>
      </c>
      <c r="GT1123" s="436">
        <f>GT1130</f>
        <v/>
      </c>
      <c r="GU1123" s="436">
        <f>GU1130</f>
        <v/>
      </c>
      <c r="GV1123" s="436">
        <f>GV1130</f>
        <v/>
      </c>
      <c r="GW1123" s="436">
        <f>GW1130</f>
        <v/>
      </c>
      <c r="GX1123" s="436">
        <f>GX1130</f>
        <v/>
      </c>
    </row>
    <row r="1124"/>
    <row r="1125">
      <c r="A1125" t="n">
        <v>17</v>
      </c>
      <c r="B1125" t="n">
        <v>0</v>
      </c>
      <c r="C1125">
        <f>ROW(SmtRes!A528)</f>
        <v/>
      </c>
      <c r="D1125">
        <f>ROW(EtalonRes!A484)</f>
        <v/>
      </c>
      <c r="E1125" t="inlineStr">
        <is>
          <t>1</t>
        </is>
      </c>
      <c r="F1125" t="inlineStr">
        <is>
          <t>65-10-1</t>
        </is>
      </c>
      <c r="G1125" t="inlineStr">
        <is>
          <t>Очистка канализационной сети внутренней</t>
        </is>
      </c>
      <c r="H1125" t="inlineStr">
        <is>
          <t>100 м трубопровода</t>
        </is>
      </c>
      <c r="I1125">
        <f>ROUND(ROUND(15/100,4),7)</f>
        <v/>
      </c>
      <c r="J1125" t="n">
        <v>0</v>
      </c>
      <c r="K1125">
        <f>ROUND(ROUND(15/100,4),7)</f>
        <v/>
      </c>
      <c r="O1125">
        <f>ROUND(CP1125,0)</f>
        <v/>
      </c>
      <c r="P1125">
        <f>ROUND(CQ1125*I1125,0)</f>
        <v/>
      </c>
      <c r="Q1125">
        <f>(ROUND((ROUND(((ET1125)*I1125),0)*BB1125),0)+ROUND((ROUND(((AE1125-(EU1125))*I1125),0)*BS1125),0))</f>
        <v/>
      </c>
      <c r="R1125">
        <f>(ROUND((ROUND(((EU1125)*I1125),0)*BS1125),0)+ROUND((ROUND(((AE1125-(EU1125))*I1125),0)*BS1125),0))</f>
        <v/>
      </c>
      <c r="S1125">
        <f>ROUND(CT1125*I1125,0)</f>
        <v/>
      </c>
      <c r="T1125">
        <f>ROUND(CU1125*I1125,0)</f>
        <v/>
      </c>
      <c r="U1125">
        <f>ROUND(CV1125*I1125,7)</f>
        <v/>
      </c>
      <c r="V1125">
        <f>ROUND(CW1125*I1125,7)</f>
        <v/>
      </c>
      <c r="W1125">
        <f>ROUND(CX1125*I1125,0)</f>
        <v/>
      </c>
      <c r="X1125">
        <f>ROUND(CY1125,0)</f>
        <v/>
      </c>
      <c r="Y1125">
        <f>ROUND(CZ1125,0)</f>
        <v/>
      </c>
      <c r="AA1125" t="n">
        <v>78869116</v>
      </c>
      <c r="AB1125">
        <f>ROUND((AC1125+AD1125+AF1125),2)</f>
        <v/>
      </c>
      <c r="AC1125">
        <f>ROUND((ES1125),2)</f>
        <v/>
      </c>
      <c r="AD1125">
        <f>ROUND((((ET1125)-(EU1125))+AE1125),2)</f>
        <v/>
      </c>
      <c r="AE1125">
        <f>ROUND((EU1125),2)</f>
        <v/>
      </c>
      <c r="AF1125">
        <f>ROUND((EV1125),2)</f>
        <v/>
      </c>
      <c r="AG1125">
        <f>ROUND((AP1125),2)</f>
        <v/>
      </c>
      <c r="AH1125">
        <f>(EW1125)</f>
        <v/>
      </c>
      <c r="AI1125">
        <f>(EX1125)</f>
        <v/>
      </c>
      <c r="AJ1125">
        <f>(AS1125)</f>
        <v/>
      </c>
      <c r="AK1125" t="n">
        <v>403.3</v>
      </c>
      <c r="AL1125" t="n">
        <v>139.36</v>
      </c>
      <c r="AM1125" t="n">
        <v>0.87</v>
      </c>
      <c r="AN1125" t="n">
        <v>0</v>
      </c>
      <c r="AO1125" t="n">
        <v>263.07</v>
      </c>
      <c r="AP1125" t="n">
        <v>0</v>
      </c>
      <c r="AQ1125" t="n">
        <v>32.2</v>
      </c>
      <c r="AR1125" t="n">
        <v>0</v>
      </c>
      <c r="AS1125" t="n">
        <v>0</v>
      </c>
      <c r="AT1125" t="n">
        <v>103</v>
      </c>
      <c r="AU1125" t="n">
        <v>52</v>
      </c>
      <c r="AV1125" t="n">
        <v>1</v>
      </c>
      <c r="AW1125" t="n">
        <v>1</v>
      </c>
      <c r="AZ1125" t="n">
        <v>1</v>
      </c>
      <c r="BA1125" t="n">
        <v>52.25</v>
      </c>
      <c r="BB1125" t="n">
        <v>25.03</v>
      </c>
      <c r="BC1125" t="n">
        <v>11.85</v>
      </c>
      <c r="BD1125" t="inlineStr"/>
      <c r="BE1125" t="inlineStr"/>
      <c r="BF1125" t="inlineStr"/>
      <c r="BG1125" t="inlineStr"/>
      <c r="BH1125" t="n">
        <v>0</v>
      </c>
      <c r="BI1125" t="n">
        <v>1</v>
      </c>
      <c r="BJ1125" t="inlineStr">
        <is>
          <t>ТЕРр Московской обл., 65-10-1, приказ Минстроя России №675/пр от 28.02.2017 № 263/пр</t>
        </is>
      </c>
      <c r="BM1125" t="n">
        <v>65007</v>
      </c>
      <c r="BN1125" t="n">
        <v>0</v>
      </c>
      <c r="BO1125" t="inlineStr">
        <is>
          <t>65-10-1</t>
        </is>
      </c>
      <c r="BP1125" t="n">
        <v>1</v>
      </c>
      <c r="BQ1125" t="n">
        <v>6</v>
      </c>
      <c r="BR1125" t="n">
        <v>0</v>
      </c>
      <c r="BS1125" t="n">
        <v>52.25</v>
      </c>
      <c r="BT1125" t="n">
        <v>1</v>
      </c>
      <c r="BU1125" t="n">
        <v>1</v>
      </c>
      <c r="BV1125" t="n">
        <v>1</v>
      </c>
      <c r="BW1125" t="n">
        <v>1</v>
      </c>
      <c r="BX1125" t="n">
        <v>1</v>
      </c>
      <c r="BY1125" t="inlineStr"/>
      <c r="BZ1125" t="n">
        <v>103</v>
      </c>
      <c r="CA1125" t="n">
        <v>52</v>
      </c>
      <c r="CB1125" t="inlineStr"/>
      <c r="CE1125" t="n">
        <v>12</v>
      </c>
      <c r="CF1125" t="n">
        <v>0</v>
      </c>
      <c r="CG1125" t="n">
        <v>0</v>
      </c>
      <c r="CM1125" t="n">
        <v>0</v>
      </c>
      <c r="CN1125" t="inlineStr"/>
      <c r="CO1125" t="n">
        <v>0</v>
      </c>
      <c r="CP1125">
        <f>(P1125+Q1125+S1125)</f>
        <v/>
      </c>
      <c r="CQ1125">
        <f>AC1125*BC1125</f>
        <v/>
      </c>
      <c r="CR1125">
        <f>(ROUND((ROUND(((ET1125)*1),0)*BB1125),0)+ROUND((ROUND(((AE1125-(EU1125))*1),0)*BS1125),0))</f>
        <v/>
      </c>
      <c r="CS1125">
        <f>(ROUND((ROUND(((EU1125)*1),0)*BS1125),0)+ROUND((ROUND(((AE1125-(EU1125))*1),0)*BS1125),0))</f>
        <v/>
      </c>
      <c r="CT1125">
        <f>AF1125*BA1125</f>
        <v/>
      </c>
      <c r="CU1125">
        <f>AG1125</f>
        <v/>
      </c>
      <c r="CV1125">
        <f>AH1125</f>
        <v/>
      </c>
      <c r="CW1125">
        <f>AI1125</f>
        <v/>
      </c>
      <c r="CX1125">
        <f>AJ1125</f>
        <v/>
      </c>
      <c r="CY1125">
        <f>(((S1125+R1125)*AT1125)/100)</f>
        <v/>
      </c>
      <c r="CZ1125">
        <f>(((S1125+R1125)*AU1125)/100)</f>
        <v/>
      </c>
      <c r="DC1125" t="inlineStr"/>
      <c r="DD1125" t="inlineStr"/>
      <c r="DE1125" t="inlineStr"/>
      <c r="DF1125" t="inlineStr"/>
      <c r="DG1125" t="inlineStr"/>
      <c r="DH1125" t="inlineStr"/>
      <c r="DI1125" t="inlineStr"/>
      <c r="DJ1125" t="inlineStr"/>
      <c r="DK1125" t="inlineStr"/>
      <c r="DL1125" t="inlineStr"/>
      <c r="DM1125" t="inlineStr"/>
      <c r="DN1125" t="n">
        <v>0</v>
      </c>
      <c r="DO1125" t="n">
        <v>0</v>
      </c>
      <c r="DP1125" t="n">
        <v>1</v>
      </c>
      <c r="DQ1125" t="n">
        <v>1</v>
      </c>
      <c r="DU1125" t="n">
        <v>1013</v>
      </c>
      <c r="DV1125" t="inlineStr">
        <is>
          <t>100 м трубопровода</t>
        </is>
      </c>
      <c r="DW1125" t="inlineStr">
        <is>
          <t>100 м трубопровода</t>
        </is>
      </c>
      <c r="DX1125" t="n">
        <v>1</v>
      </c>
      <c r="DZ1125" t="inlineStr"/>
      <c r="EA1125" t="inlineStr"/>
      <c r="EB1125" t="inlineStr"/>
      <c r="EC1125" t="inlineStr"/>
      <c r="EE1125" t="n">
        <v>78726000</v>
      </c>
      <c r="EF1125" t="n">
        <v>6</v>
      </c>
      <c r="EG1125" t="inlineStr">
        <is>
          <t>Ремонтно-строительные работы</t>
        </is>
      </c>
      <c r="EH1125" t="n">
        <v>99</v>
      </c>
      <c r="EI1125" t="inlineStr">
        <is>
          <t>Внутренние санитарно-технические работы</t>
        </is>
      </c>
      <c r="EJ1125" t="n">
        <v>1</v>
      </c>
      <c r="EK1125" t="n">
        <v>65007</v>
      </c>
      <c r="EL1125" t="inlineStr">
        <is>
          <t>Внутренние санитарнотехнические работы: смена труб, санприборов, запорной арматуры и другое</t>
        </is>
      </c>
      <c r="EM1125" t="inlineStr">
        <is>
          <t>рФЕР-65</t>
        </is>
      </c>
      <c r="EO1125" t="inlineStr"/>
      <c r="EQ1125" t="n">
        <v>0</v>
      </c>
      <c r="ER1125" t="n">
        <v>403.3</v>
      </c>
      <c r="ES1125" t="n">
        <v>139.36</v>
      </c>
      <c r="ET1125" t="n">
        <v>0.87</v>
      </c>
      <c r="EU1125" t="n">
        <v>0</v>
      </c>
      <c r="EV1125" t="n">
        <v>263.07</v>
      </c>
      <c r="EW1125" t="n">
        <v>32.2</v>
      </c>
      <c r="EX1125" t="n">
        <v>0</v>
      </c>
      <c r="EY1125" t="n">
        <v>0</v>
      </c>
      <c r="FQ1125" t="n">
        <v>0</v>
      </c>
      <c r="FR1125" t="n">
        <v>0</v>
      </c>
      <c r="FS1125" t="n">
        <v>0</v>
      </c>
      <c r="FX1125" t="n">
        <v>103</v>
      </c>
      <c r="FY1125" t="n">
        <v>52</v>
      </c>
      <c r="GA1125" t="inlineStr"/>
      <c r="GD1125" t="n">
        <v>1</v>
      </c>
      <c r="GF1125" t="n">
        <v>-66904957</v>
      </c>
      <c r="GG1125" t="n">
        <v>2</v>
      </c>
      <c r="GH1125" t="n">
        <v>1</v>
      </c>
      <c r="GI1125" t="n">
        <v>2</v>
      </c>
      <c r="GJ1125" t="n">
        <v>0</v>
      </c>
      <c r="GK1125" t="n">
        <v>0</v>
      </c>
      <c r="GL1125">
        <f>ROUND(IF(AND(BH1125=3,BI1125=3,FS1125&lt;&gt;0),P1125,0),0)</f>
        <v/>
      </c>
      <c r="GM1125">
        <f>ROUND(O1125+X1125+Y1125,0)+GX1125</f>
        <v/>
      </c>
      <c r="GN1125">
        <f>IF(OR(BI1125=0,BI1125=1),GM1125-GX1125,0)</f>
        <v/>
      </c>
      <c r="GO1125">
        <f>IF(BI1125=2,GM1125-GX1125,0)</f>
        <v/>
      </c>
      <c r="GP1125">
        <f>IF(BI1125=4,GM1125-GX1125,0)</f>
        <v/>
      </c>
      <c r="GR1125" t="n">
        <v>0</v>
      </c>
      <c r="GS1125" t="n">
        <v>3</v>
      </c>
      <c r="GT1125" t="n">
        <v>0</v>
      </c>
      <c r="GU1125" t="inlineStr"/>
      <c r="GV1125">
        <f>ROUND((GT1125),2)</f>
        <v/>
      </c>
      <c r="GW1125" t="n">
        <v>1</v>
      </c>
      <c r="GX1125">
        <f>ROUND(HC1125*I1125,0)</f>
        <v/>
      </c>
      <c r="HA1125" t="n">
        <v>0</v>
      </c>
      <c r="HB1125" t="n">
        <v>0</v>
      </c>
      <c r="HC1125">
        <f>GV1125*GW1125</f>
        <v/>
      </c>
      <c r="HE1125" t="inlineStr"/>
      <c r="HF1125" t="inlineStr"/>
      <c r="HM1125" t="inlineStr"/>
      <c r="HN1125" t="inlineStr">
        <is>
          <t>Пр/812-099.2-1</t>
        </is>
      </c>
      <c r="HO1125" t="inlineStr">
        <is>
          <t>Пр/774-099.2</t>
        </is>
      </c>
      <c r="HP1125" t="inlineStr">
        <is>
          <t>Внутренние санитарнотехнические работы: смена труб, санприборов, запорной арматуры и другое</t>
        </is>
      </c>
      <c r="HQ1125" t="inlineStr">
        <is>
          <t>Внутренние санитарнотехнические работы: смена труб, санприборов, запорной арматуры и другое</t>
        </is>
      </c>
      <c r="HS1125" t="n">
        <v>0</v>
      </c>
      <c r="IK1125" t="n">
        <v>0</v>
      </c>
    </row>
    <row r="1126">
      <c r="A1126" t="n">
        <v>17</v>
      </c>
      <c r="B1126" t="n">
        <v>0</v>
      </c>
      <c r="C1126">
        <f>ROW(SmtRes!A534)</f>
        <v/>
      </c>
      <c r="D1126">
        <f>ROW(EtalonRes!A490)</f>
        <v/>
      </c>
      <c r="E1126" t="inlineStr">
        <is>
          <t>2</t>
        </is>
      </c>
      <c r="F1126" t="inlineStr">
        <is>
          <t>16-07-005-1</t>
        </is>
      </c>
      <c r="G1126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126" t="inlineStr">
        <is>
          <t>100 м трубопровода</t>
        </is>
      </c>
      <c r="I1126">
        <f>ROUND(ROUND(60/100,4),7)</f>
        <v/>
      </c>
      <c r="J1126" t="n">
        <v>0</v>
      </c>
      <c r="K1126">
        <f>ROUND(ROUND(60/100,4),7)</f>
        <v/>
      </c>
      <c r="O1126">
        <f>ROUND(CP1126,0)</f>
        <v/>
      </c>
      <c r="P1126">
        <f>ROUND(CQ1126*I1126,0)</f>
        <v/>
      </c>
      <c r="Q1126">
        <f>(ROUND((ROUND((((ET1126*ROUND(6,7)))*I1126),0)*BB1126),0)+ROUND((ROUND(((AE1126-((EU1126*ROUND(6,7))))*I1126),0)*BS1126),0))</f>
        <v/>
      </c>
      <c r="R1126">
        <f>(ROUND((ROUND((((EU1126*ROUND(6,7)))*I1126),0)*BS1126),0)+ROUND((ROUND(((AE1126-((EU1126*ROUND(6,7))))*I1126),0)*BS1126),0))</f>
        <v/>
      </c>
      <c r="S1126">
        <f>ROUND(CT1126*I1126,0)</f>
        <v/>
      </c>
      <c r="T1126">
        <f>ROUND(CU1126*I1126,0)</f>
        <v/>
      </c>
      <c r="U1126">
        <f>ROUND(CV1126*I1126,7)</f>
        <v/>
      </c>
      <c r="V1126">
        <f>ROUND(CW1126*I1126,7)</f>
        <v/>
      </c>
      <c r="W1126">
        <f>ROUND(CX1126*I1126,0)</f>
        <v/>
      </c>
      <c r="X1126">
        <f>ROUND(CY1126,0)</f>
        <v/>
      </c>
      <c r="Y1126">
        <f>ROUND(CZ1126,0)</f>
        <v/>
      </c>
      <c r="AA1126" t="n">
        <v>78869116</v>
      </c>
      <c r="AB1126">
        <f>ROUND((AC1126+AD1126+AF1126),2)</f>
        <v/>
      </c>
      <c r="AC1126">
        <f>ROUND(((ES1126*ROUND(6,7))),2)</f>
        <v/>
      </c>
      <c r="AD1126">
        <f>ROUND(((((ET1126*ROUND(6,7)))-((EU1126*ROUND(6,7))))+AE1126),2)</f>
        <v/>
      </c>
      <c r="AE1126">
        <f>ROUND(((EU1126*ROUND(6,7))),2)</f>
        <v/>
      </c>
      <c r="AF1126">
        <f>ROUND(((EV1126*ROUND(6,7))),2)</f>
        <v/>
      </c>
      <c r="AG1126">
        <f>ROUND((AP1126),2)</f>
        <v/>
      </c>
      <c r="AH1126">
        <f>((EW1126*ROUND(6,7)))</f>
        <v/>
      </c>
      <c r="AI1126">
        <f>((EX1126*ROUND(6,7)))</f>
        <v/>
      </c>
      <c r="AJ1126">
        <f>(AS1126)</f>
        <v/>
      </c>
      <c r="AK1126" t="n">
        <v>107.11</v>
      </c>
      <c r="AL1126" t="n">
        <v>4.28</v>
      </c>
      <c r="AM1126" t="n">
        <v>44.51</v>
      </c>
      <c r="AN1126" t="n">
        <v>0</v>
      </c>
      <c r="AO1126" t="n">
        <v>58.32</v>
      </c>
      <c r="AP1126" t="n">
        <v>0</v>
      </c>
      <c r="AQ1126" t="n">
        <v>5.01</v>
      </c>
      <c r="AR1126" t="n">
        <v>0</v>
      </c>
      <c r="AS1126" t="n">
        <v>0</v>
      </c>
      <c r="AT1126" t="n">
        <v>121</v>
      </c>
      <c r="AU1126" t="n">
        <v>72</v>
      </c>
      <c r="AV1126" t="n">
        <v>1</v>
      </c>
      <c r="AW1126" t="n">
        <v>1</v>
      </c>
      <c r="AZ1126" t="n">
        <v>1</v>
      </c>
      <c r="BA1126" t="n">
        <v>52.25</v>
      </c>
      <c r="BB1126" t="n">
        <v>5.97</v>
      </c>
      <c r="BC1126" t="n">
        <v>11.38</v>
      </c>
      <c r="BD1126" t="inlineStr"/>
      <c r="BE1126" t="inlineStr"/>
      <c r="BF1126" t="inlineStr"/>
      <c r="BG1126" t="inlineStr"/>
      <c r="BH1126" t="n">
        <v>0</v>
      </c>
      <c r="BI1126" t="n">
        <v>1</v>
      </c>
      <c r="BJ1126" t="inlineStr">
        <is>
          <t>ТЕР Московской обл., 16-07-005-1, приказ Минстроя России №675/пр от 28.02.2017 № 260/пр</t>
        </is>
      </c>
      <c r="BM1126" t="n">
        <v>16001</v>
      </c>
      <c r="BN1126" t="n">
        <v>0</v>
      </c>
      <c r="BO1126" t="inlineStr">
        <is>
          <t>16-07-005-1</t>
        </is>
      </c>
      <c r="BP1126" t="n">
        <v>1</v>
      </c>
      <c r="BQ1126" t="n">
        <v>2</v>
      </c>
      <c r="BR1126" t="n">
        <v>0</v>
      </c>
      <c r="BS1126" t="n">
        <v>52.25</v>
      </c>
      <c r="BT1126" t="n">
        <v>1</v>
      </c>
      <c r="BU1126" t="n">
        <v>1</v>
      </c>
      <c r="BV1126" t="n">
        <v>1</v>
      </c>
      <c r="BW1126" t="n">
        <v>1</v>
      </c>
      <c r="BX1126" t="n">
        <v>1</v>
      </c>
      <c r="BY1126" t="inlineStr"/>
      <c r="BZ1126" t="n">
        <v>121</v>
      </c>
      <c r="CA1126" t="n">
        <v>72</v>
      </c>
      <c r="CB1126" t="inlineStr"/>
      <c r="CE1126" t="n">
        <v>12</v>
      </c>
      <c r="CF1126" t="n">
        <v>0</v>
      </c>
      <c r="CG1126" t="n">
        <v>0</v>
      </c>
      <c r="CM1126" t="n">
        <v>0</v>
      </c>
      <c r="CN1126" t="inlineStr"/>
      <c r="CO1126" t="n">
        <v>0</v>
      </c>
      <c r="CP1126">
        <f>(P1126+Q1126+S1126)</f>
        <v/>
      </c>
      <c r="CQ1126">
        <f>AC1126*BC1126</f>
        <v/>
      </c>
      <c r="CR1126">
        <f>(ROUND((ROUND((((ET1126*ROUND(6,7)))*1),0)*BB1126),0)+ROUND((ROUND(((AE1126-((EU1126*ROUND(6,7))))*1),0)*BS1126),0))</f>
        <v/>
      </c>
      <c r="CS1126">
        <f>(ROUND((ROUND((((EU1126*ROUND(6,7)))*1),0)*BS1126),0)+ROUND((ROUND(((AE1126-((EU1126*ROUND(6,7))))*1),0)*BS1126),0))</f>
        <v/>
      </c>
      <c r="CT1126">
        <f>AF1126*BA1126</f>
        <v/>
      </c>
      <c r="CU1126">
        <f>AG1126</f>
        <v/>
      </c>
      <c r="CV1126">
        <f>AH1126</f>
        <v/>
      </c>
      <c r="CW1126">
        <f>AI1126</f>
        <v/>
      </c>
      <c r="CX1126">
        <f>AJ1126</f>
        <v/>
      </c>
      <c r="CY1126">
        <f>(((S1126+R1126)*AT1126)/100)</f>
        <v/>
      </c>
      <c r="CZ1126">
        <f>(((S1126+R1126)*AU1126)/100)</f>
        <v/>
      </c>
      <c r="DC1126" t="inlineStr"/>
      <c r="DD1126" t="inlineStr">
        <is>
          <t>)*6</t>
        </is>
      </c>
      <c r="DE1126" t="inlineStr">
        <is>
          <t>)*6</t>
        </is>
      </c>
      <c r="DF1126" t="inlineStr">
        <is>
          <t>)*6</t>
        </is>
      </c>
      <c r="DG1126" t="inlineStr">
        <is>
          <t>)*6</t>
        </is>
      </c>
      <c r="DH1126" t="inlineStr"/>
      <c r="DI1126" t="inlineStr">
        <is>
          <t>)*6</t>
        </is>
      </c>
      <c r="DJ1126" t="inlineStr">
        <is>
          <t>)*6</t>
        </is>
      </c>
      <c r="DK1126" t="inlineStr"/>
      <c r="DL1126" t="inlineStr"/>
      <c r="DM1126" t="inlineStr"/>
      <c r="DN1126" t="n">
        <v>0</v>
      </c>
      <c r="DO1126" t="n">
        <v>0</v>
      </c>
      <c r="DP1126" t="n">
        <v>1</v>
      </c>
      <c r="DQ1126" t="n">
        <v>1</v>
      </c>
      <c r="DU1126" t="n">
        <v>1013</v>
      </c>
      <c r="DV1126" t="inlineStr">
        <is>
          <t>100 м трубопровода</t>
        </is>
      </c>
      <c r="DW1126" t="inlineStr">
        <is>
          <t>100 м трубопровода</t>
        </is>
      </c>
      <c r="DX1126" t="n">
        <v>1</v>
      </c>
      <c r="DZ1126" t="inlineStr"/>
      <c r="EA1126" t="inlineStr"/>
      <c r="EB1126" t="inlineStr"/>
      <c r="EC1126" t="inlineStr"/>
      <c r="EE1126" t="n">
        <v>78725882</v>
      </c>
      <c r="EF1126" t="n">
        <v>2</v>
      </c>
      <c r="EG1126" t="inlineStr">
        <is>
          <t>Общестроительные работы</t>
        </is>
      </c>
      <c r="EH1126" t="n">
        <v>16</v>
      </c>
      <c r="EI112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126" t="n">
        <v>1</v>
      </c>
      <c r="EK1126" t="n">
        <v>16001</v>
      </c>
      <c r="EL1126" t="inlineStr">
        <is>
          <t>Трубопроводы внутренние</t>
        </is>
      </c>
      <c r="EM1126" t="inlineStr">
        <is>
          <t>ФЕР-16</t>
        </is>
      </c>
      <c r="EO1126" t="inlineStr"/>
      <c r="EQ1126" t="n">
        <v>0</v>
      </c>
      <c r="ER1126" t="n">
        <v>107.11</v>
      </c>
      <c r="ES1126" t="n">
        <v>4.28</v>
      </c>
      <c r="ET1126" t="n">
        <v>44.51</v>
      </c>
      <c r="EU1126" t="n">
        <v>0</v>
      </c>
      <c r="EV1126" t="n">
        <v>58.32</v>
      </c>
      <c r="EW1126" t="n">
        <v>5.01</v>
      </c>
      <c r="EX1126" t="n">
        <v>0</v>
      </c>
      <c r="EY1126" t="n">
        <v>0</v>
      </c>
      <c r="FQ1126" t="n">
        <v>0</v>
      </c>
      <c r="FR1126" t="n">
        <v>0</v>
      </c>
      <c r="FS1126" t="n">
        <v>0</v>
      </c>
      <c r="FX1126" t="n">
        <v>121</v>
      </c>
      <c r="FY1126" t="n">
        <v>72</v>
      </c>
      <c r="GA1126" t="inlineStr"/>
      <c r="GD1126" t="n">
        <v>1</v>
      </c>
      <c r="GF1126" t="n">
        <v>635989612</v>
      </c>
      <c r="GG1126" t="n">
        <v>2</v>
      </c>
      <c r="GH1126" t="n">
        <v>1</v>
      </c>
      <c r="GI1126" t="n">
        <v>2</v>
      </c>
      <c r="GJ1126" t="n">
        <v>0</v>
      </c>
      <c r="GK1126" t="n">
        <v>0</v>
      </c>
      <c r="GL1126">
        <f>ROUND(IF(AND(BH1126=3,BI1126=3,FS1126&lt;&gt;0),P1126,0),0)</f>
        <v/>
      </c>
      <c r="GM1126">
        <f>ROUND(O1126+X1126+Y1126,0)+GX1126</f>
        <v/>
      </c>
      <c r="GN1126">
        <f>IF(OR(BI1126=0,BI1126=1),GM1126-GX1126,0)</f>
        <v/>
      </c>
      <c r="GO1126">
        <f>IF(BI1126=2,GM1126-GX1126,0)</f>
        <v/>
      </c>
      <c r="GP1126">
        <f>IF(BI1126=4,GM1126-GX1126,0)</f>
        <v/>
      </c>
      <c r="GR1126" t="n">
        <v>0</v>
      </c>
      <c r="GS1126" t="n">
        <v>3</v>
      </c>
      <c r="GT1126" t="n">
        <v>0</v>
      </c>
      <c r="GU1126" t="inlineStr"/>
      <c r="GV1126">
        <f>ROUND((GT1126),2)</f>
        <v/>
      </c>
      <c r="GW1126" t="n">
        <v>1</v>
      </c>
      <c r="GX1126">
        <f>ROUND(HC1126*I1126,0)</f>
        <v/>
      </c>
      <c r="HA1126" t="n">
        <v>0</v>
      </c>
      <c r="HB1126" t="n">
        <v>0</v>
      </c>
      <c r="HC1126">
        <f>GV1126*GW1126</f>
        <v/>
      </c>
      <c r="HE1126" t="inlineStr"/>
      <c r="HF1126" t="inlineStr"/>
      <c r="HM1126" t="inlineStr"/>
      <c r="HN1126" t="inlineStr">
        <is>
          <t>Пр/812-016.0-1</t>
        </is>
      </c>
      <c r="HO1126" t="inlineStr">
        <is>
          <t>Пр/774-016.0</t>
        </is>
      </c>
      <c r="HP112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12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126" t="n">
        <v>0</v>
      </c>
      <c r="IK1126" t="n">
        <v>0</v>
      </c>
    </row>
    <row r="1127">
      <c r="A1127" t="n">
        <v>17</v>
      </c>
      <c r="B1127" t="n">
        <v>0</v>
      </c>
      <c r="C1127">
        <f>ROW(SmtRes!A537)</f>
        <v/>
      </c>
      <c r="D1127">
        <f>ROW(EtalonRes!A492)</f>
        <v/>
      </c>
      <c r="E1127" t="inlineStr">
        <is>
          <t>3</t>
        </is>
      </c>
      <c r="F1127" t="inlineStr">
        <is>
          <t>67-5-2</t>
        </is>
      </c>
      <c r="G1127" t="inlineStr">
        <is>
          <t>Смена ламп люминесцентных</t>
        </is>
      </c>
      <c r="H1127" t="inlineStr">
        <is>
          <t>100 шт.</t>
        </is>
      </c>
      <c r="I1127">
        <f>ROUND(ROUND(3/100,4),7)</f>
        <v/>
      </c>
      <c r="J1127" t="n">
        <v>0</v>
      </c>
      <c r="K1127">
        <f>ROUND(ROUND(3/100,4),7)</f>
        <v/>
      </c>
      <c r="O1127">
        <f>ROUND(CP1127,0)</f>
        <v/>
      </c>
      <c r="P1127">
        <f>ROUND(CQ1127*I1127,0)</f>
        <v/>
      </c>
      <c r="Q1127">
        <f>(ROUND((ROUND(((ET1127)*I1127),0)*BB1127),0)+ROUND((ROUND(((AE1127-(EU1127))*I1127),0)*BS1127),0))</f>
        <v/>
      </c>
      <c r="R1127">
        <f>(ROUND((ROUND(((EU1127)*I1127),0)*BS1127),0)+ROUND((ROUND(((AE1127-(EU1127))*I1127),0)*BS1127),0))</f>
        <v/>
      </c>
      <c r="S1127">
        <f>ROUND(CT1127*I1127,0)</f>
        <v/>
      </c>
      <c r="T1127">
        <f>ROUND(CU1127*I1127,0)</f>
        <v/>
      </c>
      <c r="U1127">
        <f>ROUND(CV1127*I1127,7)</f>
        <v/>
      </c>
      <c r="V1127">
        <f>ROUND(CW1127*I1127,7)</f>
        <v/>
      </c>
      <c r="W1127">
        <f>ROUND(CX1127*I1127,0)</f>
        <v/>
      </c>
      <c r="X1127">
        <f>ROUND(CY1127,0)</f>
        <v/>
      </c>
      <c r="Y1127">
        <f>ROUND(CZ1127,0)</f>
        <v/>
      </c>
      <c r="AA1127" t="n">
        <v>78869116</v>
      </c>
      <c r="AB1127">
        <f>ROUND((AC1127+AD1127+AF1127),2)</f>
        <v/>
      </c>
      <c r="AC1127">
        <f>ROUND((ES1127),2)</f>
        <v/>
      </c>
      <c r="AD1127">
        <f>ROUND((((ET1127)-(EU1127))+AE1127),2)</f>
        <v/>
      </c>
      <c r="AE1127">
        <f>ROUND((EU1127),2)</f>
        <v/>
      </c>
      <c r="AF1127">
        <f>ROUND((EV1127),2)</f>
        <v/>
      </c>
      <c r="AG1127">
        <f>ROUND((AP1127),2)</f>
        <v/>
      </c>
      <c r="AH1127">
        <f>(EW1127)</f>
        <v/>
      </c>
      <c r="AI1127">
        <f>(EX1127)</f>
        <v/>
      </c>
      <c r="AJ1127">
        <f>(AS1127)</f>
        <v/>
      </c>
      <c r="AK1127" t="n">
        <v>970.5700000000001</v>
      </c>
      <c r="AL1127" t="n">
        <v>852</v>
      </c>
      <c r="AM1127" t="n">
        <v>0</v>
      </c>
      <c r="AN1127" t="n">
        <v>0</v>
      </c>
      <c r="AO1127" t="n">
        <v>118.57</v>
      </c>
      <c r="AP1127" t="n">
        <v>0</v>
      </c>
      <c r="AQ1127" t="n">
        <v>13.9</v>
      </c>
      <c r="AR1127" t="n">
        <v>0</v>
      </c>
      <c r="AS1127" t="n">
        <v>0</v>
      </c>
      <c r="AT1127" t="n">
        <v>91</v>
      </c>
      <c r="AU1127" t="n">
        <v>48</v>
      </c>
      <c r="AV1127" t="n">
        <v>1</v>
      </c>
      <c r="AW1127" t="n">
        <v>1</v>
      </c>
      <c r="AZ1127" t="n">
        <v>1</v>
      </c>
      <c r="BA1127" t="n">
        <v>52.25</v>
      </c>
      <c r="BB1127" t="n">
        <v>1</v>
      </c>
      <c r="BC1127" t="n">
        <v>4.14</v>
      </c>
      <c r="BD1127" t="inlineStr"/>
      <c r="BE1127" t="inlineStr"/>
      <c r="BF1127" t="inlineStr"/>
      <c r="BG1127" t="inlineStr"/>
      <c r="BH1127" t="n">
        <v>0</v>
      </c>
      <c r="BI1127" t="n">
        <v>1</v>
      </c>
      <c r="BJ1127" t="inlineStr">
        <is>
          <t>ТЕРр Московской обл., 67-5-2, приказ Минстроя России №675/пр от 28.02.2017 № 263/пр</t>
        </is>
      </c>
      <c r="BM1127" t="n">
        <v>67001</v>
      </c>
      <c r="BN1127" t="n">
        <v>0</v>
      </c>
      <c r="BO1127" t="inlineStr">
        <is>
          <t>67-5-2</t>
        </is>
      </c>
      <c r="BP1127" t="n">
        <v>1</v>
      </c>
      <c r="BQ1127" t="n">
        <v>6</v>
      </c>
      <c r="BR1127" t="n">
        <v>0</v>
      </c>
      <c r="BS1127" t="n">
        <v>52.25</v>
      </c>
      <c r="BT1127" t="n">
        <v>1</v>
      </c>
      <c r="BU1127" t="n">
        <v>1</v>
      </c>
      <c r="BV1127" t="n">
        <v>1</v>
      </c>
      <c r="BW1127" t="n">
        <v>1</v>
      </c>
      <c r="BX1127" t="n">
        <v>1</v>
      </c>
      <c r="BY1127" t="inlineStr"/>
      <c r="BZ1127" t="n">
        <v>91</v>
      </c>
      <c r="CA1127" t="n">
        <v>48</v>
      </c>
      <c r="CB1127" t="inlineStr"/>
      <c r="CE1127" t="n">
        <v>12</v>
      </c>
      <c r="CF1127" t="n">
        <v>0</v>
      </c>
      <c r="CG1127" t="n">
        <v>0</v>
      </c>
      <c r="CM1127" t="n">
        <v>0</v>
      </c>
      <c r="CN1127" t="inlineStr"/>
      <c r="CO1127" t="n">
        <v>0</v>
      </c>
      <c r="CP1127">
        <f>(P1127+Q1127+S1127)</f>
        <v/>
      </c>
      <c r="CQ1127">
        <f>AC1127*BC1127</f>
        <v/>
      </c>
      <c r="CR1127">
        <f>(ROUND((ROUND(((ET1127)*1),0)*BB1127),0)+ROUND((ROUND(((AE1127-(EU1127))*1),0)*BS1127),0))</f>
        <v/>
      </c>
      <c r="CS1127">
        <f>(ROUND((ROUND(((EU1127)*1),0)*BS1127),0)+ROUND((ROUND(((AE1127-(EU1127))*1),0)*BS1127),0))</f>
        <v/>
      </c>
      <c r="CT1127">
        <f>AF1127*BA1127</f>
        <v/>
      </c>
      <c r="CU1127">
        <f>AG1127</f>
        <v/>
      </c>
      <c r="CV1127">
        <f>AH1127</f>
        <v/>
      </c>
      <c r="CW1127">
        <f>AI1127</f>
        <v/>
      </c>
      <c r="CX1127">
        <f>AJ1127</f>
        <v/>
      </c>
      <c r="CY1127">
        <f>(((S1127+R1127)*AT1127)/100)</f>
        <v/>
      </c>
      <c r="CZ1127">
        <f>(((S1127+R1127)*AU1127)/100)</f>
        <v/>
      </c>
      <c r="DC1127" t="inlineStr"/>
      <c r="DD1127" t="inlineStr"/>
      <c r="DE1127" t="inlineStr"/>
      <c r="DF1127" t="inlineStr"/>
      <c r="DG1127" t="inlineStr"/>
      <c r="DH1127" t="inlineStr"/>
      <c r="DI1127" t="inlineStr"/>
      <c r="DJ1127" t="inlineStr"/>
      <c r="DK1127" t="inlineStr"/>
      <c r="DL1127" t="inlineStr"/>
      <c r="DM1127" t="inlineStr"/>
      <c r="DN1127" t="n">
        <v>0</v>
      </c>
      <c r="DO1127" t="n">
        <v>0</v>
      </c>
      <c r="DP1127" t="n">
        <v>1</v>
      </c>
      <c r="DQ1127" t="n">
        <v>1</v>
      </c>
      <c r="DU1127" t="n">
        <v>1010</v>
      </c>
      <c r="DV1127" t="inlineStr">
        <is>
          <t>100 шт.</t>
        </is>
      </c>
      <c r="DW1127" t="inlineStr">
        <is>
          <t>100 шт.</t>
        </is>
      </c>
      <c r="DX1127" t="n">
        <v>100</v>
      </c>
      <c r="DZ1127" t="inlineStr"/>
      <c r="EA1127" t="inlineStr"/>
      <c r="EB1127" t="inlineStr"/>
      <c r="EC1127" t="inlineStr"/>
      <c r="EE1127" t="n">
        <v>78726030</v>
      </c>
      <c r="EF1127" t="n">
        <v>6</v>
      </c>
      <c r="EG1127" t="inlineStr">
        <is>
          <t>Ремонтно-строительные работы</t>
        </is>
      </c>
      <c r="EH1127" t="n">
        <v>101</v>
      </c>
      <c r="EI1127" t="inlineStr">
        <is>
          <t>Электромонтажные работы</t>
        </is>
      </c>
      <c r="EJ1127" t="n">
        <v>1</v>
      </c>
      <c r="EK1127" t="n">
        <v>67001</v>
      </c>
      <c r="EL1127" t="inlineStr">
        <is>
          <t>Электромонтажные работы</t>
        </is>
      </c>
      <c r="EM1127" t="inlineStr">
        <is>
          <t>рФЕР-67</t>
        </is>
      </c>
      <c r="EO1127" t="inlineStr"/>
      <c r="EQ1127" t="n">
        <v>0</v>
      </c>
      <c r="ER1127" t="n">
        <v>970.5700000000001</v>
      </c>
      <c r="ES1127" t="n">
        <v>852</v>
      </c>
      <c r="ET1127" t="n">
        <v>0</v>
      </c>
      <c r="EU1127" t="n">
        <v>0</v>
      </c>
      <c r="EV1127" t="n">
        <v>118.57</v>
      </c>
      <c r="EW1127" t="n">
        <v>13.9</v>
      </c>
      <c r="EX1127" t="n">
        <v>0</v>
      </c>
      <c r="EY1127" t="n">
        <v>0</v>
      </c>
      <c r="FQ1127" t="n">
        <v>0</v>
      </c>
      <c r="FR1127" t="n">
        <v>0</v>
      </c>
      <c r="FS1127" t="n">
        <v>0</v>
      </c>
      <c r="FX1127" t="n">
        <v>91</v>
      </c>
      <c r="FY1127" t="n">
        <v>48</v>
      </c>
      <c r="GA1127" t="inlineStr"/>
      <c r="GD1127" t="n">
        <v>1</v>
      </c>
      <c r="GF1127" t="n">
        <v>1400342257</v>
      </c>
      <c r="GG1127" t="n">
        <v>2</v>
      </c>
      <c r="GH1127" t="n">
        <v>1</v>
      </c>
      <c r="GI1127" t="n">
        <v>2</v>
      </c>
      <c r="GJ1127" t="n">
        <v>0</v>
      </c>
      <c r="GK1127" t="n">
        <v>0</v>
      </c>
      <c r="GL1127">
        <f>ROUND(IF(AND(BH1127=3,BI1127=3,FS1127&lt;&gt;0),P1127,0),0)</f>
        <v/>
      </c>
      <c r="GM1127">
        <f>ROUND(O1127+X1127+Y1127,0)+GX1127</f>
        <v/>
      </c>
      <c r="GN1127">
        <f>IF(OR(BI1127=0,BI1127=1),GM1127-GX1127,0)</f>
        <v/>
      </c>
      <c r="GO1127">
        <f>IF(BI1127=2,GM1127-GX1127,0)</f>
        <v/>
      </c>
      <c r="GP1127">
        <f>IF(BI1127=4,GM1127-GX1127,0)</f>
        <v/>
      </c>
      <c r="GR1127" t="n">
        <v>0</v>
      </c>
      <c r="GS1127" t="n">
        <v>3</v>
      </c>
      <c r="GT1127" t="n">
        <v>0</v>
      </c>
      <c r="GU1127" t="inlineStr"/>
      <c r="GV1127">
        <f>ROUND((GT1127),2)</f>
        <v/>
      </c>
      <c r="GW1127" t="n">
        <v>1</v>
      </c>
      <c r="GX1127">
        <f>ROUND(HC1127*I1127,0)</f>
        <v/>
      </c>
      <c r="HA1127" t="n">
        <v>0</v>
      </c>
      <c r="HB1127" t="n">
        <v>0</v>
      </c>
      <c r="HC1127">
        <f>GV1127*GW1127</f>
        <v/>
      </c>
      <c r="HE1127" t="inlineStr"/>
      <c r="HF1127" t="inlineStr"/>
      <c r="HM1127" t="inlineStr"/>
      <c r="HN1127" t="inlineStr">
        <is>
          <t>Пр/812-101.0-1</t>
        </is>
      </c>
      <c r="HO1127" t="inlineStr">
        <is>
          <t>Пр/774-101.0</t>
        </is>
      </c>
      <c r="HP1127" t="inlineStr">
        <is>
          <t>Электромонтажные работы</t>
        </is>
      </c>
      <c r="HQ1127" t="inlineStr">
        <is>
          <t>Электромонтажные работы</t>
        </is>
      </c>
      <c r="HS1127" t="n">
        <v>0</v>
      </c>
      <c r="IK1127" t="n">
        <v>0</v>
      </c>
    </row>
    <row r="1128">
      <c r="A1128" t="n">
        <v>18</v>
      </c>
      <c r="B1128" t="n">
        <v>0</v>
      </c>
      <c r="C1128" t="n">
        <v>537</v>
      </c>
      <c r="E1128" t="inlineStr">
        <is>
          <t>3,1</t>
        </is>
      </c>
      <c r="F1128" t="inlineStr">
        <is>
          <t>509-6744</t>
        </is>
      </c>
      <c r="G1128" t="inlineStr">
        <is>
          <t>Лампы люминесцентные компактные энергосберегающие с цоколем Е27 мощностью 55 Вт</t>
        </is>
      </c>
      <c r="H1128" t="inlineStr">
        <is>
          <t>шт.</t>
        </is>
      </c>
      <c r="I1128">
        <f>I1127*J1128</f>
        <v/>
      </c>
      <c r="J1128" t="n">
        <v>100</v>
      </c>
      <c r="K1128" t="n">
        <v>100</v>
      </c>
      <c r="O1128">
        <f>ROUND(CP1128,0)</f>
        <v/>
      </c>
      <c r="P1128">
        <f>ROUND(CQ1128*I1128,0)</f>
        <v/>
      </c>
      <c r="Q1128">
        <f>(ROUND((ROUND(((ET1128)*I1128),0)*BB1128),0)+ROUND((ROUND(((AE1128-(EU1128))*I1128),0)*BS1128),0))</f>
        <v/>
      </c>
      <c r="R1128">
        <f>(ROUND((ROUND(((EU1128)*I1128),0)*BS1128),0)+ROUND((ROUND(((AE1128-(EU1128))*I1128),0)*BS1128),0))</f>
        <v/>
      </c>
      <c r="S1128">
        <f>ROUND(CT1128*I1128,0)</f>
        <v/>
      </c>
      <c r="T1128">
        <f>ROUND(CU1128*I1128,0)</f>
        <v/>
      </c>
      <c r="U1128">
        <f>ROUND(CV1128*I1128,7)</f>
        <v/>
      </c>
      <c r="V1128">
        <f>ROUND(CW1128*I1128,7)</f>
        <v/>
      </c>
      <c r="W1128">
        <f>ROUND(CX1128*I1128,0)</f>
        <v/>
      </c>
      <c r="X1128">
        <f>ROUND(CY1128,0)</f>
        <v/>
      </c>
      <c r="Y1128">
        <f>ROUND(CZ1128,0)</f>
        <v/>
      </c>
      <c r="AA1128" t="n">
        <v>78869116</v>
      </c>
      <c r="AB1128">
        <f>ROUND((AC1128+AD1128+AF1128),2)</f>
        <v/>
      </c>
      <c r="AC1128">
        <f>ROUND((ES1128),2)</f>
        <v/>
      </c>
      <c r="AD1128">
        <f>ROUND((((ET1128)-(EU1128))+AE1128),2)</f>
        <v/>
      </c>
      <c r="AE1128">
        <f>ROUND((EU1128),2)</f>
        <v/>
      </c>
      <c r="AF1128">
        <f>ROUND((EV1128),2)</f>
        <v/>
      </c>
      <c r="AG1128">
        <f>ROUND((AP1128),2)</f>
        <v/>
      </c>
      <c r="AH1128">
        <f>(EW1128)</f>
        <v/>
      </c>
      <c r="AI1128">
        <f>(EX1128)</f>
        <v/>
      </c>
      <c r="AJ1128">
        <f>(AS1128)</f>
        <v/>
      </c>
      <c r="AK1128" t="n">
        <v>140.69</v>
      </c>
      <c r="AL1128" t="n">
        <v>140.69</v>
      </c>
      <c r="AM1128" t="n">
        <v>0</v>
      </c>
      <c r="AN1128" t="n">
        <v>0</v>
      </c>
      <c r="AO1128" t="n">
        <v>0</v>
      </c>
      <c r="AP1128" t="n">
        <v>0</v>
      </c>
      <c r="AQ1128" t="n">
        <v>0</v>
      </c>
      <c r="AR1128" t="n">
        <v>0</v>
      </c>
      <c r="AS1128" t="n">
        <v>0.02</v>
      </c>
      <c r="AT1128" t="n">
        <v>91</v>
      </c>
      <c r="AU1128" t="n">
        <v>48</v>
      </c>
      <c r="AV1128" t="n">
        <v>1</v>
      </c>
      <c r="AW1128" t="n">
        <v>1</v>
      </c>
      <c r="AZ1128" t="n">
        <v>1</v>
      </c>
      <c r="BA1128" t="n">
        <v>1</v>
      </c>
      <c r="BB1128" t="n">
        <v>1</v>
      </c>
      <c r="BC1128" t="n">
        <v>1.69</v>
      </c>
      <c r="BD1128" t="inlineStr"/>
      <c r="BE1128" t="inlineStr"/>
      <c r="BF1128" t="inlineStr"/>
      <c r="BG1128" t="inlineStr"/>
      <c r="BH1128" t="n">
        <v>3</v>
      </c>
      <c r="BI1128" t="n">
        <v>1</v>
      </c>
      <c r="BJ1128" t="inlineStr">
        <is>
          <t>ТССЦ Московской обл., 509-6744, приказ Минстроя России №675/пр от 28.02.2017 № 258/пр</t>
        </is>
      </c>
      <c r="BM1128" t="n">
        <v>67001</v>
      </c>
      <c r="BN1128" t="n">
        <v>0</v>
      </c>
      <c r="BO1128" t="inlineStr">
        <is>
          <t>509-6744</t>
        </is>
      </c>
      <c r="BP1128" t="n">
        <v>1</v>
      </c>
      <c r="BQ1128" t="n">
        <v>6</v>
      </c>
      <c r="BR1128" t="n">
        <v>0</v>
      </c>
      <c r="BS1128" t="n">
        <v>1</v>
      </c>
      <c r="BT1128" t="n">
        <v>1</v>
      </c>
      <c r="BU1128" t="n">
        <v>1</v>
      </c>
      <c r="BV1128" t="n">
        <v>1</v>
      </c>
      <c r="BW1128" t="n">
        <v>1</v>
      </c>
      <c r="BX1128" t="n">
        <v>1</v>
      </c>
      <c r="BY1128" t="inlineStr"/>
      <c r="BZ1128" t="n">
        <v>91</v>
      </c>
      <c r="CA1128" t="n">
        <v>48</v>
      </c>
      <c r="CB1128" t="inlineStr"/>
      <c r="CE1128" t="n">
        <v>12</v>
      </c>
      <c r="CF1128" t="n">
        <v>0</v>
      </c>
      <c r="CG1128" t="n">
        <v>0</v>
      </c>
      <c r="CM1128" t="n">
        <v>0</v>
      </c>
      <c r="CN1128" t="inlineStr"/>
      <c r="CO1128" t="n">
        <v>0</v>
      </c>
      <c r="CP1128">
        <f>(P1128+Q1128+S1128)</f>
        <v/>
      </c>
      <c r="CQ1128">
        <f>AC1128*BC1128</f>
        <v/>
      </c>
      <c r="CR1128">
        <f>(ROUND((ROUND(((ET1128)*1),0)*BB1128),0)+ROUND((ROUND(((AE1128-(EU1128))*1),0)*BS1128),0))</f>
        <v/>
      </c>
      <c r="CS1128">
        <f>(ROUND((ROUND(((EU1128)*1),0)*BS1128),0)+ROUND((ROUND(((AE1128-(EU1128))*1),0)*BS1128),0))</f>
        <v/>
      </c>
      <c r="CT1128">
        <f>AF1128*BA1128</f>
        <v/>
      </c>
      <c r="CU1128">
        <f>AG1128</f>
        <v/>
      </c>
      <c r="CV1128">
        <f>AH1128</f>
        <v/>
      </c>
      <c r="CW1128">
        <f>AI1128</f>
        <v/>
      </c>
      <c r="CX1128">
        <f>AJ1128</f>
        <v/>
      </c>
      <c r="CY1128">
        <f>(((S1128+R1128)*AT1128)/100)</f>
        <v/>
      </c>
      <c r="CZ1128">
        <f>(((S1128+R1128)*AU1128)/100)</f>
        <v/>
      </c>
      <c r="DC1128" t="inlineStr"/>
      <c r="DD1128" t="inlineStr"/>
      <c r="DE1128" t="inlineStr"/>
      <c r="DF1128" t="inlineStr"/>
      <c r="DG1128" t="inlineStr"/>
      <c r="DH1128" t="inlineStr"/>
      <c r="DI1128" t="inlineStr"/>
      <c r="DJ1128" t="inlineStr"/>
      <c r="DK1128" t="inlineStr"/>
      <c r="DL1128" t="inlineStr"/>
      <c r="DM1128" t="inlineStr"/>
      <c r="DN1128" t="n">
        <v>0</v>
      </c>
      <c r="DO1128" t="n">
        <v>0</v>
      </c>
      <c r="DP1128" t="n">
        <v>1</v>
      </c>
      <c r="DQ1128" t="n">
        <v>1</v>
      </c>
      <c r="DU1128" t="n">
        <v>1010</v>
      </c>
      <c r="DV1128" t="inlineStr">
        <is>
          <t>шт.</t>
        </is>
      </c>
      <c r="DW1128" t="inlineStr">
        <is>
          <t>шт.</t>
        </is>
      </c>
      <c r="DX1128" t="n">
        <v>1</v>
      </c>
      <c r="DZ1128" t="inlineStr"/>
      <c r="EA1128" t="inlineStr"/>
      <c r="EB1128" t="inlineStr"/>
      <c r="EC1128" t="inlineStr"/>
      <c r="EE1128" t="n">
        <v>78726030</v>
      </c>
      <c r="EF1128" t="n">
        <v>6</v>
      </c>
      <c r="EG1128" t="inlineStr">
        <is>
          <t>Ремонтно-строительные работы</t>
        </is>
      </c>
      <c r="EH1128" t="n">
        <v>101</v>
      </c>
      <c r="EI1128" t="inlineStr">
        <is>
          <t>Электромонтажные работы</t>
        </is>
      </c>
      <c r="EJ1128" t="n">
        <v>1</v>
      </c>
      <c r="EK1128" t="n">
        <v>67001</v>
      </c>
      <c r="EL1128" t="inlineStr">
        <is>
          <t>Электромонтажные работы</t>
        </is>
      </c>
      <c r="EM1128" t="inlineStr">
        <is>
          <t>рФЕР-67</t>
        </is>
      </c>
      <c r="EO1128" t="inlineStr"/>
      <c r="EQ1128" t="n">
        <v>0</v>
      </c>
      <c r="ER1128" t="n">
        <v>140.69</v>
      </c>
      <c r="ES1128" t="n">
        <v>140.69</v>
      </c>
      <c r="ET1128" t="n">
        <v>0</v>
      </c>
      <c r="EU1128" t="n">
        <v>0</v>
      </c>
      <c r="EV1128" t="n">
        <v>0</v>
      </c>
      <c r="EW1128" t="n">
        <v>0</v>
      </c>
      <c r="EX1128" t="n">
        <v>0</v>
      </c>
      <c r="FQ1128" t="n">
        <v>0</v>
      </c>
      <c r="FR1128" t="n">
        <v>0</v>
      </c>
      <c r="FS1128" t="n">
        <v>0</v>
      </c>
      <c r="FX1128" t="n">
        <v>91</v>
      </c>
      <c r="FY1128" t="n">
        <v>48</v>
      </c>
      <c r="GA1128" t="inlineStr"/>
      <c r="GD1128" t="n">
        <v>1</v>
      </c>
      <c r="GF1128" t="n">
        <v>-228955380</v>
      </c>
      <c r="GG1128" t="n">
        <v>2</v>
      </c>
      <c r="GH1128" t="n">
        <v>1</v>
      </c>
      <c r="GI1128" t="n">
        <v>2</v>
      </c>
      <c r="GJ1128" t="n">
        <v>0</v>
      </c>
      <c r="GK1128" t="n">
        <v>0</v>
      </c>
      <c r="GL1128">
        <f>ROUND(IF(AND(BH1128=3,BI1128=3,FS1128&lt;&gt;0),P1128,0),0)</f>
        <v/>
      </c>
      <c r="GM1128">
        <f>ROUND(O1128+X1128+Y1128,0)+GX1128</f>
        <v/>
      </c>
      <c r="GN1128">
        <f>IF(OR(BI1128=0,BI1128=1),GM1128-GX1128,0)</f>
        <v/>
      </c>
      <c r="GO1128">
        <f>IF(BI1128=2,GM1128-GX1128,0)</f>
        <v/>
      </c>
      <c r="GP1128">
        <f>IF(BI1128=4,GM1128-GX1128,0)</f>
        <v/>
      </c>
      <c r="GR1128" t="n">
        <v>0</v>
      </c>
      <c r="GS1128" t="n">
        <v>3</v>
      </c>
      <c r="GT1128" t="n">
        <v>0</v>
      </c>
      <c r="GU1128" t="inlineStr"/>
      <c r="GV1128">
        <f>ROUND((GT1128),2)</f>
        <v/>
      </c>
      <c r="GW1128" t="n">
        <v>1</v>
      </c>
      <c r="GX1128">
        <f>ROUND(HC1128*I1128,0)</f>
        <v/>
      </c>
      <c r="HA1128" t="n">
        <v>0</v>
      </c>
      <c r="HB1128" t="n">
        <v>0</v>
      </c>
      <c r="HC1128">
        <f>GV1128*GW1128</f>
        <v/>
      </c>
      <c r="HE1128" t="inlineStr"/>
      <c r="HF1128" t="inlineStr"/>
      <c r="HM1128" t="inlineStr"/>
      <c r="HN1128" t="inlineStr">
        <is>
          <t>Пр/812-101.0-1</t>
        </is>
      </c>
      <c r="HO1128" t="inlineStr">
        <is>
          <t>Пр/774-101.0</t>
        </is>
      </c>
      <c r="HP1128" t="inlineStr">
        <is>
          <t>Электромонтажные работы</t>
        </is>
      </c>
      <c r="HQ1128" t="inlineStr">
        <is>
          <t>Электромонтажные работы</t>
        </is>
      </c>
      <c r="HS1128" t="n">
        <v>0</v>
      </c>
      <c r="IK1128" t="n">
        <v>0</v>
      </c>
    </row>
    <row r="1129"/>
    <row r="1130">
      <c r="A1130" s="435" t="n">
        <v>51</v>
      </c>
      <c r="B1130" s="435">
        <f>B1121</f>
        <v/>
      </c>
      <c r="C1130" s="435">
        <f>A1121</f>
        <v/>
      </c>
      <c r="D1130" s="435">
        <f>ROW(A1121)</f>
        <v/>
      </c>
      <c r="E1130" s="435" t="n"/>
      <c r="F1130" s="435">
        <f>IF(F1121&lt;&gt;"",F1121,"")</f>
        <v/>
      </c>
      <c r="G1130" s="435">
        <f>IF(G1121&lt;&gt;"",G1121,"")</f>
        <v/>
      </c>
      <c r="H1130" s="435" t="n">
        <v>0</v>
      </c>
      <c r="I1130" s="435" t="n"/>
      <c r="J1130" s="435" t="n"/>
      <c r="K1130" s="435" t="n"/>
      <c r="L1130" s="435" t="n"/>
      <c r="M1130" s="435" t="n"/>
      <c r="N1130" s="435" t="n"/>
      <c r="O1130" s="435" t="n">
        <v>0</v>
      </c>
      <c r="P1130" s="435" t="n">
        <v>0</v>
      </c>
      <c r="Q1130" s="435" t="n">
        <v>0</v>
      </c>
      <c r="R1130" s="435" t="n">
        <v>0</v>
      </c>
      <c r="S1130" s="435" t="n">
        <v>0</v>
      </c>
      <c r="T1130" s="435" t="n">
        <v>0</v>
      </c>
      <c r="U1130" s="435" t="n">
        <v>0</v>
      </c>
      <c r="V1130" s="435" t="n">
        <v>0</v>
      </c>
      <c r="W1130" s="435" t="n">
        <v>0</v>
      </c>
      <c r="X1130" s="435" t="n">
        <v>0</v>
      </c>
      <c r="Y1130" s="435" t="n">
        <v>0</v>
      </c>
      <c r="Z1130" s="435" t="n"/>
      <c r="AA1130" s="435" t="n"/>
      <c r="AB1130" s="435" t="n"/>
      <c r="AC1130" s="435" t="n"/>
      <c r="AD1130" s="435" t="n"/>
      <c r="AE1130" s="435" t="n"/>
      <c r="AF1130" s="435" t="n"/>
      <c r="AG1130" s="435" t="n"/>
      <c r="AH1130" s="435" t="n"/>
      <c r="AI1130" s="435" t="n"/>
      <c r="AJ1130" s="435" t="n"/>
      <c r="AK1130" s="435" t="n"/>
      <c r="AL1130" s="435" t="n"/>
      <c r="AM1130" s="435" t="n"/>
      <c r="AN1130" s="435" t="n"/>
      <c r="AO1130" s="435">
        <f>ROUND(BX1130,0)</f>
        <v/>
      </c>
      <c r="AP1130" s="435">
        <f>ROUND(BY1130,0)</f>
        <v/>
      </c>
      <c r="AQ1130" s="435">
        <f>ROUND(BZ1130,0)</f>
        <v/>
      </c>
      <c r="AR1130" s="435">
        <f>ROUND(CA1130,0)</f>
        <v/>
      </c>
      <c r="AS1130" s="435">
        <f>ROUND(CB1130,0)</f>
        <v/>
      </c>
      <c r="AT1130" s="435">
        <f>ROUND(CC1130,0)</f>
        <v/>
      </c>
      <c r="AU1130" s="435">
        <f>ROUND(CD1130,0)</f>
        <v/>
      </c>
      <c r="AV1130" s="435">
        <f>ROUND(CE1130,0)</f>
        <v/>
      </c>
      <c r="AW1130" s="435">
        <f>ROUND(CF1130,0)</f>
        <v/>
      </c>
      <c r="AX1130" s="435">
        <f>ROUND(CG1130,0)</f>
        <v/>
      </c>
      <c r="AY1130" s="435">
        <f>ROUND(CH1130,0)</f>
        <v/>
      </c>
      <c r="AZ1130" s="435">
        <f>ROUND(CI1130,0)</f>
        <v/>
      </c>
      <c r="BA1130" s="435">
        <f>ROUND(CJ1130,0)</f>
        <v/>
      </c>
      <c r="BB1130" s="435">
        <f>ROUND(CK1130,0)</f>
        <v/>
      </c>
      <c r="BC1130" s="435">
        <f>ROUND(CL1130,0)</f>
        <v/>
      </c>
      <c r="BD1130" s="435">
        <f>ROUND(CM1130,0)</f>
        <v/>
      </c>
      <c r="BE1130" s="435" t="n"/>
      <c r="BF1130" s="435" t="n"/>
      <c r="BG1130" s="435" t="n"/>
      <c r="BH1130" s="435" t="n"/>
      <c r="BI1130" s="435" t="n"/>
      <c r="BJ1130" s="435" t="n"/>
      <c r="BK1130" s="435" t="n"/>
      <c r="BL1130" s="435" t="n"/>
      <c r="BM1130" s="435" t="n"/>
      <c r="BN1130" s="435" t="n"/>
      <c r="BO1130" s="435" t="n"/>
      <c r="BP1130" s="435" t="n"/>
      <c r="BQ1130" s="435" t="n"/>
      <c r="BR1130" s="435" t="n"/>
      <c r="BS1130" s="435" t="n"/>
      <c r="BT1130" s="435" t="n"/>
      <c r="BU1130" s="435" t="n"/>
      <c r="BV1130" s="435" t="n"/>
      <c r="BW1130" s="435" t="n"/>
      <c r="BX1130" s="435" t="n"/>
      <c r="BY1130" s="435" t="n"/>
      <c r="BZ1130" s="435" t="n"/>
      <c r="CA1130" s="435" t="n"/>
      <c r="CB1130" s="435" t="n"/>
      <c r="CC1130" s="435" t="n"/>
      <c r="CD1130" s="435" t="n"/>
      <c r="CE1130" s="435" t="n"/>
      <c r="CF1130" s="435" t="n"/>
      <c r="CG1130" s="435" t="n"/>
      <c r="CH1130" s="435" t="n"/>
      <c r="CI1130" s="435" t="n"/>
      <c r="CJ1130" s="435" t="n"/>
      <c r="CK1130" s="435" t="n"/>
      <c r="CL1130" s="435" t="n"/>
      <c r="CM1130" s="435" t="n"/>
      <c r="CN1130" s="435" t="n"/>
      <c r="CO1130" s="435" t="n"/>
      <c r="CP1130" s="435" t="n"/>
      <c r="CQ1130" s="435" t="n"/>
      <c r="CR1130" s="435" t="n"/>
      <c r="CS1130" s="435" t="n"/>
      <c r="CT1130" s="435" t="n"/>
      <c r="CU1130" s="435" t="n"/>
      <c r="CV1130" s="435" t="n"/>
      <c r="CW1130" s="435" t="n"/>
      <c r="CX1130" s="435" t="n"/>
      <c r="CY1130" s="435" t="n"/>
      <c r="CZ1130" s="435" t="n"/>
      <c r="DA1130" s="435" t="n"/>
      <c r="DB1130" s="435" t="n"/>
      <c r="DC1130" s="435" t="n"/>
      <c r="DD1130" s="435" t="n"/>
      <c r="DE1130" s="435" t="n"/>
      <c r="DF1130" s="435" t="n"/>
      <c r="DG1130" s="436" t="n"/>
      <c r="DH1130" s="436" t="n"/>
      <c r="DI1130" s="436" t="n"/>
      <c r="DJ1130" s="436" t="n"/>
      <c r="DK1130" s="436" t="n"/>
      <c r="DL1130" s="436" t="n"/>
      <c r="DM1130" s="436" t="n"/>
      <c r="DN1130" s="436" t="n"/>
      <c r="DO1130" s="436" t="n"/>
      <c r="DP1130" s="436" t="n"/>
      <c r="DQ1130" s="436" t="n"/>
      <c r="DR1130" s="436" t="n"/>
      <c r="DS1130" s="436" t="n"/>
      <c r="DT1130" s="436" t="n"/>
      <c r="DU1130" s="436" t="n"/>
      <c r="DV1130" s="436" t="n"/>
      <c r="DW1130" s="436" t="n"/>
      <c r="DX1130" s="436" t="n"/>
      <c r="DY1130" s="436" t="n"/>
      <c r="DZ1130" s="436" t="n"/>
      <c r="EA1130" s="436" t="n"/>
      <c r="EB1130" s="436" t="n"/>
      <c r="EC1130" s="436" t="n"/>
      <c r="ED1130" s="436" t="n"/>
      <c r="EE1130" s="436" t="n"/>
      <c r="EF1130" s="436" t="n"/>
      <c r="EG1130" s="436" t="n"/>
      <c r="EH1130" s="436" t="n"/>
      <c r="EI1130" s="436" t="n"/>
      <c r="EJ1130" s="436" t="n"/>
      <c r="EK1130" s="436" t="n"/>
      <c r="EL1130" s="436" t="n"/>
      <c r="EM1130" s="436" t="n"/>
      <c r="EN1130" s="436" t="n"/>
      <c r="EO1130" s="436" t="n"/>
      <c r="EP1130" s="436" t="n"/>
      <c r="EQ1130" s="436" t="n"/>
      <c r="ER1130" s="436" t="n"/>
      <c r="ES1130" s="436" t="n"/>
      <c r="ET1130" s="436" t="n"/>
      <c r="EU1130" s="436" t="n"/>
      <c r="EV1130" s="436" t="n"/>
      <c r="EW1130" s="436" t="n"/>
      <c r="EX1130" s="436" t="n"/>
      <c r="EY1130" s="436" t="n"/>
      <c r="EZ1130" s="436" t="n"/>
      <c r="FA1130" s="436" t="n"/>
      <c r="FB1130" s="436" t="n"/>
      <c r="FC1130" s="436" t="n"/>
      <c r="FD1130" s="436" t="n"/>
      <c r="FE1130" s="436" t="n"/>
      <c r="FF1130" s="436" t="n"/>
      <c r="FG1130" s="436" t="n"/>
      <c r="FH1130" s="436" t="n"/>
      <c r="FI1130" s="436" t="n"/>
      <c r="FJ1130" s="436" t="n"/>
      <c r="FK1130" s="436" t="n"/>
      <c r="FL1130" s="436" t="n"/>
      <c r="FM1130" s="436" t="n"/>
      <c r="FN1130" s="436" t="n"/>
      <c r="FO1130" s="436" t="n"/>
      <c r="FP1130" s="436" t="n"/>
      <c r="FQ1130" s="436" t="n"/>
      <c r="FR1130" s="436" t="n"/>
      <c r="FS1130" s="436" t="n"/>
      <c r="FT1130" s="436" t="n"/>
      <c r="FU1130" s="436" t="n"/>
      <c r="FV1130" s="436" t="n"/>
      <c r="FW1130" s="436" t="n"/>
      <c r="FX1130" s="436" t="n"/>
      <c r="FY1130" s="436" t="n"/>
      <c r="FZ1130" s="436" t="n"/>
      <c r="GA1130" s="436" t="n"/>
      <c r="GB1130" s="436" t="n"/>
      <c r="GC1130" s="436" t="n"/>
      <c r="GD1130" s="436" t="n"/>
      <c r="GE1130" s="436" t="n"/>
      <c r="GF1130" s="436" t="n"/>
      <c r="GG1130" s="436" t="n"/>
      <c r="GH1130" s="436" t="n"/>
      <c r="GI1130" s="436" t="n"/>
      <c r="GJ1130" s="436" t="n"/>
      <c r="GK1130" s="436" t="n"/>
      <c r="GL1130" s="436" t="n"/>
      <c r="GM1130" s="436" t="n"/>
      <c r="GN1130" s="436" t="n"/>
      <c r="GO1130" s="436" t="n"/>
      <c r="GP1130" s="436" t="n"/>
      <c r="GQ1130" s="436" t="n"/>
      <c r="GR1130" s="436" t="n"/>
      <c r="GS1130" s="436" t="n"/>
      <c r="GT1130" s="436" t="n"/>
      <c r="GU1130" s="436" t="n"/>
      <c r="GV1130" s="436" t="n"/>
      <c r="GW1130" s="436" t="n"/>
      <c r="GX1130" s="436" t="n">
        <v>0</v>
      </c>
    </row>
    <row r="1131"/>
    <row r="1132">
      <c r="A1132" s="437" t="n">
        <v>50</v>
      </c>
      <c r="B1132" s="437" t="n">
        <v>0</v>
      </c>
      <c r="C1132" s="437" t="n">
        <v>0</v>
      </c>
      <c r="D1132" s="437" t="n">
        <v>1</v>
      </c>
      <c r="E1132" s="437" t="n">
        <v>201</v>
      </c>
      <c r="F1132" s="437">
        <f>ROUND(Source!O1130,O1132)</f>
        <v/>
      </c>
      <c r="G1132" s="437" t="inlineStr">
        <is>
          <t>ПЗ</t>
        </is>
      </c>
      <c r="H1132" s="437" t="inlineStr">
        <is>
          <t>Прямые затраты</t>
        </is>
      </c>
      <c r="I1132" s="437" t="n"/>
      <c r="J1132" s="437" t="n"/>
      <c r="K1132" s="437" t="n">
        <v>201</v>
      </c>
      <c r="L1132" s="437" t="n">
        <v>1</v>
      </c>
      <c r="M1132" s="437" t="n">
        <v>3</v>
      </c>
      <c r="N1132" s="437" t="inlineStr"/>
      <c r="O1132" s="437" t="n">
        <v>0</v>
      </c>
      <c r="P1132" s="437" t="n"/>
      <c r="Q1132" s="437" t="n"/>
      <c r="R1132" s="437" t="n"/>
      <c r="S1132" s="437" t="n"/>
      <c r="T1132" s="437" t="n"/>
      <c r="U1132" s="437" t="n"/>
      <c r="V1132" s="437" t="n"/>
      <c r="W1132" s="437" t="n">
        <v>0</v>
      </c>
      <c r="X1132" s="437" t="n">
        <v>1</v>
      </c>
      <c r="Y1132" s="437" t="n">
        <v>0</v>
      </c>
      <c r="Z1132" s="437" t="n"/>
      <c r="AA1132" s="437" t="n"/>
      <c r="AB1132" s="437" t="n"/>
    </row>
    <row r="1133">
      <c r="A1133" s="437" t="n">
        <v>50</v>
      </c>
      <c r="B1133" s="437" t="n">
        <v>0</v>
      </c>
      <c r="C1133" s="437" t="n">
        <v>0</v>
      </c>
      <c r="D1133" s="437" t="n">
        <v>1</v>
      </c>
      <c r="E1133" s="437" t="n">
        <v>202</v>
      </c>
      <c r="F1133" s="437">
        <f>ROUND(Source!P1130,O1133)</f>
        <v/>
      </c>
      <c r="G1133" s="437" t="inlineStr">
        <is>
          <t>СтМатОб</t>
        </is>
      </c>
      <c r="H1133" s="437" t="inlineStr">
        <is>
          <t>Стоимость материальных ресурсов (всего)</t>
        </is>
      </c>
      <c r="I1133" s="437" t="n"/>
      <c r="J1133" s="437" t="n"/>
      <c r="K1133" s="437" t="n">
        <v>202</v>
      </c>
      <c r="L1133" s="437" t="n">
        <v>2</v>
      </c>
      <c r="M1133" s="437" t="n">
        <v>3</v>
      </c>
      <c r="N1133" s="437" t="inlineStr"/>
      <c r="O1133" s="437" t="n">
        <v>0</v>
      </c>
      <c r="P1133" s="437" t="n"/>
      <c r="Q1133" s="437" t="n"/>
      <c r="R1133" s="437" t="n"/>
      <c r="S1133" s="437" t="n"/>
      <c r="T1133" s="437" t="n"/>
      <c r="U1133" s="437" t="n"/>
      <c r="V1133" s="437" t="n"/>
      <c r="W1133" s="437" t="n">
        <v>0</v>
      </c>
      <c r="X1133" s="437" t="n">
        <v>1</v>
      </c>
      <c r="Y1133" s="437" t="n">
        <v>0</v>
      </c>
      <c r="Z1133" s="437" t="n"/>
      <c r="AA1133" s="437" t="n"/>
      <c r="AB1133" s="437" t="n"/>
    </row>
    <row r="1134">
      <c r="A1134" s="437" t="n">
        <v>50</v>
      </c>
      <c r="B1134" s="437" t="n">
        <v>0</v>
      </c>
      <c r="C1134" s="437" t="n">
        <v>0</v>
      </c>
      <c r="D1134" s="437" t="n">
        <v>1</v>
      </c>
      <c r="E1134" s="437" t="n">
        <v>222</v>
      </c>
      <c r="F1134" s="437">
        <f>ROUND(Source!AO1130,O1134)</f>
        <v/>
      </c>
      <c r="G1134" s="437" t="inlineStr">
        <is>
          <t>СтМатОбЗак</t>
        </is>
      </c>
      <c r="H1134" s="437" t="inlineStr">
        <is>
          <t>Стоимость материалов и оборудования заказчика</t>
        </is>
      </c>
      <c r="I1134" s="437" t="n"/>
      <c r="J1134" s="437" t="n"/>
      <c r="K1134" s="437" t="n">
        <v>222</v>
      </c>
      <c r="L1134" s="437" t="n">
        <v>3</v>
      </c>
      <c r="M1134" s="437" t="n">
        <v>3</v>
      </c>
      <c r="N1134" s="437" t="inlineStr"/>
      <c r="O1134" s="437" t="n">
        <v>0</v>
      </c>
      <c r="P1134" s="437" t="n"/>
      <c r="Q1134" s="437" t="n"/>
      <c r="R1134" s="437" t="n"/>
      <c r="S1134" s="437" t="n"/>
      <c r="T1134" s="437" t="n"/>
      <c r="U1134" s="437" t="n"/>
      <c r="V1134" s="437" t="n"/>
      <c r="W1134" s="437" t="n">
        <v>0</v>
      </c>
      <c r="X1134" s="437" t="n">
        <v>1</v>
      </c>
      <c r="Y1134" s="437" t="n">
        <v>0</v>
      </c>
      <c r="Z1134" s="437" t="n"/>
      <c r="AA1134" s="437" t="n"/>
      <c r="AB1134" s="437" t="n"/>
    </row>
    <row r="1135">
      <c r="A1135" s="437" t="n">
        <v>50</v>
      </c>
      <c r="B1135" s="437" t="n">
        <v>0</v>
      </c>
      <c r="C1135" s="437" t="n">
        <v>0</v>
      </c>
      <c r="D1135" s="437" t="n">
        <v>1</v>
      </c>
      <c r="E1135" s="437" t="n">
        <v>225</v>
      </c>
      <c r="F1135" s="437">
        <f>ROUND(Source!AV1130,O1135)</f>
        <v/>
      </c>
      <c r="G1135" s="437" t="inlineStr">
        <is>
          <t>СтМатОбПод</t>
        </is>
      </c>
      <c r="H1135" s="437" t="inlineStr">
        <is>
          <t>Стоимость материалов и оборудования подрядчика</t>
        </is>
      </c>
      <c r="I1135" s="437" t="n"/>
      <c r="J1135" s="437" t="n"/>
      <c r="K1135" s="437" t="n">
        <v>225</v>
      </c>
      <c r="L1135" s="437" t="n">
        <v>4</v>
      </c>
      <c r="M1135" s="437" t="n">
        <v>3</v>
      </c>
      <c r="N1135" s="437" t="inlineStr"/>
      <c r="O1135" s="437" t="n">
        <v>0</v>
      </c>
      <c r="P1135" s="437" t="n"/>
      <c r="Q1135" s="437" t="n"/>
      <c r="R1135" s="437" t="n"/>
      <c r="S1135" s="437" t="n"/>
      <c r="T1135" s="437" t="n"/>
      <c r="U1135" s="437" t="n"/>
      <c r="V1135" s="437" t="n"/>
      <c r="W1135" s="437" t="n">
        <v>0</v>
      </c>
      <c r="X1135" s="437" t="n">
        <v>1</v>
      </c>
      <c r="Y1135" s="437" t="n">
        <v>0</v>
      </c>
      <c r="Z1135" s="437" t="n"/>
      <c r="AA1135" s="437" t="n"/>
      <c r="AB1135" s="437" t="n"/>
    </row>
    <row r="1136">
      <c r="A1136" s="437" t="n">
        <v>50</v>
      </c>
      <c r="B1136" s="437" t="n">
        <v>0</v>
      </c>
      <c r="C1136" s="437" t="n">
        <v>0</v>
      </c>
      <c r="D1136" s="437" t="n">
        <v>1</v>
      </c>
      <c r="E1136" s="437" t="n">
        <v>226</v>
      </c>
      <c r="F1136" s="437">
        <f>ROUND(Source!AW1130,O1136)</f>
        <v/>
      </c>
      <c r="G1136" s="437" t="inlineStr">
        <is>
          <t>СтМат</t>
        </is>
      </c>
      <c r="H1136" s="437" t="inlineStr">
        <is>
          <t>Стоимость материалов (всего)</t>
        </is>
      </c>
      <c r="I1136" s="437" t="n"/>
      <c r="J1136" s="437" t="n"/>
      <c r="K1136" s="437" t="n">
        <v>226</v>
      </c>
      <c r="L1136" s="437" t="n">
        <v>5</v>
      </c>
      <c r="M1136" s="437" t="n">
        <v>3</v>
      </c>
      <c r="N1136" s="437" t="inlineStr"/>
      <c r="O1136" s="437" t="n">
        <v>0</v>
      </c>
      <c r="P1136" s="437" t="n"/>
      <c r="Q1136" s="437" t="n"/>
      <c r="R1136" s="437" t="n"/>
      <c r="S1136" s="437" t="n"/>
      <c r="T1136" s="437" t="n"/>
      <c r="U1136" s="437" t="n"/>
      <c r="V1136" s="437" t="n"/>
      <c r="W1136" s="437" t="n">
        <v>0</v>
      </c>
      <c r="X1136" s="437" t="n">
        <v>1</v>
      </c>
      <c r="Y1136" s="437" t="n">
        <v>0</v>
      </c>
      <c r="Z1136" s="437" t="n"/>
      <c r="AA1136" s="437" t="n"/>
      <c r="AB1136" s="437" t="n"/>
    </row>
    <row r="1137">
      <c r="A1137" s="437" t="n">
        <v>50</v>
      </c>
      <c r="B1137" s="437" t="n">
        <v>0</v>
      </c>
      <c r="C1137" s="437" t="n">
        <v>0</v>
      </c>
      <c r="D1137" s="437" t="n">
        <v>1</v>
      </c>
      <c r="E1137" s="437" t="n">
        <v>227</v>
      </c>
      <c r="F1137" s="437">
        <f>ROUND(Source!AX1130,O1137)</f>
        <v/>
      </c>
      <c r="G1137" s="437" t="inlineStr">
        <is>
          <t>СтМатЗак</t>
        </is>
      </c>
      <c r="H1137" s="437" t="inlineStr">
        <is>
          <t>Стоимость материалов заказчика</t>
        </is>
      </c>
      <c r="I1137" s="437" t="n"/>
      <c r="J1137" s="437" t="n"/>
      <c r="K1137" s="437" t="n">
        <v>227</v>
      </c>
      <c r="L1137" s="437" t="n">
        <v>6</v>
      </c>
      <c r="M1137" s="437" t="n">
        <v>3</v>
      </c>
      <c r="N1137" s="437" t="inlineStr"/>
      <c r="O1137" s="437" t="n">
        <v>0</v>
      </c>
      <c r="P1137" s="437" t="n"/>
      <c r="Q1137" s="437" t="n"/>
      <c r="R1137" s="437" t="n"/>
      <c r="S1137" s="437" t="n"/>
      <c r="T1137" s="437" t="n"/>
      <c r="U1137" s="437" t="n"/>
      <c r="V1137" s="437" t="n"/>
      <c r="W1137" s="437" t="n">
        <v>0</v>
      </c>
      <c r="X1137" s="437" t="n">
        <v>1</v>
      </c>
      <c r="Y1137" s="437" t="n">
        <v>0</v>
      </c>
      <c r="Z1137" s="437" t="n"/>
      <c r="AA1137" s="437" t="n"/>
      <c r="AB1137" s="437" t="n"/>
    </row>
    <row r="1138">
      <c r="A1138" s="437" t="n">
        <v>50</v>
      </c>
      <c r="B1138" s="437" t="n">
        <v>0</v>
      </c>
      <c r="C1138" s="437" t="n">
        <v>0</v>
      </c>
      <c r="D1138" s="437" t="n">
        <v>1</v>
      </c>
      <c r="E1138" s="437" t="n">
        <v>228</v>
      </c>
      <c r="F1138" s="437">
        <f>ROUND(Source!AY1130,O1138)</f>
        <v/>
      </c>
      <c r="G1138" s="437" t="inlineStr">
        <is>
          <t>СтМатПод</t>
        </is>
      </c>
      <c r="H1138" s="437" t="inlineStr">
        <is>
          <t>Стоимость материалов подрядчика</t>
        </is>
      </c>
      <c r="I1138" s="437" t="n"/>
      <c r="J1138" s="437" t="n"/>
      <c r="K1138" s="437" t="n">
        <v>228</v>
      </c>
      <c r="L1138" s="437" t="n">
        <v>7</v>
      </c>
      <c r="M1138" s="437" t="n">
        <v>3</v>
      </c>
      <c r="N1138" s="437" t="inlineStr"/>
      <c r="O1138" s="437" t="n">
        <v>0</v>
      </c>
      <c r="P1138" s="437" t="n"/>
      <c r="Q1138" s="437" t="n"/>
      <c r="R1138" s="437" t="n"/>
      <c r="S1138" s="437" t="n"/>
      <c r="T1138" s="437" t="n"/>
      <c r="U1138" s="437" t="n"/>
      <c r="V1138" s="437" t="n"/>
      <c r="W1138" s="437" t="n">
        <v>0</v>
      </c>
      <c r="X1138" s="437" t="n">
        <v>1</v>
      </c>
      <c r="Y1138" s="437" t="n">
        <v>0</v>
      </c>
      <c r="Z1138" s="437" t="n"/>
      <c r="AA1138" s="437" t="n"/>
      <c r="AB1138" s="437" t="n"/>
    </row>
    <row r="1139">
      <c r="A1139" s="437" t="n">
        <v>50</v>
      </c>
      <c r="B1139" s="437" t="n">
        <v>0</v>
      </c>
      <c r="C1139" s="437" t="n">
        <v>0</v>
      </c>
      <c r="D1139" s="437" t="n">
        <v>1</v>
      </c>
      <c r="E1139" s="437" t="n">
        <v>216</v>
      </c>
      <c r="F1139" s="437">
        <f>ROUND(Source!AP1130,O1139)</f>
        <v/>
      </c>
      <c r="G1139" s="437" t="inlineStr">
        <is>
          <t>Оборуд</t>
        </is>
      </c>
      <c r="H1139" s="437" t="inlineStr">
        <is>
          <t>Стоимость оборудования (всего)</t>
        </is>
      </c>
      <c r="I1139" s="437" t="n"/>
      <c r="J1139" s="437" t="n"/>
      <c r="K1139" s="437" t="n">
        <v>216</v>
      </c>
      <c r="L1139" s="437" t="n">
        <v>8</v>
      </c>
      <c r="M1139" s="437" t="n">
        <v>3</v>
      </c>
      <c r="N1139" s="437" t="inlineStr"/>
      <c r="O1139" s="437" t="n">
        <v>0</v>
      </c>
      <c r="P1139" s="437" t="n"/>
      <c r="Q1139" s="437" t="n"/>
      <c r="R1139" s="437" t="n"/>
      <c r="S1139" s="437" t="n"/>
      <c r="T1139" s="437" t="n"/>
      <c r="U1139" s="437" t="n"/>
      <c r="V1139" s="437" t="n"/>
      <c r="W1139" s="437" t="n">
        <v>0</v>
      </c>
      <c r="X1139" s="437" t="n">
        <v>1</v>
      </c>
      <c r="Y1139" s="437" t="n">
        <v>0</v>
      </c>
      <c r="Z1139" s="437" t="n"/>
      <c r="AA1139" s="437" t="n"/>
      <c r="AB1139" s="437" t="n"/>
    </row>
    <row r="1140">
      <c r="A1140" s="437" t="n">
        <v>50</v>
      </c>
      <c r="B1140" s="437" t="n">
        <v>0</v>
      </c>
      <c r="C1140" s="437" t="n">
        <v>0</v>
      </c>
      <c r="D1140" s="437" t="n">
        <v>1</v>
      </c>
      <c r="E1140" s="437" t="n">
        <v>223</v>
      </c>
      <c r="F1140" s="437">
        <f>ROUND(Source!AQ1130,O1140)</f>
        <v/>
      </c>
      <c r="G1140" s="437" t="inlineStr">
        <is>
          <t>ОборудЗак</t>
        </is>
      </c>
      <c r="H1140" s="437" t="inlineStr">
        <is>
          <t>Стоимость оборудования заказчика</t>
        </is>
      </c>
      <c r="I1140" s="437" t="n"/>
      <c r="J1140" s="437" t="n"/>
      <c r="K1140" s="437" t="n">
        <v>223</v>
      </c>
      <c r="L1140" s="437" t="n">
        <v>9</v>
      </c>
      <c r="M1140" s="437" t="n">
        <v>3</v>
      </c>
      <c r="N1140" s="437" t="inlineStr"/>
      <c r="O1140" s="437" t="n">
        <v>0</v>
      </c>
      <c r="P1140" s="437" t="n"/>
      <c r="Q1140" s="437" t="n"/>
      <c r="R1140" s="437" t="n"/>
      <c r="S1140" s="437" t="n"/>
      <c r="T1140" s="437" t="n"/>
      <c r="U1140" s="437" t="n"/>
      <c r="V1140" s="437" t="n"/>
      <c r="W1140" s="437" t="n">
        <v>0</v>
      </c>
      <c r="X1140" s="437" t="n">
        <v>1</v>
      </c>
      <c r="Y1140" s="437" t="n">
        <v>0</v>
      </c>
      <c r="Z1140" s="437" t="n"/>
      <c r="AA1140" s="437" t="n"/>
      <c r="AB1140" s="437" t="n"/>
    </row>
    <row r="1141">
      <c r="A1141" s="437" t="n">
        <v>50</v>
      </c>
      <c r="B1141" s="437" t="n">
        <v>0</v>
      </c>
      <c r="C1141" s="437" t="n">
        <v>0</v>
      </c>
      <c r="D1141" s="437" t="n">
        <v>1</v>
      </c>
      <c r="E1141" s="437" t="n">
        <v>229</v>
      </c>
      <c r="F1141" s="437">
        <f>ROUND(Source!AZ1130,O1141)</f>
        <v/>
      </c>
      <c r="G1141" s="437" t="inlineStr">
        <is>
          <t>ОборудПод</t>
        </is>
      </c>
      <c r="H1141" s="437" t="inlineStr">
        <is>
          <t>Стоимость оборудования подрядчика</t>
        </is>
      </c>
      <c r="I1141" s="437" t="n"/>
      <c r="J1141" s="437" t="n"/>
      <c r="K1141" s="437" t="n">
        <v>229</v>
      </c>
      <c r="L1141" s="437" t="n">
        <v>10</v>
      </c>
      <c r="M1141" s="437" t="n">
        <v>3</v>
      </c>
      <c r="N1141" s="437" t="inlineStr"/>
      <c r="O1141" s="437" t="n">
        <v>0</v>
      </c>
      <c r="P1141" s="437" t="n"/>
      <c r="Q1141" s="437" t="n"/>
      <c r="R1141" s="437" t="n"/>
      <c r="S1141" s="437" t="n"/>
      <c r="T1141" s="437" t="n"/>
      <c r="U1141" s="437" t="n"/>
      <c r="V1141" s="437" t="n"/>
      <c r="W1141" s="437" t="n">
        <v>0</v>
      </c>
      <c r="X1141" s="437" t="n">
        <v>1</v>
      </c>
      <c r="Y1141" s="437" t="n">
        <v>0</v>
      </c>
      <c r="Z1141" s="437" t="n"/>
      <c r="AA1141" s="437" t="n"/>
      <c r="AB1141" s="437" t="n"/>
    </row>
    <row r="1142">
      <c r="A1142" s="437" t="n">
        <v>50</v>
      </c>
      <c r="B1142" s="437" t="n">
        <v>0</v>
      </c>
      <c r="C1142" s="437" t="n">
        <v>0</v>
      </c>
      <c r="D1142" s="437" t="n">
        <v>1</v>
      </c>
      <c r="E1142" s="437" t="n">
        <v>203</v>
      </c>
      <c r="F1142" s="437">
        <f>ROUND(Source!Q1130,O1142)</f>
        <v/>
      </c>
      <c r="G1142" s="437" t="inlineStr">
        <is>
          <t>ЭММ</t>
        </is>
      </c>
      <c r="H1142" s="437" t="inlineStr">
        <is>
          <t>Эксплуатация машин</t>
        </is>
      </c>
      <c r="I1142" s="437" t="n"/>
      <c r="J1142" s="437" t="n"/>
      <c r="K1142" s="437" t="n">
        <v>203</v>
      </c>
      <c r="L1142" s="437" t="n">
        <v>11</v>
      </c>
      <c r="M1142" s="437" t="n">
        <v>3</v>
      </c>
      <c r="N1142" s="437" t="inlineStr"/>
      <c r="O1142" s="437" t="n">
        <v>0</v>
      </c>
      <c r="P1142" s="437" t="n"/>
      <c r="Q1142" s="437" t="n"/>
      <c r="R1142" s="437" t="n"/>
      <c r="S1142" s="437" t="n"/>
      <c r="T1142" s="437" t="n"/>
      <c r="U1142" s="437" t="n"/>
      <c r="V1142" s="437" t="n"/>
      <c r="W1142" s="437" t="n">
        <v>0</v>
      </c>
      <c r="X1142" s="437" t="n">
        <v>1</v>
      </c>
      <c r="Y1142" s="437" t="n">
        <v>0</v>
      </c>
      <c r="Z1142" s="437" t="n"/>
      <c r="AA1142" s="437" t="n"/>
      <c r="AB1142" s="437" t="n"/>
    </row>
    <row r="1143">
      <c r="A1143" s="437" t="n">
        <v>50</v>
      </c>
      <c r="B1143" s="437" t="n">
        <v>0</v>
      </c>
      <c r="C1143" s="437" t="n">
        <v>0</v>
      </c>
      <c r="D1143" s="437" t="n">
        <v>1</v>
      </c>
      <c r="E1143" s="437" t="n">
        <v>231</v>
      </c>
      <c r="F1143" s="437">
        <f>ROUND(Source!BB1130,O1143)</f>
        <v/>
      </c>
      <c r="G1143" s="437" t="inlineStr">
        <is>
          <t>ЭММсНРиСП</t>
        </is>
      </c>
      <c r="H1143" s="437" t="inlineStr">
        <is>
          <t>Эксплуатация машин по ТСН-2001.16</t>
        </is>
      </c>
      <c r="I1143" s="437" t="n"/>
      <c r="J1143" s="437" t="n"/>
      <c r="K1143" s="437" t="n">
        <v>231</v>
      </c>
      <c r="L1143" s="437" t="n">
        <v>12</v>
      </c>
      <c r="M1143" s="437" t="n">
        <v>3</v>
      </c>
      <c r="N1143" s="437" t="inlineStr"/>
      <c r="O1143" s="437" t="n">
        <v>0</v>
      </c>
      <c r="P1143" s="437" t="n"/>
      <c r="Q1143" s="437" t="n"/>
      <c r="R1143" s="437" t="n"/>
      <c r="S1143" s="437" t="n"/>
      <c r="T1143" s="437" t="n"/>
      <c r="U1143" s="437" t="n"/>
      <c r="V1143" s="437" t="n"/>
      <c r="W1143" s="437" t="n">
        <v>0</v>
      </c>
      <c r="X1143" s="437" t="n">
        <v>1</v>
      </c>
      <c r="Y1143" s="437" t="n">
        <v>0</v>
      </c>
      <c r="Z1143" s="437" t="n"/>
      <c r="AA1143" s="437" t="n"/>
      <c r="AB1143" s="437" t="n"/>
    </row>
    <row r="1144">
      <c r="A1144" s="437" t="n">
        <v>50</v>
      </c>
      <c r="B1144" s="437" t="n">
        <v>0</v>
      </c>
      <c r="C1144" s="437" t="n">
        <v>0</v>
      </c>
      <c r="D1144" s="437" t="n">
        <v>1</v>
      </c>
      <c r="E1144" s="437" t="n">
        <v>204</v>
      </c>
      <c r="F1144" s="437">
        <f>ROUND(Source!R1130,O1144)</f>
        <v/>
      </c>
      <c r="G1144" s="437" t="inlineStr">
        <is>
          <t>ЗПМ</t>
        </is>
      </c>
      <c r="H1144" s="437" t="inlineStr">
        <is>
          <t>ЗП машинистов</t>
        </is>
      </c>
      <c r="I1144" s="437" t="n"/>
      <c r="J1144" s="437" t="n"/>
      <c r="K1144" s="437" t="n">
        <v>204</v>
      </c>
      <c r="L1144" s="437" t="n">
        <v>13</v>
      </c>
      <c r="M1144" s="437" t="n">
        <v>3</v>
      </c>
      <c r="N1144" s="437" t="inlineStr"/>
      <c r="O1144" s="437" t="n">
        <v>0</v>
      </c>
      <c r="P1144" s="437" t="n"/>
      <c r="Q1144" s="437" t="n"/>
      <c r="R1144" s="437" t="n"/>
      <c r="S1144" s="437" t="n"/>
      <c r="T1144" s="437" t="n"/>
      <c r="U1144" s="437" t="n"/>
      <c r="V1144" s="437" t="n"/>
      <c r="W1144" s="437" t="n">
        <v>0</v>
      </c>
      <c r="X1144" s="437" t="n">
        <v>1</v>
      </c>
      <c r="Y1144" s="437" t="n">
        <v>0</v>
      </c>
      <c r="Z1144" s="437" t="n"/>
      <c r="AA1144" s="437" t="n"/>
      <c r="AB1144" s="437" t="n"/>
    </row>
    <row r="1145">
      <c r="A1145" s="437" t="n">
        <v>50</v>
      </c>
      <c r="B1145" s="437" t="n">
        <v>0</v>
      </c>
      <c r="C1145" s="437" t="n">
        <v>0</v>
      </c>
      <c r="D1145" s="437" t="n">
        <v>1</v>
      </c>
      <c r="E1145" s="437" t="n">
        <v>205</v>
      </c>
      <c r="F1145" s="437">
        <f>ROUND(Source!S1130,O1145)</f>
        <v/>
      </c>
      <c r="G1145" s="437" t="inlineStr">
        <is>
          <t>ОЗП</t>
        </is>
      </c>
      <c r="H1145" s="437" t="inlineStr">
        <is>
          <t>Основная ЗП рабочих</t>
        </is>
      </c>
      <c r="I1145" s="437" t="n"/>
      <c r="J1145" s="437" t="n"/>
      <c r="K1145" s="437" t="n">
        <v>205</v>
      </c>
      <c r="L1145" s="437" t="n">
        <v>14</v>
      </c>
      <c r="M1145" s="437" t="n">
        <v>3</v>
      </c>
      <c r="N1145" s="437" t="inlineStr"/>
      <c r="O1145" s="437" t="n">
        <v>0</v>
      </c>
      <c r="P1145" s="437" t="n"/>
      <c r="Q1145" s="437" t="n"/>
      <c r="R1145" s="437" t="n"/>
      <c r="S1145" s="437" t="n"/>
      <c r="T1145" s="437" t="n"/>
      <c r="U1145" s="437" t="n"/>
      <c r="V1145" s="437" t="n"/>
      <c r="W1145" s="437" t="n">
        <v>0</v>
      </c>
      <c r="X1145" s="437" t="n">
        <v>1</v>
      </c>
      <c r="Y1145" s="437" t="n">
        <v>0</v>
      </c>
      <c r="Z1145" s="437" t="n"/>
      <c r="AA1145" s="437" t="n"/>
      <c r="AB1145" s="437" t="n"/>
    </row>
    <row r="1146">
      <c r="A1146" s="437" t="n">
        <v>50</v>
      </c>
      <c r="B1146" s="437" t="n">
        <v>0</v>
      </c>
      <c r="C1146" s="437" t="n">
        <v>0</v>
      </c>
      <c r="D1146" s="437" t="n">
        <v>1</v>
      </c>
      <c r="E1146" s="437" t="n">
        <v>232</v>
      </c>
      <c r="F1146" s="437">
        <f>ROUND(Source!BC1130,O1146)</f>
        <v/>
      </c>
      <c r="G1146" s="437" t="inlineStr">
        <is>
          <t>ОЗПсНРиСП</t>
        </is>
      </c>
      <c r="H1146" s="437" t="inlineStr">
        <is>
          <t>Основная ЗП рабочих по ТСН-2001.16</t>
        </is>
      </c>
      <c r="I1146" s="437" t="n"/>
      <c r="J1146" s="437" t="n"/>
      <c r="K1146" s="437" t="n">
        <v>232</v>
      </c>
      <c r="L1146" s="437" t="n">
        <v>15</v>
      </c>
      <c r="M1146" s="437" t="n">
        <v>3</v>
      </c>
      <c r="N1146" s="437" t="inlineStr"/>
      <c r="O1146" s="437" t="n">
        <v>0</v>
      </c>
      <c r="P1146" s="437" t="n"/>
      <c r="Q1146" s="437" t="n"/>
      <c r="R1146" s="437" t="n"/>
      <c r="S1146" s="437" t="n"/>
      <c r="T1146" s="437" t="n"/>
      <c r="U1146" s="437" t="n"/>
      <c r="V1146" s="437" t="n"/>
      <c r="W1146" s="437" t="n">
        <v>0</v>
      </c>
      <c r="X1146" s="437" t="n">
        <v>1</v>
      </c>
      <c r="Y1146" s="437" t="n">
        <v>0</v>
      </c>
      <c r="Z1146" s="437" t="n"/>
      <c r="AA1146" s="437" t="n"/>
      <c r="AB1146" s="437" t="n"/>
    </row>
    <row r="1147">
      <c r="A1147" s="437" t="n">
        <v>50</v>
      </c>
      <c r="B1147" s="437" t="n">
        <v>0</v>
      </c>
      <c r="C1147" s="437" t="n">
        <v>0</v>
      </c>
      <c r="D1147" s="437" t="n">
        <v>1</v>
      </c>
      <c r="E1147" s="437" t="n">
        <v>214</v>
      </c>
      <c r="F1147" s="437">
        <f>ROUND(Source!AS1130,O1147)</f>
        <v/>
      </c>
      <c r="G1147" s="437" t="inlineStr">
        <is>
          <t>Строит</t>
        </is>
      </c>
      <c r="H1147" s="437" t="inlineStr">
        <is>
          <t>Строительные работы с НР и СП</t>
        </is>
      </c>
      <c r="I1147" s="437" t="n"/>
      <c r="J1147" s="437" t="n"/>
      <c r="K1147" s="437" t="n">
        <v>214</v>
      </c>
      <c r="L1147" s="437" t="n">
        <v>16</v>
      </c>
      <c r="M1147" s="437" t="n">
        <v>3</v>
      </c>
      <c r="N1147" s="437" t="inlineStr"/>
      <c r="O1147" s="437" t="n">
        <v>0</v>
      </c>
      <c r="P1147" s="437" t="n"/>
      <c r="Q1147" s="437" t="n"/>
      <c r="R1147" s="437" t="n"/>
      <c r="S1147" s="437" t="n"/>
      <c r="T1147" s="437" t="n"/>
      <c r="U1147" s="437" t="n"/>
      <c r="V1147" s="437" t="n"/>
      <c r="W1147" s="437" t="n">
        <v>0</v>
      </c>
      <c r="X1147" s="437" t="n">
        <v>1</v>
      </c>
      <c r="Y1147" s="437" t="n">
        <v>0</v>
      </c>
      <c r="Z1147" s="437" t="n"/>
      <c r="AA1147" s="437" t="n"/>
      <c r="AB1147" s="437" t="n"/>
    </row>
    <row r="1148">
      <c r="A1148" s="437" t="n">
        <v>50</v>
      </c>
      <c r="B1148" s="437" t="n">
        <v>0</v>
      </c>
      <c r="C1148" s="437" t="n">
        <v>0</v>
      </c>
      <c r="D1148" s="437" t="n">
        <v>1</v>
      </c>
      <c r="E1148" s="437" t="n">
        <v>215</v>
      </c>
      <c r="F1148" s="437">
        <f>ROUND(Source!AT1130,O1148)</f>
        <v/>
      </c>
      <c r="G1148" s="437" t="inlineStr">
        <is>
          <t>Монтаж</t>
        </is>
      </c>
      <c r="H1148" s="437" t="inlineStr">
        <is>
          <t>Монтажные работы с НР и СП</t>
        </is>
      </c>
      <c r="I1148" s="437" t="n"/>
      <c r="J1148" s="437" t="n"/>
      <c r="K1148" s="437" t="n">
        <v>215</v>
      </c>
      <c r="L1148" s="437" t="n">
        <v>17</v>
      </c>
      <c r="M1148" s="437" t="n">
        <v>3</v>
      </c>
      <c r="N1148" s="437" t="inlineStr"/>
      <c r="O1148" s="437" t="n">
        <v>0</v>
      </c>
      <c r="P1148" s="437" t="n"/>
      <c r="Q1148" s="437" t="n"/>
      <c r="R1148" s="437" t="n"/>
      <c r="S1148" s="437" t="n"/>
      <c r="T1148" s="437" t="n"/>
      <c r="U1148" s="437" t="n"/>
      <c r="V1148" s="437" t="n"/>
      <c r="W1148" s="437" t="n">
        <v>0</v>
      </c>
      <c r="X1148" s="437" t="n">
        <v>1</v>
      </c>
      <c r="Y1148" s="437" t="n">
        <v>0</v>
      </c>
      <c r="Z1148" s="437" t="n"/>
      <c r="AA1148" s="437" t="n"/>
      <c r="AB1148" s="437" t="n"/>
    </row>
    <row r="1149">
      <c r="A1149" s="437" t="n">
        <v>50</v>
      </c>
      <c r="B1149" s="437" t="n">
        <v>0</v>
      </c>
      <c r="C1149" s="437" t="n">
        <v>0</v>
      </c>
      <c r="D1149" s="437" t="n">
        <v>1</v>
      </c>
      <c r="E1149" s="437" t="n">
        <v>217</v>
      </c>
      <c r="F1149" s="437">
        <f>ROUND(Source!AU1130,O1149)</f>
        <v/>
      </c>
      <c r="G1149" s="437" t="inlineStr">
        <is>
          <t>Прочие</t>
        </is>
      </c>
      <c r="H1149" s="437" t="inlineStr">
        <is>
          <t>Прочие работы с НР и СП</t>
        </is>
      </c>
      <c r="I1149" s="437" t="n"/>
      <c r="J1149" s="437" t="n"/>
      <c r="K1149" s="437" t="n">
        <v>217</v>
      </c>
      <c r="L1149" s="437" t="n">
        <v>18</v>
      </c>
      <c r="M1149" s="437" t="n">
        <v>3</v>
      </c>
      <c r="N1149" s="437" t="inlineStr"/>
      <c r="O1149" s="437" t="n">
        <v>0</v>
      </c>
      <c r="P1149" s="437" t="n"/>
      <c r="Q1149" s="437" t="n"/>
      <c r="R1149" s="437" t="n"/>
      <c r="S1149" s="437" t="n"/>
      <c r="T1149" s="437" t="n"/>
      <c r="U1149" s="437" t="n"/>
      <c r="V1149" s="437" t="n"/>
      <c r="W1149" s="437" t="n">
        <v>0</v>
      </c>
      <c r="X1149" s="437" t="n">
        <v>1</v>
      </c>
      <c r="Y1149" s="437" t="n">
        <v>0</v>
      </c>
      <c r="Z1149" s="437" t="n"/>
      <c r="AA1149" s="437" t="n"/>
      <c r="AB1149" s="437" t="n"/>
    </row>
    <row r="1150">
      <c r="A1150" s="437" t="n">
        <v>50</v>
      </c>
      <c r="B1150" s="437" t="n">
        <v>0</v>
      </c>
      <c r="C1150" s="437" t="n">
        <v>0</v>
      </c>
      <c r="D1150" s="437" t="n">
        <v>1</v>
      </c>
      <c r="E1150" s="437" t="n">
        <v>230</v>
      </c>
      <c r="F1150" s="437">
        <f>ROUND(Source!BA1130,O1150)</f>
        <v/>
      </c>
      <c r="G1150" s="437" t="inlineStr">
        <is>
          <t>ПрочиеЗатр</t>
        </is>
      </c>
      <c r="H1150" s="437" t="inlineStr">
        <is>
          <t>Прочие затраты по ТСН-2001.16</t>
        </is>
      </c>
      <c r="I1150" s="437" t="n"/>
      <c r="J1150" s="437" t="n"/>
      <c r="K1150" s="437" t="n">
        <v>230</v>
      </c>
      <c r="L1150" s="437" t="n">
        <v>19</v>
      </c>
      <c r="M1150" s="437" t="n">
        <v>3</v>
      </c>
      <c r="N1150" s="437" t="inlineStr"/>
      <c r="O1150" s="437" t="n">
        <v>0</v>
      </c>
      <c r="P1150" s="437" t="n"/>
      <c r="Q1150" s="437" t="n"/>
      <c r="R1150" s="437" t="n"/>
      <c r="S1150" s="437" t="n"/>
      <c r="T1150" s="437" t="n"/>
      <c r="U1150" s="437" t="n"/>
      <c r="V1150" s="437" t="n"/>
      <c r="W1150" s="437" t="n">
        <v>0</v>
      </c>
      <c r="X1150" s="437" t="n">
        <v>1</v>
      </c>
      <c r="Y1150" s="437" t="n">
        <v>0</v>
      </c>
      <c r="Z1150" s="437" t="n"/>
      <c r="AA1150" s="437" t="n"/>
      <c r="AB1150" s="437" t="n"/>
    </row>
    <row r="1151">
      <c r="A1151" s="437" t="n">
        <v>50</v>
      </c>
      <c r="B1151" s="437" t="n">
        <v>0</v>
      </c>
      <c r="C1151" s="437" t="n">
        <v>0</v>
      </c>
      <c r="D1151" s="437" t="n">
        <v>1</v>
      </c>
      <c r="E1151" s="437" t="n">
        <v>206</v>
      </c>
      <c r="F1151" s="437">
        <f>ROUND(Source!T1130,O1151)</f>
        <v/>
      </c>
      <c r="G1151" s="437" t="inlineStr">
        <is>
          <t>ВозврМат</t>
        </is>
      </c>
      <c r="H1151" s="437" t="inlineStr">
        <is>
          <t>Возврат материалов</t>
        </is>
      </c>
      <c r="I1151" s="437" t="n"/>
      <c r="J1151" s="437" t="n"/>
      <c r="K1151" s="437" t="n">
        <v>206</v>
      </c>
      <c r="L1151" s="437" t="n">
        <v>20</v>
      </c>
      <c r="M1151" s="437" t="n">
        <v>3</v>
      </c>
      <c r="N1151" s="437" t="inlineStr"/>
      <c r="O1151" s="437" t="n">
        <v>0</v>
      </c>
      <c r="P1151" s="437" t="n"/>
      <c r="Q1151" s="437" t="n"/>
      <c r="R1151" s="437" t="n"/>
      <c r="S1151" s="437" t="n"/>
      <c r="T1151" s="437" t="n"/>
      <c r="U1151" s="437" t="n"/>
      <c r="V1151" s="437" t="n"/>
      <c r="W1151" s="437" t="n">
        <v>0</v>
      </c>
      <c r="X1151" s="437" t="n">
        <v>1</v>
      </c>
      <c r="Y1151" s="437" t="n">
        <v>0</v>
      </c>
      <c r="Z1151" s="437" t="n"/>
      <c r="AA1151" s="437" t="n"/>
      <c r="AB1151" s="437" t="n"/>
    </row>
    <row r="1152">
      <c r="A1152" s="437" t="n">
        <v>50</v>
      </c>
      <c r="B1152" s="437" t="n">
        <v>0</v>
      </c>
      <c r="C1152" s="437" t="n">
        <v>0</v>
      </c>
      <c r="D1152" s="437" t="n">
        <v>1</v>
      </c>
      <c r="E1152" s="437" t="n">
        <v>207</v>
      </c>
      <c r="F1152" s="437">
        <f>ROUND(Source!U1130,O1152)</f>
        <v/>
      </c>
      <c r="G1152" s="437" t="inlineStr">
        <is>
          <t>ТрудСтр</t>
        </is>
      </c>
      <c r="H1152" s="437" t="inlineStr">
        <is>
          <t>Трудозатраты строителей</t>
        </is>
      </c>
      <c r="I1152" s="437" t="n"/>
      <c r="J1152" s="437" t="n"/>
      <c r="K1152" s="437" t="n">
        <v>207</v>
      </c>
      <c r="L1152" s="437" t="n">
        <v>21</v>
      </c>
      <c r="M1152" s="437" t="n">
        <v>3</v>
      </c>
      <c r="N1152" s="437" t="inlineStr"/>
      <c r="O1152" s="437" t="n">
        <v>7</v>
      </c>
      <c r="P1152" s="437" t="n"/>
      <c r="Q1152" s="437" t="n"/>
      <c r="R1152" s="437" t="n"/>
      <c r="S1152" s="437" t="n"/>
      <c r="T1152" s="437" t="n"/>
      <c r="U1152" s="437" t="n"/>
      <c r="V1152" s="437" t="n"/>
      <c r="W1152" s="437" t="n">
        <v>0</v>
      </c>
      <c r="X1152" s="437" t="n">
        <v>1</v>
      </c>
      <c r="Y1152" s="437" t="n">
        <v>0</v>
      </c>
      <c r="Z1152" s="437" t="n"/>
      <c r="AA1152" s="437" t="n"/>
      <c r="AB1152" s="437" t="n"/>
    </row>
    <row r="1153">
      <c r="A1153" s="437" t="n">
        <v>50</v>
      </c>
      <c r="B1153" s="437" t="n">
        <v>0</v>
      </c>
      <c r="C1153" s="437" t="n">
        <v>0</v>
      </c>
      <c r="D1153" s="437" t="n">
        <v>1</v>
      </c>
      <c r="E1153" s="437" t="n">
        <v>208</v>
      </c>
      <c r="F1153" s="437">
        <f>ROUND(Source!V1130,O1153)</f>
        <v/>
      </c>
      <c r="G1153" s="437" t="inlineStr">
        <is>
          <t>ТрудМаш</t>
        </is>
      </c>
      <c r="H1153" s="437" t="inlineStr">
        <is>
          <t>Трудозатраты машинистов</t>
        </is>
      </c>
      <c r="I1153" s="437" t="n"/>
      <c r="J1153" s="437" t="n"/>
      <c r="K1153" s="437" t="n">
        <v>208</v>
      </c>
      <c r="L1153" s="437" t="n">
        <v>22</v>
      </c>
      <c r="M1153" s="437" t="n">
        <v>3</v>
      </c>
      <c r="N1153" s="437" t="inlineStr"/>
      <c r="O1153" s="437" t="n">
        <v>7</v>
      </c>
      <c r="P1153" s="437" t="n"/>
      <c r="Q1153" s="437" t="n"/>
      <c r="R1153" s="437" t="n"/>
      <c r="S1153" s="437" t="n"/>
      <c r="T1153" s="437" t="n"/>
      <c r="U1153" s="437" t="n"/>
      <c r="V1153" s="437" t="n"/>
      <c r="W1153" s="437" t="n">
        <v>0</v>
      </c>
      <c r="X1153" s="437" t="n">
        <v>1</v>
      </c>
      <c r="Y1153" s="437" t="n">
        <v>0</v>
      </c>
      <c r="Z1153" s="437" t="n"/>
      <c r="AA1153" s="437" t="n"/>
      <c r="AB1153" s="437" t="n"/>
    </row>
    <row r="1154">
      <c r="A1154" s="437" t="n">
        <v>50</v>
      </c>
      <c r="B1154" s="437" t="n">
        <v>0</v>
      </c>
      <c r="C1154" s="437" t="n">
        <v>0</v>
      </c>
      <c r="D1154" s="437" t="n">
        <v>1</v>
      </c>
      <c r="E1154" s="437" t="n">
        <v>209</v>
      </c>
      <c r="F1154" s="437">
        <f>ROUND(Source!W1130,O1154)</f>
        <v/>
      </c>
      <c r="G1154" s="437" t="inlineStr">
        <is>
          <t>ТранспМат</t>
        </is>
      </c>
      <c r="H1154" s="437" t="inlineStr">
        <is>
          <t>Транспорт материалов</t>
        </is>
      </c>
      <c r="I1154" s="437" t="n"/>
      <c r="J1154" s="437" t="n"/>
      <c r="K1154" s="437" t="n">
        <v>209</v>
      </c>
      <c r="L1154" s="437" t="n">
        <v>23</v>
      </c>
      <c r="M1154" s="437" t="n">
        <v>3</v>
      </c>
      <c r="N1154" s="437" t="inlineStr"/>
      <c r="O1154" s="437" t="n">
        <v>0</v>
      </c>
      <c r="P1154" s="437" t="n"/>
      <c r="Q1154" s="437" t="n"/>
      <c r="R1154" s="437" t="n"/>
      <c r="S1154" s="437" t="n"/>
      <c r="T1154" s="437" t="n"/>
      <c r="U1154" s="437" t="n"/>
      <c r="V1154" s="437" t="n"/>
      <c r="W1154" s="437" t="n">
        <v>0</v>
      </c>
      <c r="X1154" s="437" t="n">
        <v>1</v>
      </c>
      <c r="Y1154" s="437" t="n">
        <v>0</v>
      </c>
      <c r="Z1154" s="437" t="n"/>
      <c r="AA1154" s="437" t="n"/>
      <c r="AB1154" s="437" t="n"/>
    </row>
    <row r="1155">
      <c r="A1155" s="437" t="n">
        <v>50</v>
      </c>
      <c r="B1155" s="437" t="n">
        <v>0</v>
      </c>
      <c r="C1155" s="437" t="n">
        <v>0</v>
      </c>
      <c r="D1155" s="437" t="n">
        <v>1</v>
      </c>
      <c r="E1155" s="437" t="n">
        <v>233</v>
      </c>
      <c r="F1155" s="437">
        <f>ROUND(Source!BD1130,O1155)</f>
        <v/>
      </c>
      <c r="G1155" s="437" t="inlineStr">
        <is>
          <t>Перевозка</t>
        </is>
      </c>
      <c r="H1155" s="437" t="inlineStr">
        <is>
          <t>Перевозка грузов</t>
        </is>
      </c>
      <c r="I1155" s="437" t="n"/>
      <c r="J1155" s="437" t="n"/>
      <c r="K1155" s="437" t="n">
        <v>233</v>
      </c>
      <c r="L1155" s="437" t="n">
        <v>24</v>
      </c>
      <c r="M1155" s="437" t="n">
        <v>3</v>
      </c>
      <c r="N1155" s="437" t="inlineStr"/>
      <c r="O1155" s="437" t="n">
        <v>0</v>
      </c>
      <c r="P1155" s="437" t="n"/>
      <c r="Q1155" s="437" t="n"/>
      <c r="R1155" s="437" t="n"/>
      <c r="S1155" s="437" t="n"/>
      <c r="T1155" s="437" t="n"/>
      <c r="U1155" s="437" t="n"/>
      <c r="V1155" s="437" t="n"/>
      <c r="W1155" s="437" t="n">
        <v>0</v>
      </c>
      <c r="X1155" s="437" t="n">
        <v>1</v>
      </c>
      <c r="Y1155" s="437" t="n">
        <v>0</v>
      </c>
      <c r="Z1155" s="437" t="n"/>
      <c r="AA1155" s="437" t="n"/>
      <c r="AB1155" s="437" t="n"/>
    </row>
    <row r="1156">
      <c r="A1156" s="437" t="n">
        <v>50</v>
      </c>
      <c r="B1156" s="437" t="n">
        <v>0</v>
      </c>
      <c r="C1156" s="437" t="n">
        <v>0</v>
      </c>
      <c r="D1156" s="437" t="n">
        <v>1</v>
      </c>
      <c r="E1156" s="437" t="n">
        <v>210</v>
      </c>
      <c r="F1156" s="437">
        <f>ROUND(Source!X1130,O1156)</f>
        <v/>
      </c>
      <c r="G1156" s="437" t="inlineStr">
        <is>
          <t>НР</t>
        </is>
      </c>
      <c r="H1156" s="437" t="inlineStr">
        <is>
          <t>Накладные расходы</t>
        </is>
      </c>
      <c r="I1156" s="437" t="n"/>
      <c r="J1156" s="437" t="n"/>
      <c r="K1156" s="437" t="n">
        <v>210</v>
      </c>
      <c r="L1156" s="437" t="n">
        <v>25</v>
      </c>
      <c r="M1156" s="437" t="n">
        <v>3</v>
      </c>
      <c r="N1156" s="437" t="inlineStr"/>
      <c r="O1156" s="437" t="n">
        <v>0</v>
      </c>
      <c r="P1156" s="437" t="n"/>
      <c r="Q1156" s="437" t="n"/>
      <c r="R1156" s="437" t="n"/>
      <c r="S1156" s="437" t="n"/>
      <c r="T1156" s="437" t="n"/>
      <c r="U1156" s="437" t="n"/>
      <c r="V1156" s="437" t="n"/>
      <c r="W1156" s="437" t="n">
        <v>0</v>
      </c>
      <c r="X1156" s="437" t="n">
        <v>1</v>
      </c>
      <c r="Y1156" s="437" t="n">
        <v>0</v>
      </c>
      <c r="Z1156" s="437" t="n"/>
      <c r="AA1156" s="437" t="n"/>
      <c r="AB1156" s="437" t="n"/>
    </row>
    <row r="1157">
      <c r="A1157" s="437" t="n">
        <v>50</v>
      </c>
      <c r="B1157" s="437" t="n">
        <v>0</v>
      </c>
      <c r="C1157" s="437" t="n">
        <v>0</v>
      </c>
      <c r="D1157" s="437" t="n">
        <v>1</v>
      </c>
      <c r="E1157" s="437" t="n">
        <v>211</v>
      </c>
      <c r="F1157" s="437">
        <f>ROUND(Source!Y1130,O1157)</f>
        <v/>
      </c>
      <c r="G1157" s="437" t="inlineStr">
        <is>
          <t>СмПриб</t>
        </is>
      </c>
      <c r="H1157" s="437" t="inlineStr">
        <is>
          <t>Сметная прибыль</t>
        </is>
      </c>
      <c r="I1157" s="437" t="n"/>
      <c r="J1157" s="437" t="n"/>
      <c r="K1157" s="437" t="n">
        <v>211</v>
      </c>
      <c r="L1157" s="437" t="n">
        <v>26</v>
      </c>
      <c r="M1157" s="437" t="n">
        <v>3</v>
      </c>
      <c r="N1157" s="437" t="inlineStr"/>
      <c r="O1157" s="437" t="n">
        <v>0</v>
      </c>
      <c r="P1157" s="437" t="n"/>
      <c r="Q1157" s="437" t="n"/>
      <c r="R1157" s="437" t="n"/>
      <c r="S1157" s="437" t="n"/>
      <c r="T1157" s="437" t="n"/>
      <c r="U1157" s="437" t="n"/>
      <c r="V1157" s="437" t="n"/>
      <c r="W1157" s="437" t="n">
        <v>0</v>
      </c>
      <c r="X1157" s="437" t="n">
        <v>1</v>
      </c>
      <c r="Y1157" s="437" t="n">
        <v>0</v>
      </c>
      <c r="Z1157" s="437" t="n"/>
      <c r="AA1157" s="437" t="n"/>
      <c r="AB1157" s="437" t="n"/>
    </row>
    <row r="1158">
      <c r="A1158" s="437" t="n">
        <v>50</v>
      </c>
      <c r="B1158" s="437" t="n">
        <v>0</v>
      </c>
      <c r="C1158" s="437" t="n">
        <v>0</v>
      </c>
      <c r="D1158" s="437" t="n">
        <v>1</v>
      </c>
      <c r="E1158" s="437" t="n">
        <v>224</v>
      </c>
      <c r="F1158" s="437">
        <f>ROUND(Source!AR1130,O1158)</f>
        <v/>
      </c>
      <c r="G1158" s="437" t="inlineStr">
        <is>
          <t>Всего</t>
        </is>
      </c>
      <c r="H1158" s="437" t="inlineStr">
        <is>
          <t>Всего с НР и СП</t>
        </is>
      </c>
      <c r="I1158" s="437" t="n"/>
      <c r="J1158" s="437" t="n"/>
      <c r="K1158" s="437" t="n">
        <v>224</v>
      </c>
      <c r="L1158" s="437" t="n">
        <v>27</v>
      </c>
      <c r="M1158" s="437" t="n">
        <v>3</v>
      </c>
      <c r="N1158" s="437" t="inlineStr"/>
      <c r="O1158" s="437" t="n">
        <v>0</v>
      </c>
      <c r="P1158" s="437" t="n"/>
      <c r="Q1158" s="437" t="n"/>
      <c r="R1158" s="437" t="n"/>
      <c r="S1158" s="437" t="n"/>
      <c r="T1158" s="437" t="n"/>
      <c r="U1158" s="437" t="n"/>
      <c r="V1158" s="437" t="n"/>
      <c r="W1158" s="437" t="n">
        <v>0</v>
      </c>
      <c r="X1158" s="437" t="n">
        <v>1</v>
      </c>
      <c r="Y1158" s="437" t="n">
        <v>0</v>
      </c>
      <c r="Z1158" s="437" t="n"/>
      <c r="AA1158" s="437" t="n"/>
      <c r="AB1158" s="437" t="n"/>
    </row>
    <row r="1159">
      <c r="A1159" s="437" t="n">
        <v>50</v>
      </c>
      <c r="B1159" s="437" t="n">
        <v>0</v>
      </c>
      <c r="C1159" s="437" t="n">
        <v>0</v>
      </c>
      <c r="D1159" s="437" t="n">
        <v>2</v>
      </c>
      <c r="E1159" s="437" t="n">
        <v>0</v>
      </c>
      <c r="F1159" s="437">
        <f>ROUND(F1158,O1159)</f>
        <v/>
      </c>
      <c r="G1159" s="437" t="inlineStr">
        <is>
          <t>и1</t>
        </is>
      </c>
      <c r="H1159" s="437" t="inlineStr">
        <is>
          <t>Итого</t>
        </is>
      </c>
      <c r="I1159" s="437" t="n"/>
      <c r="J1159" s="437" t="n"/>
      <c r="K1159" s="437" t="n">
        <v>212</v>
      </c>
      <c r="L1159" s="437" t="n">
        <v>28</v>
      </c>
      <c r="M1159" s="437" t="n">
        <v>0</v>
      </c>
      <c r="N1159" s="437" t="inlineStr"/>
      <c r="O1159" s="437" t="n">
        <v>0</v>
      </c>
      <c r="P1159" s="437" t="n"/>
      <c r="Q1159" s="437" t="n"/>
      <c r="R1159" s="437" t="n"/>
      <c r="S1159" s="437" t="n"/>
      <c r="T1159" s="437" t="n"/>
      <c r="U1159" s="437" t="n"/>
      <c r="V1159" s="437" t="n"/>
      <c r="W1159" s="437" t="n">
        <v>0</v>
      </c>
      <c r="X1159" s="437" t="n">
        <v>1</v>
      </c>
      <c r="Y1159" s="437" t="n">
        <v>0</v>
      </c>
      <c r="Z1159" s="437" t="n"/>
      <c r="AA1159" s="437" t="n"/>
      <c r="AB1159" s="437" t="n"/>
    </row>
    <row r="1160">
      <c r="A1160" s="437" t="n">
        <v>50</v>
      </c>
      <c r="B1160" s="437" t="n">
        <v>0</v>
      </c>
      <c r="C1160" s="437" t="n">
        <v>0</v>
      </c>
      <c r="D1160" s="437" t="n">
        <v>2</v>
      </c>
      <c r="E1160" s="437" t="n">
        <v>0</v>
      </c>
      <c r="F1160" s="437">
        <f>ROUND(F1159*0.22,O1160)</f>
        <v/>
      </c>
      <c r="G1160" s="437" t="inlineStr">
        <is>
          <t>и2</t>
        </is>
      </c>
      <c r="H1160" s="437" t="inlineStr">
        <is>
          <t>НДС 22%</t>
        </is>
      </c>
      <c r="I1160" s="437" t="n"/>
      <c r="J1160" s="437" t="n"/>
      <c r="K1160" s="437" t="n">
        <v>212</v>
      </c>
      <c r="L1160" s="437" t="n">
        <v>29</v>
      </c>
      <c r="M1160" s="437" t="n">
        <v>0</v>
      </c>
      <c r="N1160" s="437" t="inlineStr"/>
      <c r="O1160" s="437" t="n">
        <v>0</v>
      </c>
      <c r="P1160" s="437" t="n"/>
      <c r="Q1160" s="437" t="n"/>
      <c r="R1160" s="437" t="n"/>
      <c r="S1160" s="437" t="n"/>
      <c r="T1160" s="437" t="n"/>
      <c r="U1160" s="437" t="n"/>
      <c r="V1160" s="437" t="n"/>
      <c r="W1160" s="437" t="n">
        <v>0</v>
      </c>
      <c r="X1160" s="437" t="n">
        <v>1</v>
      </c>
      <c r="Y1160" s="437" t="n">
        <v>0</v>
      </c>
      <c r="Z1160" s="437" t="n"/>
      <c r="AA1160" s="437" t="n"/>
      <c r="AB1160" s="437" t="n"/>
    </row>
    <row r="1161">
      <c r="A1161" s="437" t="n">
        <v>50</v>
      </c>
      <c r="B1161" s="437" t="n">
        <v>0</v>
      </c>
      <c r="C1161" s="437" t="n">
        <v>0</v>
      </c>
      <c r="D1161" s="437" t="n">
        <v>2</v>
      </c>
      <c r="E1161" s="437" t="n">
        <v>213</v>
      </c>
      <c r="F1161" s="437">
        <f>ROUND(F1159+F1160,O1161)</f>
        <v/>
      </c>
      <c r="G1161" s="437" t="inlineStr">
        <is>
          <t>и3</t>
        </is>
      </c>
      <c r="H1161" s="437" t="inlineStr">
        <is>
          <t>Всего</t>
        </is>
      </c>
      <c r="I1161" s="437" t="n"/>
      <c r="J1161" s="437" t="n"/>
      <c r="K1161" s="437" t="n">
        <v>212</v>
      </c>
      <c r="L1161" s="437" t="n">
        <v>30</v>
      </c>
      <c r="M1161" s="437" t="n">
        <v>0</v>
      </c>
      <c r="N1161" s="437" t="inlineStr"/>
      <c r="O1161" s="437" t="n">
        <v>0</v>
      </c>
      <c r="P1161" s="437" t="n"/>
      <c r="Q1161" s="437" t="n"/>
      <c r="R1161" s="437" t="n"/>
      <c r="S1161" s="437" t="n"/>
      <c r="T1161" s="437" t="n"/>
      <c r="U1161" s="437" t="n"/>
      <c r="V1161" s="437" t="n"/>
      <c r="W1161" s="437" t="n">
        <v>0</v>
      </c>
      <c r="X1161" s="437" t="n">
        <v>1</v>
      </c>
      <c r="Y1161" s="437" t="n">
        <v>0</v>
      </c>
      <c r="Z1161" s="437" t="n"/>
      <c r="AA1161" s="437" t="n"/>
      <c r="AB1161" s="437" t="n"/>
    </row>
    <row r="1162"/>
    <row r="1163">
      <c r="A1163" s="434" t="n">
        <v>3</v>
      </c>
      <c r="B1163" s="434" t="n">
        <v>0</v>
      </c>
      <c r="C1163" s="434" t="n"/>
      <c r="D1163" s="434">
        <f>ROW(A1169)</f>
        <v/>
      </c>
      <c r="E1163" s="434" t="n"/>
      <c r="F1163" s="434" t="inlineStr">
        <is>
          <t>Новая локальная смета</t>
        </is>
      </c>
      <c r="G1163" s="434" t="inlineStr">
        <is>
          <t>Молодежная 2</t>
        </is>
      </c>
      <c r="H1163" s="434" t="inlineStr"/>
      <c r="I1163" s="434" t="n">
        <v>0</v>
      </c>
      <c r="J1163" s="434" t="inlineStr"/>
      <c r="K1163" s="434" t="n">
        <v>0</v>
      </c>
      <c r="L1163" s="434" t="inlineStr">
        <is>
          <t>Новая локальная смета</t>
        </is>
      </c>
      <c r="M1163" s="434" t="inlineStr"/>
      <c r="N1163" s="434" t="n"/>
      <c r="O1163" s="434" t="n"/>
      <c r="P1163" s="434" t="n"/>
      <c r="Q1163" s="434" t="n"/>
      <c r="R1163" s="434" t="n"/>
      <c r="S1163" s="434" t="n">
        <v>0</v>
      </c>
      <c r="T1163" s="434" t="n"/>
      <c r="U1163" s="434" t="inlineStr"/>
      <c r="V1163" s="434" t="n">
        <v>0</v>
      </c>
      <c r="W1163" s="434" t="n"/>
      <c r="X1163" s="434" t="n"/>
      <c r="Y1163" s="434" t="n"/>
      <c r="Z1163" s="434" t="n"/>
      <c r="AA1163" s="434" t="n"/>
      <c r="AB1163" s="434" t="inlineStr"/>
      <c r="AC1163" s="434" t="inlineStr"/>
      <c r="AD1163" s="434" t="inlineStr"/>
      <c r="AE1163" s="434" t="inlineStr"/>
      <c r="AF1163" s="434" t="inlineStr"/>
      <c r="AG1163" s="434" t="inlineStr"/>
      <c r="AH1163" s="434" t="n"/>
      <c r="AI1163" s="434" t="n"/>
      <c r="AJ1163" s="434" t="n"/>
      <c r="AK1163" s="434" t="n"/>
      <c r="AL1163" s="434" t="n"/>
      <c r="AM1163" s="434" t="n"/>
      <c r="AN1163" s="434" t="n"/>
      <c r="AO1163" s="434" t="n"/>
      <c r="AP1163" s="434" t="inlineStr"/>
      <c r="AQ1163" s="434" t="inlineStr"/>
      <c r="AR1163" s="434" t="inlineStr"/>
      <c r="AS1163" s="434" t="n"/>
      <c r="AT1163" s="434" t="n"/>
      <c r="AU1163" s="434" t="n"/>
      <c r="AV1163" s="434" t="n"/>
      <c r="AW1163" s="434" t="n"/>
      <c r="AX1163" s="434" t="n"/>
      <c r="AY1163" s="434" t="n"/>
      <c r="AZ1163" s="434" t="inlineStr"/>
      <c r="BA1163" s="434" t="n"/>
      <c r="BB1163" s="434" t="inlineStr"/>
      <c r="BC1163" s="434" t="inlineStr"/>
      <c r="BD1163" s="434" t="inlineStr"/>
      <c r="BE1163" s="434" t="inlineStr"/>
      <c r="BF1163" s="434" t="inlineStr"/>
      <c r="BG1163" s="434" t="inlineStr"/>
      <c r="BH1163" s="434" t="inlineStr"/>
      <c r="BI1163" s="434" t="inlineStr"/>
      <c r="BJ1163" s="434" t="inlineStr"/>
      <c r="BK1163" s="434" t="inlineStr"/>
      <c r="BL1163" s="434" t="inlineStr"/>
      <c r="BM1163" s="434" t="inlineStr"/>
      <c r="BN1163" s="434" t="inlineStr"/>
      <c r="BO1163" s="434" t="inlineStr"/>
      <c r="BP1163" s="434" t="inlineStr"/>
      <c r="BQ1163" s="434" t="n"/>
      <c r="BR1163" s="434" t="n"/>
      <c r="BS1163" s="434" t="n"/>
      <c r="BT1163" s="434" t="n"/>
      <c r="BU1163" s="434" t="n"/>
      <c r="BV1163" s="434" t="n"/>
      <c r="BW1163" s="434" t="n"/>
      <c r="BX1163" s="434" t="n">
        <v>0</v>
      </c>
      <c r="BY1163" s="434" t="n"/>
      <c r="BZ1163" s="434" t="n"/>
      <c r="CA1163" s="434" t="n"/>
      <c r="CB1163" s="434" t="n"/>
      <c r="CC1163" s="434" t="n"/>
      <c r="CD1163" s="434" t="n"/>
      <c r="CE1163" s="434" t="n"/>
      <c r="CF1163" s="434" t="n">
        <v>0</v>
      </c>
      <c r="CG1163" s="434" t="n">
        <v>0</v>
      </c>
      <c r="CH1163" s="434" t="n"/>
      <c r="CI1163" s="434" t="inlineStr"/>
      <c r="CJ1163" s="434" t="inlineStr"/>
      <c r="CK1163" t="inlineStr"/>
      <c r="CL1163" t="inlineStr"/>
      <c r="CM1163" t="inlineStr"/>
      <c r="CN1163" t="inlineStr"/>
      <c r="CO1163" t="inlineStr"/>
      <c r="CP1163" t="inlineStr"/>
      <c r="CQ1163" t="inlineStr"/>
    </row>
    <row r="1164"/>
    <row r="1165">
      <c r="A1165" s="435" t="n">
        <v>52</v>
      </c>
      <c r="B1165" s="435">
        <f>B1169</f>
        <v/>
      </c>
      <c r="C1165" s="435">
        <f>C1169</f>
        <v/>
      </c>
      <c r="D1165" s="435">
        <f>D1169</f>
        <v/>
      </c>
      <c r="E1165" s="435">
        <f>E1169</f>
        <v/>
      </c>
      <c r="F1165" s="435">
        <f>F1169</f>
        <v/>
      </c>
      <c r="G1165" s="435">
        <f>G1169</f>
        <v/>
      </c>
      <c r="H1165" s="435" t="n"/>
      <c r="I1165" s="435" t="n"/>
      <c r="J1165" s="435" t="n"/>
      <c r="K1165" s="435" t="n"/>
      <c r="L1165" s="435" t="n"/>
      <c r="M1165" s="435" t="n"/>
      <c r="N1165" s="435" t="n"/>
      <c r="O1165" s="435">
        <f>O1169</f>
        <v/>
      </c>
      <c r="P1165" s="435">
        <f>P1169</f>
        <v/>
      </c>
      <c r="Q1165" s="435">
        <f>Q1169</f>
        <v/>
      </c>
      <c r="R1165" s="435">
        <f>R1169</f>
        <v/>
      </c>
      <c r="S1165" s="435">
        <f>S1169</f>
        <v/>
      </c>
      <c r="T1165" s="435">
        <f>T1169</f>
        <v/>
      </c>
      <c r="U1165" s="435">
        <f>U1169</f>
        <v/>
      </c>
      <c r="V1165" s="435">
        <f>V1169</f>
        <v/>
      </c>
      <c r="W1165" s="435">
        <f>W1169</f>
        <v/>
      </c>
      <c r="X1165" s="435">
        <f>X1169</f>
        <v/>
      </c>
      <c r="Y1165" s="435">
        <f>Y1169</f>
        <v/>
      </c>
      <c r="Z1165" s="435">
        <f>Z1169</f>
        <v/>
      </c>
      <c r="AA1165" s="435">
        <f>AA1169</f>
        <v/>
      </c>
      <c r="AB1165" s="435">
        <f>AB1169</f>
        <v/>
      </c>
      <c r="AC1165" s="435">
        <f>AC1169</f>
        <v/>
      </c>
      <c r="AD1165" s="435">
        <f>AD1169</f>
        <v/>
      </c>
      <c r="AE1165" s="435">
        <f>AE1169</f>
        <v/>
      </c>
      <c r="AF1165" s="435">
        <f>AF1169</f>
        <v/>
      </c>
      <c r="AG1165" s="435">
        <f>AG1169</f>
        <v/>
      </c>
      <c r="AH1165" s="435">
        <f>AH1169</f>
        <v/>
      </c>
      <c r="AI1165" s="435">
        <f>AI1169</f>
        <v/>
      </c>
      <c r="AJ1165" s="435">
        <f>AJ1169</f>
        <v/>
      </c>
      <c r="AK1165" s="435">
        <f>AK1169</f>
        <v/>
      </c>
      <c r="AL1165" s="435">
        <f>AL1169</f>
        <v/>
      </c>
      <c r="AM1165" s="435">
        <f>AM1169</f>
        <v/>
      </c>
      <c r="AN1165" s="435">
        <f>AN1169</f>
        <v/>
      </c>
      <c r="AO1165" s="435">
        <f>AO1169</f>
        <v/>
      </c>
      <c r="AP1165" s="435">
        <f>AP1169</f>
        <v/>
      </c>
      <c r="AQ1165" s="435">
        <f>AQ1169</f>
        <v/>
      </c>
      <c r="AR1165" s="435">
        <f>AR1169</f>
        <v/>
      </c>
      <c r="AS1165" s="435">
        <f>AS1169</f>
        <v/>
      </c>
      <c r="AT1165" s="435">
        <f>AT1169</f>
        <v/>
      </c>
      <c r="AU1165" s="435">
        <f>AU1169</f>
        <v/>
      </c>
      <c r="AV1165" s="435">
        <f>AV1169</f>
        <v/>
      </c>
      <c r="AW1165" s="435">
        <f>AW1169</f>
        <v/>
      </c>
      <c r="AX1165" s="435">
        <f>AX1169</f>
        <v/>
      </c>
      <c r="AY1165" s="435">
        <f>AY1169</f>
        <v/>
      </c>
      <c r="AZ1165" s="435">
        <f>AZ1169</f>
        <v/>
      </c>
      <c r="BA1165" s="435">
        <f>BA1169</f>
        <v/>
      </c>
      <c r="BB1165" s="435">
        <f>BB1169</f>
        <v/>
      </c>
      <c r="BC1165" s="435">
        <f>BC1169</f>
        <v/>
      </c>
      <c r="BD1165" s="435">
        <f>BD1169</f>
        <v/>
      </c>
      <c r="BE1165" s="435">
        <f>BE1169</f>
        <v/>
      </c>
      <c r="BF1165" s="435">
        <f>BF1169</f>
        <v/>
      </c>
      <c r="BG1165" s="435">
        <f>BG1169</f>
        <v/>
      </c>
      <c r="BH1165" s="435">
        <f>BH1169</f>
        <v/>
      </c>
      <c r="BI1165" s="435">
        <f>BI1169</f>
        <v/>
      </c>
      <c r="BJ1165" s="435">
        <f>BJ1169</f>
        <v/>
      </c>
      <c r="BK1165" s="435">
        <f>BK1169</f>
        <v/>
      </c>
      <c r="BL1165" s="435">
        <f>BL1169</f>
        <v/>
      </c>
      <c r="BM1165" s="435">
        <f>BM1169</f>
        <v/>
      </c>
      <c r="BN1165" s="435">
        <f>BN1169</f>
        <v/>
      </c>
      <c r="BO1165" s="435">
        <f>BO1169</f>
        <v/>
      </c>
      <c r="BP1165" s="435">
        <f>BP1169</f>
        <v/>
      </c>
      <c r="BQ1165" s="435">
        <f>BQ1169</f>
        <v/>
      </c>
      <c r="BR1165" s="435">
        <f>BR1169</f>
        <v/>
      </c>
      <c r="BS1165" s="435">
        <f>BS1169</f>
        <v/>
      </c>
      <c r="BT1165" s="435">
        <f>BT1169</f>
        <v/>
      </c>
      <c r="BU1165" s="435">
        <f>BU1169</f>
        <v/>
      </c>
      <c r="BV1165" s="435">
        <f>BV1169</f>
        <v/>
      </c>
      <c r="BW1165" s="435">
        <f>BW1169</f>
        <v/>
      </c>
      <c r="BX1165" s="435">
        <f>BX1169</f>
        <v/>
      </c>
      <c r="BY1165" s="435">
        <f>BY1169</f>
        <v/>
      </c>
      <c r="BZ1165" s="435">
        <f>BZ1169</f>
        <v/>
      </c>
      <c r="CA1165" s="435">
        <f>CA1169</f>
        <v/>
      </c>
      <c r="CB1165" s="435">
        <f>CB1169</f>
        <v/>
      </c>
      <c r="CC1165" s="435">
        <f>CC1169</f>
        <v/>
      </c>
      <c r="CD1165" s="435">
        <f>CD1169</f>
        <v/>
      </c>
      <c r="CE1165" s="435">
        <f>CE1169</f>
        <v/>
      </c>
      <c r="CF1165" s="435">
        <f>CF1169</f>
        <v/>
      </c>
      <c r="CG1165" s="435">
        <f>CG1169</f>
        <v/>
      </c>
      <c r="CH1165" s="435">
        <f>CH1169</f>
        <v/>
      </c>
      <c r="CI1165" s="435">
        <f>CI1169</f>
        <v/>
      </c>
      <c r="CJ1165" s="435">
        <f>CJ1169</f>
        <v/>
      </c>
      <c r="CK1165" s="435">
        <f>CK1169</f>
        <v/>
      </c>
      <c r="CL1165" s="435">
        <f>CL1169</f>
        <v/>
      </c>
      <c r="CM1165" s="435">
        <f>CM1169</f>
        <v/>
      </c>
      <c r="CN1165" s="435">
        <f>CN1169</f>
        <v/>
      </c>
      <c r="CO1165" s="435">
        <f>CO1169</f>
        <v/>
      </c>
      <c r="CP1165" s="435">
        <f>CP1169</f>
        <v/>
      </c>
      <c r="CQ1165" s="435">
        <f>CQ1169</f>
        <v/>
      </c>
      <c r="CR1165" s="435">
        <f>CR1169</f>
        <v/>
      </c>
      <c r="CS1165" s="435">
        <f>CS1169</f>
        <v/>
      </c>
      <c r="CT1165" s="435">
        <f>CT1169</f>
        <v/>
      </c>
      <c r="CU1165" s="435">
        <f>CU1169</f>
        <v/>
      </c>
      <c r="CV1165" s="435">
        <f>CV1169</f>
        <v/>
      </c>
      <c r="CW1165" s="435">
        <f>CW1169</f>
        <v/>
      </c>
      <c r="CX1165" s="435">
        <f>CX1169</f>
        <v/>
      </c>
      <c r="CY1165" s="435">
        <f>CY1169</f>
        <v/>
      </c>
      <c r="CZ1165" s="435">
        <f>CZ1169</f>
        <v/>
      </c>
      <c r="DA1165" s="435">
        <f>DA1169</f>
        <v/>
      </c>
      <c r="DB1165" s="435">
        <f>DB1169</f>
        <v/>
      </c>
      <c r="DC1165" s="435">
        <f>DC1169</f>
        <v/>
      </c>
      <c r="DD1165" s="435">
        <f>DD1169</f>
        <v/>
      </c>
      <c r="DE1165" s="435">
        <f>DE1169</f>
        <v/>
      </c>
      <c r="DF1165" s="435">
        <f>DF1169</f>
        <v/>
      </c>
      <c r="DG1165" s="436">
        <f>DG1169</f>
        <v/>
      </c>
      <c r="DH1165" s="436">
        <f>DH1169</f>
        <v/>
      </c>
      <c r="DI1165" s="436">
        <f>DI1169</f>
        <v/>
      </c>
      <c r="DJ1165" s="436">
        <f>DJ1169</f>
        <v/>
      </c>
      <c r="DK1165" s="436">
        <f>DK1169</f>
        <v/>
      </c>
      <c r="DL1165" s="436">
        <f>DL1169</f>
        <v/>
      </c>
      <c r="DM1165" s="436">
        <f>DM1169</f>
        <v/>
      </c>
      <c r="DN1165" s="436">
        <f>DN1169</f>
        <v/>
      </c>
      <c r="DO1165" s="436">
        <f>DO1169</f>
        <v/>
      </c>
      <c r="DP1165" s="436">
        <f>DP1169</f>
        <v/>
      </c>
      <c r="DQ1165" s="436">
        <f>DQ1169</f>
        <v/>
      </c>
      <c r="DR1165" s="436">
        <f>DR1169</f>
        <v/>
      </c>
      <c r="DS1165" s="436">
        <f>DS1169</f>
        <v/>
      </c>
      <c r="DT1165" s="436">
        <f>DT1169</f>
        <v/>
      </c>
      <c r="DU1165" s="436">
        <f>DU1169</f>
        <v/>
      </c>
      <c r="DV1165" s="436">
        <f>DV1169</f>
        <v/>
      </c>
      <c r="DW1165" s="436">
        <f>DW1169</f>
        <v/>
      </c>
      <c r="DX1165" s="436">
        <f>DX1169</f>
        <v/>
      </c>
      <c r="DY1165" s="436">
        <f>DY1169</f>
        <v/>
      </c>
      <c r="DZ1165" s="436">
        <f>DZ1169</f>
        <v/>
      </c>
      <c r="EA1165" s="436">
        <f>EA1169</f>
        <v/>
      </c>
      <c r="EB1165" s="436">
        <f>EB1169</f>
        <v/>
      </c>
      <c r="EC1165" s="436">
        <f>EC1169</f>
        <v/>
      </c>
      <c r="ED1165" s="436">
        <f>ED1169</f>
        <v/>
      </c>
      <c r="EE1165" s="436">
        <f>EE1169</f>
        <v/>
      </c>
      <c r="EF1165" s="436">
        <f>EF1169</f>
        <v/>
      </c>
      <c r="EG1165" s="436">
        <f>EG1169</f>
        <v/>
      </c>
      <c r="EH1165" s="436">
        <f>EH1169</f>
        <v/>
      </c>
      <c r="EI1165" s="436">
        <f>EI1169</f>
        <v/>
      </c>
      <c r="EJ1165" s="436">
        <f>EJ1169</f>
        <v/>
      </c>
      <c r="EK1165" s="436">
        <f>EK1169</f>
        <v/>
      </c>
      <c r="EL1165" s="436">
        <f>EL1169</f>
        <v/>
      </c>
      <c r="EM1165" s="436">
        <f>EM1169</f>
        <v/>
      </c>
      <c r="EN1165" s="436">
        <f>EN1169</f>
        <v/>
      </c>
      <c r="EO1165" s="436">
        <f>EO1169</f>
        <v/>
      </c>
      <c r="EP1165" s="436">
        <f>EP1169</f>
        <v/>
      </c>
      <c r="EQ1165" s="436">
        <f>EQ1169</f>
        <v/>
      </c>
      <c r="ER1165" s="436">
        <f>ER1169</f>
        <v/>
      </c>
      <c r="ES1165" s="436">
        <f>ES1169</f>
        <v/>
      </c>
      <c r="ET1165" s="436">
        <f>ET1169</f>
        <v/>
      </c>
      <c r="EU1165" s="436">
        <f>EU1169</f>
        <v/>
      </c>
      <c r="EV1165" s="436">
        <f>EV1169</f>
        <v/>
      </c>
      <c r="EW1165" s="436">
        <f>EW1169</f>
        <v/>
      </c>
      <c r="EX1165" s="436">
        <f>EX1169</f>
        <v/>
      </c>
      <c r="EY1165" s="436">
        <f>EY1169</f>
        <v/>
      </c>
      <c r="EZ1165" s="436">
        <f>EZ1169</f>
        <v/>
      </c>
      <c r="FA1165" s="436">
        <f>FA1169</f>
        <v/>
      </c>
      <c r="FB1165" s="436">
        <f>FB1169</f>
        <v/>
      </c>
      <c r="FC1165" s="436">
        <f>FC1169</f>
        <v/>
      </c>
      <c r="FD1165" s="436">
        <f>FD1169</f>
        <v/>
      </c>
      <c r="FE1165" s="436">
        <f>FE1169</f>
        <v/>
      </c>
      <c r="FF1165" s="436">
        <f>FF1169</f>
        <v/>
      </c>
      <c r="FG1165" s="436">
        <f>FG1169</f>
        <v/>
      </c>
      <c r="FH1165" s="436">
        <f>FH1169</f>
        <v/>
      </c>
      <c r="FI1165" s="436">
        <f>FI1169</f>
        <v/>
      </c>
      <c r="FJ1165" s="436">
        <f>FJ1169</f>
        <v/>
      </c>
      <c r="FK1165" s="436">
        <f>FK1169</f>
        <v/>
      </c>
      <c r="FL1165" s="436">
        <f>FL1169</f>
        <v/>
      </c>
      <c r="FM1165" s="436">
        <f>FM1169</f>
        <v/>
      </c>
      <c r="FN1165" s="436">
        <f>FN1169</f>
        <v/>
      </c>
      <c r="FO1165" s="436">
        <f>FO1169</f>
        <v/>
      </c>
      <c r="FP1165" s="436">
        <f>FP1169</f>
        <v/>
      </c>
      <c r="FQ1165" s="436">
        <f>FQ1169</f>
        <v/>
      </c>
      <c r="FR1165" s="436">
        <f>FR1169</f>
        <v/>
      </c>
      <c r="FS1165" s="436">
        <f>FS1169</f>
        <v/>
      </c>
      <c r="FT1165" s="436">
        <f>FT1169</f>
        <v/>
      </c>
      <c r="FU1165" s="436">
        <f>FU1169</f>
        <v/>
      </c>
      <c r="FV1165" s="436">
        <f>FV1169</f>
        <v/>
      </c>
      <c r="FW1165" s="436">
        <f>FW1169</f>
        <v/>
      </c>
      <c r="FX1165" s="436">
        <f>FX1169</f>
        <v/>
      </c>
      <c r="FY1165" s="436">
        <f>FY1169</f>
        <v/>
      </c>
      <c r="FZ1165" s="436">
        <f>FZ1169</f>
        <v/>
      </c>
      <c r="GA1165" s="436">
        <f>GA1169</f>
        <v/>
      </c>
      <c r="GB1165" s="436">
        <f>GB1169</f>
        <v/>
      </c>
      <c r="GC1165" s="436">
        <f>GC1169</f>
        <v/>
      </c>
      <c r="GD1165" s="436">
        <f>GD1169</f>
        <v/>
      </c>
      <c r="GE1165" s="436">
        <f>GE1169</f>
        <v/>
      </c>
      <c r="GF1165" s="436">
        <f>GF1169</f>
        <v/>
      </c>
      <c r="GG1165" s="436">
        <f>GG1169</f>
        <v/>
      </c>
      <c r="GH1165" s="436">
        <f>GH1169</f>
        <v/>
      </c>
      <c r="GI1165" s="436">
        <f>GI1169</f>
        <v/>
      </c>
      <c r="GJ1165" s="436">
        <f>GJ1169</f>
        <v/>
      </c>
      <c r="GK1165" s="436">
        <f>GK1169</f>
        <v/>
      </c>
      <c r="GL1165" s="436">
        <f>GL1169</f>
        <v/>
      </c>
      <c r="GM1165" s="436">
        <f>GM1169</f>
        <v/>
      </c>
      <c r="GN1165" s="436">
        <f>GN1169</f>
        <v/>
      </c>
      <c r="GO1165" s="436">
        <f>GO1169</f>
        <v/>
      </c>
      <c r="GP1165" s="436">
        <f>GP1169</f>
        <v/>
      </c>
      <c r="GQ1165" s="436">
        <f>GQ1169</f>
        <v/>
      </c>
      <c r="GR1165" s="436">
        <f>GR1169</f>
        <v/>
      </c>
      <c r="GS1165" s="436">
        <f>GS1169</f>
        <v/>
      </c>
      <c r="GT1165" s="436">
        <f>GT1169</f>
        <v/>
      </c>
      <c r="GU1165" s="436">
        <f>GU1169</f>
        <v/>
      </c>
      <c r="GV1165" s="436">
        <f>GV1169</f>
        <v/>
      </c>
      <c r="GW1165" s="436">
        <f>GW1169</f>
        <v/>
      </c>
      <c r="GX1165" s="436">
        <f>GX1169</f>
        <v/>
      </c>
    </row>
    <row r="1166"/>
    <row r="1167">
      <c r="A1167" t="n">
        <v>17</v>
      </c>
      <c r="B1167" t="n">
        <v>0</v>
      </c>
      <c r="C1167">
        <f>ROW(SmtRes!A543)</f>
        <v/>
      </c>
      <c r="D1167">
        <f>ROW(EtalonRes!A498)</f>
        <v/>
      </c>
      <c r="E1167" t="inlineStr">
        <is>
          <t>1</t>
        </is>
      </c>
      <c r="F1167" t="inlineStr">
        <is>
          <t>16-07-005-1</t>
        </is>
      </c>
      <c r="G1167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167" t="inlineStr">
        <is>
          <t>100 м трубопровода</t>
        </is>
      </c>
      <c r="I1167">
        <f>ROUND(ROUND(60/100,4),7)</f>
        <v/>
      </c>
      <c r="J1167" t="n">
        <v>0</v>
      </c>
      <c r="K1167">
        <f>ROUND(ROUND(60/100,4),7)</f>
        <v/>
      </c>
      <c r="O1167">
        <f>ROUND(CP1167,0)</f>
        <v/>
      </c>
      <c r="P1167">
        <f>ROUND(CQ1167*I1167,0)</f>
        <v/>
      </c>
      <c r="Q1167">
        <f>(ROUND((ROUND((((ET1167*ROUND(6,7)))*I1167),0)*BB1167),0)+ROUND((ROUND(((AE1167-((EU1167*ROUND(6,7))))*I1167),0)*BS1167),0))</f>
        <v/>
      </c>
      <c r="R1167">
        <f>(ROUND((ROUND((((EU1167*ROUND(6,7)))*I1167),0)*BS1167),0)+ROUND((ROUND(((AE1167-((EU1167*ROUND(6,7))))*I1167),0)*BS1167),0))</f>
        <v/>
      </c>
      <c r="S1167">
        <f>ROUND(CT1167*I1167,0)</f>
        <v/>
      </c>
      <c r="T1167">
        <f>ROUND(CU1167*I1167,0)</f>
        <v/>
      </c>
      <c r="U1167">
        <f>ROUND(CV1167*I1167,7)</f>
        <v/>
      </c>
      <c r="V1167">
        <f>ROUND(CW1167*I1167,7)</f>
        <v/>
      </c>
      <c r="W1167">
        <f>ROUND(CX1167*I1167,0)</f>
        <v/>
      </c>
      <c r="X1167">
        <f>ROUND(CY1167,0)</f>
        <v/>
      </c>
      <c r="Y1167">
        <f>ROUND(CZ1167,0)</f>
        <v/>
      </c>
      <c r="AA1167" t="n">
        <v>78869116</v>
      </c>
      <c r="AB1167">
        <f>ROUND((AC1167+AD1167+AF1167),2)</f>
        <v/>
      </c>
      <c r="AC1167">
        <f>ROUND(((ES1167*ROUND(6,7))),2)</f>
        <v/>
      </c>
      <c r="AD1167">
        <f>ROUND(((((ET1167*ROUND(6,7)))-((EU1167*ROUND(6,7))))+AE1167),2)</f>
        <v/>
      </c>
      <c r="AE1167">
        <f>ROUND(((EU1167*ROUND(6,7))),2)</f>
        <v/>
      </c>
      <c r="AF1167">
        <f>ROUND(((EV1167*ROUND(6,7))),2)</f>
        <v/>
      </c>
      <c r="AG1167">
        <f>ROUND((AP1167),2)</f>
        <v/>
      </c>
      <c r="AH1167">
        <f>((EW1167*ROUND(6,7)))</f>
        <v/>
      </c>
      <c r="AI1167">
        <f>((EX1167*ROUND(6,7)))</f>
        <v/>
      </c>
      <c r="AJ1167">
        <f>(AS1167)</f>
        <v/>
      </c>
      <c r="AK1167" t="n">
        <v>107.11</v>
      </c>
      <c r="AL1167" t="n">
        <v>4.28</v>
      </c>
      <c r="AM1167" t="n">
        <v>44.51</v>
      </c>
      <c r="AN1167" t="n">
        <v>0</v>
      </c>
      <c r="AO1167" t="n">
        <v>58.32</v>
      </c>
      <c r="AP1167" t="n">
        <v>0</v>
      </c>
      <c r="AQ1167" t="n">
        <v>5.01</v>
      </c>
      <c r="AR1167" t="n">
        <v>0</v>
      </c>
      <c r="AS1167" t="n">
        <v>0</v>
      </c>
      <c r="AT1167" t="n">
        <v>121</v>
      </c>
      <c r="AU1167" t="n">
        <v>72</v>
      </c>
      <c r="AV1167" t="n">
        <v>1</v>
      </c>
      <c r="AW1167" t="n">
        <v>1</v>
      </c>
      <c r="AZ1167" t="n">
        <v>1</v>
      </c>
      <c r="BA1167" t="n">
        <v>52.25</v>
      </c>
      <c r="BB1167" t="n">
        <v>5.97</v>
      </c>
      <c r="BC1167" t="n">
        <v>11.38</v>
      </c>
      <c r="BD1167" t="inlineStr"/>
      <c r="BE1167" t="inlineStr"/>
      <c r="BF1167" t="inlineStr"/>
      <c r="BG1167" t="inlineStr"/>
      <c r="BH1167" t="n">
        <v>0</v>
      </c>
      <c r="BI1167" t="n">
        <v>1</v>
      </c>
      <c r="BJ1167" t="inlineStr">
        <is>
          <t>ТЕР Московской обл., 16-07-005-1, приказ Минстроя России №675/пр от 28.02.2017 № 260/пр</t>
        </is>
      </c>
      <c r="BM1167" t="n">
        <v>16001</v>
      </c>
      <c r="BN1167" t="n">
        <v>0</v>
      </c>
      <c r="BO1167" t="inlineStr">
        <is>
          <t>16-07-005-1</t>
        </is>
      </c>
      <c r="BP1167" t="n">
        <v>1</v>
      </c>
      <c r="BQ1167" t="n">
        <v>2</v>
      </c>
      <c r="BR1167" t="n">
        <v>0</v>
      </c>
      <c r="BS1167" t="n">
        <v>52.25</v>
      </c>
      <c r="BT1167" t="n">
        <v>1</v>
      </c>
      <c r="BU1167" t="n">
        <v>1</v>
      </c>
      <c r="BV1167" t="n">
        <v>1</v>
      </c>
      <c r="BW1167" t="n">
        <v>1</v>
      </c>
      <c r="BX1167" t="n">
        <v>1</v>
      </c>
      <c r="BY1167" t="inlineStr"/>
      <c r="BZ1167" t="n">
        <v>121</v>
      </c>
      <c r="CA1167" t="n">
        <v>72</v>
      </c>
      <c r="CB1167" t="inlineStr"/>
      <c r="CE1167" t="n">
        <v>12</v>
      </c>
      <c r="CF1167" t="n">
        <v>0</v>
      </c>
      <c r="CG1167" t="n">
        <v>0</v>
      </c>
      <c r="CM1167" t="n">
        <v>0</v>
      </c>
      <c r="CN1167" t="inlineStr"/>
      <c r="CO1167" t="n">
        <v>0</v>
      </c>
      <c r="CP1167">
        <f>(P1167+Q1167+S1167)</f>
        <v/>
      </c>
      <c r="CQ1167">
        <f>AC1167*BC1167</f>
        <v/>
      </c>
      <c r="CR1167">
        <f>(ROUND((ROUND((((ET1167*ROUND(6,7)))*1),0)*BB1167),0)+ROUND((ROUND(((AE1167-((EU1167*ROUND(6,7))))*1),0)*BS1167),0))</f>
        <v/>
      </c>
      <c r="CS1167">
        <f>(ROUND((ROUND((((EU1167*ROUND(6,7)))*1),0)*BS1167),0)+ROUND((ROUND(((AE1167-((EU1167*ROUND(6,7))))*1),0)*BS1167),0))</f>
        <v/>
      </c>
      <c r="CT1167">
        <f>AF1167*BA1167</f>
        <v/>
      </c>
      <c r="CU1167">
        <f>AG1167</f>
        <v/>
      </c>
      <c r="CV1167">
        <f>AH1167</f>
        <v/>
      </c>
      <c r="CW1167">
        <f>AI1167</f>
        <v/>
      </c>
      <c r="CX1167">
        <f>AJ1167</f>
        <v/>
      </c>
      <c r="CY1167">
        <f>(((S1167+R1167)*AT1167)/100)</f>
        <v/>
      </c>
      <c r="CZ1167">
        <f>(((S1167+R1167)*AU1167)/100)</f>
        <v/>
      </c>
      <c r="DC1167" t="inlineStr"/>
      <c r="DD1167" t="inlineStr">
        <is>
          <t>)*6</t>
        </is>
      </c>
      <c r="DE1167" t="inlineStr">
        <is>
          <t>)*6</t>
        </is>
      </c>
      <c r="DF1167" t="inlineStr">
        <is>
          <t>)*6</t>
        </is>
      </c>
      <c r="DG1167" t="inlineStr">
        <is>
          <t>)*6</t>
        </is>
      </c>
      <c r="DH1167" t="inlineStr"/>
      <c r="DI1167" t="inlineStr">
        <is>
          <t>)*6</t>
        </is>
      </c>
      <c r="DJ1167" t="inlineStr">
        <is>
          <t>)*6</t>
        </is>
      </c>
      <c r="DK1167" t="inlineStr"/>
      <c r="DL1167" t="inlineStr"/>
      <c r="DM1167" t="inlineStr"/>
      <c r="DN1167" t="n">
        <v>0</v>
      </c>
      <c r="DO1167" t="n">
        <v>0</v>
      </c>
      <c r="DP1167" t="n">
        <v>1</v>
      </c>
      <c r="DQ1167" t="n">
        <v>1</v>
      </c>
      <c r="DU1167" t="n">
        <v>1013</v>
      </c>
      <c r="DV1167" t="inlineStr">
        <is>
          <t>100 м трубопровода</t>
        </is>
      </c>
      <c r="DW1167" t="inlineStr">
        <is>
          <t>100 м трубопровода</t>
        </is>
      </c>
      <c r="DX1167" t="n">
        <v>1</v>
      </c>
      <c r="DZ1167" t="inlineStr"/>
      <c r="EA1167" t="inlineStr"/>
      <c r="EB1167" t="inlineStr"/>
      <c r="EC1167" t="inlineStr"/>
      <c r="EE1167" t="n">
        <v>78725882</v>
      </c>
      <c r="EF1167" t="n">
        <v>2</v>
      </c>
      <c r="EG1167" t="inlineStr">
        <is>
          <t>Общестроительные работы</t>
        </is>
      </c>
      <c r="EH1167" t="n">
        <v>16</v>
      </c>
      <c r="EI116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167" t="n">
        <v>1</v>
      </c>
      <c r="EK1167" t="n">
        <v>16001</v>
      </c>
      <c r="EL1167" t="inlineStr">
        <is>
          <t>Трубопроводы внутренние</t>
        </is>
      </c>
      <c r="EM1167" t="inlineStr">
        <is>
          <t>ФЕР-16</t>
        </is>
      </c>
      <c r="EO1167" t="inlineStr"/>
      <c r="EQ1167" t="n">
        <v>0</v>
      </c>
      <c r="ER1167" t="n">
        <v>107.11</v>
      </c>
      <c r="ES1167" t="n">
        <v>4.28</v>
      </c>
      <c r="ET1167" t="n">
        <v>44.51</v>
      </c>
      <c r="EU1167" t="n">
        <v>0</v>
      </c>
      <c r="EV1167" t="n">
        <v>58.32</v>
      </c>
      <c r="EW1167" t="n">
        <v>5.01</v>
      </c>
      <c r="EX1167" t="n">
        <v>0</v>
      </c>
      <c r="EY1167" t="n">
        <v>0</v>
      </c>
      <c r="FQ1167" t="n">
        <v>0</v>
      </c>
      <c r="FR1167" t="n">
        <v>0</v>
      </c>
      <c r="FS1167" t="n">
        <v>0</v>
      </c>
      <c r="FX1167" t="n">
        <v>121</v>
      </c>
      <c r="FY1167" t="n">
        <v>72</v>
      </c>
      <c r="GA1167" t="inlineStr"/>
      <c r="GD1167" t="n">
        <v>1</v>
      </c>
      <c r="GF1167" t="n">
        <v>635989612</v>
      </c>
      <c r="GG1167" t="n">
        <v>2</v>
      </c>
      <c r="GH1167" t="n">
        <v>1</v>
      </c>
      <c r="GI1167" t="n">
        <v>2</v>
      </c>
      <c r="GJ1167" t="n">
        <v>0</v>
      </c>
      <c r="GK1167" t="n">
        <v>0</v>
      </c>
      <c r="GL1167">
        <f>ROUND(IF(AND(BH1167=3,BI1167=3,FS1167&lt;&gt;0),P1167,0),0)</f>
        <v/>
      </c>
      <c r="GM1167">
        <f>ROUND(O1167+X1167+Y1167,0)+GX1167</f>
        <v/>
      </c>
      <c r="GN1167">
        <f>IF(OR(BI1167=0,BI1167=1),GM1167-GX1167,0)</f>
        <v/>
      </c>
      <c r="GO1167">
        <f>IF(BI1167=2,GM1167-GX1167,0)</f>
        <v/>
      </c>
      <c r="GP1167">
        <f>IF(BI1167=4,GM1167-GX1167,0)</f>
        <v/>
      </c>
      <c r="GR1167" t="n">
        <v>0</v>
      </c>
      <c r="GS1167" t="n">
        <v>3</v>
      </c>
      <c r="GT1167" t="n">
        <v>0</v>
      </c>
      <c r="GU1167" t="inlineStr"/>
      <c r="GV1167">
        <f>ROUND((GT1167),2)</f>
        <v/>
      </c>
      <c r="GW1167" t="n">
        <v>1</v>
      </c>
      <c r="GX1167">
        <f>ROUND(HC1167*I1167,0)</f>
        <v/>
      </c>
      <c r="HA1167" t="n">
        <v>0</v>
      </c>
      <c r="HB1167" t="n">
        <v>0</v>
      </c>
      <c r="HC1167">
        <f>GV1167*GW1167</f>
        <v/>
      </c>
      <c r="HE1167" t="inlineStr"/>
      <c r="HF1167" t="inlineStr"/>
      <c r="HM1167" t="inlineStr"/>
      <c r="HN1167" t="inlineStr">
        <is>
          <t>Пр/812-016.0-1</t>
        </is>
      </c>
      <c r="HO1167" t="inlineStr">
        <is>
          <t>Пр/774-016.0</t>
        </is>
      </c>
      <c r="HP116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16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167" t="n">
        <v>0</v>
      </c>
      <c r="IK1167" t="n">
        <v>0</v>
      </c>
    </row>
    <row r="1168"/>
    <row r="1169">
      <c r="A1169" s="435" t="n">
        <v>51</v>
      </c>
      <c r="B1169" s="435">
        <f>B1163</f>
        <v/>
      </c>
      <c r="C1169" s="435">
        <f>A1163</f>
        <v/>
      </c>
      <c r="D1169" s="435">
        <f>ROW(A1163)</f>
        <v/>
      </c>
      <c r="E1169" s="435" t="n"/>
      <c r="F1169" s="435">
        <f>IF(F1163&lt;&gt;"",F1163,"")</f>
        <v/>
      </c>
      <c r="G1169" s="435">
        <f>IF(G1163&lt;&gt;"",G1163,"")</f>
        <v/>
      </c>
      <c r="H1169" s="435" t="n">
        <v>0</v>
      </c>
      <c r="I1169" s="435" t="n"/>
      <c r="J1169" s="435" t="n"/>
      <c r="K1169" s="435" t="n"/>
      <c r="L1169" s="435" t="n"/>
      <c r="M1169" s="435" t="n"/>
      <c r="N1169" s="435" t="n"/>
      <c r="O1169" s="435" t="n">
        <v>0</v>
      </c>
      <c r="P1169" s="435" t="n">
        <v>0</v>
      </c>
      <c r="Q1169" s="435" t="n">
        <v>0</v>
      </c>
      <c r="R1169" s="435" t="n">
        <v>0</v>
      </c>
      <c r="S1169" s="435" t="n">
        <v>0</v>
      </c>
      <c r="T1169" s="435" t="n">
        <v>0</v>
      </c>
      <c r="U1169" s="435" t="n">
        <v>0</v>
      </c>
      <c r="V1169" s="435" t="n">
        <v>0</v>
      </c>
      <c r="W1169" s="435" t="n">
        <v>0</v>
      </c>
      <c r="X1169" s="435" t="n">
        <v>0</v>
      </c>
      <c r="Y1169" s="435" t="n">
        <v>0</v>
      </c>
      <c r="Z1169" s="435" t="n"/>
      <c r="AA1169" s="435" t="n"/>
      <c r="AB1169" s="435" t="n"/>
      <c r="AC1169" s="435" t="n"/>
      <c r="AD1169" s="435" t="n"/>
      <c r="AE1169" s="435" t="n"/>
      <c r="AF1169" s="435" t="n"/>
      <c r="AG1169" s="435" t="n"/>
      <c r="AH1169" s="435" t="n"/>
      <c r="AI1169" s="435" t="n"/>
      <c r="AJ1169" s="435" t="n"/>
      <c r="AK1169" s="435" t="n"/>
      <c r="AL1169" s="435" t="n"/>
      <c r="AM1169" s="435" t="n"/>
      <c r="AN1169" s="435" t="n"/>
      <c r="AO1169" s="435">
        <f>ROUND(BX1169,0)</f>
        <v/>
      </c>
      <c r="AP1169" s="435">
        <f>ROUND(BY1169,0)</f>
        <v/>
      </c>
      <c r="AQ1169" s="435">
        <f>ROUND(BZ1169,0)</f>
        <v/>
      </c>
      <c r="AR1169" s="435">
        <f>ROUND(CA1169,0)</f>
        <v/>
      </c>
      <c r="AS1169" s="435">
        <f>ROUND(CB1169,0)</f>
        <v/>
      </c>
      <c r="AT1169" s="435">
        <f>ROUND(CC1169,0)</f>
        <v/>
      </c>
      <c r="AU1169" s="435">
        <f>ROUND(CD1169,0)</f>
        <v/>
      </c>
      <c r="AV1169" s="435">
        <f>ROUND(CE1169,0)</f>
        <v/>
      </c>
      <c r="AW1169" s="435">
        <f>ROUND(CF1169,0)</f>
        <v/>
      </c>
      <c r="AX1169" s="435">
        <f>ROUND(CG1169,0)</f>
        <v/>
      </c>
      <c r="AY1169" s="435">
        <f>ROUND(CH1169,0)</f>
        <v/>
      </c>
      <c r="AZ1169" s="435">
        <f>ROUND(CI1169,0)</f>
        <v/>
      </c>
      <c r="BA1169" s="435">
        <f>ROUND(CJ1169,0)</f>
        <v/>
      </c>
      <c r="BB1169" s="435">
        <f>ROUND(CK1169,0)</f>
        <v/>
      </c>
      <c r="BC1169" s="435">
        <f>ROUND(CL1169,0)</f>
        <v/>
      </c>
      <c r="BD1169" s="435">
        <f>ROUND(CM1169,0)</f>
        <v/>
      </c>
      <c r="BE1169" s="435" t="n"/>
      <c r="BF1169" s="435" t="n"/>
      <c r="BG1169" s="435" t="n"/>
      <c r="BH1169" s="435" t="n"/>
      <c r="BI1169" s="435" t="n"/>
      <c r="BJ1169" s="435" t="n"/>
      <c r="BK1169" s="435" t="n"/>
      <c r="BL1169" s="435" t="n"/>
      <c r="BM1169" s="435" t="n"/>
      <c r="BN1169" s="435" t="n"/>
      <c r="BO1169" s="435" t="n"/>
      <c r="BP1169" s="435" t="n"/>
      <c r="BQ1169" s="435" t="n"/>
      <c r="BR1169" s="435" t="n"/>
      <c r="BS1169" s="435" t="n"/>
      <c r="BT1169" s="435" t="n"/>
      <c r="BU1169" s="435" t="n"/>
      <c r="BV1169" s="435" t="n"/>
      <c r="BW1169" s="435" t="n"/>
      <c r="BX1169" s="435" t="n"/>
      <c r="BY1169" s="435" t="n"/>
      <c r="BZ1169" s="435" t="n"/>
      <c r="CA1169" s="435" t="n"/>
      <c r="CB1169" s="435" t="n"/>
      <c r="CC1169" s="435" t="n"/>
      <c r="CD1169" s="435" t="n"/>
      <c r="CE1169" s="435" t="n"/>
      <c r="CF1169" s="435" t="n"/>
      <c r="CG1169" s="435" t="n"/>
      <c r="CH1169" s="435" t="n"/>
      <c r="CI1169" s="435" t="n"/>
      <c r="CJ1169" s="435" t="n"/>
      <c r="CK1169" s="435" t="n"/>
      <c r="CL1169" s="435" t="n"/>
      <c r="CM1169" s="435" t="n"/>
      <c r="CN1169" s="435" t="n"/>
      <c r="CO1169" s="435" t="n"/>
      <c r="CP1169" s="435" t="n"/>
      <c r="CQ1169" s="435" t="n"/>
      <c r="CR1169" s="435" t="n"/>
      <c r="CS1169" s="435" t="n"/>
      <c r="CT1169" s="435" t="n"/>
      <c r="CU1169" s="435" t="n"/>
      <c r="CV1169" s="435" t="n"/>
      <c r="CW1169" s="435" t="n"/>
      <c r="CX1169" s="435" t="n"/>
      <c r="CY1169" s="435" t="n"/>
      <c r="CZ1169" s="435" t="n"/>
      <c r="DA1169" s="435" t="n"/>
      <c r="DB1169" s="435" t="n"/>
      <c r="DC1169" s="435" t="n"/>
      <c r="DD1169" s="435" t="n"/>
      <c r="DE1169" s="435" t="n"/>
      <c r="DF1169" s="435" t="n"/>
      <c r="DG1169" s="436" t="n"/>
      <c r="DH1169" s="436" t="n"/>
      <c r="DI1169" s="436" t="n"/>
      <c r="DJ1169" s="436" t="n"/>
      <c r="DK1169" s="436" t="n"/>
      <c r="DL1169" s="436" t="n"/>
      <c r="DM1169" s="436" t="n"/>
      <c r="DN1169" s="436" t="n"/>
      <c r="DO1169" s="436" t="n"/>
      <c r="DP1169" s="436" t="n"/>
      <c r="DQ1169" s="436" t="n"/>
      <c r="DR1169" s="436" t="n"/>
      <c r="DS1169" s="436" t="n"/>
      <c r="DT1169" s="436" t="n"/>
      <c r="DU1169" s="436" t="n"/>
      <c r="DV1169" s="436" t="n"/>
      <c r="DW1169" s="436" t="n"/>
      <c r="DX1169" s="436" t="n"/>
      <c r="DY1169" s="436" t="n"/>
      <c r="DZ1169" s="436" t="n"/>
      <c r="EA1169" s="436" t="n"/>
      <c r="EB1169" s="436" t="n"/>
      <c r="EC1169" s="436" t="n"/>
      <c r="ED1169" s="436" t="n"/>
      <c r="EE1169" s="436" t="n"/>
      <c r="EF1169" s="436" t="n"/>
      <c r="EG1169" s="436" t="n"/>
      <c r="EH1169" s="436" t="n"/>
      <c r="EI1169" s="436" t="n"/>
      <c r="EJ1169" s="436" t="n"/>
      <c r="EK1169" s="436" t="n"/>
      <c r="EL1169" s="436" t="n"/>
      <c r="EM1169" s="436" t="n"/>
      <c r="EN1169" s="436" t="n"/>
      <c r="EO1169" s="436" t="n"/>
      <c r="EP1169" s="436" t="n"/>
      <c r="EQ1169" s="436" t="n"/>
      <c r="ER1169" s="436" t="n"/>
      <c r="ES1169" s="436" t="n"/>
      <c r="ET1169" s="436" t="n"/>
      <c r="EU1169" s="436" t="n"/>
      <c r="EV1169" s="436" t="n"/>
      <c r="EW1169" s="436" t="n"/>
      <c r="EX1169" s="436" t="n"/>
      <c r="EY1169" s="436" t="n"/>
      <c r="EZ1169" s="436" t="n"/>
      <c r="FA1169" s="436" t="n"/>
      <c r="FB1169" s="436" t="n"/>
      <c r="FC1169" s="436" t="n"/>
      <c r="FD1169" s="436" t="n"/>
      <c r="FE1169" s="436" t="n"/>
      <c r="FF1169" s="436" t="n"/>
      <c r="FG1169" s="436" t="n"/>
      <c r="FH1169" s="436" t="n"/>
      <c r="FI1169" s="436" t="n"/>
      <c r="FJ1169" s="436" t="n"/>
      <c r="FK1169" s="436" t="n"/>
      <c r="FL1169" s="436" t="n"/>
      <c r="FM1169" s="436" t="n"/>
      <c r="FN1169" s="436" t="n"/>
      <c r="FO1169" s="436" t="n"/>
      <c r="FP1169" s="436" t="n"/>
      <c r="FQ1169" s="436" t="n"/>
      <c r="FR1169" s="436" t="n"/>
      <c r="FS1169" s="436" t="n"/>
      <c r="FT1169" s="436" t="n"/>
      <c r="FU1169" s="436" t="n"/>
      <c r="FV1169" s="436" t="n"/>
      <c r="FW1169" s="436" t="n"/>
      <c r="FX1169" s="436" t="n"/>
      <c r="FY1169" s="436" t="n"/>
      <c r="FZ1169" s="436" t="n"/>
      <c r="GA1169" s="436" t="n"/>
      <c r="GB1169" s="436" t="n"/>
      <c r="GC1169" s="436" t="n"/>
      <c r="GD1169" s="436" t="n"/>
      <c r="GE1169" s="436" t="n"/>
      <c r="GF1169" s="436" t="n"/>
      <c r="GG1169" s="436" t="n"/>
      <c r="GH1169" s="436" t="n"/>
      <c r="GI1169" s="436" t="n"/>
      <c r="GJ1169" s="436" t="n"/>
      <c r="GK1169" s="436" t="n"/>
      <c r="GL1169" s="436" t="n"/>
      <c r="GM1169" s="436" t="n"/>
      <c r="GN1169" s="436" t="n"/>
      <c r="GO1169" s="436" t="n"/>
      <c r="GP1169" s="436" t="n"/>
      <c r="GQ1169" s="436" t="n"/>
      <c r="GR1169" s="436" t="n"/>
      <c r="GS1169" s="436" t="n"/>
      <c r="GT1169" s="436" t="n"/>
      <c r="GU1169" s="436" t="n"/>
      <c r="GV1169" s="436" t="n"/>
      <c r="GW1169" s="436" t="n"/>
      <c r="GX1169" s="436" t="n">
        <v>0</v>
      </c>
    </row>
    <row r="1170"/>
    <row r="1171">
      <c r="A1171" s="437" t="n">
        <v>50</v>
      </c>
      <c r="B1171" s="437" t="n">
        <v>0</v>
      </c>
      <c r="C1171" s="437" t="n">
        <v>0</v>
      </c>
      <c r="D1171" s="437" t="n">
        <v>1</v>
      </c>
      <c r="E1171" s="437" t="n">
        <v>201</v>
      </c>
      <c r="F1171" s="437">
        <f>ROUND(Source!O1169,O1171)</f>
        <v/>
      </c>
      <c r="G1171" s="437" t="inlineStr">
        <is>
          <t>ПЗ</t>
        </is>
      </c>
      <c r="H1171" s="437" t="inlineStr">
        <is>
          <t>Прямые затраты</t>
        </is>
      </c>
      <c r="I1171" s="437" t="n"/>
      <c r="J1171" s="437" t="n"/>
      <c r="K1171" s="437" t="n">
        <v>201</v>
      </c>
      <c r="L1171" s="437" t="n">
        <v>1</v>
      </c>
      <c r="M1171" s="437" t="n">
        <v>3</v>
      </c>
      <c r="N1171" s="437" t="inlineStr"/>
      <c r="O1171" s="437" t="n">
        <v>0</v>
      </c>
      <c r="P1171" s="437" t="n"/>
      <c r="Q1171" s="437" t="n"/>
      <c r="R1171" s="437" t="n"/>
      <c r="S1171" s="437" t="n"/>
      <c r="T1171" s="437" t="n"/>
      <c r="U1171" s="437" t="n"/>
      <c r="V1171" s="437" t="n"/>
      <c r="W1171" s="437" t="n">
        <v>0</v>
      </c>
      <c r="X1171" s="437" t="n">
        <v>1</v>
      </c>
      <c r="Y1171" s="437" t="n">
        <v>0</v>
      </c>
      <c r="Z1171" s="437" t="n"/>
      <c r="AA1171" s="437" t="n"/>
      <c r="AB1171" s="437" t="n"/>
    </row>
    <row r="1172">
      <c r="A1172" s="437" t="n">
        <v>50</v>
      </c>
      <c r="B1172" s="437" t="n">
        <v>0</v>
      </c>
      <c r="C1172" s="437" t="n">
        <v>0</v>
      </c>
      <c r="D1172" s="437" t="n">
        <v>1</v>
      </c>
      <c r="E1172" s="437" t="n">
        <v>202</v>
      </c>
      <c r="F1172" s="437">
        <f>ROUND(Source!P1169,O1172)</f>
        <v/>
      </c>
      <c r="G1172" s="437" t="inlineStr">
        <is>
          <t>СтМатОб</t>
        </is>
      </c>
      <c r="H1172" s="437" t="inlineStr">
        <is>
          <t>Стоимость материальных ресурсов (всего)</t>
        </is>
      </c>
      <c r="I1172" s="437" t="n"/>
      <c r="J1172" s="437" t="n"/>
      <c r="K1172" s="437" t="n">
        <v>202</v>
      </c>
      <c r="L1172" s="437" t="n">
        <v>2</v>
      </c>
      <c r="M1172" s="437" t="n">
        <v>3</v>
      </c>
      <c r="N1172" s="437" t="inlineStr"/>
      <c r="O1172" s="437" t="n">
        <v>0</v>
      </c>
      <c r="P1172" s="437" t="n"/>
      <c r="Q1172" s="437" t="n"/>
      <c r="R1172" s="437" t="n"/>
      <c r="S1172" s="437" t="n"/>
      <c r="T1172" s="437" t="n"/>
      <c r="U1172" s="437" t="n"/>
      <c r="V1172" s="437" t="n"/>
      <c r="W1172" s="437" t="n">
        <v>0</v>
      </c>
      <c r="X1172" s="437" t="n">
        <v>1</v>
      </c>
      <c r="Y1172" s="437" t="n">
        <v>0</v>
      </c>
      <c r="Z1172" s="437" t="n"/>
      <c r="AA1172" s="437" t="n"/>
      <c r="AB1172" s="437" t="n"/>
    </row>
    <row r="1173">
      <c r="A1173" s="437" t="n">
        <v>50</v>
      </c>
      <c r="B1173" s="437" t="n">
        <v>0</v>
      </c>
      <c r="C1173" s="437" t="n">
        <v>0</v>
      </c>
      <c r="D1173" s="437" t="n">
        <v>1</v>
      </c>
      <c r="E1173" s="437" t="n">
        <v>222</v>
      </c>
      <c r="F1173" s="437">
        <f>ROUND(Source!AO1169,O1173)</f>
        <v/>
      </c>
      <c r="G1173" s="437" t="inlineStr">
        <is>
          <t>СтМатОбЗак</t>
        </is>
      </c>
      <c r="H1173" s="437" t="inlineStr">
        <is>
          <t>Стоимость материалов и оборудования заказчика</t>
        </is>
      </c>
      <c r="I1173" s="437" t="n"/>
      <c r="J1173" s="437" t="n"/>
      <c r="K1173" s="437" t="n">
        <v>222</v>
      </c>
      <c r="L1173" s="437" t="n">
        <v>3</v>
      </c>
      <c r="M1173" s="437" t="n">
        <v>3</v>
      </c>
      <c r="N1173" s="437" t="inlineStr"/>
      <c r="O1173" s="437" t="n">
        <v>0</v>
      </c>
      <c r="P1173" s="437" t="n"/>
      <c r="Q1173" s="437" t="n"/>
      <c r="R1173" s="437" t="n"/>
      <c r="S1173" s="437" t="n"/>
      <c r="T1173" s="437" t="n"/>
      <c r="U1173" s="437" t="n"/>
      <c r="V1173" s="437" t="n"/>
      <c r="W1173" s="437" t="n">
        <v>0</v>
      </c>
      <c r="X1173" s="437" t="n">
        <v>1</v>
      </c>
      <c r="Y1173" s="437" t="n">
        <v>0</v>
      </c>
      <c r="Z1173" s="437" t="n"/>
      <c r="AA1173" s="437" t="n"/>
      <c r="AB1173" s="437" t="n"/>
    </row>
    <row r="1174">
      <c r="A1174" s="437" t="n">
        <v>50</v>
      </c>
      <c r="B1174" s="437" t="n">
        <v>0</v>
      </c>
      <c r="C1174" s="437" t="n">
        <v>0</v>
      </c>
      <c r="D1174" s="437" t="n">
        <v>1</v>
      </c>
      <c r="E1174" s="437" t="n">
        <v>225</v>
      </c>
      <c r="F1174" s="437">
        <f>ROUND(Source!AV1169,O1174)</f>
        <v/>
      </c>
      <c r="G1174" s="437" t="inlineStr">
        <is>
          <t>СтМатОбПод</t>
        </is>
      </c>
      <c r="H1174" s="437" t="inlineStr">
        <is>
          <t>Стоимость материалов и оборудования подрядчика</t>
        </is>
      </c>
      <c r="I1174" s="437" t="n"/>
      <c r="J1174" s="437" t="n"/>
      <c r="K1174" s="437" t="n">
        <v>225</v>
      </c>
      <c r="L1174" s="437" t="n">
        <v>4</v>
      </c>
      <c r="M1174" s="437" t="n">
        <v>3</v>
      </c>
      <c r="N1174" s="437" t="inlineStr"/>
      <c r="O1174" s="437" t="n">
        <v>0</v>
      </c>
      <c r="P1174" s="437" t="n"/>
      <c r="Q1174" s="437" t="n"/>
      <c r="R1174" s="437" t="n"/>
      <c r="S1174" s="437" t="n"/>
      <c r="T1174" s="437" t="n"/>
      <c r="U1174" s="437" t="n"/>
      <c r="V1174" s="437" t="n"/>
      <c r="W1174" s="437" t="n">
        <v>0</v>
      </c>
      <c r="X1174" s="437" t="n">
        <v>1</v>
      </c>
      <c r="Y1174" s="437" t="n">
        <v>0</v>
      </c>
      <c r="Z1174" s="437" t="n"/>
      <c r="AA1174" s="437" t="n"/>
      <c r="AB1174" s="437" t="n"/>
    </row>
    <row r="1175">
      <c r="A1175" s="437" t="n">
        <v>50</v>
      </c>
      <c r="B1175" s="437" t="n">
        <v>0</v>
      </c>
      <c r="C1175" s="437" t="n">
        <v>0</v>
      </c>
      <c r="D1175" s="437" t="n">
        <v>1</v>
      </c>
      <c r="E1175" s="437" t="n">
        <v>226</v>
      </c>
      <c r="F1175" s="437">
        <f>ROUND(Source!AW1169,O1175)</f>
        <v/>
      </c>
      <c r="G1175" s="437" t="inlineStr">
        <is>
          <t>СтМат</t>
        </is>
      </c>
      <c r="H1175" s="437" t="inlineStr">
        <is>
          <t>Стоимость материалов (всего)</t>
        </is>
      </c>
      <c r="I1175" s="437" t="n"/>
      <c r="J1175" s="437" t="n"/>
      <c r="K1175" s="437" t="n">
        <v>226</v>
      </c>
      <c r="L1175" s="437" t="n">
        <v>5</v>
      </c>
      <c r="M1175" s="437" t="n">
        <v>3</v>
      </c>
      <c r="N1175" s="437" t="inlineStr"/>
      <c r="O1175" s="437" t="n">
        <v>0</v>
      </c>
      <c r="P1175" s="437" t="n"/>
      <c r="Q1175" s="437" t="n"/>
      <c r="R1175" s="437" t="n"/>
      <c r="S1175" s="437" t="n"/>
      <c r="T1175" s="437" t="n"/>
      <c r="U1175" s="437" t="n"/>
      <c r="V1175" s="437" t="n"/>
      <c r="W1175" s="437" t="n">
        <v>0</v>
      </c>
      <c r="X1175" s="437" t="n">
        <v>1</v>
      </c>
      <c r="Y1175" s="437" t="n">
        <v>0</v>
      </c>
      <c r="Z1175" s="437" t="n"/>
      <c r="AA1175" s="437" t="n"/>
      <c r="AB1175" s="437" t="n"/>
    </row>
    <row r="1176">
      <c r="A1176" s="437" t="n">
        <v>50</v>
      </c>
      <c r="B1176" s="437" t="n">
        <v>0</v>
      </c>
      <c r="C1176" s="437" t="n">
        <v>0</v>
      </c>
      <c r="D1176" s="437" t="n">
        <v>1</v>
      </c>
      <c r="E1176" s="437" t="n">
        <v>227</v>
      </c>
      <c r="F1176" s="437">
        <f>ROUND(Source!AX1169,O1176)</f>
        <v/>
      </c>
      <c r="G1176" s="437" t="inlineStr">
        <is>
          <t>СтМатЗак</t>
        </is>
      </c>
      <c r="H1176" s="437" t="inlineStr">
        <is>
          <t>Стоимость материалов заказчика</t>
        </is>
      </c>
      <c r="I1176" s="437" t="n"/>
      <c r="J1176" s="437" t="n"/>
      <c r="K1176" s="437" t="n">
        <v>227</v>
      </c>
      <c r="L1176" s="437" t="n">
        <v>6</v>
      </c>
      <c r="M1176" s="437" t="n">
        <v>3</v>
      </c>
      <c r="N1176" s="437" t="inlineStr"/>
      <c r="O1176" s="437" t="n">
        <v>0</v>
      </c>
      <c r="P1176" s="437" t="n"/>
      <c r="Q1176" s="437" t="n"/>
      <c r="R1176" s="437" t="n"/>
      <c r="S1176" s="437" t="n"/>
      <c r="T1176" s="437" t="n"/>
      <c r="U1176" s="437" t="n"/>
      <c r="V1176" s="437" t="n"/>
      <c r="W1176" s="437" t="n">
        <v>0</v>
      </c>
      <c r="X1176" s="437" t="n">
        <v>1</v>
      </c>
      <c r="Y1176" s="437" t="n">
        <v>0</v>
      </c>
      <c r="Z1176" s="437" t="n"/>
      <c r="AA1176" s="437" t="n"/>
      <c r="AB1176" s="437" t="n"/>
    </row>
    <row r="1177">
      <c r="A1177" s="437" t="n">
        <v>50</v>
      </c>
      <c r="B1177" s="437" t="n">
        <v>0</v>
      </c>
      <c r="C1177" s="437" t="n">
        <v>0</v>
      </c>
      <c r="D1177" s="437" t="n">
        <v>1</v>
      </c>
      <c r="E1177" s="437" t="n">
        <v>228</v>
      </c>
      <c r="F1177" s="437">
        <f>ROUND(Source!AY1169,O1177)</f>
        <v/>
      </c>
      <c r="G1177" s="437" t="inlineStr">
        <is>
          <t>СтМатПод</t>
        </is>
      </c>
      <c r="H1177" s="437" t="inlineStr">
        <is>
          <t>Стоимость материалов подрядчика</t>
        </is>
      </c>
      <c r="I1177" s="437" t="n"/>
      <c r="J1177" s="437" t="n"/>
      <c r="K1177" s="437" t="n">
        <v>228</v>
      </c>
      <c r="L1177" s="437" t="n">
        <v>7</v>
      </c>
      <c r="M1177" s="437" t="n">
        <v>3</v>
      </c>
      <c r="N1177" s="437" t="inlineStr"/>
      <c r="O1177" s="437" t="n">
        <v>0</v>
      </c>
      <c r="P1177" s="437" t="n"/>
      <c r="Q1177" s="437" t="n"/>
      <c r="R1177" s="437" t="n"/>
      <c r="S1177" s="437" t="n"/>
      <c r="T1177" s="437" t="n"/>
      <c r="U1177" s="437" t="n"/>
      <c r="V1177" s="437" t="n"/>
      <c r="W1177" s="437" t="n">
        <v>0</v>
      </c>
      <c r="X1177" s="437" t="n">
        <v>1</v>
      </c>
      <c r="Y1177" s="437" t="n">
        <v>0</v>
      </c>
      <c r="Z1177" s="437" t="n"/>
      <c r="AA1177" s="437" t="n"/>
      <c r="AB1177" s="437" t="n"/>
    </row>
    <row r="1178">
      <c r="A1178" s="437" t="n">
        <v>50</v>
      </c>
      <c r="B1178" s="437" t="n">
        <v>0</v>
      </c>
      <c r="C1178" s="437" t="n">
        <v>0</v>
      </c>
      <c r="D1178" s="437" t="n">
        <v>1</v>
      </c>
      <c r="E1178" s="437" t="n">
        <v>216</v>
      </c>
      <c r="F1178" s="437">
        <f>ROUND(Source!AP1169,O1178)</f>
        <v/>
      </c>
      <c r="G1178" s="437" t="inlineStr">
        <is>
          <t>Оборуд</t>
        </is>
      </c>
      <c r="H1178" s="437" t="inlineStr">
        <is>
          <t>Стоимость оборудования (всего)</t>
        </is>
      </c>
      <c r="I1178" s="437" t="n"/>
      <c r="J1178" s="437" t="n"/>
      <c r="K1178" s="437" t="n">
        <v>216</v>
      </c>
      <c r="L1178" s="437" t="n">
        <v>8</v>
      </c>
      <c r="M1178" s="437" t="n">
        <v>3</v>
      </c>
      <c r="N1178" s="437" t="inlineStr"/>
      <c r="O1178" s="437" t="n">
        <v>0</v>
      </c>
      <c r="P1178" s="437" t="n"/>
      <c r="Q1178" s="437" t="n"/>
      <c r="R1178" s="437" t="n"/>
      <c r="S1178" s="437" t="n"/>
      <c r="T1178" s="437" t="n"/>
      <c r="U1178" s="437" t="n"/>
      <c r="V1178" s="437" t="n"/>
      <c r="W1178" s="437" t="n">
        <v>0</v>
      </c>
      <c r="X1178" s="437" t="n">
        <v>1</v>
      </c>
      <c r="Y1178" s="437" t="n">
        <v>0</v>
      </c>
      <c r="Z1178" s="437" t="n"/>
      <c r="AA1178" s="437" t="n"/>
      <c r="AB1178" s="437" t="n"/>
    </row>
    <row r="1179">
      <c r="A1179" s="437" t="n">
        <v>50</v>
      </c>
      <c r="B1179" s="437" t="n">
        <v>0</v>
      </c>
      <c r="C1179" s="437" t="n">
        <v>0</v>
      </c>
      <c r="D1179" s="437" t="n">
        <v>1</v>
      </c>
      <c r="E1179" s="437" t="n">
        <v>223</v>
      </c>
      <c r="F1179" s="437">
        <f>ROUND(Source!AQ1169,O1179)</f>
        <v/>
      </c>
      <c r="G1179" s="437" t="inlineStr">
        <is>
          <t>ОборудЗак</t>
        </is>
      </c>
      <c r="H1179" s="437" t="inlineStr">
        <is>
          <t>Стоимость оборудования заказчика</t>
        </is>
      </c>
      <c r="I1179" s="437" t="n"/>
      <c r="J1179" s="437" t="n"/>
      <c r="K1179" s="437" t="n">
        <v>223</v>
      </c>
      <c r="L1179" s="437" t="n">
        <v>9</v>
      </c>
      <c r="M1179" s="437" t="n">
        <v>3</v>
      </c>
      <c r="N1179" s="437" t="inlineStr"/>
      <c r="O1179" s="437" t="n">
        <v>0</v>
      </c>
      <c r="P1179" s="437" t="n"/>
      <c r="Q1179" s="437" t="n"/>
      <c r="R1179" s="437" t="n"/>
      <c r="S1179" s="437" t="n"/>
      <c r="T1179" s="437" t="n"/>
      <c r="U1179" s="437" t="n"/>
      <c r="V1179" s="437" t="n"/>
      <c r="W1179" s="437" t="n">
        <v>0</v>
      </c>
      <c r="X1179" s="437" t="n">
        <v>1</v>
      </c>
      <c r="Y1179" s="437" t="n">
        <v>0</v>
      </c>
      <c r="Z1179" s="437" t="n"/>
      <c r="AA1179" s="437" t="n"/>
      <c r="AB1179" s="437" t="n"/>
    </row>
    <row r="1180">
      <c r="A1180" s="437" t="n">
        <v>50</v>
      </c>
      <c r="B1180" s="437" t="n">
        <v>0</v>
      </c>
      <c r="C1180" s="437" t="n">
        <v>0</v>
      </c>
      <c r="D1180" s="437" t="n">
        <v>1</v>
      </c>
      <c r="E1180" s="437" t="n">
        <v>229</v>
      </c>
      <c r="F1180" s="437">
        <f>ROUND(Source!AZ1169,O1180)</f>
        <v/>
      </c>
      <c r="G1180" s="437" t="inlineStr">
        <is>
          <t>ОборудПод</t>
        </is>
      </c>
      <c r="H1180" s="437" t="inlineStr">
        <is>
          <t>Стоимость оборудования подрядчика</t>
        </is>
      </c>
      <c r="I1180" s="437" t="n"/>
      <c r="J1180" s="437" t="n"/>
      <c r="K1180" s="437" t="n">
        <v>229</v>
      </c>
      <c r="L1180" s="437" t="n">
        <v>10</v>
      </c>
      <c r="M1180" s="437" t="n">
        <v>3</v>
      </c>
      <c r="N1180" s="437" t="inlineStr"/>
      <c r="O1180" s="437" t="n">
        <v>0</v>
      </c>
      <c r="P1180" s="437" t="n"/>
      <c r="Q1180" s="437" t="n"/>
      <c r="R1180" s="437" t="n"/>
      <c r="S1180" s="437" t="n"/>
      <c r="T1180" s="437" t="n"/>
      <c r="U1180" s="437" t="n"/>
      <c r="V1180" s="437" t="n"/>
      <c r="W1180" s="437" t="n">
        <v>0</v>
      </c>
      <c r="X1180" s="437" t="n">
        <v>1</v>
      </c>
      <c r="Y1180" s="437" t="n">
        <v>0</v>
      </c>
      <c r="Z1180" s="437" t="n"/>
      <c r="AA1180" s="437" t="n"/>
      <c r="AB1180" s="437" t="n"/>
    </row>
    <row r="1181">
      <c r="A1181" s="437" t="n">
        <v>50</v>
      </c>
      <c r="B1181" s="437" t="n">
        <v>0</v>
      </c>
      <c r="C1181" s="437" t="n">
        <v>0</v>
      </c>
      <c r="D1181" s="437" t="n">
        <v>1</v>
      </c>
      <c r="E1181" s="437" t="n">
        <v>203</v>
      </c>
      <c r="F1181" s="437">
        <f>ROUND(Source!Q1169,O1181)</f>
        <v/>
      </c>
      <c r="G1181" s="437" t="inlineStr">
        <is>
          <t>ЭММ</t>
        </is>
      </c>
      <c r="H1181" s="437" t="inlineStr">
        <is>
          <t>Эксплуатация машин</t>
        </is>
      </c>
      <c r="I1181" s="437" t="n"/>
      <c r="J1181" s="437" t="n"/>
      <c r="K1181" s="437" t="n">
        <v>203</v>
      </c>
      <c r="L1181" s="437" t="n">
        <v>11</v>
      </c>
      <c r="M1181" s="437" t="n">
        <v>3</v>
      </c>
      <c r="N1181" s="437" t="inlineStr"/>
      <c r="O1181" s="437" t="n">
        <v>0</v>
      </c>
      <c r="P1181" s="437" t="n"/>
      <c r="Q1181" s="437" t="n"/>
      <c r="R1181" s="437" t="n"/>
      <c r="S1181" s="437" t="n"/>
      <c r="T1181" s="437" t="n"/>
      <c r="U1181" s="437" t="n"/>
      <c r="V1181" s="437" t="n"/>
      <c r="W1181" s="437" t="n">
        <v>0</v>
      </c>
      <c r="X1181" s="437" t="n">
        <v>1</v>
      </c>
      <c r="Y1181" s="437" t="n">
        <v>0</v>
      </c>
      <c r="Z1181" s="437" t="n"/>
      <c r="AA1181" s="437" t="n"/>
      <c r="AB1181" s="437" t="n"/>
    </row>
    <row r="1182">
      <c r="A1182" s="437" t="n">
        <v>50</v>
      </c>
      <c r="B1182" s="437" t="n">
        <v>0</v>
      </c>
      <c r="C1182" s="437" t="n">
        <v>0</v>
      </c>
      <c r="D1182" s="437" t="n">
        <v>1</v>
      </c>
      <c r="E1182" s="437" t="n">
        <v>231</v>
      </c>
      <c r="F1182" s="437">
        <f>ROUND(Source!BB1169,O1182)</f>
        <v/>
      </c>
      <c r="G1182" s="437" t="inlineStr">
        <is>
          <t>ЭММсНРиСП</t>
        </is>
      </c>
      <c r="H1182" s="437" t="inlineStr">
        <is>
          <t>Эксплуатация машин по ТСН-2001.16</t>
        </is>
      </c>
      <c r="I1182" s="437" t="n"/>
      <c r="J1182" s="437" t="n"/>
      <c r="K1182" s="437" t="n">
        <v>231</v>
      </c>
      <c r="L1182" s="437" t="n">
        <v>12</v>
      </c>
      <c r="M1182" s="437" t="n">
        <v>3</v>
      </c>
      <c r="N1182" s="437" t="inlineStr"/>
      <c r="O1182" s="437" t="n">
        <v>0</v>
      </c>
      <c r="P1182" s="437" t="n"/>
      <c r="Q1182" s="437" t="n"/>
      <c r="R1182" s="437" t="n"/>
      <c r="S1182" s="437" t="n"/>
      <c r="T1182" s="437" t="n"/>
      <c r="U1182" s="437" t="n"/>
      <c r="V1182" s="437" t="n"/>
      <c r="W1182" s="437" t="n">
        <v>0</v>
      </c>
      <c r="X1182" s="437" t="n">
        <v>1</v>
      </c>
      <c r="Y1182" s="437" t="n">
        <v>0</v>
      </c>
      <c r="Z1182" s="437" t="n"/>
      <c r="AA1182" s="437" t="n"/>
      <c r="AB1182" s="437" t="n"/>
    </row>
    <row r="1183">
      <c r="A1183" s="437" t="n">
        <v>50</v>
      </c>
      <c r="B1183" s="437" t="n">
        <v>0</v>
      </c>
      <c r="C1183" s="437" t="n">
        <v>0</v>
      </c>
      <c r="D1183" s="437" t="n">
        <v>1</v>
      </c>
      <c r="E1183" s="437" t="n">
        <v>204</v>
      </c>
      <c r="F1183" s="437">
        <f>ROUND(Source!R1169,O1183)</f>
        <v/>
      </c>
      <c r="G1183" s="437" t="inlineStr">
        <is>
          <t>ЗПМ</t>
        </is>
      </c>
      <c r="H1183" s="437" t="inlineStr">
        <is>
          <t>ЗП машинистов</t>
        </is>
      </c>
      <c r="I1183" s="437" t="n"/>
      <c r="J1183" s="437" t="n"/>
      <c r="K1183" s="437" t="n">
        <v>204</v>
      </c>
      <c r="L1183" s="437" t="n">
        <v>13</v>
      </c>
      <c r="M1183" s="437" t="n">
        <v>3</v>
      </c>
      <c r="N1183" s="437" t="inlineStr"/>
      <c r="O1183" s="437" t="n">
        <v>0</v>
      </c>
      <c r="P1183" s="437" t="n"/>
      <c r="Q1183" s="437" t="n"/>
      <c r="R1183" s="437" t="n"/>
      <c r="S1183" s="437" t="n"/>
      <c r="T1183" s="437" t="n"/>
      <c r="U1183" s="437" t="n"/>
      <c r="V1183" s="437" t="n"/>
      <c r="W1183" s="437" t="n">
        <v>0</v>
      </c>
      <c r="X1183" s="437" t="n">
        <v>1</v>
      </c>
      <c r="Y1183" s="437" t="n">
        <v>0</v>
      </c>
      <c r="Z1183" s="437" t="n"/>
      <c r="AA1183" s="437" t="n"/>
      <c r="AB1183" s="437" t="n"/>
    </row>
    <row r="1184">
      <c r="A1184" s="437" t="n">
        <v>50</v>
      </c>
      <c r="B1184" s="437" t="n">
        <v>0</v>
      </c>
      <c r="C1184" s="437" t="n">
        <v>0</v>
      </c>
      <c r="D1184" s="437" t="n">
        <v>1</v>
      </c>
      <c r="E1184" s="437" t="n">
        <v>205</v>
      </c>
      <c r="F1184" s="437">
        <f>ROUND(Source!S1169,O1184)</f>
        <v/>
      </c>
      <c r="G1184" s="437" t="inlineStr">
        <is>
          <t>ОЗП</t>
        </is>
      </c>
      <c r="H1184" s="437" t="inlineStr">
        <is>
          <t>Основная ЗП рабочих</t>
        </is>
      </c>
      <c r="I1184" s="437" t="n"/>
      <c r="J1184" s="437" t="n"/>
      <c r="K1184" s="437" t="n">
        <v>205</v>
      </c>
      <c r="L1184" s="437" t="n">
        <v>14</v>
      </c>
      <c r="M1184" s="437" t="n">
        <v>3</v>
      </c>
      <c r="N1184" s="437" t="inlineStr"/>
      <c r="O1184" s="437" t="n">
        <v>0</v>
      </c>
      <c r="P1184" s="437" t="n"/>
      <c r="Q1184" s="437" t="n"/>
      <c r="R1184" s="437" t="n"/>
      <c r="S1184" s="437" t="n"/>
      <c r="T1184" s="437" t="n"/>
      <c r="U1184" s="437" t="n"/>
      <c r="V1184" s="437" t="n"/>
      <c r="W1184" s="437" t="n">
        <v>0</v>
      </c>
      <c r="X1184" s="437" t="n">
        <v>1</v>
      </c>
      <c r="Y1184" s="437" t="n">
        <v>0</v>
      </c>
      <c r="Z1184" s="437" t="n"/>
      <c r="AA1184" s="437" t="n"/>
      <c r="AB1184" s="437" t="n"/>
    </row>
    <row r="1185">
      <c r="A1185" s="437" t="n">
        <v>50</v>
      </c>
      <c r="B1185" s="437" t="n">
        <v>0</v>
      </c>
      <c r="C1185" s="437" t="n">
        <v>0</v>
      </c>
      <c r="D1185" s="437" t="n">
        <v>1</v>
      </c>
      <c r="E1185" s="437" t="n">
        <v>232</v>
      </c>
      <c r="F1185" s="437">
        <f>ROUND(Source!BC1169,O1185)</f>
        <v/>
      </c>
      <c r="G1185" s="437" t="inlineStr">
        <is>
          <t>ОЗПсНРиСП</t>
        </is>
      </c>
      <c r="H1185" s="437" t="inlineStr">
        <is>
          <t>Основная ЗП рабочих по ТСН-2001.16</t>
        </is>
      </c>
      <c r="I1185" s="437" t="n"/>
      <c r="J1185" s="437" t="n"/>
      <c r="K1185" s="437" t="n">
        <v>232</v>
      </c>
      <c r="L1185" s="437" t="n">
        <v>15</v>
      </c>
      <c r="M1185" s="437" t="n">
        <v>3</v>
      </c>
      <c r="N1185" s="437" t="inlineStr"/>
      <c r="O1185" s="437" t="n">
        <v>0</v>
      </c>
      <c r="P1185" s="437" t="n"/>
      <c r="Q1185" s="437" t="n"/>
      <c r="R1185" s="437" t="n"/>
      <c r="S1185" s="437" t="n"/>
      <c r="T1185" s="437" t="n"/>
      <c r="U1185" s="437" t="n"/>
      <c r="V1185" s="437" t="n"/>
      <c r="W1185" s="437" t="n">
        <v>0</v>
      </c>
      <c r="X1185" s="437" t="n">
        <v>1</v>
      </c>
      <c r="Y1185" s="437" t="n">
        <v>0</v>
      </c>
      <c r="Z1185" s="437" t="n"/>
      <c r="AA1185" s="437" t="n"/>
      <c r="AB1185" s="437" t="n"/>
    </row>
    <row r="1186">
      <c r="A1186" s="437" t="n">
        <v>50</v>
      </c>
      <c r="B1186" s="437" t="n">
        <v>0</v>
      </c>
      <c r="C1186" s="437" t="n">
        <v>0</v>
      </c>
      <c r="D1186" s="437" t="n">
        <v>1</v>
      </c>
      <c r="E1186" s="437" t="n">
        <v>214</v>
      </c>
      <c r="F1186" s="437">
        <f>ROUND(Source!AS1169,O1186)</f>
        <v/>
      </c>
      <c r="G1186" s="437" t="inlineStr">
        <is>
          <t>Строит</t>
        </is>
      </c>
      <c r="H1186" s="437" t="inlineStr">
        <is>
          <t>Строительные работы с НР и СП</t>
        </is>
      </c>
      <c r="I1186" s="437" t="n"/>
      <c r="J1186" s="437" t="n"/>
      <c r="K1186" s="437" t="n">
        <v>214</v>
      </c>
      <c r="L1186" s="437" t="n">
        <v>16</v>
      </c>
      <c r="M1186" s="437" t="n">
        <v>3</v>
      </c>
      <c r="N1186" s="437" t="inlineStr"/>
      <c r="O1186" s="437" t="n">
        <v>0</v>
      </c>
      <c r="P1186" s="437" t="n"/>
      <c r="Q1186" s="437" t="n"/>
      <c r="R1186" s="437" t="n"/>
      <c r="S1186" s="437" t="n"/>
      <c r="T1186" s="437" t="n"/>
      <c r="U1186" s="437" t="n"/>
      <c r="V1186" s="437" t="n"/>
      <c r="W1186" s="437" t="n">
        <v>0</v>
      </c>
      <c r="X1186" s="437" t="n">
        <v>1</v>
      </c>
      <c r="Y1186" s="437" t="n">
        <v>0</v>
      </c>
      <c r="Z1186" s="437" t="n"/>
      <c r="AA1186" s="437" t="n"/>
      <c r="AB1186" s="437" t="n"/>
    </row>
    <row r="1187">
      <c r="A1187" s="437" t="n">
        <v>50</v>
      </c>
      <c r="B1187" s="437" t="n">
        <v>0</v>
      </c>
      <c r="C1187" s="437" t="n">
        <v>0</v>
      </c>
      <c r="D1187" s="437" t="n">
        <v>1</v>
      </c>
      <c r="E1187" s="437" t="n">
        <v>215</v>
      </c>
      <c r="F1187" s="437">
        <f>ROUND(Source!AT1169,O1187)</f>
        <v/>
      </c>
      <c r="G1187" s="437" t="inlineStr">
        <is>
          <t>Монтаж</t>
        </is>
      </c>
      <c r="H1187" s="437" t="inlineStr">
        <is>
          <t>Монтажные работы с НР и СП</t>
        </is>
      </c>
      <c r="I1187" s="437" t="n"/>
      <c r="J1187" s="437" t="n"/>
      <c r="K1187" s="437" t="n">
        <v>215</v>
      </c>
      <c r="L1187" s="437" t="n">
        <v>17</v>
      </c>
      <c r="M1187" s="437" t="n">
        <v>3</v>
      </c>
      <c r="N1187" s="437" t="inlineStr"/>
      <c r="O1187" s="437" t="n">
        <v>0</v>
      </c>
      <c r="P1187" s="437" t="n"/>
      <c r="Q1187" s="437" t="n"/>
      <c r="R1187" s="437" t="n"/>
      <c r="S1187" s="437" t="n"/>
      <c r="T1187" s="437" t="n"/>
      <c r="U1187" s="437" t="n"/>
      <c r="V1187" s="437" t="n"/>
      <c r="W1187" s="437" t="n">
        <v>0</v>
      </c>
      <c r="X1187" s="437" t="n">
        <v>1</v>
      </c>
      <c r="Y1187" s="437" t="n">
        <v>0</v>
      </c>
      <c r="Z1187" s="437" t="n"/>
      <c r="AA1187" s="437" t="n"/>
      <c r="AB1187" s="437" t="n"/>
    </row>
    <row r="1188">
      <c r="A1188" s="437" t="n">
        <v>50</v>
      </c>
      <c r="B1188" s="437" t="n">
        <v>0</v>
      </c>
      <c r="C1188" s="437" t="n">
        <v>0</v>
      </c>
      <c r="D1188" s="437" t="n">
        <v>1</v>
      </c>
      <c r="E1188" s="437" t="n">
        <v>217</v>
      </c>
      <c r="F1188" s="437">
        <f>ROUND(Source!AU1169,O1188)</f>
        <v/>
      </c>
      <c r="G1188" s="437" t="inlineStr">
        <is>
          <t>Прочие</t>
        </is>
      </c>
      <c r="H1188" s="437" t="inlineStr">
        <is>
          <t>Прочие работы с НР и СП</t>
        </is>
      </c>
      <c r="I1188" s="437" t="n"/>
      <c r="J1188" s="437" t="n"/>
      <c r="K1188" s="437" t="n">
        <v>217</v>
      </c>
      <c r="L1188" s="437" t="n">
        <v>18</v>
      </c>
      <c r="M1188" s="437" t="n">
        <v>3</v>
      </c>
      <c r="N1188" s="437" t="inlineStr"/>
      <c r="O1188" s="437" t="n">
        <v>0</v>
      </c>
      <c r="P1188" s="437" t="n"/>
      <c r="Q1188" s="437" t="n"/>
      <c r="R1188" s="437" t="n"/>
      <c r="S1188" s="437" t="n"/>
      <c r="T1188" s="437" t="n"/>
      <c r="U1188" s="437" t="n"/>
      <c r="V1188" s="437" t="n"/>
      <c r="W1188" s="437" t="n">
        <v>0</v>
      </c>
      <c r="X1188" s="437" t="n">
        <v>1</v>
      </c>
      <c r="Y1188" s="437" t="n">
        <v>0</v>
      </c>
      <c r="Z1188" s="437" t="n"/>
      <c r="AA1188" s="437" t="n"/>
      <c r="AB1188" s="437" t="n"/>
    </row>
    <row r="1189">
      <c r="A1189" s="437" t="n">
        <v>50</v>
      </c>
      <c r="B1189" s="437" t="n">
        <v>0</v>
      </c>
      <c r="C1189" s="437" t="n">
        <v>0</v>
      </c>
      <c r="D1189" s="437" t="n">
        <v>1</v>
      </c>
      <c r="E1189" s="437" t="n">
        <v>230</v>
      </c>
      <c r="F1189" s="437">
        <f>ROUND(Source!BA1169,O1189)</f>
        <v/>
      </c>
      <c r="G1189" s="437" t="inlineStr">
        <is>
          <t>ПрочиеЗатр</t>
        </is>
      </c>
      <c r="H1189" s="437" t="inlineStr">
        <is>
          <t>Прочие затраты по ТСН-2001.16</t>
        </is>
      </c>
      <c r="I1189" s="437" t="n"/>
      <c r="J1189" s="437" t="n"/>
      <c r="K1189" s="437" t="n">
        <v>230</v>
      </c>
      <c r="L1189" s="437" t="n">
        <v>19</v>
      </c>
      <c r="M1189" s="437" t="n">
        <v>3</v>
      </c>
      <c r="N1189" s="437" t="inlineStr"/>
      <c r="O1189" s="437" t="n">
        <v>0</v>
      </c>
      <c r="P1189" s="437" t="n"/>
      <c r="Q1189" s="437" t="n"/>
      <c r="R1189" s="437" t="n"/>
      <c r="S1189" s="437" t="n"/>
      <c r="T1189" s="437" t="n"/>
      <c r="U1189" s="437" t="n"/>
      <c r="V1189" s="437" t="n"/>
      <c r="W1189" s="437" t="n">
        <v>0</v>
      </c>
      <c r="X1189" s="437" t="n">
        <v>1</v>
      </c>
      <c r="Y1189" s="437" t="n">
        <v>0</v>
      </c>
      <c r="Z1189" s="437" t="n"/>
      <c r="AA1189" s="437" t="n"/>
      <c r="AB1189" s="437" t="n"/>
    </row>
    <row r="1190">
      <c r="A1190" s="437" t="n">
        <v>50</v>
      </c>
      <c r="B1190" s="437" t="n">
        <v>0</v>
      </c>
      <c r="C1190" s="437" t="n">
        <v>0</v>
      </c>
      <c r="D1190" s="437" t="n">
        <v>1</v>
      </c>
      <c r="E1190" s="437" t="n">
        <v>206</v>
      </c>
      <c r="F1190" s="437">
        <f>ROUND(Source!T1169,O1190)</f>
        <v/>
      </c>
      <c r="G1190" s="437" t="inlineStr">
        <is>
          <t>ВозврМат</t>
        </is>
      </c>
      <c r="H1190" s="437" t="inlineStr">
        <is>
          <t>Возврат материалов</t>
        </is>
      </c>
      <c r="I1190" s="437" t="n"/>
      <c r="J1190" s="437" t="n"/>
      <c r="K1190" s="437" t="n">
        <v>206</v>
      </c>
      <c r="L1190" s="437" t="n">
        <v>20</v>
      </c>
      <c r="M1190" s="437" t="n">
        <v>3</v>
      </c>
      <c r="N1190" s="437" t="inlineStr"/>
      <c r="O1190" s="437" t="n">
        <v>0</v>
      </c>
      <c r="P1190" s="437" t="n"/>
      <c r="Q1190" s="437" t="n"/>
      <c r="R1190" s="437" t="n"/>
      <c r="S1190" s="437" t="n"/>
      <c r="T1190" s="437" t="n"/>
      <c r="U1190" s="437" t="n"/>
      <c r="V1190" s="437" t="n"/>
      <c r="W1190" s="437" t="n">
        <v>0</v>
      </c>
      <c r="X1190" s="437" t="n">
        <v>1</v>
      </c>
      <c r="Y1190" s="437" t="n">
        <v>0</v>
      </c>
      <c r="Z1190" s="437" t="n"/>
      <c r="AA1190" s="437" t="n"/>
      <c r="AB1190" s="437" t="n"/>
    </row>
    <row r="1191">
      <c r="A1191" s="437" t="n">
        <v>50</v>
      </c>
      <c r="B1191" s="437" t="n">
        <v>0</v>
      </c>
      <c r="C1191" s="437" t="n">
        <v>0</v>
      </c>
      <c r="D1191" s="437" t="n">
        <v>1</v>
      </c>
      <c r="E1191" s="437" t="n">
        <v>207</v>
      </c>
      <c r="F1191" s="437">
        <f>ROUND(Source!U1169,O1191)</f>
        <v/>
      </c>
      <c r="G1191" s="437" t="inlineStr">
        <is>
          <t>ТрудСтр</t>
        </is>
      </c>
      <c r="H1191" s="437" t="inlineStr">
        <is>
          <t>Трудозатраты строителей</t>
        </is>
      </c>
      <c r="I1191" s="437" t="n"/>
      <c r="J1191" s="437" t="n"/>
      <c r="K1191" s="437" t="n">
        <v>207</v>
      </c>
      <c r="L1191" s="437" t="n">
        <v>21</v>
      </c>
      <c r="M1191" s="437" t="n">
        <v>3</v>
      </c>
      <c r="N1191" s="437" t="inlineStr"/>
      <c r="O1191" s="437" t="n">
        <v>7</v>
      </c>
      <c r="P1191" s="437" t="n"/>
      <c r="Q1191" s="437" t="n"/>
      <c r="R1191" s="437" t="n"/>
      <c r="S1191" s="437" t="n"/>
      <c r="T1191" s="437" t="n"/>
      <c r="U1191" s="437" t="n"/>
      <c r="V1191" s="437" t="n"/>
      <c r="W1191" s="437" t="n">
        <v>0</v>
      </c>
      <c r="X1191" s="437" t="n">
        <v>1</v>
      </c>
      <c r="Y1191" s="437" t="n">
        <v>0</v>
      </c>
      <c r="Z1191" s="437" t="n"/>
      <c r="AA1191" s="437" t="n"/>
      <c r="AB1191" s="437" t="n"/>
    </row>
    <row r="1192">
      <c r="A1192" s="437" t="n">
        <v>50</v>
      </c>
      <c r="B1192" s="437" t="n">
        <v>0</v>
      </c>
      <c r="C1192" s="437" t="n">
        <v>0</v>
      </c>
      <c r="D1192" s="437" t="n">
        <v>1</v>
      </c>
      <c r="E1192" s="437" t="n">
        <v>208</v>
      </c>
      <c r="F1192" s="437">
        <f>ROUND(Source!V1169,O1192)</f>
        <v/>
      </c>
      <c r="G1192" s="437" t="inlineStr">
        <is>
          <t>ТрудМаш</t>
        </is>
      </c>
      <c r="H1192" s="437" t="inlineStr">
        <is>
          <t>Трудозатраты машинистов</t>
        </is>
      </c>
      <c r="I1192" s="437" t="n"/>
      <c r="J1192" s="437" t="n"/>
      <c r="K1192" s="437" t="n">
        <v>208</v>
      </c>
      <c r="L1192" s="437" t="n">
        <v>22</v>
      </c>
      <c r="M1192" s="437" t="n">
        <v>3</v>
      </c>
      <c r="N1192" s="437" t="inlineStr"/>
      <c r="O1192" s="437" t="n">
        <v>7</v>
      </c>
      <c r="P1192" s="437" t="n"/>
      <c r="Q1192" s="437" t="n"/>
      <c r="R1192" s="437" t="n"/>
      <c r="S1192" s="437" t="n"/>
      <c r="T1192" s="437" t="n"/>
      <c r="U1192" s="437" t="n"/>
      <c r="V1192" s="437" t="n"/>
      <c r="W1192" s="437" t="n">
        <v>0</v>
      </c>
      <c r="X1192" s="437" t="n">
        <v>1</v>
      </c>
      <c r="Y1192" s="437" t="n">
        <v>0</v>
      </c>
      <c r="Z1192" s="437" t="n"/>
      <c r="AA1192" s="437" t="n"/>
      <c r="AB1192" s="437" t="n"/>
    </row>
    <row r="1193">
      <c r="A1193" s="437" t="n">
        <v>50</v>
      </c>
      <c r="B1193" s="437" t="n">
        <v>0</v>
      </c>
      <c r="C1193" s="437" t="n">
        <v>0</v>
      </c>
      <c r="D1193" s="437" t="n">
        <v>1</v>
      </c>
      <c r="E1193" s="437" t="n">
        <v>209</v>
      </c>
      <c r="F1193" s="437">
        <f>ROUND(Source!W1169,O1193)</f>
        <v/>
      </c>
      <c r="G1193" s="437" t="inlineStr">
        <is>
          <t>ТранспМат</t>
        </is>
      </c>
      <c r="H1193" s="437" t="inlineStr">
        <is>
          <t>Транспорт материалов</t>
        </is>
      </c>
      <c r="I1193" s="437" t="n"/>
      <c r="J1193" s="437" t="n"/>
      <c r="K1193" s="437" t="n">
        <v>209</v>
      </c>
      <c r="L1193" s="437" t="n">
        <v>23</v>
      </c>
      <c r="M1193" s="437" t="n">
        <v>3</v>
      </c>
      <c r="N1193" s="437" t="inlineStr"/>
      <c r="O1193" s="437" t="n">
        <v>0</v>
      </c>
      <c r="P1193" s="437" t="n"/>
      <c r="Q1193" s="437" t="n"/>
      <c r="R1193" s="437" t="n"/>
      <c r="S1193" s="437" t="n"/>
      <c r="T1193" s="437" t="n"/>
      <c r="U1193" s="437" t="n"/>
      <c r="V1193" s="437" t="n"/>
      <c r="W1193" s="437" t="n">
        <v>0</v>
      </c>
      <c r="X1193" s="437" t="n">
        <v>1</v>
      </c>
      <c r="Y1193" s="437" t="n">
        <v>0</v>
      </c>
      <c r="Z1193" s="437" t="n"/>
      <c r="AA1193" s="437" t="n"/>
      <c r="AB1193" s="437" t="n"/>
    </row>
    <row r="1194">
      <c r="A1194" s="437" t="n">
        <v>50</v>
      </c>
      <c r="B1194" s="437" t="n">
        <v>0</v>
      </c>
      <c r="C1194" s="437" t="n">
        <v>0</v>
      </c>
      <c r="D1194" s="437" t="n">
        <v>1</v>
      </c>
      <c r="E1194" s="437" t="n">
        <v>233</v>
      </c>
      <c r="F1194" s="437">
        <f>ROUND(Source!BD1169,O1194)</f>
        <v/>
      </c>
      <c r="G1194" s="437" t="inlineStr">
        <is>
          <t>Перевозка</t>
        </is>
      </c>
      <c r="H1194" s="437" t="inlineStr">
        <is>
          <t>Перевозка грузов</t>
        </is>
      </c>
      <c r="I1194" s="437" t="n"/>
      <c r="J1194" s="437" t="n"/>
      <c r="K1194" s="437" t="n">
        <v>233</v>
      </c>
      <c r="L1194" s="437" t="n">
        <v>24</v>
      </c>
      <c r="M1194" s="437" t="n">
        <v>3</v>
      </c>
      <c r="N1194" s="437" t="inlineStr"/>
      <c r="O1194" s="437" t="n">
        <v>0</v>
      </c>
      <c r="P1194" s="437" t="n"/>
      <c r="Q1194" s="437" t="n"/>
      <c r="R1194" s="437" t="n"/>
      <c r="S1194" s="437" t="n"/>
      <c r="T1194" s="437" t="n"/>
      <c r="U1194" s="437" t="n"/>
      <c r="V1194" s="437" t="n"/>
      <c r="W1194" s="437" t="n">
        <v>0</v>
      </c>
      <c r="X1194" s="437" t="n">
        <v>1</v>
      </c>
      <c r="Y1194" s="437" t="n">
        <v>0</v>
      </c>
      <c r="Z1194" s="437" t="n"/>
      <c r="AA1194" s="437" t="n"/>
      <c r="AB1194" s="437" t="n"/>
    </row>
    <row r="1195">
      <c r="A1195" s="437" t="n">
        <v>50</v>
      </c>
      <c r="B1195" s="437" t="n">
        <v>0</v>
      </c>
      <c r="C1195" s="437" t="n">
        <v>0</v>
      </c>
      <c r="D1195" s="437" t="n">
        <v>1</v>
      </c>
      <c r="E1195" s="437" t="n">
        <v>210</v>
      </c>
      <c r="F1195" s="437">
        <f>ROUND(Source!X1169,O1195)</f>
        <v/>
      </c>
      <c r="G1195" s="437" t="inlineStr">
        <is>
          <t>НР</t>
        </is>
      </c>
      <c r="H1195" s="437" t="inlineStr">
        <is>
          <t>Накладные расходы</t>
        </is>
      </c>
      <c r="I1195" s="437" t="n"/>
      <c r="J1195" s="437" t="n"/>
      <c r="K1195" s="437" t="n">
        <v>210</v>
      </c>
      <c r="L1195" s="437" t="n">
        <v>25</v>
      </c>
      <c r="M1195" s="437" t="n">
        <v>3</v>
      </c>
      <c r="N1195" s="437" t="inlineStr"/>
      <c r="O1195" s="437" t="n">
        <v>0</v>
      </c>
      <c r="P1195" s="437" t="n"/>
      <c r="Q1195" s="437" t="n"/>
      <c r="R1195" s="437" t="n"/>
      <c r="S1195" s="437" t="n"/>
      <c r="T1195" s="437" t="n"/>
      <c r="U1195" s="437" t="n"/>
      <c r="V1195" s="437" t="n"/>
      <c r="W1195" s="437" t="n">
        <v>0</v>
      </c>
      <c r="X1195" s="437" t="n">
        <v>1</v>
      </c>
      <c r="Y1195" s="437" t="n">
        <v>0</v>
      </c>
      <c r="Z1195" s="437" t="n"/>
      <c r="AA1195" s="437" t="n"/>
      <c r="AB1195" s="437" t="n"/>
    </row>
    <row r="1196">
      <c r="A1196" s="437" t="n">
        <v>50</v>
      </c>
      <c r="B1196" s="437" t="n">
        <v>0</v>
      </c>
      <c r="C1196" s="437" t="n">
        <v>0</v>
      </c>
      <c r="D1196" s="437" t="n">
        <v>1</v>
      </c>
      <c r="E1196" s="437" t="n">
        <v>211</v>
      </c>
      <c r="F1196" s="437">
        <f>ROUND(Source!Y1169,O1196)</f>
        <v/>
      </c>
      <c r="G1196" s="437" t="inlineStr">
        <is>
          <t>СмПриб</t>
        </is>
      </c>
      <c r="H1196" s="437" t="inlineStr">
        <is>
          <t>Сметная прибыль</t>
        </is>
      </c>
      <c r="I1196" s="437" t="n"/>
      <c r="J1196" s="437" t="n"/>
      <c r="K1196" s="437" t="n">
        <v>211</v>
      </c>
      <c r="L1196" s="437" t="n">
        <v>26</v>
      </c>
      <c r="M1196" s="437" t="n">
        <v>3</v>
      </c>
      <c r="N1196" s="437" t="inlineStr"/>
      <c r="O1196" s="437" t="n">
        <v>0</v>
      </c>
      <c r="P1196" s="437" t="n"/>
      <c r="Q1196" s="437" t="n"/>
      <c r="R1196" s="437" t="n"/>
      <c r="S1196" s="437" t="n"/>
      <c r="T1196" s="437" t="n"/>
      <c r="U1196" s="437" t="n"/>
      <c r="V1196" s="437" t="n"/>
      <c r="W1196" s="437" t="n">
        <v>0</v>
      </c>
      <c r="X1196" s="437" t="n">
        <v>1</v>
      </c>
      <c r="Y1196" s="437" t="n">
        <v>0</v>
      </c>
      <c r="Z1196" s="437" t="n"/>
      <c r="AA1196" s="437" t="n"/>
      <c r="AB1196" s="437" t="n"/>
    </row>
    <row r="1197">
      <c r="A1197" s="437" t="n">
        <v>50</v>
      </c>
      <c r="B1197" s="437" t="n">
        <v>0</v>
      </c>
      <c r="C1197" s="437" t="n">
        <v>0</v>
      </c>
      <c r="D1197" s="437" t="n">
        <v>1</v>
      </c>
      <c r="E1197" s="437" t="n">
        <v>224</v>
      </c>
      <c r="F1197" s="437">
        <f>ROUND(Source!AR1169,O1197)</f>
        <v/>
      </c>
      <c r="G1197" s="437" t="inlineStr">
        <is>
          <t>Всего</t>
        </is>
      </c>
      <c r="H1197" s="437" t="inlineStr">
        <is>
          <t>Всего с НР и СП</t>
        </is>
      </c>
      <c r="I1197" s="437" t="n"/>
      <c r="J1197" s="437" t="n"/>
      <c r="K1197" s="437" t="n">
        <v>224</v>
      </c>
      <c r="L1197" s="437" t="n">
        <v>27</v>
      </c>
      <c r="M1197" s="437" t="n">
        <v>3</v>
      </c>
      <c r="N1197" s="437" t="inlineStr"/>
      <c r="O1197" s="437" t="n">
        <v>0</v>
      </c>
      <c r="P1197" s="437" t="n"/>
      <c r="Q1197" s="437" t="n"/>
      <c r="R1197" s="437" t="n"/>
      <c r="S1197" s="437" t="n"/>
      <c r="T1197" s="437" t="n"/>
      <c r="U1197" s="437" t="n"/>
      <c r="V1197" s="437" t="n"/>
      <c r="W1197" s="437" t="n">
        <v>0</v>
      </c>
      <c r="X1197" s="437" t="n">
        <v>1</v>
      </c>
      <c r="Y1197" s="437" t="n">
        <v>0</v>
      </c>
      <c r="Z1197" s="437" t="n"/>
      <c r="AA1197" s="437" t="n"/>
      <c r="AB1197" s="437" t="n"/>
    </row>
    <row r="1198">
      <c r="A1198" s="437" t="n">
        <v>50</v>
      </c>
      <c r="B1198" s="437" t="n">
        <v>0</v>
      </c>
      <c r="C1198" s="437" t="n">
        <v>0</v>
      </c>
      <c r="D1198" s="437" t="n">
        <v>2</v>
      </c>
      <c r="E1198" s="437" t="n">
        <v>0</v>
      </c>
      <c r="F1198" s="437">
        <f>ROUND(F1197,O1198)</f>
        <v/>
      </c>
      <c r="G1198" s="437" t="inlineStr">
        <is>
          <t>и1</t>
        </is>
      </c>
      <c r="H1198" s="437" t="inlineStr">
        <is>
          <t>Итого</t>
        </is>
      </c>
      <c r="I1198" s="437" t="n"/>
      <c r="J1198" s="437" t="n"/>
      <c r="K1198" s="437" t="n">
        <v>212</v>
      </c>
      <c r="L1198" s="437" t="n">
        <v>28</v>
      </c>
      <c r="M1198" s="437" t="n">
        <v>0</v>
      </c>
      <c r="N1198" s="437" t="inlineStr"/>
      <c r="O1198" s="437" t="n">
        <v>0</v>
      </c>
      <c r="P1198" s="437" t="n"/>
      <c r="Q1198" s="437" t="n"/>
      <c r="R1198" s="437" t="n"/>
      <c r="S1198" s="437" t="n"/>
      <c r="T1198" s="437" t="n"/>
      <c r="U1198" s="437" t="n"/>
      <c r="V1198" s="437" t="n"/>
      <c r="W1198" s="437" t="n">
        <v>0</v>
      </c>
      <c r="X1198" s="437" t="n">
        <v>1</v>
      </c>
      <c r="Y1198" s="437" t="n">
        <v>0</v>
      </c>
      <c r="Z1198" s="437" t="n"/>
      <c r="AA1198" s="437" t="n"/>
      <c r="AB1198" s="437" t="n"/>
    </row>
    <row r="1199">
      <c r="A1199" s="437" t="n">
        <v>50</v>
      </c>
      <c r="B1199" s="437" t="n">
        <v>0</v>
      </c>
      <c r="C1199" s="437" t="n">
        <v>0</v>
      </c>
      <c r="D1199" s="437" t="n">
        <v>2</v>
      </c>
      <c r="E1199" s="437" t="n">
        <v>0</v>
      </c>
      <c r="F1199" s="437">
        <f>ROUND(F1198*0.22,O1199)</f>
        <v/>
      </c>
      <c r="G1199" s="437" t="inlineStr">
        <is>
          <t>и2</t>
        </is>
      </c>
      <c r="H1199" s="437" t="inlineStr">
        <is>
          <t>НДС 22%</t>
        </is>
      </c>
      <c r="I1199" s="437" t="n"/>
      <c r="J1199" s="437" t="n"/>
      <c r="K1199" s="437" t="n">
        <v>212</v>
      </c>
      <c r="L1199" s="437" t="n">
        <v>29</v>
      </c>
      <c r="M1199" s="437" t="n">
        <v>0</v>
      </c>
      <c r="N1199" s="437" t="inlineStr"/>
      <c r="O1199" s="437" t="n">
        <v>0</v>
      </c>
      <c r="P1199" s="437" t="n"/>
      <c r="Q1199" s="437" t="n"/>
      <c r="R1199" s="437" t="n"/>
      <c r="S1199" s="437" t="n"/>
      <c r="T1199" s="437" t="n"/>
      <c r="U1199" s="437" t="n"/>
      <c r="V1199" s="437" t="n"/>
      <c r="W1199" s="437" t="n">
        <v>0</v>
      </c>
      <c r="X1199" s="437" t="n">
        <v>1</v>
      </c>
      <c r="Y1199" s="437" t="n">
        <v>0</v>
      </c>
      <c r="Z1199" s="437" t="n"/>
      <c r="AA1199" s="437" t="n"/>
      <c r="AB1199" s="437" t="n"/>
    </row>
    <row r="1200">
      <c r="A1200" s="437" t="n">
        <v>50</v>
      </c>
      <c r="B1200" s="437" t="n">
        <v>0</v>
      </c>
      <c r="C1200" s="437" t="n">
        <v>0</v>
      </c>
      <c r="D1200" s="437" t="n">
        <v>2</v>
      </c>
      <c r="E1200" s="437" t="n">
        <v>213</v>
      </c>
      <c r="F1200" s="437">
        <f>ROUND(F1198+F1199,O1200)</f>
        <v/>
      </c>
      <c r="G1200" s="437" t="inlineStr">
        <is>
          <t>и3</t>
        </is>
      </c>
      <c r="H1200" s="437" t="inlineStr">
        <is>
          <t>Всего</t>
        </is>
      </c>
      <c r="I1200" s="437" t="n"/>
      <c r="J1200" s="437" t="n"/>
      <c r="K1200" s="437" t="n">
        <v>212</v>
      </c>
      <c r="L1200" s="437" t="n">
        <v>30</v>
      </c>
      <c r="M1200" s="437" t="n">
        <v>0</v>
      </c>
      <c r="N1200" s="437" t="inlineStr"/>
      <c r="O1200" s="437" t="n">
        <v>0</v>
      </c>
      <c r="P1200" s="437" t="n"/>
      <c r="Q1200" s="437" t="n"/>
      <c r="R1200" s="437" t="n"/>
      <c r="S1200" s="437" t="n"/>
      <c r="T1200" s="437" t="n"/>
      <c r="U1200" s="437" t="n"/>
      <c r="V1200" s="437" t="n"/>
      <c r="W1200" s="437" t="n">
        <v>0</v>
      </c>
      <c r="X1200" s="437" t="n">
        <v>1</v>
      </c>
      <c r="Y1200" s="437" t="n">
        <v>0</v>
      </c>
      <c r="Z1200" s="437" t="n"/>
      <c r="AA1200" s="437" t="n"/>
      <c r="AB1200" s="437" t="n"/>
    </row>
    <row r="1201"/>
    <row r="1202">
      <c r="A1202" s="434" t="n">
        <v>3</v>
      </c>
      <c r="B1202" s="434" t="n">
        <v>0</v>
      </c>
      <c r="C1202" s="434" t="n"/>
      <c r="D1202" s="434">
        <f>ROW(A1221)</f>
        <v/>
      </c>
      <c r="E1202" s="434" t="n"/>
      <c r="F1202" s="434" t="inlineStr">
        <is>
          <t>Новая локальная смета</t>
        </is>
      </c>
      <c r="G1202" s="434" t="inlineStr">
        <is>
          <t>Молодежная 3</t>
        </is>
      </c>
      <c r="H1202" s="434" t="inlineStr"/>
      <c r="I1202" s="434" t="n">
        <v>0</v>
      </c>
      <c r="J1202" s="434" t="inlineStr"/>
      <c r="K1202" s="434" t="n">
        <v>0</v>
      </c>
      <c r="L1202" s="434" t="inlineStr">
        <is>
          <t>Новая локальная смета</t>
        </is>
      </c>
      <c r="M1202" s="434" t="inlineStr"/>
      <c r="N1202" s="434" t="n"/>
      <c r="O1202" s="434" t="n"/>
      <c r="P1202" s="434" t="n"/>
      <c r="Q1202" s="434" t="n"/>
      <c r="R1202" s="434" t="n"/>
      <c r="S1202" s="434" t="n">
        <v>0</v>
      </c>
      <c r="T1202" s="434" t="n"/>
      <c r="U1202" s="434" t="inlineStr"/>
      <c r="V1202" s="434" t="n">
        <v>0</v>
      </c>
      <c r="W1202" s="434" t="n"/>
      <c r="X1202" s="434" t="n"/>
      <c r="Y1202" s="434" t="n"/>
      <c r="Z1202" s="434" t="n"/>
      <c r="AA1202" s="434" t="n"/>
      <c r="AB1202" s="434" t="inlineStr"/>
      <c r="AC1202" s="434" t="inlineStr"/>
      <c r="AD1202" s="434" t="inlineStr"/>
      <c r="AE1202" s="434" t="inlineStr"/>
      <c r="AF1202" s="434" t="inlineStr"/>
      <c r="AG1202" s="434" t="inlineStr"/>
      <c r="AH1202" s="434" t="n"/>
      <c r="AI1202" s="434" t="n"/>
      <c r="AJ1202" s="434" t="n"/>
      <c r="AK1202" s="434" t="n"/>
      <c r="AL1202" s="434" t="n"/>
      <c r="AM1202" s="434" t="n"/>
      <c r="AN1202" s="434" t="n"/>
      <c r="AO1202" s="434" t="n"/>
      <c r="AP1202" s="434" t="inlineStr"/>
      <c r="AQ1202" s="434" t="inlineStr"/>
      <c r="AR1202" s="434" t="inlineStr"/>
      <c r="AS1202" s="434" t="n"/>
      <c r="AT1202" s="434" t="n"/>
      <c r="AU1202" s="434" t="n"/>
      <c r="AV1202" s="434" t="n"/>
      <c r="AW1202" s="434" t="n"/>
      <c r="AX1202" s="434" t="n"/>
      <c r="AY1202" s="434" t="n"/>
      <c r="AZ1202" s="434" t="inlineStr"/>
      <c r="BA1202" s="434" t="n"/>
      <c r="BB1202" s="434" t="inlineStr"/>
      <c r="BC1202" s="434" t="inlineStr"/>
      <c r="BD1202" s="434" t="inlineStr"/>
      <c r="BE1202" s="434" t="inlineStr"/>
      <c r="BF1202" s="434" t="inlineStr"/>
      <c r="BG1202" s="434" t="inlineStr"/>
      <c r="BH1202" s="434" t="inlineStr"/>
      <c r="BI1202" s="434" t="inlineStr"/>
      <c r="BJ1202" s="434" t="inlineStr"/>
      <c r="BK1202" s="434" t="inlineStr"/>
      <c r="BL1202" s="434" t="inlineStr"/>
      <c r="BM1202" s="434" t="inlineStr"/>
      <c r="BN1202" s="434" t="inlineStr"/>
      <c r="BO1202" s="434" t="inlineStr"/>
      <c r="BP1202" s="434" t="inlineStr"/>
      <c r="BQ1202" s="434" t="n"/>
      <c r="BR1202" s="434" t="n"/>
      <c r="BS1202" s="434" t="n"/>
      <c r="BT1202" s="434" t="n"/>
      <c r="BU1202" s="434" t="n"/>
      <c r="BV1202" s="434" t="n"/>
      <c r="BW1202" s="434" t="n"/>
      <c r="BX1202" s="434" t="n">
        <v>0</v>
      </c>
      <c r="BY1202" s="434" t="n"/>
      <c r="BZ1202" s="434" t="n"/>
      <c r="CA1202" s="434" t="n"/>
      <c r="CB1202" s="434" t="n"/>
      <c r="CC1202" s="434" t="n"/>
      <c r="CD1202" s="434" t="n"/>
      <c r="CE1202" s="434" t="n"/>
      <c r="CF1202" s="434" t="n">
        <v>0</v>
      </c>
      <c r="CG1202" s="434" t="n">
        <v>0</v>
      </c>
      <c r="CH1202" s="434" t="n"/>
      <c r="CI1202" s="434" t="inlineStr"/>
      <c r="CJ1202" s="434" t="inlineStr"/>
      <c r="CK1202" t="inlineStr"/>
      <c r="CL1202" t="inlineStr"/>
      <c r="CM1202" t="inlineStr"/>
      <c r="CN1202" t="inlineStr"/>
      <c r="CO1202" t="inlineStr"/>
      <c r="CP1202" t="inlineStr"/>
      <c r="CQ1202" t="inlineStr"/>
    </row>
    <row r="1203"/>
    <row r="1204">
      <c r="A1204" s="435" t="n">
        <v>52</v>
      </c>
      <c r="B1204" s="435">
        <f>B1221</f>
        <v/>
      </c>
      <c r="C1204" s="435">
        <f>C1221</f>
        <v/>
      </c>
      <c r="D1204" s="435">
        <f>D1221</f>
        <v/>
      </c>
      <c r="E1204" s="435">
        <f>E1221</f>
        <v/>
      </c>
      <c r="F1204" s="435">
        <f>F1221</f>
        <v/>
      </c>
      <c r="G1204" s="435">
        <f>G1221</f>
        <v/>
      </c>
      <c r="H1204" s="435" t="n"/>
      <c r="I1204" s="435" t="n"/>
      <c r="J1204" s="435" t="n"/>
      <c r="K1204" s="435" t="n"/>
      <c r="L1204" s="435" t="n"/>
      <c r="M1204" s="435" t="n"/>
      <c r="N1204" s="435" t="n"/>
      <c r="O1204" s="435">
        <f>O1221</f>
        <v/>
      </c>
      <c r="P1204" s="435">
        <f>P1221</f>
        <v/>
      </c>
      <c r="Q1204" s="435">
        <f>Q1221</f>
        <v/>
      </c>
      <c r="R1204" s="435">
        <f>R1221</f>
        <v/>
      </c>
      <c r="S1204" s="435">
        <f>S1221</f>
        <v/>
      </c>
      <c r="T1204" s="435">
        <f>T1221</f>
        <v/>
      </c>
      <c r="U1204" s="435">
        <f>U1221</f>
        <v/>
      </c>
      <c r="V1204" s="435">
        <f>V1221</f>
        <v/>
      </c>
      <c r="W1204" s="435">
        <f>W1221</f>
        <v/>
      </c>
      <c r="X1204" s="435">
        <f>X1221</f>
        <v/>
      </c>
      <c r="Y1204" s="435">
        <f>Y1221</f>
        <v/>
      </c>
      <c r="Z1204" s="435">
        <f>Z1221</f>
        <v/>
      </c>
      <c r="AA1204" s="435">
        <f>AA1221</f>
        <v/>
      </c>
      <c r="AB1204" s="435">
        <f>AB1221</f>
        <v/>
      </c>
      <c r="AC1204" s="435">
        <f>AC1221</f>
        <v/>
      </c>
      <c r="AD1204" s="435">
        <f>AD1221</f>
        <v/>
      </c>
      <c r="AE1204" s="435">
        <f>AE1221</f>
        <v/>
      </c>
      <c r="AF1204" s="435">
        <f>AF1221</f>
        <v/>
      </c>
      <c r="AG1204" s="435">
        <f>AG1221</f>
        <v/>
      </c>
      <c r="AH1204" s="435">
        <f>AH1221</f>
        <v/>
      </c>
      <c r="AI1204" s="435">
        <f>AI1221</f>
        <v/>
      </c>
      <c r="AJ1204" s="435">
        <f>AJ1221</f>
        <v/>
      </c>
      <c r="AK1204" s="435">
        <f>AK1221</f>
        <v/>
      </c>
      <c r="AL1204" s="435">
        <f>AL1221</f>
        <v/>
      </c>
      <c r="AM1204" s="435">
        <f>AM1221</f>
        <v/>
      </c>
      <c r="AN1204" s="435">
        <f>AN1221</f>
        <v/>
      </c>
      <c r="AO1204" s="435">
        <f>AO1221</f>
        <v/>
      </c>
      <c r="AP1204" s="435">
        <f>AP1221</f>
        <v/>
      </c>
      <c r="AQ1204" s="435">
        <f>AQ1221</f>
        <v/>
      </c>
      <c r="AR1204" s="435">
        <f>AR1221</f>
        <v/>
      </c>
      <c r="AS1204" s="435">
        <f>AS1221</f>
        <v/>
      </c>
      <c r="AT1204" s="435">
        <f>AT1221</f>
        <v/>
      </c>
      <c r="AU1204" s="435">
        <f>AU1221</f>
        <v/>
      </c>
      <c r="AV1204" s="435">
        <f>AV1221</f>
        <v/>
      </c>
      <c r="AW1204" s="435">
        <f>AW1221</f>
        <v/>
      </c>
      <c r="AX1204" s="435">
        <f>AX1221</f>
        <v/>
      </c>
      <c r="AY1204" s="435">
        <f>AY1221</f>
        <v/>
      </c>
      <c r="AZ1204" s="435">
        <f>AZ1221</f>
        <v/>
      </c>
      <c r="BA1204" s="435">
        <f>BA1221</f>
        <v/>
      </c>
      <c r="BB1204" s="435">
        <f>BB1221</f>
        <v/>
      </c>
      <c r="BC1204" s="435">
        <f>BC1221</f>
        <v/>
      </c>
      <c r="BD1204" s="435">
        <f>BD1221</f>
        <v/>
      </c>
      <c r="BE1204" s="435">
        <f>BE1221</f>
        <v/>
      </c>
      <c r="BF1204" s="435">
        <f>BF1221</f>
        <v/>
      </c>
      <c r="BG1204" s="435">
        <f>BG1221</f>
        <v/>
      </c>
      <c r="BH1204" s="435">
        <f>BH1221</f>
        <v/>
      </c>
      <c r="BI1204" s="435">
        <f>BI1221</f>
        <v/>
      </c>
      <c r="BJ1204" s="435">
        <f>BJ1221</f>
        <v/>
      </c>
      <c r="BK1204" s="435">
        <f>BK1221</f>
        <v/>
      </c>
      <c r="BL1204" s="435">
        <f>BL1221</f>
        <v/>
      </c>
      <c r="BM1204" s="435">
        <f>BM1221</f>
        <v/>
      </c>
      <c r="BN1204" s="435">
        <f>BN1221</f>
        <v/>
      </c>
      <c r="BO1204" s="435">
        <f>BO1221</f>
        <v/>
      </c>
      <c r="BP1204" s="435">
        <f>BP1221</f>
        <v/>
      </c>
      <c r="BQ1204" s="435">
        <f>BQ1221</f>
        <v/>
      </c>
      <c r="BR1204" s="435">
        <f>BR1221</f>
        <v/>
      </c>
      <c r="BS1204" s="435">
        <f>BS1221</f>
        <v/>
      </c>
      <c r="BT1204" s="435">
        <f>BT1221</f>
        <v/>
      </c>
      <c r="BU1204" s="435">
        <f>BU1221</f>
        <v/>
      </c>
      <c r="BV1204" s="435">
        <f>BV1221</f>
        <v/>
      </c>
      <c r="BW1204" s="435">
        <f>BW1221</f>
        <v/>
      </c>
      <c r="BX1204" s="435">
        <f>BX1221</f>
        <v/>
      </c>
      <c r="BY1204" s="435">
        <f>BY1221</f>
        <v/>
      </c>
      <c r="BZ1204" s="435">
        <f>BZ1221</f>
        <v/>
      </c>
      <c r="CA1204" s="435">
        <f>CA1221</f>
        <v/>
      </c>
      <c r="CB1204" s="435">
        <f>CB1221</f>
        <v/>
      </c>
      <c r="CC1204" s="435">
        <f>CC1221</f>
        <v/>
      </c>
      <c r="CD1204" s="435">
        <f>CD1221</f>
        <v/>
      </c>
      <c r="CE1204" s="435">
        <f>CE1221</f>
        <v/>
      </c>
      <c r="CF1204" s="435">
        <f>CF1221</f>
        <v/>
      </c>
      <c r="CG1204" s="435">
        <f>CG1221</f>
        <v/>
      </c>
      <c r="CH1204" s="435">
        <f>CH1221</f>
        <v/>
      </c>
      <c r="CI1204" s="435">
        <f>CI1221</f>
        <v/>
      </c>
      <c r="CJ1204" s="435">
        <f>CJ1221</f>
        <v/>
      </c>
      <c r="CK1204" s="435">
        <f>CK1221</f>
        <v/>
      </c>
      <c r="CL1204" s="435">
        <f>CL1221</f>
        <v/>
      </c>
      <c r="CM1204" s="435">
        <f>CM1221</f>
        <v/>
      </c>
      <c r="CN1204" s="435">
        <f>CN1221</f>
        <v/>
      </c>
      <c r="CO1204" s="435">
        <f>CO1221</f>
        <v/>
      </c>
      <c r="CP1204" s="435">
        <f>CP1221</f>
        <v/>
      </c>
      <c r="CQ1204" s="435">
        <f>CQ1221</f>
        <v/>
      </c>
      <c r="CR1204" s="435">
        <f>CR1221</f>
        <v/>
      </c>
      <c r="CS1204" s="435">
        <f>CS1221</f>
        <v/>
      </c>
      <c r="CT1204" s="435">
        <f>CT1221</f>
        <v/>
      </c>
      <c r="CU1204" s="435">
        <f>CU1221</f>
        <v/>
      </c>
      <c r="CV1204" s="435">
        <f>CV1221</f>
        <v/>
      </c>
      <c r="CW1204" s="435">
        <f>CW1221</f>
        <v/>
      </c>
      <c r="CX1204" s="435">
        <f>CX1221</f>
        <v/>
      </c>
      <c r="CY1204" s="435">
        <f>CY1221</f>
        <v/>
      </c>
      <c r="CZ1204" s="435">
        <f>CZ1221</f>
        <v/>
      </c>
      <c r="DA1204" s="435">
        <f>DA1221</f>
        <v/>
      </c>
      <c r="DB1204" s="435">
        <f>DB1221</f>
        <v/>
      </c>
      <c r="DC1204" s="435">
        <f>DC1221</f>
        <v/>
      </c>
      <c r="DD1204" s="435">
        <f>DD1221</f>
        <v/>
      </c>
      <c r="DE1204" s="435">
        <f>DE1221</f>
        <v/>
      </c>
      <c r="DF1204" s="435">
        <f>DF1221</f>
        <v/>
      </c>
      <c r="DG1204" s="436">
        <f>DG1221</f>
        <v/>
      </c>
      <c r="DH1204" s="436">
        <f>DH1221</f>
        <v/>
      </c>
      <c r="DI1204" s="436">
        <f>DI1221</f>
        <v/>
      </c>
      <c r="DJ1204" s="436">
        <f>DJ1221</f>
        <v/>
      </c>
      <c r="DK1204" s="436">
        <f>DK1221</f>
        <v/>
      </c>
      <c r="DL1204" s="436">
        <f>DL1221</f>
        <v/>
      </c>
      <c r="DM1204" s="436">
        <f>DM1221</f>
        <v/>
      </c>
      <c r="DN1204" s="436">
        <f>DN1221</f>
        <v/>
      </c>
      <c r="DO1204" s="436">
        <f>DO1221</f>
        <v/>
      </c>
      <c r="DP1204" s="436">
        <f>DP1221</f>
        <v/>
      </c>
      <c r="DQ1204" s="436">
        <f>DQ1221</f>
        <v/>
      </c>
      <c r="DR1204" s="436">
        <f>DR1221</f>
        <v/>
      </c>
      <c r="DS1204" s="436">
        <f>DS1221</f>
        <v/>
      </c>
      <c r="DT1204" s="436">
        <f>DT1221</f>
        <v/>
      </c>
      <c r="DU1204" s="436">
        <f>DU1221</f>
        <v/>
      </c>
      <c r="DV1204" s="436">
        <f>DV1221</f>
        <v/>
      </c>
      <c r="DW1204" s="436">
        <f>DW1221</f>
        <v/>
      </c>
      <c r="DX1204" s="436">
        <f>DX1221</f>
        <v/>
      </c>
      <c r="DY1204" s="436">
        <f>DY1221</f>
        <v/>
      </c>
      <c r="DZ1204" s="436">
        <f>DZ1221</f>
        <v/>
      </c>
      <c r="EA1204" s="436">
        <f>EA1221</f>
        <v/>
      </c>
      <c r="EB1204" s="436">
        <f>EB1221</f>
        <v/>
      </c>
      <c r="EC1204" s="436">
        <f>EC1221</f>
        <v/>
      </c>
      <c r="ED1204" s="436">
        <f>ED1221</f>
        <v/>
      </c>
      <c r="EE1204" s="436">
        <f>EE1221</f>
        <v/>
      </c>
      <c r="EF1204" s="436">
        <f>EF1221</f>
        <v/>
      </c>
      <c r="EG1204" s="436">
        <f>EG1221</f>
        <v/>
      </c>
      <c r="EH1204" s="436">
        <f>EH1221</f>
        <v/>
      </c>
      <c r="EI1204" s="436">
        <f>EI1221</f>
        <v/>
      </c>
      <c r="EJ1204" s="436">
        <f>EJ1221</f>
        <v/>
      </c>
      <c r="EK1204" s="436">
        <f>EK1221</f>
        <v/>
      </c>
      <c r="EL1204" s="436">
        <f>EL1221</f>
        <v/>
      </c>
      <c r="EM1204" s="436">
        <f>EM1221</f>
        <v/>
      </c>
      <c r="EN1204" s="436">
        <f>EN1221</f>
        <v/>
      </c>
      <c r="EO1204" s="436">
        <f>EO1221</f>
        <v/>
      </c>
      <c r="EP1204" s="436">
        <f>EP1221</f>
        <v/>
      </c>
      <c r="EQ1204" s="436">
        <f>EQ1221</f>
        <v/>
      </c>
      <c r="ER1204" s="436">
        <f>ER1221</f>
        <v/>
      </c>
      <c r="ES1204" s="436">
        <f>ES1221</f>
        <v/>
      </c>
      <c r="ET1204" s="436">
        <f>ET1221</f>
        <v/>
      </c>
      <c r="EU1204" s="436">
        <f>EU1221</f>
        <v/>
      </c>
      <c r="EV1204" s="436">
        <f>EV1221</f>
        <v/>
      </c>
      <c r="EW1204" s="436">
        <f>EW1221</f>
        <v/>
      </c>
      <c r="EX1204" s="436">
        <f>EX1221</f>
        <v/>
      </c>
      <c r="EY1204" s="436">
        <f>EY1221</f>
        <v/>
      </c>
      <c r="EZ1204" s="436">
        <f>EZ1221</f>
        <v/>
      </c>
      <c r="FA1204" s="436">
        <f>FA1221</f>
        <v/>
      </c>
      <c r="FB1204" s="436">
        <f>FB1221</f>
        <v/>
      </c>
      <c r="FC1204" s="436">
        <f>FC1221</f>
        <v/>
      </c>
      <c r="FD1204" s="436">
        <f>FD1221</f>
        <v/>
      </c>
      <c r="FE1204" s="436">
        <f>FE1221</f>
        <v/>
      </c>
      <c r="FF1204" s="436">
        <f>FF1221</f>
        <v/>
      </c>
      <c r="FG1204" s="436">
        <f>FG1221</f>
        <v/>
      </c>
      <c r="FH1204" s="436">
        <f>FH1221</f>
        <v/>
      </c>
      <c r="FI1204" s="436">
        <f>FI1221</f>
        <v/>
      </c>
      <c r="FJ1204" s="436">
        <f>FJ1221</f>
        <v/>
      </c>
      <c r="FK1204" s="436">
        <f>FK1221</f>
        <v/>
      </c>
      <c r="FL1204" s="436">
        <f>FL1221</f>
        <v/>
      </c>
      <c r="FM1204" s="436">
        <f>FM1221</f>
        <v/>
      </c>
      <c r="FN1204" s="436">
        <f>FN1221</f>
        <v/>
      </c>
      <c r="FO1204" s="436">
        <f>FO1221</f>
        <v/>
      </c>
      <c r="FP1204" s="436">
        <f>FP1221</f>
        <v/>
      </c>
      <c r="FQ1204" s="436">
        <f>FQ1221</f>
        <v/>
      </c>
      <c r="FR1204" s="436">
        <f>FR1221</f>
        <v/>
      </c>
      <c r="FS1204" s="436">
        <f>FS1221</f>
        <v/>
      </c>
      <c r="FT1204" s="436">
        <f>FT1221</f>
        <v/>
      </c>
      <c r="FU1204" s="436">
        <f>FU1221</f>
        <v/>
      </c>
      <c r="FV1204" s="436">
        <f>FV1221</f>
        <v/>
      </c>
      <c r="FW1204" s="436">
        <f>FW1221</f>
        <v/>
      </c>
      <c r="FX1204" s="436">
        <f>FX1221</f>
        <v/>
      </c>
      <c r="FY1204" s="436">
        <f>FY1221</f>
        <v/>
      </c>
      <c r="FZ1204" s="436">
        <f>FZ1221</f>
        <v/>
      </c>
      <c r="GA1204" s="436">
        <f>GA1221</f>
        <v/>
      </c>
      <c r="GB1204" s="436">
        <f>GB1221</f>
        <v/>
      </c>
      <c r="GC1204" s="436">
        <f>GC1221</f>
        <v/>
      </c>
      <c r="GD1204" s="436">
        <f>GD1221</f>
        <v/>
      </c>
      <c r="GE1204" s="436">
        <f>GE1221</f>
        <v/>
      </c>
      <c r="GF1204" s="436">
        <f>GF1221</f>
        <v/>
      </c>
      <c r="GG1204" s="436">
        <f>GG1221</f>
        <v/>
      </c>
      <c r="GH1204" s="436">
        <f>GH1221</f>
        <v/>
      </c>
      <c r="GI1204" s="436">
        <f>GI1221</f>
        <v/>
      </c>
      <c r="GJ1204" s="436">
        <f>GJ1221</f>
        <v/>
      </c>
      <c r="GK1204" s="436">
        <f>GK1221</f>
        <v/>
      </c>
      <c r="GL1204" s="436">
        <f>GL1221</f>
        <v/>
      </c>
      <c r="GM1204" s="436">
        <f>GM1221</f>
        <v/>
      </c>
      <c r="GN1204" s="436">
        <f>GN1221</f>
        <v/>
      </c>
      <c r="GO1204" s="436">
        <f>GO1221</f>
        <v/>
      </c>
      <c r="GP1204" s="436">
        <f>GP1221</f>
        <v/>
      </c>
      <c r="GQ1204" s="436">
        <f>GQ1221</f>
        <v/>
      </c>
      <c r="GR1204" s="436">
        <f>GR1221</f>
        <v/>
      </c>
      <c r="GS1204" s="436">
        <f>GS1221</f>
        <v/>
      </c>
      <c r="GT1204" s="436">
        <f>GT1221</f>
        <v/>
      </c>
      <c r="GU1204" s="436">
        <f>GU1221</f>
        <v/>
      </c>
      <c r="GV1204" s="436">
        <f>GV1221</f>
        <v/>
      </c>
      <c r="GW1204" s="436">
        <f>GW1221</f>
        <v/>
      </c>
      <c r="GX1204" s="436">
        <f>GX1221</f>
        <v/>
      </c>
    </row>
    <row r="1205"/>
    <row r="1206">
      <c r="A1206" t="n">
        <v>17</v>
      </c>
      <c r="B1206" t="n">
        <v>0</v>
      </c>
      <c r="C1206">
        <f>ROW(SmtRes!A548)</f>
        <v/>
      </c>
      <c r="D1206">
        <f>ROW(EtalonRes!A503)</f>
        <v/>
      </c>
      <c r="E1206" t="inlineStr">
        <is>
          <t>1</t>
        </is>
      </c>
      <c r="F1206" t="inlineStr">
        <is>
          <t>65-10-1</t>
        </is>
      </c>
      <c r="G1206" t="inlineStr">
        <is>
          <t>Очистка канализационной сети внутренней</t>
        </is>
      </c>
      <c r="H1206" t="inlineStr">
        <is>
          <t>100 м трубопровода</t>
        </is>
      </c>
      <c r="I1206">
        <f>ROUND(ROUND(15/100,4),7)</f>
        <v/>
      </c>
      <c r="J1206" t="n">
        <v>0</v>
      </c>
      <c r="K1206">
        <f>ROUND(ROUND(15/100,4),7)</f>
        <v/>
      </c>
      <c r="O1206">
        <f>ROUND(CP1206,0)</f>
        <v/>
      </c>
      <c r="P1206">
        <f>ROUND(CQ1206*I1206,0)</f>
        <v/>
      </c>
      <c r="Q1206">
        <f>(ROUND((ROUND(((ET1206)*I1206),0)*BB1206),0)+ROUND((ROUND(((AE1206-(EU1206))*I1206),0)*BS1206),0))</f>
        <v/>
      </c>
      <c r="R1206">
        <f>(ROUND((ROUND(((EU1206)*I1206),0)*BS1206),0)+ROUND((ROUND(((AE1206-(EU1206))*I1206),0)*BS1206),0))</f>
        <v/>
      </c>
      <c r="S1206">
        <f>ROUND(CT1206*I1206,0)</f>
        <v/>
      </c>
      <c r="T1206">
        <f>ROUND(CU1206*I1206,0)</f>
        <v/>
      </c>
      <c r="U1206">
        <f>ROUND(CV1206*I1206,7)</f>
        <v/>
      </c>
      <c r="V1206">
        <f>ROUND(CW1206*I1206,7)</f>
        <v/>
      </c>
      <c r="W1206">
        <f>ROUND(CX1206*I1206,0)</f>
        <v/>
      </c>
      <c r="X1206">
        <f>ROUND(CY1206,0)</f>
        <v/>
      </c>
      <c r="Y1206">
        <f>ROUND(CZ1206,0)</f>
        <v/>
      </c>
      <c r="AA1206" t="n">
        <v>78869116</v>
      </c>
      <c r="AB1206">
        <f>ROUND((AC1206+AD1206+AF1206),2)</f>
        <v/>
      </c>
      <c r="AC1206">
        <f>ROUND((ES1206),2)</f>
        <v/>
      </c>
      <c r="AD1206">
        <f>ROUND((((ET1206)-(EU1206))+AE1206),2)</f>
        <v/>
      </c>
      <c r="AE1206">
        <f>ROUND((EU1206),2)</f>
        <v/>
      </c>
      <c r="AF1206">
        <f>ROUND((EV1206),2)</f>
        <v/>
      </c>
      <c r="AG1206">
        <f>ROUND((AP1206),2)</f>
        <v/>
      </c>
      <c r="AH1206">
        <f>(EW1206)</f>
        <v/>
      </c>
      <c r="AI1206">
        <f>(EX1206)</f>
        <v/>
      </c>
      <c r="AJ1206">
        <f>(AS1206)</f>
        <v/>
      </c>
      <c r="AK1206" t="n">
        <v>403.3</v>
      </c>
      <c r="AL1206" t="n">
        <v>139.36</v>
      </c>
      <c r="AM1206" t="n">
        <v>0.87</v>
      </c>
      <c r="AN1206" t="n">
        <v>0</v>
      </c>
      <c r="AO1206" t="n">
        <v>263.07</v>
      </c>
      <c r="AP1206" t="n">
        <v>0</v>
      </c>
      <c r="AQ1206" t="n">
        <v>32.2</v>
      </c>
      <c r="AR1206" t="n">
        <v>0</v>
      </c>
      <c r="AS1206" t="n">
        <v>0</v>
      </c>
      <c r="AT1206" t="n">
        <v>103</v>
      </c>
      <c r="AU1206" t="n">
        <v>52</v>
      </c>
      <c r="AV1206" t="n">
        <v>1</v>
      </c>
      <c r="AW1206" t="n">
        <v>1</v>
      </c>
      <c r="AZ1206" t="n">
        <v>1</v>
      </c>
      <c r="BA1206" t="n">
        <v>52.25</v>
      </c>
      <c r="BB1206" t="n">
        <v>25.03</v>
      </c>
      <c r="BC1206" t="n">
        <v>11.85</v>
      </c>
      <c r="BD1206" t="inlineStr"/>
      <c r="BE1206" t="inlineStr"/>
      <c r="BF1206" t="inlineStr"/>
      <c r="BG1206" t="inlineStr"/>
      <c r="BH1206" t="n">
        <v>0</v>
      </c>
      <c r="BI1206" t="n">
        <v>1</v>
      </c>
      <c r="BJ1206" t="inlineStr">
        <is>
          <t>ТЕРр Московской обл., 65-10-1, приказ Минстроя России №675/пр от 28.02.2017 № 263/пр</t>
        </is>
      </c>
      <c r="BM1206" t="n">
        <v>65007</v>
      </c>
      <c r="BN1206" t="n">
        <v>0</v>
      </c>
      <c r="BO1206" t="inlineStr">
        <is>
          <t>65-10-1</t>
        </is>
      </c>
      <c r="BP1206" t="n">
        <v>1</v>
      </c>
      <c r="BQ1206" t="n">
        <v>6</v>
      </c>
      <c r="BR1206" t="n">
        <v>0</v>
      </c>
      <c r="BS1206" t="n">
        <v>52.25</v>
      </c>
      <c r="BT1206" t="n">
        <v>1</v>
      </c>
      <c r="BU1206" t="n">
        <v>1</v>
      </c>
      <c r="BV1206" t="n">
        <v>1</v>
      </c>
      <c r="BW1206" t="n">
        <v>1</v>
      </c>
      <c r="BX1206" t="n">
        <v>1</v>
      </c>
      <c r="BY1206" t="inlineStr"/>
      <c r="BZ1206" t="n">
        <v>103</v>
      </c>
      <c r="CA1206" t="n">
        <v>52</v>
      </c>
      <c r="CB1206" t="inlineStr"/>
      <c r="CE1206" t="n">
        <v>12</v>
      </c>
      <c r="CF1206" t="n">
        <v>0</v>
      </c>
      <c r="CG1206" t="n">
        <v>0</v>
      </c>
      <c r="CM1206" t="n">
        <v>0</v>
      </c>
      <c r="CN1206" t="inlineStr"/>
      <c r="CO1206" t="n">
        <v>0</v>
      </c>
      <c r="CP1206">
        <f>(P1206+Q1206+S1206)</f>
        <v/>
      </c>
      <c r="CQ1206">
        <f>AC1206*BC1206</f>
        <v/>
      </c>
      <c r="CR1206">
        <f>(ROUND((ROUND(((ET1206)*1),0)*BB1206),0)+ROUND((ROUND(((AE1206-(EU1206))*1),0)*BS1206),0))</f>
        <v/>
      </c>
      <c r="CS1206">
        <f>(ROUND((ROUND(((EU1206)*1),0)*BS1206),0)+ROUND((ROUND(((AE1206-(EU1206))*1),0)*BS1206),0))</f>
        <v/>
      </c>
      <c r="CT1206">
        <f>AF1206*BA1206</f>
        <v/>
      </c>
      <c r="CU1206">
        <f>AG1206</f>
        <v/>
      </c>
      <c r="CV1206">
        <f>AH1206</f>
        <v/>
      </c>
      <c r="CW1206">
        <f>AI1206</f>
        <v/>
      </c>
      <c r="CX1206">
        <f>AJ1206</f>
        <v/>
      </c>
      <c r="CY1206">
        <f>(((S1206+R1206)*AT1206)/100)</f>
        <v/>
      </c>
      <c r="CZ1206">
        <f>(((S1206+R1206)*AU1206)/100)</f>
        <v/>
      </c>
      <c r="DC1206" t="inlineStr"/>
      <c r="DD1206" t="inlineStr"/>
      <c r="DE1206" t="inlineStr"/>
      <c r="DF1206" t="inlineStr"/>
      <c r="DG1206" t="inlineStr"/>
      <c r="DH1206" t="inlineStr"/>
      <c r="DI1206" t="inlineStr"/>
      <c r="DJ1206" t="inlineStr"/>
      <c r="DK1206" t="inlineStr"/>
      <c r="DL1206" t="inlineStr"/>
      <c r="DM1206" t="inlineStr"/>
      <c r="DN1206" t="n">
        <v>0</v>
      </c>
      <c r="DO1206" t="n">
        <v>0</v>
      </c>
      <c r="DP1206" t="n">
        <v>1</v>
      </c>
      <c r="DQ1206" t="n">
        <v>1</v>
      </c>
      <c r="DU1206" t="n">
        <v>1013</v>
      </c>
      <c r="DV1206" t="inlineStr">
        <is>
          <t>100 м трубопровода</t>
        </is>
      </c>
      <c r="DW1206" t="inlineStr">
        <is>
          <t>100 м трубопровода</t>
        </is>
      </c>
      <c r="DX1206" t="n">
        <v>1</v>
      </c>
      <c r="DZ1206" t="inlineStr"/>
      <c r="EA1206" t="inlineStr"/>
      <c r="EB1206" t="inlineStr"/>
      <c r="EC1206" t="inlineStr"/>
      <c r="EE1206" t="n">
        <v>78726000</v>
      </c>
      <c r="EF1206" t="n">
        <v>6</v>
      </c>
      <c r="EG1206" t="inlineStr">
        <is>
          <t>Ремонтно-строительные работы</t>
        </is>
      </c>
      <c r="EH1206" t="n">
        <v>99</v>
      </c>
      <c r="EI1206" t="inlineStr">
        <is>
          <t>Внутренние санитарно-технические работы</t>
        </is>
      </c>
      <c r="EJ1206" t="n">
        <v>1</v>
      </c>
      <c r="EK1206" t="n">
        <v>65007</v>
      </c>
      <c r="EL1206" t="inlineStr">
        <is>
          <t>Внутренние санитарнотехнические работы: смена труб, санприборов, запорной арматуры и другое</t>
        </is>
      </c>
      <c r="EM1206" t="inlineStr">
        <is>
          <t>рФЕР-65</t>
        </is>
      </c>
      <c r="EO1206" t="inlineStr"/>
      <c r="EQ1206" t="n">
        <v>0</v>
      </c>
      <c r="ER1206" t="n">
        <v>403.3</v>
      </c>
      <c r="ES1206" t="n">
        <v>139.36</v>
      </c>
      <c r="ET1206" t="n">
        <v>0.87</v>
      </c>
      <c r="EU1206" t="n">
        <v>0</v>
      </c>
      <c r="EV1206" t="n">
        <v>263.07</v>
      </c>
      <c r="EW1206" t="n">
        <v>32.2</v>
      </c>
      <c r="EX1206" t="n">
        <v>0</v>
      </c>
      <c r="EY1206" t="n">
        <v>0</v>
      </c>
      <c r="FQ1206" t="n">
        <v>0</v>
      </c>
      <c r="FR1206" t="n">
        <v>0</v>
      </c>
      <c r="FS1206" t="n">
        <v>0</v>
      </c>
      <c r="FX1206" t="n">
        <v>103</v>
      </c>
      <c r="FY1206" t="n">
        <v>52</v>
      </c>
      <c r="GA1206" t="inlineStr"/>
      <c r="GD1206" t="n">
        <v>1</v>
      </c>
      <c r="GF1206" t="n">
        <v>-66904957</v>
      </c>
      <c r="GG1206" t="n">
        <v>2</v>
      </c>
      <c r="GH1206" t="n">
        <v>1</v>
      </c>
      <c r="GI1206" t="n">
        <v>2</v>
      </c>
      <c r="GJ1206" t="n">
        <v>0</v>
      </c>
      <c r="GK1206" t="n">
        <v>0</v>
      </c>
      <c r="GL1206">
        <f>ROUND(IF(AND(BH1206=3,BI1206=3,FS1206&lt;&gt;0),P1206,0),0)</f>
        <v/>
      </c>
      <c r="GM1206">
        <f>ROUND(O1206+X1206+Y1206,0)+GX1206</f>
        <v/>
      </c>
      <c r="GN1206">
        <f>IF(OR(BI1206=0,BI1206=1),GM1206-GX1206,0)</f>
        <v/>
      </c>
      <c r="GO1206">
        <f>IF(BI1206=2,GM1206-GX1206,0)</f>
        <v/>
      </c>
      <c r="GP1206">
        <f>IF(BI1206=4,GM1206-GX1206,0)</f>
        <v/>
      </c>
      <c r="GR1206" t="n">
        <v>0</v>
      </c>
      <c r="GS1206" t="n">
        <v>3</v>
      </c>
      <c r="GT1206" t="n">
        <v>0</v>
      </c>
      <c r="GU1206" t="inlineStr"/>
      <c r="GV1206">
        <f>ROUND((GT1206),2)</f>
        <v/>
      </c>
      <c r="GW1206" t="n">
        <v>1</v>
      </c>
      <c r="GX1206">
        <f>ROUND(HC1206*I1206,0)</f>
        <v/>
      </c>
      <c r="HA1206" t="n">
        <v>0</v>
      </c>
      <c r="HB1206" t="n">
        <v>0</v>
      </c>
      <c r="HC1206">
        <f>GV1206*GW1206</f>
        <v/>
      </c>
      <c r="HE1206" t="inlineStr"/>
      <c r="HF1206" t="inlineStr"/>
      <c r="HM1206" t="inlineStr"/>
      <c r="HN1206" t="inlineStr">
        <is>
          <t>Пр/812-099.2-1</t>
        </is>
      </c>
      <c r="HO1206" t="inlineStr">
        <is>
          <t>Пр/774-099.2</t>
        </is>
      </c>
      <c r="HP1206" t="inlineStr">
        <is>
          <t>Внутренние санитарнотехнические работы: смена труб, санприборов, запорной арматуры и другое</t>
        </is>
      </c>
      <c r="HQ1206" t="inlineStr">
        <is>
          <t>Внутренние санитарнотехнические работы: смена труб, санприборов, запорной арматуры и другое</t>
        </is>
      </c>
      <c r="HS1206" t="n">
        <v>0</v>
      </c>
      <c r="IK1206" t="n">
        <v>0</v>
      </c>
    </row>
    <row r="1207">
      <c r="A1207" t="n">
        <v>17</v>
      </c>
      <c r="B1207" t="n">
        <v>0</v>
      </c>
      <c r="C1207">
        <f>ROW(SmtRes!A551)</f>
        <v/>
      </c>
      <c r="D1207">
        <f>ROW(EtalonRes!A505)</f>
        <v/>
      </c>
      <c r="E1207" t="inlineStr">
        <is>
          <t>2</t>
        </is>
      </c>
      <c r="F1207" t="inlineStr">
        <is>
          <t>67-5-2</t>
        </is>
      </c>
      <c r="G1207" t="inlineStr">
        <is>
          <t>Смена ламп люминесцентных</t>
        </is>
      </c>
      <c r="H1207" t="inlineStr">
        <is>
          <t>100 шт.</t>
        </is>
      </c>
      <c r="I1207">
        <f>ROUND(ROUND(2/100,4),7)</f>
        <v/>
      </c>
      <c r="J1207" t="n">
        <v>0</v>
      </c>
      <c r="K1207">
        <f>ROUND(ROUND(2/100,4),7)</f>
        <v/>
      </c>
      <c r="O1207">
        <f>ROUND(CP1207,0)</f>
        <v/>
      </c>
      <c r="P1207">
        <f>ROUND(CQ1207*I1207,0)</f>
        <v/>
      </c>
      <c r="Q1207">
        <f>(ROUND((ROUND(((ET1207)*I1207),0)*BB1207),0)+ROUND((ROUND(((AE1207-(EU1207))*I1207),0)*BS1207),0))</f>
        <v/>
      </c>
      <c r="R1207">
        <f>(ROUND((ROUND(((EU1207)*I1207),0)*BS1207),0)+ROUND((ROUND(((AE1207-(EU1207))*I1207),0)*BS1207),0))</f>
        <v/>
      </c>
      <c r="S1207">
        <f>ROUND(CT1207*I1207,0)</f>
        <v/>
      </c>
      <c r="T1207">
        <f>ROUND(CU1207*I1207,0)</f>
        <v/>
      </c>
      <c r="U1207">
        <f>ROUND(CV1207*I1207,7)</f>
        <v/>
      </c>
      <c r="V1207">
        <f>ROUND(CW1207*I1207,7)</f>
        <v/>
      </c>
      <c r="W1207">
        <f>ROUND(CX1207*I1207,0)</f>
        <v/>
      </c>
      <c r="X1207">
        <f>ROUND(CY1207,0)</f>
        <v/>
      </c>
      <c r="Y1207">
        <f>ROUND(CZ1207,0)</f>
        <v/>
      </c>
      <c r="AA1207" t="n">
        <v>78869116</v>
      </c>
      <c r="AB1207">
        <f>ROUND((AC1207+AD1207+AF1207),2)</f>
        <v/>
      </c>
      <c r="AC1207">
        <f>ROUND((ES1207),2)</f>
        <v/>
      </c>
      <c r="AD1207">
        <f>ROUND((((ET1207)-(EU1207))+AE1207),2)</f>
        <v/>
      </c>
      <c r="AE1207">
        <f>ROUND((EU1207),2)</f>
        <v/>
      </c>
      <c r="AF1207">
        <f>ROUND((EV1207),2)</f>
        <v/>
      </c>
      <c r="AG1207">
        <f>ROUND((AP1207),2)</f>
        <v/>
      </c>
      <c r="AH1207">
        <f>(EW1207)</f>
        <v/>
      </c>
      <c r="AI1207">
        <f>(EX1207)</f>
        <v/>
      </c>
      <c r="AJ1207">
        <f>(AS1207)</f>
        <v/>
      </c>
      <c r="AK1207" t="n">
        <v>970.5700000000001</v>
      </c>
      <c r="AL1207" t="n">
        <v>852</v>
      </c>
      <c r="AM1207" t="n">
        <v>0</v>
      </c>
      <c r="AN1207" t="n">
        <v>0</v>
      </c>
      <c r="AO1207" t="n">
        <v>118.57</v>
      </c>
      <c r="AP1207" t="n">
        <v>0</v>
      </c>
      <c r="AQ1207" t="n">
        <v>13.9</v>
      </c>
      <c r="AR1207" t="n">
        <v>0</v>
      </c>
      <c r="AS1207" t="n">
        <v>0</v>
      </c>
      <c r="AT1207" t="n">
        <v>91</v>
      </c>
      <c r="AU1207" t="n">
        <v>48</v>
      </c>
      <c r="AV1207" t="n">
        <v>1</v>
      </c>
      <c r="AW1207" t="n">
        <v>1</v>
      </c>
      <c r="AZ1207" t="n">
        <v>1</v>
      </c>
      <c r="BA1207" t="n">
        <v>52.25</v>
      </c>
      <c r="BB1207" t="n">
        <v>1</v>
      </c>
      <c r="BC1207" t="n">
        <v>4.14</v>
      </c>
      <c r="BD1207" t="inlineStr"/>
      <c r="BE1207" t="inlineStr"/>
      <c r="BF1207" t="inlineStr"/>
      <c r="BG1207" t="inlineStr"/>
      <c r="BH1207" t="n">
        <v>0</v>
      </c>
      <c r="BI1207" t="n">
        <v>1</v>
      </c>
      <c r="BJ1207" t="inlineStr">
        <is>
          <t>ТЕРр Московской обл., 67-5-2, приказ Минстроя России №675/пр от 28.02.2017 № 263/пр</t>
        </is>
      </c>
      <c r="BM1207" t="n">
        <v>67001</v>
      </c>
      <c r="BN1207" t="n">
        <v>0</v>
      </c>
      <c r="BO1207" t="inlineStr">
        <is>
          <t>67-5-2</t>
        </is>
      </c>
      <c r="BP1207" t="n">
        <v>1</v>
      </c>
      <c r="BQ1207" t="n">
        <v>6</v>
      </c>
      <c r="BR1207" t="n">
        <v>0</v>
      </c>
      <c r="BS1207" t="n">
        <v>52.25</v>
      </c>
      <c r="BT1207" t="n">
        <v>1</v>
      </c>
      <c r="BU1207" t="n">
        <v>1</v>
      </c>
      <c r="BV1207" t="n">
        <v>1</v>
      </c>
      <c r="BW1207" t="n">
        <v>1</v>
      </c>
      <c r="BX1207" t="n">
        <v>1</v>
      </c>
      <c r="BY1207" t="inlineStr"/>
      <c r="BZ1207" t="n">
        <v>91</v>
      </c>
      <c r="CA1207" t="n">
        <v>48</v>
      </c>
      <c r="CB1207" t="inlineStr"/>
      <c r="CE1207" t="n">
        <v>12</v>
      </c>
      <c r="CF1207" t="n">
        <v>0</v>
      </c>
      <c r="CG1207" t="n">
        <v>0</v>
      </c>
      <c r="CM1207" t="n">
        <v>0</v>
      </c>
      <c r="CN1207" t="inlineStr"/>
      <c r="CO1207" t="n">
        <v>0</v>
      </c>
      <c r="CP1207">
        <f>(P1207+Q1207+S1207)</f>
        <v/>
      </c>
      <c r="CQ1207">
        <f>AC1207*BC1207</f>
        <v/>
      </c>
      <c r="CR1207">
        <f>(ROUND((ROUND(((ET1207)*1),0)*BB1207),0)+ROUND((ROUND(((AE1207-(EU1207))*1),0)*BS1207),0))</f>
        <v/>
      </c>
      <c r="CS1207">
        <f>(ROUND((ROUND(((EU1207)*1),0)*BS1207),0)+ROUND((ROUND(((AE1207-(EU1207))*1),0)*BS1207),0))</f>
        <v/>
      </c>
      <c r="CT1207">
        <f>AF1207*BA1207</f>
        <v/>
      </c>
      <c r="CU1207">
        <f>AG1207</f>
        <v/>
      </c>
      <c r="CV1207">
        <f>AH1207</f>
        <v/>
      </c>
      <c r="CW1207">
        <f>AI1207</f>
        <v/>
      </c>
      <c r="CX1207">
        <f>AJ1207</f>
        <v/>
      </c>
      <c r="CY1207">
        <f>(((S1207+R1207)*AT1207)/100)</f>
        <v/>
      </c>
      <c r="CZ1207">
        <f>(((S1207+R1207)*AU1207)/100)</f>
        <v/>
      </c>
      <c r="DC1207" t="inlineStr"/>
      <c r="DD1207" t="inlineStr"/>
      <c r="DE1207" t="inlineStr"/>
      <c r="DF1207" t="inlineStr"/>
      <c r="DG1207" t="inlineStr"/>
      <c r="DH1207" t="inlineStr"/>
      <c r="DI1207" t="inlineStr"/>
      <c r="DJ1207" t="inlineStr"/>
      <c r="DK1207" t="inlineStr"/>
      <c r="DL1207" t="inlineStr"/>
      <c r="DM1207" t="inlineStr"/>
      <c r="DN1207" t="n">
        <v>0</v>
      </c>
      <c r="DO1207" t="n">
        <v>0</v>
      </c>
      <c r="DP1207" t="n">
        <v>1</v>
      </c>
      <c r="DQ1207" t="n">
        <v>1</v>
      </c>
      <c r="DU1207" t="n">
        <v>1010</v>
      </c>
      <c r="DV1207" t="inlineStr">
        <is>
          <t>100 шт.</t>
        </is>
      </c>
      <c r="DW1207" t="inlineStr">
        <is>
          <t>100 шт.</t>
        </is>
      </c>
      <c r="DX1207" t="n">
        <v>100</v>
      </c>
      <c r="DZ1207" t="inlineStr"/>
      <c r="EA1207" t="inlineStr"/>
      <c r="EB1207" t="inlineStr"/>
      <c r="EC1207" t="inlineStr"/>
      <c r="EE1207" t="n">
        <v>78726030</v>
      </c>
      <c r="EF1207" t="n">
        <v>6</v>
      </c>
      <c r="EG1207" t="inlineStr">
        <is>
          <t>Ремонтно-строительные работы</t>
        </is>
      </c>
      <c r="EH1207" t="n">
        <v>101</v>
      </c>
      <c r="EI1207" t="inlineStr">
        <is>
          <t>Электромонтажные работы</t>
        </is>
      </c>
      <c r="EJ1207" t="n">
        <v>1</v>
      </c>
      <c r="EK1207" t="n">
        <v>67001</v>
      </c>
      <c r="EL1207" t="inlineStr">
        <is>
          <t>Электромонтажные работы</t>
        </is>
      </c>
      <c r="EM1207" t="inlineStr">
        <is>
          <t>рФЕР-67</t>
        </is>
      </c>
      <c r="EO1207" t="inlineStr"/>
      <c r="EQ1207" t="n">
        <v>0</v>
      </c>
      <c r="ER1207" t="n">
        <v>970.5700000000001</v>
      </c>
      <c r="ES1207" t="n">
        <v>852</v>
      </c>
      <c r="ET1207" t="n">
        <v>0</v>
      </c>
      <c r="EU1207" t="n">
        <v>0</v>
      </c>
      <c r="EV1207" t="n">
        <v>118.57</v>
      </c>
      <c r="EW1207" t="n">
        <v>13.9</v>
      </c>
      <c r="EX1207" t="n">
        <v>0</v>
      </c>
      <c r="EY1207" t="n">
        <v>0</v>
      </c>
      <c r="FQ1207" t="n">
        <v>0</v>
      </c>
      <c r="FR1207" t="n">
        <v>0</v>
      </c>
      <c r="FS1207" t="n">
        <v>0</v>
      </c>
      <c r="FX1207" t="n">
        <v>91</v>
      </c>
      <c r="FY1207" t="n">
        <v>48</v>
      </c>
      <c r="GA1207" t="inlineStr"/>
      <c r="GD1207" t="n">
        <v>1</v>
      </c>
      <c r="GF1207" t="n">
        <v>1400342257</v>
      </c>
      <c r="GG1207" t="n">
        <v>2</v>
      </c>
      <c r="GH1207" t="n">
        <v>1</v>
      </c>
      <c r="GI1207" t="n">
        <v>2</v>
      </c>
      <c r="GJ1207" t="n">
        <v>0</v>
      </c>
      <c r="GK1207" t="n">
        <v>0</v>
      </c>
      <c r="GL1207">
        <f>ROUND(IF(AND(BH1207=3,BI1207=3,FS1207&lt;&gt;0),P1207,0),0)</f>
        <v/>
      </c>
      <c r="GM1207">
        <f>ROUND(O1207+X1207+Y1207,0)+GX1207</f>
        <v/>
      </c>
      <c r="GN1207">
        <f>IF(OR(BI1207=0,BI1207=1),GM1207-GX1207,0)</f>
        <v/>
      </c>
      <c r="GO1207">
        <f>IF(BI1207=2,GM1207-GX1207,0)</f>
        <v/>
      </c>
      <c r="GP1207">
        <f>IF(BI1207=4,GM1207-GX1207,0)</f>
        <v/>
      </c>
      <c r="GR1207" t="n">
        <v>0</v>
      </c>
      <c r="GS1207" t="n">
        <v>3</v>
      </c>
      <c r="GT1207" t="n">
        <v>0</v>
      </c>
      <c r="GU1207" t="inlineStr"/>
      <c r="GV1207">
        <f>ROUND((GT1207),2)</f>
        <v/>
      </c>
      <c r="GW1207" t="n">
        <v>1</v>
      </c>
      <c r="GX1207">
        <f>ROUND(HC1207*I1207,0)</f>
        <v/>
      </c>
      <c r="HA1207" t="n">
        <v>0</v>
      </c>
      <c r="HB1207" t="n">
        <v>0</v>
      </c>
      <c r="HC1207">
        <f>GV1207*GW1207</f>
        <v/>
      </c>
      <c r="HE1207" t="inlineStr"/>
      <c r="HF1207" t="inlineStr"/>
      <c r="HM1207" t="inlineStr"/>
      <c r="HN1207" t="inlineStr">
        <is>
          <t>Пр/812-101.0-1</t>
        </is>
      </c>
      <c r="HO1207" t="inlineStr">
        <is>
          <t>Пр/774-101.0</t>
        </is>
      </c>
      <c r="HP1207" t="inlineStr">
        <is>
          <t>Электромонтажные работы</t>
        </is>
      </c>
      <c r="HQ1207" t="inlineStr">
        <is>
          <t>Электромонтажные работы</t>
        </is>
      </c>
      <c r="HS1207" t="n">
        <v>0</v>
      </c>
      <c r="IK1207" t="n">
        <v>0</v>
      </c>
    </row>
    <row r="1208">
      <c r="A1208" t="n">
        <v>18</v>
      </c>
      <c r="B1208" t="n">
        <v>0</v>
      </c>
      <c r="C1208" t="n">
        <v>551</v>
      </c>
      <c r="E1208" t="inlineStr">
        <is>
          <t>2,1</t>
        </is>
      </c>
      <c r="F1208" t="inlineStr">
        <is>
          <t>509-6744</t>
        </is>
      </c>
      <c r="G1208" t="inlineStr">
        <is>
          <t>Лампы люминесцентные компактные энергосберегающие с цоколем Е27 мощностью 55 Вт</t>
        </is>
      </c>
      <c r="H1208" t="inlineStr">
        <is>
          <t>шт.</t>
        </is>
      </c>
      <c r="I1208">
        <f>I1207*J1208</f>
        <v/>
      </c>
      <c r="J1208" t="n">
        <v>100</v>
      </c>
      <c r="K1208" t="n">
        <v>100</v>
      </c>
      <c r="O1208">
        <f>ROUND(CP1208,0)</f>
        <v/>
      </c>
      <c r="P1208">
        <f>ROUND(CQ1208*I1208,0)</f>
        <v/>
      </c>
      <c r="Q1208">
        <f>(ROUND((ROUND(((ET1208)*I1208),0)*BB1208),0)+ROUND((ROUND(((AE1208-(EU1208))*I1208),0)*BS1208),0))</f>
        <v/>
      </c>
      <c r="R1208">
        <f>(ROUND((ROUND(((EU1208)*I1208),0)*BS1208),0)+ROUND((ROUND(((AE1208-(EU1208))*I1208),0)*BS1208),0))</f>
        <v/>
      </c>
      <c r="S1208">
        <f>ROUND(CT1208*I1208,0)</f>
        <v/>
      </c>
      <c r="T1208">
        <f>ROUND(CU1208*I1208,0)</f>
        <v/>
      </c>
      <c r="U1208">
        <f>ROUND(CV1208*I1208,7)</f>
        <v/>
      </c>
      <c r="V1208">
        <f>ROUND(CW1208*I1208,7)</f>
        <v/>
      </c>
      <c r="W1208">
        <f>ROUND(CX1208*I1208,0)</f>
        <v/>
      </c>
      <c r="X1208">
        <f>ROUND(CY1208,0)</f>
        <v/>
      </c>
      <c r="Y1208">
        <f>ROUND(CZ1208,0)</f>
        <v/>
      </c>
      <c r="AA1208" t="n">
        <v>78869116</v>
      </c>
      <c r="AB1208">
        <f>ROUND((AC1208+AD1208+AF1208),2)</f>
        <v/>
      </c>
      <c r="AC1208">
        <f>ROUND((ES1208),2)</f>
        <v/>
      </c>
      <c r="AD1208">
        <f>ROUND((((ET1208)-(EU1208))+AE1208),2)</f>
        <v/>
      </c>
      <c r="AE1208">
        <f>ROUND((EU1208),2)</f>
        <v/>
      </c>
      <c r="AF1208">
        <f>ROUND((EV1208),2)</f>
        <v/>
      </c>
      <c r="AG1208">
        <f>ROUND((AP1208),2)</f>
        <v/>
      </c>
      <c r="AH1208">
        <f>(EW1208)</f>
        <v/>
      </c>
      <c r="AI1208">
        <f>(EX1208)</f>
        <v/>
      </c>
      <c r="AJ1208">
        <f>(AS1208)</f>
        <v/>
      </c>
      <c r="AK1208" t="n">
        <v>140.69</v>
      </c>
      <c r="AL1208" t="n">
        <v>140.69</v>
      </c>
      <c r="AM1208" t="n">
        <v>0</v>
      </c>
      <c r="AN1208" t="n">
        <v>0</v>
      </c>
      <c r="AO1208" t="n">
        <v>0</v>
      </c>
      <c r="AP1208" t="n">
        <v>0</v>
      </c>
      <c r="AQ1208" t="n">
        <v>0</v>
      </c>
      <c r="AR1208" t="n">
        <v>0</v>
      </c>
      <c r="AS1208" t="n">
        <v>0.02</v>
      </c>
      <c r="AT1208" t="n">
        <v>91</v>
      </c>
      <c r="AU1208" t="n">
        <v>48</v>
      </c>
      <c r="AV1208" t="n">
        <v>1</v>
      </c>
      <c r="AW1208" t="n">
        <v>1</v>
      </c>
      <c r="AZ1208" t="n">
        <v>1</v>
      </c>
      <c r="BA1208" t="n">
        <v>1</v>
      </c>
      <c r="BB1208" t="n">
        <v>1</v>
      </c>
      <c r="BC1208" t="n">
        <v>1.69</v>
      </c>
      <c r="BD1208" t="inlineStr"/>
      <c r="BE1208" t="inlineStr"/>
      <c r="BF1208" t="inlineStr"/>
      <c r="BG1208" t="inlineStr"/>
      <c r="BH1208" t="n">
        <v>3</v>
      </c>
      <c r="BI1208" t="n">
        <v>1</v>
      </c>
      <c r="BJ1208" t="inlineStr">
        <is>
          <t>ТССЦ Московской обл., 509-6744, приказ Минстроя России №675/пр от 28.02.2017 № 258/пр</t>
        </is>
      </c>
      <c r="BM1208" t="n">
        <v>67001</v>
      </c>
      <c r="BN1208" t="n">
        <v>0</v>
      </c>
      <c r="BO1208" t="inlineStr">
        <is>
          <t>509-6744</t>
        </is>
      </c>
      <c r="BP1208" t="n">
        <v>1</v>
      </c>
      <c r="BQ1208" t="n">
        <v>6</v>
      </c>
      <c r="BR1208" t="n">
        <v>0</v>
      </c>
      <c r="BS1208" t="n">
        <v>1</v>
      </c>
      <c r="BT1208" t="n">
        <v>1</v>
      </c>
      <c r="BU1208" t="n">
        <v>1</v>
      </c>
      <c r="BV1208" t="n">
        <v>1</v>
      </c>
      <c r="BW1208" t="n">
        <v>1</v>
      </c>
      <c r="BX1208" t="n">
        <v>1</v>
      </c>
      <c r="BY1208" t="inlineStr"/>
      <c r="BZ1208" t="n">
        <v>91</v>
      </c>
      <c r="CA1208" t="n">
        <v>48</v>
      </c>
      <c r="CB1208" t="inlineStr"/>
      <c r="CE1208" t="n">
        <v>12</v>
      </c>
      <c r="CF1208" t="n">
        <v>0</v>
      </c>
      <c r="CG1208" t="n">
        <v>0</v>
      </c>
      <c r="CM1208" t="n">
        <v>0</v>
      </c>
      <c r="CN1208" t="inlineStr"/>
      <c r="CO1208" t="n">
        <v>0</v>
      </c>
      <c r="CP1208">
        <f>(P1208+Q1208+S1208)</f>
        <v/>
      </c>
      <c r="CQ1208">
        <f>AC1208*BC1208</f>
        <v/>
      </c>
      <c r="CR1208">
        <f>(ROUND((ROUND(((ET1208)*1),0)*BB1208),0)+ROUND((ROUND(((AE1208-(EU1208))*1),0)*BS1208),0))</f>
        <v/>
      </c>
      <c r="CS1208">
        <f>(ROUND((ROUND(((EU1208)*1),0)*BS1208),0)+ROUND((ROUND(((AE1208-(EU1208))*1),0)*BS1208),0))</f>
        <v/>
      </c>
      <c r="CT1208">
        <f>AF1208*BA1208</f>
        <v/>
      </c>
      <c r="CU1208">
        <f>AG1208</f>
        <v/>
      </c>
      <c r="CV1208">
        <f>AH1208</f>
        <v/>
      </c>
      <c r="CW1208">
        <f>AI1208</f>
        <v/>
      </c>
      <c r="CX1208">
        <f>AJ1208</f>
        <v/>
      </c>
      <c r="CY1208">
        <f>(((S1208+R1208)*AT1208)/100)</f>
        <v/>
      </c>
      <c r="CZ1208">
        <f>(((S1208+R1208)*AU1208)/100)</f>
        <v/>
      </c>
      <c r="DC1208" t="inlineStr"/>
      <c r="DD1208" t="inlineStr"/>
      <c r="DE1208" t="inlineStr"/>
      <c r="DF1208" t="inlineStr"/>
      <c r="DG1208" t="inlineStr"/>
      <c r="DH1208" t="inlineStr"/>
      <c r="DI1208" t="inlineStr"/>
      <c r="DJ1208" t="inlineStr"/>
      <c r="DK1208" t="inlineStr"/>
      <c r="DL1208" t="inlineStr"/>
      <c r="DM1208" t="inlineStr"/>
      <c r="DN1208" t="n">
        <v>0</v>
      </c>
      <c r="DO1208" t="n">
        <v>0</v>
      </c>
      <c r="DP1208" t="n">
        <v>1</v>
      </c>
      <c r="DQ1208" t="n">
        <v>1</v>
      </c>
      <c r="DU1208" t="n">
        <v>1010</v>
      </c>
      <c r="DV1208" t="inlineStr">
        <is>
          <t>шт.</t>
        </is>
      </c>
      <c r="DW1208" t="inlineStr">
        <is>
          <t>шт.</t>
        </is>
      </c>
      <c r="DX1208" t="n">
        <v>1</v>
      </c>
      <c r="DZ1208" t="inlineStr"/>
      <c r="EA1208" t="inlineStr"/>
      <c r="EB1208" t="inlineStr"/>
      <c r="EC1208" t="inlineStr"/>
      <c r="EE1208" t="n">
        <v>78726030</v>
      </c>
      <c r="EF1208" t="n">
        <v>6</v>
      </c>
      <c r="EG1208" t="inlineStr">
        <is>
          <t>Ремонтно-строительные работы</t>
        </is>
      </c>
      <c r="EH1208" t="n">
        <v>101</v>
      </c>
      <c r="EI1208" t="inlineStr">
        <is>
          <t>Электромонтажные работы</t>
        </is>
      </c>
      <c r="EJ1208" t="n">
        <v>1</v>
      </c>
      <c r="EK1208" t="n">
        <v>67001</v>
      </c>
      <c r="EL1208" t="inlineStr">
        <is>
          <t>Электромонтажные работы</t>
        </is>
      </c>
      <c r="EM1208" t="inlineStr">
        <is>
          <t>рФЕР-67</t>
        </is>
      </c>
      <c r="EO1208" t="inlineStr"/>
      <c r="EQ1208" t="n">
        <v>0</v>
      </c>
      <c r="ER1208" t="n">
        <v>140.69</v>
      </c>
      <c r="ES1208" t="n">
        <v>140.69</v>
      </c>
      <c r="ET1208" t="n">
        <v>0</v>
      </c>
      <c r="EU1208" t="n">
        <v>0</v>
      </c>
      <c r="EV1208" t="n">
        <v>0</v>
      </c>
      <c r="EW1208" t="n">
        <v>0</v>
      </c>
      <c r="EX1208" t="n">
        <v>0</v>
      </c>
      <c r="FQ1208" t="n">
        <v>0</v>
      </c>
      <c r="FR1208" t="n">
        <v>0</v>
      </c>
      <c r="FS1208" t="n">
        <v>0</v>
      </c>
      <c r="FX1208" t="n">
        <v>91</v>
      </c>
      <c r="FY1208" t="n">
        <v>48</v>
      </c>
      <c r="GA1208" t="inlineStr"/>
      <c r="GD1208" t="n">
        <v>1</v>
      </c>
      <c r="GF1208" t="n">
        <v>-228955380</v>
      </c>
      <c r="GG1208" t="n">
        <v>2</v>
      </c>
      <c r="GH1208" t="n">
        <v>1</v>
      </c>
      <c r="GI1208" t="n">
        <v>2</v>
      </c>
      <c r="GJ1208" t="n">
        <v>0</v>
      </c>
      <c r="GK1208" t="n">
        <v>0</v>
      </c>
      <c r="GL1208">
        <f>ROUND(IF(AND(BH1208=3,BI1208=3,FS1208&lt;&gt;0),P1208,0),0)</f>
        <v/>
      </c>
      <c r="GM1208">
        <f>ROUND(O1208+X1208+Y1208,0)+GX1208</f>
        <v/>
      </c>
      <c r="GN1208">
        <f>IF(OR(BI1208=0,BI1208=1),GM1208-GX1208,0)</f>
        <v/>
      </c>
      <c r="GO1208">
        <f>IF(BI1208=2,GM1208-GX1208,0)</f>
        <v/>
      </c>
      <c r="GP1208">
        <f>IF(BI1208=4,GM1208-GX1208,0)</f>
        <v/>
      </c>
      <c r="GR1208" t="n">
        <v>0</v>
      </c>
      <c r="GS1208" t="n">
        <v>3</v>
      </c>
      <c r="GT1208" t="n">
        <v>0</v>
      </c>
      <c r="GU1208" t="inlineStr"/>
      <c r="GV1208">
        <f>ROUND((GT1208),2)</f>
        <v/>
      </c>
      <c r="GW1208" t="n">
        <v>1</v>
      </c>
      <c r="GX1208">
        <f>ROUND(HC1208*I1208,0)</f>
        <v/>
      </c>
      <c r="HA1208" t="n">
        <v>0</v>
      </c>
      <c r="HB1208" t="n">
        <v>0</v>
      </c>
      <c r="HC1208">
        <f>GV1208*GW1208</f>
        <v/>
      </c>
      <c r="HE1208" t="inlineStr"/>
      <c r="HF1208" t="inlineStr"/>
      <c r="HM1208" t="inlineStr"/>
      <c r="HN1208" t="inlineStr">
        <is>
          <t>Пр/812-101.0-1</t>
        </is>
      </c>
      <c r="HO1208" t="inlineStr">
        <is>
          <t>Пр/774-101.0</t>
        </is>
      </c>
      <c r="HP1208" t="inlineStr">
        <is>
          <t>Электромонтажные работы</t>
        </is>
      </c>
      <c r="HQ1208" t="inlineStr">
        <is>
          <t>Электромонтажные работы</t>
        </is>
      </c>
      <c r="HS1208" t="n">
        <v>0</v>
      </c>
      <c r="IK1208" t="n">
        <v>0</v>
      </c>
    </row>
    <row r="1209">
      <c r="A1209" t="n">
        <v>17</v>
      </c>
      <c r="B1209" t="n">
        <v>0</v>
      </c>
      <c r="C1209">
        <f>ROW(SmtRes!A553)</f>
        <v/>
      </c>
      <c r="D1209">
        <f>ROW(EtalonRes!A507)</f>
        <v/>
      </c>
      <c r="E1209" t="inlineStr">
        <is>
          <t>3</t>
        </is>
      </c>
      <c r="F1209" t="inlineStr">
        <is>
          <t>67-1-1</t>
        </is>
      </c>
      <c r="G1209" t="inlineStr">
        <is>
          <t>Демонтаж скрытой электропроводки</t>
        </is>
      </c>
      <c r="H1209" t="inlineStr">
        <is>
          <t>100 м</t>
        </is>
      </c>
      <c r="I1209">
        <f>ROUND(ROUND(1.5/100,4),7)</f>
        <v/>
      </c>
      <c r="J1209" t="n">
        <v>0</v>
      </c>
      <c r="K1209">
        <f>ROUND(ROUND(1.5/100,4),7)</f>
        <v/>
      </c>
      <c r="O1209">
        <f>ROUND(CP1209,0)</f>
        <v/>
      </c>
      <c r="P1209">
        <f>ROUND(CQ1209*I1209,0)</f>
        <v/>
      </c>
      <c r="Q1209">
        <f>(ROUND((ROUND(((ET1209)*I1209),0)*BB1209),0)+ROUND((ROUND(((AE1209-(EU1209))*I1209),0)*BS1209),0))</f>
        <v/>
      </c>
      <c r="R1209">
        <f>(ROUND((ROUND(((EU1209)*I1209),0)*BS1209),0)+ROUND((ROUND(((AE1209-(EU1209))*I1209),0)*BS1209),0))</f>
        <v/>
      </c>
      <c r="S1209">
        <f>ROUND(CT1209*I1209,0)</f>
        <v/>
      </c>
      <c r="T1209">
        <f>ROUND(CU1209*I1209,0)</f>
        <v/>
      </c>
      <c r="U1209">
        <f>ROUND(CV1209*I1209,7)</f>
        <v/>
      </c>
      <c r="V1209">
        <f>ROUND(CW1209*I1209,7)</f>
        <v/>
      </c>
      <c r="W1209">
        <f>ROUND(CX1209*I1209,0)</f>
        <v/>
      </c>
      <c r="X1209">
        <f>ROUND(CY1209,0)</f>
        <v/>
      </c>
      <c r="Y1209">
        <f>ROUND(CZ1209,0)</f>
        <v/>
      </c>
      <c r="AA1209" t="n">
        <v>78869116</v>
      </c>
      <c r="AB1209">
        <f>ROUND((AC1209+AD1209+AF1209),2)</f>
        <v/>
      </c>
      <c r="AC1209">
        <f>ROUND((ES1209),2)</f>
        <v/>
      </c>
      <c r="AD1209">
        <f>ROUND((((ET1209)-(EU1209))+AE1209),2)</f>
        <v/>
      </c>
      <c r="AE1209">
        <f>ROUND((EU1209),2)</f>
        <v/>
      </c>
      <c r="AF1209">
        <f>ROUND((EV1209),2)</f>
        <v/>
      </c>
      <c r="AG1209">
        <f>ROUND((AP1209),2)</f>
        <v/>
      </c>
      <c r="AH1209">
        <f>(EW1209)</f>
        <v/>
      </c>
      <c r="AI1209">
        <f>(EX1209)</f>
        <v/>
      </c>
      <c r="AJ1209">
        <f>(AS1209)</f>
        <v/>
      </c>
      <c r="AK1209" t="n">
        <v>19.81</v>
      </c>
      <c r="AL1209" t="n">
        <v>0</v>
      </c>
      <c r="AM1209" t="n">
        <v>0</v>
      </c>
      <c r="AN1209" t="n">
        <v>0</v>
      </c>
      <c r="AO1209" t="n">
        <v>19.81</v>
      </c>
      <c r="AP1209" t="n">
        <v>0</v>
      </c>
      <c r="AQ1209" t="n">
        <v>2.54</v>
      </c>
      <c r="AR1209" t="n">
        <v>0</v>
      </c>
      <c r="AS1209" t="n">
        <v>0</v>
      </c>
      <c r="AT1209" t="n">
        <v>91</v>
      </c>
      <c r="AU1209" t="n">
        <v>48</v>
      </c>
      <c r="AV1209" t="n">
        <v>1</v>
      </c>
      <c r="AW1209" t="n">
        <v>1</v>
      </c>
      <c r="AZ1209" t="n">
        <v>1</v>
      </c>
      <c r="BA1209" t="n">
        <v>52.25</v>
      </c>
      <c r="BB1209" t="n">
        <v>1</v>
      </c>
      <c r="BC1209" t="n">
        <v>1</v>
      </c>
      <c r="BD1209" t="inlineStr"/>
      <c r="BE1209" t="inlineStr"/>
      <c r="BF1209" t="inlineStr"/>
      <c r="BG1209" t="inlineStr"/>
      <c r="BH1209" t="n">
        <v>0</v>
      </c>
      <c r="BI1209" t="n">
        <v>1</v>
      </c>
      <c r="BJ1209" t="inlineStr">
        <is>
          <t>ТЕРр Московской обл., 67-1-1, приказ Минстроя России №675/пр от 28.02.2017 № 263/пр</t>
        </is>
      </c>
      <c r="BM1209" t="n">
        <v>67001</v>
      </c>
      <c r="BN1209" t="n">
        <v>0</v>
      </c>
      <c r="BO1209" t="inlineStr">
        <is>
          <t>67-1-1</t>
        </is>
      </c>
      <c r="BP1209" t="n">
        <v>1</v>
      </c>
      <c r="BQ1209" t="n">
        <v>6</v>
      </c>
      <c r="BR1209" t="n">
        <v>0</v>
      </c>
      <c r="BS1209" t="n">
        <v>52.25</v>
      </c>
      <c r="BT1209" t="n">
        <v>1</v>
      </c>
      <c r="BU1209" t="n">
        <v>1</v>
      </c>
      <c r="BV1209" t="n">
        <v>1</v>
      </c>
      <c r="BW1209" t="n">
        <v>1</v>
      </c>
      <c r="BX1209" t="n">
        <v>1</v>
      </c>
      <c r="BY1209" t="inlineStr"/>
      <c r="BZ1209" t="n">
        <v>91</v>
      </c>
      <c r="CA1209" t="n">
        <v>48</v>
      </c>
      <c r="CB1209" t="inlineStr"/>
      <c r="CE1209" t="n">
        <v>12</v>
      </c>
      <c r="CF1209" t="n">
        <v>0</v>
      </c>
      <c r="CG1209" t="n">
        <v>0</v>
      </c>
      <c r="CM1209" t="n">
        <v>0</v>
      </c>
      <c r="CN1209" t="inlineStr"/>
      <c r="CO1209" t="n">
        <v>0</v>
      </c>
      <c r="CP1209">
        <f>(P1209+Q1209+S1209)</f>
        <v/>
      </c>
      <c r="CQ1209">
        <f>AC1209*BC1209</f>
        <v/>
      </c>
      <c r="CR1209">
        <f>(ROUND((ROUND(((ET1209)*1),0)*BB1209),0)+ROUND((ROUND(((AE1209-(EU1209))*1),0)*BS1209),0))</f>
        <v/>
      </c>
      <c r="CS1209">
        <f>(ROUND((ROUND(((EU1209)*1),0)*BS1209),0)+ROUND((ROUND(((AE1209-(EU1209))*1),0)*BS1209),0))</f>
        <v/>
      </c>
      <c r="CT1209">
        <f>AF1209*BA1209</f>
        <v/>
      </c>
      <c r="CU1209">
        <f>AG1209</f>
        <v/>
      </c>
      <c r="CV1209">
        <f>AH1209</f>
        <v/>
      </c>
      <c r="CW1209">
        <f>AI1209</f>
        <v/>
      </c>
      <c r="CX1209">
        <f>AJ1209</f>
        <v/>
      </c>
      <c r="CY1209">
        <f>(((S1209+R1209)*AT1209)/100)</f>
        <v/>
      </c>
      <c r="CZ1209">
        <f>(((S1209+R1209)*AU1209)/100)</f>
        <v/>
      </c>
      <c r="DC1209" t="inlineStr"/>
      <c r="DD1209" t="inlineStr"/>
      <c r="DE1209" t="inlineStr"/>
      <c r="DF1209" t="inlineStr"/>
      <c r="DG1209" t="inlineStr"/>
      <c r="DH1209" t="inlineStr"/>
      <c r="DI1209" t="inlineStr"/>
      <c r="DJ1209" t="inlineStr"/>
      <c r="DK1209" t="inlineStr"/>
      <c r="DL1209" t="inlineStr"/>
      <c r="DM1209" t="inlineStr"/>
      <c r="DN1209" t="n">
        <v>0</v>
      </c>
      <c r="DO1209" t="n">
        <v>0</v>
      </c>
      <c r="DP1209" t="n">
        <v>1</v>
      </c>
      <c r="DQ1209" t="n">
        <v>1</v>
      </c>
      <c r="DU1209" t="n">
        <v>1003</v>
      </c>
      <c r="DV1209" t="inlineStr">
        <is>
          <t>100 м</t>
        </is>
      </c>
      <c r="DW1209" t="inlineStr">
        <is>
          <t>100 м</t>
        </is>
      </c>
      <c r="DX1209" t="n">
        <v>100</v>
      </c>
      <c r="DZ1209" t="inlineStr"/>
      <c r="EA1209" t="inlineStr"/>
      <c r="EB1209" t="inlineStr"/>
      <c r="EC1209" t="inlineStr"/>
      <c r="EE1209" t="n">
        <v>78726030</v>
      </c>
      <c r="EF1209" t="n">
        <v>6</v>
      </c>
      <c r="EG1209" t="inlineStr">
        <is>
          <t>Ремонтно-строительные работы</t>
        </is>
      </c>
      <c r="EH1209" t="n">
        <v>101</v>
      </c>
      <c r="EI1209" t="inlineStr">
        <is>
          <t>Электромонтажные работы</t>
        </is>
      </c>
      <c r="EJ1209" t="n">
        <v>1</v>
      </c>
      <c r="EK1209" t="n">
        <v>67001</v>
      </c>
      <c r="EL1209" t="inlineStr">
        <is>
          <t>Электромонтажные работы</t>
        </is>
      </c>
      <c r="EM1209" t="inlineStr">
        <is>
          <t>рФЕР-67</t>
        </is>
      </c>
      <c r="EO1209" t="inlineStr"/>
      <c r="EQ1209" t="n">
        <v>0</v>
      </c>
      <c r="ER1209" t="n">
        <v>19.81</v>
      </c>
      <c r="ES1209" t="n">
        <v>0</v>
      </c>
      <c r="ET1209" t="n">
        <v>0</v>
      </c>
      <c r="EU1209" t="n">
        <v>0</v>
      </c>
      <c r="EV1209" t="n">
        <v>19.81</v>
      </c>
      <c r="EW1209" t="n">
        <v>2.54</v>
      </c>
      <c r="EX1209" t="n">
        <v>0</v>
      </c>
      <c r="EY1209" t="n">
        <v>0</v>
      </c>
      <c r="FQ1209" t="n">
        <v>0</v>
      </c>
      <c r="FR1209" t="n">
        <v>0</v>
      </c>
      <c r="FS1209" t="n">
        <v>0</v>
      </c>
      <c r="FX1209" t="n">
        <v>91</v>
      </c>
      <c r="FY1209" t="n">
        <v>48</v>
      </c>
      <c r="GA1209" t="inlineStr"/>
      <c r="GD1209" t="n">
        <v>1</v>
      </c>
      <c r="GF1209" t="n">
        <v>442486611</v>
      </c>
      <c r="GG1209" t="n">
        <v>2</v>
      </c>
      <c r="GH1209" t="n">
        <v>1</v>
      </c>
      <c r="GI1209" t="n">
        <v>2</v>
      </c>
      <c r="GJ1209" t="n">
        <v>0</v>
      </c>
      <c r="GK1209" t="n">
        <v>0</v>
      </c>
      <c r="GL1209">
        <f>ROUND(IF(AND(BH1209=3,BI1209=3,FS1209&lt;&gt;0),P1209,0),0)</f>
        <v/>
      </c>
      <c r="GM1209">
        <f>ROUND(O1209+X1209+Y1209,0)+GX1209</f>
        <v/>
      </c>
      <c r="GN1209">
        <f>IF(OR(BI1209=0,BI1209=1),GM1209-GX1209,0)</f>
        <v/>
      </c>
      <c r="GO1209">
        <f>IF(BI1209=2,GM1209-GX1209,0)</f>
        <v/>
      </c>
      <c r="GP1209">
        <f>IF(BI1209=4,GM1209-GX1209,0)</f>
        <v/>
      </c>
      <c r="GR1209" t="n">
        <v>0</v>
      </c>
      <c r="GS1209" t="n">
        <v>3</v>
      </c>
      <c r="GT1209" t="n">
        <v>0</v>
      </c>
      <c r="GU1209" t="inlineStr"/>
      <c r="GV1209">
        <f>ROUND((GT1209),2)</f>
        <v/>
      </c>
      <c r="GW1209" t="n">
        <v>1</v>
      </c>
      <c r="GX1209">
        <f>ROUND(HC1209*I1209,0)</f>
        <v/>
      </c>
      <c r="HA1209" t="n">
        <v>0</v>
      </c>
      <c r="HB1209" t="n">
        <v>0</v>
      </c>
      <c r="HC1209">
        <f>GV1209*GW1209</f>
        <v/>
      </c>
      <c r="HE1209" t="inlineStr"/>
      <c r="HF1209" t="inlineStr"/>
      <c r="HM1209" t="inlineStr"/>
      <c r="HN1209" t="inlineStr">
        <is>
          <t>Пр/812-101.0-1</t>
        </is>
      </c>
      <c r="HO1209" t="inlineStr">
        <is>
          <t>Пр/774-101.0</t>
        </is>
      </c>
      <c r="HP1209" t="inlineStr">
        <is>
          <t>Электромонтажные работы</t>
        </is>
      </c>
      <c r="HQ1209" t="inlineStr">
        <is>
          <t>Электромонтажные работы</t>
        </is>
      </c>
      <c r="HS1209" t="n">
        <v>0</v>
      </c>
      <c r="IK1209" t="n">
        <v>0</v>
      </c>
    </row>
    <row r="1210">
      <c r="A1210" t="n">
        <v>18</v>
      </c>
      <c r="B1210" t="n">
        <v>0</v>
      </c>
      <c r="C1210" t="n">
        <v>553</v>
      </c>
      <c r="E1210" t="inlineStr">
        <is>
          <t>3,1</t>
        </is>
      </c>
      <c r="F1210" t="inlineStr">
        <is>
          <t>509-9900</t>
        </is>
      </c>
      <c r="G1210" t="inlineStr">
        <is>
          <t>Строительный мусор</t>
        </is>
      </c>
      <c r="H1210" t="inlineStr">
        <is>
          <t>т</t>
        </is>
      </c>
      <c r="I1210">
        <f>I1209*J1210</f>
        <v/>
      </c>
      <c r="J1210" t="n">
        <v>0.004</v>
      </c>
      <c r="K1210" t="n">
        <v>0.004</v>
      </c>
      <c r="O1210">
        <f>ROUND(CP1210,0)</f>
        <v/>
      </c>
      <c r="P1210">
        <f>ROUND(CQ1210*I1210,0)</f>
        <v/>
      </c>
      <c r="Q1210">
        <f>(ROUND((ROUND(((ET1210)*I1210),0)*BB1210),0)+ROUND((ROUND(((AE1210-(EU1210))*I1210),0)*BS1210),0))</f>
        <v/>
      </c>
      <c r="R1210">
        <f>(ROUND((ROUND(((EU1210)*I1210),0)*BS1210),0)+ROUND((ROUND(((AE1210-(EU1210))*I1210),0)*BS1210),0))</f>
        <v/>
      </c>
      <c r="S1210">
        <f>ROUND(CT1210*I1210,0)</f>
        <v/>
      </c>
      <c r="T1210">
        <f>ROUND(CU1210*I1210,0)</f>
        <v/>
      </c>
      <c r="U1210">
        <f>ROUND(CV1210*I1210,7)</f>
        <v/>
      </c>
      <c r="V1210">
        <f>ROUND(CW1210*I1210,7)</f>
        <v/>
      </c>
      <c r="W1210">
        <f>ROUND(CX1210*I1210,0)</f>
        <v/>
      </c>
      <c r="X1210">
        <f>ROUND(CY1210,0)</f>
        <v/>
      </c>
      <c r="Y1210">
        <f>ROUND(CZ1210,0)</f>
        <v/>
      </c>
      <c r="AA1210" t="n">
        <v>78869116</v>
      </c>
      <c r="AB1210">
        <f>ROUND((AC1210+AD1210+AF1210),2)</f>
        <v/>
      </c>
      <c r="AC1210">
        <f>ROUND((ES1210),2)</f>
        <v/>
      </c>
      <c r="AD1210">
        <f>ROUND((((ET1210)-(EU1210))+AE1210),2)</f>
        <v/>
      </c>
      <c r="AE1210">
        <f>ROUND((EU1210),2)</f>
        <v/>
      </c>
      <c r="AF1210">
        <f>ROUND((EV1210),2)</f>
        <v/>
      </c>
      <c r="AG1210">
        <f>ROUND((AP1210),2)</f>
        <v/>
      </c>
      <c r="AH1210">
        <f>(EW1210)</f>
        <v/>
      </c>
      <c r="AI1210">
        <f>(EX1210)</f>
        <v/>
      </c>
      <c r="AJ1210">
        <f>(AS1210)</f>
        <v/>
      </c>
      <c r="AK1210" t="n">
        <v>0</v>
      </c>
      <c r="AL1210" t="n">
        <v>0</v>
      </c>
      <c r="AM1210" t="n">
        <v>0</v>
      </c>
      <c r="AN1210" t="n">
        <v>0</v>
      </c>
      <c r="AO1210" t="n">
        <v>0</v>
      </c>
      <c r="AP1210" t="n">
        <v>0</v>
      </c>
      <c r="AQ1210" t="n">
        <v>0</v>
      </c>
      <c r="AR1210" t="n">
        <v>0</v>
      </c>
      <c r="AS1210" t="n">
        <v>0</v>
      </c>
      <c r="AT1210" t="n">
        <v>91</v>
      </c>
      <c r="AU1210" t="n">
        <v>48</v>
      </c>
      <c r="AV1210" t="n">
        <v>1</v>
      </c>
      <c r="AW1210" t="n">
        <v>1</v>
      </c>
      <c r="AZ1210" t="n">
        <v>1</v>
      </c>
      <c r="BA1210" t="n">
        <v>1</v>
      </c>
      <c r="BB1210" t="n">
        <v>1</v>
      </c>
      <c r="BC1210" t="n">
        <v>1</v>
      </c>
      <c r="BD1210" t="inlineStr"/>
      <c r="BE1210" t="inlineStr"/>
      <c r="BF1210" t="inlineStr"/>
      <c r="BG1210" t="inlineStr"/>
      <c r="BH1210" t="n">
        <v>3</v>
      </c>
      <c r="BI1210" t="n">
        <v>1</v>
      </c>
      <c r="BJ1210" t="inlineStr">
        <is>
          <t>ТССЦ Московской обл., 509-9900, приказ Минстроя России №675/пр от 28.02.2017 № 258/пр</t>
        </is>
      </c>
      <c r="BM1210" t="n">
        <v>67001</v>
      </c>
      <c r="BN1210" t="n">
        <v>0</v>
      </c>
      <c r="BO1210" t="inlineStr"/>
      <c r="BP1210" t="n">
        <v>0</v>
      </c>
      <c r="BQ1210" t="n">
        <v>6</v>
      </c>
      <c r="BR1210" t="n">
        <v>0</v>
      </c>
      <c r="BS1210" t="n">
        <v>1</v>
      </c>
      <c r="BT1210" t="n">
        <v>1</v>
      </c>
      <c r="BU1210" t="n">
        <v>1</v>
      </c>
      <c r="BV1210" t="n">
        <v>1</v>
      </c>
      <c r="BW1210" t="n">
        <v>1</v>
      </c>
      <c r="BX1210" t="n">
        <v>1</v>
      </c>
      <c r="BY1210" t="inlineStr"/>
      <c r="BZ1210" t="n">
        <v>91</v>
      </c>
      <c r="CA1210" t="n">
        <v>48</v>
      </c>
      <c r="CB1210" t="inlineStr"/>
      <c r="CE1210" t="n">
        <v>12</v>
      </c>
      <c r="CF1210" t="n">
        <v>0</v>
      </c>
      <c r="CG1210" t="n">
        <v>0</v>
      </c>
      <c r="CM1210" t="n">
        <v>0</v>
      </c>
      <c r="CN1210" t="inlineStr"/>
      <c r="CO1210" t="n">
        <v>0</v>
      </c>
      <c r="CP1210">
        <f>(P1210+Q1210+S1210)</f>
        <v/>
      </c>
      <c r="CQ1210">
        <f>AC1210*BC1210</f>
        <v/>
      </c>
      <c r="CR1210">
        <f>(ROUND((ROUND(((ET1210)*1),0)*BB1210),0)+ROUND((ROUND(((AE1210-(EU1210))*1),0)*BS1210),0))</f>
        <v/>
      </c>
      <c r="CS1210">
        <f>(ROUND((ROUND(((EU1210)*1),0)*BS1210),0)+ROUND((ROUND(((AE1210-(EU1210))*1),0)*BS1210),0))</f>
        <v/>
      </c>
      <c r="CT1210">
        <f>AF1210*BA1210</f>
        <v/>
      </c>
      <c r="CU1210">
        <f>AG1210</f>
        <v/>
      </c>
      <c r="CV1210">
        <f>AH1210</f>
        <v/>
      </c>
      <c r="CW1210">
        <f>AI1210</f>
        <v/>
      </c>
      <c r="CX1210">
        <f>AJ1210</f>
        <v/>
      </c>
      <c r="CY1210">
        <f>(((S1210+R1210)*AT1210)/100)</f>
        <v/>
      </c>
      <c r="CZ1210">
        <f>(((S1210+R1210)*AU1210)/100)</f>
        <v/>
      </c>
      <c r="DC1210" t="inlineStr"/>
      <c r="DD1210" t="inlineStr"/>
      <c r="DE1210" t="inlineStr"/>
      <c r="DF1210" t="inlineStr"/>
      <c r="DG1210" t="inlineStr"/>
      <c r="DH1210" t="inlineStr"/>
      <c r="DI1210" t="inlineStr"/>
      <c r="DJ1210" t="inlineStr"/>
      <c r="DK1210" t="inlineStr"/>
      <c r="DL1210" t="inlineStr"/>
      <c r="DM1210" t="inlineStr"/>
      <c r="DN1210" t="n">
        <v>0</v>
      </c>
      <c r="DO1210" t="n">
        <v>0</v>
      </c>
      <c r="DP1210" t="n">
        <v>1</v>
      </c>
      <c r="DQ1210" t="n">
        <v>1</v>
      </c>
      <c r="DU1210" t="n">
        <v>1009</v>
      </c>
      <c r="DV1210" t="inlineStr">
        <is>
          <t>т</t>
        </is>
      </c>
      <c r="DW1210" t="inlineStr">
        <is>
          <t>т</t>
        </is>
      </c>
      <c r="DX1210" t="n">
        <v>1000</v>
      </c>
      <c r="DZ1210" t="inlineStr"/>
      <c r="EA1210" t="inlineStr"/>
      <c r="EB1210" t="inlineStr"/>
      <c r="EC1210" t="inlineStr"/>
      <c r="EE1210" t="n">
        <v>78726030</v>
      </c>
      <c r="EF1210" t="n">
        <v>6</v>
      </c>
      <c r="EG1210" t="inlineStr">
        <is>
          <t>Ремонтно-строительные работы</t>
        </is>
      </c>
      <c r="EH1210" t="n">
        <v>101</v>
      </c>
      <c r="EI1210" t="inlineStr">
        <is>
          <t>Электромонтажные работы</t>
        </is>
      </c>
      <c r="EJ1210" t="n">
        <v>1</v>
      </c>
      <c r="EK1210" t="n">
        <v>67001</v>
      </c>
      <c r="EL1210" t="inlineStr">
        <is>
          <t>Электромонтажные работы</t>
        </is>
      </c>
      <c r="EM1210" t="inlineStr">
        <is>
          <t>рФЕР-67</t>
        </is>
      </c>
      <c r="EO1210" t="inlineStr"/>
      <c r="EQ1210" t="n">
        <v>0</v>
      </c>
      <c r="ER1210" t="n">
        <v>0</v>
      </c>
      <c r="ES1210" t="n">
        <v>0</v>
      </c>
      <c r="ET1210" t="n">
        <v>0</v>
      </c>
      <c r="EU1210" t="n">
        <v>0</v>
      </c>
      <c r="EV1210" t="n">
        <v>0</v>
      </c>
      <c r="EW1210" t="n">
        <v>0</v>
      </c>
      <c r="EX1210" t="n">
        <v>0</v>
      </c>
      <c r="FQ1210" t="n">
        <v>0</v>
      </c>
      <c r="FR1210" t="n">
        <v>0</v>
      </c>
      <c r="FS1210" t="n">
        <v>0</v>
      </c>
      <c r="FX1210" t="n">
        <v>91</v>
      </c>
      <c r="FY1210" t="n">
        <v>48</v>
      </c>
      <c r="GA1210" t="inlineStr"/>
      <c r="GD1210" t="n">
        <v>1</v>
      </c>
      <c r="GF1210" t="n">
        <v>1876412176</v>
      </c>
      <c r="GG1210" t="n">
        <v>2</v>
      </c>
      <c r="GH1210" t="n">
        <v>1</v>
      </c>
      <c r="GI1210" t="n">
        <v>-2</v>
      </c>
      <c r="GJ1210" t="n">
        <v>0</v>
      </c>
      <c r="GK1210" t="n">
        <v>0</v>
      </c>
      <c r="GL1210">
        <f>ROUND(IF(AND(BH1210=3,BI1210=3,FS1210&lt;&gt;0),P1210,0),0)</f>
        <v/>
      </c>
      <c r="GM1210">
        <f>ROUND(O1210+X1210+Y1210,0)+GX1210</f>
        <v/>
      </c>
      <c r="GN1210">
        <f>IF(OR(BI1210=0,BI1210=1),GM1210-GX1210,0)</f>
        <v/>
      </c>
      <c r="GO1210">
        <f>IF(BI1210=2,GM1210-GX1210,0)</f>
        <v/>
      </c>
      <c r="GP1210">
        <f>IF(BI1210=4,GM1210-GX1210,0)</f>
        <v/>
      </c>
      <c r="GR1210" t="n">
        <v>0</v>
      </c>
      <c r="GS1210" t="n">
        <v>3</v>
      </c>
      <c r="GT1210" t="n">
        <v>0</v>
      </c>
      <c r="GU1210" t="inlineStr"/>
      <c r="GV1210">
        <f>ROUND((GT1210),2)</f>
        <v/>
      </c>
      <c r="GW1210" t="n">
        <v>1</v>
      </c>
      <c r="GX1210">
        <f>ROUND(HC1210*I1210,0)</f>
        <v/>
      </c>
      <c r="HA1210" t="n">
        <v>0</v>
      </c>
      <c r="HB1210" t="n">
        <v>0</v>
      </c>
      <c r="HC1210">
        <f>GV1210*GW1210</f>
        <v/>
      </c>
      <c r="HE1210" t="inlineStr"/>
      <c r="HF1210" t="inlineStr"/>
      <c r="HM1210" t="inlineStr"/>
      <c r="HN1210" t="inlineStr">
        <is>
          <t>Пр/812-101.0-1</t>
        </is>
      </c>
      <c r="HO1210" t="inlineStr">
        <is>
          <t>Пр/774-101.0</t>
        </is>
      </c>
      <c r="HP1210" t="inlineStr">
        <is>
          <t>Электромонтажные работы</t>
        </is>
      </c>
      <c r="HQ1210" t="inlineStr">
        <is>
          <t>Электромонтажные работы</t>
        </is>
      </c>
      <c r="HS1210" t="n">
        <v>0</v>
      </c>
      <c r="IK1210" t="n">
        <v>0</v>
      </c>
    </row>
    <row r="1211">
      <c r="A1211" t="n">
        <v>17</v>
      </c>
      <c r="B1211" t="n">
        <v>0</v>
      </c>
      <c r="C1211">
        <f>ROW(SmtRes!A562)</f>
        <v/>
      </c>
      <c r="D1211">
        <f>ROW(EtalonRes!A515)</f>
        <v/>
      </c>
      <c r="E1211" t="inlineStr">
        <is>
          <t>4</t>
        </is>
      </c>
      <c r="F1211" t="inlineStr">
        <is>
          <t>м08-02-403-3</t>
        </is>
      </c>
      <c r="G1211" t="inlineStr">
        <is>
          <t>Провод групповой осветительных сетей в защитной оболочке или кабель двух-трехжильный под штукатурку по стенам или в бороздах</t>
        </is>
      </c>
      <c r="H1211" t="inlineStr">
        <is>
          <t>100 м</t>
        </is>
      </c>
      <c r="I1211">
        <f>ROUND(ROUND(1.5/100,4),7)</f>
        <v/>
      </c>
      <c r="J1211" t="n">
        <v>0</v>
      </c>
      <c r="K1211">
        <f>ROUND(ROUND(1.5/100,4),7)</f>
        <v/>
      </c>
      <c r="O1211">
        <f>ROUND(CP1211,0)</f>
        <v/>
      </c>
      <c r="P1211">
        <f>ROUND(CQ1211*I1211,0)</f>
        <v/>
      </c>
      <c r="Q1211">
        <f>(ROUND((ROUND(((ET1211)*I1211),0)*BB1211),0)+ROUND((ROUND(((AE1211-(EU1211))*I1211),0)*BS1211),0))</f>
        <v/>
      </c>
      <c r="R1211">
        <f>(ROUND((ROUND(((EU1211)*I1211),0)*BS1211),0)+ROUND((ROUND(((AE1211-(EU1211))*I1211),0)*BS1211),0))</f>
        <v/>
      </c>
      <c r="S1211">
        <f>ROUND(CT1211*I1211,0)</f>
        <v/>
      </c>
      <c r="T1211">
        <f>ROUND(CU1211*I1211,0)</f>
        <v/>
      </c>
      <c r="U1211">
        <f>ROUND(CV1211*I1211,7)</f>
        <v/>
      </c>
      <c r="V1211">
        <f>ROUND(CW1211*I1211,7)</f>
        <v/>
      </c>
      <c r="W1211">
        <f>ROUND(CX1211*I1211,0)</f>
        <v/>
      </c>
      <c r="X1211">
        <f>ROUND(CY1211,0)</f>
        <v/>
      </c>
      <c r="Y1211">
        <f>ROUND(CZ1211,0)</f>
        <v/>
      </c>
      <c r="AA1211" t="n">
        <v>78869116</v>
      </c>
      <c r="AB1211">
        <f>ROUND((AC1211+AD1211+AF1211),2)</f>
        <v/>
      </c>
      <c r="AC1211">
        <f>ROUND((ES1211),2)</f>
        <v/>
      </c>
      <c r="AD1211">
        <f>ROUND((((ET1211)-(EU1211))+AE1211),2)</f>
        <v/>
      </c>
      <c r="AE1211">
        <f>ROUND((EU1211),2)</f>
        <v/>
      </c>
      <c r="AF1211">
        <f>ROUND((EV1211),2)</f>
        <v/>
      </c>
      <c r="AG1211">
        <f>ROUND((AP1211),2)</f>
        <v/>
      </c>
      <c r="AH1211">
        <f>(EW1211)</f>
        <v/>
      </c>
      <c r="AI1211">
        <f>(EX1211)</f>
        <v/>
      </c>
      <c r="AJ1211">
        <f>(AS1211)</f>
        <v/>
      </c>
      <c r="AK1211" t="n">
        <v>200.71</v>
      </c>
      <c r="AL1211" t="n">
        <v>41.17</v>
      </c>
      <c r="AM1211" t="n">
        <v>4.44</v>
      </c>
      <c r="AN1211" t="n">
        <v>0.27</v>
      </c>
      <c r="AO1211" t="n">
        <v>155.1</v>
      </c>
      <c r="AP1211" t="n">
        <v>0</v>
      </c>
      <c r="AQ1211" t="n">
        <v>16.5</v>
      </c>
      <c r="AR1211" t="n">
        <v>0.02</v>
      </c>
      <c r="AS1211" t="n">
        <v>0</v>
      </c>
      <c r="AT1211" t="n">
        <v>97</v>
      </c>
      <c r="AU1211" t="n">
        <v>51</v>
      </c>
      <c r="AV1211" t="n">
        <v>1</v>
      </c>
      <c r="AW1211" t="n">
        <v>1</v>
      </c>
      <c r="AZ1211" t="n">
        <v>1</v>
      </c>
      <c r="BA1211" t="n">
        <v>52.25</v>
      </c>
      <c r="BB1211" t="n">
        <v>16.59</v>
      </c>
      <c r="BC1211" t="n">
        <v>8.44</v>
      </c>
      <c r="BD1211" t="inlineStr"/>
      <c r="BE1211" t="inlineStr"/>
      <c r="BF1211" t="inlineStr"/>
      <c r="BG1211" t="inlineStr"/>
      <c r="BH1211" t="n">
        <v>0</v>
      </c>
      <c r="BI1211" t="n">
        <v>2</v>
      </c>
      <c r="BJ1211" t="inlineStr">
        <is>
          <t>ТЕРм Московской обл., м08-02-403-3, приказ Минстроя России №675/пр от 28.02.2017 № 259/пр</t>
        </is>
      </c>
      <c r="BM1211" t="n">
        <v>108001</v>
      </c>
      <c r="BN1211" t="n">
        <v>0</v>
      </c>
      <c r="BO1211" t="inlineStr">
        <is>
          <t>м08-02-403-3</t>
        </is>
      </c>
      <c r="BP1211" t="n">
        <v>1</v>
      </c>
      <c r="BQ1211" t="n">
        <v>3</v>
      </c>
      <c r="BR1211" t="n">
        <v>0</v>
      </c>
      <c r="BS1211" t="n">
        <v>52.25</v>
      </c>
      <c r="BT1211" t="n">
        <v>1</v>
      </c>
      <c r="BU1211" t="n">
        <v>1</v>
      </c>
      <c r="BV1211" t="n">
        <v>1</v>
      </c>
      <c r="BW1211" t="n">
        <v>1</v>
      </c>
      <c r="BX1211" t="n">
        <v>1</v>
      </c>
      <c r="BY1211" t="inlineStr"/>
      <c r="BZ1211" t="n">
        <v>97</v>
      </c>
      <c r="CA1211" t="n">
        <v>51</v>
      </c>
      <c r="CB1211" t="inlineStr"/>
      <c r="CE1211" t="n">
        <v>12</v>
      </c>
      <c r="CF1211" t="n">
        <v>0</v>
      </c>
      <c r="CG1211" t="n">
        <v>0</v>
      </c>
      <c r="CM1211" t="n">
        <v>0</v>
      </c>
      <c r="CN1211" t="inlineStr"/>
      <c r="CO1211" t="n">
        <v>0</v>
      </c>
      <c r="CP1211">
        <f>(P1211+Q1211+S1211)</f>
        <v/>
      </c>
      <c r="CQ1211">
        <f>AC1211*BC1211</f>
        <v/>
      </c>
      <c r="CR1211">
        <f>(ROUND((ROUND(((ET1211)*1),0)*BB1211),0)+ROUND((ROUND(((AE1211-(EU1211))*1),0)*BS1211),0))</f>
        <v/>
      </c>
      <c r="CS1211">
        <f>(ROUND((ROUND(((EU1211)*1),0)*BS1211),0)+ROUND((ROUND(((AE1211-(EU1211))*1),0)*BS1211),0))</f>
        <v/>
      </c>
      <c r="CT1211">
        <f>AF1211*BA1211</f>
        <v/>
      </c>
      <c r="CU1211">
        <f>AG1211</f>
        <v/>
      </c>
      <c r="CV1211">
        <f>AH1211</f>
        <v/>
      </c>
      <c r="CW1211">
        <f>AI1211</f>
        <v/>
      </c>
      <c r="CX1211">
        <f>AJ1211</f>
        <v/>
      </c>
      <c r="CY1211">
        <f>(((S1211+R1211)*AT1211)/100)</f>
        <v/>
      </c>
      <c r="CZ1211">
        <f>(((S1211+R1211)*AU1211)/100)</f>
        <v/>
      </c>
      <c r="DC1211" t="inlineStr"/>
      <c r="DD1211" t="inlineStr"/>
      <c r="DE1211" t="inlineStr"/>
      <c r="DF1211" t="inlineStr"/>
      <c r="DG1211" t="inlineStr"/>
      <c r="DH1211" t="inlineStr"/>
      <c r="DI1211" t="inlineStr"/>
      <c r="DJ1211" t="inlineStr"/>
      <c r="DK1211" t="inlineStr"/>
      <c r="DL1211" t="inlineStr"/>
      <c r="DM1211" t="inlineStr"/>
      <c r="DN1211" t="n">
        <v>0</v>
      </c>
      <c r="DO1211" t="n">
        <v>0</v>
      </c>
      <c r="DP1211" t="n">
        <v>1</v>
      </c>
      <c r="DQ1211" t="n">
        <v>1</v>
      </c>
      <c r="DU1211" t="n">
        <v>1003</v>
      </c>
      <c r="DV1211" t="inlineStr">
        <is>
          <t>100 м</t>
        </is>
      </c>
      <c r="DW1211" t="inlineStr">
        <is>
          <t>100 м</t>
        </is>
      </c>
      <c r="DX1211" t="n">
        <v>100</v>
      </c>
      <c r="DZ1211" t="inlineStr"/>
      <c r="EA1211" t="inlineStr"/>
      <c r="EB1211" t="inlineStr"/>
      <c r="EC1211" t="inlineStr"/>
      <c r="EE1211" t="n">
        <v>78725665</v>
      </c>
      <c r="EF1211" t="n">
        <v>3</v>
      </c>
      <c r="EG1211" t="inlineStr">
        <is>
          <t>Монтажные работы</t>
        </is>
      </c>
      <c r="EH1211" t="n">
        <v>0</v>
      </c>
      <c r="EI1211" t="inlineStr"/>
      <c r="EJ1211" t="n">
        <v>2</v>
      </c>
      <c r="EK1211" t="n">
        <v>108001</v>
      </c>
      <c r="EL1211" t="inlineStr">
        <is>
          <t>Электротехнические установки: на других объектах</t>
        </is>
      </c>
      <c r="EM1211" t="inlineStr">
        <is>
          <t>мФЕР-08</t>
        </is>
      </c>
      <c r="EO1211" t="inlineStr"/>
      <c r="EQ1211" t="n">
        <v>0</v>
      </c>
      <c r="ER1211" t="n">
        <v>200.71</v>
      </c>
      <c r="ES1211" t="n">
        <v>41.17</v>
      </c>
      <c r="ET1211" t="n">
        <v>4.44</v>
      </c>
      <c r="EU1211" t="n">
        <v>0.27</v>
      </c>
      <c r="EV1211" t="n">
        <v>155.1</v>
      </c>
      <c r="EW1211" t="n">
        <v>16.5</v>
      </c>
      <c r="EX1211" t="n">
        <v>0.02</v>
      </c>
      <c r="EY1211" t="n">
        <v>0</v>
      </c>
      <c r="FQ1211" t="n">
        <v>0</v>
      </c>
      <c r="FR1211" t="n">
        <v>0</v>
      </c>
      <c r="FS1211" t="n">
        <v>0</v>
      </c>
      <c r="FX1211" t="n">
        <v>97</v>
      </c>
      <c r="FY1211" t="n">
        <v>51</v>
      </c>
      <c r="GA1211" t="inlineStr"/>
      <c r="GD1211" t="n">
        <v>1</v>
      </c>
      <c r="GF1211" t="n">
        <v>-134942991</v>
      </c>
      <c r="GG1211" t="n">
        <v>2</v>
      </c>
      <c r="GH1211" t="n">
        <v>1</v>
      </c>
      <c r="GI1211" t="n">
        <v>2</v>
      </c>
      <c r="GJ1211" t="n">
        <v>0</v>
      </c>
      <c r="GK1211" t="n">
        <v>0</v>
      </c>
      <c r="GL1211">
        <f>ROUND(IF(AND(BH1211=3,BI1211=3,FS1211&lt;&gt;0),P1211,0),0)</f>
        <v/>
      </c>
      <c r="GM1211">
        <f>ROUND(O1211+X1211+Y1211,0)+GX1211</f>
        <v/>
      </c>
      <c r="GN1211">
        <f>IF(OR(BI1211=0,BI1211=1),GM1211-GX1211,0)</f>
        <v/>
      </c>
      <c r="GO1211">
        <f>IF(BI1211=2,GM1211-GX1211,0)</f>
        <v/>
      </c>
      <c r="GP1211">
        <f>IF(BI1211=4,GM1211-GX1211,0)</f>
        <v/>
      </c>
      <c r="GR1211" t="n">
        <v>0</v>
      </c>
      <c r="GS1211" t="n">
        <v>3</v>
      </c>
      <c r="GT1211" t="n">
        <v>0</v>
      </c>
      <c r="GU1211" t="inlineStr"/>
      <c r="GV1211">
        <f>ROUND((GT1211),2)</f>
        <v/>
      </c>
      <c r="GW1211" t="n">
        <v>1</v>
      </c>
      <c r="GX1211">
        <f>ROUND(HC1211*I1211,0)</f>
        <v/>
      </c>
      <c r="HA1211" t="n">
        <v>0</v>
      </c>
      <c r="HB1211" t="n">
        <v>0</v>
      </c>
      <c r="HC1211">
        <f>GV1211*GW1211</f>
        <v/>
      </c>
      <c r="HE1211" t="inlineStr"/>
      <c r="HF1211" t="inlineStr"/>
      <c r="HM1211" t="inlineStr"/>
      <c r="HN1211" t="inlineStr">
        <is>
          <t>Пр/812-049.3-1</t>
        </is>
      </c>
      <c r="HO1211" t="inlineStr">
        <is>
          <t>Пр/774-049.3</t>
        </is>
      </c>
      <c r="HP1211" t="inlineStr">
        <is>
          <t>Электротехнические установки: на других объектах</t>
        </is>
      </c>
      <c r="HQ1211" t="inlineStr">
        <is>
          <t>Электротехнические установки: на других объектах</t>
        </is>
      </c>
      <c r="HS1211" t="n">
        <v>0</v>
      </c>
      <c r="IK1211" t="n">
        <v>0</v>
      </c>
    </row>
    <row r="1212">
      <c r="A1212" t="n">
        <v>18</v>
      </c>
      <c r="B1212" t="n">
        <v>0</v>
      </c>
      <c r="C1212" t="n">
        <v>560</v>
      </c>
      <c r="E1212" t="inlineStr">
        <is>
          <t>4,1</t>
        </is>
      </c>
      <c r="F1212" t="inlineStr">
        <is>
          <t>501-8647</t>
        </is>
      </c>
      <c r="G1212" t="inlineStr">
        <is>
      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- 2 и сечением 2,5 мм2</t>
        </is>
      </c>
      <c r="H1212" t="inlineStr">
        <is>
          <t>1000 м</t>
        </is>
      </c>
      <c r="I1212">
        <f>I1211*J1212</f>
        <v/>
      </c>
      <c r="J1212" t="n">
        <v>1</v>
      </c>
      <c r="K1212" t="n">
        <v>1</v>
      </c>
      <c r="O1212">
        <f>ROUND(CP1212,0)</f>
        <v/>
      </c>
      <c r="P1212">
        <f>ROUND(CQ1212*I1212,0)</f>
        <v/>
      </c>
      <c r="Q1212">
        <f>(ROUND((ROUND(((ET1212)*I1212),0)*BB1212),0)+ROUND((ROUND(((AE1212-(EU1212))*I1212),0)*BS1212),0))</f>
        <v/>
      </c>
      <c r="R1212">
        <f>(ROUND((ROUND(((EU1212)*I1212),0)*BS1212),0)+ROUND((ROUND(((AE1212-(EU1212))*I1212),0)*BS1212),0))</f>
        <v/>
      </c>
      <c r="S1212">
        <f>ROUND(CT1212*I1212,0)</f>
        <v/>
      </c>
      <c r="T1212">
        <f>ROUND(CU1212*I1212,0)</f>
        <v/>
      </c>
      <c r="U1212">
        <f>ROUND(CV1212*I1212,7)</f>
        <v/>
      </c>
      <c r="V1212">
        <f>ROUND(CW1212*I1212,7)</f>
        <v/>
      </c>
      <c r="W1212">
        <f>ROUND(CX1212*I1212,0)</f>
        <v/>
      </c>
      <c r="X1212">
        <f>ROUND(CY1212,0)</f>
        <v/>
      </c>
      <c r="Y1212">
        <f>ROUND(CZ1212,0)</f>
        <v/>
      </c>
      <c r="AA1212" t="n">
        <v>78869116</v>
      </c>
      <c r="AB1212">
        <f>ROUND((AC1212+AD1212+AF1212),2)</f>
        <v/>
      </c>
      <c r="AC1212">
        <f>ROUND((ES1212),2)</f>
        <v/>
      </c>
      <c r="AD1212">
        <f>ROUND((((ET1212)-(EU1212))+AE1212),2)</f>
        <v/>
      </c>
      <c r="AE1212">
        <f>ROUND((EU1212),2)</f>
        <v/>
      </c>
      <c r="AF1212">
        <f>ROUND((EV1212),2)</f>
        <v/>
      </c>
      <c r="AG1212">
        <f>ROUND((AP1212),2)</f>
        <v/>
      </c>
      <c r="AH1212">
        <f>(EW1212)</f>
        <v/>
      </c>
      <c r="AI1212">
        <f>(EX1212)</f>
        <v/>
      </c>
      <c r="AJ1212">
        <f>(AS1212)</f>
        <v/>
      </c>
      <c r="AK1212" t="n">
        <v>3379.32</v>
      </c>
      <c r="AL1212" t="n">
        <v>3379.32</v>
      </c>
      <c r="AM1212" t="n">
        <v>0</v>
      </c>
      <c r="AN1212" t="n">
        <v>0</v>
      </c>
      <c r="AO1212" t="n">
        <v>0</v>
      </c>
      <c r="AP1212" t="n">
        <v>0</v>
      </c>
      <c r="AQ1212" t="n">
        <v>0</v>
      </c>
      <c r="AR1212" t="n">
        <v>0</v>
      </c>
      <c r="AS1212" t="n">
        <v>6.04</v>
      </c>
      <c r="AT1212" t="n">
        <v>97</v>
      </c>
      <c r="AU1212" t="n">
        <v>51</v>
      </c>
      <c r="AV1212" t="n">
        <v>1</v>
      </c>
      <c r="AW1212" t="n">
        <v>1</v>
      </c>
      <c r="AZ1212" t="n">
        <v>1</v>
      </c>
      <c r="BA1212" t="n">
        <v>1</v>
      </c>
      <c r="BB1212" t="n">
        <v>1</v>
      </c>
      <c r="BC1212" t="n">
        <v>15.94</v>
      </c>
      <c r="BD1212" t="inlineStr"/>
      <c r="BE1212" t="inlineStr"/>
      <c r="BF1212" t="inlineStr"/>
      <c r="BG1212" t="inlineStr"/>
      <c r="BH1212" t="n">
        <v>3</v>
      </c>
      <c r="BI1212" t="n">
        <v>2</v>
      </c>
      <c r="BJ1212" t="inlineStr">
        <is>
          <t>ТССЦ Московской обл., 501-8647, приказ Минстроя России №675/пр от 28.02.2017 № 258/пр</t>
        </is>
      </c>
      <c r="BM1212" t="n">
        <v>108001</v>
      </c>
      <c r="BN1212" t="n">
        <v>0</v>
      </c>
      <c r="BO1212" t="inlineStr">
        <is>
          <t>501-8647</t>
        </is>
      </c>
      <c r="BP1212" t="n">
        <v>1</v>
      </c>
      <c r="BQ1212" t="n">
        <v>3</v>
      </c>
      <c r="BR1212" t="n">
        <v>0</v>
      </c>
      <c r="BS1212" t="n">
        <v>1</v>
      </c>
      <c r="BT1212" t="n">
        <v>1</v>
      </c>
      <c r="BU1212" t="n">
        <v>1</v>
      </c>
      <c r="BV1212" t="n">
        <v>1</v>
      </c>
      <c r="BW1212" t="n">
        <v>1</v>
      </c>
      <c r="BX1212" t="n">
        <v>1</v>
      </c>
      <c r="BY1212" t="inlineStr"/>
      <c r="BZ1212" t="n">
        <v>97</v>
      </c>
      <c r="CA1212" t="n">
        <v>51</v>
      </c>
      <c r="CB1212" t="inlineStr"/>
      <c r="CE1212" t="n">
        <v>12</v>
      </c>
      <c r="CF1212" t="n">
        <v>0</v>
      </c>
      <c r="CG1212" t="n">
        <v>0</v>
      </c>
      <c r="CM1212" t="n">
        <v>0</v>
      </c>
      <c r="CN1212" t="inlineStr"/>
      <c r="CO1212" t="n">
        <v>0</v>
      </c>
      <c r="CP1212">
        <f>(P1212+Q1212+S1212)</f>
        <v/>
      </c>
      <c r="CQ1212">
        <f>AC1212*BC1212</f>
        <v/>
      </c>
      <c r="CR1212">
        <f>(ROUND((ROUND(((ET1212)*1),0)*BB1212),0)+ROUND((ROUND(((AE1212-(EU1212))*1),0)*BS1212),0))</f>
        <v/>
      </c>
      <c r="CS1212">
        <f>(ROUND((ROUND(((EU1212)*1),0)*BS1212),0)+ROUND((ROUND(((AE1212-(EU1212))*1),0)*BS1212),0))</f>
        <v/>
      </c>
      <c r="CT1212">
        <f>AF1212*BA1212</f>
        <v/>
      </c>
      <c r="CU1212">
        <f>AG1212</f>
        <v/>
      </c>
      <c r="CV1212">
        <f>AH1212</f>
        <v/>
      </c>
      <c r="CW1212">
        <f>AI1212</f>
        <v/>
      </c>
      <c r="CX1212">
        <f>AJ1212</f>
        <v/>
      </c>
      <c r="CY1212">
        <f>(((S1212+R1212)*AT1212)/100)</f>
        <v/>
      </c>
      <c r="CZ1212">
        <f>(((S1212+R1212)*AU1212)/100)</f>
        <v/>
      </c>
      <c r="DC1212" t="inlineStr"/>
      <c r="DD1212" t="inlineStr"/>
      <c r="DE1212" t="inlineStr"/>
      <c r="DF1212" t="inlineStr"/>
      <c r="DG1212" t="inlineStr"/>
      <c r="DH1212" t="inlineStr"/>
      <c r="DI1212" t="inlineStr"/>
      <c r="DJ1212" t="inlineStr"/>
      <c r="DK1212" t="inlineStr"/>
      <c r="DL1212" t="inlineStr"/>
      <c r="DM1212" t="inlineStr"/>
      <c r="DN1212" t="n">
        <v>0</v>
      </c>
      <c r="DO1212" t="n">
        <v>0</v>
      </c>
      <c r="DP1212" t="n">
        <v>1</v>
      </c>
      <c r="DQ1212" t="n">
        <v>1</v>
      </c>
      <c r="DU1212" t="n">
        <v>1013</v>
      </c>
      <c r="DV1212" t="inlineStr">
        <is>
          <t>1000 м</t>
        </is>
      </c>
      <c r="DW1212" t="inlineStr">
        <is>
          <t>1000 М</t>
        </is>
      </c>
      <c r="DX1212" t="n">
        <v>1</v>
      </c>
      <c r="DZ1212" t="inlineStr"/>
      <c r="EA1212" t="inlineStr"/>
      <c r="EB1212" t="inlineStr"/>
      <c r="EC1212" t="inlineStr"/>
      <c r="EE1212" t="n">
        <v>78725665</v>
      </c>
      <c r="EF1212" t="n">
        <v>3</v>
      </c>
      <c r="EG1212" t="inlineStr">
        <is>
          <t>Монтажные работы</t>
        </is>
      </c>
      <c r="EH1212" t="n">
        <v>0</v>
      </c>
      <c r="EI1212" t="inlineStr"/>
      <c r="EJ1212" t="n">
        <v>2</v>
      </c>
      <c r="EK1212" t="n">
        <v>108001</v>
      </c>
      <c r="EL1212" t="inlineStr">
        <is>
          <t>Электротехнические установки: на других объектах</t>
        </is>
      </c>
      <c r="EM1212" t="inlineStr">
        <is>
          <t>мФЕР-08</t>
        </is>
      </c>
      <c r="EO1212" t="inlineStr"/>
      <c r="EQ1212" t="n">
        <v>0</v>
      </c>
      <c r="ER1212" t="n">
        <v>3379.32</v>
      </c>
      <c r="ES1212" t="n">
        <v>3379.32</v>
      </c>
      <c r="ET1212" t="n">
        <v>0</v>
      </c>
      <c r="EU1212" t="n">
        <v>0</v>
      </c>
      <c r="EV1212" t="n">
        <v>0</v>
      </c>
      <c r="EW1212" t="n">
        <v>0</v>
      </c>
      <c r="EX1212" t="n">
        <v>0</v>
      </c>
      <c r="FQ1212" t="n">
        <v>0</v>
      </c>
      <c r="FR1212" t="n">
        <v>0</v>
      </c>
      <c r="FS1212" t="n">
        <v>0</v>
      </c>
      <c r="FX1212" t="n">
        <v>97</v>
      </c>
      <c r="FY1212" t="n">
        <v>51</v>
      </c>
      <c r="GA1212" t="inlineStr"/>
      <c r="GD1212" t="n">
        <v>1</v>
      </c>
      <c r="GF1212" t="n">
        <v>1820439132</v>
      </c>
      <c r="GG1212" t="n">
        <v>2</v>
      </c>
      <c r="GH1212" t="n">
        <v>1</v>
      </c>
      <c r="GI1212" t="n">
        <v>2</v>
      </c>
      <c r="GJ1212" t="n">
        <v>0</v>
      </c>
      <c r="GK1212" t="n">
        <v>0</v>
      </c>
      <c r="GL1212">
        <f>ROUND(IF(AND(BH1212=3,BI1212=3,FS1212&lt;&gt;0),P1212,0),0)</f>
        <v/>
      </c>
      <c r="GM1212">
        <f>ROUND(O1212+X1212+Y1212,0)+GX1212</f>
        <v/>
      </c>
      <c r="GN1212">
        <f>IF(OR(BI1212=0,BI1212=1),GM1212-GX1212,0)</f>
        <v/>
      </c>
      <c r="GO1212">
        <f>IF(BI1212=2,GM1212-GX1212,0)</f>
        <v/>
      </c>
      <c r="GP1212">
        <f>IF(BI1212=4,GM1212-GX1212,0)</f>
        <v/>
      </c>
      <c r="GR1212" t="n">
        <v>0</v>
      </c>
      <c r="GS1212" t="n">
        <v>3</v>
      </c>
      <c r="GT1212" t="n">
        <v>0</v>
      </c>
      <c r="GU1212" t="inlineStr"/>
      <c r="GV1212">
        <f>ROUND((GT1212),2)</f>
        <v/>
      </c>
      <c r="GW1212" t="n">
        <v>1</v>
      </c>
      <c r="GX1212">
        <f>ROUND(HC1212*I1212,0)</f>
        <v/>
      </c>
      <c r="HA1212" t="n">
        <v>0</v>
      </c>
      <c r="HB1212" t="n">
        <v>0</v>
      </c>
      <c r="HC1212">
        <f>GV1212*GW1212</f>
        <v/>
      </c>
      <c r="HE1212" t="inlineStr"/>
      <c r="HF1212" t="inlineStr"/>
      <c r="HM1212" t="inlineStr"/>
      <c r="HN1212" t="inlineStr">
        <is>
          <t>Пр/812-049.3-1</t>
        </is>
      </c>
      <c r="HO1212" t="inlineStr">
        <is>
          <t>Пр/774-049.3</t>
        </is>
      </c>
      <c r="HP1212" t="inlineStr">
        <is>
          <t>Электротехнические установки: на других объектах</t>
        </is>
      </c>
      <c r="HQ1212" t="inlineStr">
        <is>
          <t>Электротехнические установки: на других объектах</t>
        </is>
      </c>
      <c r="HS1212" t="n">
        <v>0</v>
      </c>
      <c r="IK1212" t="n">
        <v>0</v>
      </c>
    </row>
    <row r="1213">
      <c r="A1213" t="n">
        <v>17</v>
      </c>
      <c r="B1213" t="n">
        <v>0</v>
      </c>
      <c r="C1213">
        <f>ROW(SmtRes!A568)</f>
        <v/>
      </c>
      <c r="D1213">
        <f>ROW(EtalonRes!A521)</f>
        <v/>
      </c>
      <c r="E1213" t="inlineStr">
        <is>
          <t>5</t>
        </is>
      </c>
      <c r="F1213" t="inlineStr">
        <is>
          <t>16-07-005-1</t>
        </is>
      </c>
      <c r="G1213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213" t="inlineStr">
        <is>
          <t>100 м трубопровода</t>
        </is>
      </c>
      <c r="I1213">
        <f>ROUND(ROUND(90/100,4),7)</f>
        <v/>
      </c>
      <c r="J1213" t="n">
        <v>0</v>
      </c>
      <c r="K1213">
        <f>ROUND(ROUND(90/100,4),7)</f>
        <v/>
      </c>
      <c r="O1213">
        <f>ROUND(CP1213,0)</f>
        <v/>
      </c>
      <c r="P1213">
        <f>ROUND(CQ1213*I1213,0)</f>
        <v/>
      </c>
      <c r="Q1213">
        <f>(ROUND((ROUND((((ET1213*ROUND(7,7)))*I1213),0)*BB1213),0)+ROUND((ROUND(((AE1213-((EU1213*ROUND(7,7))))*I1213),0)*BS1213),0))</f>
        <v/>
      </c>
      <c r="R1213">
        <f>(ROUND((ROUND((((EU1213*ROUND(7,7)))*I1213),0)*BS1213),0)+ROUND((ROUND(((AE1213-((EU1213*ROUND(7,7))))*I1213),0)*BS1213),0))</f>
        <v/>
      </c>
      <c r="S1213">
        <f>ROUND(CT1213*I1213,0)</f>
        <v/>
      </c>
      <c r="T1213">
        <f>ROUND(CU1213*I1213,0)</f>
        <v/>
      </c>
      <c r="U1213">
        <f>ROUND(CV1213*I1213,7)</f>
        <v/>
      </c>
      <c r="V1213">
        <f>ROUND(CW1213*I1213,7)</f>
        <v/>
      </c>
      <c r="W1213">
        <f>ROUND(CX1213*I1213,0)</f>
        <v/>
      </c>
      <c r="X1213">
        <f>ROUND(CY1213,0)</f>
        <v/>
      </c>
      <c r="Y1213">
        <f>ROUND(CZ1213,0)</f>
        <v/>
      </c>
      <c r="AA1213" t="n">
        <v>78869116</v>
      </c>
      <c r="AB1213">
        <f>ROUND((AC1213+AD1213+AF1213),2)</f>
        <v/>
      </c>
      <c r="AC1213">
        <f>ROUND(((ES1213*ROUND(7,7))),2)</f>
        <v/>
      </c>
      <c r="AD1213">
        <f>ROUND(((((ET1213*ROUND(7,7)))-((EU1213*ROUND(7,7))))+AE1213),2)</f>
        <v/>
      </c>
      <c r="AE1213">
        <f>ROUND(((EU1213*ROUND(7,7))),2)</f>
        <v/>
      </c>
      <c r="AF1213">
        <f>ROUND(((EV1213*ROUND(7,7))),2)</f>
        <v/>
      </c>
      <c r="AG1213">
        <f>ROUND((AP1213),2)</f>
        <v/>
      </c>
      <c r="AH1213">
        <f>((EW1213*ROUND(7,7)))</f>
        <v/>
      </c>
      <c r="AI1213">
        <f>((EX1213*ROUND(7,7)))</f>
        <v/>
      </c>
      <c r="AJ1213">
        <f>(AS1213)</f>
        <v/>
      </c>
      <c r="AK1213" t="n">
        <v>107.11</v>
      </c>
      <c r="AL1213" t="n">
        <v>4.28</v>
      </c>
      <c r="AM1213" t="n">
        <v>44.51</v>
      </c>
      <c r="AN1213" t="n">
        <v>0</v>
      </c>
      <c r="AO1213" t="n">
        <v>58.32</v>
      </c>
      <c r="AP1213" t="n">
        <v>0</v>
      </c>
      <c r="AQ1213" t="n">
        <v>5.01</v>
      </c>
      <c r="AR1213" t="n">
        <v>0</v>
      </c>
      <c r="AS1213" t="n">
        <v>0</v>
      </c>
      <c r="AT1213" t="n">
        <v>121</v>
      </c>
      <c r="AU1213" t="n">
        <v>72</v>
      </c>
      <c r="AV1213" t="n">
        <v>1</v>
      </c>
      <c r="AW1213" t="n">
        <v>1</v>
      </c>
      <c r="AZ1213" t="n">
        <v>1</v>
      </c>
      <c r="BA1213" t="n">
        <v>52.25</v>
      </c>
      <c r="BB1213" t="n">
        <v>5.97</v>
      </c>
      <c r="BC1213" t="n">
        <v>11.38</v>
      </c>
      <c r="BD1213" t="inlineStr"/>
      <c r="BE1213" t="inlineStr"/>
      <c r="BF1213" t="inlineStr"/>
      <c r="BG1213" t="inlineStr"/>
      <c r="BH1213" t="n">
        <v>0</v>
      </c>
      <c r="BI1213" t="n">
        <v>1</v>
      </c>
      <c r="BJ1213" t="inlineStr">
        <is>
          <t>ТЕР Московской обл., 16-07-005-1, приказ Минстроя России №675/пр от 28.02.2017 № 260/пр</t>
        </is>
      </c>
      <c r="BM1213" t="n">
        <v>16001</v>
      </c>
      <c r="BN1213" t="n">
        <v>0</v>
      </c>
      <c r="BO1213" t="inlineStr">
        <is>
          <t>16-07-005-1</t>
        </is>
      </c>
      <c r="BP1213" t="n">
        <v>1</v>
      </c>
      <c r="BQ1213" t="n">
        <v>2</v>
      </c>
      <c r="BR1213" t="n">
        <v>0</v>
      </c>
      <c r="BS1213" t="n">
        <v>52.25</v>
      </c>
      <c r="BT1213" t="n">
        <v>1</v>
      </c>
      <c r="BU1213" t="n">
        <v>1</v>
      </c>
      <c r="BV1213" t="n">
        <v>1</v>
      </c>
      <c r="BW1213" t="n">
        <v>1</v>
      </c>
      <c r="BX1213" t="n">
        <v>1</v>
      </c>
      <c r="BY1213" t="inlineStr"/>
      <c r="BZ1213" t="n">
        <v>121</v>
      </c>
      <c r="CA1213" t="n">
        <v>72</v>
      </c>
      <c r="CB1213" t="inlineStr"/>
      <c r="CE1213" t="n">
        <v>12</v>
      </c>
      <c r="CF1213" t="n">
        <v>0</v>
      </c>
      <c r="CG1213" t="n">
        <v>0</v>
      </c>
      <c r="CM1213" t="n">
        <v>0</v>
      </c>
      <c r="CN1213" t="inlineStr"/>
      <c r="CO1213" t="n">
        <v>0</v>
      </c>
      <c r="CP1213">
        <f>(P1213+Q1213+S1213)</f>
        <v/>
      </c>
      <c r="CQ1213">
        <f>AC1213*BC1213</f>
        <v/>
      </c>
      <c r="CR1213">
        <f>(ROUND((ROUND((((ET1213*ROUND(7,7)))*1),0)*BB1213),0)+ROUND((ROUND(((AE1213-((EU1213*ROUND(7,7))))*1),0)*BS1213),0))</f>
        <v/>
      </c>
      <c r="CS1213">
        <f>(ROUND((ROUND((((EU1213*ROUND(7,7)))*1),0)*BS1213),0)+ROUND((ROUND(((AE1213-((EU1213*ROUND(7,7))))*1),0)*BS1213),0))</f>
        <v/>
      </c>
      <c r="CT1213">
        <f>AF1213*BA1213</f>
        <v/>
      </c>
      <c r="CU1213">
        <f>AG1213</f>
        <v/>
      </c>
      <c r="CV1213">
        <f>AH1213</f>
        <v/>
      </c>
      <c r="CW1213">
        <f>AI1213</f>
        <v/>
      </c>
      <c r="CX1213">
        <f>AJ1213</f>
        <v/>
      </c>
      <c r="CY1213">
        <f>(((S1213+R1213)*AT1213)/100)</f>
        <v/>
      </c>
      <c r="CZ1213">
        <f>(((S1213+R1213)*AU1213)/100)</f>
        <v/>
      </c>
      <c r="DC1213" t="inlineStr"/>
      <c r="DD1213" t="inlineStr">
        <is>
          <t>)*7</t>
        </is>
      </c>
      <c r="DE1213" t="inlineStr">
        <is>
          <t>)*7</t>
        </is>
      </c>
      <c r="DF1213" t="inlineStr">
        <is>
          <t>)*7</t>
        </is>
      </c>
      <c r="DG1213" t="inlineStr">
        <is>
          <t>)*7</t>
        </is>
      </c>
      <c r="DH1213" t="inlineStr"/>
      <c r="DI1213" t="inlineStr">
        <is>
          <t>)*7</t>
        </is>
      </c>
      <c r="DJ1213" t="inlineStr">
        <is>
          <t>)*7</t>
        </is>
      </c>
      <c r="DK1213" t="inlineStr"/>
      <c r="DL1213" t="inlineStr"/>
      <c r="DM1213" t="inlineStr"/>
      <c r="DN1213" t="n">
        <v>0</v>
      </c>
      <c r="DO1213" t="n">
        <v>0</v>
      </c>
      <c r="DP1213" t="n">
        <v>1</v>
      </c>
      <c r="DQ1213" t="n">
        <v>1</v>
      </c>
      <c r="DU1213" t="n">
        <v>1013</v>
      </c>
      <c r="DV1213" t="inlineStr">
        <is>
          <t>100 м трубопровода</t>
        </is>
      </c>
      <c r="DW1213" t="inlineStr">
        <is>
          <t>100 м трубопровода</t>
        </is>
      </c>
      <c r="DX1213" t="n">
        <v>1</v>
      </c>
      <c r="DZ1213" t="inlineStr"/>
      <c r="EA1213" t="inlineStr"/>
      <c r="EB1213" t="inlineStr"/>
      <c r="EC1213" t="inlineStr"/>
      <c r="EE1213" t="n">
        <v>78725882</v>
      </c>
      <c r="EF1213" t="n">
        <v>2</v>
      </c>
      <c r="EG1213" t="inlineStr">
        <is>
          <t>Общестроительные работы</t>
        </is>
      </c>
      <c r="EH1213" t="n">
        <v>16</v>
      </c>
      <c r="EI121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213" t="n">
        <v>1</v>
      </c>
      <c r="EK1213" t="n">
        <v>16001</v>
      </c>
      <c r="EL1213" t="inlineStr">
        <is>
          <t>Трубопроводы внутренние</t>
        </is>
      </c>
      <c r="EM1213" t="inlineStr">
        <is>
          <t>ФЕР-16</t>
        </is>
      </c>
      <c r="EO1213" t="inlineStr"/>
      <c r="EQ1213" t="n">
        <v>0</v>
      </c>
      <c r="ER1213" t="n">
        <v>107.11</v>
      </c>
      <c r="ES1213" t="n">
        <v>4.28</v>
      </c>
      <c r="ET1213" t="n">
        <v>44.51</v>
      </c>
      <c r="EU1213" t="n">
        <v>0</v>
      </c>
      <c r="EV1213" t="n">
        <v>58.32</v>
      </c>
      <c r="EW1213" t="n">
        <v>5.01</v>
      </c>
      <c r="EX1213" t="n">
        <v>0</v>
      </c>
      <c r="EY1213" t="n">
        <v>0</v>
      </c>
      <c r="FQ1213" t="n">
        <v>0</v>
      </c>
      <c r="FR1213" t="n">
        <v>0</v>
      </c>
      <c r="FS1213" t="n">
        <v>0</v>
      </c>
      <c r="FX1213" t="n">
        <v>121</v>
      </c>
      <c r="FY1213" t="n">
        <v>72</v>
      </c>
      <c r="GA1213" t="inlineStr"/>
      <c r="GD1213" t="n">
        <v>1</v>
      </c>
      <c r="GF1213" t="n">
        <v>635989612</v>
      </c>
      <c r="GG1213" t="n">
        <v>2</v>
      </c>
      <c r="GH1213" t="n">
        <v>1</v>
      </c>
      <c r="GI1213" t="n">
        <v>2</v>
      </c>
      <c r="GJ1213" t="n">
        <v>0</v>
      </c>
      <c r="GK1213" t="n">
        <v>0</v>
      </c>
      <c r="GL1213">
        <f>ROUND(IF(AND(BH1213=3,BI1213=3,FS1213&lt;&gt;0),P1213,0),0)</f>
        <v/>
      </c>
      <c r="GM1213">
        <f>ROUND(O1213+X1213+Y1213,0)+GX1213</f>
        <v/>
      </c>
      <c r="GN1213">
        <f>IF(OR(BI1213=0,BI1213=1),GM1213-GX1213,0)</f>
        <v/>
      </c>
      <c r="GO1213">
        <f>IF(BI1213=2,GM1213-GX1213,0)</f>
        <v/>
      </c>
      <c r="GP1213">
        <f>IF(BI1213=4,GM1213-GX1213,0)</f>
        <v/>
      </c>
      <c r="GR1213" t="n">
        <v>0</v>
      </c>
      <c r="GS1213" t="n">
        <v>3</v>
      </c>
      <c r="GT1213" t="n">
        <v>0</v>
      </c>
      <c r="GU1213" t="inlineStr"/>
      <c r="GV1213">
        <f>ROUND((GT1213),2)</f>
        <v/>
      </c>
      <c r="GW1213" t="n">
        <v>1</v>
      </c>
      <c r="GX1213">
        <f>ROUND(HC1213*I1213,0)</f>
        <v/>
      </c>
      <c r="HA1213" t="n">
        <v>0</v>
      </c>
      <c r="HB1213" t="n">
        <v>0</v>
      </c>
      <c r="HC1213">
        <f>GV1213*GW1213</f>
        <v/>
      </c>
      <c r="HE1213" t="inlineStr"/>
      <c r="HF1213" t="inlineStr"/>
      <c r="HM1213" t="inlineStr"/>
      <c r="HN1213" t="inlineStr">
        <is>
          <t>Пр/812-016.0-1</t>
        </is>
      </c>
      <c r="HO1213" t="inlineStr">
        <is>
          <t>Пр/774-016.0</t>
        </is>
      </c>
      <c r="HP121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21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213" t="n">
        <v>0</v>
      </c>
      <c r="IK1213" t="n">
        <v>0</v>
      </c>
    </row>
    <row r="1214">
      <c r="A1214" t="n">
        <v>17</v>
      </c>
      <c r="B1214" t="n">
        <v>0</v>
      </c>
      <c r="C1214">
        <f>ROW(SmtRes!A576)</f>
        <v/>
      </c>
      <c r="D1214">
        <f>ROW(EtalonRes!A528)</f>
        <v/>
      </c>
      <c r="E1214" t="inlineStr">
        <is>
          <t>6</t>
        </is>
      </c>
      <c r="F1214" t="inlineStr">
        <is>
          <t>65-5-1</t>
        </is>
      </c>
      <c r="G1214" t="inlineStr">
        <is>
          <t>Смена вентилей и клапанов обратных муфтовых диаметром до 20 мм</t>
        </is>
      </c>
      <c r="H1214" t="inlineStr">
        <is>
          <t>100 шт.</t>
        </is>
      </c>
      <c r="I1214">
        <f>ROUND(ROUND(5/100,4),7)</f>
        <v/>
      </c>
      <c r="J1214" t="n">
        <v>0</v>
      </c>
      <c r="K1214">
        <f>ROUND(ROUND(5/100,4),7)</f>
        <v/>
      </c>
      <c r="O1214">
        <f>ROUND(CP1214,0)</f>
        <v/>
      </c>
      <c r="P1214">
        <f>ROUND(CQ1214*I1214,0)</f>
        <v/>
      </c>
      <c r="Q1214">
        <f>(ROUND((ROUND(((ET1214)*I1214),0)*BB1214),0)+ROUND((ROUND(((AE1214-(EU1214))*I1214),0)*BS1214),0))</f>
        <v/>
      </c>
      <c r="R1214">
        <f>(ROUND((ROUND(((EU1214)*I1214),0)*BS1214),0)+ROUND((ROUND(((AE1214-(EU1214))*I1214),0)*BS1214),0))</f>
        <v/>
      </c>
      <c r="S1214">
        <f>ROUND(CT1214*I1214,0)</f>
        <v/>
      </c>
      <c r="T1214">
        <f>ROUND(CU1214*I1214,0)</f>
        <v/>
      </c>
      <c r="U1214">
        <f>ROUND(CV1214*I1214,7)</f>
        <v/>
      </c>
      <c r="V1214">
        <f>ROUND(CW1214*I1214,7)</f>
        <v/>
      </c>
      <c r="W1214">
        <f>ROUND(CX1214*I1214,0)</f>
        <v/>
      </c>
      <c r="X1214">
        <f>ROUND(CY1214,0)</f>
        <v/>
      </c>
      <c r="Y1214">
        <f>ROUND(CZ1214,0)</f>
        <v/>
      </c>
      <c r="AA1214" t="n">
        <v>78869116</v>
      </c>
      <c r="AB1214">
        <f>ROUND((AC1214+AD1214+AF1214),2)</f>
        <v/>
      </c>
      <c r="AC1214">
        <f>ROUND((ES1214),2)</f>
        <v/>
      </c>
      <c r="AD1214">
        <f>ROUND((((ET1214)-(EU1214))+AE1214),2)</f>
        <v/>
      </c>
      <c r="AE1214">
        <f>ROUND((EU1214),2)</f>
        <v/>
      </c>
      <c r="AF1214">
        <f>ROUND((EV1214),2)</f>
        <v/>
      </c>
      <c r="AG1214">
        <f>ROUND((AP1214),2)</f>
        <v/>
      </c>
      <c r="AH1214">
        <f>(EW1214)</f>
        <v/>
      </c>
      <c r="AI1214">
        <f>(EX1214)</f>
        <v/>
      </c>
      <c r="AJ1214">
        <f>(AS1214)</f>
        <v/>
      </c>
      <c r="AK1214" t="n">
        <v>2979.16</v>
      </c>
      <c r="AL1214" t="n">
        <v>2240.13</v>
      </c>
      <c r="AM1214" t="n">
        <v>4.36</v>
      </c>
      <c r="AN1214" t="n">
        <v>0</v>
      </c>
      <c r="AO1214" t="n">
        <v>734.67</v>
      </c>
      <c r="AP1214" t="n">
        <v>0</v>
      </c>
      <c r="AQ1214" t="n">
        <v>81</v>
      </c>
      <c r="AR1214" t="n">
        <v>0</v>
      </c>
      <c r="AS1214" t="n">
        <v>0</v>
      </c>
      <c r="AT1214" t="n">
        <v>103</v>
      </c>
      <c r="AU1214" t="n">
        <v>52</v>
      </c>
      <c r="AV1214" t="n">
        <v>1</v>
      </c>
      <c r="AW1214" t="n">
        <v>1</v>
      </c>
      <c r="AZ1214" t="n">
        <v>1</v>
      </c>
      <c r="BA1214" t="n">
        <v>52.25</v>
      </c>
      <c r="BB1214" t="n">
        <v>24.98</v>
      </c>
      <c r="BC1214" t="n">
        <v>10.16</v>
      </c>
      <c r="BD1214" t="inlineStr"/>
      <c r="BE1214" t="inlineStr"/>
      <c r="BF1214" t="inlineStr"/>
      <c r="BG1214" t="inlineStr"/>
      <c r="BH1214" t="n">
        <v>0</v>
      </c>
      <c r="BI1214" t="n">
        <v>1</v>
      </c>
      <c r="BJ1214" t="inlineStr">
        <is>
          <t>ТЕРр Московской обл., 65-5-1, приказ Минстроя России №675/пр от 28.02.2017 № 263/пр</t>
        </is>
      </c>
      <c r="BM1214" t="n">
        <v>65007</v>
      </c>
      <c r="BN1214" t="n">
        <v>0</v>
      </c>
      <c r="BO1214" t="inlineStr">
        <is>
          <t>65-5-1</t>
        </is>
      </c>
      <c r="BP1214" t="n">
        <v>1</v>
      </c>
      <c r="BQ1214" t="n">
        <v>6</v>
      </c>
      <c r="BR1214" t="n">
        <v>0</v>
      </c>
      <c r="BS1214" t="n">
        <v>52.25</v>
      </c>
      <c r="BT1214" t="n">
        <v>1</v>
      </c>
      <c r="BU1214" t="n">
        <v>1</v>
      </c>
      <c r="BV1214" t="n">
        <v>1</v>
      </c>
      <c r="BW1214" t="n">
        <v>1</v>
      </c>
      <c r="BX1214" t="n">
        <v>1</v>
      </c>
      <c r="BY1214" t="inlineStr"/>
      <c r="BZ1214" t="n">
        <v>103</v>
      </c>
      <c r="CA1214" t="n">
        <v>52</v>
      </c>
      <c r="CB1214" t="inlineStr"/>
      <c r="CE1214" t="n">
        <v>12</v>
      </c>
      <c r="CF1214" t="n">
        <v>0</v>
      </c>
      <c r="CG1214" t="n">
        <v>0</v>
      </c>
      <c r="CM1214" t="n">
        <v>0</v>
      </c>
      <c r="CN1214" t="inlineStr"/>
      <c r="CO1214" t="n">
        <v>0</v>
      </c>
      <c r="CP1214">
        <f>(P1214+Q1214+S1214)</f>
        <v/>
      </c>
      <c r="CQ1214">
        <f>AC1214*BC1214</f>
        <v/>
      </c>
      <c r="CR1214">
        <f>(ROUND((ROUND(((ET1214)*1),0)*BB1214),0)+ROUND((ROUND(((AE1214-(EU1214))*1),0)*BS1214),0))</f>
        <v/>
      </c>
      <c r="CS1214">
        <f>(ROUND((ROUND(((EU1214)*1),0)*BS1214),0)+ROUND((ROUND(((AE1214-(EU1214))*1),0)*BS1214),0))</f>
        <v/>
      </c>
      <c r="CT1214">
        <f>AF1214*BA1214</f>
        <v/>
      </c>
      <c r="CU1214">
        <f>AG1214</f>
        <v/>
      </c>
      <c r="CV1214">
        <f>AH1214</f>
        <v/>
      </c>
      <c r="CW1214">
        <f>AI1214</f>
        <v/>
      </c>
      <c r="CX1214">
        <f>AJ1214</f>
        <v/>
      </c>
      <c r="CY1214">
        <f>(((S1214+R1214)*AT1214)/100)</f>
        <v/>
      </c>
      <c r="CZ1214">
        <f>(((S1214+R1214)*AU1214)/100)</f>
        <v/>
      </c>
      <c r="DC1214" t="inlineStr"/>
      <c r="DD1214" t="inlineStr"/>
      <c r="DE1214" t="inlineStr"/>
      <c r="DF1214" t="inlineStr"/>
      <c r="DG1214" t="inlineStr"/>
      <c r="DH1214" t="inlineStr"/>
      <c r="DI1214" t="inlineStr"/>
      <c r="DJ1214" t="inlineStr"/>
      <c r="DK1214" t="inlineStr"/>
      <c r="DL1214" t="inlineStr"/>
      <c r="DM1214" t="inlineStr"/>
      <c r="DN1214" t="n">
        <v>0</v>
      </c>
      <c r="DO1214" t="n">
        <v>0</v>
      </c>
      <c r="DP1214" t="n">
        <v>1</v>
      </c>
      <c r="DQ1214" t="n">
        <v>1</v>
      </c>
      <c r="DU1214" t="n">
        <v>1010</v>
      </c>
      <c r="DV1214" t="inlineStr">
        <is>
          <t>100 шт.</t>
        </is>
      </c>
      <c r="DW1214" t="inlineStr">
        <is>
          <t>100 шт.</t>
        </is>
      </c>
      <c r="DX1214" t="n">
        <v>100</v>
      </c>
      <c r="DZ1214" t="inlineStr"/>
      <c r="EA1214" t="inlineStr"/>
      <c r="EB1214" t="inlineStr"/>
      <c r="EC1214" t="inlineStr"/>
      <c r="EE1214" t="n">
        <v>78726000</v>
      </c>
      <c r="EF1214" t="n">
        <v>6</v>
      </c>
      <c r="EG1214" t="inlineStr">
        <is>
          <t>Ремонтно-строительные работы</t>
        </is>
      </c>
      <c r="EH1214" t="n">
        <v>99</v>
      </c>
      <c r="EI1214" t="inlineStr">
        <is>
          <t>Внутренние санитарно-технические работы</t>
        </is>
      </c>
      <c r="EJ1214" t="n">
        <v>1</v>
      </c>
      <c r="EK1214" t="n">
        <v>65007</v>
      </c>
      <c r="EL1214" t="inlineStr">
        <is>
          <t>Внутренние санитарнотехнические работы: смена труб, санприборов, запорной арматуры и другое</t>
        </is>
      </c>
      <c r="EM1214" t="inlineStr">
        <is>
          <t>рФЕР-65</t>
        </is>
      </c>
      <c r="EO1214" t="inlineStr"/>
      <c r="EQ1214" t="n">
        <v>0</v>
      </c>
      <c r="ER1214" t="n">
        <v>2979.16</v>
      </c>
      <c r="ES1214" t="n">
        <v>2240.13</v>
      </c>
      <c r="ET1214" t="n">
        <v>4.36</v>
      </c>
      <c r="EU1214" t="n">
        <v>0</v>
      </c>
      <c r="EV1214" t="n">
        <v>734.67</v>
      </c>
      <c r="EW1214" t="n">
        <v>81</v>
      </c>
      <c r="EX1214" t="n">
        <v>0</v>
      </c>
      <c r="EY1214" t="n">
        <v>0</v>
      </c>
      <c r="FQ1214" t="n">
        <v>0</v>
      </c>
      <c r="FR1214" t="n">
        <v>0</v>
      </c>
      <c r="FS1214" t="n">
        <v>0</v>
      </c>
      <c r="FX1214" t="n">
        <v>103</v>
      </c>
      <c r="FY1214" t="n">
        <v>52</v>
      </c>
      <c r="GA1214" t="inlineStr"/>
      <c r="GD1214" t="n">
        <v>1</v>
      </c>
      <c r="GF1214" t="n">
        <v>152852496</v>
      </c>
      <c r="GG1214" t="n">
        <v>2</v>
      </c>
      <c r="GH1214" t="n">
        <v>1</v>
      </c>
      <c r="GI1214" t="n">
        <v>2</v>
      </c>
      <c r="GJ1214" t="n">
        <v>0</v>
      </c>
      <c r="GK1214" t="n">
        <v>0</v>
      </c>
      <c r="GL1214">
        <f>ROUND(IF(AND(BH1214=3,BI1214=3,FS1214&lt;&gt;0),P1214,0),0)</f>
        <v/>
      </c>
      <c r="GM1214">
        <f>ROUND(O1214+X1214+Y1214,0)+GX1214</f>
        <v/>
      </c>
      <c r="GN1214">
        <f>IF(OR(BI1214=0,BI1214=1),GM1214-GX1214,0)</f>
        <v/>
      </c>
      <c r="GO1214">
        <f>IF(BI1214=2,GM1214-GX1214,0)</f>
        <v/>
      </c>
      <c r="GP1214">
        <f>IF(BI1214=4,GM1214-GX1214,0)</f>
        <v/>
      </c>
      <c r="GR1214" t="n">
        <v>0</v>
      </c>
      <c r="GS1214" t="n">
        <v>3</v>
      </c>
      <c r="GT1214" t="n">
        <v>0</v>
      </c>
      <c r="GU1214" t="inlineStr"/>
      <c r="GV1214">
        <f>ROUND((GT1214),2)</f>
        <v/>
      </c>
      <c r="GW1214" t="n">
        <v>1</v>
      </c>
      <c r="GX1214">
        <f>ROUND(HC1214*I1214,0)</f>
        <v/>
      </c>
      <c r="HA1214" t="n">
        <v>0</v>
      </c>
      <c r="HB1214" t="n">
        <v>0</v>
      </c>
      <c r="HC1214">
        <f>GV1214*GW1214</f>
        <v/>
      </c>
      <c r="HE1214" t="inlineStr"/>
      <c r="HF1214" t="inlineStr"/>
      <c r="HM1214" t="inlineStr"/>
      <c r="HN1214" t="inlineStr">
        <is>
          <t>Пр/812-099.2-1</t>
        </is>
      </c>
      <c r="HO1214" t="inlineStr">
        <is>
          <t>Пр/774-099.2</t>
        </is>
      </c>
      <c r="HP1214" t="inlineStr">
        <is>
          <t>Внутренние санитарнотехнические работы: смена труб, санприборов, запорной арматуры и другое</t>
        </is>
      </c>
      <c r="HQ1214" t="inlineStr">
        <is>
          <t>Внутренние санитарнотехнические работы: смена труб, санприборов, запорной арматуры и другое</t>
        </is>
      </c>
      <c r="HS1214" t="n">
        <v>0</v>
      </c>
      <c r="IK1214" t="n">
        <v>0</v>
      </c>
    </row>
    <row r="1215">
      <c r="A1215" t="n">
        <v>18</v>
      </c>
      <c r="B1215" t="n">
        <v>0</v>
      </c>
      <c r="C1215" t="n">
        <v>576</v>
      </c>
      <c r="E1215" t="inlineStr">
        <is>
          <t>6,1</t>
        </is>
      </c>
      <c r="F1215" t="inlineStr">
        <is>
          <t>509-9899</t>
        </is>
      </c>
      <c r="G1215" t="inlineStr">
        <is>
          <t>Строительный мусор и масса возвратных материалов</t>
        </is>
      </c>
      <c r="H1215" t="inlineStr">
        <is>
          <t>т</t>
        </is>
      </c>
      <c r="I1215">
        <f>I1214*J1215</f>
        <v/>
      </c>
      <c r="J1215" t="n">
        <v>0.04</v>
      </c>
      <c r="K1215" t="n">
        <v>0.04</v>
      </c>
      <c r="O1215">
        <f>ROUND(CP1215,0)</f>
        <v/>
      </c>
      <c r="P1215">
        <f>ROUND(CQ1215*I1215,0)</f>
        <v/>
      </c>
      <c r="Q1215">
        <f>(ROUND((ROUND(((ET1215)*I1215),0)*BB1215),0)+ROUND((ROUND(((AE1215-(EU1215))*I1215),0)*BS1215),0))</f>
        <v/>
      </c>
      <c r="R1215">
        <f>(ROUND((ROUND(((EU1215)*I1215),0)*BS1215),0)+ROUND((ROUND(((AE1215-(EU1215))*I1215),0)*BS1215),0))</f>
        <v/>
      </c>
      <c r="S1215">
        <f>ROUND(CT1215*I1215,0)</f>
        <v/>
      </c>
      <c r="T1215">
        <f>ROUND(CU1215*I1215,0)</f>
        <v/>
      </c>
      <c r="U1215">
        <f>ROUND(CV1215*I1215,7)</f>
        <v/>
      </c>
      <c r="V1215">
        <f>ROUND(CW1215*I1215,7)</f>
        <v/>
      </c>
      <c r="W1215">
        <f>ROUND(CX1215*I1215,0)</f>
        <v/>
      </c>
      <c r="X1215">
        <f>ROUND(CY1215,0)</f>
        <v/>
      </c>
      <c r="Y1215">
        <f>ROUND(CZ1215,0)</f>
        <v/>
      </c>
      <c r="AA1215" t="n">
        <v>78869116</v>
      </c>
      <c r="AB1215">
        <f>ROUND((AC1215+AD1215+AF1215),2)</f>
        <v/>
      </c>
      <c r="AC1215">
        <f>ROUND((ES1215),2)</f>
        <v/>
      </c>
      <c r="AD1215">
        <f>ROUND((((ET1215)-(EU1215))+AE1215),2)</f>
        <v/>
      </c>
      <c r="AE1215">
        <f>ROUND((EU1215),2)</f>
        <v/>
      </c>
      <c r="AF1215">
        <f>ROUND((EV1215),2)</f>
        <v/>
      </c>
      <c r="AG1215">
        <f>ROUND((AP1215),2)</f>
        <v/>
      </c>
      <c r="AH1215">
        <f>(EW1215)</f>
        <v/>
      </c>
      <c r="AI1215">
        <f>(EX1215)</f>
        <v/>
      </c>
      <c r="AJ1215">
        <f>(AS1215)</f>
        <v/>
      </c>
      <c r="AK1215" t="n">
        <v>0</v>
      </c>
      <c r="AL1215" t="n">
        <v>0</v>
      </c>
      <c r="AM1215" t="n">
        <v>0</v>
      </c>
      <c r="AN1215" t="n">
        <v>0</v>
      </c>
      <c r="AO1215" t="n">
        <v>0</v>
      </c>
      <c r="AP1215" t="n">
        <v>0</v>
      </c>
      <c r="AQ1215" t="n">
        <v>0</v>
      </c>
      <c r="AR1215" t="n">
        <v>0</v>
      </c>
      <c r="AS1215" t="n">
        <v>0</v>
      </c>
      <c r="AT1215" t="n">
        <v>103</v>
      </c>
      <c r="AU1215" t="n">
        <v>52</v>
      </c>
      <c r="AV1215" t="n">
        <v>1</v>
      </c>
      <c r="AW1215" t="n">
        <v>1</v>
      </c>
      <c r="AZ1215" t="n">
        <v>1</v>
      </c>
      <c r="BA1215" t="n">
        <v>1</v>
      </c>
      <c r="BB1215" t="n">
        <v>1</v>
      </c>
      <c r="BC1215" t="n">
        <v>1</v>
      </c>
      <c r="BD1215" t="inlineStr"/>
      <c r="BE1215" t="inlineStr"/>
      <c r="BF1215" t="inlineStr"/>
      <c r="BG1215" t="inlineStr"/>
      <c r="BH1215" t="n">
        <v>3</v>
      </c>
      <c r="BI1215" t="n">
        <v>1</v>
      </c>
      <c r="BJ1215" t="inlineStr">
        <is>
          <t>ТССЦ Московской обл., 509-9899, приказ Минстроя России №675/пр от 28.02.2017 № 258/пр</t>
        </is>
      </c>
      <c r="BM1215" t="n">
        <v>65007</v>
      </c>
      <c r="BN1215" t="n">
        <v>0</v>
      </c>
      <c r="BO1215" t="inlineStr"/>
      <c r="BP1215" t="n">
        <v>0</v>
      </c>
      <c r="BQ1215" t="n">
        <v>6</v>
      </c>
      <c r="BR1215" t="n">
        <v>0</v>
      </c>
      <c r="BS1215" t="n">
        <v>1</v>
      </c>
      <c r="BT1215" t="n">
        <v>1</v>
      </c>
      <c r="BU1215" t="n">
        <v>1</v>
      </c>
      <c r="BV1215" t="n">
        <v>1</v>
      </c>
      <c r="BW1215" t="n">
        <v>1</v>
      </c>
      <c r="BX1215" t="n">
        <v>1</v>
      </c>
      <c r="BY1215" t="inlineStr"/>
      <c r="BZ1215" t="n">
        <v>103</v>
      </c>
      <c r="CA1215" t="n">
        <v>52</v>
      </c>
      <c r="CB1215" t="inlineStr"/>
      <c r="CE1215" t="n">
        <v>12</v>
      </c>
      <c r="CF1215" t="n">
        <v>0</v>
      </c>
      <c r="CG1215" t="n">
        <v>0</v>
      </c>
      <c r="CM1215" t="n">
        <v>0</v>
      </c>
      <c r="CN1215" t="inlineStr"/>
      <c r="CO1215" t="n">
        <v>0</v>
      </c>
      <c r="CP1215">
        <f>(P1215+Q1215+S1215)</f>
        <v/>
      </c>
      <c r="CQ1215">
        <f>AC1215*BC1215</f>
        <v/>
      </c>
      <c r="CR1215">
        <f>(ROUND((ROUND(((ET1215)*1),0)*BB1215),0)+ROUND((ROUND(((AE1215-(EU1215))*1),0)*BS1215),0))</f>
        <v/>
      </c>
      <c r="CS1215">
        <f>(ROUND((ROUND(((EU1215)*1),0)*BS1215),0)+ROUND((ROUND(((AE1215-(EU1215))*1),0)*BS1215),0))</f>
        <v/>
      </c>
      <c r="CT1215">
        <f>AF1215*BA1215</f>
        <v/>
      </c>
      <c r="CU1215">
        <f>AG1215</f>
        <v/>
      </c>
      <c r="CV1215">
        <f>AH1215</f>
        <v/>
      </c>
      <c r="CW1215">
        <f>AI1215</f>
        <v/>
      </c>
      <c r="CX1215">
        <f>AJ1215</f>
        <v/>
      </c>
      <c r="CY1215">
        <f>(((S1215+R1215)*AT1215)/100)</f>
        <v/>
      </c>
      <c r="CZ1215">
        <f>(((S1215+R1215)*AU1215)/100)</f>
        <v/>
      </c>
      <c r="DC1215" t="inlineStr"/>
      <c r="DD1215" t="inlineStr"/>
      <c r="DE1215" t="inlineStr"/>
      <c r="DF1215" t="inlineStr"/>
      <c r="DG1215" t="inlineStr"/>
      <c r="DH1215" t="inlineStr"/>
      <c r="DI1215" t="inlineStr"/>
      <c r="DJ1215" t="inlineStr"/>
      <c r="DK1215" t="inlineStr"/>
      <c r="DL1215" t="inlineStr"/>
      <c r="DM1215" t="inlineStr"/>
      <c r="DN1215" t="n">
        <v>0</v>
      </c>
      <c r="DO1215" t="n">
        <v>0</v>
      </c>
      <c r="DP1215" t="n">
        <v>1</v>
      </c>
      <c r="DQ1215" t="n">
        <v>1</v>
      </c>
      <c r="DU1215" t="n">
        <v>1009</v>
      </c>
      <c r="DV1215" t="inlineStr">
        <is>
          <t>т</t>
        </is>
      </c>
      <c r="DW1215" t="inlineStr">
        <is>
          <t>т</t>
        </is>
      </c>
      <c r="DX1215" t="n">
        <v>1000</v>
      </c>
      <c r="DZ1215" t="inlineStr"/>
      <c r="EA1215" t="inlineStr"/>
      <c r="EB1215" t="inlineStr"/>
      <c r="EC1215" t="inlineStr"/>
      <c r="EE1215" t="n">
        <v>78726000</v>
      </c>
      <c r="EF1215" t="n">
        <v>6</v>
      </c>
      <c r="EG1215" t="inlineStr">
        <is>
          <t>Ремонтно-строительные работы</t>
        </is>
      </c>
      <c r="EH1215" t="n">
        <v>99</v>
      </c>
      <c r="EI1215" t="inlineStr">
        <is>
          <t>Внутренние санитарно-технические работы</t>
        </is>
      </c>
      <c r="EJ1215" t="n">
        <v>1</v>
      </c>
      <c r="EK1215" t="n">
        <v>65007</v>
      </c>
      <c r="EL1215" t="inlineStr">
        <is>
          <t>Внутренние санитарнотехнические работы: смена труб, санприборов, запорной арматуры и другое</t>
        </is>
      </c>
      <c r="EM1215" t="inlineStr">
        <is>
          <t>рФЕР-65</t>
        </is>
      </c>
      <c r="EO1215" t="inlineStr"/>
      <c r="EQ1215" t="n">
        <v>0</v>
      </c>
      <c r="ER1215" t="n">
        <v>0</v>
      </c>
      <c r="ES1215" t="n">
        <v>0</v>
      </c>
      <c r="ET1215" t="n">
        <v>0</v>
      </c>
      <c r="EU1215" t="n">
        <v>0</v>
      </c>
      <c r="EV1215" t="n">
        <v>0</v>
      </c>
      <c r="EW1215" t="n">
        <v>0</v>
      </c>
      <c r="EX1215" t="n">
        <v>0</v>
      </c>
      <c r="FQ1215" t="n">
        <v>0</v>
      </c>
      <c r="FR1215" t="n">
        <v>0</v>
      </c>
      <c r="FS1215" t="n">
        <v>0</v>
      </c>
      <c r="FX1215" t="n">
        <v>103</v>
      </c>
      <c r="FY1215" t="n">
        <v>52</v>
      </c>
      <c r="GA1215" t="inlineStr"/>
      <c r="GD1215" t="n">
        <v>1</v>
      </c>
      <c r="GF1215" t="n">
        <v>1839160745</v>
      </c>
      <c r="GG1215" t="n">
        <v>2</v>
      </c>
      <c r="GH1215" t="n">
        <v>1</v>
      </c>
      <c r="GI1215" t="n">
        <v>-2</v>
      </c>
      <c r="GJ1215" t="n">
        <v>0</v>
      </c>
      <c r="GK1215" t="n">
        <v>0</v>
      </c>
      <c r="GL1215">
        <f>ROUND(IF(AND(BH1215=3,BI1215=3,FS1215&lt;&gt;0),P1215,0),0)</f>
        <v/>
      </c>
      <c r="GM1215">
        <f>ROUND(O1215+X1215+Y1215,0)+GX1215</f>
        <v/>
      </c>
      <c r="GN1215">
        <f>IF(OR(BI1215=0,BI1215=1),GM1215-GX1215,0)</f>
        <v/>
      </c>
      <c r="GO1215">
        <f>IF(BI1215=2,GM1215-GX1215,0)</f>
        <v/>
      </c>
      <c r="GP1215">
        <f>IF(BI1215=4,GM1215-GX1215,0)</f>
        <v/>
      </c>
      <c r="GR1215" t="n">
        <v>0</v>
      </c>
      <c r="GS1215" t="n">
        <v>3</v>
      </c>
      <c r="GT1215" t="n">
        <v>0</v>
      </c>
      <c r="GU1215" t="inlineStr"/>
      <c r="GV1215">
        <f>ROUND((GT1215),2)</f>
        <v/>
      </c>
      <c r="GW1215" t="n">
        <v>1</v>
      </c>
      <c r="GX1215">
        <f>ROUND(HC1215*I1215,0)</f>
        <v/>
      </c>
      <c r="HA1215" t="n">
        <v>0</v>
      </c>
      <c r="HB1215" t="n">
        <v>0</v>
      </c>
      <c r="HC1215">
        <f>GV1215*GW1215</f>
        <v/>
      </c>
      <c r="HE1215" t="inlineStr"/>
      <c r="HF1215" t="inlineStr"/>
      <c r="HM1215" t="inlineStr"/>
      <c r="HN1215" t="inlineStr">
        <is>
          <t>Пр/812-099.2-1</t>
        </is>
      </c>
      <c r="HO1215" t="inlineStr">
        <is>
          <t>Пр/774-099.2</t>
        </is>
      </c>
      <c r="HP1215" t="inlineStr">
        <is>
          <t>Внутренние санитарнотехнические работы: смена труб, санприборов, запорной арматуры и другое</t>
        </is>
      </c>
      <c r="HQ1215" t="inlineStr">
        <is>
          <t>Внутренние санитарнотехнические работы: смена труб, санприборов, запорной арматуры и другое</t>
        </is>
      </c>
      <c r="HS1215" t="n">
        <v>0</v>
      </c>
      <c r="IK1215" t="n">
        <v>0</v>
      </c>
    </row>
    <row r="1216">
      <c r="A1216" t="n">
        <v>18</v>
      </c>
      <c r="B1216" t="n">
        <v>0</v>
      </c>
      <c r="C1216" t="n">
        <v>574</v>
      </c>
      <c r="E1216" t="inlineStr">
        <is>
          <t>6,2</t>
        </is>
      </c>
      <c r="F1216" t="inlineStr">
        <is>
          <t>302-0062</t>
        </is>
      </c>
      <c r="G1216" t="inlineStr">
        <is>
          <t>Кран шаровый муфтовый Valtec для воды диаметром 15 мм, тип в/в</t>
        </is>
      </c>
      <c r="H1216" t="inlineStr">
        <is>
          <t>шт.</t>
        </is>
      </c>
      <c r="I1216">
        <f>I1214*J1216</f>
        <v/>
      </c>
      <c r="J1216" t="n">
        <v>100</v>
      </c>
      <c r="K1216" t="n">
        <v>100</v>
      </c>
      <c r="O1216">
        <f>ROUND(CP1216,0)</f>
        <v/>
      </c>
      <c r="P1216">
        <f>ROUND(CQ1216*I1216,0)</f>
        <v/>
      </c>
      <c r="Q1216">
        <f>(ROUND((ROUND(((ET1216)*I1216),0)*BB1216),0)+ROUND((ROUND(((AE1216-(EU1216))*I1216),0)*BS1216),0))</f>
        <v/>
      </c>
      <c r="R1216">
        <f>(ROUND((ROUND(((EU1216)*I1216),0)*BS1216),0)+ROUND((ROUND(((AE1216-(EU1216))*I1216),0)*BS1216),0))</f>
        <v/>
      </c>
      <c r="S1216">
        <f>ROUND(CT1216*I1216,0)</f>
        <v/>
      </c>
      <c r="T1216">
        <f>ROUND(CU1216*I1216,0)</f>
        <v/>
      </c>
      <c r="U1216">
        <f>ROUND(CV1216*I1216,7)</f>
        <v/>
      </c>
      <c r="V1216">
        <f>ROUND(CW1216*I1216,7)</f>
        <v/>
      </c>
      <c r="W1216">
        <f>ROUND(CX1216*I1216,0)</f>
        <v/>
      </c>
      <c r="X1216">
        <f>ROUND(CY1216,0)</f>
        <v/>
      </c>
      <c r="Y1216">
        <f>ROUND(CZ1216,0)</f>
        <v/>
      </c>
      <c r="AA1216" t="n">
        <v>78869116</v>
      </c>
      <c r="AB1216">
        <f>ROUND((AC1216+AD1216+AF1216),2)</f>
        <v/>
      </c>
      <c r="AC1216">
        <f>ROUND((ES1216),2)</f>
        <v/>
      </c>
      <c r="AD1216">
        <f>ROUND((((ET1216)-(EU1216))+AE1216),2)</f>
        <v/>
      </c>
      <c r="AE1216">
        <f>ROUND((EU1216),2)</f>
        <v/>
      </c>
      <c r="AF1216">
        <f>ROUND((EV1216),2)</f>
        <v/>
      </c>
      <c r="AG1216">
        <f>ROUND((AP1216),2)</f>
        <v/>
      </c>
      <c r="AH1216">
        <f>(EW1216)</f>
        <v/>
      </c>
      <c r="AI1216">
        <f>(EX1216)</f>
        <v/>
      </c>
      <c r="AJ1216">
        <f>(AS1216)</f>
        <v/>
      </c>
      <c r="AK1216" t="n">
        <v>28.53</v>
      </c>
      <c r="AL1216" t="n">
        <v>28.53</v>
      </c>
      <c r="AM1216" t="n">
        <v>0</v>
      </c>
      <c r="AN1216" t="n">
        <v>0</v>
      </c>
      <c r="AO1216" t="n">
        <v>0</v>
      </c>
      <c r="AP1216" t="n">
        <v>0</v>
      </c>
      <c r="AQ1216" t="n">
        <v>0</v>
      </c>
      <c r="AR1216" t="n">
        <v>0</v>
      </c>
      <c r="AS1216" t="n">
        <v>0.01</v>
      </c>
      <c r="AT1216" t="n">
        <v>103</v>
      </c>
      <c r="AU1216" t="n">
        <v>52</v>
      </c>
      <c r="AV1216" t="n">
        <v>1</v>
      </c>
      <c r="AW1216" t="n">
        <v>1</v>
      </c>
      <c r="AZ1216" t="n">
        <v>1</v>
      </c>
      <c r="BA1216" t="n">
        <v>1</v>
      </c>
      <c r="BB1216" t="n">
        <v>1</v>
      </c>
      <c r="BC1216" t="n">
        <v>13.47</v>
      </c>
      <c r="BD1216" t="inlineStr"/>
      <c r="BE1216" t="inlineStr"/>
      <c r="BF1216" t="inlineStr"/>
      <c r="BG1216" t="inlineStr"/>
      <c r="BH1216" t="n">
        <v>3</v>
      </c>
      <c r="BI1216" t="n">
        <v>1</v>
      </c>
      <c r="BJ1216" t="inlineStr">
        <is>
          <t>ТССЦ Московской обл., 302-0062, приказ Минстроя России №675/пр от 28.02.2017 № 256/пр</t>
        </is>
      </c>
      <c r="BM1216" t="n">
        <v>65007</v>
      </c>
      <c r="BN1216" t="n">
        <v>0</v>
      </c>
      <c r="BO1216" t="inlineStr">
        <is>
          <t>302-0062</t>
        </is>
      </c>
      <c r="BP1216" t="n">
        <v>1</v>
      </c>
      <c r="BQ1216" t="n">
        <v>6</v>
      </c>
      <c r="BR1216" t="n">
        <v>0</v>
      </c>
      <c r="BS1216" t="n">
        <v>1</v>
      </c>
      <c r="BT1216" t="n">
        <v>1</v>
      </c>
      <c r="BU1216" t="n">
        <v>1</v>
      </c>
      <c r="BV1216" t="n">
        <v>1</v>
      </c>
      <c r="BW1216" t="n">
        <v>1</v>
      </c>
      <c r="BX1216" t="n">
        <v>1</v>
      </c>
      <c r="BY1216" t="inlineStr"/>
      <c r="BZ1216" t="n">
        <v>103</v>
      </c>
      <c r="CA1216" t="n">
        <v>52</v>
      </c>
      <c r="CB1216" t="inlineStr"/>
      <c r="CE1216" t="n">
        <v>12</v>
      </c>
      <c r="CF1216" t="n">
        <v>0</v>
      </c>
      <c r="CG1216" t="n">
        <v>0</v>
      </c>
      <c r="CM1216" t="n">
        <v>0</v>
      </c>
      <c r="CN1216" t="inlineStr"/>
      <c r="CO1216" t="n">
        <v>0</v>
      </c>
      <c r="CP1216">
        <f>(P1216+Q1216+S1216)</f>
        <v/>
      </c>
      <c r="CQ1216">
        <f>AC1216*BC1216</f>
        <v/>
      </c>
      <c r="CR1216">
        <f>(ROUND((ROUND(((ET1216)*1),0)*BB1216),0)+ROUND((ROUND(((AE1216-(EU1216))*1),0)*BS1216),0))</f>
        <v/>
      </c>
      <c r="CS1216">
        <f>(ROUND((ROUND(((EU1216)*1),0)*BS1216),0)+ROUND((ROUND(((AE1216-(EU1216))*1),0)*BS1216),0))</f>
        <v/>
      </c>
      <c r="CT1216">
        <f>AF1216*BA1216</f>
        <v/>
      </c>
      <c r="CU1216">
        <f>AG1216</f>
        <v/>
      </c>
      <c r="CV1216">
        <f>AH1216</f>
        <v/>
      </c>
      <c r="CW1216">
        <f>AI1216</f>
        <v/>
      </c>
      <c r="CX1216">
        <f>AJ1216</f>
        <v/>
      </c>
      <c r="CY1216">
        <f>(((S1216+R1216)*AT1216)/100)</f>
        <v/>
      </c>
      <c r="CZ1216">
        <f>(((S1216+R1216)*AU1216)/100)</f>
        <v/>
      </c>
      <c r="DC1216" t="inlineStr"/>
      <c r="DD1216" t="inlineStr"/>
      <c r="DE1216" t="inlineStr"/>
      <c r="DF1216" t="inlineStr"/>
      <c r="DG1216" t="inlineStr"/>
      <c r="DH1216" t="inlineStr"/>
      <c r="DI1216" t="inlineStr"/>
      <c r="DJ1216" t="inlineStr"/>
      <c r="DK1216" t="inlineStr"/>
      <c r="DL1216" t="inlineStr"/>
      <c r="DM1216" t="inlineStr"/>
      <c r="DN1216" t="n">
        <v>0</v>
      </c>
      <c r="DO1216" t="n">
        <v>0</v>
      </c>
      <c r="DP1216" t="n">
        <v>1</v>
      </c>
      <c r="DQ1216" t="n">
        <v>1</v>
      </c>
      <c r="DU1216" t="n">
        <v>1010</v>
      </c>
      <c r="DV1216" t="inlineStr">
        <is>
          <t>шт.</t>
        </is>
      </c>
      <c r="DW1216" t="inlineStr">
        <is>
          <t>шт.</t>
        </is>
      </c>
      <c r="DX1216" t="n">
        <v>1</v>
      </c>
      <c r="DZ1216" t="inlineStr"/>
      <c r="EA1216" t="inlineStr"/>
      <c r="EB1216" t="inlineStr"/>
      <c r="EC1216" t="inlineStr"/>
      <c r="EE1216" t="n">
        <v>78726000</v>
      </c>
      <c r="EF1216" t="n">
        <v>6</v>
      </c>
      <c r="EG1216" t="inlineStr">
        <is>
          <t>Ремонтно-строительные работы</t>
        </is>
      </c>
      <c r="EH1216" t="n">
        <v>99</v>
      </c>
      <c r="EI1216" t="inlineStr">
        <is>
          <t>Внутренние санитарно-технические работы</t>
        </is>
      </c>
      <c r="EJ1216" t="n">
        <v>1</v>
      </c>
      <c r="EK1216" t="n">
        <v>65007</v>
      </c>
      <c r="EL1216" t="inlineStr">
        <is>
          <t>Внутренние санитарнотехнические работы: смена труб, санприборов, запорной арматуры и другое</t>
        </is>
      </c>
      <c r="EM1216" t="inlineStr">
        <is>
          <t>рФЕР-65</t>
        </is>
      </c>
      <c r="EO1216" t="inlineStr"/>
      <c r="EQ1216" t="n">
        <v>0</v>
      </c>
      <c r="ER1216" t="n">
        <v>28.53</v>
      </c>
      <c r="ES1216" t="n">
        <v>28.53</v>
      </c>
      <c r="ET1216" t="n">
        <v>0</v>
      </c>
      <c r="EU1216" t="n">
        <v>0</v>
      </c>
      <c r="EV1216" t="n">
        <v>0</v>
      </c>
      <c r="EW1216" t="n">
        <v>0</v>
      </c>
      <c r="EX1216" t="n">
        <v>0</v>
      </c>
      <c r="FQ1216" t="n">
        <v>0</v>
      </c>
      <c r="FR1216" t="n">
        <v>0</v>
      </c>
      <c r="FS1216" t="n">
        <v>0</v>
      </c>
      <c r="FX1216" t="n">
        <v>103</v>
      </c>
      <c r="FY1216" t="n">
        <v>52</v>
      </c>
      <c r="GA1216" t="inlineStr"/>
      <c r="GD1216" t="n">
        <v>1</v>
      </c>
      <c r="GF1216" t="n">
        <v>-1687406522</v>
      </c>
      <c r="GG1216" t="n">
        <v>2</v>
      </c>
      <c r="GH1216" t="n">
        <v>1</v>
      </c>
      <c r="GI1216" t="n">
        <v>2</v>
      </c>
      <c r="GJ1216" t="n">
        <v>0</v>
      </c>
      <c r="GK1216" t="n">
        <v>0</v>
      </c>
      <c r="GL1216">
        <f>ROUND(IF(AND(BH1216=3,BI1216=3,FS1216&lt;&gt;0),P1216,0),0)</f>
        <v/>
      </c>
      <c r="GM1216">
        <f>ROUND(O1216+X1216+Y1216,0)+GX1216</f>
        <v/>
      </c>
      <c r="GN1216">
        <f>IF(OR(BI1216=0,BI1216=1),GM1216-GX1216,0)</f>
        <v/>
      </c>
      <c r="GO1216">
        <f>IF(BI1216=2,GM1216-GX1216,0)</f>
        <v/>
      </c>
      <c r="GP1216">
        <f>IF(BI1216=4,GM1216-GX1216,0)</f>
        <v/>
      </c>
      <c r="GR1216" t="n">
        <v>0</v>
      </c>
      <c r="GS1216" t="n">
        <v>3</v>
      </c>
      <c r="GT1216" t="n">
        <v>0</v>
      </c>
      <c r="GU1216" t="inlineStr"/>
      <c r="GV1216">
        <f>ROUND((GT1216),2)</f>
        <v/>
      </c>
      <c r="GW1216" t="n">
        <v>1</v>
      </c>
      <c r="GX1216">
        <f>ROUND(HC1216*I1216,0)</f>
        <v/>
      </c>
      <c r="HA1216" t="n">
        <v>0</v>
      </c>
      <c r="HB1216" t="n">
        <v>0</v>
      </c>
      <c r="HC1216">
        <f>GV1216*GW1216</f>
        <v/>
      </c>
      <c r="HE1216" t="inlineStr"/>
      <c r="HF1216" t="inlineStr"/>
      <c r="HM1216" t="inlineStr"/>
      <c r="HN1216" t="inlineStr">
        <is>
          <t>Пр/812-099.2-1</t>
        </is>
      </c>
      <c r="HO1216" t="inlineStr">
        <is>
          <t>Пр/774-099.2</t>
        </is>
      </c>
      <c r="HP1216" t="inlineStr">
        <is>
          <t>Внутренние санитарнотехнические работы: смена труб, санприборов, запорной арматуры и другое</t>
        </is>
      </c>
      <c r="HQ1216" t="inlineStr">
        <is>
          <t>Внутренние санитарнотехнические работы: смена труб, санприборов, запорной арматуры и другое</t>
        </is>
      </c>
      <c r="HS1216" t="n">
        <v>0</v>
      </c>
      <c r="IK1216" t="n">
        <v>0</v>
      </c>
    </row>
    <row r="1217">
      <c r="A1217" t="n">
        <v>17</v>
      </c>
      <c r="B1217" t="n">
        <v>0</v>
      </c>
      <c r="C1217">
        <f>ROW(SmtRes!A595)</f>
        <v/>
      </c>
      <c r="D1217">
        <f>ROW(EtalonRes!A547)</f>
        <v/>
      </c>
      <c r="E1217" t="inlineStr">
        <is>
          <t>7</t>
        </is>
      </c>
      <c r="F1217" t="inlineStr">
        <is>
          <t>м08-03-526-2</t>
        </is>
      </c>
      <c r="G1217" t="inlineStr">
        <is>
          <t>Автомат одно-, двух-, трехполюсный, устанавливаемый на конструкции на стене или колонне, на ток до 100 А</t>
        </is>
      </c>
      <c r="H1217" t="inlineStr">
        <is>
          <t>1  ШТ.</t>
        </is>
      </c>
      <c r="I1217">
        <f>ROUND(ROUND(1,4),7)</f>
        <v/>
      </c>
      <c r="J1217" t="n">
        <v>0</v>
      </c>
      <c r="K1217">
        <f>ROUND(ROUND(1,4),7)</f>
        <v/>
      </c>
      <c r="O1217">
        <f>ROUND(CP1217,0)</f>
        <v/>
      </c>
      <c r="P1217">
        <f>ROUND(CQ1217*I1217,0)</f>
        <v/>
      </c>
      <c r="Q1217">
        <f>(ROUND((ROUND((((ET1217*ROUND(0.2,7)))*I1217),0)*BB1217),0)+ROUND((ROUND(((AE1217-((EU1217*ROUND(0.2,7))))*I1217),0)*BS1217),0))</f>
        <v/>
      </c>
      <c r="R1217">
        <f>(ROUND((ROUND((((EU1217*ROUND(0.2,7)))*I1217),0)*BS1217),0)+ROUND((ROUND(((AE1217-((EU1217*ROUND(0.2,7))))*I1217),0)*BS1217),0))</f>
        <v/>
      </c>
      <c r="S1217">
        <f>ROUND(CT1217*I1217,0)</f>
        <v/>
      </c>
      <c r="T1217">
        <f>ROUND(CU1217*I1217,0)</f>
        <v/>
      </c>
      <c r="U1217">
        <f>ROUND(CV1217*I1217,7)</f>
        <v/>
      </c>
      <c r="V1217">
        <f>ROUND(CW1217*I1217,7)</f>
        <v/>
      </c>
      <c r="W1217">
        <f>ROUND(CX1217*I1217,0)</f>
        <v/>
      </c>
      <c r="X1217">
        <f>ROUND(CY1217,0)</f>
        <v/>
      </c>
      <c r="Y1217">
        <f>ROUND(CZ1217,0)</f>
        <v/>
      </c>
      <c r="AA1217" t="n">
        <v>78869116</v>
      </c>
      <c r="AB1217">
        <f>ROUND((AC1217+AD1217+AF1217),2)</f>
        <v/>
      </c>
      <c r="AC1217">
        <f>ROUND(((ES1217*ROUND(0.2,7))),2)</f>
        <v/>
      </c>
      <c r="AD1217">
        <f>ROUND(((((ET1217*ROUND(0.2,7)))-((EU1217*ROUND(0.2,7))))+AE1217),2)</f>
        <v/>
      </c>
      <c r="AE1217">
        <f>ROUND(((EU1217*ROUND(0.2,7))),2)</f>
        <v/>
      </c>
      <c r="AF1217">
        <f>ROUND(((EV1217*ROUND(0.2,7))),2)</f>
        <v/>
      </c>
      <c r="AG1217">
        <f>ROUND((AP1217),2)</f>
        <v/>
      </c>
      <c r="AH1217">
        <f>((EW1217*ROUND(0.2,7)))</f>
        <v/>
      </c>
      <c r="AI1217">
        <f>((EX1217*ROUND(0.2,7)))</f>
        <v/>
      </c>
      <c r="AJ1217">
        <f>(AS1217)</f>
        <v/>
      </c>
      <c r="AK1217" t="n">
        <v>62.43</v>
      </c>
      <c r="AL1217" t="n">
        <v>36.8</v>
      </c>
      <c r="AM1217" t="n">
        <v>3.57</v>
      </c>
      <c r="AN1217" t="n">
        <v>0.14</v>
      </c>
      <c r="AO1217" t="n">
        <v>22.06</v>
      </c>
      <c r="AP1217" t="n">
        <v>0</v>
      </c>
      <c r="AQ1217" t="n">
        <v>2.32</v>
      </c>
      <c r="AR1217" t="n">
        <v>0.01</v>
      </c>
      <c r="AS1217" t="n">
        <v>0</v>
      </c>
      <c r="AT1217" t="n">
        <v>97</v>
      </c>
      <c r="AU1217" t="n">
        <v>51</v>
      </c>
      <c r="AV1217" t="n">
        <v>1</v>
      </c>
      <c r="AW1217" t="n">
        <v>1</v>
      </c>
      <c r="AZ1217" t="n">
        <v>1</v>
      </c>
      <c r="BA1217" t="n">
        <v>52.25</v>
      </c>
      <c r="BB1217" t="n">
        <v>13.3</v>
      </c>
      <c r="BC1217" t="n">
        <v>13.79</v>
      </c>
      <c r="BD1217" t="inlineStr"/>
      <c r="BE1217" t="inlineStr"/>
      <c r="BF1217" t="inlineStr"/>
      <c r="BG1217" t="inlineStr"/>
      <c r="BH1217" t="n">
        <v>0</v>
      </c>
      <c r="BI1217" t="n">
        <v>2</v>
      </c>
      <c r="BJ1217" t="inlineStr">
        <is>
          <t>ТЕРм Московской обл., м08-03-526-2, приказ Минстроя России №675/пр от 28.02.2017 № 259/пр</t>
        </is>
      </c>
      <c r="BM1217" t="n">
        <v>108001</v>
      </c>
      <c r="BN1217" t="n">
        <v>0</v>
      </c>
      <c r="BO1217" t="inlineStr">
        <is>
          <t>м08-03-526-2</t>
        </is>
      </c>
      <c r="BP1217" t="n">
        <v>1</v>
      </c>
      <c r="BQ1217" t="n">
        <v>3</v>
      </c>
      <c r="BR1217" t="n">
        <v>0</v>
      </c>
      <c r="BS1217" t="n">
        <v>52.25</v>
      </c>
      <c r="BT1217" t="n">
        <v>1</v>
      </c>
      <c r="BU1217" t="n">
        <v>1</v>
      </c>
      <c r="BV1217" t="n">
        <v>1</v>
      </c>
      <c r="BW1217" t="n">
        <v>1</v>
      </c>
      <c r="BX1217" t="n">
        <v>1</v>
      </c>
      <c r="BY1217" t="inlineStr"/>
      <c r="BZ1217" t="n">
        <v>97</v>
      </c>
      <c r="CA1217" t="n">
        <v>51</v>
      </c>
      <c r="CB1217" t="inlineStr"/>
      <c r="CE1217" t="n">
        <v>12</v>
      </c>
      <c r="CF1217" t="n">
        <v>0</v>
      </c>
      <c r="CG1217" t="n">
        <v>0</v>
      </c>
      <c r="CM1217" t="n">
        <v>0</v>
      </c>
      <c r="CN1217" t="inlineStr"/>
      <c r="CO1217" t="n">
        <v>0</v>
      </c>
      <c r="CP1217">
        <f>(P1217+Q1217+S1217)</f>
        <v/>
      </c>
      <c r="CQ1217">
        <f>AC1217*BC1217</f>
        <v/>
      </c>
      <c r="CR1217">
        <f>(ROUND((ROUND((((ET1217*ROUND(0.2,7)))*1),0)*BB1217),0)+ROUND((ROUND(((AE1217-((EU1217*ROUND(0.2,7))))*1),0)*BS1217),0))</f>
        <v/>
      </c>
      <c r="CS1217">
        <f>(ROUND((ROUND((((EU1217*ROUND(0.2,7)))*1),0)*BS1217),0)+ROUND((ROUND(((AE1217-((EU1217*ROUND(0.2,7))))*1),0)*BS1217),0))</f>
        <v/>
      </c>
      <c r="CT1217">
        <f>AF1217*BA1217</f>
        <v/>
      </c>
      <c r="CU1217">
        <f>AG1217</f>
        <v/>
      </c>
      <c r="CV1217">
        <f>AH1217</f>
        <v/>
      </c>
      <c r="CW1217">
        <f>AI1217</f>
        <v/>
      </c>
      <c r="CX1217">
        <f>AJ1217</f>
        <v/>
      </c>
      <c r="CY1217">
        <f>(((S1217+R1217)*AT1217)/100)</f>
        <v/>
      </c>
      <c r="CZ1217">
        <f>(((S1217+R1217)*AU1217)/100)</f>
        <v/>
      </c>
      <c r="DC1217" t="inlineStr"/>
      <c r="DD1217" t="inlineStr">
        <is>
          <t>)*0,2</t>
        </is>
      </c>
      <c r="DE1217" t="inlineStr">
        <is>
          <t>)*0,2</t>
        </is>
      </c>
      <c r="DF1217" t="inlineStr">
        <is>
          <t>)*0,2</t>
        </is>
      </c>
      <c r="DG1217" t="inlineStr">
        <is>
          <t>)*0,2</t>
        </is>
      </c>
      <c r="DH1217" t="inlineStr"/>
      <c r="DI1217" t="inlineStr">
        <is>
          <t>)*0,2</t>
        </is>
      </c>
      <c r="DJ1217" t="inlineStr">
        <is>
          <t>)*0,2</t>
        </is>
      </c>
      <c r="DK1217" t="inlineStr"/>
      <c r="DL1217" t="inlineStr"/>
      <c r="DM1217" t="inlineStr"/>
      <c r="DN1217" t="n">
        <v>0</v>
      </c>
      <c r="DO1217" t="n">
        <v>0</v>
      </c>
      <c r="DP1217" t="n">
        <v>1</v>
      </c>
      <c r="DQ1217" t="n">
        <v>1</v>
      </c>
      <c r="DU1217" t="n">
        <v>1013</v>
      </c>
      <c r="DV1217" t="inlineStr">
        <is>
          <t>1  ШТ.</t>
        </is>
      </c>
      <c r="DW1217" t="inlineStr">
        <is>
          <t>1  ШТ.</t>
        </is>
      </c>
      <c r="DX1217" t="n">
        <v>1</v>
      </c>
      <c r="DZ1217" t="inlineStr"/>
      <c r="EA1217" t="inlineStr"/>
      <c r="EB1217" t="inlineStr"/>
      <c r="EC1217" t="inlineStr"/>
      <c r="EE1217" t="n">
        <v>78725665</v>
      </c>
      <c r="EF1217" t="n">
        <v>3</v>
      </c>
      <c r="EG1217" t="inlineStr">
        <is>
          <t>Монтажные работы</t>
        </is>
      </c>
      <c r="EH1217" t="n">
        <v>0</v>
      </c>
      <c r="EI1217" t="inlineStr"/>
      <c r="EJ1217" t="n">
        <v>2</v>
      </c>
      <c r="EK1217" t="n">
        <v>108001</v>
      </c>
      <c r="EL1217" t="inlineStr">
        <is>
          <t>Электротехнические установки: на других объектах</t>
        </is>
      </c>
      <c r="EM1217" t="inlineStr">
        <is>
          <t>мФЕР-08</t>
        </is>
      </c>
      <c r="EO1217" t="inlineStr"/>
      <c r="EQ1217" t="n">
        <v>0</v>
      </c>
      <c r="ER1217" t="n">
        <v>62.43</v>
      </c>
      <c r="ES1217" t="n">
        <v>36.8</v>
      </c>
      <c r="ET1217" t="n">
        <v>3.57</v>
      </c>
      <c r="EU1217" t="n">
        <v>0.14</v>
      </c>
      <c r="EV1217" t="n">
        <v>22.06</v>
      </c>
      <c r="EW1217" t="n">
        <v>2.32</v>
      </c>
      <c r="EX1217" t="n">
        <v>0.01</v>
      </c>
      <c r="EY1217" t="n">
        <v>0</v>
      </c>
      <c r="FQ1217" t="n">
        <v>0</v>
      </c>
      <c r="FR1217" t="n">
        <v>0</v>
      </c>
      <c r="FS1217" t="n">
        <v>0</v>
      </c>
      <c r="FX1217" t="n">
        <v>97</v>
      </c>
      <c r="FY1217" t="n">
        <v>51</v>
      </c>
      <c r="GA1217" t="inlineStr"/>
      <c r="GD1217" t="n">
        <v>1</v>
      </c>
      <c r="GF1217" t="n">
        <v>-2089436795</v>
      </c>
      <c r="GG1217" t="n">
        <v>2</v>
      </c>
      <c r="GH1217" t="n">
        <v>1</v>
      </c>
      <c r="GI1217" t="n">
        <v>2</v>
      </c>
      <c r="GJ1217" t="n">
        <v>0</v>
      </c>
      <c r="GK1217" t="n">
        <v>0</v>
      </c>
      <c r="GL1217">
        <f>ROUND(IF(AND(BH1217=3,BI1217=3,FS1217&lt;&gt;0),P1217,0),0)</f>
        <v/>
      </c>
      <c r="GM1217">
        <f>ROUND(O1217+X1217+Y1217,0)+GX1217</f>
        <v/>
      </c>
      <c r="GN1217">
        <f>IF(OR(BI1217=0,BI1217=1),GM1217-GX1217,0)</f>
        <v/>
      </c>
      <c r="GO1217">
        <f>IF(BI1217=2,GM1217-GX1217,0)</f>
        <v/>
      </c>
      <c r="GP1217">
        <f>IF(BI1217=4,GM1217-GX1217,0)</f>
        <v/>
      </c>
      <c r="GR1217" t="n">
        <v>0</v>
      </c>
      <c r="GS1217" t="n">
        <v>3</v>
      </c>
      <c r="GT1217" t="n">
        <v>0</v>
      </c>
      <c r="GU1217" t="inlineStr"/>
      <c r="GV1217">
        <f>ROUND((GT1217),2)</f>
        <v/>
      </c>
      <c r="GW1217" t="n">
        <v>1</v>
      </c>
      <c r="GX1217">
        <f>ROUND(HC1217*I1217,0)</f>
        <v/>
      </c>
      <c r="HA1217" t="n">
        <v>0</v>
      </c>
      <c r="HB1217" t="n">
        <v>0</v>
      </c>
      <c r="HC1217">
        <f>GV1217*GW1217</f>
        <v/>
      </c>
      <c r="HE1217" t="inlineStr"/>
      <c r="HF1217" t="inlineStr"/>
      <c r="HM1217" t="inlineStr"/>
      <c r="HN1217" t="inlineStr">
        <is>
          <t>Пр/812-049.3-1</t>
        </is>
      </c>
      <c r="HO1217" t="inlineStr">
        <is>
          <t>Пр/774-049.3</t>
        </is>
      </c>
      <c r="HP1217" t="inlineStr">
        <is>
          <t>Электротехнические установки: на других объектах</t>
        </is>
      </c>
      <c r="HQ1217" t="inlineStr">
        <is>
          <t>Электротехнические установки: на других объектах</t>
        </is>
      </c>
      <c r="HS1217" t="n">
        <v>0</v>
      </c>
      <c r="IK1217" t="n">
        <v>0</v>
      </c>
    </row>
    <row r="1218">
      <c r="A1218" t="n">
        <v>17</v>
      </c>
      <c r="B1218" t="n">
        <v>0</v>
      </c>
      <c r="C1218">
        <f>ROW(SmtRes!A615)</f>
        <v/>
      </c>
      <c r="D1218">
        <f>ROW(EtalonRes!A566)</f>
        <v/>
      </c>
      <c r="E1218" t="inlineStr">
        <is>
          <t>8</t>
        </is>
      </c>
      <c r="F1218" t="inlineStr">
        <is>
          <t>м08-03-526-2</t>
        </is>
      </c>
      <c r="G1218" t="inlineStr">
        <is>
          <t>Автомат одно-, двух-, трехполюсный, устанавливаемый на конструкции на стене или колонне, на ток до 100 А</t>
        </is>
      </c>
      <c r="H1218" t="inlineStr">
        <is>
          <t>1  ШТ.</t>
        </is>
      </c>
      <c r="I1218">
        <f>ROUND(ROUND(1,4),7)</f>
        <v/>
      </c>
      <c r="J1218" t="n">
        <v>0</v>
      </c>
      <c r="K1218">
        <f>ROUND(ROUND(1,4),7)</f>
        <v/>
      </c>
      <c r="O1218">
        <f>ROUND(CP1218,0)</f>
        <v/>
      </c>
      <c r="P1218">
        <f>ROUND(CQ1218*I1218,0)</f>
        <v/>
      </c>
      <c r="Q1218">
        <f>(ROUND((ROUND(((ET1218)*I1218),0)*BB1218),0)+ROUND((ROUND(((AE1218-(EU1218))*I1218),0)*BS1218),0))</f>
        <v/>
      </c>
      <c r="R1218">
        <f>(ROUND((ROUND(((EU1218)*I1218),0)*BS1218),0)+ROUND((ROUND(((AE1218-(EU1218))*I1218),0)*BS1218),0))</f>
        <v/>
      </c>
      <c r="S1218">
        <f>ROUND(CT1218*I1218,0)</f>
        <v/>
      </c>
      <c r="T1218">
        <f>ROUND(CU1218*I1218,0)</f>
        <v/>
      </c>
      <c r="U1218">
        <f>ROUND(CV1218*I1218,7)</f>
        <v/>
      </c>
      <c r="V1218">
        <f>ROUND(CW1218*I1218,7)</f>
        <v/>
      </c>
      <c r="W1218">
        <f>ROUND(CX1218*I1218,0)</f>
        <v/>
      </c>
      <c r="X1218">
        <f>ROUND(CY1218,0)</f>
        <v/>
      </c>
      <c r="Y1218">
        <f>ROUND(CZ1218,0)</f>
        <v/>
      </c>
      <c r="AA1218" t="n">
        <v>78869116</v>
      </c>
      <c r="AB1218">
        <f>ROUND((AC1218+AD1218+AF1218),2)</f>
        <v/>
      </c>
      <c r="AC1218">
        <f>ROUND((ES1218),2)</f>
        <v/>
      </c>
      <c r="AD1218">
        <f>ROUND((((ET1218)-(EU1218))+AE1218),2)</f>
        <v/>
      </c>
      <c r="AE1218">
        <f>ROUND((EU1218),2)</f>
        <v/>
      </c>
      <c r="AF1218">
        <f>ROUND((EV1218),2)</f>
        <v/>
      </c>
      <c r="AG1218">
        <f>ROUND((AP1218),2)</f>
        <v/>
      </c>
      <c r="AH1218">
        <f>(EW1218)</f>
        <v/>
      </c>
      <c r="AI1218">
        <f>(EX1218)</f>
        <v/>
      </c>
      <c r="AJ1218">
        <f>(AS1218)</f>
        <v/>
      </c>
      <c r="AK1218" t="n">
        <v>62.43</v>
      </c>
      <c r="AL1218" t="n">
        <v>36.8</v>
      </c>
      <c r="AM1218" t="n">
        <v>3.57</v>
      </c>
      <c r="AN1218" t="n">
        <v>0.14</v>
      </c>
      <c r="AO1218" t="n">
        <v>22.06</v>
      </c>
      <c r="AP1218" t="n">
        <v>0</v>
      </c>
      <c r="AQ1218" t="n">
        <v>2.32</v>
      </c>
      <c r="AR1218" t="n">
        <v>0.01</v>
      </c>
      <c r="AS1218" t="n">
        <v>0</v>
      </c>
      <c r="AT1218" t="n">
        <v>97</v>
      </c>
      <c r="AU1218" t="n">
        <v>51</v>
      </c>
      <c r="AV1218" t="n">
        <v>1</v>
      </c>
      <c r="AW1218" t="n">
        <v>1</v>
      </c>
      <c r="AZ1218" t="n">
        <v>1</v>
      </c>
      <c r="BA1218" t="n">
        <v>52.25</v>
      </c>
      <c r="BB1218" t="n">
        <v>13.3</v>
      </c>
      <c r="BC1218" t="n">
        <v>13.79</v>
      </c>
      <c r="BD1218" t="inlineStr"/>
      <c r="BE1218" t="inlineStr"/>
      <c r="BF1218" t="inlineStr"/>
      <c r="BG1218" t="inlineStr"/>
      <c r="BH1218" t="n">
        <v>0</v>
      </c>
      <c r="BI1218" t="n">
        <v>2</v>
      </c>
      <c r="BJ1218" t="inlineStr">
        <is>
          <t>ТЕРм Московской обл., м08-03-526-2, приказ Минстроя России №675/пр от 28.02.2017 № 259/пр</t>
        </is>
      </c>
      <c r="BM1218" t="n">
        <v>108001</v>
      </c>
      <c r="BN1218" t="n">
        <v>0</v>
      </c>
      <c r="BO1218" t="inlineStr">
        <is>
          <t>м08-03-526-2</t>
        </is>
      </c>
      <c r="BP1218" t="n">
        <v>1</v>
      </c>
      <c r="BQ1218" t="n">
        <v>3</v>
      </c>
      <c r="BR1218" t="n">
        <v>0</v>
      </c>
      <c r="BS1218" t="n">
        <v>52.25</v>
      </c>
      <c r="BT1218" t="n">
        <v>1</v>
      </c>
      <c r="BU1218" t="n">
        <v>1</v>
      </c>
      <c r="BV1218" t="n">
        <v>1</v>
      </c>
      <c r="BW1218" t="n">
        <v>1</v>
      </c>
      <c r="BX1218" t="n">
        <v>1</v>
      </c>
      <c r="BY1218" t="inlineStr"/>
      <c r="BZ1218" t="n">
        <v>97</v>
      </c>
      <c r="CA1218" t="n">
        <v>51</v>
      </c>
      <c r="CB1218" t="inlineStr"/>
      <c r="CE1218" t="n">
        <v>12</v>
      </c>
      <c r="CF1218" t="n">
        <v>0</v>
      </c>
      <c r="CG1218" t="n">
        <v>0</v>
      </c>
      <c r="CM1218" t="n">
        <v>0</v>
      </c>
      <c r="CN1218" t="inlineStr"/>
      <c r="CO1218" t="n">
        <v>0</v>
      </c>
      <c r="CP1218">
        <f>(P1218+Q1218+S1218)</f>
        <v/>
      </c>
      <c r="CQ1218">
        <f>AC1218*BC1218</f>
        <v/>
      </c>
      <c r="CR1218">
        <f>(ROUND((ROUND(((ET1218)*1),0)*BB1218),0)+ROUND((ROUND(((AE1218-(EU1218))*1),0)*BS1218),0))</f>
        <v/>
      </c>
      <c r="CS1218">
        <f>(ROUND((ROUND(((EU1218)*1),0)*BS1218),0)+ROUND((ROUND(((AE1218-(EU1218))*1),0)*BS1218),0))</f>
        <v/>
      </c>
      <c r="CT1218">
        <f>AF1218*BA1218</f>
        <v/>
      </c>
      <c r="CU1218">
        <f>AG1218</f>
        <v/>
      </c>
      <c r="CV1218">
        <f>AH1218</f>
        <v/>
      </c>
      <c r="CW1218">
        <f>AI1218</f>
        <v/>
      </c>
      <c r="CX1218">
        <f>AJ1218</f>
        <v/>
      </c>
      <c r="CY1218">
        <f>(((S1218+R1218)*AT1218)/100)</f>
        <v/>
      </c>
      <c r="CZ1218">
        <f>(((S1218+R1218)*AU1218)/100)</f>
        <v/>
      </c>
      <c r="DC1218" t="inlineStr"/>
      <c r="DD1218" t="inlineStr"/>
      <c r="DE1218" t="inlineStr"/>
      <c r="DF1218" t="inlineStr"/>
      <c r="DG1218" t="inlineStr"/>
      <c r="DH1218" t="inlineStr"/>
      <c r="DI1218" t="inlineStr"/>
      <c r="DJ1218" t="inlineStr"/>
      <c r="DK1218" t="inlineStr"/>
      <c r="DL1218" t="inlineStr"/>
      <c r="DM1218" t="inlineStr"/>
      <c r="DN1218" t="n">
        <v>0</v>
      </c>
      <c r="DO1218" t="n">
        <v>0</v>
      </c>
      <c r="DP1218" t="n">
        <v>1</v>
      </c>
      <c r="DQ1218" t="n">
        <v>1</v>
      </c>
      <c r="DU1218" t="n">
        <v>1013</v>
      </c>
      <c r="DV1218" t="inlineStr">
        <is>
          <t>1  ШТ.</t>
        </is>
      </c>
      <c r="DW1218" t="inlineStr">
        <is>
          <t>1  ШТ.</t>
        </is>
      </c>
      <c r="DX1218" t="n">
        <v>1</v>
      </c>
      <c r="DZ1218" t="inlineStr"/>
      <c r="EA1218" t="inlineStr"/>
      <c r="EB1218" t="inlineStr"/>
      <c r="EC1218" t="inlineStr"/>
      <c r="EE1218" t="n">
        <v>78725665</v>
      </c>
      <c r="EF1218" t="n">
        <v>3</v>
      </c>
      <c r="EG1218" t="inlineStr">
        <is>
          <t>Монтажные работы</t>
        </is>
      </c>
      <c r="EH1218" t="n">
        <v>0</v>
      </c>
      <c r="EI1218" t="inlineStr"/>
      <c r="EJ1218" t="n">
        <v>2</v>
      </c>
      <c r="EK1218" t="n">
        <v>108001</v>
      </c>
      <c r="EL1218" t="inlineStr">
        <is>
          <t>Электротехнические установки: на других объектах</t>
        </is>
      </c>
      <c r="EM1218" t="inlineStr">
        <is>
          <t>мФЕР-08</t>
        </is>
      </c>
      <c r="EO1218" t="inlineStr"/>
      <c r="EQ1218" t="n">
        <v>0</v>
      </c>
      <c r="ER1218" t="n">
        <v>62.43</v>
      </c>
      <c r="ES1218" t="n">
        <v>36.8</v>
      </c>
      <c r="ET1218" t="n">
        <v>3.57</v>
      </c>
      <c r="EU1218" t="n">
        <v>0.14</v>
      </c>
      <c r="EV1218" t="n">
        <v>22.06</v>
      </c>
      <c r="EW1218" t="n">
        <v>2.32</v>
      </c>
      <c r="EX1218" t="n">
        <v>0.01</v>
      </c>
      <c r="EY1218" t="n">
        <v>0</v>
      </c>
      <c r="FQ1218" t="n">
        <v>0</v>
      </c>
      <c r="FR1218" t="n">
        <v>0</v>
      </c>
      <c r="FS1218" t="n">
        <v>0</v>
      </c>
      <c r="FX1218" t="n">
        <v>97</v>
      </c>
      <c r="FY1218" t="n">
        <v>51</v>
      </c>
      <c r="GA1218" t="inlineStr"/>
      <c r="GD1218" t="n">
        <v>1</v>
      </c>
      <c r="GF1218" t="n">
        <v>-2089436795</v>
      </c>
      <c r="GG1218" t="n">
        <v>2</v>
      </c>
      <c r="GH1218" t="n">
        <v>1</v>
      </c>
      <c r="GI1218" t="n">
        <v>2</v>
      </c>
      <c r="GJ1218" t="n">
        <v>0</v>
      </c>
      <c r="GK1218" t="n">
        <v>0</v>
      </c>
      <c r="GL1218">
        <f>ROUND(IF(AND(BH1218=3,BI1218=3,FS1218&lt;&gt;0),P1218,0),0)</f>
        <v/>
      </c>
      <c r="GM1218">
        <f>ROUND(O1218+X1218+Y1218,0)+GX1218</f>
        <v/>
      </c>
      <c r="GN1218">
        <f>IF(OR(BI1218=0,BI1218=1),GM1218-GX1218,0)</f>
        <v/>
      </c>
      <c r="GO1218">
        <f>IF(BI1218=2,GM1218-GX1218,0)</f>
        <v/>
      </c>
      <c r="GP1218">
        <f>IF(BI1218=4,GM1218-GX1218,0)</f>
        <v/>
      </c>
      <c r="GR1218" t="n">
        <v>0</v>
      </c>
      <c r="GS1218" t="n">
        <v>3</v>
      </c>
      <c r="GT1218" t="n">
        <v>0</v>
      </c>
      <c r="GU1218" t="inlineStr"/>
      <c r="GV1218">
        <f>ROUND((GT1218),2)</f>
        <v/>
      </c>
      <c r="GW1218" t="n">
        <v>1</v>
      </c>
      <c r="GX1218">
        <f>ROUND(HC1218*I1218,0)</f>
        <v/>
      </c>
      <c r="HA1218" t="n">
        <v>0</v>
      </c>
      <c r="HB1218" t="n">
        <v>0</v>
      </c>
      <c r="HC1218">
        <f>GV1218*GW1218</f>
        <v/>
      </c>
      <c r="HE1218" t="inlineStr"/>
      <c r="HF1218" t="inlineStr"/>
      <c r="HM1218" t="inlineStr"/>
      <c r="HN1218" t="inlineStr">
        <is>
          <t>Пр/812-049.3-1</t>
        </is>
      </c>
      <c r="HO1218" t="inlineStr">
        <is>
          <t>Пр/774-049.3</t>
        </is>
      </c>
      <c r="HP1218" t="inlineStr">
        <is>
          <t>Электротехнические установки: на других объектах</t>
        </is>
      </c>
      <c r="HQ1218" t="inlineStr">
        <is>
          <t>Электротехнические установки: на других объектах</t>
        </is>
      </c>
      <c r="HS1218" t="n">
        <v>0</v>
      </c>
      <c r="IK1218" t="n">
        <v>0</v>
      </c>
    </row>
    <row r="1219">
      <c r="A1219" t="n">
        <v>18</v>
      </c>
      <c r="B1219" t="n">
        <v>0</v>
      </c>
      <c r="C1219" t="n">
        <v>614</v>
      </c>
      <c r="E1219" t="inlineStr">
        <is>
          <t>8,1</t>
        </is>
      </c>
      <c r="F1219" t="inlineStr">
        <is>
          <t>509-2247</t>
        </is>
      </c>
      <c r="G1219" t="inlineStr">
        <is>
          <t>Выключатели автоматические «IEK» ВА47-29 4Р 25А, характеристика С</t>
        </is>
      </c>
      <c r="H1219" t="inlineStr">
        <is>
          <t>шт.</t>
        </is>
      </c>
      <c r="I1219">
        <f>I1218*J1219</f>
        <v/>
      </c>
      <c r="J1219" t="n">
        <v>1</v>
      </c>
      <c r="K1219" t="n">
        <v>1</v>
      </c>
      <c r="O1219">
        <f>ROUND(CP1219,0)</f>
        <v/>
      </c>
      <c r="P1219">
        <f>ROUND(CQ1219*I1219,0)</f>
        <v/>
      </c>
      <c r="Q1219">
        <f>(ROUND((ROUND(((ET1219)*I1219),0)*BB1219),0)+ROUND((ROUND(((AE1219-(EU1219))*I1219),0)*BS1219),0))</f>
        <v/>
      </c>
      <c r="R1219">
        <f>(ROUND((ROUND(((EU1219)*I1219),0)*BS1219),0)+ROUND((ROUND(((AE1219-(EU1219))*I1219),0)*BS1219),0))</f>
        <v/>
      </c>
      <c r="S1219">
        <f>ROUND(CT1219*I1219,0)</f>
        <v/>
      </c>
      <c r="T1219">
        <f>ROUND(CU1219*I1219,0)</f>
        <v/>
      </c>
      <c r="U1219">
        <f>ROUND(CV1219*I1219,7)</f>
        <v/>
      </c>
      <c r="V1219">
        <f>ROUND(CW1219*I1219,7)</f>
        <v/>
      </c>
      <c r="W1219">
        <f>ROUND(CX1219*I1219,0)</f>
        <v/>
      </c>
      <c r="X1219">
        <f>ROUND(CY1219,0)</f>
        <v/>
      </c>
      <c r="Y1219">
        <f>ROUND(CZ1219,0)</f>
        <v/>
      </c>
      <c r="AA1219" t="n">
        <v>78869116</v>
      </c>
      <c r="AB1219">
        <f>ROUND((AC1219+AD1219+AF1219),2)</f>
        <v/>
      </c>
      <c r="AC1219">
        <f>ROUND((ES1219),2)</f>
        <v/>
      </c>
      <c r="AD1219">
        <f>ROUND((((ET1219)-(EU1219))+AE1219),2)</f>
        <v/>
      </c>
      <c r="AE1219">
        <f>ROUND((EU1219),2)</f>
        <v/>
      </c>
      <c r="AF1219">
        <f>ROUND((EV1219),2)</f>
        <v/>
      </c>
      <c r="AG1219">
        <f>ROUND((AP1219),2)</f>
        <v/>
      </c>
      <c r="AH1219">
        <f>(EW1219)</f>
        <v/>
      </c>
      <c r="AI1219">
        <f>(EX1219)</f>
        <v/>
      </c>
      <c r="AJ1219">
        <f>(AS1219)</f>
        <v/>
      </c>
      <c r="AK1219" t="n">
        <v>57.43</v>
      </c>
      <c r="AL1219" t="n">
        <v>57.43</v>
      </c>
      <c r="AM1219" t="n">
        <v>0</v>
      </c>
      <c r="AN1219" t="n">
        <v>0</v>
      </c>
      <c r="AO1219" t="n">
        <v>0</v>
      </c>
      <c r="AP1219" t="n">
        <v>0</v>
      </c>
      <c r="AQ1219" t="n">
        <v>0</v>
      </c>
      <c r="AR1219" t="n">
        <v>0</v>
      </c>
      <c r="AS1219" t="n">
        <v>0.02</v>
      </c>
      <c r="AT1219" t="n">
        <v>97</v>
      </c>
      <c r="AU1219" t="n">
        <v>51</v>
      </c>
      <c r="AV1219" t="n">
        <v>1</v>
      </c>
      <c r="AW1219" t="n">
        <v>1</v>
      </c>
      <c r="AZ1219" t="n">
        <v>1</v>
      </c>
      <c r="BA1219" t="n">
        <v>1</v>
      </c>
      <c r="BB1219" t="n">
        <v>1</v>
      </c>
      <c r="BC1219" t="n">
        <v>8.539999999999999</v>
      </c>
      <c r="BD1219" t="inlineStr"/>
      <c r="BE1219" t="inlineStr"/>
      <c r="BF1219" t="inlineStr"/>
      <c r="BG1219" t="inlineStr"/>
      <c r="BH1219" t="n">
        <v>3</v>
      </c>
      <c r="BI1219" t="n">
        <v>2</v>
      </c>
      <c r="BJ1219" t="inlineStr">
        <is>
          <t>ТССЦ Московской обл., 509-2247, приказ Минстроя России №675/пр от 28.02.2017 № 258/пр</t>
        </is>
      </c>
      <c r="BM1219" t="n">
        <v>108001</v>
      </c>
      <c r="BN1219" t="n">
        <v>0</v>
      </c>
      <c r="BO1219" t="inlineStr">
        <is>
          <t>509-2247</t>
        </is>
      </c>
      <c r="BP1219" t="n">
        <v>1</v>
      </c>
      <c r="BQ1219" t="n">
        <v>3</v>
      </c>
      <c r="BR1219" t="n">
        <v>0</v>
      </c>
      <c r="BS1219" t="n">
        <v>1</v>
      </c>
      <c r="BT1219" t="n">
        <v>1</v>
      </c>
      <c r="BU1219" t="n">
        <v>1</v>
      </c>
      <c r="BV1219" t="n">
        <v>1</v>
      </c>
      <c r="BW1219" t="n">
        <v>1</v>
      </c>
      <c r="BX1219" t="n">
        <v>1</v>
      </c>
      <c r="BY1219" t="inlineStr"/>
      <c r="BZ1219" t="n">
        <v>97</v>
      </c>
      <c r="CA1219" t="n">
        <v>51</v>
      </c>
      <c r="CB1219" t="inlineStr"/>
      <c r="CE1219" t="n">
        <v>12</v>
      </c>
      <c r="CF1219" t="n">
        <v>0</v>
      </c>
      <c r="CG1219" t="n">
        <v>0</v>
      </c>
      <c r="CM1219" t="n">
        <v>0</v>
      </c>
      <c r="CN1219" t="inlineStr"/>
      <c r="CO1219" t="n">
        <v>0</v>
      </c>
      <c r="CP1219">
        <f>(P1219+Q1219+S1219)</f>
        <v/>
      </c>
      <c r="CQ1219">
        <f>AC1219*BC1219</f>
        <v/>
      </c>
      <c r="CR1219">
        <f>(ROUND((ROUND(((ET1219)*1),0)*BB1219),0)+ROUND((ROUND(((AE1219-(EU1219))*1),0)*BS1219),0))</f>
        <v/>
      </c>
      <c r="CS1219">
        <f>(ROUND((ROUND(((EU1219)*1),0)*BS1219),0)+ROUND((ROUND(((AE1219-(EU1219))*1),0)*BS1219),0))</f>
        <v/>
      </c>
      <c r="CT1219">
        <f>AF1219*BA1219</f>
        <v/>
      </c>
      <c r="CU1219">
        <f>AG1219</f>
        <v/>
      </c>
      <c r="CV1219">
        <f>AH1219</f>
        <v/>
      </c>
      <c r="CW1219">
        <f>AI1219</f>
        <v/>
      </c>
      <c r="CX1219">
        <f>AJ1219</f>
        <v/>
      </c>
      <c r="CY1219">
        <f>(((S1219+R1219)*AT1219)/100)</f>
        <v/>
      </c>
      <c r="CZ1219">
        <f>(((S1219+R1219)*AU1219)/100)</f>
        <v/>
      </c>
      <c r="DC1219" t="inlineStr"/>
      <c r="DD1219" t="inlineStr"/>
      <c r="DE1219" t="inlineStr"/>
      <c r="DF1219" t="inlineStr"/>
      <c r="DG1219" t="inlineStr"/>
      <c r="DH1219" t="inlineStr"/>
      <c r="DI1219" t="inlineStr"/>
      <c r="DJ1219" t="inlineStr"/>
      <c r="DK1219" t="inlineStr"/>
      <c r="DL1219" t="inlineStr"/>
      <c r="DM1219" t="inlineStr"/>
      <c r="DN1219" t="n">
        <v>0</v>
      </c>
      <c r="DO1219" t="n">
        <v>0</v>
      </c>
      <c r="DP1219" t="n">
        <v>1</v>
      </c>
      <c r="DQ1219" t="n">
        <v>1</v>
      </c>
      <c r="DU1219" t="n">
        <v>1010</v>
      </c>
      <c r="DV1219" t="inlineStr">
        <is>
          <t>шт.</t>
        </is>
      </c>
      <c r="DW1219" t="inlineStr">
        <is>
          <t>шт.</t>
        </is>
      </c>
      <c r="DX1219" t="n">
        <v>1</v>
      </c>
      <c r="DZ1219" t="inlineStr"/>
      <c r="EA1219" t="inlineStr"/>
      <c r="EB1219" t="inlineStr"/>
      <c r="EC1219" t="inlineStr"/>
      <c r="EE1219" t="n">
        <v>78725665</v>
      </c>
      <c r="EF1219" t="n">
        <v>3</v>
      </c>
      <c r="EG1219" t="inlineStr">
        <is>
          <t>Монтажные работы</t>
        </is>
      </c>
      <c r="EH1219" t="n">
        <v>0</v>
      </c>
      <c r="EI1219" t="inlineStr"/>
      <c r="EJ1219" t="n">
        <v>2</v>
      </c>
      <c r="EK1219" t="n">
        <v>108001</v>
      </c>
      <c r="EL1219" t="inlineStr">
        <is>
          <t>Электротехнические установки: на других объектах</t>
        </is>
      </c>
      <c r="EM1219" t="inlineStr">
        <is>
          <t>мФЕР-08</t>
        </is>
      </c>
      <c r="EO1219" t="inlineStr"/>
      <c r="EQ1219" t="n">
        <v>0</v>
      </c>
      <c r="ER1219" t="n">
        <v>57.43</v>
      </c>
      <c r="ES1219" t="n">
        <v>57.43</v>
      </c>
      <c r="ET1219" t="n">
        <v>0</v>
      </c>
      <c r="EU1219" t="n">
        <v>0</v>
      </c>
      <c r="EV1219" t="n">
        <v>0</v>
      </c>
      <c r="EW1219" t="n">
        <v>0</v>
      </c>
      <c r="EX1219" t="n">
        <v>0</v>
      </c>
      <c r="FQ1219" t="n">
        <v>0</v>
      </c>
      <c r="FR1219" t="n">
        <v>0</v>
      </c>
      <c r="FS1219" t="n">
        <v>0</v>
      </c>
      <c r="FX1219" t="n">
        <v>97</v>
      </c>
      <c r="FY1219" t="n">
        <v>51</v>
      </c>
      <c r="GA1219" t="inlineStr"/>
      <c r="GD1219" t="n">
        <v>1</v>
      </c>
      <c r="GF1219" t="n">
        <v>-104479151</v>
      </c>
      <c r="GG1219" t="n">
        <v>2</v>
      </c>
      <c r="GH1219" t="n">
        <v>1</v>
      </c>
      <c r="GI1219" t="n">
        <v>2</v>
      </c>
      <c r="GJ1219" t="n">
        <v>0</v>
      </c>
      <c r="GK1219" t="n">
        <v>0</v>
      </c>
      <c r="GL1219">
        <f>ROUND(IF(AND(BH1219=3,BI1219=3,FS1219&lt;&gt;0),P1219,0),0)</f>
        <v/>
      </c>
      <c r="GM1219">
        <f>ROUND(O1219+X1219+Y1219,0)+GX1219</f>
        <v/>
      </c>
      <c r="GN1219">
        <f>IF(OR(BI1219=0,BI1219=1),GM1219-GX1219,0)</f>
        <v/>
      </c>
      <c r="GO1219">
        <f>IF(BI1219=2,GM1219-GX1219,0)</f>
        <v/>
      </c>
      <c r="GP1219">
        <f>IF(BI1219=4,GM1219-GX1219,0)</f>
        <v/>
      </c>
      <c r="GR1219" t="n">
        <v>0</v>
      </c>
      <c r="GS1219" t="n">
        <v>3</v>
      </c>
      <c r="GT1219" t="n">
        <v>0</v>
      </c>
      <c r="GU1219" t="inlineStr"/>
      <c r="GV1219">
        <f>ROUND((GT1219),2)</f>
        <v/>
      </c>
      <c r="GW1219" t="n">
        <v>1</v>
      </c>
      <c r="GX1219">
        <f>ROUND(HC1219*I1219,0)</f>
        <v/>
      </c>
      <c r="HA1219" t="n">
        <v>0</v>
      </c>
      <c r="HB1219" t="n">
        <v>0</v>
      </c>
      <c r="HC1219">
        <f>GV1219*GW1219</f>
        <v/>
      </c>
      <c r="HE1219" t="inlineStr"/>
      <c r="HF1219" t="inlineStr"/>
      <c r="HM1219" t="inlineStr"/>
      <c r="HN1219" t="inlineStr">
        <is>
          <t>Пр/812-049.3-1</t>
        </is>
      </c>
      <c r="HO1219" t="inlineStr">
        <is>
          <t>Пр/774-049.3</t>
        </is>
      </c>
      <c r="HP1219" t="inlineStr">
        <is>
          <t>Электротехнические установки: на других объектах</t>
        </is>
      </c>
      <c r="HQ1219" t="inlineStr">
        <is>
          <t>Электротехнические установки: на других объектах</t>
        </is>
      </c>
      <c r="HS1219" t="n">
        <v>0</v>
      </c>
      <c r="IK1219" t="n">
        <v>0</v>
      </c>
    </row>
    <row r="1220"/>
    <row r="1221">
      <c r="A1221" s="435" t="n">
        <v>51</v>
      </c>
      <c r="B1221" s="435">
        <f>B1202</f>
        <v/>
      </c>
      <c r="C1221" s="435">
        <f>A1202</f>
        <v/>
      </c>
      <c r="D1221" s="435">
        <f>ROW(A1202)</f>
        <v/>
      </c>
      <c r="E1221" s="435" t="n"/>
      <c r="F1221" s="435">
        <f>IF(F1202&lt;&gt;"",F1202,"")</f>
        <v/>
      </c>
      <c r="G1221" s="435">
        <f>IF(G1202&lt;&gt;"",G1202,"")</f>
        <v/>
      </c>
      <c r="H1221" s="435" t="n">
        <v>0</v>
      </c>
      <c r="I1221" s="435" t="n"/>
      <c r="J1221" s="435" t="n"/>
      <c r="K1221" s="435" t="n"/>
      <c r="L1221" s="435" t="n"/>
      <c r="M1221" s="435" t="n"/>
      <c r="N1221" s="435" t="n"/>
      <c r="O1221" s="435" t="n">
        <v>0</v>
      </c>
      <c r="P1221" s="435" t="n">
        <v>0</v>
      </c>
      <c r="Q1221" s="435" t="n">
        <v>0</v>
      </c>
      <c r="R1221" s="435" t="n">
        <v>0</v>
      </c>
      <c r="S1221" s="435" t="n">
        <v>0</v>
      </c>
      <c r="T1221" s="435" t="n">
        <v>0</v>
      </c>
      <c r="U1221" s="435" t="n">
        <v>0</v>
      </c>
      <c r="V1221" s="435" t="n">
        <v>0</v>
      </c>
      <c r="W1221" s="435" t="n">
        <v>0</v>
      </c>
      <c r="X1221" s="435" t="n">
        <v>0</v>
      </c>
      <c r="Y1221" s="435" t="n">
        <v>0</v>
      </c>
      <c r="Z1221" s="435" t="n"/>
      <c r="AA1221" s="435" t="n"/>
      <c r="AB1221" s="435" t="n"/>
      <c r="AC1221" s="435" t="n"/>
      <c r="AD1221" s="435" t="n"/>
      <c r="AE1221" s="435" t="n"/>
      <c r="AF1221" s="435" t="n"/>
      <c r="AG1221" s="435" t="n"/>
      <c r="AH1221" s="435" t="n"/>
      <c r="AI1221" s="435" t="n"/>
      <c r="AJ1221" s="435" t="n"/>
      <c r="AK1221" s="435" t="n"/>
      <c r="AL1221" s="435" t="n"/>
      <c r="AM1221" s="435" t="n"/>
      <c r="AN1221" s="435" t="n"/>
      <c r="AO1221" s="435">
        <f>ROUND(BX1221,0)</f>
        <v/>
      </c>
      <c r="AP1221" s="435">
        <f>ROUND(BY1221,0)</f>
        <v/>
      </c>
      <c r="AQ1221" s="435">
        <f>ROUND(BZ1221,0)</f>
        <v/>
      </c>
      <c r="AR1221" s="435">
        <f>ROUND(CA1221,0)</f>
        <v/>
      </c>
      <c r="AS1221" s="435">
        <f>ROUND(CB1221,0)</f>
        <v/>
      </c>
      <c r="AT1221" s="435">
        <f>ROUND(CC1221,0)</f>
        <v/>
      </c>
      <c r="AU1221" s="435">
        <f>ROUND(CD1221,0)</f>
        <v/>
      </c>
      <c r="AV1221" s="435">
        <f>ROUND(CE1221,0)</f>
        <v/>
      </c>
      <c r="AW1221" s="435">
        <f>ROUND(CF1221,0)</f>
        <v/>
      </c>
      <c r="AX1221" s="435">
        <f>ROUND(CG1221,0)</f>
        <v/>
      </c>
      <c r="AY1221" s="435">
        <f>ROUND(CH1221,0)</f>
        <v/>
      </c>
      <c r="AZ1221" s="435">
        <f>ROUND(CI1221,0)</f>
        <v/>
      </c>
      <c r="BA1221" s="435">
        <f>ROUND(CJ1221,0)</f>
        <v/>
      </c>
      <c r="BB1221" s="435">
        <f>ROUND(CK1221,0)</f>
        <v/>
      </c>
      <c r="BC1221" s="435">
        <f>ROUND(CL1221,0)</f>
        <v/>
      </c>
      <c r="BD1221" s="435">
        <f>ROUND(CM1221,0)</f>
        <v/>
      </c>
      <c r="BE1221" s="435" t="n"/>
      <c r="BF1221" s="435" t="n"/>
      <c r="BG1221" s="435" t="n"/>
      <c r="BH1221" s="435" t="n"/>
      <c r="BI1221" s="435" t="n"/>
      <c r="BJ1221" s="435" t="n"/>
      <c r="BK1221" s="435" t="n"/>
      <c r="BL1221" s="435" t="n"/>
      <c r="BM1221" s="435" t="n"/>
      <c r="BN1221" s="435" t="n"/>
      <c r="BO1221" s="435" t="n"/>
      <c r="BP1221" s="435" t="n"/>
      <c r="BQ1221" s="435" t="n"/>
      <c r="BR1221" s="435" t="n"/>
      <c r="BS1221" s="435" t="n"/>
      <c r="BT1221" s="435" t="n"/>
      <c r="BU1221" s="435" t="n"/>
      <c r="BV1221" s="435" t="n"/>
      <c r="BW1221" s="435" t="n"/>
      <c r="BX1221" s="435" t="n"/>
      <c r="BY1221" s="435" t="n"/>
      <c r="BZ1221" s="435" t="n"/>
      <c r="CA1221" s="435" t="n"/>
      <c r="CB1221" s="435" t="n"/>
      <c r="CC1221" s="435" t="n"/>
      <c r="CD1221" s="435" t="n"/>
      <c r="CE1221" s="435" t="n"/>
      <c r="CF1221" s="435" t="n"/>
      <c r="CG1221" s="435" t="n"/>
      <c r="CH1221" s="435" t="n"/>
      <c r="CI1221" s="435" t="n"/>
      <c r="CJ1221" s="435" t="n"/>
      <c r="CK1221" s="435" t="n"/>
      <c r="CL1221" s="435" t="n"/>
      <c r="CM1221" s="435" t="n"/>
      <c r="CN1221" s="435" t="n"/>
      <c r="CO1221" s="435" t="n"/>
      <c r="CP1221" s="435" t="n"/>
      <c r="CQ1221" s="435" t="n"/>
      <c r="CR1221" s="435" t="n"/>
      <c r="CS1221" s="435" t="n"/>
      <c r="CT1221" s="435" t="n"/>
      <c r="CU1221" s="435" t="n"/>
      <c r="CV1221" s="435" t="n"/>
      <c r="CW1221" s="435" t="n"/>
      <c r="CX1221" s="435" t="n"/>
      <c r="CY1221" s="435" t="n"/>
      <c r="CZ1221" s="435" t="n"/>
      <c r="DA1221" s="435" t="n"/>
      <c r="DB1221" s="435" t="n"/>
      <c r="DC1221" s="435" t="n"/>
      <c r="DD1221" s="435" t="n"/>
      <c r="DE1221" s="435" t="n"/>
      <c r="DF1221" s="435" t="n"/>
      <c r="DG1221" s="436" t="n"/>
      <c r="DH1221" s="436" t="n"/>
      <c r="DI1221" s="436" t="n"/>
      <c r="DJ1221" s="436" t="n"/>
      <c r="DK1221" s="436" t="n"/>
      <c r="DL1221" s="436" t="n"/>
      <c r="DM1221" s="436" t="n"/>
      <c r="DN1221" s="436" t="n"/>
      <c r="DO1221" s="436" t="n"/>
      <c r="DP1221" s="436" t="n"/>
      <c r="DQ1221" s="436" t="n"/>
      <c r="DR1221" s="436" t="n"/>
      <c r="DS1221" s="436" t="n"/>
      <c r="DT1221" s="436" t="n"/>
      <c r="DU1221" s="436" t="n"/>
      <c r="DV1221" s="436" t="n"/>
      <c r="DW1221" s="436" t="n"/>
      <c r="DX1221" s="436" t="n"/>
      <c r="DY1221" s="436" t="n"/>
      <c r="DZ1221" s="436" t="n"/>
      <c r="EA1221" s="436" t="n"/>
      <c r="EB1221" s="436" t="n"/>
      <c r="EC1221" s="436" t="n"/>
      <c r="ED1221" s="436" t="n"/>
      <c r="EE1221" s="436" t="n"/>
      <c r="EF1221" s="436" t="n"/>
      <c r="EG1221" s="436" t="n"/>
      <c r="EH1221" s="436" t="n"/>
      <c r="EI1221" s="436" t="n"/>
      <c r="EJ1221" s="436" t="n"/>
      <c r="EK1221" s="436" t="n"/>
      <c r="EL1221" s="436" t="n"/>
      <c r="EM1221" s="436" t="n"/>
      <c r="EN1221" s="436" t="n"/>
      <c r="EO1221" s="436" t="n"/>
      <c r="EP1221" s="436" t="n"/>
      <c r="EQ1221" s="436" t="n"/>
      <c r="ER1221" s="436" t="n"/>
      <c r="ES1221" s="436" t="n"/>
      <c r="ET1221" s="436" t="n"/>
      <c r="EU1221" s="436" t="n"/>
      <c r="EV1221" s="436" t="n"/>
      <c r="EW1221" s="436" t="n"/>
      <c r="EX1221" s="436" t="n"/>
      <c r="EY1221" s="436" t="n"/>
      <c r="EZ1221" s="436" t="n"/>
      <c r="FA1221" s="436" t="n"/>
      <c r="FB1221" s="436" t="n"/>
      <c r="FC1221" s="436" t="n"/>
      <c r="FD1221" s="436" t="n"/>
      <c r="FE1221" s="436" t="n"/>
      <c r="FF1221" s="436" t="n"/>
      <c r="FG1221" s="436" t="n"/>
      <c r="FH1221" s="436" t="n"/>
      <c r="FI1221" s="436" t="n"/>
      <c r="FJ1221" s="436" t="n"/>
      <c r="FK1221" s="436" t="n"/>
      <c r="FL1221" s="436" t="n"/>
      <c r="FM1221" s="436" t="n"/>
      <c r="FN1221" s="436" t="n"/>
      <c r="FO1221" s="436" t="n"/>
      <c r="FP1221" s="436" t="n"/>
      <c r="FQ1221" s="436" t="n"/>
      <c r="FR1221" s="436" t="n"/>
      <c r="FS1221" s="436" t="n"/>
      <c r="FT1221" s="436" t="n"/>
      <c r="FU1221" s="436" t="n"/>
      <c r="FV1221" s="436" t="n"/>
      <c r="FW1221" s="436" t="n"/>
      <c r="FX1221" s="436" t="n"/>
      <c r="FY1221" s="436" t="n"/>
      <c r="FZ1221" s="436" t="n"/>
      <c r="GA1221" s="436" t="n"/>
      <c r="GB1221" s="436" t="n"/>
      <c r="GC1221" s="436" t="n"/>
      <c r="GD1221" s="436" t="n"/>
      <c r="GE1221" s="436" t="n"/>
      <c r="GF1221" s="436" t="n"/>
      <c r="GG1221" s="436" t="n"/>
      <c r="GH1221" s="436" t="n"/>
      <c r="GI1221" s="436" t="n"/>
      <c r="GJ1221" s="436" t="n"/>
      <c r="GK1221" s="436" t="n"/>
      <c r="GL1221" s="436" t="n"/>
      <c r="GM1221" s="436" t="n"/>
      <c r="GN1221" s="436" t="n"/>
      <c r="GO1221" s="436" t="n"/>
      <c r="GP1221" s="436" t="n"/>
      <c r="GQ1221" s="436" t="n"/>
      <c r="GR1221" s="436" t="n"/>
      <c r="GS1221" s="436" t="n"/>
      <c r="GT1221" s="436" t="n"/>
      <c r="GU1221" s="436" t="n"/>
      <c r="GV1221" s="436" t="n"/>
      <c r="GW1221" s="436" t="n"/>
      <c r="GX1221" s="436" t="n">
        <v>0</v>
      </c>
    </row>
    <row r="1222"/>
    <row r="1223">
      <c r="A1223" s="437" t="n">
        <v>50</v>
      </c>
      <c r="B1223" s="437" t="n">
        <v>0</v>
      </c>
      <c r="C1223" s="437" t="n">
        <v>0</v>
      </c>
      <c r="D1223" s="437" t="n">
        <v>1</v>
      </c>
      <c r="E1223" s="437" t="n">
        <v>201</v>
      </c>
      <c r="F1223" s="437">
        <f>ROUND(Source!O1221,O1223)</f>
        <v/>
      </c>
      <c r="G1223" s="437" t="inlineStr">
        <is>
          <t>ПЗ</t>
        </is>
      </c>
      <c r="H1223" s="437" t="inlineStr">
        <is>
          <t>Прямые затраты</t>
        </is>
      </c>
      <c r="I1223" s="437" t="n"/>
      <c r="J1223" s="437" t="n"/>
      <c r="K1223" s="437" t="n">
        <v>201</v>
      </c>
      <c r="L1223" s="437" t="n">
        <v>1</v>
      </c>
      <c r="M1223" s="437" t="n">
        <v>3</v>
      </c>
      <c r="N1223" s="437" t="inlineStr"/>
      <c r="O1223" s="437" t="n">
        <v>0</v>
      </c>
      <c r="P1223" s="437" t="n"/>
      <c r="Q1223" s="437" t="n"/>
      <c r="R1223" s="437" t="n"/>
      <c r="S1223" s="437" t="n"/>
      <c r="T1223" s="437" t="n"/>
      <c r="U1223" s="437" t="n"/>
      <c r="V1223" s="437" t="n"/>
      <c r="W1223" s="437" t="n">
        <v>0</v>
      </c>
      <c r="X1223" s="437" t="n">
        <v>1</v>
      </c>
      <c r="Y1223" s="437" t="n">
        <v>0</v>
      </c>
      <c r="Z1223" s="437" t="n"/>
      <c r="AA1223" s="437" t="n"/>
      <c r="AB1223" s="437" t="n"/>
    </row>
    <row r="1224">
      <c r="A1224" s="437" t="n">
        <v>50</v>
      </c>
      <c r="B1224" s="437" t="n">
        <v>0</v>
      </c>
      <c r="C1224" s="437" t="n">
        <v>0</v>
      </c>
      <c r="D1224" s="437" t="n">
        <v>1</v>
      </c>
      <c r="E1224" s="437" t="n">
        <v>202</v>
      </c>
      <c r="F1224" s="437">
        <f>ROUND(Source!P1221,O1224)</f>
        <v/>
      </c>
      <c r="G1224" s="437" t="inlineStr">
        <is>
          <t>СтМатОб</t>
        </is>
      </c>
      <c r="H1224" s="437" t="inlineStr">
        <is>
          <t>Стоимость материальных ресурсов (всего)</t>
        </is>
      </c>
      <c r="I1224" s="437" t="n"/>
      <c r="J1224" s="437" t="n"/>
      <c r="K1224" s="437" t="n">
        <v>202</v>
      </c>
      <c r="L1224" s="437" t="n">
        <v>2</v>
      </c>
      <c r="M1224" s="437" t="n">
        <v>3</v>
      </c>
      <c r="N1224" s="437" t="inlineStr"/>
      <c r="O1224" s="437" t="n">
        <v>0</v>
      </c>
      <c r="P1224" s="437" t="n"/>
      <c r="Q1224" s="437" t="n"/>
      <c r="R1224" s="437" t="n"/>
      <c r="S1224" s="437" t="n"/>
      <c r="T1224" s="437" t="n"/>
      <c r="U1224" s="437" t="n"/>
      <c r="V1224" s="437" t="n"/>
      <c r="W1224" s="437" t="n">
        <v>0</v>
      </c>
      <c r="X1224" s="437" t="n">
        <v>1</v>
      </c>
      <c r="Y1224" s="437" t="n">
        <v>0</v>
      </c>
      <c r="Z1224" s="437" t="n"/>
      <c r="AA1224" s="437" t="n"/>
      <c r="AB1224" s="437" t="n"/>
    </row>
    <row r="1225">
      <c r="A1225" s="437" t="n">
        <v>50</v>
      </c>
      <c r="B1225" s="437" t="n">
        <v>0</v>
      </c>
      <c r="C1225" s="437" t="n">
        <v>0</v>
      </c>
      <c r="D1225" s="437" t="n">
        <v>1</v>
      </c>
      <c r="E1225" s="437" t="n">
        <v>222</v>
      </c>
      <c r="F1225" s="437">
        <f>ROUND(Source!AO1221,O1225)</f>
        <v/>
      </c>
      <c r="G1225" s="437" t="inlineStr">
        <is>
          <t>СтМатОбЗак</t>
        </is>
      </c>
      <c r="H1225" s="437" t="inlineStr">
        <is>
          <t>Стоимость материалов и оборудования заказчика</t>
        </is>
      </c>
      <c r="I1225" s="437" t="n"/>
      <c r="J1225" s="437" t="n"/>
      <c r="K1225" s="437" t="n">
        <v>222</v>
      </c>
      <c r="L1225" s="437" t="n">
        <v>3</v>
      </c>
      <c r="M1225" s="437" t="n">
        <v>3</v>
      </c>
      <c r="N1225" s="437" t="inlineStr"/>
      <c r="O1225" s="437" t="n">
        <v>0</v>
      </c>
      <c r="P1225" s="437" t="n"/>
      <c r="Q1225" s="437" t="n"/>
      <c r="R1225" s="437" t="n"/>
      <c r="S1225" s="437" t="n"/>
      <c r="T1225" s="437" t="n"/>
      <c r="U1225" s="437" t="n"/>
      <c r="V1225" s="437" t="n"/>
      <c r="W1225" s="437" t="n">
        <v>0</v>
      </c>
      <c r="X1225" s="437" t="n">
        <v>1</v>
      </c>
      <c r="Y1225" s="437" t="n">
        <v>0</v>
      </c>
      <c r="Z1225" s="437" t="n"/>
      <c r="AA1225" s="437" t="n"/>
      <c r="AB1225" s="437" t="n"/>
    </row>
    <row r="1226">
      <c r="A1226" s="437" t="n">
        <v>50</v>
      </c>
      <c r="B1226" s="437" t="n">
        <v>0</v>
      </c>
      <c r="C1226" s="437" t="n">
        <v>0</v>
      </c>
      <c r="D1226" s="437" t="n">
        <v>1</v>
      </c>
      <c r="E1226" s="437" t="n">
        <v>225</v>
      </c>
      <c r="F1226" s="437">
        <f>ROUND(Source!AV1221,O1226)</f>
        <v/>
      </c>
      <c r="G1226" s="437" t="inlineStr">
        <is>
          <t>СтМатОбПод</t>
        </is>
      </c>
      <c r="H1226" s="437" t="inlineStr">
        <is>
          <t>Стоимость материалов и оборудования подрядчика</t>
        </is>
      </c>
      <c r="I1226" s="437" t="n"/>
      <c r="J1226" s="437" t="n"/>
      <c r="K1226" s="437" t="n">
        <v>225</v>
      </c>
      <c r="L1226" s="437" t="n">
        <v>4</v>
      </c>
      <c r="M1226" s="437" t="n">
        <v>3</v>
      </c>
      <c r="N1226" s="437" t="inlineStr"/>
      <c r="O1226" s="437" t="n">
        <v>0</v>
      </c>
      <c r="P1226" s="437" t="n"/>
      <c r="Q1226" s="437" t="n"/>
      <c r="R1226" s="437" t="n"/>
      <c r="S1226" s="437" t="n"/>
      <c r="T1226" s="437" t="n"/>
      <c r="U1226" s="437" t="n"/>
      <c r="V1226" s="437" t="n"/>
      <c r="W1226" s="437" t="n">
        <v>0</v>
      </c>
      <c r="X1226" s="437" t="n">
        <v>1</v>
      </c>
      <c r="Y1226" s="437" t="n">
        <v>0</v>
      </c>
      <c r="Z1226" s="437" t="n"/>
      <c r="AA1226" s="437" t="n"/>
      <c r="AB1226" s="437" t="n"/>
    </row>
    <row r="1227">
      <c r="A1227" s="437" t="n">
        <v>50</v>
      </c>
      <c r="B1227" s="437" t="n">
        <v>0</v>
      </c>
      <c r="C1227" s="437" t="n">
        <v>0</v>
      </c>
      <c r="D1227" s="437" t="n">
        <v>1</v>
      </c>
      <c r="E1227" s="437" t="n">
        <v>226</v>
      </c>
      <c r="F1227" s="437">
        <f>ROUND(Source!AW1221,O1227)</f>
        <v/>
      </c>
      <c r="G1227" s="437" t="inlineStr">
        <is>
          <t>СтМат</t>
        </is>
      </c>
      <c r="H1227" s="437" t="inlineStr">
        <is>
          <t>Стоимость материалов (всего)</t>
        </is>
      </c>
      <c r="I1227" s="437" t="n"/>
      <c r="J1227" s="437" t="n"/>
      <c r="K1227" s="437" t="n">
        <v>226</v>
      </c>
      <c r="L1227" s="437" t="n">
        <v>5</v>
      </c>
      <c r="M1227" s="437" t="n">
        <v>3</v>
      </c>
      <c r="N1227" s="437" t="inlineStr"/>
      <c r="O1227" s="437" t="n">
        <v>0</v>
      </c>
      <c r="P1227" s="437" t="n"/>
      <c r="Q1227" s="437" t="n"/>
      <c r="R1227" s="437" t="n"/>
      <c r="S1227" s="437" t="n"/>
      <c r="T1227" s="437" t="n"/>
      <c r="U1227" s="437" t="n"/>
      <c r="V1227" s="437" t="n"/>
      <c r="W1227" s="437" t="n">
        <v>0</v>
      </c>
      <c r="X1227" s="437" t="n">
        <v>1</v>
      </c>
      <c r="Y1227" s="437" t="n">
        <v>0</v>
      </c>
      <c r="Z1227" s="437" t="n"/>
      <c r="AA1227" s="437" t="n"/>
      <c r="AB1227" s="437" t="n"/>
    </row>
    <row r="1228">
      <c r="A1228" s="437" t="n">
        <v>50</v>
      </c>
      <c r="B1228" s="437" t="n">
        <v>0</v>
      </c>
      <c r="C1228" s="437" t="n">
        <v>0</v>
      </c>
      <c r="D1228" s="437" t="n">
        <v>1</v>
      </c>
      <c r="E1228" s="437" t="n">
        <v>227</v>
      </c>
      <c r="F1228" s="437">
        <f>ROUND(Source!AX1221,O1228)</f>
        <v/>
      </c>
      <c r="G1228" s="437" t="inlineStr">
        <is>
          <t>СтМатЗак</t>
        </is>
      </c>
      <c r="H1228" s="437" t="inlineStr">
        <is>
          <t>Стоимость материалов заказчика</t>
        </is>
      </c>
      <c r="I1228" s="437" t="n"/>
      <c r="J1228" s="437" t="n"/>
      <c r="K1228" s="437" t="n">
        <v>227</v>
      </c>
      <c r="L1228" s="437" t="n">
        <v>6</v>
      </c>
      <c r="M1228" s="437" t="n">
        <v>3</v>
      </c>
      <c r="N1228" s="437" t="inlineStr"/>
      <c r="O1228" s="437" t="n">
        <v>0</v>
      </c>
      <c r="P1228" s="437" t="n"/>
      <c r="Q1228" s="437" t="n"/>
      <c r="R1228" s="437" t="n"/>
      <c r="S1228" s="437" t="n"/>
      <c r="T1228" s="437" t="n"/>
      <c r="U1228" s="437" t="n"/>
      <c r="V1228" s="437" t="n"/>
      <c r="W1228" s="437" t="n">
        <v>0</v>
      </c>
      <c r="X1228" s="437" t="n">
        <v>1</v>
      </c>
      <c r="Y1228" s="437" t="n">
        <v>0</v>
      </c>
      <c r="Z1228" s="437" t="n"/>
      <c r="AA1228" s="437" t="n"/>
      <c r="AB1228" s="437" t="n"/>
    </row>
    <row r="1229">
      <c r="A1229" s="437" t="n">
        <v>50</v>
      </c>
      <c r="B1229" s="437" t="n">
        <v>0</v>
      </c>
      <c r="C1229" s="437" t="n">
        <v>0</v>
      </c>
      <c r="D1229" s="437" t="n">
        <v>1</v>
      </c>
      <c r="E1229" s="437" t="n">
        <v>228</v>
      </c>
      <c r="F1229" s="437">
        <f>ROUND(Source!AY1221,O1229)</f>
        <v/>
      </c>
      <c r="G1229" s="437" t="inlineStr">
        <is>
          <t>СтМатПод</t>
        </is>
      </c>
      <c r="H1229" s="437" t="inlineStr">
        <is>
          <t>Стоимость материалов подрядчика</t>
        </is>
      </c>
      <c r="I1229" s="437" t="n"/>
      <c r="J1229" s="437" t="n"/>
      <c r="K1229" s="437" t="n">
        <v>228</v>
      </c>
      <c r="L1229" s="437" t="n">
        <v>7</v>
      </c>
      <c r="M1229" s="437" t="n">
        <v>3</v>
      </c>
      <c r="N1229" s="437" t="inlineStr"/>
      <c r="O1229" s="437" t="n">
        <v>0</v>
      </c>
      <c r="P1229" s="437" t="n"/>
      <c r="Q1229" s="437" t="n"/>
      <c r="R1229" s="437" t="n"/>
      <c r="S1229" s="437" t="n"/>
      <c r="T1229" s="437" t="n"/>
      <c r="U1229" s="437" t="n"/>
      <c r="V1229" s="437" t="n"/>
      <c r="W1229" s="437" t="n">
        <v>0</v>
      </c>
      <c r="X1229" s="437" t="n">
        <v>1</v>
      </c>
      <c r="Y1229" s="437" t="n">
        <v>0</v>
      </c>
      <c r="Z1229" s="437" t="n"/>
      <c r="AA1229" s="437" t="n"/>
      <c r="AB1229" s="437" t="n"/>
    </row>
    <row r="1230">
      <c r="A1230" s="437" t="n">
        <v>50</v>
      </c>
      <c r="B1230" s="437" t="n">
        <v>0</v>
      </c>
      <c r="C1230" s="437" t="n">
        <v>0</v>
      </c>
      <c r="D1230" s="437" t="n">
        <v>1</v>
      </c>
      <c r="E1230" s="437" t="n">
        <v>216</v>
      </c>
      <c r="F1230" s="437">
        <f>ROUND(Source!AP1221,O1230)</f>
        <v/>
      </c>
      <c r="G1230" s="437" t="inlineStr">
        <is>
          <t>Оборуд</t>
        </is>
      </c>
      <c r="H1230" s="437" t="inlineStr">
        <is>
          <t>Стоимость оборудования (всего)</t>
        </is>
      </c>
      <c r="I1230" s="437" t="n"/>
      <c r="J1230" s="437" t="n"/>
      <c r="K1230" s="437" t="n">
        <v>216</v>
      </c>
      <c r="L1230" s="437" t="n">
        <v>8</v>
      </c>
      <c r="M1230" s="437" t="n">
        <v>3</v>
      </c>
      <c r="N1230" s="437" t="inlineStr"/>
      <c r="O1230" s="437" t="n">
        <v>0</v>
      </c>
      <c r="P1230" s="437" t="n"/>
      <c r="Q1230" s="437" t="n"/>
      <c r="R1230" s="437" t="n"/>
      <c r="S1230" s="437" t="n"/>
      <c r="T1230" s="437" t="n"/>
      <c r="U1230" s="437" t="n"/>
      <c r="V1230" s="437" t="n"/>
      <c r="W1230" s="437" t="n">
        <v>0</v>
      </c>
      <c r="X1230" s="437" t="n">
        <v>1</v>
      </c>
      <c r="Y1230" s="437" t="n">
        <v>0</v>
      </c>
      <c r="Z1230" s="437" t="n"/>
      <c r="AA1230" s="437" t="n"/>
      <c r="AB1230" s="437" t="n"/>
    </row>
    <row r="1231">
      <c r="A1231" s="437" t="n">
        <v>50</v>
      </c>
      <c r="B1231" s="437" t="n">
        <v>0</v>
      </c>
      <c r="C1231" s="437" t="n">
        <v>0</v>
      </c>
      <c r="D1231" s="437" t="n">
        <v>1</v>
      </c>
      <c r="E1231" s="437" t="n">
        <v>223</v>
      </c>
      <c r="F1231" s="437">
        <f>ROUND(Source!AQ1221,O1231)</f>
        <v/>
      </c>
      <c r="G1231" s="437" t="inlineStr">
        <is>
          <t>ОборудЗак</t>
        </is>
      </c>
      <c r="H1231" s="437" t="inlineStr">
        <is>
          <t>Стоимость оборудования заказчика</t>
        </is>
      </c>
      <c r="I1231" s="437" t="n"/>
      <c r="J1231" s="437" t="n"/>
      <c r="K1231" s="437" t="n">
        <v>223</v>
      </c>
      <c r="L1231" s="437" t="n">
        <v>9</v>
      </c>
      <c r="M1231" s="437" t="n">
        <v>3</v>
      </c>
      <c r="N1231" s="437" t="inlineStr"/>
      <c r="O1231" s="437" t="n">
        <v>0</v>
      </c>
      <c r="P1231" s="437" t="n"/>
      <c r="Q1231" s="437" t="n"/>
      <c r="R1231" s="437" t="n"/>
      <c r="S1231" s="437" t="n"/>
      <c r="T1231" s="437" t="n"/>
      <c r="U1231" s="437" t="n"/>
      <c r="V1231" s="437" t="n"/>
      <c r="W1231" s="437" t="n">
        <v>0</v>
      </c>
      <c r="X1231" s="437" t="n">
        <v>1</v>
      </c>
      <c r="Y1231" s="437" t="n">
        <v>0</v>
      </c>
      <c r="Z1231" s="437" t="n"/>
      <c r="AA1231" s="437" t="n"/>
      <c r="AB1231" s="437" t="n"/>
    </row>
    <row r="1232">
      <c r="A1232" s="437" t="n">
        <v>50</v>
      </c>
      <c r="B1232" s="437" t="n">
        <v>0</v>
      </c>
      <c r="C1232" s="437" t="n">
        <v>0</v>
      </c>
      <c r="D1232" s="437" t="n">
        <v>1</v>
      </c>
      <c r="E1232" s="437" t="n">
        <v>229</v>
      </c>
      <c r="F1232" s="437">
        <f>ROUND(Source!AZ1221,O1232)</f>
        <v/>
      </c>
      <c r="G1232" s="437" t="inlineStr">
        <is>
          <t>ОборудПод</t>
        </is>
      </c>
      <c r="H1232" s="437" t="inlineStr">
        <is>
          <t>Стоимость оборудования подрядчика</t>
        </is>
      </c>
      <c r="I1232" s="437" t="n"/>
      <c r="J1232" s="437" t="n"/>
      <c r="K1232" s="437" t="n">
        <v>229</v>
      </c>
      <c r="L1232" s="437" t="n">
        <v>10</v>
      </c>
      <c r="M1232" s="437" t="n">
        <v>3</v>
      </c>
      <c r="N1232" s="437" t="inlineStr"/>
      <c r="O1232" s="437" t="n">
        <v>0</v>
      </c>
      <c r="P1232" s="437" t="n"/>
      <c r="Q1232" s="437" t="n"/>
      <c r="R1232" s="437" t="n"/>
      <c r="S1232" s="437" t="n"/>
      <c r="T1232" s="437" t="n"/>
      <c r="U1232" s="437" t="n"/>
      <c r="V1232" s="437" t="n"/>
      <c r="W1232" s="437" t="n">
        <v>0</v>
      </c>
      <c r="X1232" s="437" t="n">
        <v>1</v>
      </c>
      <c r="Y1232" s="437" t="n">
        <v>0</v>
      </c>
      <c r="Z1232" s="437" t="n"/>
      <c r="AA1232" s="437" t="n"/>
      <c r="AB1232" s="437" t="n"/>
    </row>
    <row r="1233">
      <c r="A1233" s="437" t="n">
        <v>50</v>
      </c>
      <c r="B1233" s="437" t="n">
        <v>0</v>
      </c>
      <c r="C1233" s="437" t="n">
        <v>0</v>
      </c>
      <c r="D1233" s="437" t="n">
        <v>1</v>
      </c>
      <c r="E1233" s="437" t="n">
        <v>203</v>
      </c>
      <c r="F1233" s="437">
        <f>ROUND(Source!Q1221,O1233)</f>
        <v/>
      </c>
      <c r="G1233" s="437" t="inlineStr">
        <is>
          <t>ЭММ</t>
        </is>
      </c>
      <c r="H1233" s="437" t="inlineStr">
        <is>
          <t>Эксплуатация машин</t>
        </is>
      </c>
      <c r="I1233" s="437" t="n"/>
      <c r="J1233" s="437" t="n"/>
      <c r="K1233" s="437" t="n">
        <v>203</v>
      </c>
      <c r="L1233" s="437" t="n">
        <v>11</v>
      </c>
      <c r="M1233" s="437" t="n">
        <v>3</v>
      </c>
      <c r="N1233" s="437" t="inlineStr"/>
      <c r="O1233" s="437" t="n">
        <v>0</v>
      </c>
      <c r="P1233" s="437" t="n"/>
      <c r="Q1233" s="437" t="n"/>
      <c r="R1233" s="437" t="n"/>
      <c r="S1233" s="437" t="n"/>
      <c r="T1233" s="437" t="n"/>
      <c r="U1233" s="437" t="n"/>
      <c r="V1233" s="437" t="n"/>
      <c r="W1233" s="437" t="n">
        <v>0</v>
      </c>
      <c r="X1233" s="437" t="n">
        <v>1</v>
      </c>
      <c r="Y1233" s="437" t="n">
        <v>0</v>
      </c>
      <c r="Z1233" s="437" t="n"/>
      <c r="AA1233" s="437" t="n"/>
      <c r="AB1233" s="437" t="n"/>
    </row>
    <row r="1234">
      <c r="A1234" s="437" t="n">
        <v>50</v>
      </c>
      <c r="B1234" s="437" t="n">
        <v>0</v>
      </c>
      <c r="C1234" s="437" t="n">
        <v>0</v>
      </c>
      <c r="D1234" s="437" t="n">
        <v>1</v>
      </c>
      <c r="E1234" s="437" t="n">
        <v>231</v>
      </c>
      <c r="F1234" s="437">
        <f>ROUND(Source!BB1221,O1234)</f>
        <v/>
      </c>
      <c r="G1234" s="437" t="inlineStr">
        <is>
          <t>ЭММсНРиСП</t>
        </is>
      </c>
      <c r="H1234" s="437" t="inlineStr">
        <is>
          <t>Эксплуатация машин по ТСН-2001.16</t>
        </is>
      </c>
      <c r="I1234" s="437" t="n"/>
      <c r="J1234" s="437" t="n"/>
      <c r="K1234" s="437" t="n">
        <v>231</v>
      </c>
      <c r="L1234" s="437" t="n">
        <v>12</v>
      </c>
      <c r="M1234" s="437" t="n">
        <v>3</v>
      </c>
      <c r="N1234" s="437" t="inlineStr"/>
      <c r="O1234" s="437" t="n">
        <v>0</v>
      </c>
      <c r="P1234" s="437" t="n"/>
      <c r="Q1234" s="437" t="n"/>
      <c r="R1234" s="437" t="n"/>
      <c r="S1234" s="437" t="n"/>
      <c r="T1234" s="437" t="n"/>
      <c r="U1234" s="437" t="n"/>
      <c r="V1234" s="437" t="n"/>
      <c r="W1234" s="437" t="n">
        <v>0</v>
      </c>
      <c r="X1234" s="437" t="n">
        <v>1</v>
      </c>
      <c r="Y1234" s="437" t="n">
        <v>0</v>
      </c>
      <c r="Z1234" s="437" t="n"/>
      <c r="AA1234" s="437" t="n"/>
      <c r="AB1234" s="437" t="n"/>
    </row>
    <row r="1235">
      <c r="A1235" s="437" t="n">
        <v>50</v>
      </c>
      <c r="B1235" s="437" t="n">
        <v>0</v>
      </c>
      <c r="C1235" s="437" t="n">
        <v>0</v>
      </c>
      <c r="D1235" s="437" t="n">
        <v>1</v>
      </c>
      <c r="E1235" s="437" t="n">
        <v>204</v>
      </c>
      <c r="F1235" s="437">
        <f>ROUND(Source!R1221,O1235)</f>
        <v/>
      </c>
      <c r="G1235" s="437" t="inlineStr">
        <is>
          <t>ЗПМ</t>
        </is>
      </c>
      <c r="H1235" s="437" t="inlineStr">
        <is>
          <t>ЗП машинистов</t>
        </is>
      </c>
      <c r="I1235" s="437" t="n"/>
      <c r="J1235" s="437" t="n"/>
      <c r="K1235" s="437" t="n">
        <v>204</v>
      </c>
      <c r="L1235" s="437" t="n">
        <v>13</v>
      </c>
      <c r="M1235" s="437" t="n">
        <v>3</v>
      </c>
      <c r="N1235" s="437" t="inlineStr"/>
      <c r="O1235" s="437" t="n">
        <v>0</v>
      </c>
      <c r="P1235" s="437" t="n"/>
      <c r="Q1235" s="437" t="n"/>
      <c r="R1235" s="437" t="n"/>
      <c r="S1235" s="437" t="n"/>
      <c r="T1235" s="437" t="n"/>
      <c r="U1235" s="437" t="n"/>
      <c r="V1235" s="437" t="n"/>
      <c r="W1235" s="437" t="n">
        <v>0</v>
      </c>
      <c r="X1235" s="437" t="n">
        <v>1</v>
      </c>
      <c r="Y1235" s="437" t="n">
        <v>0</v>
      </c>
      <c r="Z1235" s="437" t="n"/>
      <c r="AA1235" s="437" t="n"/>
      <c r="AB1235" s="437" t="n"/>
    </row>
    <row r="1236">
      <c r="A1236" s="437" t="n">
        <v>50</v>
      </c>
      <c r="B1236" s="437" t="n">
        <v>0</v>
      </c>
      <c r="C1236" s="437" t="n">
        <v>0</v>
      </c>
      <c r="D1236" s="437" t="n">
        <v>1</v>
      </c>
      <c r="E1236" s="437" t="n">
        <v>205</v>
      </c>
      <c r="F1236" s="437">
        <f>ROUND(Source!S1221,O1236)</f>
        <v/>
      </c>
      <c r="G1236" s="437" t="inlineStr">
        <is>
          <t>ОЗП</t>
        </is>
      </c>
      <c r="H1236" s="437" t="inlineStr">
        <is>
          <t>Основная ЗП рабочих</t>
        </is>
      </c>
      <c r="I1236" s="437" t="n"/>
      <c r="J1236" s="437" t="n"/>
      <c r="K1236" s="437" t="n">
        <v>205</v>
      </c>
      <c r="L1236" s="437" t="n">
        <v>14</v>
      </c>
      <c r="M1236" s="437" t="n">
        <v>3</v>
      </c>
      <c r="N1236" s="437" t="inlineStr"/>
      <c r="O1236" s="437" t="n">
        <v>0</v>
      </c>
      <c r="P1236" s="437" t="n"/>
      <c r="Q1236" s="437" t="n"/>
      <c r="R1236" s="437" t="n"/>
      <c r="S1236" s="437" t="n"/>
      <c r="T1236" s="437" t="n"/>
      <c r="U1236" s="437" t="n"/>
      <c r="V1236" s="437" t="n"/>
      <c r="W1236" s="437" t="n">
        <v>0</v>
      </c>
      <c r="X1236" s="437" t="n">
        <v>1</v>
      </c>
      <c r="Y1236" s="437" t="n">
        <v>0</v>
      </c>
      <c r="Z1236" s="437" t="n"/>
      <c r="AA1236" s="437" t="n"/>
      <c r="AB1236" s="437" t="n"/>
    </row>
    <row r="1237">
      <c r="A1237" s="437" t="n">
        <v>50</v>
      </c>
      <c r="B1237" s="437" t="n">
        <v>0</v>
      </c>
      <c r="C1237" s="437" t="n">
        <v>0</v>
      </c>
      <c r="D1237" s="437" t="n">
        <v>1</v>
      </c>
      <c r="E1237" s="437" t="n">
        <v>232</v>
      </c>
      <c r="F1237" s="437">
        <f>ROUND(Source!BC1221,O1237)</f>
        <v/>
      </c>
      <c r="G1237" s="437" t="inlineStr">
        <is>
          <t>ОЗПсНРиСП</t>
        </is>
      </c>
      <c r="H1237" s="437" t="inlineStr">
        <is>
          <t>Основная ЗП рабочих по ТСН-2001.16</t>
        </is>
      </c>
      <c r="I1237" s="437" t="n"/>
      <c r="J1237" s="437" t="n"/>
      <c r="K1237" s="437" t="n">
        <v>232</v>
      </c>
      <c r="L1237" s="437" t="n">
        <v>15</v>
      </c>
      <c r="M1237" s="437" t="n">
        <v>3</v>
      </c>
      <c r="N1237" s="437" t="inlineStr"/>
      <c r="O1237" s="437" t="n">
        <v>0</v>
      </c>
      <c r="P1237" s="437" t="n"/>
      <c r="Q1237" s="437" t="n"/>
      <c r="R1237" s="437" t="n"/>
      <c r="S1237" s="437" t="n"/>
      <c r="T1237" s="437" t="n"/>
      <c r="U1237" s="437" t="n"/>
      <c r="V1237" s="437" t="n"/>
      <c r="W1237" s="437" t="n">
        <v>0</v>
      </c>
      <c r="X1237" s="437" t="n">
        <v>1</v>
      </c>
      <c r="Y1237" s="437" t="n">
        <v>0</v>
      </c>
      <c r="Z1237" s="437" t="n"/>
      <c r="AA1237" s="437" t="n"/>
      <c r="AB1237" s="437" t="n"/>
    </row>
    <row r="1238">
      <c r="A1238" s="437" t="n">
        <v>50</v>
      </c>
      <c r="B1238" s="437" t="n">
        <v>0</v>
      </c>
      <c r="C1238" s="437" t="n">
        <v>0</v>
      </c>
      <c r="D1238" s="437" t="n">
        <v>1</v>
      </c>
      <c r="E1238" s="437" t="n">
        <v>214</v>
      </c>
      <c r="F1238" s="437">
        <f>ROUND(Source!AS1221,O1238)</f>
        <v/>
      </c>
      <c r="G1238" s="437" t="inlineStr">
        <is>
          <t>Строит</t>
        </is>
      </c>
      <c r="H1238" s="437" t="inlineStr">
        <is>
          <t>Строительные работы с НР и СП</t>
        </is>
      </c>
      <c r="I1238" s="437" t="n"/>
      <c r="J1238" s="437" t="n"/>
      <c r="K1238" s="437" t="n">
        <v>214</v>
      </c>
      <c r="L1238" s="437" t="n">
        <v>16</v>
      </c>
      <c r="M1238" s="437" t="n">
        <v>3</v>
      </c>
      <c r="N1238" s="437" t="inlineStr"/>
      <c r="O1238" s="437" t="n">
        <v>0</v>
      </c>
      <c r="P1238" s="437" t="n"/>
      <c r="Q1238" s="437" t="n"/>
      <c r="R1238" s="437" t="n"/>
      <c r="S1238" s="437" t="n"/>
      <c r="T1238" s="437" t="n"/>
      <c r="U1238" s="437" t="n"/>
      <c r="V1238" s="437" t="n"/>
      <c r="W1238" s="437" t="n">
        <v>0</v>
      </c>
      <c r="X1238" s="437" t="n">
        <v>1</v>
      </c>
      <c r="Y1238" s="437" t="n">
        <v>0</v>
      </c>
      <c r="Z1238" s="437" t="n"/>
      <c r="AA1238" s="437" t="n"/>
      <c r="AB1238" s="437" t="n"/>
    </row>
    <row r="1239">
      <c r="A1239" s="437" t="n">
        <v>50</v>
      </c>
      <c r="B1239" s="437" t="n">
        <v>0</v>
      </c>
      <c r="C1239" s="437" t="n">
        <v>0</v>
      </c>
      <c r="D1239" s="437" t="n">
        <v>1</v>
      </c>
      <c r="E1239" s="437" t="n">
        <v>215</v>
      </c>
      <c r="F1239" s="437">
        <f>ROUND(Source!AT1221,O1239)</f>
        <v/>
      </c>
      <c r="G1239" s="437" t="inlineStr">
        <is>
          <t>Монтаж</t>
        </is>
      </c>
      <c r="H1239" s="437" t="inlineStr">
        <is>
          <t>Монтажные работы с НР и СП</t>
        </is>
      </c>
      <c r="I1239" s="437" t="n"/>
      <c r="J1239" s="437" t="n"/>
      <c r="K1239" s="437" t="n">
        <v>215</v>
      </c>
      <c r="L1239" s="437" t="n">
        <v>17</v>
      </c>
      <c r="M1239" s="437" t="n">
        <v>3</v>
      </c>
      <c r="N1239" s="437" t="inlineStr"/>
      <c r="O1239" s="437" t="n">
        <v>0</v>
      </c>
      <c r="P1239" s="437" t="n"/>
      <c r="Q1239" s="437" t="n"/>
      <c r="R1239" s="437" t="n"/>
      <c r="S1239" s="437" t="n"/>
      <c r="T1239" s="437" t="n"/>
      <c r="U1239" s="437" t="n"/>
      <c r="V1239" s="437" t="n"/>
      <c r="W1239" s="437" t="n">
        <v>0</v>
      </c>
      <c r="X1239" s="437" t="n">
        <v>1</v>
      </c>
      <c r="Y1239" s="437" t="n">
        <v>0</v>
      </c>
      <c r="Z1239" s="437" t="n"/>
      <c r="AA1239" s="437" t="n"/>
      <c r="AB1239" s="437" t="n"/>
    </row>
    <row r="1240">
      <c r="A1240" s="437" t="n">
        <v>50</v>
      </c>
      <c r="B1240" s="437" t="n">
        <v>0</v>
      </c>
      <c r="C1240" s="437" t="n">
        <v>0</v>
      </c>
      <c r="D1240" s="437" t="n">
        <v>1</v>
      </c>
      <c r="E1240" s="437" t="n">
        <v>217</v>
      </c>
      <c r="F1240" s="437">
        <f>ROUND(Source!AU1221,O1240)</f>
        <v/>
      </c>
      <c r="G1240" s="437" t="inlineStr">
        <is>
          <t>Прочие</t>
        </is>
      </c>
      <c r="H1240" s="437" t="inlineStr">
        <is>
          <t>Прочие работы с НР и СП</t>
        </is>
      </c>
      <c r="I1240" s="437" t="n"/>
      <c r="J1240" s="437" t="n"/>
      <c r="K1240" s="437" t="n">
        <v>217</v>
      </c>
      <c r="L1240" s="437" t="n">
        <v>18</v>
      </c>
      <c r="M1240" s="437" t="n">
        <v>3</v>
      </c>
      <c r="N1240" s="437" t="inlineStr"/>
      <c r="O1240" s="437" t="n">
        <v>0</v>
      </c>
      <c r="P1240" s="437" t="n"/>
      <c r="Q1240" s="437" t="n"/>
      <c r="R1240" s="437" t="n"/>
      <c r="S1240" s="437" t="n"/>
      <c r="T1240" s="437" t="n"/>
      <c r="U1240" s="437" t="n"/>
      <c r="V1240" s="437" t="n"/>
      <c r="W1240" s="437" t="n">
        <v>0</v>
      </c>
      <c r="X1240" s="437" t="n">
        <v>1</v>
      </c>
      <c r="Y1240" s="437" t="n">
        <v>0</v>
      </c>
      <c r="Z1240" s="437" t="n"/>
      <c r="AA1240" s="437" t="n"/>
      <c r="AB1240" s="437" t="n"/>
    </row>
    <row r="1241">
      <c r="A1241" s="437" t="n">
        <v>50</v>
      </c>
      <c r="B1241" s="437" t="n">
        <v>0</v>
      </c>
      <c r="C1241" s="437" t="n">
        <v>0</v>
      </c>
      <c r="D1241" s="437" t="n">
        <v>1</v>
      </c>
      <c r="E1241" s="437" t="n">
        <v>230</v>
      </c>
      <c r="F1241" s="437">
        <f>ROUND(Source!BA1221,O1241)</f>
        <v/>
      </c>
      <c r="G1241" s="437" t="inlineStr">
        <is>
          <t>ПрочиеЗатр</t>
        </is>
      </c>
      <c r="H1241" s="437" t="inlineStr">
        <is>
          <t>Прочие затраты по ТСН-2001.16</t>
        </is>
      </c>
      <c r="I1241" s="437" t="n"/>
      <c r="J1241" s="437" t="n"/>
      <c r="K1241" s="437" t="n">
        <v>230</v>
      </c>
      <c r="L1241" s="437" t="n">
        <v>19</v>
      </c>
      <c r="M1241" s="437" t="n">
        <v>3</v>
      </c>
      <c r="N1241" s="437" t="inlineStr"/>
      <c r="O1241" s="437" t="n">
        <v>0</v>
      </c>
      <c r="P1241" s="437" t="n"/>
      <c r="Q1241" s="437" t="n"/>
      <c r="R1241" s="437" t="n"/>
      <c r="S1241" s="437" t="n"/>
      <c r="T1241" s="437" t="n"/>
      <c r="U1241" s="437" t="n"/>
      <c r="V1241" s="437" t="n"/>
      <c r="W1241" s="437" t="n">
        <v>0</v>
      </c>
      <c r="X1241" s="437" t="n">
        <v>1</v>
      </c>
      <c r="Y1241" s="437" t="n">
        <v>0</v>
      </c>
      <c r="Z1241" s="437" t="n"/>
      <c r="AA1241" s="437" t="n"/>
      <c r="AB1241" s="437" t="n"/>
    </row>
    <row r="1242">
      <c r="A1242" s="437" t="n">
        <v>50</v>
      </c>
      <c r="B1242" s="437" t="n">
        <v>0</v>
      </c>
      <c r="C1242" s="437" t="n">
        <v>0</v>
      </c>
      <c r="D1242" s="437" t="n">
        <v>1</v>
      </c>
      <c r="E1242" s="437" t="n">
        <v>206</v>
      </c>
      <c r="F1242" s="437">
        <f>ROUND(Source!T1221,O1242)</f>
        <v/>
      </c>
      <c r="G1242" s="437" t="inlineStr">
        <is>
          <t>ВозврМат</t>
        </is>
      </c>
      <c r="H1242" s="437" t="inlineStr">
        <is>
          <t>Возврат материалов</t>
        </is>
      </c>
      <c r="I1242" s="437" t="n"/>
      <c r="J1242" s="437" t="n"/>
      <c r="K1242" s="437" t="n">
        <v>206</v>
      </c>
      <c r="L1242" s="437" t="n">
        <v>20</v>
      </c>
      <c r="M1242" s="437" t="n">
        <v>3</v>
      </c>
      <c r="N1242" s="437" t="inlineStr"/>
      <c r="O1242" s="437" t="n">
        <v>0</v>
      </c>
      <c r="P1242" s="437" t="n"/>
      <c r="Q1242" s="437" t="n"/>
      <c r="R1242" s="437" t="n"/>
      <c r="S1242" s="437" t="n"/>
      <c r="T1242" s="437" t="n"/>
      <c r="U1242" s="437" t="n"/>
      <c r="V1242" s="437" t="n"/>
      <c r="W1242" s="437" t="n">
        <v>0</v>
      </c>
      <c r="X1242" s="437" t="n">
        <v>1</v>
      </c>
      <c r="Y1242" s="437" t="n">
        <v>0</v>
      </c>
      <c r="Z1242" s="437" t="n"/>
      <c r="AA1242" s="437" t="n"/>
      <c r="AB1242" s="437" t="n"/>
    </row>
    <row r="1243">
      <c r="A1243" s="437" t="n">
        <v>50</v>
      </c>
      <c r="B1243" s="437" t="n">
        <v>0</v>
      </c>
      <c r="C1243" s="437" t="n">
        <v>0</v>
      </c>
      <c r="D1243" s="437" t="n">
        <v>1</v>
      </c>
      <c r="E1243" s="437" t="n">
        <v>207</v>
      </c>
      <c r="F1243" s="437">
        <f>ROUND(Source!U1221,O1243)</f>
        <v/>
      </c>
      <c r="G1243" s="437" t="inlineStr">
        <is>
          <t>ТрудСтр</t>
        </is>
      </c>
      <c r="H1243" s="437" t="inlineStr">
        <is>
          <t>Трудозатраты строителей</t>
        </is>
      </c>
      <c r="I1243" s="437" t="n"/>
      <c r="J1243" s="437" t="n"/>
      <c r="K1243" s="437" t="n">
        <v>207</v>
      </c>
      <c r="L1243" s="437" t="n">
        <v>21</v>
      </c>
      <c r="M1243" s="437" t="n">
        <v>3</v>
      </c>
      <c r="N1243" s="437" t="inlineStr"/>
      <c r="O1243" s="437" t="n">
        <v>7</v>
      </c>
      <c r="P1243" s="437" t="n"/>
      <c r="Q1243" s="437" t="n"/>
      <c r="R1243" s="437" t="n"/>
      <c r="S1243" s="437" t="n"/>
      <c r="T1243" s="437" t="n"/>
      <c r="U1243" s="437" t="n"/>
      <c r="V1243" s="437" t="n"/>
      <c r="W1243" s="437" t="n">
        <v>0</v>
      </c>
      <c r="X1243" s="437" t="n">
        <v>1</v>
      </c>
      <c r="Y1243" s="437" t="n">
        <v>0</v>
      </c>
      <c r="Z1243" s="437" t="n"/>
      <c r="AA1243" s="437" t="n"/>
      <c r="AB1243" s="437" t="n"/>
    </row>
    <row r="1244">
      <c r="A1244" s="437" t="n">
        <v>50</v>
      </c>
      <c r="B1244" s="437" t="n">
        <v>0</v>
      </c>
      <c r="C1244" s="437" t="n">
        <v>0</v>
      </c>
      <c r="D1244" s="437" t="n">
        <v>1</v>
      </c>
      <c r="E1244" s="437" t="n">
        <v>208</v>
      </c>
      <c r="F1244" s="437">
        <f>ROUND(Source!V1221,O1244)</f>
        <v/>
      </c>
      <c r="G1244" s="437" t="inlineStr">
        <is>
          <t>ТрудМаш</t>
        </is>
      </c>
      <c r="H1244" s="437" t="inlineStr">
        <is>
          <t>Трудозатраты машинистов</t>
        </is>
      </c>
      <c r="I1244" s="437" t="n"/>
      <c r="J1244" s="437" t="n"/>
      <c r="K1244" s="437" t="n">
        <v>208</v>
      </c>
      <c r="L1244" s="437" t="n">
        <v>22</v>
      </c>
      <c r="M1244" s="437" t="n">
        <v>3</v>
      </c>
      <c r="N1244" s="437" t="inlineStr"/>
      <c r="O1244" s="437" t="n">
        <v>7</v>
      </c>
      <c r="P1244" s="437" t="n"/>
      <c r="Q1244" s="437" t="n"/>
      <c r="R1244" s="437" t="n"/>
      <c r="S1244" s="437" t="n"/>
      <c r="T1244" s="437" t="n"/>
      <c r="U1244" s="437" t="n"/>
      <c r="V1244" s="437" t="n"/>
      <c r="W1244" s="437" t="n">
        <v>0</v>
      </c>
      <c r="X1244" s="437" t="n">
        <v>1</v>
      </c>
      <c r="Y1244" s="437" t="n">
        <v>0</v>
      </c>
      <c r="Z1244" s="437" t="n"/>
      <c r="AA1244" s="437" t="n"/>
      <c r="AB1244" s="437" t="n"/>
    </row>
    <row r="1245">
      <c r="A1245" s="437" t="n">
        <v>50</v>
      </c>
      <c r="B1245" s="437" t="n">
        <v>0</v>
      </c>
      <c r="C1245" s="437" t="n">
        <v>0</v>
      </c>
      <c r="D1245" s="437" t="n">
        <v>1</v>
      </c>
      <c r="E1245" s="437" t="n">
        <v>209</v>
      </c>
      <c r="F1245" s="437">
        <f>ROUND(Source!W1221,O1245)</f>
        <v/>
      </c>
      <c r="G1245" s="437" t="inlineStr">
        <is>
          <t>ТранспМат</t>
        </is>
      </c>
      <c r="H1245" s="437" t="inlineStr">
        <is>
          <t>Транспорт материалов</t>
        </is>
      </c>
      <c r="I1245" s="437" t="n"/>
      <c r="J1245" s="437" t="n"/>
      <c r="K1245" s="437" t="n">
        <v>209</v>
      </c>
      <c r="L1245" s="437" t="n">
        <v>23</v>
      </c>
      <c r="M1245" s="437" t="n">
        <v>3</v>
      </c>
      <c r="N1245" s="437" t="inlineStr"/>
      <c r="O1245" s="437" t="n">
        <v>0</v>
      </c>
      <c r="P1245" s="437" t="n"/>
      <c r="Q1245" s="437" t="n"/>
      <c r="R1245" s="437" t="n"/>
      <c r="S1245" s="437" t="n"/>
      <c r="T1245" s="437" t="n"/>
      <c r="U1245" s="437" t="n"/>
      <c r="V1245" s="437" t="n"/>
      <c r="W1245" s="437" t="n">
        <v>0</v>
      </c>
      <c r="X1245" s="437" t="n">
        <v>1</v>
      </c>
      <c r="Y1245" s="437" t="n">
        <v>0</v>
      </c>
      <c r="Z1245" s="437" t="n"/>
      <c r="AA1245" s="437" t="n"/>
      <c r="AB1245" s="437" t="n"/>
    </row>
    <row r="1246">
      <c r="A1246" s="437" t="n">
        <v>50</v>
      </c>
      <c r="B1246" s="437" t="n">
        <v>0</v>
      </c>
      <c r="C1246" s="437" t="n">
        <v>0</v>
      </c>
      <c r="D1246" s="437" t="n">
        <v>1</v>
      </c>
      <c r="E1246" s="437" t="n">
        <v>233</v>
      </c>
      <c r="F1246" s="437">
        <f>ROUND(Source!BD1221,O1246)</f>
        <v/>
      </c>
      <c r="G1246" s="437" t="inlineStr">
        <is>
          <t>Перевозка</t>
        </is>
      </c>
      <c r="H1246" s="437" t="inlineStr">
        <is>
          <t>Перевозка грузов</t>
        </is>
      </c>
      <c r="I1246" s="437" t="n"/>
      <c r="J1246" s="437" t="n"/>
      <c r="K1246" s="437" t="n">
        <v>233</v>
      </c>
      <c r="L1246" s="437" t="n">
        <v>24</v>
      </c>
      <c r="M1246" s="437" t="n">
        <v>3</v>
      </c>
      <c r="N1246" s="437" t="inlineStr"/>
      <c r="O1246" s="437" t="n">
        <v>0</v>
      </c>
      <c r="P1246" s="437" t="n"/>
      <c r="Q1246" s="437" t="n"/>
      <c r="R1246" s="437" t="n"/>
      <c r="S1246" s="437" t="n"/>
      <c r="T1246" s="437" t="n"/>
      <c r="U1246" s="437" t="n"/>
      <c r="V1246" s="437" t="n"/>
      <c r="W1246" s="437" t="n">
        <v>0</v>
      </c>
      <c r="X1246" s="437" t="n">
        <v>1</v>
      </c>
      <c r="Y1246" s="437" t="n">
        <v>0</v>
      </c>
      <c r="Z1246" s="437" t="n"/>
      <c r="AA1246" s="437" t="n"/>
      <c r="AB1246" s="437" t="n"/>
    </row>
    <row r="1247">
      <c r="A1247" s="437" t="n">
        <v>50</v>
      </c>
      <c r="B1247" s="437" t="n">
        <v>0</v>
      </c>
      <c r="C1247" s="437" t="n">
        <v>0</v>
      </c>
      <c r="D1247" s="437" t="n">
        <v>1</v>
      </c>
      <c r="E1247" s="437" t="n">
        <v>210</v>
      </c>
      <c r="F1247" s="437">
        <f>ROUND(Source!X1221,O1247)</f>
        <v/>
      </c>
      <c r="G1247" s="437" t="inlineStr">
        <is>
          <t>НР</t>
        </is>
      </c>
      <c r="H1247" s="437" t="inlineStr">
        <is>
          <t>Накладные расходы</t>
        </is>
      </c>
      <c r="I1247" s="437" t="n"/>
      <c r="J1247" s="437" t="n"/>
      <c r="K1247" s="437" t="n">
        <v>210</v>
      </c>
      <c r="L1247" s="437" t="n">
        <v>25</v>
      </c>
      <c r="M1247" s="437" t="n">
        <v>3</v>
      </c>
      <c r="N1247" s="437" t="inlineStr"/>
      <c r="O1247" s="437" t="n">
        <v>0</v>
      </c>
      <c r="P1247" s="437" t="n"/>
      <c r="Q1247" s="437" t="n"/>
      <c r="R1247" s="437" t="n"/>
      <c r="S1247" s="437" t="n"/>
      <c r="T1247" s="437" t="n"/>
      <c r="U1247" s="437" t="n"/>
      <c r="V1247" s="437" t="n"/>
      <c r="W1247" s="437" t="n">
        <v>0</v>
      </c>
      <c r="X1247" s="437" t="n">
        <v>1</v>
      </c>
      <c r="Y1247" s="437" t="n">
        <v>0</v>
      </c>
      <c r="Z1247" s="437" t="n"/>
      <c r="AA1247" s="437" t="n"/>
      <c r="AB1247" s="437" t="n"/>
    </row>
    <row r="1248">
      <c r="A1248" s="437" t="n">
        <v>50</v>
      </c>
      <c r="B1248" s="437" t="n">
        <v>0</v>
      </c>
      <c r="C1248" s="437" t="n">
        <v>0</v>
      </c>
      <c r="D1248" s="437" t="n">
        <v>1</v>
      </c>
      <c r="E1248" s="437" t="n">
        <v>211</v>
      </c>
      <c r="F1248" s="437">
        <f>ROUND(Source!Y1221,O1248)</f>
        <v/>
      </c>
      <c r="G1248" s="437" t="inlineStr">
        <is>
          <t>СмПриб</t>
        </is>
      </c>
      <c r="H1248" s="437" t="inlineStr">
        <is>
          <t>Сметная прибыль</t>
        </is>
      </c>
      <c r="I1248" s="437" t="n"/>
      <c r="J1248" s="437" t="n"/>
      <c r="K1248" s="437" t="n">
        <v>211</v>
      </c>
      <c r="L1248" s="437" t="n">
        <v>26</v>
      </c>
      <c r="M1248" s="437" t="n">
        <v>3</v>
      </c>
      <c r="N1248" s="437" t="inlineStr"/>
      <c r="O1248" s="437" t="n">
        <v>0</v>
      </c>
      <c r="P1248" s="437" t="n"/>
      <c r="Q1248" s="437" t="n"/>
      <c r="R1248" s="437" t="n"/>
      <c r="S1248" s="437" t="n"/>
      <c r="T1248" s="437" t="n"/>
      <c r="U1248" s="437" t="n"/>
      <c r="V1248" s="437" t="n"/>
      <c r="W1248" s="437" t="n">
        <v>0</v>
      </c>
      <c r="X1248" s="437" t="n">
        <v>1</v>
      </c>
      <c r="Y1248" s="437" t="n">
        <v>0</v>
      </c>
      <c r="Z1248" s="437" t="n"/>
      <c r="AA1248" s="437" t="n"/>
      <c r="AB1248" s="437" t="n"/>
    </row>
    <row r="1249">
      <c r="A1249" s="437" t="n">
        <v>50</v>
      </c>
      <c r="B1249" s="437" t="n">
        <v>0</v>
      </c>
      <c r="C1249" s="437" t="n">
        <v>0</v>
      </c>
      <c r="D1249" s="437" t="n">
        <v>1</v>
      </c>
      <c r="E1249" s="437" t="n">
        <v>224</v>
      </c>
      <c r="F1249" s="437">
        <f>ROUND(Source!AR1221,O1249)</f>
        <v/>
      </c>
      <c r="G1249" s="437" t="inlineStr">
        <is>
          <t>Всего</t>
        </is>
      </c>
      <c r="H1249" s="437" t="inlineStr">
        <is>
          <t>Всего с НР и СП</t>
        </is>
      </c>
      <c r="I1249" s="437" t="n"/>
      <c r="J1249" s="437" t="n"/>
      <c r="K1249" s="437" t="n">
        <v>224</v>
      </c>
      <c r="L1249" s="437" t="n">
        <v>27</v>
      </c>
      <c r="M1249" s="437" t="n">
        <v>3</v>
      </c>
      <c r="N1249" s="437" t="inlineStr"/>
      <c r="O1249" s="437" t="n">
        <v>0</v>
      </c>
      <c r="P1249" s="437" t="n"/>
      <c r="Q1249" s="437" t="n"/>
      <c r="R1249" s="437" t="n"/>
      <c r="S1249" s="437" t="n"/>
      <c r="T1249" s="437" t="n"/>
      <c r="U1249" s="437" t="n"/>
      <c r="V1249" s="437" t="n"/>
      <c r="W1249" s="437" t="n">
        <v>0</v>
      </c>
      <c r="X1249" s="437" t="n">
        <v>1</v>
      </c>
      <c r="Y1249" s="437" t="n">
        <v>0</v>
      </c>
      <c r="Z1249" s="437" t="n"/>
      <c r="AA1249" s="437" t="n"/>
      <c r="AB1249" s="437" t="n"/>
    </row>
    <row r="1250">
      <c r="A1250" s="437" t="n">
        <v>50</v>
      </c>
      <c r="B1250" s="437" t="n">
        <v>0</v>
      </c>
      <c r="C1250" s="437" t="n">
        <v>0</v>
      </c>
      <c r="D1250" s="437" t="n">
        <v>2</v>
      </c>
      <c r="E1250" s="437" t="n">
        <v>0</v>
      </c>
      <c r="F1250" s="437">
        <f>ROUND(F1249,O1250)</f>
        <v/>
      </c>
      <c r="G1250" s="437" t="inlineStr">
        <is>
          <t>и1</t>
        </is>
      </c>
      <c r="H1250" s="437" t="inlineStr">
        <is>
          <t>Итого</t>
        </is>
      </c>
      <c r="I1250" s="437" t="n"/>
      <c r="J1250" s="437" t="n"/>
      <c r="K1250" s="437" t="n">
        <v>212</v>
      </c>
      <c r="L1250" s="437" t="n">
        <v>28</v>
      </c>
      <c r="M1250" s="437" t="n">
        <v>0</v>
      </c>
      <c r="N1250" s="437" t="inlineStr"/>
      <c r="O1250" s="437" t="n">
        <v>0</v>
      </c>
      <c r="P1250" s="437" t="n"/>
      <c r="Q1250" s="437" t="n"/>
      <c r="R1250" s="437" t="n"/>
      <c r="S1250" s="437" t="n"/>
      <c r="T1250" s="437" t="n"/>
      <c r="U1250" s="437" t="n"/>
      <c r="V1250" s="437" t="n"/>
      <c r="W1250" s="437" t="n">
        <v>0</v>
      </c>
      <c r="X1250" s="437" t="n">
        <v>1</v>
      </c>
      <c r="Y1250" s="437" t="n">
        <v>0</v>
      </c>
      <c r="Z1250" s="437" t="n"/>
      <c r="AA1250" s="437" t="n"/>
      <c r="AB1250" s="437" t="n"/>
    </row>
    <row r="1251">
      <c r="A1251" s="437" t="n">
        <v>50</v>
      </c>
      <c r="B1251" s="437" t="n">
        <v>0</v>
      </c>
      <c r="C1251" s="437" t="n">
        <v>0</v>
      </c>
      <c r="D1251" s="437" t="n">
        <v>2</v>
      </c>
      <c r="E1251" s="437" t="n">
        <v>0</v>
      </c>
      <c r="F1251" s="437">
        <f>ROUND(F1250*0.22,O1251)</f>
        <v/>
      </c>
      <c r="G1251" s="437" t="inlineStr">
        <is>
          <t>и2</t>
        </is>
      </c>
      <c r="H1251" s="437" t="inlineStr">
        <is>
          <t>НДС 22%</t>
        </is>
      </c>
      <c r="I1251" s="437" t="n"/>
      <c r="J1251" s="437" t="n"/>
      <c r="K1251" s="437" t="n">
        <v>212</v>
      </c>
      <c r="L1251" s="437" t="n">
        <v>29</v>
      </c>
      <c r="M1251" s="437" t="n">
        <v>0</v>
      </c>
      <c r="N1251" s="437" t="inlineStr"/>
      <c r="O1251" s="437" t="n">
        <v>0</v>
      </c>
      <c r="P1251" s="437" t="n"/>
      <c r="Q1251" s="437" t="n"/>
      <c r="R1251" s="437" t="n"/>
      <c r="S1251" s="437" t="n"/>
      <c r="T1251" s="437" t="n"/>
      <c r="U1251" s="437" t="n"/>
      <c r="V1251" s="437" t="n"/>
      <c r="W1251" s="437" t="n">
        <v>0</v>
      </c>
      <c r="X1251" s="437" t="n">
        <v>1</v>
      </c>
      <c r="Y1251" s="437" t="n">
        <v>0</v>
      </c>
      <c r="Z1251" s="437" t="n"/>
      <c r="AA1251" s="437" t="n"/>
      <c r="AB1251" s="437" t="n"/>
    </row>
    <row r="1252">
      <c r="A1252" s="437" t="n">
        <v>50</v>
      </c>
      <c r="B1252" s="437" t="n">
        <v>0</v>
      </c>
      <c r="C1252" s="437" t="n">
        <v>0</v>
      </c>
      <c r="D1252" s="437" t="n">
        <v>2</v>
      </c>
      <c r="E1252" s="437" t="n">
        <v>213</v>
      </c>
      <c r="F1252" s="437">
        <f>ROUND(F1250+F1251,O1252)</f>
        <v/>
      </c>
      <c r="G1252" s="437" t="inlineStr">
        <is>
          <t>и3</t>
        </is>
      </c>
      <c r="H1252" s="437" t="inlineStr">
        <is>
          <t>Всего</t>
        </is>
      </c>
      <c r="I1252" s="437" t="n"/>
      <c r="J1252" s="437" t="n"/>
      <c r="K1252" s="437" t="n">
        <v>212</v>
      </c>
      <c r="L1252" s="437" t="n">
        <v>30</v>
      </c>
      <c r="M1252" s="437" t="n">
        <v>0</v>
      </c>
      <c r="N1252" s="437" t="inlineStr"/>
      <c r="O1252" s="437" t="n">
        <v>0</v>
      </c>
      <c r="P1252" s="437" t="n"/>
      <c r="Q1252" s="437" t="n"/>
      <c r="R1252" s="437" t="n"/>
      <c r="S1252" s="437" t="n"/>
      <c r="T1252" s="437" t="n"/>
      <c r="U1252" s="437" t="n"/>
      <c r="V1252" s="437" t="n"/>
      <c r="W1252" s="437" t="n">
        <v>0</v>
      </c>
      <c r="X1252" s="437" t="n">
        <v>1</v>
      </c>
      <c r="Y1252" s="437" t="n">
        <v>0</v>
      </c>
      <c r="Z1252" s="437" t="n"/>
      <c r="AA1252" s="437" t="n"/>
      <c r="AB1252" s="437" t="n"/>
    </row>
    <row r="1253"/>
    <row r="1254">
      <c r="A1254" s="434" t="n">
        <v>3</v>
      </c>
      <c r="B1254" s="434" t="n">
        <v>0</v>
      </c>
      <c r="C1254" s="434" t="n"/>
      <c r="D1254" s="434">
        <f>ROW(A1263)</f>
        <v/>
      </c>
      <c r="E1254" s="434" t="n"/>
      <c r="F1254" s="434" t="inlineStr">
        <is>
          <t>Новая локальная смета</t>
        </is>
      </c>
      <c r="G1254" s="434" t="inlineStr">
        <is>
          <t>Молодежная 4</t>
        </is>
      </c>
      <c r="H1254" s="434" t="inlineStr"/>
      <c r="I1254" s="434" t="n">
        <v>0</v>
      </c>
      <c r="J1254" s="434" t="inlineStr"/>
      <c r="K1254" s="434" t="n">
        <v>0</v>
      </c>
      <c r="L1254" s="434" t="inlineStr">
        <is>
          <t>Новая локальная смета</t>
        </is>
      </c>
      <c r="M1254" s="434" t="inlineStr"/>
      <c r="N1254" s="434" t="n"/>
      <c r="O1254" s="434" t="n"/>
      <c r="P1254" s="434" t="n"/>
      <c r="Q1254" s="434" t="n"/>
      <c r="R1254" s="434" t="n"/>
      <c r="S1254" s="434" t="n">
        <v>0</v>
      </c>
      <c r="T1254" s="434" t="n"/>
      <c r="U1254" s="434" t="inlineStr"/>
      <c r="V1254" s="434" t="n">
        <v>0</v>
      </c>
      <c r="W1254" s="434" t="n"/>
      <c r="X1254" s="434" t="n"/>
      <c r="Y1254" s="434" t="n"/>
      <c r="Z1254" s="434" t="n"/>
      <c r="AA1254" s="434" t="n"/>
      <c r="AB1254" s="434" t="inlineStr"/>
      <c r="AC1254" s="434" t="inlineStr"/>
      <c r="AD1254" s="434" t="inlineStr"/>
      <c r="AE1254" s="434" t="inlineStr"/>
      <c r="AF1254" s="434" t="inlineStr"/>
      <c r="AG1254" s="434" t="inlineStr"/>
      <c r="AH1254" s="434" t="n"/>
      <c r="AI1254" s="434" t="n"/>
      <c r="AJ1254" s="434" t="n"/>
      <c r="AK1254" s="434" t="n"/>
      <c r="AL1254" s="434" t="n"/>
      <c r="AM1254" s="434" t="n"/>
      <c r="AN1254" s="434" t="n"/>
      <c r="AO1254" s="434" t="n"/>
      <c r="AP1254" s="434" t="inlineStr"/>
      <c r="AQ1254" s="434" t="inlineStr"/>
      <c r="AR1254" s="434" t="inlineStr"/>
      <c r="AS1254" s="434" t="n"/>
      <c r="AT1254" s="434" t="n"/>
      <c r="AU1254" s="434" t="n"/>
      <c r="AV1254" s="434" t="n"/>
      <c r="AW1254" s="434" t="n"/>
      <c r="AX1254" s="434" t="n"/>
      <c r="AY1254" s="434" t="n"/>
      <c r="AZ1254" s="434" t="inlineStr"/>
      <c r="BA1254" s="434" t="n"/>
      <c r="BB1254" s="434" t="inlineStr"/>
      <c r="BC1254" s="434" t="inlineStr"/>
      <c r="BD1254" s="434" t="inlineStr"/>
      <c r="BE1254" s="434" t="inlineStr"/>
      <c r="BF1254" s="434" t="inlineStr"/>
      <c r="BG1254" s="434" t="inlineStr"/>
      <c r="BH1254" s="434" t="inlineStr"/>
      <c r="BI1254" s="434" t="inlineStr"/>
      <c r="BJ1254" s="434" t="inlineStr"/>
      <c r="BK1254" s="434" t="inlineStr"/>
      <c r="BL1254" s="434" t="inlineStr"/>
      <c r="BM1254" s="434" t="inlineStr"/>
      <c r="BN1254" s="434" t="inlineStr"/>
      <c r="BO1254" s="434" t="inlineStr"/>
      <c r="BP1254" s="434" t="inlineStr"/>
      <c r="BQ1254" s="434" t="n"/>
      <c r="BR1254" s="434" t="n"/>
      <c r="BS1254" s="434" t="n"/>
      <c r="BT1254" s="434" t="n"/>
      <c r="BU1254" s="434" t="n"/>
      <c r="BV1254" s="434" t="n"/>
      <c r="BW1254" s="434" t="n"/>
      <c r="BX1254" s="434" t="n">
        <v>0</v>
      </c>
      <c r="BY1254" s="434" t="n"/>
      <c r="BZ1254" s="434" t="n"/>
      <c r="CA1254" s="434" t="n"/>
      <c r="CB1254" s="434" t="n"/>
      <c r="CC1254" s="434" t="n"/>
      <c r="CD1254" s="434" t="n"/>
      <c r="CE1254" s="434" t="n"/>
      <c r="CF1254" s="434" t="n">
        <v>0</v>
      </c>
      <c r="CG1254" s="434" t="n">
        <v>0</v>
      </c>
      <c r="CH1254" s="434" t="n"/>
      <c r="CI1254" s="434" t="inlineStr"/>
      <c r="CJ1254" s="434" t="inlineStr"/>
      <c r="CK1254" t="inlineStr"/>
      <c r="CL1254" t="inlineStr"/>
      <c r="CM1254" t="inlineStr"/>
      <c r="CN1254" t="inlineStr"/>
      <c r="CO1254" t="inlineStr"/>
      <c r="CP1254" t="inlineStr"/>
      <c r="CQ1254" t="inlineStr"/>
    </row>
    <row r="1255"/>
    <row r="1256">
      <c r="A1256" s="435" t="n">
        <v>52</v>
      </c>
      <c r="B1256" s="435">
        <f>B1263</f>
        <v/>
      </c>
      <c r="C1256" s="435">
        <f>C1263</f>
        <v/>
      </c>
      <c r="D1256" s="435">
        <f>D1263</f>
        <v/>
      </c>
      <c r="E1256" s="435">
        <f>E1263</f>
        <v/>
      </c>
      <c r="F1256" s="435">
        <f>F1263</f>
        <v/>
      </c>
      <c r="G1256" s="435">
        <f>G1263</f>
        <v/>
      </c>
      <c r="H1256" s="435" t="n"/>
      <c r="I1256" s="435" t="n"/>
      <c r="J1256" s="435" t="n"/>
      <c r="K1256" s="435" t="n"/>
      <c r="L1256" s="435" t="n"/>
      <c r="M1256" s="435" t="n"/>
      <c r="N1256" s="435" t="n"/>
      <c r="O1256" s="435">
        <f>O1263</f>
        <v/>
      </c>
      <c r="P1256" s="435">
        <f>P1263</f>
        <v/>
      </c>
      <c r="Q1256" s="435">
        <f>Q1263</f>
        <v/>
      </c>
      <c r="R1256" s="435">
        <f>R1263</f>
        <v/>
      </c>
      <c r="S1256" s="435">
        <f>S1263</f>
        <v/>
      </c>
      <c r="T1256" s="435">
        <f>T1263</f>
        <v/>
      </c>
      <c r="U1256" s="435">
        <f>U1263</f>
        <v/>
      </c>
      <c r="V1256" s="435">
        <f>V1263</f>
        <v/>
      </c>
      <c r="W1256" s="435">
        <f>W1263</f>
        <v/>
      </c>
      <c r="X1256" s="435">
        <f>X1263</f>
        <v/>
      </c>
      <c r="Y1256" s="435">
        <f>Y1263</f>
        <v/>
      </c>
      <c r="Z1256" s="435">
        <f>Z1263</f>
        <v/>
      </c>
      <c r="AA1256" s="435">
        <f>AA1263</f>
        <v/>
      </c>
      <c r="AB1256" s="435">
        <f>AB1263</f>
        <v/>
      </c>
      <c r="AC1256" s="435">
        <f>AC1263</f>
        <v/>
      </c>
      <c r="AD1256" s="435">
        <f>AD1263</f>
        <v/>
      </c>
      <c r="AE1256" s="435">
        <f>AE1263</f>
        <v/>
      </c>
      <c r="AF1256" s="435">
        <f>AF1263</f>
        <v/>
      </c>
      <c r="AG1256" s="435">
        <f>AG1263</f>
        <v/>
      </c>
      <c r="AH1256" s="435">
        <f>AH1263</f>
        <v/>
      </c>
      <c r="AI1256" s="435">
        <f>AI1263</f>
        <v/>
      </c>
      <c r="AJ1256" s="435">
        <f>AJ1263</f>
        <v/>
      </c>
      <c r="AK1256" s="435">
        <f>AK1263</f>
        <v/>
      </c>
      <c r="AL1256" s="435">
        <f>AL1263</f>
        <v/>
      </c>
      <c r="AM1256" s="435">
        <f>AM1263</f>
        <v/>
      </c>
      <c r="AN1256" s="435">
        <f>AN1263</f>
        <v/>
      </c>
      <c r="AO1256" s="435">
        <f>AO1263</f>
        <v/>
      </c>
      <c r="AP1256" s="435">
        <f>AP1263</f>
        <v/>
      </c>
      <c r="AQ1256" s="435">
        <f>AQ1263</f>
        <v/>
      </c>
      <c r="AR1256" s="435">
        <f>AR1263</f>
        <v/>
      </c>
      <c r="AS1256" s="435">
        <f>AS1263</f>
        <v/>
      </c>
      <c r="AT1256" s="435">
        <f>AT1263</f>
        <v/>
      </c>
      <c r="AU1256" s="435">
        <f>AU1263</f>
        <v/>
      </c>
      <c r="AV1256" s="435">
        <f>AV1263</f>
        <v/>
      </c>
      <c r="AW1256" s="435">
        <f>AW1263</f>
        <v/>
      </c>
      <c r="AX1256" s="435">
        <f>AX1263</f>
        <v/>
      </c>
      <c r="AY1256" s="435">
        <f>AY1263</f>
        <v/>
      </c>
      <c r="AZ1256" s="435">
        <f>AZ1263</f>
        <v/>
      </c>
      <c r="BA1256" s="435">
        <f>BA1263</f>
        <v/>
      </c>
      <c r="BB1256" s="435">
        <f>BB1263</f>
        <v/>
      </c>
      <c r="BC1256" s="435">
        <f>BC1263</f>
        <v/>
      </c>
      <c r="BD1256" s="435">
        <f>BD1263</f>
        <v/>
      </c>
      <c r="BE1256" s="435">
        <f>BE1263</f>
        <v/>
      </c>
      <c r="BF1256" s="435">
        <f>BF1263</f>
        <v/>
      </c>
      <c r="BG1256" s="435">
        <f>BG1263</f>
        <v/>
      </c>
      <c r="BH1256" s="435">
        <f>BH1263</f>
        <v/>
      </c>
      <c r="BI1256" s="435">
        <f>BI1263</f>
        <v/>
      </c>
      <c r="BJ1256" s="435">
        <f>BJ1263</f>
        <v/>
      </c>
      <c r="BK1256" s="435">
        <f>BK1263</f>
        <v/>
      </c>
      <c r="BL1256" s="435">
        <f>BL1263</f>
        <v/>
      </c>
      <c r="BM1256" s="435">
        <f>BM1263</f>
        <v/>
      </c>
      <c r="BN1256" s="435">
        <f>BN1263</f>
        <v/>
      </c>
      <c r="BO1256" s="435">
        <f>BO1263</f>
        <v/>
      </c>
      <c r="BP1256" s="435">
        <f>BP1263</f>
        <v/>
      </c>
      <c r="BQ1256" s="435">
        <f>BQ1263</f>
        <v/>
      </c>
      <c r="BR1256" s="435">
        <f>BR1263</f>
        <v/>
      </c>
      <c r="BS1256" s="435">
        <f>BS1263</f>
        <v/>
      </c>
      <c r="BT1256" s="435">
        <f>BT1263</f>
        <v/>
      </c>
      <c r="BU1256" s="435">
        <f>BU1263</f>
        <v/>
      </c>
      <c r="BV1256" s="435">
        <f>BV1263</f>
        <v/>
      </c>
      <c r="BW1256" s="435">
        <f>BW1263</f>
        <v/>
      </c>
      <c r="BX1256" s="435">
        <f>BX1263</f>
        <v/>
      </c>
      <c r="BY1256" s="435">
        <f>BY1263</f>
        <v/>
      </c>
      <c r="BZ1256" s="435">
        <f>BZ1263</f>
        <v/>
      </c>
      <c r="CA1256" s="435">
        <f>CA1263</f>
        <v/>
      </c>
      <c r="CB1256" s="435">
        <f>CB1263</f>
        <v/>
      </c>
      <c r="CC1256" s="435">
        <f>CC1263</f>
        <v/>
      </c>
      <c r="CD1256" s="435">
        <f>CD1263</f>
        <v/>
      </c>
      <c r="CE1256" s="435">
        <f>CE1263</f>
        <v/>
      </c>
      <c r="CF1256" s="435">
        <f>CF1263</f>
        <v/>
      </c>
      <c r="CG1256" s="435">
        <f>CG1263</f>
        <v/>
      </c>
      <c r="CH1256" s="435">
        <f>CH1263</f>
        <v/>
      </c>
      <c r="CI1256" s="435">
        <f>CI1263</f>
        <v/>
      </c>
      <c r="CJ1256" s="435">
        <f>CJ1263</f>
        <v/>
      </c>
      <c r="CK1256" s="435">
        <f>CK1263</f>
        <v/>
      </c>
      <c r="CL1256" s="435">
        <f>CL1263</f>
        <v/>
      </c>
      <c r="CM1256" s="435">
        <f>CM1263</f>
        <v/>
      </c>
      <c r="CN1256" s="435">
        <f>CN1263</f>
        <v/>
      </c>
      <c r="CO1256" s="435">
        <f>CO1263</f>
        <v/>
      </c>
      <c r="CP1256" s="435">
        <f>CP1263</f>
        <v/>
      </c>
      <c r="CQ1256" s="435">
        <f>CQ1263</f>
        <v/>
      </c>
      <c r="CR1256" s="435">
        <f>CR1263</f>
        <v/>
      </c>
      <c r="CS1256" s="435">
        <f>CS1263</f>
        <v/>
      </c>
      <c r="CT1256" s="435">
        <f>CT1263</f>
        <v/>
      </c>
      <c r="CU1256" s="435">
        <f>CU1263</f>
        <v/>
      </c>
      <c r="CV1256" s="435">
        <f>CV1263</f>
        <v/>
      </c>
      <c r="CW1256" s="435">
        <f>CW1263</f>
        <v/>
      </c>
      <c r="CX1256" s="435">
        <f>CX1263</f>
        <v/>
      </c>
      <c r="CY1256" s="435">
        <f>CY1263</f>
        <v/>
      </c>
      <c r="CZ1256" s="435">
        <f>CZ1263</f>
        <v/>
      </c>
      <c r="DA1256" s="435">
        <f>DA1263</f>
        <v/>
      </c>
      <c r="DB1256" s="435">
        <f>DB1263</f>
        <v/>
      </c>
      <c r="DC1256" s="435">
        <f>DC1263</f>
        <v/>
      </c>
      <c r="DD1256" s="435">
        <f>DD1263</f>
        <v/>
      </c>
      <c r="DE1256" s="435">
        <f>DE1263</f>
        <v/>
      </c>
      <c r="DF1256" s="435">
        <f>DF1263</f>
        <v/>
      </c>
      <c r="DG1256" s="436">
        <f>DG1263</f>
        <v/>
      </c>
      <c r="DH1256" s="436">
        <f>DH1263</f>
        <v/>
      </c>
      <c r="DI1256" s="436">
        <f>DI1263</f>
        <v/>
      </c>
      <c r="DJ1256" s="436">
        <f>DJ1263</f>
        <v/>
      </c>
      <c r="DK1256" s="436">
        <f>DK1263</f>
        <v/>
      </c>
      <c r="DL1256" s="436">
        <f>DL1263</f>
        <v/>
      </c>
      <c r="DM1256" s="436">
        <f>DM1263</f>
        <v/>
      </c>
      <c r="DN1256" s="436">
        <f>DN1263</f>
        <v/>
      </c>
      <c r="DO1256" s="436">
        <f>DO1263</f>
        <v/>
      </c>
      <c r="DP1256" s="436">
        <f>DP1263</f>
        <v/>
      </c>
      <c r="DQ1256" s="436">
        <f>DQ1263</f>
        <v/>
      </c>
      <c r="DR1256" s="436">
        <f>DR1263</f>
        <v/>
      </c>
      <c r="DS1256" s="436">
        <f>DS1263</f>
        <v/>
      </c>
      <c r="DT1256" s="436">
        <f>DT1263</f>
        <v/>
      </c>
      <c r="DU1256" s="436">
        <f>DU1263</f>
        <v/>
      </c>
      <c r="DV1256" s="436">
        <f>DV1263</f>
        <v/>
      </c>
      <c r="DW1256" s="436">
        <f>DW1263</f>
        <v/>
      </c>
      <c r="DX1256" s="436">
        <f>DX1263</f>
        <v/>
      </c>
      <c r="DY1256" s="436">
        <f>DY1263</f>
        <v/>
      </c>
      <c r="DZ1256" s="436">
        <f>DZ1263</f>
        <v/>
      </c>
      <c r="EA1256" s="436">
        <f>EA1263</f>
        <v/>
      </c>
      <c r="EB1256" s="436">
        <f>EB1263</f>
        <v/>
      </c>
      <c r="EC1256" s="436">
        <f>EC1263</f>
        <v/>
      </c>
      <c r="ED1256" s="436">
        <f>ED1263</f>
        <v/>
      </c>
      <c r="EE1256" s="436">
        <f>EE1263</f>
        <v/>
      </c>
      <c r="EF1256" s="436">
        <f>EF1263</f>
        <v/>
      </c>
      <c r="EG1256" s="436">
        <f>EG1263</f>
        <v/>
      </c>
      <c r="EH1256" s="436">
        <f>EH1263</f>
        <v/>
      </c>
      <c r="EI1256" s="436">
        <f>EI1263</f>
        <v/>
      </c>
      <c r="EJ1256" s="436">
        <f>EJ1263</f>
        <v/>
      </c>
      <c r="EK1256" s="436">
        <f>EK1263</f>
        <v/>
      </c>
      <c r="EL1256" s="436">
        <f>EL1263</f>
        <v/>
      </c>
      <c r="EM1256" s="436">
        <f>EM1263</f>
        <v/>
      </c>
      <c r="EN1256" s="436">
        <f>EN1263</f>
        <v/>
      </c>
      <c r="EO1256" s="436">
        <f>EO1263</f>
        <v/>
      </c>
      <c r="EP1256" s="436">
        <f>EP1263</f>
        <v/>
      </c>
      <c r="EQ1256" s="436">
        <f>EQ1263</f>
        <v/>
      </c>
      <c r="ER1256" s="436">
        <f>ER1263</f>
        <v/>
      </c>
      <c r="ES1256" s="436">
        <f>ES1263</f>
        <v/>
      </c>
      <c r="ET1256" s="436">
        <f>ET1263</f>
        <v/>
      </c>
      <c r="EU1256" s="436">
        <f>EU1263</f>
        <v/>
      </c>
      <c r="EV1256" s="436">
        <f>EV1263</f>
        <v/>
      </c>
      <c r="EW1256" s="436">
        <f>EW1263</f>
        <v/>
      </c>
      <c r="EX1256" s="436">
        <f>EX1263</f>
        <v/>
      </c>
      <c r="EY1256" s="436">
        <f>EY1263</f>
        <v/>
      </c>
      <c r="EZ1256" s="436">
        <f>EZ1263</f>
        <v/>
      </c>
      <c r="FA1256" s="436">
        <f>FA1263</f>
        <v/>
      </c>
      <c r="FB1256" s="436">
        <f>FB1263</f>
        <v/>
      </c>
      <c r="FC1256" s="436">
        <f>FC1263</f>
        <v/>
      </c>
      <c r="FD1256" s="436">
        <f>FD1263</f>
        <v/>
      </c>
      <c r="FE1256" s="436">
        <f>FE1263</f>
        <v/>
      </c>
      <c r="FF1256" s="436">
        <f>FF1263</f>
        <v/>
      </c>
      <c r="FG1256" s="436">
        <f>FG1263</f>
        <v/>
      </c>
      <c r="FH1256" s="436">
        <f>FH1263</f>
        <v/>
      </c>
      <c r="FI1256" s="436">
        <f>FI1263</f>
        <v/>
      </c>
      <c r="FJ1256" s="436">
        <f>FJ1263</f>
        <v/>
      </c>
      <c r="FK1256" s="436">
        <f>FK1263</f>
        <v/>
      </c>
      <c r="FL1256" s="436">
        <f>FL1263</f>
        <v/>
      </c>
      <c r="FM1256" s="436">
        <f>FM1263</f>
        <v/>
      </c>
      <c r="FN1256" s="436">
        <f>FN1263</f>
        <v/>
      </c>
      <c r="FO1256" s="436">
        <f>FO1263</f>
        <v/>
      </c>
      <c r="FP1256" s="436">
        <f>FP1263</f>
        <v/>
      </c>
      <c r="FQ1256" s="436">
        <f>FQ1263</f>
        <v/>
      </c>
      <c r="FR1256" s="436">
        <f>FR1263</f>
        <v/>
      </c>
      <c r="FS1256" s="436">
        <f>FS1263</f>
        <v/>
      </c>
      <c r="FT1256" s="436">
        <f>FT1263</f>
        <v/>
      </c>
      <c r="FU1256" s="436">
        <f>FU1263</f>
        <v/>
      </c>
      <c r="FV1256" s="436">
        <f>FV1263</f>
        <v/>
      </c>
      <c r="FW1256" s="436">
        <f>FW1263</f>
        <v/>
      </c>
      <c r="FX1256" s="436">
        <f>FX1263</f>
        <v/>
      </c>
      <c r="FY1256" s="436">
        <f>FY1263</f>
        <v/>
      </c>
      <c r="FZ1256" s="436">
        <f>FZ1263</f>
        <v/>
      </c>
      <c r="GA1256" s="436">
        <f>GA1263</f>
        <v/>
      </c>
      <c r="GB1256" s="436">
        <f>GB1263</f>
        <v/>
      </c>
      <c r="GC1256" s="436">
        <f>GC1263</f>
        <v/>
      </c>
      <c r="GD1256" s="436">
        <f>GD1263</f>
        <v/>
      </c>
      <c r="GE1256" s="436">
        <f>GE1263</f>
        <v/>
      </c>
      <c r="GF1256" s="436">
        <f>GF1263</f>
        <v/>
      </c>
      <c r="GG1256" s="436">
        <f>GG1263</f>
        <v/>
      </c>
      <c r="GH1256" s="436">
        <f>GH1263</f>
        <v/>
      </c>
      <c r="GI1256" s="436">
        <f>GI1263</f>
        <v/>
      </c>
      <c r="GJ1256" s="436">
        <f>GJ1263</f>
        <v/>
      </c>
      <c r="GK1256" s="436">
        <f>GK1263</f>
        <v/>
      </c>
      <c r="GL1256" s="436">
        <f>GL1263</f>
        <v/>
      </c>
      <c r="GM1256" s="436">
        <f>GM1263</f>
        <v/>
      </c>
      <c r="GN1256" s="436">
        <f>GN1263</f>
        <v/>
      </c>
      <c r="GO1256" s="436">
        <f>GO1263</f>
        <v/>
      </c>
      <c r="GP1256" s="436">
        <f>GP1263</f>
        <v/>
      </c>
      <c r="GQ1256" s="436">
        <f>GQ1263</f>
        <v/>
      </c>
      <c r="GR1256" s="436">
        <f>GR1263</f>
        <v/>
      </c>
      <c r="GS1256" s="436">
        <f>GS1263</f>
        <v/>
      </c>
      <c r="GT1256" s="436">
        <f>GT1263</f>
        <v/>
      </c>
      <c r="GU1256" s="436">
        <f>GU1263</f>
        <v/>
      </c>
      <c r="GV1256" s="436">
        <f>GV1263</f>
        <v/>
      </c>
      <c r="GW1256" s="436">
        <f>GW1263</f>
        <v/>
      </c>
      <c r="GX1256" s="436">
        <f>GX1263</f>
        <v/>
      </c>
    </row>
    <row r="1257"/>
    <row r="1258">
      <c r="A1258" t="n">
        <v>17</v>
      </c>
      <c r="B1258" t="n">
        <v>0</v>
      </c>
      <c r="C1258">
        <f>ROW(SmtRes!A620)</f>
        <v/>
      </c>
      <c r="D1258">
        <f>ROW(EtalonRes!A571)</f>
        <v/>
      </c>
      <c r="E1258" t="inlineStr">
        <is>
          <t>1</t>
        </is>
      </c>
      <c r="F1258" t="inlineStr">
        <is>
          <t>65-10-1</t>
        </is>
      </c>
      <c r="G1258" t="inlineStr">
        <is>
          <t>Очистка канализационной сети внутренней</t>
        </is>
      </c>
      <c r="H1258" t="inlineStr">
        <is>
          <t>100 м трубопровода</t>
        </is>
      </c>
      <c r="I1258">
        <f>ROUND(ROUND(45/100,4),7)</f>
        <v/>
      </c>
      <c r="J1258" t="n">
        <v>0</v>
      </c>
      <c r="K1258">
        <f>ROUND(ROUND(45/100,4),7)</f>
        <v/>
      </c>
      <c r="O1258">
        <f>ROUND(CP1258,0)</f>
        <v/>
      </c>
      <c r="P1258">
        <f>ROUND(CQ1258*I1258,0)</f>
        <v/>
      </c>
      <c r="Q1258">
        <f>(ROUND((ROUND(((ET1258)*I1258),0)*BB1258),0)+ROUND((ROUND(((AE1258-(EU1258))*I1258),0)*BS1258),0))</f>
        <v/>
      </c>
      <c r="R1258">
        <f>(ROUND((ROUND(((EU1258)*I1258),0)*BS1258),0)+ROUND((ROUND(((AE1258-(EU1258))*I1258),0)*BS1258),0))</f>
        <v/>
      </c>
      <c r="S1258">
        <f>ROUND(CT1258*I1258,0)</f>
        <v/>
      </c>
      <c r="T1258">
        <f>ROUND(CU1258*I1258,0)</f>
        <v/>
      </c>
      <c r="U1258">
        <f>ROUND(CV1258*I1258,7)</f>
        <v/>
      </c>
      <c r="V1258">
        <f>ROUND(CW1258*I1258,7)</f>
        <v/>
      </c>
      <c r="W1258">
        <f>ROUND(CX1258*I1258,0)</f>
        <v/>
      </c>
      <c r="X1258">
        <f>ROUND(CY1258,0)</f>
        <v/>
      </c>
      <c r="Y1258">
        <f>ROUND(CZ1258,0)</f>
        <v/>
      </c>
      <c r="AA1258" t="n">
        <v>78869116</v>
      </c>
      <c r="AB1258">
        <f>ROUND((AC1258+AD1258+AF1258),2)</f>
        <v/>
      </c>
      <c r="AC1258">
        <f>ROUND((ES1258),2)</f>
        <v/>
      </c>
      <c r="AD1258">
        <f>ROUND((((ET1258)-(EU1258))+AE1258),2)</f>
        <v/>
      </c>
      <c r="AE1258">
        <f>ROUND((EU1258),2)</f>
        <v/>
      </c>
      <c r="AF1258">
        <f>ROUND((EV1258),2)</f>
        <v/>
      </c>
      <c r="AG1258">
        <f>ROUND((AP1258),2)</f>
        <v/>
      </c>
      <c r="AH1258">
        <f>(EW1258)</f>
        <v/>
      </c>
      <c r="AI1258">
        <f>(EX1258)</f>
        <v/>
      </c>
      <c r="AJ1258">
        <f>(AS1258)</f>
        <v/>
      </c>
      <c r="AK1258" t="n">
        <v>403.3</v>
      </c>
      <c r="AL1258" t="n">
        <v>139.36</v>
      </c>
      <c r="AM1258" t="n">
        <v>0.87</v>
      </c>
      <c r="AN1258" t="n">
        <v>0</v>
      </c>
      <c r="AO1258" t="n">
        <v>263.07</v>
      </c>
      <c r="AP1258" t="n">
        <v>0</v>
      </c>
      <c r="AQ1258" t="n">
        <v>32.2</v>
      </c>
      <c r="AR1258" t="n">
        <v>0</v>
      </c>
      <c r="AS1258" t="n">
        <v>0</v>
      </c>
      <c r="AT1258" t="n">
        <v>103</v>
      </c>
      <c r="AU1258" t="n">
        <v>52</v>
      </c>
      <c r="AV1258" t="n">
        <v>1</v>
      </c>
      <c r="AW1258" t="n">
        <v>1</v>
      </c>
      <c r="AZ1258" t="n">
        <v>1</v>
      </c>
      <c r="BA1258" t="n">
        <v>52.25</v>
      </c>
      <c r="BB1258" t="n">
        <v>25.03</v>
      </c>
      <c r="BC1258" t="n">
        <v>11.85</v>
      </c>
      <c r="BD1258" t="inlineStr"/>
      <c r="BE1258" t="inlineStr"/>
      <c r="BF1258" t="inlineStr"/>
      <c r="BG1258" t="inlineStr"/>
      <c r="BH1258" t="n">
        <v>0</v>
      </c>
      <c r="BI1258" t="n">
        <v>1</v>
      </c>
      <c r="BJ1258" t="inlineStr">
        <is>
          <t>ТЕРр Московской обл., 65-10-1, приказ Минстроя России №675/пр от 28.02.2017 № 263/пр</t>
        </is>
      </c>
      <c r="BM1258" t="n">
        <v>65007</v>
      </c>
      <c r="BN1258" t="n">
        <v>0</v>
      </c>
      <c r="BO1258" t="inlineStr">
        <is>
          <t>65-10-1</t>
        </is>
      </c>
      <c r="BP1258" t="n">
        <v>1</v>
      </c>
      <c r="BQ1258" t="n">
        <v>6</v>
      </c>
      <c r="BR1258" t="n">
        <v>0</v>
      </c>
      <c r="BS1258" t="n">
        <v>52.25</v>
      </c>
      <c r="BT1258" t="n">
        <v>1</v>
      </c>
      <c r="BU1258" t="n">
        <v>1</v>
      </c>
      <c r="BV1258" t="n">
        <v>1</v>
      </c>
      <c r="BW1258" t="n">
        <v>1</v>
      </c>
      <c r="BX1258" t="n">
        <v>1</v>
      </c>
      <c r="BY1258" t="inlineStr"/>
      <c r="BZ1258" t="n">
        <v>103</v>
      </c>
      <c r="CA1258" t="n">
        <v>52</v>
      </c>
      <c r="CB1258" t="inlineStr"/>
      <c r="CE1258" t="n">
        <v>12</v>
      </c>
      <c r="CF1258" t="n">
        <v>0</v>
      </c>
      <c r="CG1258" t="n">
        <v>0</v>
      </c>
      <c r="CM1258" t="n">
        <v>0</v>
      </c>
      <c r="CN1258" t="inlineStr"/>
      <c r="CO1258" t="n">
        <v>0</v>
      </c>
      <c r="CP1258">
        <f>(P1258+Q1258+S1258)</f>
        <v/>
      </c>
      <c r="CQ1258">
        <f>AC1258*BC1258</f>
        <v/>
      </c>
      <c r="CR1258">
        <f>(ROUND((ROUND(((ET1258)*1),0)*BB1258),0)+ROUND((ROUND(((AE1258-(EU1258))*1),0)*BS1258),0))</f>
        <v/>
      </c>
      <c r="CS1258">
        <f>(ROUND((ROUND(((EU1258)*1),0)*BS1258),0)+ROUND((ROUND(((AE1258-(EU1258))*1),0)*BS1258),0))</f>
        <v/>
      </c>
      <c r="CT1258">
        <f>AF1258*BA1258</f>
        <v/>
      </c>
      <c r="CU1258">
        <f>AG1258</f>
        <v/>
      </c>
      <c r="CV1258">
        <f>AH1258</f>
        <v/>
      </c>
      <c r="CW1258">
        <f>AI1258</f>
        <v/>
      </c>
      <c r="CX1258">
        <f>AJ1258</f>
        <v/>
      </c>
      <c r="CY1258">
        <f>(((S1258+R1258)*AT1258)/100)</f>
        <v/>
      </c>
      <c r="CZ1258">
        <f>(((S1258+R1258)*AU1258)/100)</f>
        <v/>
      </c>
      <c r="DC1258" t="inlineStr"/>
      <c r="DD1258" t="inlineStr"/>
      <c r="DE1258" t="inlineStr"/>
      <c r="DF1258" t="inlineStr"/>
      <c r="DG1258" t="inlineStr"/>
      <c r="DH1258" t="inlineStr"/>
      <c r="DI1258" t="inlineStr"/>
      <c r="DJ1258" t="inlineStr"/>
      <c r="DK1258" t="inlineStr"/>
      <c r="DL1258" t="inlineStr"/>
      <c r="DM1258" t="inlineStr"/>
      <c r="DN1258" t="n">
        <v>0</v>
      </c>
      <c r="DO1258" t="n">
        <v>0</v>
      </c>
      <c r="DP1258" t="n">
        <v>1</v>
      </c>
      <c r="DQ1258" t="n">
        <v>1</v>
      </c>
      <c r="DU1258" t="n">
        <v>1013</v>
      </c>
      <c r="DV1258" t="inlineStr">
        <is>
          <t>100 м трубопровода</t>
        </is>
      </c>
      <c r="DW1258" t="inlineStr">
        <is>
          <t>100 м трубопровода</t>
        </is>
      </c>
      <c r="DX1258" t="n">
        <v>1</v>
      </c>
      <c r="DZ1258" t="inlineStr"/>
      <c r="EA1258" t="inlineStr"/>
      <c r="EB1258" t="inlineStr"/>
      <c r="EC1258" t="inlineStr"/>
      <c r="EE1258" t="n">
        <v>78726000</v>
      </c>
      <c r="EF1258" t="n">
        <v>6</v>
      </c>
      <c r="EG1258" t="inlineStr">
        <is>
          <t>Ремонтно-строительные работы</t>
        </is>
      </c>
      <c r="EH1258" t="n">
        <v>99</v>
      </c>
      <c r="EI1258" t="inlineStr">
        <is>
          <t>Внутренние санитарно-технические работы</t>
        </is>
      </c>
      <c r="EJ1258" t="n">
        <v>1</v>
      </c>
      <c r="EK1258" t="n">
        <v>65007</v>
      </c>
      <c r="EL1258" t="inlineStr">
        <is>
          <t>Внутренние санитарнотехнические работы: смена труб, санприборов, запорной арматуры и другое</t>
        </is>
      </c>
      <c r="EM1258" t="inlineStr">
        <is>
          <t>рФЕР-65</t>
        </is>
      </c>
      <c r="EO1258" t="inlineStr"/>
      <c r="EQ1258" t="n">
        <v>0</v>
      </c>
      <c r="ER1258" t="n">
        <v>403.3</v>
      </c>
      <c r="ES1258" t="n">
        <v>139.36</v>
      </c>
      <c r="ET1258" t="n">
        <v>0.87</v>
      </c>
      <c r="EU1258" t="n">
        <v>0</v>
      </c>
      <c r="EV1258" t="n">
        <v>263.07</v>
      </c>
      <c r="EW1258" t="n">
        <v>32.2</v>
      </c>
      <c r="EX1258" t="n">
        <v>0</v>
      </c>
      <c r="EY1258" t="n">
        <v>0</v>
      </c>
      <c r="FQ1258" t="n">
        <v>0</v>
      </c>
      <c r="FR1258" t="n">
        <v>0</v>
      </c>
      <c r="FS1258" t="n">
        <v>0</v>
      </c>
      <c r="FX1258" t="n">
        <v>103</v>
      </c>
      <c r="FY1258" t="n">
        <v>52</v>
      </c>
      <c r="GA1258" t="inlineStr"/>
      <c r="GD1258" t="n">
        <v>1</v>
      </c>
      <c r="GF1258" t="n">
        <v>-66904957</v>
      </c>
      <c r="GG1258" t="n">
        <v>2</v>
      </c>
      <c r="GH1258" t="n">
        <v>1</v>
      </c>
      <c r="GI1258" t="n">
        <v>2</v>
      </c>
      <c r="GJ1258" t="n">
        <v>0</v>
      </c>
      <c r="GK1258" t="n">
        <v>0</v>
      </c>
      <c r="GL1258">
        <f>ROUND(IF(AND(BH1258=3,BI1258=3,FS1258&lt;&gt;0),P1258,0),0)</f>
        <v/>
      </c>
      <c r="GM1258">
        <f>ROUND(O1258+X1258+Y1258,0)+GX1258</f>
        <v/>
      </c>
      <c r="GN1258">
        <f>IF(OR(BI1258=0,BI1258=1),GM1258-GX1258,0)</f>
        <v/>
      </c>
      <c r="GO1258">
        <f>IF(BI1258=2,GM1258-GX1258,0)</f>
        <v/>
      </c>
      <c r="GP1258">
        <f>IF(BI1258=4,GM1258-GX1258,0)</f>
        <v/>
      </c>
      <c r="GR1258" t="n">
        <v>0</v>
      </c>
      <c r="GS1258" t="n">
        <v>3</v>
      </c>
      <c r="GT1258" t="n">
        <v>0</v>
      </c>
      <c r="GU1258" t="inlineStr"/>
      <c r="GV1258">
        <f>ROUND((GT1258),2)</f>
        <v/>
      </c>
      <c r="GW1258" t="n">
        <v>1</v>
      </c>
      <c r="GX1258">
        <f>ROUND(HC1258*I1258,0)</f>
        <v/>
      </c>
      <c r="HA1258" t="n">
        <v>0</v>
      </c>
      <c r="HB1258" t="n">
        <v>0</v>
      </c>
      <c r="HC1258">
        <f>GV1258*GW1258</f>
        <v/>
      </c>
      <c r="HE1258" t="inlineStr"/>
      <c r="HF1258" t="inlineStr"/>
      <c r="HM1258" t="inlineStr"/>
      <c r="HN1258" t="inlineStr">
        <is>
          <t>Пр/812-099.2-1</t>
        </is>
      </c>
      <c r="HO1258" t="inlineStr">
        <is>
          <t>Пр/774-099.2</t>
        </is>
      </c>
      <c r="HP1258" t="inlineStr">
        <is>
          <t>Внутренние санитарнотехнические работы: смена труб, санприборов, запорной арматуры и другое</t>
        </is>
      </c>
      <c r="HQ1258" t="inlineStr">
        <is>
          <t>Внутренние санитарнотехнические работы: смена труб, санприборов, запорной арматуры и другое</t>
        </is>
      </c>
      <c r="HS1258" t="n">
        <v>0</v>
      </c>
      <c r="IK1258" t="n">
        <v>0</v>
      </c>
    </row>
    <row r="1259">
      <c r="A1259" t="n">
        <v>17</v>
      </c>
      <c r="B1259" t="n">
        <v>0</v>
      </c>
      <c r="C1259">
        <f>ROW(SmtRes!A623)</f>
        <v/>
      </c>
      <c r="D1259">
        <f>ROW(EtalonRes!A573)</f>
        <v/>
      </c>
      <c r="E1259" t="inlineStr">
        <is>
          <t>2</t>
        </is>
      </c>
      <c r="F1259" t="inlineStr">
        <is>
          <t>67-5-2</t>
        </is>
      </c>
      <c r="G1259" t="inlineStr">
        <is>
          <t>Смена ламп люминесцентных</t>
        </is>
      </c>
      <c r="H1259" t="inlineStr">
        <is>
          <t>100 шт.</t>
        </is>
      </c>
      <c r="I1259">
        <f>ROUND(ROUND(2/100,4),7)</f>
        <v/>
      </c>
      <c r="J1259" t="n">
        <v>0</v>
      </c>
      <c r="K1259">
        <f>ROUND(ROUND(2/100,4),7)</f>
        <v/>
      </c>
      <c r="O1259">
        <f>ROUND(CP1259,0)</f>
        <v/>
      </c>
      <c r="P1259">
        <f>ROUND(CQ1259*I1259,0)</f>
        <v/>
      </c>
      <c r="Q1259">
        <f>(ROUND((ROUND(((ET1259)*I1259),0)*BB1259),0)+ROUND((ROUND(((AE1259-(EU1259))*I1259),0)*BS1259),0))</f>
        <v/>
      </c>
      <c r="R1259">
        <f>(ROUND((ROUND(((EU1259)*I1259),0)*BS1259),0)+ROUND((ROUND(((AE1259-(EU1259))*I1259),0)*BS1259),0))</f>
        <v/>
      </c>
      <c r="S1259">
        <f>ROUND(CT1259*I1259,0)</f>
        <v/>
      </c>
      <c r="T1259">
        <f>ROUND(CU1259*I1259,0)</f>
        <v/>
      </c>
      <c r="U1259">
        <f>ROUND(CV1259*I1259,7)</f>
        <v/>
      </c>
      <c r="V1259">
        <f>ROUND(CW1259*I1259,7)</f>
        <v/>
      </c>
      <c r="W1259">
        <f>ROUND(CX1259*I1259,0)</f>
        <v/>
      </c>
      <c r="X1259">
        <f>ROUND(CY1259,0)</f>
        <v/>
      </c>
      <c r="Y1259">
        <f>ROUND(CZ1259,0)</f>
        <v/>
      </c>
      <c r="AA1259" t="n">
        <v>78869116</v>
      </c>
      <c r="AB1259">
        <f>ROUND((AC1259+AD1259+AF1259),2)</f>
        <v/>
      </c>
      <c r="AC1259">
        <f>ROUND((ES1259),2)</f>
        <v/>
      </c>
      <c r="AD1259">
        <f>ROUND((((ET1259)-(EU1259))+AE1259),2)</f>
        <v/>
      </c>
      <c r="AE1259">
        <f>ROUND((EU1259),2)</f>
        <v/>
      </c>
      <c r="AF1259">
        <f>ROUND((EV1259),2)</f>
        <v/>
      </c>
      <c r="AG1259">
        <f>ROUND((AP1259),2)</f>
        <v/>
      </c>
      <c r="AH1259">
        <f>(EW1259)</f>
        <v/>
      </c>
      <c r="AI1259">
        <f>(EX1259)</f>
        <v/>
      </c>
      <c r="AJ1259">
        <f>(AS1259)</f>
        <v/>
      </c>
      <c r="AK1259" t="n">
        <v>970.5700000000001</v>
      </c>
      <c r="AL1259" t="n">
        <v>852</v>
      </c>
      <c r="AM1259" t="n">
        <v>0</v>
      </c>
      <c r="AN1259" t="n">
        <v>0</v>
      </c>
      <c r="AO1259" t="n">
        <v>118.57</v>
      </c>
      <c r="AP1259" t="n">
        <v>0</v>
      </c>
      <c r="AQ1259" t="n">
        <v>13.9</v>
      </c>
      <c r="AR1259" t="n">
        <v>0</v>
      </c>
      <c r="AS1259" t="n">
        <v>0</v>
      </c>
      <c r="AT1259" t="n">
        <v>91</v>
      </c>
      <c r="AU1259" t="n">
        <v>48</v>
      </c>
      <c r="AV1259" t="n">
        <v>1</v>
      </c>
      <c r="AW1259" t="n">
        <v>1</v>
      </c>
      <c r="AZ1259" t="n">
        <v>1</v>
      </c>
      <c r="BA1259" t="n">
        <v>52.25</v>
      </c>
      <c r="BB1259" t="n">
        <v>1</v>
      </c>
      <c r="BC1259" t="n">
        <v>4.14</v>
      </c>
      <c r="BD1259" t="inlineStr"/>
      <c r="BE1259" t="inlineStr"/>
      <c r="BF1259" t="inlineStr"/>
      <c r="BG1259" t="inlineStr"/>
      <c r="BH1259" t="n">
        <v>0</v>
      </c>
      <c r="BI1259" t="n">
        <v>1</v>
      </c>
      <c r="BJ1259" t="inlineStr">
        <is>
          <t>ТЕРр Московской обл., 67-5-2, приказ Минстроя России №675/пр от 28.02.2017 № 263/пр</t>
        </is>
      </c>
      <c r="BM1259" t="n">
        <v>67001</v>
      </c>
      <c r="BN1259" t="n">
        <v>0</v>
      </c>
      <c r="BO1259" t="inlineStr">
        <is>
          <t>67-5-2</t>
        </is>
      </c>
      <c r="BP1259" t="n">
        <v>1</v>
      </c>
      <c r="BQ1259" t="n">
        <v>6</v>
      </c>
      <c r="BR1259" t="n">
        <v>0</v>
      </c>
      <c r="BS1259" t="n">
        <v>52.25</v>
      </c>
      <c r="BT1259" t="n">
        <v>1</v>
      </c>
      <c r="BU1259" t="n">
        <v>1</v>
      </c>
      <c r="BV1259" t="n">
        <v>1</v>
      </c>
      <c r="BW1259" t="n">
        <v>1</v>
      </c>
      <c r="BX1259" t="n">
        <v>1</v>
      </c>
      <c r="BY1259" t="inlineStr"/>
      <c r="BZ1259" t="n">
        <v>91</v>
      </c>
      <c r="CA1259" t="n">
        <v>48</v>
      </c>
      <c r="CB1259" t="inlineStr"/>
      <c r="CE1259" t="n">
        <v>12</v>
      </c>
      <c r="CF1259" t="n">
        <v>0</v>
      </c>
      <c r="CG1259" t="n">
        <v>0</v>
      </c>
      <c r="CM1259" t="n">
        <v>0</v>
      </c>
      <c r="CN1259" t="inlineStr"/>
      <c r="CO1259" t="n">
        <v>0</v>
      </c>
      <c r="CP1259">
        <f>(P1259+Q1259+S1259)</f>
        <v/>
      </c>
      <c r="CQ1259">
        <f>AC1259*BC1259</f>
        <v/>
      </c>
      <c r="CR1259">
        <f>(ROUND((ROUND(((ET1259)*1),0)*BB1259),0)+ROUND((ROUND(((AE1259-(EU1259))*1),0)*BS1259),0))</f>
        <v/>
      </c>
      <c r="CS1259">
        <f>(ROUND((ROUND(((EU1259)*1),0)*BS1259),0)+ROUND((ROUND(((AE1259-(EU1259))*1),0)*BS1259),0))</f>
        <v/>
      </c>
      <c r="CT1259">
        <f>AF1259*BA1259</f>
        <v/>
      </c>
      <c r="CU1259">
        <f>AG1259</f>
        <v/>
      </c>
      <c r="CV1259">
        <f>AH1259</f>
        <v/>
      </c>
      <c r="CW1259">
        <f>AI1259</f>
        <v/>
      </c>
      <c r="CX1259">
        <f>AJ1259</f>
        <v/>
      </c>
      <c r="CY1259">
        <f>(((S1259+R1259)*AT1259)/100)</f>
        <v/>
      </c>
      <c r="CZ1259">
        <f>(((S1259+R1259)*AU1259)/100)</f>
        <v/>
      </c>
      <c r="DC1259" t="inlineStr"/>
      <c r="DD1259" t="inlineStr"/>
      <c r="DE1259" t="inlineStr"/>
      <c r="DF1259" t="inlineStr"/>
      <c r="DG1259" t="inlineStr"/>
      <c r="DH1259" t="inlineStr"/>
      <c r="DI1259" t="inlineStr"/>
      <c r="DJ1259" t="inlineStr"/>
      <c r="DK1259" t="inlineStr"/>
      <c r="DL1259" t="inlineStr"/>
      <c r="DM1259" t="inlineStr"/>
      <c r="DN1259" t="n">
        <v>0</v>
      </c>
      <c r="DO1259" t="n">
        <v>0</v>
      </c>
      <c r="DP1259" t="n">
        <v>1</v>
      </c>
      <c r="DQ1259" t="n">
        <v>1</v>
      </c>
      <c r="DU1259" t="n">
        <v>1010</v>
      </c>
      <c r="DV1259" t="inlineStr">
        <is>
          <t>100 шт.</t>
        </is>
      </c>
      <c r="DW1259" t="inlineStr">
        <is>
          <t>100 шт.</t>
        </is>
      </c>
      <c r="DX1259" t="n">
        <v>100</v>
      </c>
      <c r="DZ1259" t="inlineStr"/>
      <c r="EA1259" t="inlineStr"/>
      <c r="EB1259" t="inlineStr"/>
      <c r="EC1259" t="inlineStr"/>
      <c r="EE1259" t="n">
        <v>78726030</v>
      </c>
      <c r="EF1259" t="n">
        <v>6</v>
      </c>
      <c r="EG1259" t="inlineStr">
        <is>
          <t>Ремонтно-строительные работы</t>
        </is>
      </c>
      <c r="EH1259" t="n">
        <v>101</v>
      </c>
      <c r="EI1259" t="inlineStr">
        <is>
          <t>Электромонтажные работы</t>
        </is>
      </c>
      <c r="EJ1259" t="n">
        <v>1</v>
      </c>
      <c r="EK1259" t="n">
        <v>67001</v>
      </c>
      <c r="EL1259" t="inlineStr">
        <is>
          <t>Электромонтажные работы</t>
        </is>
      </c>
      <c r="EM1259" t="inlineStr">
        <is>
          <t>рФЕР-67</t>
        </is>
      </c>
      <c r="EO1259" t="inlineStr"/>
      <c r="EQ1259" t="n">
        <v>0</v>
      </c>
      <c r="ER1259" t="n">
        <v>970.5700000000001</v>
      </c>
      <c r="ES1259" t="n">
        <v>852</v>
      </c>
      <c r="ET1259" t="n">
        <v>0</v>
      </c>
      <c r="EU1259" t="n">
        <v>0</v>
      </c>
      <c r="EV1259" t="n">
        <v>118.57</v>
      </c>
      <c r="EW1259" t="n">
        <v>13.9</v>
      </c>
      <c r="EX1259" t="n">
        <v>0</v>
      </c>
      <c r="EY1259" t="n">
        <v>0</v>
      </c>
      <c r="FQ1259" t="n">
        <v>0</v>
      </c>
      <c r="FR1259" t="n">
        <v>0</v>
      </c>
      <c r="FS1259" t="n">
        <v>0</v>
      </c>
      <c r="FX1259" t="n">
        <v>91</v>
      </c>
      <c r="FY1259" t="n">
        <v>48</v>
      </c>
      <c r="GA1259" t="inlineStr"/>
      <c r="GD1259" t="n">
        <v>1</v>
      </c>
      <c r="GF1259" t="n">
        <v>1400342257</v>
      </c>
      <c r="GG1259" t="n">
        <v>2</v>
      </c>
      <c r="GH1259" t="n">
        <v>1</v>
      </c>
      <c r="GI1259" t="n">
        <v>2</v>
      </c>
      <c r="GJ1259" t="n">
        <v>0</v>
      </c>
      <c r="GK1259" t="n">
        <v>0</v>
      </c>
      <c r="GL1259">
        <f>ROUND(IF(AND(BH1259=3,BI1259=3,FS1259&lt;&gt;0),P1259,0),0)</f>
        <v/>
      </c>
      <c r="GM1259">
        <f>ROUND(O1259+X1259+Y1259,0)+GX1259</f>
        <v/>
      </c>
      <c r="GN1259">
        <f>IF(OR(BI1259=0,BI1259=1),GM1259-GX1259,0)</f>
        <v/>
      </c>
      <c r="GO1259">
        <f>IF(BI1259=2,GM1259-GX1259,0)</f>
        <v/>
      </c>
      <c r="GP1259">
        <f>IF(BI1259=4,GM1259-GX1259,0)</f>
        <v/>
      </c>
      <c r="GR1259" t="n">
        <v>0</v>
      </c>
      <c r="GS1259" t="n">
        <v>3</v>
      </c>
      <c r="GT1259" t="n">
        <v>0</v>
      </c>
      <c r="GU1259" t="inlineStr"/>
      <c r="GV1259">
        <f>ROUND((GT1259),2)</f>
        <v/>
      </c>
      <c r="GW1259" t="n">
        <v>1</v>
      </c>
      <c r="GX1259">
        <f>ROUND(HC1259*I1259,0)</f>
        <v/>
      </c>
      <c r="HA1259" t="n">
        <v>0</v>
      </c>
      <c r="HB1259" t="n">
        <v>0</v>
      </c>
      <c r="HC1259">
        <f>GV1259*GW1259</f>
        <v/>
      </c>
      <c r="HE1259" t="inlineStr"/>
      <c r="HF1259" t="inlineStr"/>
      <c r="HM1259" t="inlineStr"/>
      <c r="HN1259" t="inlineStr">
        <is>
          <t>Пр/812-101.0-1</t>
        </is>
      </c>
      <c r="HO1259" t="inlineStr">
        <is>
          <t>Пр/774-101.0</t>
        </is>
      </c>
      <c r="HP1259" t="inlineStr">
        <is>
          <t>Электромонтажные работы</t>
        </is>
      </c>
      <c r="HQ1259" t="inlineStr">
        <is>
          <t>Электромонтажные работы</t>
        </is>
      </c>
      <c r="HS1259" t="n">
        <v>0</v>
      </c>
      <c r="IK1259" t="n">
        <v>0</v>
      </c>
    </row>
    <row r="1260">
      <c r="A1260" t="n">
        <v>18</v>
      </c>
      <c r="B1260" t="n">
        <v>0</v>
      </c>
      <c r="C1260" t="n">
        <v>623</v>
      </c>
      <c r="E1260" t="inlineStr">
        <is>
          <t>2,1</t>
        </is>
      </c>
      <c r="F1260" t="inlineStr">
        <is>
          <t>509-6744</t>
        </is>
      </c>
      <c r="G1260" t="inlineStr">
        <is>
          <t>Лампы люминесцентные компактные энергосберегающие с цоколем Е27 мощностью 55 Вт</t>
        </is>
      </c>
      <c r="H1260" t="inlineStr">
        <is>
          <t>шт.</t>
        </is>
      </c>
      <c r="I1260">
        <f>I1259*J1260</f>
        <v/>
      </c>
      <c r="J1260" t="n">
        <v>100</v>
      </c>
      <c r="K1260" t="n">
        <v>100</v>
      </c>
      <c r="O1260">
        <f>ROUND(CP1260,0)</f>
        <v/>
      </c>
      <c r="P1260">
        <f>ROUND(CQ1260*I1260,0)</f>
        <v/>
      </c>
      <c r="Q1260">
        <f>(ROUND((ROUND(((ET1260)*I1260),0)*BB1260),0)+ROUND((ROUND(((AE1260-(EU1260))*I1260),0)*BS1260),0))</f>
        <v/>
      </c>
      <c r="R1260">
        <f>(ROUND((ROUND(((EU1260)*I1260),0)*BS1260),0)+ROUND((ROUND(((AE1260-(EU1260))*I1260),0)*BS1260),0))</f>
        <v/>
      </c>
      <c r="S1260">
        <f>ROUND(CT1260*I1260,0)</f>
        <v/>
      </c>
      <c r="T1260">
        <f>ROUND(CU1260*I1260,0)</f>
        <v/>
      </c>
      <c r="U1260">
        <f>ROUND(CV1260*I1260,7)</f>
        <v/>
      </c>
      <c r="V1260">
        <f>ROUND(CW1260*I1260,7)</f>
        <v/>
      </c>
      <c r="W1260">
        <f>ROUND(CX1260*I1260,0)</f>
        <v/>
      </c>
      <c r="X1260">
        <f>ROUND(CY1260,0)</f>
        <v/>
      </c>
      <c r="Y1260">
        <f>ROUND(CZ1260,0)</f>
        <v/>
      </c>
      <c r="AA1260" t="n">
        <v>78869116</v>
      </c>
      <c r="AB1260">
        <f>ROUND((AC1260+AD1260+AF1260),2)</f>
        <v/>
      </c>
      <c r="AC1260">
        <f>ROUND((ES1260),2)</f>
        <v/>
      </c>
      <c r="AD1260">
        <f>ROUND((((ET1260)-(EU1260))+AE1260),2)</f>
        <v/>
      </c>
      <c r="AE1260">
        <f>ROUND((EU1260),2)</f>
        <v/>
      </c>
      <c r="AF1260">
        <f>ROUND((EV1260),2)</f>
        <v/>
      </c>
      <c r="AG1260">
        <f>ROUND((AP1260),2)</f>
        <v/>
      </c>
      <c r="AH1260">
        <f>(EW1260)</f>
        <v/>
      </c>
      <c r="AI1260">
        <f>(EX1260)</f>
        <v/>
      </c>
      <c r="AJ1260">
        <f>(AS1260)</f>
        <v/>
      </c>
      <c r="AK1260" t="n">
        <v>140.69</v>
      </c>
      <c r="AL1260" t="n">
        <v>140.69</v>
      </c>
      <c r="AM1260" t="n">
        <v>0</v>
      </c>
      <c r="AN1260" t="n">
        <v>0</v>
      </c>
      <c r="AO1260" t="n">
        <v>0</v>
      </c>
      <c r="AP1260" t="n">
        <v>0</v>
      </c>
      <c r="AQ1260" t="n">
        <v>0</v>
      </c>
      <c r="AR1260" t="n">
        <v>0</v>
      </c>
      <c r="AS1260" t="n">
        <v>0.02</v>
      </c>
      <c r="AT1260" t="n">
        <v>91</v>
      </c>
      <c r="AU1260" t="n">
        <v>48</v>
      </c>
      <c r="AV1260" t="n">
        <v>1</v>
      </c>
      <c r="AW1260" t="n">
        <v>1</v>
      </c>
      <c r="AZ1260" t="n">
        <v>1</v>
      </c>
      <c r="BA1260" t="n">
        <v>1</v>
      </c>
      <c r="BB1260" t="n">
        <v>1</v>
      </c>
      <c r="BC1260" t="n">
        <v>1.69</v>
      </c>
      <c r="BD1260" t="inlineStr"/>
      <c r="BE1260" t="inlineStr"/>
      <c r="BF1260" t="inlineStr"/>
      <c r="BG1260" t="inlineStr"/>
      <c r="BH1260" t="n">
        <v>3</v>
      </c>
      <c r="BI1260" t="n">
        <v>1</v>
      </c>
      <c r="BJ1260" t="inlineStr">
        <is>
          <t>ТССЦ Московской обл., 509-6744, приказ Минстроя России №675/пр от 28.02.2017 № 258/пр</t>
        </is>
      </c>
      <c r="BM1260" t="n">
        <v>67001</v>
      </c>
      <c r="BN1260" t="n">
        <v>0</v>
      </c>
      <c r="BO1260" t="inlineStr">
        <is>
          <t>509-6744</t>
        </is>
      </c>
      <c r="BP1260" t="n">
        <v>1</v>
      </c>
      <c r="BQ1260" t="n">
        <v>6</v>
      </c>
      <c r="BR1260" t="n">
        <v>0</v>
      </c>
      <c r="BS1260" t="n">
        <v>1</v>
      </c>
      <c r="BT1260" t="n">
        <v>1</v>
      </c>
      <c r="BU1260" t="n">
        <v>1</v>
      </c>
      <c r="BV1260" t="n">
        <v>1</v>
      </c>
      <c r="BW1260" t="n">
        <v>1</v>
      </c>
      <c r="BX1260" t="n">
        <v>1</v>
      </c>
      <c r="BY1260" t="inlineStr"/>
      <c r="BZ1260" t="n">
        <v>91</v>
      </c>
      <c r="CA1260" t="n">
        <v>48</v>
      </c>
      <c r="CB1260" t="inlineStr"/>
      <c r="CE1260" t="n">
        <v>12</v>
      </c>
      <c r="CF1260" t="n">
        <v>0</v>
      </c>
      <c r="CG1260" t="n">
        <v>0</v>
      </c>
      <c r="CM1260" t="n">
        <v>0</v>
      </c>
      <c r="CN1260" t="inlineStr"/>
      <c r="CO1260" t="n">
        <v>0</v>
      </c>
      <c r="CP1260">
        <f>(P1260+Q1260+S1260)</f>
        <v/>
      </c>
      <c r="CQ1260">
        <f>AC1260*BC1260</f>
        <v/>
      </c>
      <c r="CR1260">
        <f>(ROUND((ROUND(((ET1260)*1),0)*BB1260),0)+ROUND((ROUND(((AE1260-(EU1260))*1),0)*BS1260),0))</f>
        <v/>
      </c>
      <c r="CS1260">
        <f>(ROUND((ROUND(((EU1260)*1),0)*BS1260),0)+ROUND((ROUND(((AE1260-(EU1260))*1),0)*BS1260),0))</f>
        <v/>
      </c>
      <c r="CT1260">
        <f>AF1260*BA1260</f>
        <v/>
      </c>
      <c r="CU1260">
        <f>AG1260</f>
        <v/>
      </c>
      <c r="CV1260">
        <f>AH1260</f>
        <v/>
      </c>
      <c r="CW1260">
        <f>AI1260</f>
        <v/>
      </c>
      <c r="CX1260">
        <f>AJ1260</f>
        <v/>
      </c>
      <c r="CY1260">
        <f>(((S1260+R1260)*AT1260)/100)</f>
        <v/>
      </c>
      <c r="CZ1260">
        <f>(((S1260+R1260)*AU1260)/100)</f>
        <v/>
      </c>
      <c r="DC1260" t="inlineStr"/>
      <c r="DD1260" t="inlineStr"/>
      <c r="DE1260" t="inlineStr"/>
      <c r="DF1260" t="inlineStr"/>
      <c r="DG1260" t="inlineStr"/>
      <c r="DH1260" t="inlineStr"/>
      <c r="DI1260" t="inlineStr"/>
      <c r="DJ1260" t="inlineStr"/>
      <c r="DK1260" t="inlineStr"/>
      <c r="DL1260" t="inlineStr"/>
      <c r="DM1260" t="inlineStr"/>
      <c r="DN1260" t="n">
        <v>0</v>
      </c>
      <c r="DO1260" t="n">
        <v>0</v>
      </c>
      <c r="DP1260" t="n">
        <v>1</v>
      </c>
      <c r="DQ1260" t="n">
        <v>1</v>
      </c>
      <c r="DU1260" t="n">
        <v>1010</v>
      </c>
      <c r="DV1260" t="inlineStr">
        <is>
          <t>шт.</t>
        </is>
      </c>
      <c r="DW1260" t="inlineStr">
        <is>
          <t>шт.</t>
        </is>
      </c>
      <c r="DX1260" t="n">
        <v>1</v>
      </c>
      <c r="DZ1260" t="inlineStr"/>
      <c r="EA1260" t="inlineStr"/>
      <c r="EB1260" t="inlineStr"/>
      <c r="EC1260" t="inlineStr"/>
      <c r="EE1260" t="n">
        <v>78726030</v>
      </c>
      <c r="EF1260" t="n">
        <v>6</v>
      </c>
      <c r="EG1260" t="inlineStr">
        <is>
          <t>Ремонтно-строительные работы</t>
        </is>
      </c>
      <c r="EH1260" t="n">
        <v>101</v>
      </c>
      <c r="EI1260" t="inlineStr">
        <is>
          <t>Электромонтажные работы</t>
        </is>
      </c>
      <c r="EJ1260" t="n">
        <v>1</v>
      </c>
      <c r="EK1260" t="n">
        <v>67001</v>
      </c>
      <c r="EL1260" t="inlineStr">
        <is>
          <t>Электромонтажные работы</t>
        </is>
      </c>
      <c r="EM1260" t="inlineStr">
        <is>
          <t>рФЕР-67</t>
        </is>
      </c>
      <c r="EO1260" t="inlineStr"/>
      <c r="EQ1260" t="n">
        <v>0</v>
      </c>
      <c r="ER1260" t="n">
        <v>140.69</v>
      </c>
      <c r="ES1260" t="n">
        <v>140.69</v>
      </c>
      <c r="ET1260" t="n">
        <v>0</v>
      </c>
      <c r="EU1260" t="n">
        <v>0</v>
      </c>
      <c r="EV1260" t="n">
        <v>0</v>
      </c>
      <c r="EW1260" t="n">
        <v>0</v>
      </c>
      <c r="EX1260" t="n">
        <v>0</v>
      </c>
      <c r="FQ1260" t="n">
        <v>0</v>
      </c>
      <c r="FR1260" t="n">
        <v>0</v>
      </c>
      <c r="FS1260" t="n">
        <v>0</v>
      </c>
      <c r="FX1260" t="n">
        <v>91</v>
      </c>
      <c r="FY1260" t="n">
        <v>48</v>
      </c>
      <c r="GA1260" t="inlineStr"/>
      <c r="GD1260" t="n">
        <v>1</v>
      </c>
      <c r="GF1260" t="n">
        <v>-228955380</v>
      </c>
      <c r="GG1260" t="n">
        <v>2</v>
      </c>
      <c r="GH1260" t="n">
        <v>1</v>
      </c>
      <c r="GI1260" t="n">
        <v>2</v>
      </c>
      <c r="GJ1260" t="n">
        <v>0</v>
      </c>
      <c r="GK1260" t="n">
        <v>0</v>
      </c>
      <c r="GL1260">
        <f>ROUND(IF(AND(BH1260=3,BI1260=3,FS1260&lt;&gt;0),P1260,0),0)</f>
        <v/>
      </c>
      <c r="GM1260">
        <f>ROUND(O1260+X1260+Y1260,0)+GX1260</f>
        <v/>
      </c>
      <c r="GN1260">
        <f>IF(OR(BI1260=0,BI1260=1),GM1260-GX1260,0)</f>
        <v/>
      </c>
      <c r="GO1260">
        <f>IF(BI1260=2,GM1260-GX1260,0)</f>
        <v/>
      </c>
      <c r="GP1260">
        <f>IF(BI1260=4,GM1260-GX1260,0)</f>
        <v/>
      </c>
      <c r="GR1260" t="n">
        <v>0</v>
      </c>
      <c r="GS1260" t="n">
        <v>3</v>
      </c>
      <c r="GT1260" t="n">
        <v>0</v>
      </c>
      <c r="GU1260" t="inlineStr"/>
      <c r="GV1260">
        <f>ROUND((GT1260),2)</f>
        <v/>
      </c>
      <c r="GW1260" t="n">
        <v>1</v>
      </c>
      <c r="GX1260">
        <f>ROUND(HC1260*I1260,0)</f>
        <v/>
      </c>
      <c r="HA1260" t="n">
        <v>0</v>
      </c>
      <c r="HB1260" t="n">
        <v>0</v>
      </c>
      <c r="HC1260">
        <f>GV1260*GW1260</f>
        <v/>
      </c>
      <c r="HE1260" t="inlineStr"/>
      <c r="HF1260" t="inlineStr"/>
      <c r="HM1260" t="inlineStr"/>
      <c r="HN1260" t="inlineStr">
        <is>
          <t>Пр/812-101.0-1</t>
        </is>
      </c>
      <c r="HO1260" t="inlineStr">
        <is>
          <t>Пр/774-101.0</t>
        </is>
      </c>
      <c r="HP1260" t="inlineStr">
        <is>
          <t>Электромонтажные работы</t>
        </is>
      </c>
      <c r="HQ1260" t="inlineStr">
        <is>
          <t>Электромонтажные работы</t>
        </is>
      </c>
      <c r="HS1260" t="n">
        <v>0</v>
      </c>
      <c r="IK1260" t="n">
        <v>0</v>
      </c>
    </row>
    <row r="1261">
      <c r="A1261" t="n">
        <v>17</v>
      </c>
      <c r="B1261" t="n">
        <v>0</v>
      </c>
      <c r="C1261">
        <f>ROW(SmtRes!A629)</f>
        <v/>
      </c>
      <c r="D1261">
        <f>ROW(EtalonRes!A579)</f>
        <v/>
      </c>
      <c r="E1261" t="inlineStr">
        <is>
          <t>3</t>
        </is>
      </c>
      <c r="F1261" t="inlineStr">
        <is>
          <t>16-07-005-1</t>
        </is>
      </c>
      <c r="G1261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261" t="inlineStr">
        <is>
          <t>100 м трубопровода</t>
        </is>
      </c>
      <c r="I1261">
        <f>ROUND(ROUND(90/100,4),7)</f>
        <v/>
      </c>
      <c r="J1261" t="n">
        <v>0</v>
      </c>
      <c r="K1261">
        <f>ROUND(ROUND(90/100,4),7)</f>
        <v/>
      </c>
      <c r="O1261">
        <f>ROUND(CP1261,0)</f>
        <v/>
      </c>
      <c r="P1261">
        <f>ROUND(CQ1261*I1261,0)</f>
        <v/>
      </c>
      <c r="Q1261">
        <f>(ROUND((ROUND((((ET1261*ROUND(7,7)))*I1261),0)*BB1261),0)+ROUND((ROUND(((AE1261-((EU1261*ROUND(7,7))))*I1261),0)*BS1261),0))</f>
        <v/>
      </c>
      <c r="R1261">
        <f>(ROUND((ROUND((((EU1261*ROUND(7,7)))*I1261),0)*BS1261),0)+ROUND((ROUND(((AE1261-((EU1261*ROUND(7,7))))*I1261),0)*BS1261),0))</f>
        <v/>
      </c>
      <c r="S1261">
        <f>ROUND(CT1261*I1261,0)</f>
        <v/>
      </c>
      <c r="T1261">
        <f>ROUND(CU1261*I1261,0)</f>
        <v/>
      </c>
      <c r="U1261">
        <f>ROUND(CV1261*I1261,7)</f>
        <v/>
      </c>
      <c r="V1261">
        <f>ROUND(CW1261*I1261,7)</f>
        <v/>
      </c>
      <c r="W1261">
        <f>ROUND(CX1261*I1261,0)</f>
        <v/>
      </c>
      <c r="X1261">
        <f>ROUND(CY1261,0)</f>
        <v/>
      </c>
      <c r="Y1261">
        <f>ROUND(CZ1261,0)</f>
        <v/>
      </c>
      <c r="AA1261" t="n">
        <v>78869116</v>
      </c>
      <c r="AB1261">
        <f>ROUND((AC1261+AD1261+AF1261),2)</f>
        <v/>
      </c>
      <c r="AC1261">
        <f>ROUND(((ES1261*ROUND(7,7))),2)</f>
        <v/>
      </c>
      <c r="AD1261">
        <f>ROUND(((((ET1261*ROUND(7,7)))-((EU1261*ROUND(7,7))))+AE1261),2)</f>
        <v/>
      </c>
      <c r="AE1261">
        <f>ROUND(((EU1261*ROUND(7,7))),2)</f>
        <v/>
      </c>
      <c r="AF1261">
        <f>ROUND(((EV1261*ROUND(7,7))),2)</f>
        <v/>
      </c>
      <c r="AG1261">
        <f>ROUND((AP1261),2)</f>
        <v/>
      </c>
      <c r="AH1261">
        <f>((EW1261*ROUND(7,7)))</f>
        <v/>
      </c>
      <c r="AI1261">
        <f>((EX1261*ROUND(7,7)))</f>
        <v/>
      </c>
      <c r="AJ1261">
        <f>(AS1261)</f>
        <v/>
      </c>
      <c r="AK1261" t="n">
        <v>107.11</v>
      </c>
      <c r="AL1261" t="n">
        <v>4.28</v>
      </c>
      <c r="AM1261" t="n">
        <v>44.51</v>
      </c>
      <c r="AN1261" t="n">
        <v>0</v>
      </c>
      <c r="AO1261" t="n">
        <v>58.32</v>
      </c>
      <c r="AP1261" t="n">
        <v>0</v>
      </c>
      <c r="AQ1261" t="n">
        <v>5.01</v>
      </c>
      <c r="AR1261" t="n">
        <v>0</v>
      </c>
      <c r="AS1261" t="n">
        <v>0</v>
      </c>
      <c r="AT1261" t="n">
        <v>121</v>
      </c>
      <c r="AU1261" t="n">
        <v>72</v>
      </c>
      <c r="AV1261" t="n">
        <v>1</v>
      </c>
      <c r="AW1261" t="n">
        <v>1</v>
      </c>
      <c r="AZ1261" t="n">
        <v>1</v>
      </c>
      <c r="BA1261" t="n">
        <v>52.25</v>
      </c>
      <c r="BB1261" t="n">
        <v>5.97</v>
      </c>
      <c r="BC1261" t="n">
        <v>11.38</v>
      </c>
      <c r="BD1261" t="inlineStr"/>
      <c r="BE1261" t="inlineStr"/>
      <c r="BF1261" t="inlineStr"/>
      <c r="BG1261" t="inlineStr"/>
      <c r="BH1261" t="n">
        <v>0</v>
      </c>
      <c r="BI1261" t="n">
        <v>1</v>
      </c>
      <c r="BJ1261" t="inlineStr">
        <is>
          <t>ТЕР Московской обл., 16-07-005-1, приказ Минстроя России №675/пр от 28.02.2017 № 260/пр</t>
        </is>
      </c>
      <c r="BM1261" t="n">
        <v>16001</v>
      </c>
      <c r="BN1261" t="n">
        <v>0</v>
      </c>
      <c r="BO1261" t="inlineStr">
        <is>
          <t>16-07-005-1</t>
        </is>
      </c>
      <c r="BP1261" t="n">
        <v>1</v>
      </c>
      <c r="BQ1261" t="n">
        <v>2</v>
      </c>
      <c r="BR1261" t="n">
        <v>0</v>
      </c>
      <c r="BS1261" t="n">
        <v>52.25</v>
      </c>
      <c r="BT1261" t="n">
        <v>1</v>
      </c>
      <c r="BU1261" t="n">
        <v>1</v>
      </c>
      <c r="BV1261" t="n">
        <v>1</v>
      </c>
      <c r="BW1261" t="n">
        <v>1</v>
      </c>
      <c r="BX1261" t="n">
        <v>1</v>
      </c>
      <c r="BY1261" t="inlineStr"/>
      <c r="BZ1261" t="n">
        <v>121</v>
      </c>
      <c r="CA1261" t="n">
        <v>72</v>
      </c>
      <c r="CB1261" t="inlineStr"/>
      <c r="CE1261" t="n">
        <v>12</v>
      </c>
      <c r="CF1261" t="n">
        <v>0</v>
      </c>
      <c r="CG1261" t="n">
        <v>0</v>
      </c>
      <c r="CM1261" t="n">
        <v>0</v>
      </c>
      <c r="CN1261" t="inlineStr"/>
      <c r="CO1261" t="n">
        <v>0</v>
      </c>
      <c r="CP1261">
        <f>(P1261+Q1261+S1261)</f>
        <v/>
      </c>
      <c r="CQ1261">
        <f>AC1261*BC1261</f>
        <v/>
      </c>
      <c r="CR1261">
        <f>(ROUND((ROUND((((ET1261*ROUND(7,7)))*1),0)*BB1261),0)+ROUND((ROUND(((AE1261-((EU1261*ROUND(7,7))))*1),0)*BS1261),0))</f>
        <v/>
      </c>
      <c r="CS1261">
        <f>(ROUND((ROUND((((EU1261*ROUND(7,7)))*1),0)*BS1261),0)+ROUND((ROUND(((AE1261-((EU1261*ROUND(7,7))))*1),0)*BS1261),0))</f>
        <v/>
      </c>
      <c r="CT1261">
        <f>AF1261*BA1261</f>
        <v/>
      </c>
      <c r="CU1261">
        <f>AG1261</f>
        <v/>
      </c>
      <c r="CV1261">
        <f>AH1261</f>
        <v/>
      </c>
      <c r="CW1261">
        <f>AI1261</f>
        <v/>
      </c>
      <c r="CX1261">
        <f>AJ1261</f>
        <v/>
      </c>
      <c r="CY1261">
        <f>(((S1261+R1261)*AT1261)/100)</f>
        <v/>
      </c>
      <c r="CZ1261">
        <f>(((S1261+R1261)*AU1261)/100)</f>
        <v/>
      </c>
      <c r="DC1261" t="inlineStr"/>
      <c r="DD1261" t="inlineStr">
        <is>
          <t>)*7</t>
        </is>
      </c>
      <c r="DE1261" t="inlineStr">
        <is>
          <t>)*7</t>
        </is>
      </c>
      <c r="DF1261" t="inlineStr">
        <is>
          <t>)*7</t>
        </is>
      </c>
      <c r="DG1261" t="inlineStr">
        <is>
          <t>)*7</t>
        </is>
      </c>
      <c r="DH1261" t="inlineStr"/>
      <c r="DI1261" t="inlineStr">
        <is>
          <t>)*7</t>
        </is>
      </c>
      <c r="DJ1261" t="inlineStr">
        <is>
          <t>)*7</t>
        </is>
      </c>
      <c r="DK1261" t="inlineStr"/>
      <c r="DL1261" t="inlineStr"/>
      <c r="DM1261" t="inlineStr"/>
      <c r="DN1261" t="n">
        <v>0</v>
      </c>
      <c r="DO1261" t="n">
        <v>0</v>
      </c>
      <c r="DP1261" t="n">
        <v>1</v>
      </c>
      <c r="DQ1261" t="n">
        <v>1</v>
      </c>
      <c r="DU1261" t="n">
        <v>1013</v>
      </c>
      <c r="DV1261" t="inlineStr">
        <is>
          <t>100 м трубопровода</t>
        </is>
      </c>
      <c r="DW1261" t="inlineStr">
        <is>
          <t>100 м трубопровода</t>
        </is>
      </c>
      <c r="DX1261" t="n">
        <v>1</v>
      </c>
      <c r="DZ1261" t="inlineStr"/>
      <c r="EA1261" t="inlineStr"/>
      <c r="EB1261" t="inlineStr"/>
      <c r="EC1261" t="inlineStr"/>
      <c r="EE1261" t="n">
        <v>78725882</v>
      </c>
      <c r="EF1261" t="n">
        <v>2</v>
      </c>
      <c r="EG1261" t="inlineStr">
        <is>
          <t>Общестроительные работы</t>
        </is>
      </c>
      <c r="EH1261" t="n">
        <v>16</v>
      </c>
      <c r="EI126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261" t="n">
        <v>1</v>
      </c>
      <c r="EK1261" t="n">
        <v>16001</v>
      </c>
      <c r="EL1261" t="inlineStr">
        <is>
          <t>Трубопроводы внутренние</t>
        </is>
      </c>
      <c r="EM1261" t="inlineStr">
        <is>
          <t>ФЕР-16</t>
        </is>
      </c>
      <c r="EO1261" t="inlineStr"/>
      <c r="EQ1261" t="n">
        <v>0</v>
      </c>
      <c r="ER1261" t="n">
        <v>107.11</v>
      </c>
      <c r="ES1261" t="n">
        <v>4.28</v>
      </c>
      <c r="ET1261" t="n">
        <v>44.51</v>
      </c>
      <c r="EU1261" t="n">
        <v>0</v>
      </c>
      <c r="EV1261" t="n">
        <v>58.32</v>
      </c>
      <c r="EW1261" t="n">
        <v>5.01</v>
      </c>
      <c r="EX1261" t="n">
        <v>0</v>
      </c>
      <c r="EY1261" t="n">
        <v>0</v>
      </c>
      <c r="FQ1261" t="n">
        <v>0</v>
      </c>
      <c r="FR1261" t="n">
        <v>0</v>
      </c>
      <c r="FS1261" t="n">
        <v>0</v>
      </c>
      <c r="FX1261" t="n">
        <v>121</v>
      </c>
      <c r="FY1261" t="n">
        <v>72</v>
      </c>
      <c r="GA1261" t="inlineStr"/>
      <c r="GD1261" t="n">
        <v>1</v>
      </c>
      <c r="GF1261" t="n">
        <v>635989612</v>
      </c>
      <c r="GG1261" t="n">
        <v>2</v>
      </c>
      <c r="GH1261" t="n">
        <v>1</v>
      </c>
      <c r="GI1261" t="n">
        <v>2</v>
      </c>
      <c r="GJ1261" t="n">
        <v>0</v>
      </c>
      <c r="GK1261" t="n">
        <v>0</v>
      </c>
      <c r="GL1261">
        <f>ROUND(IF(AND(BH1261=3,BI1261=3,FS1261&lt;&gt;0),P1261,0),0)</f>
        <v/>
      </c>
      <c r="GM1261">
        <f>ROUND(O1261+X1261+Y1261,0)+GX1261</f>
        <v/>
      </c>
      <c r="GN1261">
        <f>IF(OR(BI1261=0,BI1261=1),GM1261-GX1261,0)</f>
        <v/>
      </c>
      <c r="GO1261">
        <f>IF(BI1261=2,GM1261-GX1261,0)</f>
        <v/>
      </c>
      <c r="GP1261">
        <f>IF(BI1261=4,GM1261-GX1261,0)</f>
        <v/>
      </c>
      <c r="GR1261" t="n">
        <v>0</v>
      </c>
      <c r="GS1261" t="n">
        <v>3</v>
      </c>
      <c r="GT1261" t="n">
        <v>0</v>
      </c>
      <c r="GU1261" t="inlineStr"/>
      <c r="GV1261">
        <f>ROUND((GT1261),2)</f>
        <v/>
      </c>
      <c r="GW1261" t="n">
        <v>1</v>
      </c>
      <c r="GX1261">
        <f>ROUND(HC1261*I1261,0)</f>
        <v/>
      </c>
      <c r="HA1261" t="n">
        <v>0</v>
      </c>
      <c r="HB1261" t="n">
        <v>0</v>
      </c>
      <c r="HC1261">
        <f>GV1261*GW1261</f>
        <v/>
      </c>
      <c r="HE1261" t="inlineStr"/>
      <c r="HF1261" t="inlineStr"/>
      <c r="HM1261" t="inlineStr"/>
      <c r="HN1261" t="inlineStr">
        <is>
          <t>Пр/812-016.0-1</t>
        </is>
      </c>
      <c r="HO1261" t="inlineStr">
        <is>
          <t>Пр/774-016.0</t>
        </is>
      </c>
      <c r="HP126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26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261" t="n">
        <v>0</v>
      </c>
      <c r="IK1261" t="n">
        <v>0</v>
      </c>
    </row>
    <row r="1262"/>
    <row r="1263">
      <c r="A1263" s="435" t="n">
        <v>51</v>
      </c>
      <c r="B1263" s="435">
        <f>B1254</f>
        <v/>
      </c>
      <c r="C1263" s="435">
        <f>A1254</f>
        <v/>
      </c>
      <c r="D1263" s="435">
        <f>ROW(A1254)</f>
        <v/>
      </c>
      <c r="E1263" s="435" t="n"/>
      <c r="F1263" s="435">
        <f>IF(F1254&lt;&gt;"",F1254,"")</f>
        <v/>
      </c>
      <c r="G1263" s="435">
        <f>IF(G1254&lt;&gt;"",G1254,"")</f>
        <v/>
      </c>
      <c r="H1263" s="435" t="n">
        <v>0</v>
      </c>
      <c r="I1263" s="435" t="n"/>
      <c r="J1263" s="435" t="n"/>
      <c r="K1263" s="435" t="n"/>
      <c r="L1263" s="435" t="n"/>
      <c r="M1263" s="435" t="n"/>
      <c r="N1263" s="435" t="n"/>
      <c r="O1263" s="435" t="n">
        <v>0</v>
      </c>
      <c r="P1263" s="435" t="n">
        <v>0</v>
      </c>
      <c r="Q1263" s="435" t="n">
        <v>0</v>
      </c>
      <c r="R1263" s="435" t="n">
        <v>0</v>
      </c>
      <c r="S1263" s="435" t="n">
        <v>0</v>
      </c>
      <c r="T1263" s="435" t="n">
        <v>0</v>
      </c>
      <c r="U1263" s="435" t="n">
        <v>0</v>
      </c>
      <c r="V1263" s="435" t="n">
        <v>0</v>
      </c>
      <c r="W1263" s="435" t="n">
        <v>0</v>
      </c>
      <c r="X1263" s="435" t="n">
        <v>0</v>
      </c>
      <c r="Y1263" s="435" t="n">
        <v>0</v>
      </c>
      <c r="Z1263" s="435" t="n"/>
      <c r="AA1263" s="435" t="n"/>
      <c r="AB1263" s="435" t="n"/>
      <c r="AC1263" s="435" t="n"/>
      <c r="AD1263" s="435" t="n"/>
      <c r="AE1263" s="435" t="n"/>
      <c r="AF1263" s="435" t="n"/>
      <c r="AG1263" s="435" t="n"/>
      <c r="AH1263" s="435" t="n"/>
      <c r="AI1263" s="435" t="n"/>
      <c r="AJ1263" s="435" t="n"/>
      <c r="AK1263" s="435" t="n"/>
      <c r="AL1263" s="435" t="n"/>
      <c r="AM1263" s="435" t="n"/>
      <c r="AN1263" s="435" t="n"/>
      <c r="AO1263" s="435">
        <f>ROUND(BX1263,0)</f>
        <v/>
      </c>
      <c r="AP1263" s="435">
        <f>ROUND(BY1263,0)</f>
        <v/>
      </c>
      <c r="AQ1263" s="435">
        <f>ROUND(BZ1263,0)</f>
        <v/>
      </c>
      <c r="AR1263" s="435">
        <f>ROUND(CA1263,0)</f>
        <v/>
      </c>
      <c r="AS1263" s="435">
        <f>ROUND(CB1263,0)</f>
        <v/>
      </c>
      <c r="AT1263" s="435">
        <f>ROUND(CC1263,0)</f>
        <v/>
      </c>
      <c r="AU1263" s="435">
        <f>ROUND(CD1263,0)</f>
        <v/>
      </c>
      <c r="AV1263" s="435">
        <f>ROUND(CE1263,0)</f>
        <v/>
      </c>
      <c r="AW1263" s="435">
        <f>ROUND(CF1263,0)</f>
        <v/>
      </c>
      <c r="AX1263" s="435">
        <f>ROUND(CG1263,0)</f>
        <v/>
      </c>
      <c r="AY1263" s="435">
        <f>ROUND(CH1263,0)</f>
        <v/>
      </c>
      <c r="AZ1263" s="435">
        <f>ROUND(CI1263,0)</f>
        <v/>
      </c>
      <c r="BA1263" s="435">
        <f>ROUND(CJ1263,0)</f>
        <v/>
      </c>
      <c r="BB1263" s="435">
        <f>ROUND(CK1263,0)</f>
        <v/>
      </c>
      <c r="BC1263" s="435">
        <f>ROUND(CL1263,0)</f>
        <v/>
      </c>
      <c r="BD1263" s="435">
        <f>ROUND(CM1263,0)</f>
        <v/>
      </c>
      <c r="BE1263" s="435" t="n"/>
      <c r="BF1263" s="435" t="n"/>
      <c r="BG1263" s="435" t="n"/>
      <c r="BH1263" s="435" t="n"/>
      <c r="BI1263" s="435" t="n"/>
      <c r="BJ1263" s="435" t="n"/>
      <c r="BK1263" s="435" t="n"/>
      <c r="BL1263" s="435" t="n"/>
      <c r="BM1263" s="435" t="n"/>
      <c r="BN1263" s="435" t="n"/>
      <c r="BO1263" s="435" t="n"/>
      <c r="BP1263" s="435" t="n"/>
      <c r="BQ1263" s="435" t="n"/>
      <c r="BR1263" s="435" t="n"/>
      <c r="BS1263" s="435" t="n"/>
      <c r="BT1263" s="435" t="n"/>
      <c r="BU1263" s="435" t="n"/>
      <c r="BV1263" s="435" t="n"/>
      <c r="BW1263" s="435" t="n"/>
      <c r="BX1263" s="435" t="n"/>
      <c r="BY1263" s="435" t="n"/>
      <c r="BZ1263" s="435" t="n"/>
      <c r="CA1263" s="435" t="n"/>
      <c r="CB1263" s="435" t="n"/>
      <c r="CC1263" s="435" t="n"/>
      <c r="CD1263" s="435" t="n"/>
      <c r="CE1263" s="435" t="n"/>
      <c r="CF1263" s="435" t="n"/>
      <c r="CG1263" s="435" t="n"/>
      <c r="CH1263" s="435" t="n"/>
      <c r="CI1263" s="435" t="n"/>
      <c r="CJ1263" s="435" t="n"/>
      <c r="CK1263" s="435" t="n"/>
      <c r="CL1263" s="435" t="n"/>
      <c r="CM1263" s="435" t="n"/>
      <c r="CN1263" s="435" t="n"/>
      <c r="CO1263" s="435" t="n"/>
      <c r="CP1263" s="435" t="n"/>
      <c r="CQ1263" s="435" t="n"/>
      <c r="CR1263" s="435" t="n"/>
      <c r="CS1263" s="435" t="n"/>
      <c r="CT1263" s="435" t="n"/>
      <c r="CU1263" s="435" t="n"/>
      <c r="CV1263" s="435" t="n"/>
      <c r="CW1263" s="435" t="n"/>
      <c r="CX1263" s="435" t="n"/>
      <c r="CY1263" s="435" t="n"/>
      <c r="CZ1263" s="435" t="n"/>
      <c r="DA1263" s="435" t="n"/>
      <c r="DB1263" s="435" t="n"/>
      <c r="DC1263" s="435" t="n"/>
      <c r="DD1263" s="435" t="n"/>
      <c r="DE1263" s="435" t="n"/>
      <c r="DF1263" s="435" t="n"/>
      <c r="DG1263" s="436" t="n"/>
      <c r="DH1263" s="436" t="n"/>
      <c r="DI1263" s="436" t="n"/>
      <c r="DJ1263" s="436" t="n"/>
      <c r="DK1263" s="436" t="n"/>
      <c r="DL1263" s="436" t="n"/>
      <c r="DM1263" s="436" t="n"/>
      <c r="DN1263" s="436" t="n"/>
      <c r="DO1263" s="436" t="n"/>
      <c r="DP1263" s="436" t="n"/>
      <c r="DQ1263" s="436" t="n"/>
      <c r="DR1263" s="436" t="n"/>
      <c r="DS1263" s="436" t="n"/>
      <c r="DT1263" s="436" t="n"/>
      <c r="DU1263" s="436" t="n"/>
      <c r="DV1263" s="436" t="n"/>
      <c r="DW1263" s="436" t="n"/>
      <c r="DX1263" s="436" t="n"/>
      <c r="DY1263" s="436" t="n"/>
      <c r="DZ1263" s="436" t="n"/>
      <c r="EA1263" s="436" t="n"/>
      <c r="EB1263" s="436" t="n"/>
      <c r="EC1263" s="436" t="n"/>
      <c r="ED1263" s="436" t="n"/>
      <c r="EE1263" s="436" t="n"/>
      <c r="EF1263" s="436" t="n"/>
      <c r="EG1263" s="436" t="n"/>
      <c r="EH1263" s="436" t="n"/>
      <c r="EI1263" s="436" t="n"/>
      <c r="EJ1263" s="436" t="n"/>
      <c r="EK1263" s="436" t="n"/>
      <c r="EL1263" s="436" t="n"/>
      <c r="EM1263" s="436" t="n"/>
      <c r="EN1263" s="436" t="n"/>
      <c r="EO1263" s="436" t="n"/>
      <c r="EP1263" s="436" t="n"/>
      <c r="EQ1263" s="436" t="n"/>
      <c r="ER1263" s="436" t="n"/>
      <c r="ES1263" s="436" t="n"/>
      <c r="ET1263" s="436" t="n"/>
      <c r="EU1263" s="436" t="n"/>
      <c r="EV1263" s="436" t="n"/>
      <c r="EW1263" s="436" t="n"/>
      <c r="EX1263" s="436" t="n"/>
      <c r="EY1263" s="436" t="n"/>
      <c r="EZ1263" s="436" t="n"/>
      <c r="FA1263" s="436" t="n"/>
      <c r="FB1263" s="436" t="n"/>
      <c r="FC1263" s="436" t="n"/>
      <c r="FD1263" s="436" t="n"/>
      <c r="FE1263" s="436" t="n"/>
      <c r="FF1263" s="436" t="n"/>
      <c r="FG1263" s="436" t="n"/>
      <c r="FH1263" s="436" t="n"/>
      <c r="FI1263" s="436" t="n"/>
      <c r="FJ1263" s="436" t="n"/>
      <c r="FK1263" s="436" t="n"/>
      <c r="FL1263" s="436" t="n"/>
      <c r="FM1263" s="436" t="n"/>
      <c r="FN1263" s="436" t="n"/>
      <c r="FO1263" s="436" t="n"/>
      <c r="FP1263" s="436" t="n"/>
      <c r="FQ1263" s="436" t="n"/>
      <c r="FR1263" s="436" t="n"/>
      <c r="FS1263" s="436" t="n"/>
      <c r="FT1263" s="436" t="n"/>
      <c r="FU1263" s="436" t="n"/>
      <c r="FV1263" s="436" t="n"/>
      <c r="FW1263" s="436" t="n"/>
      <c r="FX1263" s="436" t="n"/>
      <c r="FY1263" s="436" t="n"/>
      <c r="FZ1263" s="436" t="n"/>
      <c r="GA1263" s="436" t="n"/>
      <c r="GB1263" s="436" t="n"/>
      <c r="GC1263" s="436" t="n"/>
      <c r="GD1263" s="436" t="n"/>
      <c r="GE1263" s="436" t="n"/>
      <c r="GF1263" s="436" t="n"/>
      <c r="GG1263" s="436" t="n"/>
      <c r="GH1263" s="436" t="n"/>
      <c r="GI1263" s="436" t="n"/>
      <c r="GJ1263" s="436" t="n"/>
      <c r="GK1263" s="436" t="n"/>
      <c r="GL1263" s="436" t="n"/>
      <c r="GM1263" s="436" t="n"/>
      <c r="GN1263" s="436" t="n"/>
      <c r="GO1263" s="436" t="n"/>
      <c r="GP1263" s="436" t="n"/>
      <c r="GQ1263" s="436" t="n"/>
      <c r="GR1263" s="436" t="n"/>
      <c r="GS1263" s="436" t="n"/>
      <c r="GT1263" s="436" t="n"/>
      <c r="GU1263" s="436" t="n"/>
      <c r="GV1263" s="436" t="n"/>
      <c r="GW1263" s="436" t="n"/>
      <c r="GX1263" s="436" t="n">
        <v>0</v>
      </c>
    </row>
    <row r="1264"/>
    <row r="1265">
      <c r="A1265" s="437" t="n">
        <v>50</v>
      </c>
      <c r="B1265" s="437" t="n">
        <v>0</v>
      </c>
      <c r="C1265" s="437" t="n">
        <v>0</v>
      </c>
      <c r="D1265" s="437" t="n">
        <v>1</v>
      </c>
      <c r="E1265" s="437" t="n">
        <v>201</v>
      </c>
      <c r="F1265" s="437">
        <f>ROUND(Source!O1263,O1265)</f>
        <v/>
      </c>
      <c r="G1265" s="437" t="inlineStr">
        <is>
          <t>ПЗ</t>
        </is>
      </c>
      <c r="H1265" s="437" t="inlineStr">
        <is>
          <t>Прямые затраты</t>
        </is>
      </c>
      <c r="I1265" s="437" t="n"/>
      <c r="J1265" s="437" t="n"/>
      <c r="K1265" s="437" t="n">
        <v>201</v>
      </c>
      <c r="L1265" s="437" t="n">
        <v>1</v>
      </c>
      <c r="M1265" s="437" t="n">
        <v>3</v>
      </c>
      <c r="N1265" s="437" t="inlineStr"/>
      <c r="O1265" s="437" t="n">
        <v>0</v>
      </c>
      <c r="P1265" s="437" t="n"/>
      <c r="Q1265" s="437" t="n"/>
      <c r="R1265" s="437" t="n"/>
      <c r="S1265" s="437" t="n"/>
      <c r="T1265" s="437" t="n"/>
      <c r="U1265" s="437" t="n"/>
      <c r="V1265" s="437" t="n"/>
      <c r="W1265" s="437" t="n">
        <v>0</v>
      </c>
      <c r="X1265" s="437" t="n">
        <v>1</v>
      </c>
      <c r="Y1265" s="437" t="n">
        <v>0</v>
      </c>
      <c r="Z1265" s="437" t="n"/>
      <c r="AA1265" s="437" t="n"/>
      <c r="AB1265" s="437" t="n"/>
    </row>
    <row r="1266">
      <c r="A1266" s="437" t="n">
        <v>50</v>
      </c>
      <c r="B1266" s="437" t="n">
        <v>0</v>
      </c>
      <c r="C1266" s="437" t="n">
        <v>0</v>
      </c>
      <c r="D1266" s="437" t="n">
        <v>1</v>
      </c>
      <c r="E1266" s="437" t="n">
        <v>202</v>
      </c>
      <c r="F1266" s="437">
        <f>ROUND(Source!P1263,O1266)</f>
        <v/>
      </c>
      <c r="G1266" s="437" t="inlineStr">
        <is>
          <t>СтМатОб</t>
        </is>
      </c>
      <c r="H1266" s="437" t="inlineStr">
        <is>
          <t>Стоимость материальных ресурсов (всего)</t>
        </is>
      </c>
      <c r="I1266" s="437" t="n"/>
      <c r="J1266" s="437" t="n"/>
      <c r="K1266" s="437" t="n">
        <v>202</v>
      </c>
      <c r="L1266" s="437" t="n">
        <v>2</v>
      </c>
      <c r="M1266" s="437" t="n">
        <v>3</v>
      </c>
      <c r="N1266" s="437" t="inlineStr"/>
      <c r="O1266" s="437" t="n">
        <v>0</v>
      </c>
      <c r="P1266" s="437" t="n"/>
      <c r="Q1266" s="437" t="n"/>
      <c r="R1266" s="437" t="n"/>
      <c r="S1266" s="437" t="n"/>
      <c r="T1266" s="437" t="n"/>
      <c r="U1266" s="437" t="n"/>
      <c r="V1266" s="437" t="n"/>
      <c r="W1266" s="437" t="n">
        <v>0</v>
      </c>
      <c r="X1266" s="437" t="n">
        <v>1</v>
      </c>
      <c r="Y1266" s="437" t="n">
        <v>0</v>
      </c>
      <c r="Z1266" s="437" t="n"/>
      <c r="AA1266" s="437" t="n"/>
      <c r="AB1266" s="437" t="n"/>
    </row>
    <row r="1267">
      <c r="A1267" s="437" t="n">
        <v>50</v>
      </c>
      <c r="B1267" s="437" t="n">
        <v>0</v>
      </c>
      <c r="C1267" s="437" t="n">
        <v>0</v>
      </c>
      <c r="D1267" s="437" t="n">
        <v>1</v>
      </c>
      <c r="E1267" s="437" t="n">
        <v>222</v>
      </c>
      <c r="F1267" s="437">
        <f>ROUND(Source!AO1263,O1267)</f>
        <v/>
      </c>
      <c r="G1267" s="437" t="inlineStr">
        <is>
          <t>СтМатОбЗак</t>
        </is>
      </c>
      <c r="H1267" s="437" t="inlineStr">
        <is>
          <t>Стоимость материалов и оборудования заказчика</t>
        </is>
      </c>
      <c r="I1267" s="437" t="n"/>
      <c r="J1267" s="437" t="n"/>
      <c r="K1267" s="437" t="n">
        <v>222</v>
      </c>
      <c r="L1267" s="437" t="n">
        <v>3</v>
      </c>
      <c r="M1267" s="437" t="n">
        <v>3</v>
      </c>
      <c r="N1267" s="437" t="inlineStr"/>
      <c r="O1267" s="437" t="n">
        <v>0</v>
      </c>
      <c r="P1267" s="437" t="n"/>
      <c r="Q1267" s="437" t="n"/>
      <c r="R1267" s="437" t="n"/>
      <c r="S1267" s="437" t="n"/>
      <c r="T1267" s="437" t="n"/>
      <c r="U1267" s="437" t="n"/>
      <c r="V1267" s="437" t="n"/>
      <c r="W1267" s="437" t="n">
        <v>0</v>
      </c>
      <c r="X1267" s="437" t="n">
        <v>1</v>
      </c>
      <c r="Y1267" s="437" t="n">
        <v>0</v>
      </c>
      <c r="Z1267" s="437" t="n"/>
      <c r="AA1267" s="437" t="n"/>
      <c r="AB1267" s="437" t="n"/>
    </row>
    <row r="1268">
      <c r="A1268" s="437" t="n">
        <v>50</v>
      </c>
      <c r="B1268" s="437" t="n">
        <v>0</v>
      </c>
      <c r="C1268" s="437" t="n">
        <v>0</v>
      </c>
      <c r="D1268" s="437" t="n">
        <v>1</v>
      </c>
      <c r="E1268" s="437" t="n">
        <v>225</v>
      </c>
      <c r="F1268" s="437">
        <f>ROUND(Source!AV1263,O1268)</f>
        <v/>
      </c>
      <c r="G1268" s="437" t="inlineStr">
        <is>
          <t>СтМатОбПод</t>
        </is>
      </c>
      <c r="H1268" s="437" t="inlineStr">
        <is>
          <t>Стоимость материалов и оборудования подрядчика</t>
        </is>
      </c>
      <c r="I1268" s="437" t="n"/>
      <c r="J1268" s="437" t="n"/>
      <c r="K1268" s="437" t="n">
        <v>225</v>
      </c>
      <c r="L1268" s="437" t="n">
        <v>4</v>
      </c>
      <c r="M1268" s="437" t="n">
        <v>3</v>
      </c>
      <c r="N1268" s="437" t="inlineStr"/>
      <c r="O1268" s="437" t="n">
        <v>0</v>
      </c>
      <c r="P1268" s="437" t="n"/>
      <c r="Q1268" s="437" t="n"/>
      <c r="R1268" s="437" t="n"/>
      <c r="S1268" s="437" t="n"/>
      <c r="T1268" s="437" t="n"/>
      <c r="U1268" s="437" t="n"/>
      <c r="V1268" s="437" t="n"/>
      <c r="W1268" s="437" t="n">
        <v>0</v>
      </c>
      <c r="X1268" s="437" t="n">
        <v>1</v>
      </c>
      <c r="Y1268" s="437" t="n">
        <v>0</v>
      </c>
      <c r="Z1268" s="437" t="n"/>
      <c r="AA1268" s="437" t="n"/>
      <c r="AB1268" s="437" t="n"/>
    </row>
    <row r="1269">
      <c r="A1269" s="437" t="n">
        <v>50</v>
      </c>
      <c r="B1269" s="437" t="n">
        <v>0</v>
      </c>
      <c r="C1269" s="437" t="n">
        <v>0</v>
      </c>
      <c r="D1269" s="437" t="n">
        <v>1</v>
      </c>
      <c r="E1269" s="437" t="n">
        <v>226</v>
      </c>
      <c r="F1269" s="437">
        <f>ROUND(Source!AW1263,O1269)</f>
        <v/>
      </c>
      <c r="G1269" s="437" t="inlineStr">
        <is>
          <t>СтМат</t>
        </is>
      </c>
      <c r="H1269" s="437" t="inlineStr">
        <is>
          <t>Стоимость материалов (всего)</t>
        </is>
      </c>
      <c r="I1269" s="437" t="n"/>
      <c r="J1269" s="437" t="n"/>
      <c r="K1269" s="437" t="n">
        <v>226</v>
      </c>
      <c r="L1269" s="437" t="n">
        <v>5</v>
      </c>
      <c r="M1269" s="437" t="n">
        <v>3</v>
      </c>
      <c r="N1269" s="437" t="inlineStr"/>
      <c r="O1269" s="437" t="n">
        <v>0</v>
      </c>
      <c r="P1269" s="437" t="n"/>
      <c r="Q1269" s="437" t="n"/>
      <c r="R1269" s="437" t="n"/>
      <c r="S1269" s="437" t="n"/>
      <c r="T1269" s="437" t="n"/>
      <c r="U1269" s="437" t="n"/>
      <c r="V1269" s="437" t="n"/>
      <c r="W1269" s="437" t="n">
        <v>0</v>
      </c>
      <c r="X1269" s="437" t="n">
        <v>1</v>
      </c>
      <c r="Y1269" s="437" t="n">
        <v>0</v>
      </c>
      <c r="Z1269" s="437" t="n"/>
      <c r="AA1269" s="437" t="n"/>
      <c r="AB1269" s="437" t="n"/>
    </row>
    <row r="1270">
      <c r="A1270" s="437" t="n">
        <v>50</v>
      </c>
      <c r="B1270" s="437" t="n">
        <v>0</v>
      </c>
      <c r="C1270" s="437" t="n">
        <v>0</v>
      </c>
      <c r="D1270" s="437" t="n">
        <v>1</v>
      </c>
      <c r="E1270" s="437" t="n">
        <v>227</v>
      </c>
      <c r="F1270" s="437">
        <f>ROUND(Source!AX1263,O1270)</f>
        <v/>
      </c>
      <c r="G1270" s="437" t="inlineStr">
        <is>
          <t>СтМатЗак</t>
        </is>
      </c>
      <c r="H1270" s="437" t="inlineStr">
        <is>
          <t>Стоимость материалов заказчика</t>
        </is>
      </c>
      <c r="I1270" s="437" t="n"/>
      <c r="J1270" s="437" t="n"/>
      <c r="K1270" s="437" t="n">
        <v>227</v>
      </c>
      <c r="L1270" s="437" t="n">
        <v>6</v>
      </c>
      <c r="M1270" s="437" t="n">
        <v>3</v>
      </c>
      <c r="N1270" s="437" t="inlineStr"/>
      <c r="O1270" s="437" t="n">
        <v>0</v>
      </c>
      <c r="P1270" s="437" t="n"/>
      <c r="Q1270" s="437" t="n"/>
      <c r="R1270" s="437" t="n"/>
      <c r="S1270" s="437" t="n"/>
      <c r="T1270" s="437" t="n"/>
      <c r="U1270" s="437" t="n"/>
      <c r="V1270" s="437" t="n"/>
      <c r="W1270" s="437" t="n">
        <v>0</v>
      </c>
      <c r="X1270" s="437" t="n">
        <v>1</v>
      </c>
      <c r="Y1270" s="437" t="n">
        <v>0</v>
      </c>
      <c r="Z1270" s="437" t="n"/>
      <c r="AA1270" s="437" t="n"/>
      <c r="AB1270" s="437" t="n"/>
    </row>
    <row r="1271">
      <c r="A1271" s="437" t="n">
        <v>50</v>
      </c>
      <c r="B1271" s="437" t="n">
        <v>0</v>
      </c>
      <c r="C1271" s="437" t="n">
        <v>0</v>
      </c>
      <c r="D1271" s="437" t="n">
        <v>1</v>
      </c>
      <c r="E1271" s="437" t="n">
        <v>228</v>
      </c>
      <c r="F1271" s="437">
        <f>ROUND(Source!AY1263,O1271)</f>
        <v/>
      </c>
      <c r="G1271" s="437" t="inlineStr">
        <is>
          <t>СтМатПод</t>
        </is>
      </c>
      <c r="H1271" s="437" t="inlineStr">
        <is>
          <t>Стоимость материалов подрядчика</t>
        </is>
      </c>
      <c r="I1271" s="437" t="n"/>
      <c r="J1271" s="437" t="n"/>
      <c r="K1271" s="437" t="n">
        <v>228</v>
      </c>
      <c r="L1271" s="437" t="n">
        <v>7</v>
      </c>
      <c r="M1271" s="437" t="n">
        <v>3</v>
      </c>
      <c r="N1271" s="437" t="inlineStr"/>
      <c r="O1271" s="437" t="n">
        <v>0</v>
      </c>
      <c r="P1271" s="437" t="n"/>
      <c r="Q1271" s="437" t="n"/>
      <c r="R1271" s="437" t="n"/>
      <c r="S1271" s="437" t="n"/>
      <c r="T1271" s="437" t="n"/>
      <c r="U1271" s="437" t="n"/>
      <c r="V1271" s="437" t="n"/>
      <c r="W1271" s="437" t="n">
        <v>0</v>
      </c>
      <c r="X1271" s="437" t="n">
        <v>1</v>
      </c>
      <c r="Y1271" s="437" t="n">
        <v>0</v>
      </c>
      <c r="Z1271" s="437" t="n"/>
      <c r="AA1271" s="437" t="n"/>
      <c r="AB1271" s="437" t="n"/>
    </row>
    <row r="1272">
      <c r="A1272" s="437" t="n">
        <v>50</v>
      </c>
      <c r="B1272" s="437" t="n">
        <v>0</v>
      </c>
      <c r="C1272" s="437" t="n">
        <v>0</v>
      </c>
      <c r="D1272" s="437" t="n">
        <v>1</v>
      </c>
      <c r="E1272" s="437" t="n">
        <v>216</v>
      </c>
      <c r="F1272" s="437">
        <f>ROUND(Source!AP1263,O1272)</f>
        <v/>
      </c>
      <c r="G1272" s="437" t="inlineStr">
        <is>
          <t>Оборуд</t>
        </is>
      </c>
      <c r="H1272" s="437" t="inlineStr">
        <is>
          <t>Стоимость оборудования (всего)</t>
        </is>
      </c>
      <c r="I1272" s="437" t="n"/>
      <c r="J1272" s="437" t="n"/>
      <c r="K1272" s="437" t="n">
        <v>216</v>
      </c>
      <c r="L1272" s="437" t="n">
        <v>8</v>
      </c>
      <c r="M1272" s="437" t="n">
        <v>3</v>
      </c>
      <c r="N1272" s="437" t="inlineStr"/>
      <c r="O1272" s="437" t="n">
        <v>0</v>
      </c>
      <c r="P1272" s="437" t="n"/>
      <c r="Q1272" s="437" t="n"/>
      <c r="R1272" s="437" t="n"/>
      <c r="S1272" s="437" t="n"/>
      <c r="T1272" s="437" t="n"/>
      <c r="U1272" s="437" t="n"/>
      <c r="V1272" s="437" t="n"/>
      <c r="W1272" s="437" t="n">
        <v>0</v>
      </c>
      <c r="X1272" s="437" t="n">
        <v>1</v>
      </c>
      <c r="Y1272" s="437" t="n">
        <v>0</v>
      </c>
      <c r="Z1272" s="437" t="n"/>
      <c r="AA1272" s="437" t="n"/>
      <c r="AB1272" s="437" t="n"/>
    </row>
    <row r="1273">
      <c r="A1273" s="437" t="n">
        <v>50</v>
      </c>
      <c r="B1273" s="437" t="n">
        <v>0</v>
      </c>
      <c r="C1273" s="437" t="n">
        <v>0</v>
      </c>
      <c r="D1273" s="437" t="n">
        <v>1</v>
      </c>
      <c r="E1273" s="437" t="n">
        <v>223</v>
      </c>
      <c r="F1273" s="437">
        <f>ROUND(Source!AQ1263,O1273)</f>
        <v/>
      </c>
      <c r="G1273" s="437" t="inlineStr">
        <is>
          <t>ОборудЗак</t>
        </is>
      </c>
      <c r="H1273" s="437" t="inlineStr">
        <is>
          <t>Стоимость оборудования заказчика</t>
        </is>
      </c>
      <c r="I1273" s="437" t="n"/>
      <c r="J1273" s="437" t="n"/>
      <c r="K1273" s="437" t="n">
        <v>223</v>
      </c>
      <c r="L1273" s="437" t="n">
        <v>9</v>
      </c>
      <c r="M1273" s="437" t="n">
        <v>3</v>
      </c>
      <c r="N1273" s="437" t="inlineStr"/>
      <c r="O1273" s="437" t="n">
        <v>0</v>
      </c>
      <c r="P1273" s="437" t="n"/>
      <c r="Q1273" s="437" t="n"/>
      <c r="R1273" s="437" t="n"/>
      <c r="S1273" s="437" t="n"/>
      <c r="T1273" s="437" t="n"/>
      <c r="U1273" s="437" t="n"/>
      <c r="V1273" s="437" t="n"/>
      <c r="W1273" s="437" t="n">
        <v>0</v>
      </c>
      <c r="X1273" s="437" t="n">
        <v>1</v>
      </c>
      <c r="Y1273" s="437" t="n">
        <v>0</v>
      </c>
      <c r="Z1273" s="437" t="n"/>
      <c r="AA1273" s="437" t="n"/>
      <c r="AB1273" s="437" t="n"/>
    </row>
    <row r="1274">
      <c r="A1274" s="437" t="n">
        <v>50</v>
      </c>
      <c r="B1274" s="437" t="n">
        <v>0</v>
      </c>
      <c r="C1274" s="437" t="n">
        <v>0</v>
      </c>
      <c r="D1274" s="437" t="n">
        <v>1</v>
      </c>
      <c r="E1274" s="437" t="n">
        <v>229</v>
      </c>
      <c r="F1274" s="437">
        <f>ROUND(Source!AZ1263,O1274)</f>
        <v/>
      </c>
      <c r="G1274" s="437" t="inlineStr">
        <is>
          <t>ОборудПод</t>
        </is>
      </c>
      <c r="H1274" s="437" t="inlineStr">
        <is>
          <t>Стоимость оборудования подрядчика</t>
        </is>
      </c>
      <c r="I1274" s="437" t="n"/>
      <c r="J1274" s="437" t="n"/>
      <c r="K1274" s="437" t="n">
        <v>229</v>
      </c>
      <c r="L1274" s="437" t="n">
        <v>10</v>
      </c>
      <c r="M1274" s="437" t="n">
        <v>3</v>
      </c>
      <c r="N1274" s="437" t="inlineStr"/>
      <c r="O1274" s="437" t="n">
        <v>0</v>
      </c>
      <c r="P1274" s="437" t="n"/>
      <c r="Q1274" s="437" t="n"/>
      <c r="R1274" s="437" t="n"/>
      <c r="S1274" s="437" t="n"/>
      <c r="T1274" s="437" t="n"/>
      <c r="U1274" s="437" t="n"/>
      <c r="V1274" s="437" t="n"/>
      <c r="W1274" s="437" t="n">
        <v>0</v>
      </c>
      <c r="X1274" s="437" t="n">
        <v>1</v>
      </c>
      <c r="Y1274" s="437" t="n">
        <v>0</v>
      </c>
      <c r="Z1274" s="437" t="n"/>
      <c r="AA1274" s="437" t="n"/>
      <c r="AB1274" s="437" t="n"/>
    </row>
    <row r="1275">
      <c r="A1275" s="437" t="n">
        <v>50</v>
      </c>
      <c r="B1275" s="437" t="n">
        <v>0</v>
      </c>
      <c r="C1275" s="437" t="n">
        <v>0</v>
      </c>
      <c r="D1275" s="437" t="n">
        <v>1</v>
      </c>
      <c r="E1275" s="437" t="n">
        <v>203</v>
      </c>
      <c r="F1275" s="437">
        <f>ROUND(Source!Q1263,O1275)</f>
        <v/>
      </c>
      <c r="G1275" s="437" t="inlineStr">
        <is>
          <t>ЭММ</t>
        </is>
      </c>
      <c r="H1275" s="437" t="inlineStr">
        <is>
          <t>Эксплуатация машин</t>
        </is>
      </c>
      <c r="I1275" s="437" t="n"/>
      <c r="J1275" s="437" t="n"/>
      <c r="K1275" s="437" t="n">
        <v>203</v>
      </c>
      <c r="L1275" s="437" t="n">
        <v>11</v>
      </c>
      <c r="M1275" s="437" t="n">
        <v>3</v>
      </c>
      <c r="N1275" s="437" t="inlineStr"/>
      <c r="O1275" s="437" t="n">
        <v>0</v>
      </c>
      <c r="P1275" s="437" t="n"/>
      <c r="Q1275" s="437" t="n"/>
      <c r="R1275" s="437" t="n"/>
      <c r="S1275" s="437" t="n"/>
      <c r="T1275" s="437" t="n"/>
      <c r="U1275" s="437" t="n"/>
      <c r="V1275" s="437" t="n"/>
      <c r="W1275" s="437" t="n">
        <v>0</v>
      </c>
      <c r="X1275" s="437" t="n">
        <v>1</v>
      </c>
      <c r="Y1275" s="437" t="n">
        <v>0</v>
      </c>
      <c r="Z1275" s="437" t="n"/>
      <c r="AA1275" s="437" t="n"/>
      <c r="AB1275" s="437" t="n"/>
    </row>
    <row r="1276">
      <c r="A1276" s="437" t="n">
        <v>50</v>
      </c>
      <c r="B1276" s="437" t="n">
        <v>0</v>
      </c>
      <c r="C1276" s="437" t="n">
        <v>0</v>
      </c>
      <c r="D1276" s="437" t="n">
        <v>1</v>
      </c>
      <c r="E1276" s="437" t="n">
        <v>231</v>
      </c>
      <c r="F1276" s="437">
        <f>ROUND(Source!BB1263,O1276)</f>
        <v/>
      </c>
      <c r="G1276" s="437" t="inlineStr">
        <is>
          <t>ЭММсНРиСП</t>
        </is>
      </c>
      <c r="H1276" s="437" t="inlineStr">
        <is>
          <t>Эксплуатация машин по ТСН-2001.16</t>
        </is>
      </c>
      <c r="I1276" s="437" t="n"/>
      <c r="J1276" s="437" t="n"/>
      <c r="K1276" s="437" t="n">
        <v>231</v>
      </c>
      <c r="L1276" s="437" t="n">
        <v>12</v>
      </c>
      <c r="M1276" s="437" t="n">
        <v>3</v>
      </c>
      <c r="N1276" s="437" t="inlineStr"/>
      <c r="O1276" s="437" t="n">
        <v>0</v>
      </c>
      <c r="P1276" s="437" t="n"/>
      <c r="Q1276" s="437" t="n"/>
      <c r="R1276" s="437" t="n"/>
      <c r="S1276" s="437" t="n"/>
      <c r="T1276" s="437" t="n"/>
      <c r="U1276" s="437" t="n"/>
      <c r="V1276" s="437" t="n"/>
      <c r="W1276" s="437" t="n">
        <v>0</v>
      </c>
      <c r="X1276" s="437" t="n">
        <v>1</v>
      </c>
      <c r="Y1276" s="437" t="n">
        <v>0</v>
      </c>
      <c r="Z1276" s="437" t="n"/>
      <c r="AA1276" s="437" t="n"/>
      <c r="AB1276" s="437" t="n"/>
    </row>
    <row r="1277">
      <c r="A1277" s="437" t="n">
        <v>50</v>
      </c>
      <c r="B1277" s="437" t="n">
        <v>0</v>
      </c>
      <c r="C1277" s="437" t="n">
        <v>0</v>
      </c>
      <c r="D1277" s="437" t="n">
        <v>1</v>
      </c>
      <c r="E1277" s="437" t="n">
        <v>204</v>
      </c>
      <c r="F1277" s="437">
        <f>ROUND(Source!R1263,O1277)</f>
        <v/>
      </c>
      <c r="G1277" s="437" t="inlineStr">
        <is>
          <t>ЗПМ</t>
        </is>
      </c>
      <c r="H1277" s="437" t="inlineStr">
        <is>
          <t>ЗП машинистов</t>
        </is>
      </c>
      <c r="I1277" s="437" t="n"/>
      <c r="J1277" s="437" t="n"/>
      <c r="K1277" s="437" t="n">
        <v>204</v>
      </c>
      <c r="L1277" s="437" t="n">
        <v>13</v>
      </c>
      <c r="M1277" s="437" t="n">
        <v>3</v>
      </c>
      <c r="N1277" s="437" t="inlineStr"/>
      <c r="O1277" s="437" t="n">
        <v>0</v>
      </c>
      <c r="P1277" s="437" t="n"/>
      <c r="Q1277" s="437" t="n"/>
      <c r="R1277" s="437" t="n"/>
      <c r="S1277" s="437" t="n"/>
      <c r="T1277" s="437" t="n"/>
      <c r="U1277" s="437" t="n"/>
      <c r="V1277" s="437" t="n"/>
      <c r="W1277" s="437" t="n">
        <v>0</v>
      </c>
      <c r="X1277" s="437" t="n">
        <v>1</v>
      </c>
      <c r="Y1277" s="437" t="n">
        <v>0</v>
      </c>
      <c r="Z1277" s="437" t="n"/>
      <c r="AA1277" s="437" t="n"/>
      <c r="AB1277" s="437" t="n"/>
    </row>
    <row r="1278">
      <c r="A1278" s="437" t="n">
        <v>50</v>
      </c>
      <c r="B1278" s="437" t="n">
        <v>0</v>
      </c>
      <c r="C1278" s="437" t="n">
        <v>0</v>
      </c>
      <c r="D1278" s="437" t="n">
        <v>1</v>
      </c>
      <c r="E1278" s="437" t="n">
        <v>205</v>
      </c>
      <c r="F1278" s="437">
        <f>ROUND(Source!S1263,O1278)</f>
        <v/>
      </c>
      <c r="G1278" s="437" t="inlineStr">
        <is>
          <t>ОЗП</t>
        </is>
      </c>
      <c r="H1278" s="437" t="inlineStr">
        <is>
          <t>Основная ЗП рабочих</t>
        </is>
      </c>
      <c r="I1278" s="437" t="n"/>
      <c r="J1278" s="437" t="n"/>
      <c r="K1278" s="437" t="n">
        <v>205</v>
      </c>
      <c r="L1278" s="437" t="n">
        <v>14</v>
      </c>
      <c r="M1278" s="437" t="n">
        <v>3</v>
      </c>
      <c r="N1278" s="437" t="inlineStr"/>
      <c r="O1278" s="437" t="n">
        <v>0</v>
      </c>
      <c r="P1278" s="437" t="n"/>
      <c r="Q1278" s="437" t="n"/>
      <c r="R1278" s="437" t="n"/>
      <c r="S1278" s="437" t="n"/>
      <c r="T1278" s="437" t="n"/>
      <c r="U1278" s="437" t="n"/>
      <c r="V1278" s="437" t="n"/>
      <c r="W1278" s="437" t="n">
        <v>0</v>
      </c>
      <c r="X1278" s="437" t="n">
        <v>1</v>
      </c>
      <c r="Y1278" s="437" t="n">
        <v>0</v>
      </c>
      <c r="Z1278" s="437" t="n"/>
      <c r="AA1278" s="437" t="n"/>
      <c r="AB1278" s="437" t="n"/>
    </row>
    <row r="1279">
      <c r="A1279" s="437" t="n">
        <v>50</v>
      </c>
      <c r="B1279" s="437" t="n">
        <v>0</v>
      </c>
      <c r="C1279" s="437" t="n">
        <v>0</v>
      </c>
      <c r="D1279" s="437" t="n">
        <v>1</v>
      </c>
      <c r="E1279" s="437" t="n">
        <v>232</v>
      </c>
      <c r="F1279" s="437">
        <f>ROUND(Source!BC1263,O1279)</f>
        <v/>
      </c>
      <c r="G1279" s="437" t="inlineStr">
        <is>
          <t>ОЗПсНРиСП</t>
        </is>
      </c>
      <c r="H1279" s="437" t="inlineStr">
        <is>
          <t>Основная ЗП рабочих по ТСН-2001.16</t>
        </is>
      </c>
      <c r="I1279" s="437" t="n"/>
      <c r="J1279" s="437" t="n"/>
      <c r="K1279" s="437" t="n">
        <v>232</v>
      </c>
      <c r="L1279" s="437" t="n">
        <v>15</v>
      </c>
      <c r="M1279" s="437" t="n">
        <v>3</v>
      </c>
      <c r="N1279" s="437" t="inlineStr"/>
      <c r="O1279" s="437" t="n">
        <v>0</v>
      </c>
      <c r="P1279" s="437" t="n"/>
      <c r="Q1279" s="437" t="n"/>
      <c r="R1279" s="437" t="n"/>
      <c r="S1279" s="437" t="n"/>
      <c r="T1279" s="437" t="n"/>
      <c r="U1279" s="437" t="n"/>
      <c r="V1279" s="437" t="n"/>
      <c r="W1279" s="437" t="n">
        <v>0</v>
      </c>
      <c r="X1279" s="437" t="n">
        <v>1</v>
      </c>
      <c r="Y1279" s="437" t="n">
        <v>0</v>
      </c>
      <c r="Z1279" s="437" t="n"/>
      <c r="AA1279" s="437" t="n"/>
      <c r="AB1279" s="437" t="n"/>
    </row>
    <row r="1280">
      <c r="A1280" s="437" t="n">
        <v>50</v>
      </c>
      <c r="B1280" s="437" t="n">
        <v>0</v>
      </c>
      <c r="C1280" s="437" t="n">
        <v>0</v>
      </c>
      <c r="D1280" s="437" t="n">
        <v>1</v>
      </c>
      <c r="E1280" s="437" t="n">
        <v>214</v>
      </c>
      <c r="F1280" s="437">
        <f>ROUND(Source!AS1263,O1280)</f>
        <v/>
      </c>
      <c r="G1280" s="437" t="inlineStr">
        <is>
          <t>Строит</t>
        </is>
      </c>
      <c r="H1280" s="437" t="inlineStr">
        <is>
          <t>Строительные работы с НР и СП</t>
        </is>
      </c>
      <c r="I1280" s="437" t="n"/>
      <c r="J1280" s="437" t="n"/>
      <c r="K1280" s="437" t="n">
        <v>214</v>
      </c>
      <c r="L1280" s="437" t="n">
        <v>16</v>
      </c>
      <c r="M1280" s="437" t="n">
        <v>3</v>
      </c>
      <c r="N1280" s="437" t="inlineStr"/>
      <c r="O1280" s="437" t="n">
        <v>0</v>
      </c>
      <c r="P1280" s="437" t="n"/>
      <c r="Q1280" s="437" t="n"/>
      <c r="R1280" s="437" t="n"/>
      <c r="S1280" s="437" t="n"/>
      <c r="T1280" s="437" t="n"/>
      <c r="U1280" s="437" t="n"/>
      <c r="V1280" s="437" t="n"/>
      <c r="W1280" s="437" t="n">
        <v>0</v>
      </c>
      <c r="X1280" s="437" t="n">
        <v>1</v>
      </c>
      <c r="Y1280" s="437" t="n">
        <v>0</v>
      </c>
      <c r="Z1280" s="437" t="n"/>
      <c r="AA1280" s="437" t="n"/>
      <c r="AB1280" s="437" t="n"/>
    </row>
    <row r="1281">
      <c r="A1281" s="437" t="n">
        <v>50</v>
      </c>
      <c r="B1281" s="437" t="n">
        <v>0</v>
      </c>
      <c r="C1281" s="437" t="n">
        <v>0</v>
      </c>
      <c r="D1281" s="437" t="n">
        <v>1</v>
      </c>
      <c r="E1281" s="437" t="n">
        <v>215</v>
      </c>
      <c r="F1281" s="437">
        <f>ROUND(Source!AT1263,O1281)</f>
        <v/>
      </c>
      <c r="G1281" s="437" t="inlineStr">
        <is>
          <t>Монтаж</t>
        </is>
      </c>
      <c r="H1281" s="437" t="inlineStr">
        <is>
          <t>Монтажные работы с НР и СП</t>
        </is>
      </c>
      <c r="I1281" s="437" t="n"/>
      <c r="J1281" s="437" t="n"/>
      <c r="K1281" s="437" t="n">
        <v>215</v>
      </c>
      <c r="L1281" s="437" t="n">
        <v>17</v>
      </c>
      <c r="M1281" s="437" t="n">
        <v>3</v>
      </c>
      <c r="N1281" s="437" t="inlineStr"/>
      <c r="O1281" s="437" t="n">
        <v>0</v>
      </c>
      <c r="P1281" s="437" t="n"/>
      <c r="Q1281" s="437" t="n"/>
      <c r="R1281" s="437" t="n"/>
      <c r="S1281" s="437" t="n"/>
      <c r="T1281" s="437" t="n"/>
      <c r="U1281" s="437" t="n"/>
      <c r="V1281" s="437" t="n"/>
      <c r="W1281" s="437" t="n">
        <v>0</v>
      </c>
      <c r="X1281" s="437" t="n">
        <v>1</v>
      </c>
      <c r="Y1281" s="437" t="n">
        <v>0</v>
      </c>
      <c r="Z1281" s="437" t="n"/>
      <c r="AA1281" s="437" t="n"/>
      <c r="AB1281" s="437" t="n"/>
    </row>
    <row r="1282">
      <c r="A1282" s="437" t="n">
        <v>50</v>
      </c>
      <c r="B1282" s="437" t="n">
        <v>0</v>
      </c>
      <c r="C1282" s="437" t="n">
        <v>0</v>
      </c>
      <c r="D1282" s="437" t="n">
        <v>1</v>
      </c>
      <c r="E1282" s="437" t="n">
        <v>217</v>
      </c>
      <c r="F1282" s="437">
        <f>ROUND(Source!AU1263,O1282)</f>
        <v/>
      </c>
      <c r="G1282" s="437" t="inlineStr">
        <is>
          <t>Прочие</t>
        </is>
      </c>
      <c r="H1282" s="437" t="inlineStr">
        <is>
          <t>Прочие работы с НР и СП</t>
        </is>
      </c>
      <c r="I1282" s="437" t="n"/>
      <c r="J1282" s="437" t="n"/>
      <c r="K1282" s="437" t="n">
        <v>217</v>
      </c>
      <c r="L1282" s="437" t="n">
        <v>18</v>
      </c>
      <c r="M1282" s="437" t="n">
        <v>3</v>
      </c>
      <c r="N1282" s="437" t="inlineStr"/>
      <c r="O1282" s="437" t="n">
        <v>0</v>
      </c>
      <c r="P1282" s="437" t="n"/>
      <c r="Q1282" s="437" t="n"/>
      <c r="R1282" s="437" t="n"/>
      <c r="S1282" s="437" t="n"/>
      <c r="T1282" s="437" t="n"/>
      <c r="U1282" s="437" t="n"/>
      <c r="V1282" s="437" t="n"/>
      <c r="W1282" s="437" t="n">
        <v>0</v>
      </c>
      <c r="X1282" s="437" t="n">
        <v>1</v>
      </c>
      <c r="Y1282" s="437" t="n">
        <v>0</v>
      </c>
      <c r="Z1282" s="437" t="n"/>
      <c r="AA1282" s="437" t="n"/>
      <c r="AB1282" s="437" t="n"/>
    </row>
    <row r="1283">
      <c r="A1283" s="437" t="n">
        <v>50</v>
      </c>
      <c r="B1283" s="437" t="n">
        <v>0</v>
      </c>
      <c r="C1283" s="437" t="n">
        <v>0</v>
      </c>
      <c r="D1283" s="437" t="n">
        <v>1</v>
      </c>
      <c r="E1283" s="437" t="n">
        <v>230</v>
      </c>
      <c r="F1283" s="437">
        <f>ROUND(Source!BA1263,O1283)</f>
        <v/>
      </c>
      <c r="G1283" s="437" t="inlineStr">
        <is>
          <t>ПрочиеЗатр</t>
        </is>
      </c>
      <c r="H1283" s="437" t="inlineStr">
        <is>
          <t>Прочие затраты по ТСН-2001.16</t>
        </is>
      </c>
      <c r="I1283" s="437" t="n"/>
      <c r="J1283" s="437" t="n"/>
      <c r="K1283" s="437" t="n">
        <v>230</v>
      </c>
      <c r="L1283" s="437" t="n">
        <v>19</v>
      </c>
      <c r="M1283" s="437" t="n">
        <v>3</v>
      </c>
      <c r="N1283" s="437" t="inlineStr"/>
      <c r="O1283" s="437" t="n">
        <v>0</v>
      </c>
      <c r="P1283" s="437" t="n"/>
      <c r="Q1283" s="437" t="n"/>
      <c r="R1283" s="437" t="n"/>
      <c r="S1283" s="437" t="n"/>
      <c r="T1283" s="437" t="n"/>
      <c r="U1283" s="437" t="n"/>
      <c r="V1283" s="437" t="n"/>
      <c r="W1283" s="437" t="n">
        <v>0</v>
      </c>
      <c r="X1283" s="437" t="n">
        <v>1</v>
      </c>
      <c r="Y1283" s="437" t="n">
        <v>0</v>
      </c>
      <c r="Z1283" s="437" t="n"/>
      <c r="AA1283" s="437" t="n"/>
      <c r="AB1283" s="437" t="n"/>
    </row>
    <row r="1284">
      <c r="A1284" s="437" t="n">
        <v>50</v>
      </c>
      <c r="B1284" s="437" t="n">
        <v>0</v>
      </c>
      <c r="C1284" s="437" t="n">
        <v>0</v>
      </c>
      <c r="D1284" s="437" t="n">
        <v>1</v>
      </c>
      <c r="E1284" s="437" t="n">
        <v>206</v>
      </c>
      <c r="F1284" s="437">
        <f>ROUND(Source!T1263,O1284)</f>
        <v/>
      </c>
      <c r="G1284" s="437" t="inlineStr">
        <is>
          <t>ВозврМат</t>
        </is>
      </c>
      <c r="H1284" s="437" t="inlineStr">
        <is>
          <t>Возврат материалов</t>
        </is>
      </c>
      <c r="I1284" s="437" t="n"/>
      <c r="J1284" s="437" t="n"/>
      <c r="K1284" s="437" t="n">
        <v>206</v>
      </c>
      <c r="L1284" s="437" t="n">
        <v>20</v>
      </c>
      <c r="M1284" s="437" t="n">
        <v>3</v>
      </c>
      <c r="N1284" s="437" t="inlineStr"/>
      <c r="O1284" s="437" t="n">
        <v>0</v>
      </c>
      <c r="P1284" s="437" t="n"/>
      <c r="Q1284" s="437" t="n"/>
      <c r="R1284" s="437" t="n"/>
      <c r="S1284" s="437" t="n"/>
      <c r="T1284" s="437" t="n"/>
      <c r="U1284" s="437" t="n"/>
      <c r="V1284" s="437" t="n"/>
      <c r="W1284" s="437" t="n">
        <v>0</v>
      </c>
      <c r="X1284" s="437" t="n">
        <v>1</v>
      </c>
      <c r="Y1284" s="437" t="n">
        <v>0</v>
      </c>
      <c r="Z1284" s="437" t="n"/>
      <c r="AA1284" s="437" t="n"/>
      <c r="AB1284" s="437" t="n"/>
    </row>
    <row r="1285">
      <c r="A1285" s="437" t="n">
        <v>50</v>
      </c>
      <c r="B1285" s="437" t="n">
        <v>0</v>
      </c>
      <c r="C1285" s="437" t="n">
        <v>0</v>
      </c>
      <c r="D1285" s="437" t="n">
        <v>1</v>
      </c>
      <c r="E1285" s="437" t="n">
        <v>207</v>
      </c>
      <c r="F1285" s="437">
        <f>ROUND(Source!U1263,O1285)</f>
        <v/>
      </c>
      <c r="G1285" s="437" t="inlineStr">
        <is>
          <t>ТрудСтр</t>
        </is>
      </c>
      <c r="H1285" s="437" t="inlineStr">
        <is>
          <t>Трудозатраты строителей</t>
        </is>
      </c>
      <c r="I1285" s="437" t="n"/>
      <c r="J1285" s="437" t="n"/>
      <c r="K1285" s="437" t="n">
        <v>207</v>
      </c>
      <c r="L1285" s="437" t="n">
        <v>21</v>
      </c>
      <c r="M1285" s="437" t="n">
        <v>3</v>
      </c>
      <c r="N1285" s="437" t="inlineStr"/>
      <c r="O1285" s="437" t="n">
        <v>7</v>
      </c>
      <c r="P1285" s="437" t="n"/>
      <c r="Q1285" s="437" t="n"/>
      <c r="R1285" s="437" t="n"/>
      <c r="S1285" s="437" t="n"/>
      <c r="T1285" s="437" t="n"/>
      <c r="U1285" s="437" t="n"/>
      <c r="V1285" s="437" t="n"/>
      <c r="W1285" s="437" t="n">
        <v>0</v>
      </c>
      <c r="X1285" s="437" t="n">
        <v>1</v>
      </c>
      <c r="Y1285" s="437" t="n">
        <v>0</v>
      </c>
      <c r="Z1285" s="437" t="n"/>
      <c r="AA1285" s="437" t="n"/>
      <c r="AB1285" s="437" t="n"/>
    </row>
    <row r="1286">
      <c r="A1286" s="437" t="n">
        <v>50</v>
      </c>
      <c r="B1286" s="437" t="n">
        <v>0</v>
      </c>
      <c r="C1286" s="437" t="n">
        <v>0</v>
      </c>
      <c r="D1286" s="437" t="n">
        <v>1</v>
      </c>
      <c r="E1286" s="437" t="n">
        <v>208</v>
      </c>
      <c r="F1286" s="437">
        <f>ROUND(Source!V1263,O1286)</f>
        <v/>
      </c>
      <c r="G1286" s="437" t="inlineStr">
        <is>
          <t>ТрудМаш</t>
        </is>
      </c>
      <c r="H1286" s="437" t="inlineStr">
        <is>
          <t>Трудозатраты машинистов</t>
        </is>
      </c>
      <c r="I1286" s="437" t="n"/>
      <c r="J1286" s="437" t="n"/>
      <c r="K1286" s="437" t="n">
        <v>208</v>
      </c>
      <c r="L1286" s="437" t="n">
        <v>22</v>
      </c>
      <c r="M1286" s="437" t="n">
        <v>3</v>
      </c>
      <c r="N1286" s="437" t="inlineStr"/>
      <c r="O1286" s="437" t="n">
        <v>7</v>
      </c>
      <c r="P1286" s="437" t="n"/>
      <c r="Q1286" s="437" t="n"/>
      <c r="R1286" s="437" t="n"/>
      <c r="S1286" s="437" t="n"/>
      <c r="T1286" s="437" t="n"/>
      <c r="U1286" s="437" t="n"/>
      <c r="V1286" s="437" t="n"/>
      <c r="W1286" s="437" t="n">
        <v>0</v>
      </c>
      <c r="X1286" s="437" t="n">
        <v>1</v>
      </c>
      <c r="Y1286" s="437" t="n">
        <v>0</v>
      </c>
      <c r="Z1286" s="437" t="n"/>
      <c r="AA1286" s="437" t="n"/>
      <c r="AB1286" s="437" t="n"/>
    </row>
    <row r="1287">
      <c r="A1287" s="437" t="n">
        <v>50</v>
      </c>
      <c r="B1287" s="437" t="n">
        <v>0</v>
      </c>
      <c r="C1287" s="437" t="n">
        <v>0</v>
      </c>
      <c r="D1287" s="437" t="n">
        <v>1</v>
      </c>
      <c r="E1287" s="437" t="n">
        <v>209</v>
      </c>
      <c r="F1287" s="437">
        <f>ROUND(Source!W1263,O1287)</f>
        <v/>
      </c>
      <c r="G1287" s="437" t="inlineStr">
        <is>
          <t>ТранспМат</t>
        </is>
      </c>
      <c r="H1287" s="437" t="inlineStr">
        <is>
          <t>Транспорт материалов</t>
        </is>
      </c>
      <c r="I1287" s="437" t="n"/>
      <c r="J1287" s="437" t="n"/>
      <c r="K1287" s="437" t="n">
        <v>209</v>
      </c>
      <c r="L1287" s="437" t="n">
        <v>23</v>
      </c>
      <c r="M1287" s="437" t="n">
        <v>3</v>
      </c>
      <c r="N1287" s="437" t="inlineStr"/>
      <c r="O1287" s="437" t="n">
        <v>0</v>
      </c>
      <c r="P1287" s="437" t="n"/>
      <c r="Q1287" s="437" t="n"/>
      <c r="R1287" s="437" t="n"/>
      <c r="S1287" s="437" t="n"/>
      <c r="T1287" s="437" t="n"/>
      <c r="U1287" s="437" t="n"/>
      <c r="V1287" s="437" t="n"/>
      <c r="W1287" s="437" t="n">
        <v>0</v>
      </c>
      <c r="X1287" s="437" t="n">
        <v>1</v>
      </c>
      <c r="Y1287" s="437" t="n">
        <v>0</v>
      </c>
      <c r="Z1287" s="437" t="n"/>
      <c r="AA1287" s="437" t="n"/>
      <c r="AB1287" s="437" t="n"/>
    </row>
    <row r="1288">
      <c r="A1288" s="437" t="n">
        <v>50</v>
      </c>
      <c r="B1288" s="437" t="n">
        <v>0</v>
      </c>
      <c r="C1288" s="437" t="n">
        <v>0</v>
      </c>
      <c r="D1288" s="437" t="n">
        <v>1</v>
      </c>
      <c r="E1288" s="437" t="n">
        <v>233</v>
      </c>
      <c r="F1288" s="437">
        <f>ROUND(Source!BD1263,O1288)</f>
        <v/>
      </c>
      <c r="G1288" s="437" t="inlineStr">
        <is>
          <t>Перевозка</t>
        </is>
      </c>
      <c r="H1288" s="437" t="inlineStr">
        <is>
          <t>Перевозка грузов</t>
        </is>
      </c>
      <c r="I1288" s="437" t="n"/>
      <c r="J1288" s="437" t="n"/>
      <c r="K1288" s="437" t="n">
        <v>233</v>
      </c>
      <c r="L1288" s="437" t="n">
        <v>24</v>
      </c>
      <c r="M1288" s="437" t="n">
        <v>3</v>
      </c>
      <c r="N1288" s="437" t="inlineStr"/>
      <c r="O1288" s="437" t="n">
        <v>0</v>
      </c>
      <c r="P1288" s="437" t="n"/>
      <c r="Q1288" s="437" t="n"/>
      <c r="R1288" s="437" t="n"/>
      <c r="S1288" s="437" t="n"/>
      <c r="T1288" s="437" t="n"/>
      <c r="U1288" s="437" t="n"/>
      <c r="V1288" s="437" t="n"/>
      <c r="W1288" s="437" t="n">
        <v>0</v>
      </c>
      <c r="X1288" s="437" t="n">
        <v>1</v>
      </c>
      <c r="Y1288" s="437" t="n">
        <v>0</v>
      </c>
      <c r="Z1288" s="437" t="n"/>
      <c r="AA1288" s="437" t="n"/>
      <c r="AB1288" s="437" t="n"/>
    </row>
    <row r="1289">
      <c r="A1289" s="437" t="n">
        <v>50</v>
      </c>
      <c r="B1289" s="437" t="n">
        <v>0</v>
      </c>
      <c r="C1289" s="437" t="n">
        <v>0</v>
      </c>
      <c r="D1289" s="437" t="n">
        <v>1</v>
      </c>
      <c r="E1289" s="437" t="n">
        <v>210</v>
      </c>
      <c r="F1289" s="437">
        <f>ROUND(Source!X1263,O1289)</f>
        <v/>
      </c>
      <c r="G1289" s="437" t="inlineStr">
        <is>
          <t>НР</t>
        </is>
      </c>
      <c r="H1289" s="437" t="inlineStr">
        <is>
          <t>Накладные расходы</t>
        </is>
      </c>
      <c r="I1289" s="437" t="n"/>
      <c r="J1289" s="437" t="n"/>
      <c r="K1289" s="437" t="n">
        <v>210</v>
      </c>
      <c r="L1289" s="437" t="n">
        <v>25</v>
      </c>
      <c r="M1289" s="437" t="n">
        <v>3</v>
      </c>
      <c r="N1289" s="437" t="inlineStr"/>
      <c r="O1289" s="437" t="n">
        <v>0</v>
      </c>
      <c r="P1289" s="437" t="n"/>
      <c r="Q1289" s="437" t="n"/>
      <c r="R1289" s="437" t="n"/>
      <c r="S1289" s="437" t="n"/>
      <c r="T1289" s="437" t="n"/>
      <c r="U1289" s="437" t="n"/>
      <c r="V1289" s="437" t="n"/>
      <c r="W1289" s="437" t="n">
        <v>0</v>
      </c>
      <c r="X1289" s="437" t="n">
        <v>1</v>
      </c>
      <c r="Y1289" s="437" t="n">
        <v>0</v>
      </c>
      <c r="Z1289" s="437" t="n"/>
      <c r="AA1289" s="437" t="n"/>
      <c r="AB1289" s="437" t="n"/>
    </row>
    <row r="1290">
      <c r="A1290" s="437" t="n">
        <v>50</v>
      </c>
      <c r="B1290" s="437" t="n">
        <v>0</v>
      </c>
      <c r="C1290" s="437" t="n">
        <v>0</v>
      </c>
      <c r="D1290" s="437" t="n">
        <v>1</v>
      </c>
      <c r="E1290" s="437" t="n">
        <v>211</v>
      </c>
      <c r="F1290" s="437">
        <f>ROUND(Source!Y1263,O1290)</f>
        <v/>
      </c>
      <c r="G1290" s="437" t="inlineStr">
        <is>
          <t>СмПриб</t>
        </is>
      </c>
      <c r="H1290" s="437" t="inlineStr">
        <is>
          <t>Сметная прибыль</t>
        </is>
      </c>
      <c r="I1290" s="437" t="n"/>
      <c r="J1290" s="437" t="n"/>
      <c r="K1290" s="437" t="n">
        <v>211</v>
      </c>
      <c r="L1290" s="437" t="n">
        <v>26</v>
      </c>
      <c r="M1290" s="437" t="n">
        <v>3</v>
      </c>
      <c r="N1290" s="437" t="inlineStr"/>
      <c r="O1290" s="437" t="n">
        <v>0</v>
      </c>
      <c r="P1290" s="437" t="n"/>
      <c r="Q1290" s="437" t="n"/>
      <c r="R1290" s="437" t="n"/>
      <c r="S1290" s="437" t="n"/>
      <c r="T1290" s="437" t="n"/>
      <c r="U1290" s="437" t="n"/>
      <c r="V1290" s="437" t="n"/>
      <c r="W1290" s="437" t="n">
        <v>0</v>
      </c>
      <c r="X1290" s="437" t="n">
        <v>1</v>
      </c>
      <c r="Y1290" s="437" t="n">
        <v>0</v>
      </c>
      <c r="Z1290" s="437" t="n"/>
      <c r="AA1290" s="437" t="n"/>
      <c r="AB1290" s="437" t="n"/>
    </row>
    <row r="1291">
      <c r="A1291" s="437" t="n">
        <v>50</v>
      </c>
      <c r="B1291" s="437" t="n">
        <v>0</v>
      </c>
      <c r="C1291" s="437" t="n">
        <v>0</v>
      </c>
      <c r="D1291" s="437" t="n">
        <v>1</v>
      </c>
      <c r="E1291" s="437" t="n">
        <v>224</v>
      </c>
      <c r="F1291" s="437">
        <f>ROUND(Source!AR1263,O1291)</f>
        <v/>
      </c>
      <c r="G1291" s="437" t="inlineStr">
        <is>
          <t>Всего</t>
        </is>
      </c>
      <c r="H1291" s="437" t="inlineStr">
        <is>
          <t>Всего с НР и СП</t>
        </is>
      </c>
      <c r="I1291" s="437" t="n"/>
      <c r="J1291" s="437" t="n"/>
      <c r="K1291" s="437" t="n">
        <v>224</v>
      </c>
      <c r="L1291" s="437" t="n">
        <v>27</v>
      </c>
      <c r="M1291" s="437" t="n">
        <v>3</v>
      </c>
      <c r="N1291" s="437" t="inlineStr"/>
      <c r="O1291" s="437" t="n">
        <v>0</v>
      </c>
      <c r="P1291" s="437" t="n"/>
      <c r="Q1291" s="437" t="n"/>
      <c r="R1291" s="437" t="n"/>
      <c r="S1291" s="437" t="n"/>
      <c r="T1291" s="437" t="n"/>
      <c r="U1291" s="437" t="n"/>
      <c r="V1291" s="437" t="n"/>
      <c r="W1291" s="437" t="n">
        <v>0</v>
      </c>
      <c r="X1291" s="437" t="n">
        <v>1</v>
      </c>
      <c r="Y1291" s="437" t="n">
        <v>0</v>
      </c>
      <c r="Z1291" s="437" t="n"/>
      <c r="AA1291" s="437" t="n"/>
      <c r="AB1291" s="437" t="n"/>
    </row>
    <row r="1292">
      <c r="A1292" s="437" t="n">
        <v>50</v>
      </c>
      <c r="B1292" s="437" t="n">
        <v>0</v>
      </c>
      <c r="C1292" s="437" t="n">
        <v>0</v>
      </c>
      <c r="D1292" s="437" t="n">
        <v>2</v>
      </c>
      <c r="E1292" s="437" t="n">
        <v>0</v>
      </c>
      <c r="F1292" s="437">
        <f>ROUND(F1291,O1292)</f>
        <v/>
      </c>
      <c r="G1292" s="437" t="inlineStr">
        <is>
          <t>и1</t>
        </is>
      </c>
      <c r="H1292" s="437" t="inlineStr">
        <is>
          <t>Итого</t>
        </is>
      </c>
      <c r="I1292" s="437" t="n"/>
      <c r="J1292" s="437" t="n"/>
      <c r="K1292" s="437" t="n">
        <v>212</v>
      </c>
      <c r="L1292" s="437" t="n">
        <v>28</v>
      </c>
      <c r="M1292" s="437" t="n">
        <v>0</v>
      </c>
      <c r="N1292" s="437" t="inlineStr"/>
      <c r="O1292" s="437" t="n">
        <v>0</v>
      </c>
      <c r="P1292" s="437" t="n"/>
      <c r="Q1292" s="437" t="n"/>
      <c r="R1292" s="437" t="n"/>
      <c r="S1292" s="437" t="n"/>
      <c r="T1292" s="437" t="n"/>
      <c r="U1292" s="437" t="n"/>
      <c r="V1292" s="437" t="n"/>
      <c r="W1292" s="437" t="n">
        <v>0</v>
      </c>
      <c r="X1292" s="437" t="n">
        <v>1</v>
      </c>
      <c r="Y1292" s="437" t="n">
        <v>0</v>
      </c>
      <c r="Z1292" s="437" t="n"/>
      <c r="AA1292" s="437" t="n"/>
      <c r="AB1292" s="437" t="n"/>
    </row>
    <row r="1293">
      <c r="A1293" s="437" t="n">
        <v>50</v>
      </c>
      <c r="B1293" s="437" t="n">
        <v>0</v>
      </c>
      <c r="C1293" s="437" t="n">
        <v>0</v>
      </c>
      <c r="D1293" s="437" t="n">
        <v>2</v>
      </c>
      <c r="E1293" s="437" t="n">
        <v>0</v>
      </c>
      <c r="F1293" s="437">
        <f>ROUND(F1292*0.22,O1293)</f>
        <v/>
      </c>
      <c r="G1293" s="437" t="inlineStr">
        <is>
          <t>и2</t>
        </is>
      </c>
      <c r="H1293" s="437" t="inlineStr">
        <is>
          <t>НДС 22%</t>
        </is>
      </c>
      <c r="I1293" s="437" t="n"/>
      <c r="J1293" s="437" t="n"/>
      <c r="K1293" s="437" t="n">
        <v>212</v>
      </c>
      <c r="L1293" s="437" t="n">
        <v>29</v>
      </c>
      <c r="M1293" s="437" t="n">
        <v>0</v>
      </c>
      <c r="N1293" s="437" t="inlineStr"/>
      <c r="O1293" s="437" t="n">
        <v>0</v>
      </c>
      <c r="P1293" s="437" t="n"/>
      <c r="Q1293" s="437" t="n"/>
      <c r="R1293" s="437" t="n"/>
      <c r="S1293" s="437" t="n"/>
      <c r="T1293" s="437" t="n"/>
      <c r="U1293" s="437" t="n"/>
      <c r="V1293" s="437" t="n"/>
      <c r="W1293" s="437" t="n">
        <v>0</v>
      </c>
      <c r="X1293" s="437" t="n">
        <v>1</v>
      </c>
      <c r="Y1293" s="437" t="n">
        <v>0</v>
      </c>
      <c r="Z1293" s="437" t="n"/>
      <c r="AA1293" s="437" t="n"/>
      <c r="AB1293" s="437" t="n"/>
    </row>
    <row r="1294">
      <c r="A1294" s="437" t="n">
        <v>50</v>
      </c>
      <c r="B1294" s="437" t="n">
        <v>0</v>
      </c>
      <c r="C1294" s="437" t="n">
        <v>0</v>
      </c>
      <c r="D1294" s="437" t="n">
        <v>2</v>
      </c>
      <c r="E1294" s="437" t="n">
        <v>213</v>
      </c>
      <c r="F1294" s="437">
        <f>ROUND(F1292+F1293,O1294)</f>
        <v/>
      </c>
      <c r="G1294" s="437" t="inlineStr">
        <is>
          <t>и3</t>
        </is>
      </c>
      <c r="H1294" s="437" t="inlineStr">
        <is>
          <t>Всего</t>
        </is>
      </c>
      <c r="I1294" s="437" t="n"/>
      <c r="J1294" s="437" t="n"/>
      <c r="K1294" s="437" t="n">
        <v>212</v>
      </c>
      <c r="L1294" s="437" t="n">
        <v>30</v>
      </c>
      <c r="M1294" s="437" t="n">
        <v>0</v>
      </c>
      <c r="N1294" s="437" t="inlineStr"/>
      <c r="O1294" s="437" t="n">
        <v>0</v>
      </c>
      <c r="P1294" s="437" t="n"/>
      <c r="Q1294" s="437" t="n"/>
      <c r="R1294" s="437" t="n"/>
      <c r="S1294" s="437" t="n"/>
      <c r="T1294" s="437" t="n"/>
      <c r="U1294" s="437" t="n"/>
      <c r="V1294" s="437" t="n"/>
      <c r="W1294" s="437" t="n">
        <v>0</v>
      </c>
      <c r="X1294" s="437" t="n">
        <v>1</v>
      </c>
      <c r="Y1294" s="437" t="n">
        <v>0</v>
      </c>
      <c r="Z1294" s="437" t="n"/>
      <c r="AA1294" s="437" t="n"/>
      <c r="AB1294" s="437" t="n"/>
    </row>
    <row r="1295"/>
    <row r="1296">
      <c r="A1296" s="434" t="n">
        <v>3</v>
      </c>
      <c r="B1296" s="434" t="n">
        <v>0</v>
      </c>
      <c r="C1296" s="434" t="n"/>
      <c r="D1296" s="434">
        <f>ROW(A1306)</f>
        <v/>
      </c>
      <c r="E1296" s="434" t="n"/>
      <c r="F1296" s="434" t="inlineStr">
        <is>
          <t>Новая локальная смета</t>
        </is>
      </c>
      <c r="G1296" s="434" t="inlineStr">
        <is>
          <t>Молодежная 5</t>
        </is>
      </c>
      <c r="H1296" s="434" t="inlineStr"/>
      <c r="I1296" s="434" t="n">
        <v>0</v>
      </c>
      <c r="J1296" s="434" t="inlineStr"/>
      <c r="K1296" s="434" t="n">
        <v>0</v>
      </c>
      <c r="L1296" s="434" t="inlineStr">
        <is>
          <t>Новая локальная смета</t>
        </is>
      </c>
      <c r="M1296" s="434" t="inlineStr"/>
      <c r="N1296" s="434" t="n"/>
      <c r="O1296" s="434" t="n"/>
      <c r="P1296" s="434" t="n"/>
      <c r="Q1296" s="434" t="n"/>
      <c r="R1296" s="434" t="n"/>
      <c r="S1296" s="434" t="n">
        <v>0</v>
      </c>
      <c r="T1296" s="434" t="n"/>
      <c r="U1296" s="434" t="inlineStr"/>
      <c r="V1296" s="434" t="n">
        <v>0</v>
      </c>
      <c r="W1296" s="434" t="n"/>
      <c r="X1296" s="434" t="n"/>
      <c r="Y1296" s="434" t="n"/>
      <c r="Z1296" s="434" t="n"/>
      <c r="AA1296" s="434" t="n"/>
      <c r="AB1296" s="434" t="inlineStr"/>
      <c r="AC1296" s="434" t="inlineStr"/>
      <c r="AD1296" s="434" t="inlineStr"/>
      <c r="AE1296" s="434" t="inlineStr"/>
      <c r="AF1296" s="434" t="inlineStr"/>
      <c r="AG1296" s="434" t="inlineStr"/>
      <c r="AH1296" s="434" t="n"/>
      <c r="AI1296" s="434" t="n"/>
      <c r="AJ1296" s="434" t="n"/>
      <c r="AK1296" s="434" t="n"/>
      <c r="AL1296" s="434" t="n"/>
      <c r="AM1296" s="434" t="n"/>
      <c r="AN1296" s="434" t="n"/>
      <c r="AO1296" s="434" t="n"/>
      <c r="AP1296" s="434" t="inlineStr"/>
      <c r="AQ1296" s="434" t="inlineStr"/>
      <c r="AR1296" s="434" t="inlineStr"/>
      <c r="AS1296" s="434" t="n"/>
      <c r="AT1296" s="434" t="n"/>
      <c r="AU1296" s="434" t="n"/>
      <c r="AV1296" s="434" t="n"/>
      <c r="AW1296" s="434" t="n"/>
      <c r="AX1296" s="434" t="n"/>
      <c r="AY1296" s="434" t="n"/>
      <c r="AZ1296" s="434" t="inlineStr"/>
      <c r="BA1296" s="434" t="n"/>
      <c r="BB1296" s="434" t="inlineStr"/>
      <c r="BC1296" s="434" t="inlineStr"/>
      <c r="BD1296" s="434" t="inlineStr"/>
      <c r="BE1296" s="434" t="inlineStr"/>
      <c r="BF1296" s="434" t="inlineStr"/>
      <c r="BG1296" s="434" t="inlineStr"/>
      <c r="BH1296" s="434" t="inlineStr"/>
      <c r="BI1296" s="434" t="inlineStr"/>
      <c r="BJ1296" s="434" t="inlineStr"/>
      <c r="BK1296" s="434" t="inlineStr"/>
      <c r="BL1296" s="434" t="inlineStr"/>
      <c r="BM1296" s="434" t="inlineStr"/>
      <c r="BN1296" s="434" t="inlineStr"/>
      <c r="BO1296" s="434" t="inlineStr"/>
      <c r="BP1296" s="434" t="inlineStr"/>
      <c r="BQ1296" s="434" t="n"/>
      <c r="BR1296" s="434" t="n"/>
      <c r="BS1296" s="434" t="n"/>
      <c r="BT1296" s="434" t="n"/>
      <c r="BU1296" s="434" t="n"/>
      <c r="BV1296" s="434" t="n"/>
      <c r="BW1296" s="434" t="n"/>
      <c r="BX1296" s="434" t="n">
        <v>0</v>
      </c>
      <c r="BY1296" s="434" t="n"/>
      <c r="BZ1296" s="434" t="n"/>
      <c r="CA1296" s="434" t="n"/>
      <c r="CB1296" s="434" t="n"/>
      <c r="CC1296" s="434" t="n"/>
      <c r="CD1296" s="434" t="n"/>
      <c r="CE1296" s="434" t="n"/>
      <c r="CF1296" s="434" t="n">
        <v>0</v>
      </c>
      <c r="CG1296" s="434" t="n">
        <v>0</v>
      </c>
      <c r="CH1296" s="434" t="n"/>
      <c r="CI1296" s="434" t="inlineStr"/>
      <c r="CJ1296" s="434" t="inlineStr"/>
      <c r="CK1296" t="inlineStr"/>
      <c r="CL1296" t="inlineStr"/>
      <c r="CM1296" t="inlineStr"/>
      <c r="CN1296" t="inlineStr"/>
      <c r="CO1296" t="inlineStr"/>
      <c r="CP1296" t="inlineStr"/>
      <c r="CQ1296" t="inlineStr"/>
    </row>
    <row r="1297"/>
    <row r="1298">
      <c r="A1298" s="435" t="n">
        <v>52</v>
      </c>
      <c r="B1298" s="435">
        <f>B1306</f>
        <v/>
      </c>
      <c r="C1298" s="435">
        <f>C1306</f>
        <v/>
      </c>
      <c r="D1298" s="435">
        <f>D1306</f>
        <v/>
      </c>
      <c r="E1298" s="435">
        <f>E1306</f>
        <v/>
      </c>
      <c r="F1298" s="435">
        <f>F1306</f>
        <v/>
      </c>
      <c r="G1298" s="435">
        <f>G1306</f>
        <v/>
      </c>
      <c r="H1298" s="435" t="n"/>
      <c r="I1298" s="435" t="n"/>
      <c r="J1298" s="435" t="n"/>
      <c r="K1298" s="435" t="n"/>
      <c r="L1298" s="435" t="n"/>
      <c r="M1298" s="435" t="n"/>
      <c r="N1298" s="435" t="n"/>
      <c r="O1298" s="435">
        <f>O1306</f>
        <v/>
      </c>
      <c r="P1298" s="435">
        <f>P1306</f>
        <v/>
      </c>
      <c r="Q1298" s="435">
        <f>Q1306</f>
        <v/>
      </c>
      <c r="R1298" s="435">
        <f>R1306</f>
        <v/>
      </c>
      <c r="S1298" s="435">
        <f>S1306</f>
        <v/>
      </c>
      <c r="T1298" s="435">
        <f>T1306</f>
        <v/>
      </c>
      <c r="U1298" s="435">
        <f>U1306</f>
        <v/>
      </c>
      <c r="V1298" s="435">
        <f>V1306</f>
        <v/>
      </c>
      <c r="W1298" s="435">
        <f>W1306</f>
        <v/>
      </c>
      <c r="X1298" s="435">
        <f>X1306</f>
        <v/>
      </c>
      <c r="Y1298" s="435">
        <f>Y1306</f>
        <v/>
      </c>
      <c r="Z1298" s="435">
        <f>Z1306</f>
        <v/>
      </c>
      <c r="AA1298" s="435">
        <f>AA1306</f>
        <v/>
      </c>
      <c r="AB1298" s="435">
        <f>AB1306</f>
        <v/>
      </c>
      <c r="AC1298" s="435">
        <f>AC1306</f>
        <v/>
      </c>
      <c r="AD1298" s="435">
        <f>AD1306</f>
        <v/>
      </c>
      <c r="AE1298" s="435">
        <f>AE1306</f>
        <v/>
      </c>
      <c r="AF1298" s="435">
        <f>AF1306</f>
        <v/>
      </c>
      <c r="AG1298" s="435">
        <f>AG1306</f>
        <v/>
      </c>
      <c r="AH1298" s="435">
        <f>AH1306</f>
        <v/>
      </c>
      <c r="AI1298" s="435">
        <f>AI1306</f>
        <v/>
      </c>
      <c r="AJ1298" s="435">
        <f>AJ1306</f>
        <v/>
      </c>
      <c r="AK1298" s="435">
        <f>AK1306</f>
        <v/>
      </c>
      <c r="AL1298" s="435">
        <f>AL1306</f>
        <v/>
      </c>
      <c r="AM1298" s="435">
        <f>AM1306</f>
        <v/>
      </c>
      <c r="AN1298" s="435">
        <f>AN1306</f>
        <v/>
      </c>
      <c r="AO1298" s="435">
        <f>AO1306</f>
        <v/>
      </c>
      <c r="AP1298" s="435">
        <f>AP1306</f>
        <v/>
      </c>
      <c r="AQ1298" s="435">
        <f>AQ1306</f>
        <v/>
      </c>
      <c r="AR1298" s="435">
        <f>AR1306</f>
        <v/>
      </c>
      <c r="AS1298" s="435">
        <f>AS1306</f>
        <v/>
      </c>
      <c r="AT1298" s="435">
        <f>AT1306</f>
        <v/>
      </c>
      <c r="AU1298" s="435">
        <f>AU1306</f>
        <v/>
      </c>
      <c r="AV1298" s="435">
        <f>AV1306</f>
        <v/>
      </c>
      <c r="AW1298" s="435">
        <f>AW1306</f>
        <v/>
      </c>
      <c r="AX1298" s="435">
        <f>AX1306</f>
        <v/>
      </c>
      <c r="AY1298" s="435">
        <f>AY1306</f>
        <v/>
      </c>
      <c r="AZ1298" s="435">
        <f>AZ1306</f>
        <v/>
      </c>
      <c r="BA1298" s="435">
        <f>BA1306</f>
        <v/>
      </c>
      <c r="BB1298" s="435">
        <f>BB1306</f>
        <v/>
      </c>
      <c r="BC1298" s="435">
        <f>BC1306</f>
        <v/>
      </c>
      <c r="BD1298" s="435">
        <f>BD1306</f>
        <v/>
      </c>
      <c r="BE1298" s="435">
        <f>BE1306</f>
        <v/>
      </c>
      <c r="BF1298" s="435">
        <f>BF1306</f>
        <v/>
      </c>
      <c r="BG1298" s="435">
        <f>BG1306</f>
        <v/>
      </c>
      <c r="BH1298" s="435">
        <f>BH1306</f>
        <v/>
      </c>
      <c r="BI1298" s="435">
        <f>BI1306</f>
        <v/>
      </c>
      <c r="BJ1298" s="435">
        <f>BJ1306</f>
        <v/>
      </c>
      <c r="BK1298" s="435">
        <f>BK1306</f>
        <v/>
      </c>
      <c r="BL1298" s="435">
        <f>BL1306</f>
        <v/>
      </c>
      <c r="BM1298" s="435">
        <f>BM1306</f>
        <v/>
      </c>
      <c r="BN1298" s="435">
        <f>BN1306</f>
        <v/>
      </c>
      <c r="BO1298" s="435">
        <f>BO1306</f>
        <v/>
      </c>
      <c r="BP1298" s="435">
        <f>BP1306</f>
        <v/>
      </c>
      <c r="BQ1298" s="435">
        <f>BQ1306</f>
        <v/>
      </c>
      <c r="BR1298" s="435">
        <f>BR1306</f>
        <v/>
      </c>
      <c r="BS1298" s="435">
        <f>BS1306</f>
        <v/>
      </c>
      <c r="BT1298" s="435">
        <f>BT1306</f>
        <v/>
      </c>
      <c r="BU1298" s="435">
        <f>BU1306</f>
        <v/>
      </c>
      <c r="BV1298" s="435">
        <f>BV1306</f>
        <v/>
      </c>
      <c r="BW1298" s="435">
        <f>BW1306</f>
        <v/>
      </c>
      <c r="BX1298" s="435">
        <f>BX1306</f>
        <v/>
      </c>
      <c r="BY1298" s="435">
        <f>BY1306</f>
        <v/>
      </c>
      <c r="BZ1298" s="435">
        <f>BZ1306</f>
        <v/>
      </c>
      <c r="CA1298" s="435">
        <f>CA1306</f>
        <v/>
      </c>
      <c r="CB1298" s="435">
        <f>CB1306</f>
        <v/>
      </c>
      <c r="CC1298" s="435">
        <f>CC1306</f>
        <v/>
      </c>
      <c r="CD1298" s="435">
        <f>CD1306</f>
        <v/>
      </c>
      <c r="CE1298" s="435">
        <f>CE1306</f>
        <v/>
      </c>
      <c r="CF1298" s="435">
        <f>CF1306</f>
        <v/>
      </c>
      <c r="CG1298" s="435">
        <f>CG1306</f>
        <v/>
      </c>
      <c r="CH1298" s="435">
        <f>CH1306</f>
        <v/>
      </c>
      <c r="CI1298" s="435">
        <f>CI1306</f>
        <v/>
      </c>
      <c r="CJ1298" s="435">
        <f>CJ1306</f>
        <v/>
      </c>
      <c r="CK1298" s="435">
        <f>CK1306</f>
        <v/>
      </c>
      <c r="CL1298" s="435">
        <f>CL1306</f>
        <v/>
      </c>
      <c r="CM1298" s="435">
        <f>CM1306</f>
        <v/>
      </c>
      <c r="CN1298" s="435">
        <f>CN1306</f>
        <v/>
      </c>
      <c r="CO1298" s="435">
        <f>CO1306</f>
        <v/>
      </c>
      <c r="CP1298" s="435">
        <f>CP1306</f>
        <v/>
      </c>
      <c r="CQ1298" s="435">
        <f>CQ1306</f>
        <v/>
      </c>
      <c r="CR1298" s="435">
        <f>CR1306</f>
        <v/>
      </c>
      <c r="CS1298" s="435">
        <f>CS1306</f>
        <v/>
      </c>
      <c r="CT1298" s="435">
        <f>CT1306</f>
        <v/>
      </c>
      <c r="CU1298" s="435">
        <f>CU1306</f>
        <v/>
      </c>
      <c r="CV1298" s="435">
        <f>CV1306</f>
        <v/>
      </c>
      <c r="CW1298" s="435">
        <f>CW1306</f>
        <v/>
      </c>
      <c r="CX1298" s="435">
        <f>CX1306</f>
        <v/>
      </c>
      <c r="CY1298" s="435">
        <f>CY1306</f>
        <v/>
      </c>
      <c r="CZ1298" s="435">
        <f>CZ1306</f>
        <v/>
      </c>
      <c r="DA1298" s="435">
        <f>DA1306</f>
        <v/>
      </c>
      <c r="DB1298" s="435">
        <f>DB1306</f>
        <v/>
      </c>
      <c r="DC1298" s="435">
        <f>DC1306</f>
        <v/>
      </c>
      <c r="DD1298" s="435">
        <f>DD1306</f>
        <v/>
      </c>
      <c r="DE1298" s="435">
        <f>DE1306</f>
        <v/>
      </c>
      <c r="DF1298" s="435">
        <f>DF1306</f>
        <v/>
      </c>
      <c r="DG1298" s="436">
        <f>DG1306</f>
        <v/>
      </c>
      <c r="DH1298" s="436">
        <f>DH1306</f>
        <v/>
      </c>
      <c r="DI1298" s="436">
        <f>DI1306</f>
        <v/>
      </c>
      <c r="DJ1298" s="436">
        <f>DJ1306</f>
        <v/>
      </c>
      <c r="DK1298" s="436">
        <f>DK1306</f>
        <v/>
      </c>
      <c r="DL1298" s="436">
        <f>DL1306</f>
        <v/>
      </c>
      <c r="DM1298" s="436">
        <f>DM1306</f>
        <v/>
      </c>
      <c r="DN1298" s="436">
        <f>DN1306</f>
        <v/>
      </c>
      <c r="DO1298" s="436">
        <f>DO1306</f>
        <v/>
      </c>
      <c r="DP1298" s="436">
        <f>DP1306</f>
        <v/>
      </c>
      <c r="DQ1298" s="436">
        <f>DQ1306</f>
        <v/>
      </c>
      <c r="DR1298" s="436">
        <f>DR1306</f>
        <v/>
      </c>
      <c r="DS1298" s="436">
        <f>DS1306</f>
        <v/>
      </c>
      <c r="DT1298" s="436">
        <f>DT1306</f>
        <v/>
      </c>
      <c r="DU1298" s="436">
        <f>DU1306</f>
        <v/>
      </c>
      <c r="DV1298" s="436">
        <f>DV1306</f>
        <v/>
      </c>
      <c r="DW1298" s="436">
        <f>DW1306</f>
        <v/>
      </c>
      <c r="DX1298" s="436">
        <f>DX1306</f>
        <v/>
      </c>
      <c r="DY1298" s="436">
        <f>DY1306</f>
        <v/>
      </c>
      <c r="DZ1298" s="436">
        <f>DZ1306</f>
        <v/>
      </c>
      <c r="EA1298" s="436">
        <f>EA1306</f>
        <v/>
      </c>
      <c r="EB1298" s="436">
        <f>EB1306</f>
        <v/>
      </c>
      <c r="EC1298" s="436">
        <f>EC1306</f>
        <v/>
      </c>
      <c r="ED1298" s="436">
        <f>ED1306</f>
        <v/>
      </c>
      <c r="EE1298" s="436">
        <f>EE1306</f>
        <v/>
      </c>
      <c r="EF1298" s="436">
        <f>EF1306</f>
        <v/>
      </c>
      <c r="EG1298" s="436">
        <f>EG1306</f>
        <v/>
      </c>
      <c r="EH1298" s="436">
        <f>EH1306</f>
        <v/>
      </c>
      <c r="EI1298" s="436">
        <f>EI1306</f>
        <v/>
      </c>
      <c r="EJ1298" s="436">
        <f>EJ1306</f>
        <v/>
      </c>
      <c r="EK1298" s="436">
        <f>EK1306</f>
        <v/>
      </c>
      <c r="EL1298" s="436">
        <f>EL1306</f>
        <v/>
      </c>
      <c r="EM1298" s="436">
        <f>EM1306</f>
        <v/>
      </c>
      <c r="EN1298" s="436">
        <f>EN1306</f>
        <v/>
      </c>
      <c r="EO1298" s="436">
        <f>EO1306</f>
        <v/>
      </c>
      <c r="EP1298" s="436">
        <f>EP1306</f>
        <v/>
      </c>
      <c r="EQ1298" s="436">
        <f>EQ1306</f>
        <v/>
      </c>
      <c r="ER1298" s="436">
        <f>ER1306</f>
        <v/>
      </c>
      <c r="ES1298" s="436">
        <f>ES1306</f>
        <v/>
      </c>
      <c r="ET1298" s="436">
        <f>ET1306</f>
        <v/>
      </c>
      <c r="EU1298" s="436">
        <f>EU1306</f>
        <v/>
      </c>
      <c r="EV1298" s="436">
        <f>EV1306</f>
        <v/>
      </c>
      <c r="EW1298" s="436">
        <f>EW1306</f>
        <v/>
      </c>
      <c r="EX1298" s="436">
        <f>EX1306</f>
        <v/>
      </c>
      <c r="EY1298" s="436">
        <f>EY1306</f>
        <v/>
      </c>
      <c r="EZ1298" s="436">
        <f>EZ1306</f>
        <v/>
      </c>
      <c r="FA1298" s="436">
        <f>FA1306</f>
        <v/>
      </c>
      <c r="FB1298" s="436">
        <f>FB1306</f>
        <v/>
      </c>
      <c r="FC1298" s="436">
        <f>FC1306</f>
        <v/>
      </c>
      <c r="FD1298" s="436">
        <f>FD1306</f>
        <v/>
      </c>
      <c r="FE1298" s="436">
        <f>FE1306</f>
        <v/>
      </c>
      <c r="FF1298" s="436">
        <f>FF1306</f>
        <v/>
      </c>
      <c r="FG1298" s="436">
        <f>FG1306</f>
        <v/>
      </c>
      <c r="FH1298" s="436">
        <f>FH1306</f>
        <v/>
      </c>
      <c r="FI1298" s="436">
        <f>FI1306</f>
        <v/>
      </c>
      <c r="FJ1298" s="436">
        <f>FJ1306</f>
        <v/>
      </c>
      <c r="FK1298" s="436">
        <f>FK1306</f>
        <v/>
      </c>
      <c r="FL1298" s="436">
        <f>FL1306</f>
        <v/>
      </c>
      <c r="FM1298" s="436">
        <f>FM1306</f>
        <v/>
      </c>
      <c r="FN1298" s="436">
        <f>FN1306</f>
        <v/>
      </c>
      <c r="FO1298" s="436">
        <f>FO1306</f>
        <v/>
      </c>
      <c r="FP1298" s="436">
        <f>FP1306</f>
        <v/>
      </c>
      <c r="FQ1298" s="436">
        <f>FQ1306</f>
        <v/>
      </c>
      <c r="FR1298" s="436">
        <f>FR1306</f>
        <v/>
      </c>
      <c r="FS1298" s="436">
        <f>FS1306</f>
        <v/>
      </c>
      <c r="FT1298" s="436">
        <f>FT1306</f>
        <v/>
      </c>
      <c r="FU1298" s="436">
        <f>FU1306</f>
        <v/>
      </c>
      <c r="FV1298" s="436">
        <f>FV1306</f>
        <v/>
      </c>
      <c r="FW1298" s="436">
        <f>FW1306</f>
        <v/>
      </c>
      <c r="FX1298" s="436">
        <f>FX1306</f>
        <v/>
      </c>
      <c r="FY1298" s="436">
        <f>FY1306</f>
        <v/>
      </c>
      <c r="FZ1298" s="436">
        <f>FZ1306</f>
        <v/>
      </c>
      <c r="GA1298" s="436">
        <f>GA1306</f>
        <v/>
      </c>
      <c r="GB1298" s="436">
        <f>GB1306</f>
        <v/>
      </c>
      <c r="GC1298" s="436">
        <f>GC1306</f>
        <v/>
      </c>
      <c r="GD1298" s="436">
        <f>GD1306</f>
        <v/>
      </c>
      <c r="GE1298" s="436">
        <f>GE1306</f>
        <v/>
      </c>
      <c r="GF1298" s="436">
        <f>GF1306</f>
        <v/>
      </c>
      <c r="GG1298" s="436">
        <f>GG1306</f>
        <v/>
      </c>
      <c r="GH1298" s="436">
        <f>GH1306</f>
        <v/>
      </c>
      <c r="GI1298" s="436">
        <f>GI1306</f>
        <v/>
      </c>
      <c r="GJ1298" s="436">
        <f>GJ1306</f>
        <v/>
      </c>
      <c r="GK1298" s="436">
        <f>GK1306</f>
        <v/>
      </c>
      <c r="GL1298" s="436">
        <f>GL1306</f>
        <v/>
      </c>
      <c r="GM1298" s="436">
        <f>GM1306</f>
        <v/>
      </c>
      <c r="GN1298" s="436">
        <f>GN1306</f>
        <v/>
      </c>
      <c r="GO1298" s="436">
        <f>GO1306</f>
        <v/>
      </c>
      <c r="GP1298" s="436">
        <f>GP1306</f>
        <v/>
      </c>
      <c r="GQ1298" s="436">
        <f>GQ1306</f>
        <v/>
      </c>
      <c r="GR1298" s="436">
        <f>GR1306</f>
        <v/>
      </c>
      <c r="GS1298" s="436">
        <f>GS1306</f>
        <v/>
      </c>
      <c r="GT1298" s="436">
        <f>GT1306</f>
        <v/>
      </c>
      <c r="GU1298" s="436">
        <f>GU1306</f>
        <v/>
      </c>
      <c r="GV1298" s="436">
        <f>GV1306</f>
        <v/>
      </c>
      <c r="GW1298" s="436">
        <f>GW1306</f>
        <v/>
      </c>
      <c r="GX1298" s="436">
        <f>GX1306</f>
        <v/>
      </c>
    </row>
    <row r="1299"/>
    <row r="1300">
      <c r="A1300" t="n">
        <v>17</v>
      </c>
      <c r="B1300" t="n">
        <v>0</v>
      </c>
      <c r="C1300">
        <f>ROW(SmtRes!A634)</f>
        <v/>
      </c>
      <c r="D1300">
        <f>ROW(EtalonRes!A584)</f>
        <v/>
      </c>
      <c r="E1300" t="inlineStr">
        <is>
          <t>1</t>
        </is>
      </c>
      <c r="F1300" t="inlineStr">
        <is>
          <t>65-10-1</t>
        </is>
      </c>
      <c r="G1300" t="inlineStr">
        <is>
          <t>Очистка канализационной сети внутренней</t>
        </is>
      </c>
      <c r="H1300" t="inlineStr">
        <is>
          <t>100 м трубопровода</t>
        </is>
      </c>
      <c r="I1300">
        <f>ROUND(ROUND(45/100,4),7)</f>
        <v/>
      </c>
      <c r="J1300" t="n">
        <v>0</v>
      </c>
      <c r="K1300">
        <f>ROUND(ROUND(45/100,4),7)</f>
        <v/>
      </c>
      <c r="O1300">
        <f>ROUND(CP1300,0)</f>
        <v/>
      </c>
      <c r="P1300">
        <f>ROUND(CQ1300*I1300,0)</f>
        <v/>
      </c>
      <c r="Q1300">
        <f>(ROUND((ROUND(((ET1300)*I1300),0)*BB1300),0)+ROUND((ROUND(((AE1300-(EU1300))*I1300),0)*BS1300),0))</f>
        <v/>
      </c>
      <c r="R1300">
        <f>(ROUND((ROUND(((EU1300)*I1300),0)*BS1300),0)+ROUND((ROUND(((AE1300-(EU1300))*I1300),0)*BS1300),0))</f>
        <v/>
      </c>
      <c r="S1300">
        <f>ROUND(CT1300*I1300,0)</f>
        <v/>
      </c>
      <c r="T1300">
        <f>ROUND(CU1300*I1300,0)</f>
        <v/>
      </c>
      <c r="U1300">
        <f>ROUND(CV1300*I1300,7)</f>
        <v/>
      </c>
      <c r="V1300">
        <f>ROUND(CW1300*I1300,7)</f>
        <v/>
      </c>
      <c r="W1300">
        <f>ROUND(CX1300*I1300,0)</f>
        <v/>
      </c>
      <c r="X1300">
        <f>ROUND(CY1300,0)</f>
        <v/>
      </c>
      <c r="Y1300">
        <f>ROUND(CZ1300,0)</f>
        <v/>
      </c>
      <c r="AA1300" t="n">
        <v>78869116</v>
      </c>
      <c r="AB1300">
        <f>ROUND((AC1300+AD1300+AF1300),2)</f>
        <v/>
      </c>
      <c r="AC1300">
        <f>ROUND((ES1300),2)</f>
        <v/>
      </c>
      <c r="AD1300">
        <f>ROUND((((ET1300)-(EU1300))+AE1300),2)</f>
        <v/>
      </c>
      <c r="AE1300">
        <f>ROUND((EU1300),2)</f>
        <v/>
      </c>
      <c r="AF1300">
        <f>ROUND((EV1300),2)</f>
        <v/>
      </c>
      <c r="AG1300">
        <f>ROUND((AP1300),2)</f>
        <v/>
      </c>
      <c r="AH1300">
        <f>(EW1300)</f>
        <v/>
      </c>
      <c r="AI1300">
        <f>(EX1300)</f>
        <v/>
      </c>
      <c r="AJ1300">
        <f>(AS1300)</f>
        <v/>
      </c>
      <c r="AK1300" t="n">
        <v>403.3</v>
      </c>
      <c r="AL1300" t="n">
        <v>139.36</v>
      </c>
      <c r="AM1300" t="n">
        <v>0.87</v>
      </c>
      <c r="AN1300" t="n">
        <v>0</v>
      </c>
      <c r="AO1300" t="n">
        <v>263.07</v>
      </c>
      <c r="AP1300" t="n">
        <v>0</v>
      </c>
      <c r="AQ1300" t="n">
        <v>32.2</v>
      </c>
      <c r="AR1300" t="n">
        <v>0</v>
      </c>
      <c r="AS1300" t="n">
        <v>0</v>
      </c>
      <c r="AT1300" t="n">
        <v>103</v>
      </c>
      <c r="AU1300" t="n">
        <v>52</v>
      </c>
      <c r="AV1300" t="n">
        <v>1</v>
      </c>
      <c r="AW1300" t="n">
        <v>1</v>
      </c>
      <c r="AZ1300" t="n">
        <v>1</v>
      </c>
      <c r="BA1300" t="n">
        <v>52.25</v>
      </c>
      <c r="BB1300" t="n">
        <v>25.03</v>
      </c>
      <c r="BC1300" t="n">
        <v>11.85</v>
      </c>
      <c r="BD1300" t="inlineStr"/>
      <c r="BE1300" t="inlineStr"/>
      <c r="BF1300" t="inlineStr"/>
      <c r="BG1300" t="inlineStr"/>
      <c r="BH1300" t="n">
        <v>0</v>
      </c>
      <c r="BI1300" t="n">
        <v>1</v>
      </c>
      <c r="BJ1300" t="inlineStr">
        <is>
          <t>ТЕРр Московской обл., 65-10-1, приказ Минстроя России №675/пр от 28.02.2017 № 263/пр</t>
        </is>
      </c>
      <c r="BM1300" t="n">
        <v>65007</v>
      </c>
      <c r="BN1300" t="n">
        <v>0</v>
      </c>
      <c r="BO1300" t="inlineStr">
        <is>
          <t>65-10-1</t>
        </is>
      </c>
      <c r="BP1300" t="n">
        <v>1</v>
      </c>
      <c r="BQ1300" t="n">
        <v>6</v>
      </c>
      <c r="BR1300" t="n">
        <v>0</v>
      </c>
      <c r="BS1300" t="n">
        <v>52.25</v>
      </c>
      <c r="BT1300" t="n">
        <v>1</v>
      </c>
      <c r="BU1300" t="n">
        <v>1</v>
      </c>
      <c r="BV1300" t="n">
        <v>1</v>
      </c>
      <c r="BW1300" t="n">
        <v>1</v>
      </c>
      <c r="BX1300" t="n">
        <v>1</v>
      </c>
      <c r="BY1300" t="inlineStr"/>
      <c r="BZ1300" t="n">
        <v>103</v>
      </c>
      <c r="CA1300" t="n">
        <v>52</v>
      </c>
      <c r="CB1300" t="inlineStr"/>
      <c r="CE1300" t="n">
        <v>12</v>
      </c>
      <c r="CF1300" t="n">
        <v>0</v>
      </c>
      <c r="CG1300" t="n">
        <v>0</v>
      </c>
      <c r="CM1300" t="n">
        <v>0</v>
      </c>
      <c r="CN1300" t="inlineStr"/>
      <c r="CO1300" t="n">
        <v>0</v>
      </c>
      <c r="CP1300">
        <f>(P1300+Q1300+S1300)</f>
        <v/>
      </c>
      <c r="CQ1300">
        <f>AC1300*BC1300</f>
        <v/>
      </c>
      <c r="CR1300">
        <f>(ROUND((ROUND(((ET1300)*1),0)*BB1300),0)+ROUND((ROUND(((AE1300-(EU1300))*1),0)*BS1300),0))</f>
        <v/>
      </c>
      <c r="CS1300">
        <f>(ROUND((ROUND(((EU1300)*1),0)*BS1300),0)+ROUND((ROUND(((AE1300-(EU1300))*1),0)*BS1300),0))</f>
        <v/>
      </c>
      <c r="CT1300">
        <f>AF1300*BA1300</f>
        <v/>
      </c>
      <c r="CU1300">
        <f>AG1300</f>
        <v/>
      </c>
      <c r="CV1300">
        <f>AH1300</f>
        <v/>
      </c>
      <c r="CW1300">
        <f>AI1300</f>
        <v/>
      </c>
      <c r="CX1300">
        <f>AJ1300</f>
        <v/>
      </c>
      <c r="CY1300">
        <f>(((S1300+R1300)*AT1300)/100)</f>
        <v/>
      </c>
      <c r="CZ1300">
        <f>(((S1300+R1300)*AU1300)/100)</f>
        <v/>
      </c>
      <c r="DC1300" t="inlineStr"/>
      <c r="DD1300" t="inlineStr"/>
      <c r="DE1300" t="inlineStr"/>
      <c r="DF1300" t="inlineStr"/>
      <c r="DG1300" t="inlineStr"/>
      <c r="DH1300" t="inlineStr"/>
      <c r="DI1300" t="inlineStr"/>
      <c r="DJ1300" t="inlineStr"/>
      <c r="DK1300" t="inlineStr"/>
      <c r="DL1300" t="inlineStr"/>
      <c r="DM1300" t="inlineStr"/>
      <c r="DN1300" t="n">
        <v>0</v>
      </c>
      <c r="DO1300" t="n">
        <v>0</v>
      </c>
      <c r="DP1300" t="n">
        <v>1</v>
      </c>
      <c r="DQ1300" t="n">
        <v>1</v>
      </c>
      <c r="DU1300" t="n">
        <v>1013</v>
      </c>
      <c r="DV1300" t="inlineStr">
        <is>
          <t>100 м трубопровода</t>
        </is>
      </c>
      <c r="DW1300" t="inlineStr">
        <is>
          <t>100 м трубопровода</t>
        </is>
      </c>
      <c r="DX1300" t="n">
        <v>1</v>
      </c>
      <c r="DZ1300" t="inlineStr"/>
      <c r="EA1300" t="inlineStr"/>
      <c r="EB1300" t="inlineStr"/>
      <c r="EC1300" t="inlineStr"/>
      <c r="EE1300" t="n">
        <v>78726000</v>
      </c>
      <c r="EF1300" t="n">
        <v>6</v>
      </c>
      <c r="EG1300" t="inlineStr">
        <is>
          <t>Ремонтно-строительные работы</t>
        </is>
      </c>
      <c r="EH1300" t="n">
        <v>99</v>
      </c>
      <c r="EI1300" t="inlineStr">
        <is>
          <t>Внутренние санитарно-технические работы</t>
        </is>
      </c>
      <c r="EJ1300" t="n">
        <v>1</v>
      </c>
      <c r="EK1300" t="n">
        <v>65007</v>
      </c>
      <c r="EL1300" t="inlineStr">
        <is>
          <t>Внутренние санитарнотехнические работы: смена труб, санприборов, запорной арматуры и другое</t>
        </is>
      </c>
      <c r="EM1300" t="inlineStr">
        <is>
          <t>рФЕР-65</t>
        </is>
      </c>
      <c r="EO1300" t="inlineStr"/>
      <c r="EQ1300" t="n">
        <v>0</v>
      </c>
      <c r="ER1300" t="n">
        <v>403.3</v>
      </c>
      <c r="ES1300" t="n">
        <v>139.36</v>
      </c>
      <c r="ET1300" t="n">
        <v>0.87</v>
      </c>
      <c r="EU1300" t="n">
        <v>0</v>
      </c>
      <c r="EV1300" t="n">
        <v>263.07</v>
      </c>
      <c r="EW1300" t="n">
        <v>32.2</v>
      </c>
      <c r="EX1300" t="n">
        <v>0</v>
      </c>
      <c r="EY1300" t="n">
        <v>0</v>
      </c>
      <c r="FQ1300" t="n">
        <v>0</v>
      </c>
      <c r="FR1300" t="n">
        <v>0</v>
      </c>
      <c r="FS1300" t="n">
        <v>0</v>
      </c>
      <c r="FX1300" t="n">
        <v>103</v>
      </c>
      <c r="FY1300" t="n">
        <v>52</v>
      </c>
      <c r="GA1300" t="inlineStr"/>
      <c r="GD1300" t="n">
        <v>1</v>
      </c>
      <c r="GF1300" t="n">
        <v>-66904957</v>
      </c>
      <c r="GG1300" t="n">
        <v>2</v>
      </c>
      <c r="GH1300" t="n">
        <v>1</v>
      </c>
      <c r="GI1300" t="n">
        <v>2</v>
      </c>
      <c r="GJ1300" t="n">
        <v>0</v>
      </c>
      <c r="GK1300" t="n">
        <v>0</v>
      </c>
      <c r="GL1300">
        <f>ROUND(IF(AND(BH1300=3,BI1300=3,FS1300&lt;&gt;0),P1300,0),0)</f>
        <v/>
      </c>
      <c r="GM1300">
        <f>ROUND(O1300+X1300+Y1300,0)+GX1300</f>
        <v/>
      </c>
      <c r="GN1300">
        <f>IF(OR(BI1300=0,BI1300=1),GM1300-GX1300,0)</f>
        <v/>
      </c>
      <c r="GO1300">
        <f>IF(BI1300=2,GM1300-GX1300,0)</f>
        <v/>
      </c>
      <c r="GP1300">
        <f>IF(BI1300=4,GM1300-GX1300,0)</f>
        <v/>
      </c>
      <c r="GR1300" t="n">
        <v>0</v>
      </c>
      <c r="GS1300" t="n">
        <v>3</v>
      </c>
      <c r="GT1300" t="n">
        <v>0</v>
      </c>
      <c r="GU1300" t="inlineStr"/>
      <c r="GV1300">
        <f>ROUND((GT1300),2)</f>
        <v/>
      </c>
      <c r="GW1300" t="n">
        <v>1</v>
      </c>
      <c r="GX1300">
        <f>ROUND(HC1300*I1300,0)</f>
        <v/>
      </c>
      <c r="HA1300" t="n">
        <v>0</v>
      </c>
      <c r="HB1300" t="n">
        <v>0</v>
      </c>
      <c r="HC1300">
        <f>GV1300*GW1300</f>
        <v/>
      </c>
      <c r="HE1300" t="inlineStr"/>
      <c r="HF1300" t="inlineStr"/>
      <c r="HM1300" t="inlineStr"/>
      <c r="HN1300" t="inlineStr">
        <is>
          <t>Пр/812-099.2-1</t>
        </is>
      </c>
      <c r="HO1300" t="inlineStr">
        <is>
          <t>Пр/774-099.2</t>
        </is>
      </c>
      <c r="HP1300" t="inlineStr">
        <is>
          <t>Внутренние санитарнотехнические работы: смена труб, санприборов, запорной арматуры и другое</t>
        </is>
      </c>
      <c r="HQ1300" t="inlineStr">
        <is>
          <t>Внутренние санитарнотехнические работы: смена труб, санприборов, запорной арматуры и другое</t>
        </is>
      </c>
      <c r="HS1300" t="n">
        <v>0</v>
      </c>
      <c r="IK1300" t="n">
        <v>0</v>
      </c>
    </row>
    <row r="1301">
      <c r="A1301" t="n">
        <v>17</v>
      </c>
      <c r="B1301" t="n">
        <v>0</v>
      </c>
      <c r="C1301">
        <f>ROW(SmtRes!A638)</f>
        <v/>
      </c>
      <c r="D1301">
        <f>ROW(EtalonRes!A586)</f>
        <v/>
      </c>
      <c r="E1301" t="inlineStr">
        <is>
          <t>2</t>
        </is>
      </c>
      <c r="F1301" t="inlineStr">
        <is>
          <t>67-5-2</t>
        </is>
      </c>
      <c r="G1301" t="inlineStr">
        <is>
          <t>Смена ламп люминесцентных</t>
        </is>
      </c>
      <c r="H1301" t="inlineStr">
        <is>
          <t>100 шт.</t>
        </is>
      </c>
      <c r="I1301">
        <f>ROUND(ROUND(1/100,4),7)</f>
        <v/>
      </c>
      <c r="J1301" t="n">
        <v>0</v>
      </c>
      <c r="K1301">
        <f>ROUND(ROUND(1/100,4),7)</f>
        <v/>
      </c>
      <c r="O1301">
        <f>ROUND(CP1301,0)</f>
        <v/>
      </c>
      <c r="P1301">
        <f>ROUND(CQ1301*I1301,0)</f>
        <v/>
      </c>
      <c r="Q1301">
        <f>(ROUND((ROUND(((ET1301)*I1301),0)*BB1301),0)+ROUND((ROUND(((AE1301-(EU1301))*I1301),0)*BS1301),0))</f>
        <v/>
      </c>
      <c r="R1301">
        <f>(ROUND((ROUND(((EU1301)*I1301),0)*BS1301),0)+ROUND((ROUND(((AE1301-(EU1301))*I1301),0)*BS1301),0))</f>
        <v/>
      </c>
      <c r="S1301">
        <f>ROUND(CT1301*I1301,0)</f>
        <v/>
      </c>
      <c r="T1301">
        <f>ROUND(CU1301*I1301,0)</f>
        <v/>
      </c>
      <c r="U1301">
        <f>ROUND(CV1301*I1301,7)</f>
        <v/>
      </c>
      <c r="V1301">
        <f>ROUND(CW1301*I1301,7)</f>
        <v/>
      </c>
      <c r="W1301">
        <f>ROUND(CX1301*I1301,0)</f>
        <v/>
      </c>
      <c r="X1301">
        <f>ROUND(CY1301,0)</f>
        <v/>
      </c>
      <c r="Y1301">
        <f>ROUND(CZ1301,0)</f>
        <v/>
      </c>
      <c r="AA1301" t="n">
        <v>78869116</v>
      </c>
      <c r="AB1301">
        <f>ROUND((AC1301+AD1301+AF1301),2)</f>
        <v/>
      </c>
      <c r="AC1301">
        <f>ROUND((ES1301),2)</f>
        <v/>
      </c>
      <c r="AD1301">
        <f>ROUND((((ET1301)-(EU1301))+AE1301),2)</f>
        <v/>
      </c>
      <c r="AE1301">
        <f>ROUND((EU1301),2)</f>
        <v/>
      </c>
      <c r="AF1301">
        <f>ROUND((EV1301),2)</f>
        <v/>
      </c>
      <c r="AG1301">
        <f>ROUND((AP1301),2)</f>
        <v/>
      </c>
      <c r="AH1301">
        <f>(EW1301)</f>
        <v/>
      </c>
      <c r="AI1301">
        <f>(EX1301)</f>
        <v/>
      </c>
      <c r="AJ1301">
        <f>(AS1301)</f>
        <v/>
      </c>
      <c r="AK1301" t="n">
        <v>970.5700000000001</v>
      </c>
      <c r="AL1301" t="n">
        <v>852</v>
      </c>
      <c r="AM1301" t="n">
        <v>0</v>
      </c>
      <c r="AN1301" t="n">
        <v>0</v>
      </c>
      <c r="AO1301" t="n">
        <v>118.57</v>
      </c>
      <c r="AP1301" t="n">
        <v>0</v>
      </c>
      <c r="AQ1301" t="n">
        <v>13.9</v>
      </c>
      <c r="AR1301" t="n">
        <v>0</v>
      </c>
      <c r="AS1301" t="n">
        <v>0</v>
      </c>
      <c r="AT1301" t="n">
        <v>91</v>
      </c>
      <c r="AU1301" t="n">
        <v>48</v>
      </c>
      <c r="AV1301" t="n">
        <v>1</v>
      </c>
      <c r="AW1301" t="n">
        <v>1</v>
      </c>
      <c r="AZ1301" t="n">
        <v>1</v>
      </c>
      <c r="BA1301" t="n">
        <v>52.25</v>
      </c>
      <c r="BB1301" t="n">
        <v>1</v>
      </c>
      <c r="BC1301" t="n">
        <v>4.14</v>
      </c>
      <c r="BD1301" t="inlineStr"/>
      <c r="BE1301" t="inlineStr"/>
      <c r="BF1301" t="inlineStr"/>
      <c r="BG1301" t="inlineStr"/>
      <c r="BH1301" t="n">
        <v>0</v>
      </c>
      <c r="BI1301" t="n">
        <v>1</v>
      </c>
      <c r="BJ1301" t="inlineStr">
        <is>
          <t>ТЕРр Московской обл., 67-5-2, приказ Минстроя России №675/пр от 28.02.2017 № 263/пр</t>
        </is>
      </c>
      <c r="BM1301" t="n">
        <v>67001</v>
      </c>
      <c r="BN1301" t="n">
        <v>0</v>
      </c>
      <c r="BO1301" t="inlineStr">
        <is>
          <t>67-5-2</t>
        </is>
      </c>
      <c r="BP1301" t="n">
        <v>1</v>
      </c>
      <c r="BQ1301" t="n">
        <v>6</v>
      </c>
      <c r="BR1301" t="n">
        <v>0</v>
      </c>
      <c r="BS1301" t="n">
        <v>52.25</v>
      </c>
      <c r="BT1301" t="n">
        <v>1</v>
      </c>
      <c r="BU1301" t="n">
        <v>1</v>
      </c>
      <c r="BV1301" t="n">
        <v>1</v>
      </c>
      <c r="BW1301" t="n">
        <v>1</v>
      </c>
      <c r="BX1301" t="n">
        <v>1</v>
      </c>
      <c r="BY1301" t="inlineStr"/>
      <c r="BZ1301" t="n">
        <v>91</v>
      </c>
      <c r="CA1301" t="n">
        <v>48</v>
      </c>
      <c r="CB1301" t="inlineStr"/>
      <c r="CE1301" t="n">
        <v>12</v>
      </c>
      <c r="CF1301" t="n">
        <v>0</v>
      </c>
      <c r="CG1301" t="n">
        <v>0</v>
      </c>
      <c r="CM1301" t="n">
        <v>0</v>
      </c>
      <c r="CN1301" t="inlineStr"/>
      <c r="CO1301" t="n">
        <v>0</v>
      </c>
      <c r="CP1301">
        <f>(P1301+Q1301+S1301)</f>
        <v/>
      </c>
      <c r="CQ1301">
        <f>AC1301*BC1301</f>
        <v/>
      </c>
      <c r="CR1301">
        <f>(ROUND((ROUND(((ET1301)*1),0)*BB1301),0)+ROUND((ROUND(((AE1301-(EU1301))*1),0)*BS1301),0))</f>
        <v/>
      </c>
      <c r="CS1301">
        <f>(ROUND((ROUND(((EU1301)*1),0)*BS1301),0)+ROUND((ROUND(((AE1301-(EU1301))*1),0)*BS1301),0))</f>
        <v/>
      </c>
      <c r="CT1301">
        <f>AF1301*BA1301</f>
        <v/>
      </c>
      <c r="CU1301">
        <f>AG1301</f>
        <v/>
      </c>
      <c r="CV1301">
        <f>AH1301</f>
        <v/>
      </c>
      <c r="CW1301">
        <f>AI1301</f>
        <v/>
      </c>
      <c r="CX1301">
        <f>AJ1301</f>
        <v/>
      </c>
      <c r="CY1301">
        <f>(((S1301+R1301)*AT1301)/100)</f>
        <v/>
      </c>
      <c r="CZ1301">
        <f>(((S1301+R1301)*AU1301)/100)</f>
        <v/>
      </c>
      <c r="DC1301" t="inlineStr"/>
      <c r="DD1301" t="inlineStr"/>
      <c r="DE1301" t="inlineStr"/>
      <c r="DF1301" t="inlineStr"/>
      <c r="DG1301" t="inlineStr"/>
      <c r="DH1301" t="inlineStr"/>
      <c r="DI1301" t="inlineStr"/>
      <c r="DJ1301" t="inlineStr"/>
      <c r="DK1301" t="inlineStr"/>
      <c r="DL1301" t="inlineStr"/>
      <c r="DM1301" t="inlineStr"/>
      <c r="DN1301" t="n">
        <v>0</v>
      </c>
      <c r="DO1301" t="n">
        <v>0</v>
      </c>
      <c r="DP1301" t="n">
        <v>1</v>
      </c>
      <c r="DQ1301" t="n">
        <v>1</v>
      </c>
      <c r="DU1301" t="n">
        <v>1010</v>
      </c>
      <c r="DV1301" t="inlineStr">
        <is>
          <t>100 шт.</t>
        </is>
      </c>
      <c r="DW1301" t="inlineStr">
        <is>
          <t>100 шт.</t>
        </is>
      </c>
      <c r="DX1301" t="n">
        <v>100</v>
      </c>
      <c r="DZ1301" t="inlineStr"/>
      <c r="EA1301" t="inlineStr"/>
      <c r="EB1301" t="inlineStr"/>
      <c r="EC1301" t="inlineStr"/>
      <c r="EE1301" t="n">
        <v>78726030</v>
      </c>
      <c r="EF1301" t="n">
        <v>6</v>
      </c>
      <c r="EG1301" t="inlineStr">
        <is>
          <t>Ремонтно-строительные работы</t>
        </is>
      </c>
      <c r="EH1301" t="n">
        <v>101</v>
      </c>
      <c r="EI1301" t="inlineStr">
        <is>
          <t>Электромонтажные работы</t>
        </is>
      </c>
      <c r="EJ1301" t="n">
        <v>1</v>
      </c>
      <c r="EK1301" t="n">
        <v>67001</v>
      </c>
      <c r="EL1301" t="inlineStr">
        <is>
          <t>Электромонтажные работы</t>
        </is>
      </c>
      <c r="EM1301" t="inlineStr">
        <is>
          <t>рФЕР-67</t>
        </is>
      </c>
      <c r="EO1301" t="inlineStr"/>
      <c r="EQ1301" t="n">
        <v>0</v>
      </c>
      <c r="ER1301" t="n">
        <v>970.5700000000001</v>
      </c>
      <c r="ES1301" t="n">
        <v>852</v>
      </c>
      <c r="ET1301" t="n">
        <v>0</v>
      </c>
      <c r="EU1301" t="n">
        <v>0</v>
      </c>
      <c r="EV1301" t="n">
        <v>118.57</v>
      </c>
      <c r="EW1301" t="n">
        <v>13.9</v>
      </c>
      <c r="EX1301" t="n">
        <v>0</v>
      </c>
      <c r="EY1301" t="n">
        <v>0</v>
      </c>
      <c r="FQ1301" t="n">
        <v>0</v>
      </c>
      <c r="FR1301" t="n">
        <v>0</v>
      </c>
      <c r="FS1301" t="n">
        <v>0</v>
      </c>
      <c r="FX1301" t="n">
        <v>91</v>
      </c>
      <c r="FY1301" t="n">
        <v>48</v>
      </c>
      <c r="GA1301" t="inlineStr"/>
      <c r="GD1301" t="n">
        <v>1</v>
      </c>
      <c r="GF1301" t="n">
        <v>1400342257</v>
      </c>
      <c r="GG1301" t="n">
        <v>2</v>
      </c>
      <c r="GH1301" t="n">
        <v>1</v>
      </c>
      <c r="GI1301" t="n">
        <v>2</v>
      </c>
      <c r="GJ1301" t="n">
        <v>0</v>
      </c>
      <c r="GK1301" t="n">
        <v>0</v>
      </c>
      <c r="GL1301">
        <f>ROUND(IF(AND(BH1301=3,BI1301=3,FS1301&lt;&gt;0),P1301,0),0)</f>
        <v/>
      </c>
      <c r="GM1301">
        <f>ROUND(O1301+X1301+Y1301,0)+GX1301</f>
        <v/>
      </c>
      <c r="GN1301">
        <f>IF(OR(BI1301=0,BI1301=1),GM1301-GX1301,0)</f>
        <v/>
      </c>
      <c r="GO1301">
        <f>IF(BI1301=2,GM1301-GX1301,0)</f>
        <v/>
      </c>
      <c r="GP1301">
        <f>IF(BI1301=4,GM1301-GX1301,0)</f>
        <v/>
      </c>
      <c r="GR1301" t="n">
        <v>0</v>
      </c>
      <c r="GS1301" t="n">
        <v>3</v>
      </c>
      <c r="GT1301" t="n">
        <v>0</v>
      </c>
      <c r="GU1301" t="inlineStr"/>
      <c r="GV1301">
        <f>ROUND((GT1301),2)</f>
        <v/>
      </c>
      <c r="GW1301" t="n">
        <v>1</v>
      </c>
      <c r="GX1301">
        <f>ROUND(HC1301*I1301,0)</f>
        <v/>
      </c>
      <c r="HA1301" t="n">
        <v>0</v>
      </c>
      <c r="HB1301" t="n">
        <v>0</v>
      </c>
      <c r="HC1301">
        <f>GV1301*GW1301</f>
        <v/>
      </c>
      <c r="HE1301" t="inlineStr"/>
      <c r="HF1301" t="inlineStr"/>
      <c r="HM1301" t="inlineStr"/>
      <c r="HN1301" t="inlineStr">
        <is>
          <t>Пр/812-101.0-1</t>
        </is>
      </c>
      <c r="HO1301" t="inlineStr">
        <is>
          <t>Пр/774-101.0</t>
        </is>
      </c>
      <c r="HP1301" t="inlineStr">
        <is>
          <t>Электромонтажные работы</t>
        </is>
      </c>
      <c r="HQ1301" t="inlineStr">
        <is>
          <t>Электромонтажные работы</t>
        </is>
      </c>
      <c r="HS1301" t="n">
        <v>0</v>
      </c>
      <c r="IK1301" t="n">
        <v>0</v>
      </c>
    </row>
    <row r="1302">
      <c r="A1302" t="n">
        <v>18</v>
      </c>
      <c r="B1302" t="n">
        <v>0</v>
      </c>
      <c r="C1302" t="n">
        <v>637</v>
      </c>
      <c r="E1302" t="inlineStr">
        <is>
          <t>2,1</t>
        </is>
      </c>
      <c r="F1302" t="inlineStr">
        <is>
          <t>509-6744</t>
        </is>
      </c>
      <c r="G1302" t="inlineStr">
        <is>
          <t>Лампы люминесцентные компактные энергосберегающие с цоколем Е27 мощностью 55 Вт</t>
        </is>
      </c>
      <c r="H1302" t="inlineStr">
        <is>
          <t>шт.</t>
        </is>
      </c>
      <c r="I1302">
        <f>I1301*J1302</f>
        <v/>
      </c>
      <c r="J1302" t="n">
        <v>100</v>
      </c>
      <c r="K1302" t="n">
        <v>100</v>
      </c>
      <c r="O1302">
        <f>ROUND(CP1302,0)</f>
        <v/>
      </c>
      <c r="P1302">
        <f>ROUND(CQ1302*I1302,0)</f>
        <v/>
      </c>
      <c r="Q1302">
        <f>(ROUND((ROUND(((ET1302)*I1302),0)*BB1302),0)+ROUND((ROUND(((AE1302-(EU1302))*I1302),0)*BS1302),0))</f>
        <v/>
      </c>
      <c r="R1302">
        <f>(ROUND((ROUND(((EU1302)*I1302),0)*BS1302),0)+ROUND((ROUND(((AE1302-(EU1302))*I1302),0)*BS1302),0))</f>
        <v/>
      </c>
      <c r="S1302">
        <f>ROUND(CT1302*I1302,0)</f>
        <v/>
      </c>
      <c r="T1302">
        <f>ROUND(CU1302*I1302,0)</f>
        <v/>
      </c>
      <c r="U1302">
        <f>ROUND(CV1302*I1302,7)</f>
        <v/>
      </c>
      <c r="V1302">
        <f>ROUND(CW1302*I1302,7)</f>
        <v/>
      </c>
      <c r="W1302">
        <f>ROUND(CX1302*I1302,0)</f>
        <v/>
      </c>
      <c r="X1302">
        <f>ROUND(CY1302,0)</f>
        <v/>
      </c>
      <c r="Y1302">
        <f>ROUND(CZ1302,0)</f>
        <v/>
      </c>
      <c r="AA1302" t="n">
        <v>78869116</v>
      </c>
      <c r="AB1302">
        <f>ROUND((AC1302+AD1302+AF1302),2)</f>
        <v/>
      </c>
      <c r="AC1302">
        <f>ROUND((ES1302),2)</f>
        <v/>
      </c>
      <c r="AD1302">
        <f>ROUND((((ET1302)-(EU1302))+AE1302),2)</f>
        <v/>
      </c>
      <c r="AE1302">
        <f>ROUND((EU1302),2)</f>
        <v/>
      </c>
      <c r="AF1302">
        <f>ROUND((EV1302),2)</f>
        <v/>
      </c>
      <c r="AG1302">
        <f>ROUND((AP1302),2)</f>
        <v/>
      </c>
      <c r="AH1302">
        <f>(EW1302)</f>
        <v/>
      </c>
      <c r="AI1302">
        <f>(EX1302)</f>
        <v/>
      </c>
      <c r="AJ1302">
        <f>(AS1302)</f>
        <v/>
      </c>
      <c r="AK1302" t="n">
        <v>140.69</v>
      </c>
      <c r="AL1302" t="n">
        <v>140.69</v>
      </c>
      <c r="AM1302" t="n">
        <v>0</v>
      </c>
      <c r="AN1302" t="n">
        <v>0</v>
      </c>
      <c r="AO1302" t="n">
        <v>0</v>
      </c>
      <c r="AP1302" t="n">
        <v>0</v>
      </c>
      <c r="AQ1302" t="n">
        <v>0</v>
      </c>
      <c r="AR1302" t="n">
        <v>0</v>
      </c>
      <c r="AS1302" t="n">
        <v>0.02</v>
      </c>
      <c r="AT1302" t="n">
        <v>91</v>
      </c>
      <c r="AU1302" t="n">
        <v>48</v>
      </c>
      <c r="AV1302" t="n">
        <v>1</v>
      </c>
      <c r="AW1302" t="n">
        <v>1</v>
      </c>
      <c r="AZ1302" t="n">
        <v>1</v>
      </c>
      <c r="BA1302" t="n">
        <v>1</v>
      </c>
      <c r="BB1302" t="n">
        <v>1</v>
      </c>
      <c r="BC1302" t="n">
        <v>1.69</v>
      </c>
      <c r="BD1302" t="inlineStr"/>
      <c r="BE1302" t="inlineStr"/>
      <c r="BF1302" t="inlineStr"/>
      <c r="BG1302" t="inlineStr"/>
      <c r="BH1302" t="n">
        <v>3</v>
      </c>
      <c r="BI1302" t="n">
        <v>1</v>
      </c>
      <c r="BJ1302" t="inlineStr">
        <is>
          <t>ТССЦ Московской обл., 509-6744, приказ Минстроя России №675/пр от 28.02.2017 № 258/пр</t>
        </is>
      </c>
      <c r="BM1302" t="n">
        <v>67001</v>
      </c>
      <c r="BN1302" t="n">
        <v>0</v>
      </c>
      <c r="BO1302" t="inlineStr">
        <is>
          <t>509-6744</t>
        </is>
      </c>
      <c r="BP1302" t="n">
        <v>1</v>
      </c>
      <c r="BQ1302" t="n">
        <v>6</v>
      </c>
      <c r="BR1302" t="n">
        <v>0</v>
      </c>
      <c r="BS1302" t="n">
        <v>1</v>
      </c>
      <c r="BT1302" t="n">
        <v>1</v>
      </c>
      <c r="BU1302" t="n">
        <v>1</v>
      </c>
      <c r="BV1302" t="n">
        <v>1</v>
      </c>
      <c r="BW1302" t="n">
        <v>1</v>
      </c>
      <c r="BX1302" t="n">
        <v>1</v>
      </c>
      <c r="BY1302" t="inlineStr"/>
      <c r="BZ1302" t="n">
        <v>91</v>
      </c>
      <c r="CA1302" t="n">
        <v>48</v>
      </c>
      <c r="CB1302" t="inlineStr"/>
      <c r="CE1302" t="n">
        <v>12</v>
      </c>
      <c r="CF1302" t="n">
        <v>0</v>
      </c>
      <c r="CG1302" t="n">
        <v>0</v>
      </c>
      <c r="CM1302" t="n">
        <v>0</v>
      </c>
      <c r="CN1302" t="inlineStr"/>
      <c r="CO1302" t="n">
        <v>0</v>
      </c>
      <c r="CP1302">
        <f>(P1302+Q1302+S1302)</f>
        <v/>
      </c>
      <c r="CQ1302">
        <f>AC1302*BC1302</f>
        <v/>
      </c>
      <c r="CR1302">
        <f>(ROUND((ROUND(((ET1302)*1),0)*BB1302),0)+ROUND((ROUND(((AE1302-(EU1302))*1),0)*BS1302),0))</f>
        <v/>
      </c>
      <c r="CS1302">
        <f>(ROUND((ROUND(((EU1302)*1),0)*BS1302),0)+ROUND((ROUND(((AE1302-(EU1302))*1),0)*BS1302),0))</f>
        <v/>
      </c>
      <c r="CT1302">
        <f>AF1302*BA1302</f>
        <v/>
      </c>
      <c r="CU1302">
        <f>AG1302</f>
        <v/>
      </c>
      <c r="CV1302">
        <f>AH1302</f>
        <v/>
      </c>
      <c r="CW1302">
        <f>AI1302</f>
        <v/>
      </c>
      <c r="CX1302">
        <f>AJ1302</f>
        <v/>
      </c>
      <c r="CY1302">
        <f>(((S1302+R1302)*AT1302)/100)</f>
        <v/>
      </c>
      <c r="CZ1302">
        <f>(((S1302+R1302)*AU1302)/100)</f>
        <v/>
      </c>
      <c r="DC1302" t="inlineStr"/>
      <c r="DD1302" t="inlineStr"/>
      <c r="DE1302" t="inlineStr"/>
      <c r="DF1302" t="inlineStr"/>
      <c r="DG1302" t="inlineStr"/>
      <c r="DH1302" t="inlineStr"/>
      <c r="DI1302" t="inlineStr"/>
      <c r="DJ1302" t="inlineStr"/>
      <c r="DK1302" t="inlineStr"/>
      <c r="DL1302" t="inlineStr"/>
      <c r="DM1302" t="inlineStr"/>
      <c r="DN1302" t="n">
        <v>0</v>
      </c>
      <c r="DO1302" t="n">
        <v>0</v>
      </c>
      <c r="DP1302" t="n">
        <v>1</v>
      </c>
      <c r="DQ1302" t="n">
        <v>1</v>
      </c>
      <c r="DU1302" t="n">
        <v>1010</v>
      </c>
      <c r="DV1302" t="inlineStr">
        <is>
          <t>шт.</t>
        </is>
      </c>
      <c r="DW1302" t="inlineStr">
        <is>
          <t>шт.</t>
        </is>
      </c>
      <c r="DX1302" t="n">
        <v>1</v>
      </c>
      <c r="DZ1302" t="inlineStr"/>
      <c r="EA1302" t="inlineStr"/>
      <c r="EB1302" t="inlineStr"/>
      <c r="EC1302" t="inlineStr"/>
      <c r="EE1302" t="n">
        <v>78726030</v>
      </c>
      <c r="EF1302" t="n">
        <v>6</v>
      </c>
      <c r="EG1302" t="inlineStr">
        <is>
          <t>Ремонтно-строительные работы</t>
        </is>
      </c>
      <c r="EH1302" t="n">
        <v>101</v>
      </c>
      <c r="EI1302" t="inlineStr">
        <is>
          <t>Электромонтажные работы</t>
        </is>
      </c>
      <c r="EJ1302" t="n">
        <v>1</v>
      </c>
      <c r="EK1302" t="n">
        <v>67001</v>
      </c>
      <c r="EL1302" t="inlineStr">
        <is>
          <t>Электромонтажные работы</t>
        </is>
      </c>
      <c r="EM1302" t="inlineStr">
        <is>
          <t>рФЕР-67</t>
        </is>
      </c>
      <c r="EO1302" t="inlineStr"/>
      <c r="EQ1302" t="n">
        <v>0</v>
      </c>
      <c r="ER1302" t="n">
        <v>140.69</v>
      </c>
      <c r="ES1302" t="n">
        <v>140.69</v>
      </c>
      <c r="ET1302" t="n">
        <v>0</v>
      </c>
      <c r="EU1302" t="n">
        <v>0</v>
      </c>
      <c r="EV1302" t="n">
        <v>0</v>
      </c>
      <c r="EW1302" t="n">
        <v>0</v>
      </c>
      <c r="EX1302" t="n">
        <v>0</v>
      </c>
      <c r="FQ1302" t="n">
        <v>0</v>
      </c>
      <c r="FR1302" t="n">
        <v>0</v>
      </c>
      <c r="FS1302" t="n">
        <v>0</v>
      </c>
      <c r="FX1302" t="n">
        <v>91</v>
      </c>
      <c r="FY1302" t="n">
        <v>48</v>
      </c>
      <c r="GA1302" t="inlineStr"/>
      <c r="GD1302" t="n">
        <v>1</v>
      </c>
      <c r="GF1302" t="n">
        <v>-228955380</v>
      </c>
      <c r="GG1302" t="n">
        <v>2</v>
      </c>
      <c r="GH1302" t="n">
        <v>1</v>
      </c>
      <c r="GI1302" t="n">
        <v>2</v>
      </c>
      <c r="GJ1302" t="n">
        <v>0</v>
      </c>
      <c r="GK1302" t="n">
        <v>0</v>
      </c>
      <c r="GL1302">
        <f>ROUND(IF(AND(BH1302=3,BI1302=3,FS1302&lt;&gt;0),P1302,0),0)</f>
        <v/>
      </c>
      <c r="GM1302">
        <f>ROUND(O1302+X1302+Y1302,0)+GX1302</f>
        <v/>
      </c>
      <c r="GN1302">
        <f>IF(OR(BI1302=0,BI1302=1),GM1302-GX1302,0)</f>
        <v/>
      </c>
      <c r="GO1302">
        <f>IF(BI1302=2,GM1302-GX1302,0)</f>
        <v/>
      </c>
      <c r="GP1302">
        <f>IF(BI1302=4,GM1302-GX1302,0)</f>
        <v/>
      </c>
      <c r="GR1302" t="n">
        <v>0</v>
      </c>
      <c r="GS1302" t="n">
        <v>3</v>
      </c>
      <c r="GT1302" t="n">
        <v>0</v>
      </c>
      <c r="GU1302" t="inlineStr"/>
      <c r="GV1302">
        <f>ROUND((GT1302),2)</f>
        <v/>
      </c>
      <c r="GW1302" t="n">
        <v>1</v>
      </c>
      <c r="GX1302">
        <f>ROUND(HC1302*I1302,0)</f>
        <v/>
      </c>
      <c r="HA1302" t="n">
        <v>0</v>
      </c>
      <c r="HB1302" t="n">
        <v>0</v>
      </c>
      <c r="HC1302">
        <f>GV1302*GW1302</f>
        <v/>
      </c>
      <c r="HE1302" t="inlineStr"/>
      <c r="HF1302" t="inlineStr"/>
      <c r="HM1302" t="inlineStr"/>
      <c r="HN1302" t="inlineStr">
        <is>
          <t>Пр/812-101.0-1</t>
        </is>
      </c>
      <c r="HO1302" t="inlineStr">
        <is>
          <t>Пр/774-101.0</t>
        </is>
      </c>
      <c r="HP1302" t="inlineStr">
        <is>
          <t>Электромонтажные работы</t>
        </is>
      </c>
      <c r="HQ1302" t="inlineStr">
        <is>
          <t>Электромонтажные работы</t>
        </is>
      </c>
      <c r="HS1302" t="n">
        <v>0</v>
      </c>
      <c r="IK1302" t="n">
        <v>0</v>
      </c>
    </row>
    <row r="1303">
      <c r="A1303" t="n">
        <v>18</v>
      </c>
      <c r="B1303" t="n">
        <v>0</v>
      </c>
      <c r="C1303" t="n">
        <v>638</v>
      </c>
      <c r="E1303" t="inlineStr">
        <is>
          <t>2,2</t>
        </is>
      </c>
      <c r="F1303" t="inlineStr">
        <is>
          <t>509-8001</t>
        </is>
      </c>
      <c r="G1303" t="inlineStr">
        <is>
          <t>Патроны потолочные</t>
        </is>
      </c>
      <c r="H1303" t="inlineStr">
        <is>
          <t>шт.</t>
        </is>
      </c>
      <c r="I1303">
        <f>I1301*J1303</f>
        <v/>
      </c>
      <c r="J1303" t="n">
        <v>100</v>
      </c>
      <c r="K1303" t="n">
        <v>100</v>
      </c>
      <c r="O1303">
        <f>ROUND(CP1303,0)</f>
        <v/>
      </c>
      <c r="P1303">
        <f>ROUND(CQ1303*I1303,0)</f>
        <v/>
      </c>
      <c r="Q1303">
        <f>(ROUND((ROUND(((ET1303)*I1303),0)*BB1303),0)+ROUND((ROUND(((AE1303-(EU1303))*I1303),0)*BS1303),0))</f>
        <v/>
      </c>
      <c r="R1303">
        <f>(ROUND((ROUND(((EU1303)*I1303),0)*BS1303),0)+ROUND((ROUND(((AE1303-(EU1303))*I1303),0)*BS1303),0))</f>
        <v/>
      </c>
      <c r="S1303">
        <f>ROUND(CT1303*I1303,0)</f>
        <v/>
      </c>
      <c r="T1303">
        <f>ROUND(CU1303*I1303,0)</f>
        <v/>
      </c>
      <c r="U1303">
        <f>ROUND(CV1303*I1303,7)</f>
        <v/>
      </c>
      <c r="V1303">
        <f>ROUND(CW1303*I1303,7)</f>
        <v/>
      </c>
      <c r="W1303">
        <f>ROUND(CX1303*I1303,0)</f>
        <v/>
      </c>
      <c r="X1303">
        <f>ROUND(CY1303,0)</f>
        <v/>
      </c>
      <c r="Y1303">
        <f>ROUND(CZ1303,0)</f>
        <v/>
      </c>
      <c r="AA1303" t="n">
        <v>78869116</v>
      </c>
      <c r="AB1303">
        <f>ROUND((AC1303+AD1303+AF1303),2)</f>
        <v/>
      </c>
      <c r="AC1303">
        <f>ROUND((ES1303),2)</f>
        <v/>
      </c>
      <c r="AD1303">
        <f>ROUND((((ET1303)-(EU1303))+AE1303),2)</f>
        <v/>
      </c>
      <c r="AE1303">
        <f>ROUND((EU1303),2)</f>
        <v/>
      </c>
      <c r="AF1303">
        <f>ROUND((EV1303),2)</f>
        <v/>
      </c>
      <c r="AG1303">
        <f>ROUND((AP1303),2)</f>
        <v/>
      </c>
      <c r="AH1303">
        <f>(EW1303)</f>
        <v/>
      </c>
      <c r="AI1303">
        <f>(EX1303)</f>
        <v/>
      </c>
      <c r="AJ1303">
        <f>(AS1303)</f>
        <v/>
      </c>
      <c r="AK1303" t="n">
        <v>5.25</v>
      </c>
      <c r="AL1303" t="n">
        <v>5.25</v>
      </c>
      <c r="AM1303" t="n">
        <v>0</v>
      </c>
      <c r="AN1303" t="n">
        <v>0</v>
      </c>
      <c r="AO1303" t="n">
        <v>0</v>
      </c>
      <c r="AP1303" t="n">
        <v>0</v>
      </c>
      <c r="AQ1303" t="n">
        <v>0</v>
      </c>
      <c r="AR1303" t="n">
        <v>0</v>
      </c>
      <c r="AS1303" t="n">
        <v>0.01</v>
      </c>
      <c r="AT1303" t="n">
        <v>91</v>
      </c>
      <c r="AU1303" t="n">
        <v>48</v>
      </c>
      <c r="AV1303" t="n">
        <v>1</v>
      </c>
      <c r="AW1303" t="n">
        <v>1</v>
      </c>
      <c r="AZ1303" t="n">
        <v>1</v>
      </c>
      <c r="BA1303" t="n">
        <v>1</v>
      </c>
      <c r="BB1303" t="n">
        <v>1</v>
      </c>
      <c r="BC1303" t="n">
        <v>4.53</v>
      </c>
      <c r="BD1303" t="inlineStr"/>
      <c r="BE1303" t="inlineStr"/>
      <c r="BF1303" t="inlineStr"/>
      <c r="BG1303" t="inlineStr"/>
      <c r="BH1303" t="n">
        <v>3</v>
      </c>
      <c r="BI1303" t="n">
        <v>1</v>
      </c>
      <c r="BJ1303" t="inlineStr">
        <is>
          <t>ТССЦ Московской обл., 509-8001, приказ Минстроя России №675/пр от 28.02.2017 № 258/пр</t>
        </is>
      </c>
      <c r="BM1303" t="n">
        <v>67001</v>
      </c>
      <c r="BN1303" t="n">
        <v>0</v>
      </c>
      <c r="BO1303" t="inlineStr">
        <is>
          <t>509-8001</t>
        </is>
      </c>
      <c r="BP1303" t="n">
        <v>1</v>
      </c>
      <c r="BQ1303" t="n">
        <v>6</v>
      </c>
      <c r="BR1303" t="n">
        <v>0</v>
      </c>
      <c r="BS1303" t="n">
        <v>1</v>
      </c>
      <c r="BT1303" t="n">
        <v>1</v>
      </c>
      <c r="BU1303" t="n">
        <v>1</v>
      </c>
      <c r="BV1303" t="n">
        <v>1</v>
      </c>
      <c r="BW1303" t="n">
        <v>1</v>
      </c>
      <c r="BX1303" t="n">
        <v>1</v>
      </c>
      <c r="BY1303" t="inlineStr"/>
      <c r="BZ1303" t="n">
        <v>91</v>
      </c>
      <c r="CA1303" t="n">
        <v>48</v>
      </c>
      <c r="CB1303" t="inlineStr"/>
      <c r="CE1303" t="n">
        <v>12</v>
      </c>
      <c r="CF1303" t="n">
        <v>0</v>
      </c>
      <c r="CG1303" t="n">
        <v>0</v>
      </c>
      <c r="CM1303" t="n">
        <v>0</v>
      </c>
      <c r="CN1303" t="inlineStr"/>
      <c r="CO1303" t="n">
        <v>0</v>
      </c>
      <c r="CP1303">
        <f>(P1303+Q1303+S1303)</f>
        <v/>
      </c>
      <c r="CQ1303">
        <f>AC1303*BC1303</f>
        <v/>
      </c>
      <c r="CR1303">
        <f>(ROUND((ROUND(((ET1303)*1),0)*BB1303),0)+ROUND((ROUND(((AE1303-(EU1303))*1),0)*BS1303),0))</f>
        <v/>
      </c>
      <c r="CS1303">
        <f>(ROUND((ROUND(((EU1303)*1),0)*BS1303),0)+ROUND((ROUND(((AE1303-(EU1303))*1),0)*BS1303),0))</f>
        <v/>
      </c>
      <c r="CT1303">
        <f>AF1303*BA1303</f>
        <v/>
      </c>
      <c r="CU1303">
        <f>AG1303</f>
        <v/>
      </c>
      <c r="CV1303">
        <f>AH1303</f>
        <v/>
      </c>
      <c r="CW1303">
        <f>AI1303</f>
        <v/>
      </c>
      <c r="CX1303">
        <f>AJ1303</f>
        <v/>
      </c>
      <c r="CY1303">
        <f>(((S1303+R1303)*AT1303)/100)</f>
        <v/>
      </c>
      <c r="CZ1303">
        <f>(((S1303+R1303)*AU1303)/100)</f>
        <v/>
      </c>
      <c r="DC1303" t="inlineStr"/>
      <c r="DD1303" t="inlineStr"/>
      <c r="DE1303" t="inlineStr"/>
      <c r="DF1303" t="inlineStr"/>
      <c r="DG1303" t="inlineStr"/>
      <c r="DH1303" t="inlineStr"/>
      <c r="DI1303" t="inlineStr"/>
      <c r="DJ1303" t="inlineStr"/>
      <c r="DK1303" t="inlineStr"/>
      <c r="DL1303" t="inlineStr"/>
      <c r="DM1303" t="inlineStr"/>
      <c r="DN1303" t="n">
        <v>0</v>
      </c>
      <c r="DO1303" t="n">
        <v>0</v>
      </c>
      <c r="DP1303" t="n">
        <v>1</v>
      </c>
      <c r="DQ1303" t="n">
        <v>1</v>
      </c>
      <c r="DU1303" t="n">
        <v>1010</v>
      </c>
      <c r="DV1303" t="inlineStr">
        <is>
          <t>шт.</t>
        </is>
      </c>
      <c r="DW1303" t="inlineStr">
        <is>
          <t>шт.</t>
        </is>
      </c>
      <c r="DX1303" t="n">
        <v>1</v>
      </c>
      <c r="DZ1303" t="inlineStr"/>
      <c r="EA1303" t="inlineStr"/>
      <c r="EB1303" t="inlineStr"/>
      <c r="EC1303" t="inlineStr"/>
      <c r="EE1303" t="n">
        <v>78726030</v>
      </c>
      <c r="EF1303" t="n">
        <v>6</v>
      </c>
      <c r="EG1303" t="inlineStr">
        <is>
          <t>Ремонтно-строительные работы</t>
        </is>
      </c>
      <c r="EH1303" t="n">
        <v>101</v>
      </c>
      <c r="EI1303" t="inlineStr">
        <is>
          <t>Электромонтажные работы</t>
        </is>
      </c>
      <c r="EJ1303" t="n">
        <v>1</v>
      </c>
      <c r="EK1303" t="n">
        <v>67001</v>
      </c>
      <c r="EL1303" t="inlineStr">
        <is>
          <t>Электромонтажные работы</t>
        </is>
      </c>
      <c r="EM1303" t="inlineStr">
        <is>
          <t>рФЕР-67</t>
        </is>
      </c>
      <c r="EO1303" t="inlineStr"/>
      <c r="EQ1303" t="n">
        <v>0</v>
      </c>
      <c r="ER1303" t="n">
        <v>5.25</v>
      </c>
      <c r="ES1303" t="n">
        <v>5.25</v>
      </c>
      <c r="ET1303" t="n">
        <v>0</v>
      </c>
      <c r="EU1303" t="n">
        <v>0</v>
      </c>
      <c r="EV1303" t="n">
        <v>0</v>
      </c>
      <c r="EW1303" t="n">
        <v>0</v>
      </c>
      <c r="EX1303" t="n">
        <v>0</v>
      </c>
      <c r="FQ1303" t="n">
        <v>0</v>
      </c>
      <c r="FR1303" t="n">
        <v>0</v>
      </c>
      <c r="FS1303" t="n">
        <v>0</v>
      </c>
      <c r="FX1303" t="n">
        <v>91</v>
      </c>
      <c r="FY1303" t="n">
        <v>48</v>
      </c>
      <c r="GA1303" t="inlineStr"/>
      <c r="GD1303" t="n">
        <v>1</v>
      </c>
      <c r="GF1303" t="n">
        <v>46131977</v>
      </c>
      <c r="GG1303" t="n">
        <v>2</v>
      </c>
      <c r="GH1303" t="n">
        <v>1</v>
      </c>
      <c r="GI1303" t="n">
        <v>2</v>
      </c>
      <c r="GJ1303" t="n">
        <v>0</v>
      </c>
      <c r="GK1303" t="n">
        <v>0</v>
      </c>
      <c r="GL1303">
        <f>ROUND(IF(AND(BH1303=3,BI1303=3,FS1303&lt;&gt;0),P1303,0),0)</f>
        <v/>
      </c>
      <c r="GM1303">
        <f>ROUND(O1303+X1303+Y1303,0)+GX1303</f>
        <v/>
      </c>
      <c r="GN1303">
        <f>IF(OR(BI1303=0,BI1303=1),GM1303-GX1303,0)</f>
        <v/>
      </c>
      <c r="GO1303">
        <f>IF(BI1303=2,GM1303-GX1303,0)</f>
        <v/>
      </c>
      <c r="GP1303">
        <f>IF(BI1303=4,GM1303-GX1303,0)</f>
        <v/>
      </c>
      <c r="GR1303" t="n">
        <v>0</v>
      </c>
      <c r="GS1303" t="n">
        <v>3</v>
      </c>
      <c r="GT1303" t="n">
        <v>0</v>
      </c>
      <c r="GU1303" t="inlineStr"/>
      <c r="GV1303">
        <f>ROUND((GT1303),2)</f>
        <v/>
      </c>
      <c r="GW1303" t="n">
        <v>1</v>
      </c>
      <c r="GX1303">
        <f>ROUND(HC1303*I1303,0)</f>
        <v/>
      </c>
      <c r="HA1303" t="n">
        <v>0</v>
      </c>
      <c r="HB1303" t="n">
        <v>0</v>
      </c>
      <c r="HC1303">
        <f>GV1303*GW1303</f>
        <v/>
      </c>
      <c r="HE1303" t="inlineStr"/>
      <c r="HF1303" t="inlineStr"/>
      <c r="HM1303" t="inlineStr"/>
      <c r="HN1303" t="inlineStr">
        <is>
          <t>Пр/812-101.0-1</t>
        </is>
      </c>
      <c r="HO1303" t="inlineStr">
        <is>
          <t>Пр/774-101.0</t>
        </is>
      </c>
      <c r="HP1303" t="inlineStr">
        <is>
          <t>Электромонтажные работы</t>
        </is>
      </c>
      <c r="HQ1303" t="inlineStr">
        <is>
          <t>Электромонтажные работы</t>
        </is>
      </c>
      <c r="HS1303" t="n">
        <v>0</v>
      </c>
      <c r="IK1303" t="n">
        <v>0</v>
      </c>
    </row>
    <row r="1304">
      <c r="A1304" t="n">
        <v>17</v>
      </c>
      <c r="B1304" t="n">
        <v>0</v>
      </c>
      <c r="C1304">
        <f>ROW(SmtRes!A644)</f>
        <v/>
      </c>
      <c r="D1304">
        <f>ROW(EtalonRes!A592)</f>
        <v/>
      </c>
      <c r="E1304" t="inlineStr">
        <is>
          <t>3</t>
        </is>
      </c>
      <c r="F1304" t="inlineStr">
        <is>
          <t>16-07-005-1</t>
        </is>
      </c>
      <c r="G1304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304" t="inlineStr">
        <is>
          <t>100 м трубопровода</t>
        </is>
      </c>
      <c r="I1304">
        <f>ROUND(ROUND(90/100,4),7)</f>
        <v/>
      </c>
      <c r="J1304" t="n">
        <v>0</v>
      </c>
      <c r="K1304">
        <f>ROUND(ROUND(90/100,4),7)</f>
        <v/>
      </c>
      <c r="O1304">
        <f>ROUND(CP1304,0)</f>
        <v/>
      </c>
      <c r="P1304">
        <f>ROUND(CQ1304*I1304,0)</f>
        <v/>
      </c>
      <c r="Q1304">
        <f>(ROUND((ROUND((((ET1304*ROUND(10,7)))*I1304),0)*BB1304),0)+ROUND((ROUND(((AE1304-((EU1304*ROUND(10,7))))*I1304),0)*BS1304),0))</f>
        <v/>
      </c>
      <c r="R1304">
        <f>(ROUND((ROUND((((EU1304*ROUND(10,7)))*I1304),0)*BS1304),0)+ROUND((ROUND(((AE1304-((EU1304*ROUND(10,7))))*I1304),0)*BS1304),0))</f>
        <v/>
      </c>
      <c r="S1304">
        <f>ROUND(CT1304*I1304,0)</f>
        <v/>
      </c>
      <c r="T1304">
        <f>ROUND(CU1304*I1304,0)</f>
        <v/>
      </c>
      <c r="U1304">
        <f>ROUND(CV1304*I1304,7)</f>
        <v/>
      </c>
      <c r="V1304">
        <f>ROUND(CW1304*I1304,7)</f>
        <v/>
      </c>
      <c r="W1304">
        <f>ROUND(CX1304*I1304,0)</f>
        <v/>
      </c>
      <c r="X1304">
        <f>ROUND(CY1304,0)</f>
        <v/>
      </c>
      <c r="Y1304">
        <f>ROUND(CZ1304,0)</f>
        <v/>
      </c>
      <c r="AA1304" t="n">
        <v>78869116</v>
      </c>
      <c r="AB1304">
        <f>ROUND((AC1304+AD1304+AF1304),2)</f>
        <v/>
      </c>
      <c r="AC1304">
        <f>ROUND(((ES1304*ROUND(10,7))),2)</f>
        <v/>
      </c>
      <c r="AD1304">
        <f>ROUND(((((ET1304*ROUND(10,7)))-((EU1304*ROUND(10,7))))+AE1304),2)</f>
        <v/>
      </c>
      <c r="AE1304">
        <f>ROUND(((EU1304*ROUND(10,7))),2)</f>
        <v/>
      </c>
      <c r="AF1304">
        <f>ROUND(((EV1304*ROUND(10,7))),2)</f>
        <v/>
      </c>
      <c r="AG1304">
        <f>ROUND((AP1304),2)</f>
        <v/>
      </c>
      <c r="AH1304">
        <f>((EW1304*ROUND(10,7)))</f>
        <v/>
      </c>
      <c r="AI1304">
        <f>((EX1304*ROUND(10,7)))</f>
        <v/>
      </c>
      <c r="AJ1304">
        <f>(AS1304)</f>
        <v/>
      </c>
      <c r="AK1304" t="n">
        <v>107.11</v>
      </c>
      <c r="AL1304" t="n">
        <v>4.28</v>
      </c>
      <c r="AM1304" t="n">
        <v>44.51</v>
      </c>
      <c r="AN1304" t="n">
        <v>0</v>
      </c>
      <c r="AO1304" t="n">
        <v>58.32</v>
      </c>
      <c r="AP1304" t="n">
        <v>0</v>
      </c>
      <c r="AQ1304" t="n">
        <v>5.01</v>
      </c>
      <c r="AR1304" t="n">
        <v>0</v>
      </c>
      <c r="AS1304" t="n">
        <v>0</v>
      </c>
      <c r="AT1304" t="n">
        <v>121</v>
      </c>
      <c r="AU1304" t="n">
        <v>72</v>
      </c>
      <c r="AV1304" t="n">
        <v>1</v>
      </c>
      <c r="AW1304" t="n">
        <v>1</v>
      </c>
      <c r="AZ1304" t="n">
        <v>1</v>
      </c>
      <c r="BA1304" t="n">
        <v>52.25</v>
      </c>
      <c r="BB1304" t="n">
        <v>5.97</v>
      </c>
      <c r="BC1304" t="n">
        <v>11.38</v>
      </c>
      <c r="BD1304" t="inlineStr"/>
      <c r="BE1304" t="inlineStr"/>
      <c r="BF1304" t="inlineStr"/>
      <c r="BG1304" t="inlineStr"/>
      <c r="BH1304" t="n">
        <v>0</v>
      </c>
      <c r="BI1304" t="n">
        <v>1</v>
      </c>
      <c r="BJ1304" t="inlineStr">
        <is>
          <t>ТЕР Московской обл., 16-07-005-1, приказ Минстроя России №675/пр от 28.02.2017 № 260/пр</t>
        </is>
      </c>
      <c r="BM1304" t="n">
        <v>16001</v>
      </c>
      <c r="BN1304" t="n">
        <v>0</v>
      </c>
      <c r="BO1304" t="inlineStr">
        <is>
          <t>16-07-005-1</t>
        </is>
      </c>
      <c r="BP1304" t="n">
        <v>1</v>
      </c>
      <c r="BQ1304" t="n">
        <v>2</v>
      </c>
      <c r="BR1304" t="n">
        <v>0</v>
      </c>
      <c r="BS1304" t="n">
        <v>52.25</v>
      </c>
      <c r="BT1304" t="n">
        <v>1</v>
      </c>
      <c r="BU1304" t="n">
        <v>1</v>
      </c>
      <c r="BV1304" t="n">
        <v>1</v>
      </c>
      <c r="BW1304" t="n">
        <v>1</v>
      </c>
      <c r="BX1304" t="n">
        <v>1</v>
      </c>
      <c r="BY1304" t="inlineStr"/>
      <c r="BZ1304" t="n">
        <v>121</v>
      </c>
      <c r="CA1304" t="n">
        <v>72</v>
      </c>
      <c r="CB1304" t="inlineStr"/>
      <c r="CE1304" t="n">
        <v>12</v>
      </c>
      <c r="CF1304" t="n">
        <v>0</v>
      </c>
      <c r="CG1304" t="n">
        <v>0</v>
      </c>
      <c r="CM1304" t="n">
        <v>0</v>
      </c>
      <c r="CN1304" t="inlineStr"/>
      <c r="CO1304" t="n">
        <v>0</v>
      </c>
      <c r="CP1304">
        <f>(P1304+Q1304+S1304)</f>
        <v/>
      </c>
      <c r="CQ1304">
        <f>AC1304*BC1304</f>
        <v/>
      </c>
      <c r="CR1304">
        <f>(ROUND((ROUND((((ET1304*ROUND(10,7)))*1),0)*BB1304),0)+ROUND((ROUND(((AE1304-((EU1304*ROUND(10,7))))*1),0)*BS1304),0))</f>
        <v/>
      </c>
      <c r="CS1304">
        <f>(ROUND((ROUND((((EU1304*ROUND(10,7)))*1),0)*BS1304),0)+ROUND((ROUND(((AE1304-((EU1304*ROUND(10,7))))*1),0)*BS1304),0))</f>
        <v/>
      </c>
      <c r="CT1304">
        <f>AF1304*BA1304</f>
        <v/>
      </c>
      <c r="CU1304">
        <f>AG1304</f>
        <v/>
      </c>
      <c r="CV1304">
        <f>AH1304</f>
        <v/>
      </c>
      <c r="CW1304">
        <f>AI1304</f>
        <v/>
      </c>
      <c r="CX1304">
        <f>AJ1304</f>
        <v/>
      </c>
      <c r="CY1304">
        <f>(((S1304+R1304)*AT1304)/100)</f>
        <v/>
      </c>
      <c r="CZ1304">
        <f>(((S1304+R1304)*AU1304)/100)</f>
        <v/>
      </c>
      <c r="DC1304" t="inlineStr"/>
      <c r="DD1304" t="inlineStr">
        <is>
          <t>)*10</t>
        </is>
      </c>
      <c r="DE1304" t="inlineStr">
        <is>
          <t>)*10</t>
        </is>
      </c>
      <c r="DF1304" t="inlineStr">
        <is>
          <t>)*10</t>
        </is>
      </c>
      <c r="DG1304" t="inlineStr">
        <is>
          <t>)*10</t>
        </is>
      </c>
      <c r="DH1304" t="inlineStr"/>
      <c r="DI1304" t="inlineStr">
        <is>
          <t>)*10</t>
        </is>
      </c>
      <c r="DJ1304" t="inlineStr">
        <is>
          <t>)*10</t>
        </is>
      </c>
      <c r="DK1304" t="inlineStr"/>
      <c r="DL1304" t="inlineStr"/>
      <c r="DM1304" t="inlineStr"/>
      <c r="DN1304" t="n">
        <v>0</v>
      </c>
      <c r="DO1304" t="n">
        <v>0</v>
      </c>
      <c r="DP1304" t="n">
        <v>1</v>
      </c>
      <c r="DQ1304" t="n">
        <v>1</v>
      </c>
      <c r="DU1304" t="n">
        <v>1013</v>
      </c>
      <c r="DV1304" t="inlineStr">
        <is>
          <t>100 м трубопровода</t>
        </is>
      </c>
      <c r="DW1304" t="inlineStr">
        <is>
          <t>100 м трубопровода</t>
        </is>
      </c>
      <c r="DX1304" t="n">
        <v>1</v>
      </c>
      <c r="DZ1304" t="inlineStr"/>
      <c r="EA1304" t="inlineStr"/>
      <c r="EB1304" t="inlineStr"/>
      <c r="EC1304" t="inlineStr"/>
      <c r="EE1304" t="n">
        <v>78725882</v>
      </c>
      <c r="EF1304" t="n">
        <v>2</v>
      </c>
      <c r="EG1304" t="inlineStr">
        <is>
          <t>Общестроительные работы</t>
        </is>
      </c>
      <c r="EH1304" t="n">
        <v>16</v>
      </c>
      <c r="EI130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304" t="n">
        <v>1</v>
      </c>
      <c r="EK1304" t="n">
        <v>16001</v>
      </c>
      <c r="EL1304" t="inlineStr">
        <is>
          <t>Трубопроводы внутренние</t>
        </is>
      </c>
      <c r="EM1304" t="inlineStr">
        <is>
          <t>ФЕР-16</t>
        </is>
      </c>
      <c r="EO1304" t="inlineStr"/>
      <c r="EQ1304" t="n">
        <v>0</v>
      </c>
      <c r="ER1304" t="n">
        <v>107.11</v>
      </c>
      <c r="ES1304" t="n">
        <v>4.28</v>
      </c>
      <c r="ET1304" t="n">
        <v>44.51</v>
      </c>
      <c r="EU1304" t="n">
        <v>0</v>
      </c>
      <c r="EV1304" t="n">
        <v>58.32</v>
      </c>
      <c r="EW1304" t="n">
        <v>5.01</v>
      </c>
      <c r="EX1304" t="n">
        <v>0</v>
      </c>
      <c r="EY1304" t="n">
        <v>0</v>
      </c>
      <c r="FQ1304" t="n">
        <v>0</v>
      </c>
      <c r="FR1304" t="n">
        <v>0</v>
      </c>
      <c r="FS1304" t="n">
        <v>0</v>
      </c>
      <c r="FX1304" t="n">
        <v>121</v>
      </c>
      <c r="FY1304" t="n">
        <v>72</v>
      </c>
      <c r="GA1304" t="inlineStr"/>
      <c r="GD1304" t="n">
        <v>1</v>
      </c>
      <c r="GF1304" t="n">
        <v>635989612</v>
      </c>
      <c r="GG1304" t="n">
        <v>2</v>
      </c>
      <c r="GH1304" t="n">
        <v>1</v>
      </c>
      <c r="GI1304" t="n">
        <v>2</v>
      </c>
      <c r="GJ1304" t="n">
        <v>0</v>
      </c>
      <c r="GK1304" t="n">
        <v>0</v>
      </c>
      <c r="GL1304">
        <f>ROUND(IF(AND(BH1304=3,BI1304=3,FS1304&lt;&gt;0),P1304,0),0)</f>
        <v/>
      </c>
      <c r="GM1304">
        <f>ROUND(O1304+X1304+Y1304,0)+GX1304</f>
        <v/>
      </c>
      <c r="GN1304">
        <f>IF(OR(BI1304=0,BI1304=1),GM1304-GX1304,0)</f>
        <v/>
      </c>
      <c r="GO1304">
        <f>IF(BI1304=2,GM1304-GX1304,0)</f>
        <v/>
      </c>
      <c r="GP1304">
        <f>IF(BI1304=4,GM1304-GX1304,0)</f>
        <v/>
      </c>
      <c r="GR1304" t="n">
        <v>0</v>
      </c>
      <c r="GS1304" t="n">
        <v>3</v>
      </c>
      <c r="GT1304" t="n">
        <v>0</v>
      </c>
      <c r="GU1304" t="inlineStr"/>
      <c r="GV1304">
        <f>ROUND((GT1304),2)</f>
        <v/>
      </c>
      <c r="GW1304" t="n">
        <v>1</v>
      </c>
      <c r="GX1304">
        <f>ROUND(HC1304*I1304,0)</f>
        <v/>
      </c>
      <c r="HA1304" t="n">
        <v>0</v>
      </c>
      <c r="HB1304" t="n">
        <v>0</v>
      </c>
      <c r="HC1304">
        <f>GV1304*GW1304</f>
        <v/>
      </c>
      <c r="HE1304" t="inlineStr"/>
      <c r="HF1304" t="inlineStr"/>
      <c r="HM1304" t="inlineStr"/>
      <c r="HN1304" t="inlineStr">
        <is>
          <t>Пр/812-016.0-1</t>
        </is>
      </c>
      <c r="HO1304" t="inlineStr">
        <is>
          <t>Пр/774-016.0</t>
        </is>
      </c>
      <c r="HP130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30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304" t="n">
        <v>0</v>
      </c>
      <c r="IK1304" t="n">
        <v>0</v>
      </c>
    </row>
    <row r="1305"/>
    <row r="1306">
      <c r="A1306" s="435" t="n">
        <v>51</v>
      </c>
      <c r="B1306" s="435">
        <f>B1296</f>
        <v/>
      </c>
      <c r="C1306" s="435">
        <f>A1296</f>
        <v/>
      </c>
      <c r="D1306" s="435">
        <f>ROW(A1296)</f>
        <v/>
      </c>
      <c r="E1306" s="435" t="n"/>
      <c r="F1306" s="435">
        <f>IF(F1296&lt;&gt;"",F1296,"")</f>
        <v/>
      </c>
      <c r="G1306" s="435">
        <f>IF(G1296&lt;&gt;"",G1296,"")</f>
        <v/>
      </c>
      <c r="H1306" s="435" t="n">
        <v>0</v>
      </c>
      <c r="I1306" s="435" t="n"/>
      <c r="J1306" s="435" t="n"/>
      <c r="K1306" s="435" t="n"/>
      <c r="L1306" s="435" t="n"/>
      <c r="M1306" s="435" t="n"/>
      <c r="N1306" s="435" t="n"/>
      <c r="O1306" s="435" t="n">
        <v>0</v>
      </c>
      <c r="P1306" s="435" t="n">
        <v>0</v>
      </c>
      <c r="Q1306" s="435" t="n">
        <v>0</v>
      </c>
      <c r="R1306" s="435" t="n">
        <v>0</v>
      </c>
      <c r="S1306" s="435" t="n">
        <v>0</v>
      </c>
      <c r="T1306" s="435" t="n">
        <v>0</v>
      </c>
      <c r="U1306" s="435" t="n">
        <v>0</v>
      </c>
      <c r="V1306" s="435" t="n">
        <v>0</v>
      </c>
      <c r="W1306" s="435" t="n">
        <v>0</v>
      </c>
      <c r="X1306" s="435" t="n">
        <v>0</v>
      </c>
      <c r="Y1306" s="435" t="n">
        <v>0</v>
      </c>
      <c r="Z1306" s="435" t="n"/>
      <c r="AA1306" s="435" t="n"/>
      <c r="AB1306" s="435" t="n"/>
      <c r="AC1306" s="435" t="n"/>
      <c r="AD1306" s="435" t="n"/>
      <c r="AE1306" s="435" t="n"/>
      <c r="AF1306" s="435" t="n"/>
      <c r="AG1306" s="435" t="n"/>
      <c r="AH1306" s="435" t="n"/>
      <c r="AI1306" s="435" t="n"/>
      <c r="AJ1306" s="435" t="n"/>
      <c r="AK1306" s="435" t="n"/>
      <c r="AL1306" s="435" t="n"/>
      <c r="AM1306" s="435" t="n"/>
      <c r="AN1306" s="435" t="n"/>
      <c r="AO1306" s="435">
        <f>ROUND(BX1306,0)</f>
        <v/>
      </c>
      <c r="AP1306" s="435">
        <f>ROUND(BY1306,0)</f>
        <v/>
      </c>
      <c r="AQ1306" s="435">
        <f>ROUND(BZ1306,0)</f>
        <v/>
      </c>
      <c r="AR1306" s="435">
        <f>ROUND(CA1306,0)</f>
        <v/>
      </c>
      <c r="AS1306" s="435">
        <f>ROUND(CB1306,0)</f>
        <v/>
      </c>
      <c r="AT1306" s="435">
        <f>ROUND(CC1306,0)</f>
        <v/>
      </c>
      <c r="AU1306" s="435">
        <f>ROUND(CD1306,0)</f>
        <v/>
      </c>
      <c r="AV1306" s="435">
        <f>ROUND(CE1306,0)</f>
        <v/>
      </c>
      <c r="AW1306" s="435">
        <f>ROUND(CF1306,0)</f>
        <v/>
      </c>
      <c r="AX1306" s="435">
        <f>ROUND(CG1306,0)</f>
        <v/>
      </c>
      <c r="AY1306" s="435">
        <f>ROUND(CH1306,0)</f>
        <v/>
      </c>
      <c r="AZ1306" s="435">
        <f>ROUND(CI1306,0)</f>
        <v/>
      </c>
      <c r="BA1306" s="435">
        <f>ROUND(CJ1306,0)</f>
        <v/>
      </c>
      <c r="BB1306" s="435">
        <f>ROUND(CK1306,0)</f>
        <v/>
      </c>
      <c r="BC1306" s="435">
        <f>ROUND(CL1306,0)</f>
        <v/>
      </c>
      <c r="BD1306" s="435">
        <f>ROUND(CM1306,0)</f>
        <v/>
      </c>
      <c r="BE1306" s="435" t="n"/>
      <c r="BF1306" s="435" t="n"/>
      <c r="BG1306" s="435" t="n"/>
      <c r="BH1306" s="435" t="n"/>
      <c r="BI1306" s="435" t="n"/>
      <c r="BJ1306" s="435" t="n"/>
      <c r="BK1306" s="435" t="n"/>
      <c r="BL1306" s="435" t="n"/>
      <c r="BM1306" s="435" t="n"/>
      <c r="BN1306" s="435" t="n"/>
      <c r="BO1306" s="435" t="n"/>
      <c r="BP1306" s="435" t="n"/>
      <c r="BQ1306" s="435" t="n"/>
      <c r="BR1306" s="435" t="n"/>
      <c r="BS1306" s="435" t="n"/>
      <c r="BT1306" s="435" t="n"/>
      <c r="BU1306" s="435" t="n"/>
      <c r="BV1306" s="435" t="n"/>
      <c r="BW1306" s="435" t="n"/>
      <c r="BX1306" s="435" t="n"/>
      <c r="BY1306" s="435" t="n"/>
      <c r="BZ1306" s="435" t="n"/>
      <c r="CA1306" s="435" t="n"/>
      <c r="CB1306" s="435" t="n"/>
      <c r="CC1306" s="435" t="n"/>
      <c r="CD1306" s="435" t="n"/>
      <c r="CE1306" s="435" t="n"/>
      <c r="CF1306" s="435" t="n"/>
      <c r="CG1306" s="435" t="n"/>
      <c r="CH1306" s="435" t="n"/>
      <c r="CI1306" s="435" t="n"/>
      <c r="CJ1306" s="435" t="n"/>
      <c r="CK1306" s="435" t="n"/>
      <c r="CL1306" s="435" t="n"/>
      <c r="CM1306" s="435" t="n"/>
      <c r="CN1306" s="435" t="n"/>
      <c r="CO1306" s="435" t="n"/>
      <c r="CP1306" s="435" t="n"/>
      <c r="CQ1306" s="435" t="n"/>
      <c r="CR1306" s="435" t="n"/>
      <c r="CS1306" s="435" t="n"/>
      <c r="CT1306" s="435" t="n"/>
      <c r="CU1306" s="435" t="n"/>
      <c r="CV1306" s="435" t="n"/>
      <c r="CW1306" s="435" t="n"/>
      <c r="CX1306" s="435" t="n"/>
      <c r="CY1306" s="435" t="n"/>
      <c r="CZ1306" s="435" t="n"/>
      <c r="DA1306" s="435" t="n"/>
      <c r="DB1306" s="435" t="n"/>
      <c r="DC1306" s="435" t="n"/>
      <c r="DD1306" s="435" t="n"/>
      <c r="DE1306" s="435" t="n"/>
      <c r="DF1306" s="435" t="n"/>
      <c r="DG1306" s="436" t="n"/>
      <c r="DH1306" s="436" t="n"/>
      <c r="DI1306" s="436" t="n"/>
      <c r="DJ1306" s="436" t="n"/>
      <c r="DK1306" s="436" t="n"/>
      <c r="DL1306" s="436" t="n"/>
      <c r="DM1306" s="436" t="n"/>
      <c r="DN1306" s="436" t="n"/>
      <c r="DO1306" s="436" t="n"/>
      <c r="DP1306" s="436" t="n"/>
      <c r="DQ1306" s="436" t="n"/>
      <c r="DR1306" s="436" t="n"/>
      <c r="DS1306" s="436" t="n"/>
      <c r="DT1306" s="436" t="n"/>
      <c r="DU1306" s="436" t="n"/>
      <c r="DV1306" s="436" t="n"/>
      <c r="DW1306" s="436" t="n"/>
      <c r="DX1306" s="436" t="n"/>
      <c r="DY1306" s="436" t="n"/>
      <c r="DZ1306" s="436" t="n"/>
      <c r="EA1306" s="436" t="n"/>
      <c r="EB1306" s="436" t="n"/>
      <c r="EC1306" s="436" t="n"/>
      <c r="ED1306" s="436" t="n"/>
      <c r="EE1306" s="436" t="n"/>
      <c r="EF1306" s="436" t="n"/>
      <c r="EG1306" s="436" t="n"/>
      <c r="EH1306" s="436" t="n"/>
      <c r="EI1306" s="436" t="n"/>
      <c r="EJ1306" s="436" t="n"/>
      <c r="EK1306" s="436" t="n"/>
      <c r="EL1306" s="436" t="n"/>
      <c r="EM1306" s="436" t="n"/>
      <c r="EN1306" s="436" t="n"/>
      <c r="EO1306" s="436" t="n"/>
      <c r="EP1306" s="436" t="n"/>
      <c r="EQ1306" s="436" t="n"/>
      <c r="ER1306" s="436" t="n"/>
      <c r="ES1306" s="436" t="n"/>
      <c r="ET1306" s="436" t="n"/>
      <c r="EU1306" s="436" t="n"/>
      <c r="EV1306" s="436" t="n"/>
      <c r="EW1306" s="436" t="n"/>
      <c r="EX1306" s="436" t="n"/>
      <c r="EY1306" s="436" t="n"/>
      <c r="EZ1306" s="436" t="n"/>
      <c r="FA1306" s="436" t="n"/>
      <c r="FB1306" s="436" t="n"/>
      <c r="FC1306" s="436" t="n"/>
      <c r="FD1306" s="436" t="n"/>
      <c r="FE1306" s="436" t="n"/>
      <c r="FF1306" s="436" t="n"/>
      <c r="FG1306" s="436" t="n"/>
      <c r="FH1306" s="436" t="n"/>
      <c r="FI1306" s="436" t="n"/>
      <c r="FJ1306" s="436" t="n"/>
      <c r="FK1306" s="436" t="n"/>
      <c r="FL1306" s="436" t="n"/>
      <c r="FM1306" s="436" t="n"/>
      <c r="FN1306" s="436" t="n"/>
      <c r="FO1306" s="436" t="n"/>
      <c r="FP1306" s="436" t="n"/>
      <c r="FQ1306" s="436" t="n"/>
      <c r="FR1306" s="436" t="n"/>
      <c r="FS1306" s="436" t="n"/>
      <c r="FT1306" s="436" t="n"/>
      <c r="FU1306" s="436" t="n"/>
      <c r="FV1306" s="436" t="n"/>
      <c r="FW1306" s="436" t="n"/>
      <c r="FX1306" s="436" t="n"/>
      <c r="FY1306" s="436" t="n"/>
      <c r="FZ1306" s="436" t="n"/>
      <c r="GA1306" s="436" t="n"/>
      <c r="GB1306" s="436" t="n"/>
      <c r="GC1306" s="436" t="n"/>
      <c r="GD1306" s="436" t="n"/>
      <c r="GE1306" s="436" t="n"/>
      <c r="GF1306" s="436" t="n"/>
      <c r="GG1306" s="436" t="n"/>
      <c r="GH1306" s="436" t="n"/>
      <c r="GI1306" s="436" t="n"/>
      <c r="GJ1306" s="436" t="n"/>
      <c r="GK1306" s="436" t="n"/>
      <c r="GL1306" s="436" t="n"/>
      <c r="GM1306" s="436" t="n"/>
      <c r="GN1306" s="436" t="n"/>
      <c r="GO1306" s="436" t="n"/>
      <c r="GP1306" s="436" t="n"/>
      <c r="GQ1306" s="436" t="n"/>
      <c r="GR1306" s="436" t="n"/>
      <c r="GS1306" s="436" t="n"/>
      <c r="GT1306" s="436" t="n"/>
      <c r="GU1306" s="436" t="n"/>
      <c r="GV1306" s="436" t="n"/>
      <c r="GW1306" s="436" t="n"/>
      <c r="GX1306" s="436" t="n">
        <v>0</v>
      </c>
    </row>
    <row r="1307"/>
    <row r="1308">
      <c r="A1308" s="437" t="n">
        <v>50</v>
      </c>
      <c r="B1308" s="437" t="n">
        <v>0</v>
      </c>
      <c r="C1308" s="437" t="n">
        <v>0</v>
      </c>
      <c r="D1308" s="437" t="n">
        <v>1</v>
      </c>
      <c r="E1308" s="437" t="n">
        <v>201</v>
      </c>
      <c r="F1308" s="437">
        <f>ROUND(Source!O1306,O1308)</f>
        <v/>
      </c>
      <c r="G1308" s="437" t="inlineStr">
        <is>
          <t>ПЗ</t>
        </is>
      </c>
      <c r="H1308" s="437" t="inlineStr">
        <is>
          <t>Прямые затраты</t>
        </is>
      </c>
      <c r="I1308" s="437" t="n"/>
      <c r="J1308" s="437" t="n"/>
      <c r="K1308" s="437" t="n">
        <v>201</v>
      </c>
      <c r="L1308" s="437" t="n">
        <v>1</v>
      </c>
      <c r="M1308" s="437" t="n">
        <v>3</v>
      </c>
      <c r="N1308" s="437" t="inlineStr"/>
      <c r="O1308" s="437" t="n">
        <v>0</v>
      </c>
      <c r="P1308" s="437" t="n"/>
      <c r="Q1308" s="437" t="n"/>
      <c r="R1308" s="437" t="n"/>
      <c r="S1308" s="437" t="n"/>
      <c r="T1308" s="437" t="n"/>
      <c r="U1308" s="437" t="n"/>
      <c r="V1308" s="437" t="n"/>
      <c r="W1308" s="437" t="n">
        <v>0</v>
      </c>
      <c r="X1308" s="437" t="n">
        <v>1</v>
      </c>
      <c r="Y1308" s="437" t="n">
        <v>0</v>
      </c>
      <c r="Z1308" s="437" t="n"/>
      <c r="AA1308" s="437" t="n"/>
      <c r="AB1308" s="437" t="n"/>
    </row>
    <row r="1309">
      <c r="A1309" s="437" t="n">
        <v>50</v>
      </c>
      <c r="B1309" s="437" t="n">
        <v>0</v>
      </c>
      <c r="C1309" s="437" t="n">
        <v>0</v>
      </c>
      <c r="D1309" s="437" t="n">
        <v>1</v>
      </c>
      <c r="E1309" s="437" t="n">
        <v>202</v>
      </c>
      <c r="F1309" s="437">
        <f>ROUND(Source!P1306,O1309)</f>
        <v/>
      </c>
      <c r="G1309" s="437" t="inlineStr">
        <is>
          <t>СтМатОб</t>
        </is>
      </c>
      <c r="H1309" s="437" t="inlineStr">
        <is>
          <t>Стоимость материальных ресурсов (всего)</t>
        </is>
      </c>
      <c r="I1309" s="437" t="n"/>
      <c r="J1309" s="437" t="n"/>
      <c r="K1309" s="437" t="n">
        <v>202</v>
      </c>
      <c r="L1309" s="437" t="n">
        <v>2</v>
      </c>
      <c r="M1309" s="437" t="n">
        <v>3</v>
      </c>
      <c r="N1309" s="437" t="inlineStr"/>
      <c r="O1309" s="437" t="n">
        <v>0</v>
      </c>
      <c r="P1309" s="437" t="n"/>
      <c r="Q1309" s="437" t="n"/>
      <c r="R1309" s="437" t="n"/>
      <c r="S1309" s="437" t="n"/>
      <c r="T1309" s="437" t="n"/>
      <c r="U1309" s="437" t="n"/>
      <c r="V1309" s="437" t="n"/>
      <c r="W1309" s="437" t="n">
        <v>0</v>
      </c>
      <c r="X1309" s="437" t="n">
        <v>1</v>
      </c>
      <c r="Y1309" s="437" t="n">
        <v>0</v>
      </c>
      <c r="Z1309" s="437" t="n"/>
      <c r="AA1309" s="437" t="n"/>
      <c r="AB1309" s="437" t="n"/>
    </row>
    <row r="1310">
      <c r="A1310" s="437" t="n">
        <v>50</v>
      </c>
      <c r="B1310" s="437" t="n">
        <v>0</v>
      </c>
      <c r="C1310" s="437" t="n">
        <v>0</v>
      </c>
      <c r="D1310" s="437" t="n">
        <v>1</v>
      </c>
      <c r="E1310" s="437" t="n">
        <v>222</v>
      </c>
      <c r="F1310" s="437">
        <f>ROUND(Source!AO1306,O1310)</f>
        <v/>
      </c>
      <c r="G1310" s="437" t="inlineStr">
        <is>
          <t>СтМатОбЗак</t>
        </is>
      </c>
      <c r="H1310" s="437" t="inlineStr">
        <is>
          <t>Стоимость материалов и оборудования заказчика</t>
        </is>
      </c>
      <c r="I1310" s="437" t="n"/>
      <c r="J1310" s="437" t="n"/>
      <c r="K1310" s="437" t="n">
        <v>222</v>
      </c>
      <c r="L1310" s="437" t="n">
        <v>3</v>
      </c>
      <c r="M1310" s="437" t="n">
        <v>3</v>
      </c>
      <c r="N1310" s="437" t="inlineStr"/>
      <c r="O1310" s="437" t="n">
        <v>0</v>
      </c>
      <c r="P1310" s="437" t="n"/>
      <c r="Q1310" s="437" t="n"/>
      <c r="R1310" s="437" t="n"/>
      <c r="S1310" s="437" t="n"/>
      <c r="T1310" s="437" t="n"/>
      <c r="U1310" s="437" t="n"/>
      <c r="V1310" s="437" t="n"/>
      <c r="W1310" s="437" t="n">
        <v>0</v>
      </c>
      <c r="X1310" s="437" t="n">
        <v>1</v>
      </c>
      <c r="Y1310" s="437" t="n">
        <v>0</v>
      </c>
      <c r="Z1310" s="437" t="n"/>
      <c r="AA1310" s="437" t="n"/>
      <c r="AB1310" s="437" t="n"/>
    </row>
    <row r="1311">
      <c r="A1311" s="437" t="n">
        <v>50</v>
      </c>
      <c r="B1311" s="437" t="n">
        <v>0</v>
      </c>
      <c r="C1311" s="437" t="n">
        <v>0</v>
      </c>
      <c r="D1311" s="437" t="n">
        <v>1</v>
      </c>
      <c r="E1311" s="437" t="n">
        <v>225</v>
      </c>
      <c r="F1311" s="437">
        <f>ROUND(Source!AV1306,O1311)</f>
        <v/>
      </c>
      <c r="G1311" s="437" t="inlineStr">
        <is>
          <t>СтМатОбПод</t>
        </is>
      </c>
      <c r="H1311" s="437" t="inlineStr">
        <is>
          <t>Стоимость материалов и оборудования подрядчика</t>
        </is>
      </c>
      <c r="I1311" s="437" t="n"/>
      <c r="J1311" s="437" t="n"/>
      <c r="K1311" s="437" t="n">
        <v>225</v>
      </c>
      <c r="L1311" s="437" t="n">
        <v>4</v>
      </c>
      <c r="M1311" s="437" t="n">
        <v>3</v>
      </c>
      <c r="N1311" s="437" t="inlineStr"/>
      <c r="O1311" s="437" t="n">
        <v>0</v>
      </c>
      <c r="P1311" s="437" t="n"/>
      <c r="Q1311" s="437" t="n"/>
      <c r="R1311" s="437" t="n"/>
      <c r="S1311" s="437" t="n"/>
      <c r="T1311" s="437" t="n"/>
      <c r="U1311" s="437" t="n"/>
      <c r="V1311" s="437" t="n"/>
      <c r="W1311" s="437" t="n">
        <v>0</v>
      </c>
      <c r="X1311" s="437" t="n">
        <v>1</v>
      </c>
      <c r="Y1311" s="437" t="n">
        <v>0</v>
      </c>
      <c r="Z1311" s="437" t="n"/>
      <c r="AA1311" s="437" t="n"/>
      <c r="AB1311" s="437" t="n"/>
    </row>
    <row r="1312">
      <c r="A1312" s="437" t="n">
        <v>50</v>
      </c>
      <c r="B1312" s="437" t="n">
        <v>0</v>
      </c>
      <c r="C1312" s="437" t="n">
        <v>0</v>
      </c>
      <c r="D1312" s="437" t="n">
        <v>1</v>
      </c>
      <c r="E1312" s="437" t="n">
        <v>226</v>
      </c>
      <c r="F1312" s="437">
        <f>ROUND(Source!AW1306,O1312)</f>
        <v/>
      </c>
      <c r="G1312" s="437" t="inlineStr">
        <is>
          <t>СтМат</t>
        </is>
      </c>
      <c r="H1312" s="437" t="inlineStr">
        <is>
          <t>Стоимость материалов (всего)</t>
        </is>
      </c>
      <c r="I1312" s="437" t="n"/>
      <c r="J1312" s="437" t="n"/>
      <c r="K1312" s="437" t="n">
        <v>226</v>
      </c>
      <c r="L1312" s="437" t="n">
        <v>5</v>
      </c>
      <c r="M1312" s="437" t="n">
        <v>3</v>
      </c>
      <c r="N1312" s="437" t="inlineStr"/>
      <c r="O1312" s="437" t="n">
        <v>0</v>
      </c>
      <c r="P1312" s="437" t="n"/>
      <c r="Q1312" s="437" t="n"/>
      <c r="R1312" s="437" t="n"/>
      <c r="S1312" s="437" t="n"/>
      <c r="T1312" s="437" t="n"/>
      <c r="U1312" s="437" t="n"/>
      <c r="V1312" s="437" t="n"/>
      <c r="W1312" s="437" t="n">
        <v>0</v>
      </c>
      <c r="X1312" s="437" t="n">
        <v>1</v>
      </c>
      <c r="Y1312" s="437" t="n">
        <v>0</v>
      </c>
      <c r="Z1312" s="437" t="n"/>
      <c r="AA1312" s="437" t="n"/>
      <c r="AB1312" s="437" t="n"/>
    </row>
    <row r="1313">
      <c r="A1313" s="437" t="n">
        <v>50</v>
      </c>
      <c r="B1313" s="437" t="n">
        <v>0</v>
      </c>
      <c r="C1313" s="437" t="n">
        <v>0</v>
      </c>
      <c r="D1313" s="437" t="n">
        <v>1</v>
      </c>
      <c r="E1313" s="437" t="n">
        <v>227</v>
      </c>
      <c r="F1313" s="437">
        <f>ROUND(Source!AX1306,O1313)</f>
        <v/>
      </c>
      <c r="G1313" s="437" t="inlineStr">
        <is>
          <t>СтМатЗак</t>
        </is>
      </c>
      <c r="H1313" s="437" t="inlineStr">
        <is>
          <t>Стоимость материалов заказчика</t>
        </is>
      </c>
      <c r="I1313" s="437" t="n"/>
      <c r="J1313" s="437" t="n"/>
      <c r="K1313" s="437" t="n">
        <v>227</v>
      </c>
      <c r="L1313" s="437" t="n">
        <v>6</v>
      </c>
      <c r="M1313" s="437" t="n">
        <v>3</v>
      </c>
      <c r="N1313" s="437" t="inlineStr"/>
      <c r="O1313" s="437" t="n">
        <v>0</v>
      </c>
      <c r="P1313" s="437" t="n"/>
      <c r="Q1313" s="437" t="n"/>
      <c r="R1313" s="437" t="n"/>
      <c r="S1313" s="437" t="n"/>
      <c r="T1313" s="437" t="n"/>
      <c r="U1313" s="437" t="n"/>
      <c r="V1313" s="437" t="n"/>
      <c r="W1313" s="437" t="n">
        <v>0</v>
      </c>
      <c r="X1313" s="437" t="n">
        <v>1</v>
      </c>
      <c r="Y1313" s="437" t="n">
        <v>0</v>
      </c>
      <c r="Z1313" s="437" t="n"/>
      <c r="AA1313" s="437" t="n"/>
      <c r="AB1313" s="437" t="n"/>
    </row>
    <row r="1314">
      <c r="A1314" s="437" t="n">
        <v>50</v>
      </c>
      <c r="B1314" s="437" t="n">
        <v>0</v>
      </c>
      <c r="C1314" s="437" t="n">
        <v>0</v>
      </c>
      <c r="D1314" s="437" t="n">
        <v>1</v>
      </c>
      <c r="E1314" s="437" t="n">
        <v>228</v>
      </c>
      <c r="F1314" s="437">
        <f>ROUND(Source!AY1306,O1314)</f>
        <v/>
      </c>
      <c r="G1314" s="437" t="inlineStr">
        <is>
          <t>СтМатПод</t>
        </is>
      </c>
      <c r="H1314" s="437" t="inlineStr">
        <is>
          <t>Стоимость материалов подрядчика</t>
        </is>
      </c>
      <c r="I1314" s="437" t="n"/>
      <c r="J1314" s="437" t="n"/>
      <c r="K1314" s="437" t="n">
        <v>228</v>
      </c>
      <c r="L1314" s="437" t="n">
        <v>7</v>
      </c>
      <c r="M1314" s="437" t="n">
        <v>3</v>
      </c>
      <c r="N1314" s="437" t="inlineStr"/>
      <c r="O1314" s="437" t="n">
        <v>0</v>
      </c>
      <c r="P1314" s="437" t="n"/>
      <c r="Q1314" s="437" t="n"/>
      <c r="R1314" s="437" t="n"/>
      <c r="S1314" s="437" t="n"/>
      <c r="T1314" s="437" t="n"/>
      <c r="U1314" s="437" t="n"/>
      <c r="V1314" s="437" t="n"/>
      <c r="W1314" s="437" t="n">
        <v>0</v>
      </c>
      <c r="X1314" s="437" t="n">
        <v>1</v>
      </c>
      <c r="Y1314" s="437" t="n">
        <v>0</v>
      </c>
      <c r="Z1314" s="437" t="n"/>
      <c r="AA1314" s="437" t="n"/>
      <c r="AB1314" s="437" t="n"/>
    </row>
    <row r="1315">
      <c r="A1315" s="437" t="n">
        <v>50</v>
      </c>
      <c r="B1315" s="437" t="n">
        <v>0</v>
      </c>
      <c r="C1315" s="437" t="n">
        <v>0</v>
      </c>
      <c r="D1315" s="437" t="n">
        <v>1</v>
      </c>
      <c r="E1315" s="437" t="n">
        <v>216</v>
      </c>
      <c r="F1315" s="437">
        <f>ROUND(Source!AP1306,O1315)</f>
        <v/>
      </c>
      <c r="G1315" s="437" t="inlineStr">
        <is>
          <t>Оборуд</t>
        </is>
      </c>
      <c r="H1315" s="437" t="inlineStr">
        <is>
          <t>Стоимость оборудования (всего)</t>
        </is>
      </c>
      <c r="I1315" s="437" t="n"/>
      <c r="J1315" s="437" t="n"/>
      <c r="K1315" s="437" t="n">
        <v>216</v>
      </c>
      <c r="L1315" s="437" t="n">
        <v>8</v>
      </c>
      <c r="M1315" s="437" t="n">
        <v>3</v>
      </c>
      <c r="N1315" s="437" t="inlineStr"/>
      <c r="O1315" s="437" t="n">
        <v>0</v>
      </c>
      <c r="P1315" s="437" t="n"/>
      <c r="Q1315" s="437" t="n"/>
      <c r="R1315" s="437" t="n"/>
      <c r="S1315" s="437" t="n"/>
      <c r="T1315" s="437" t="n"/>
      <c r="U1315" s="437" t="n"/>
      <c r="V1315" s="437" t="n"/>
      <c r="W1315" s="437" t="n">
        <v>0</v>
      </c>
      <c r="X1315" s="437" t="n">
        <v>1</v>
      </c>
      <c r="Y1315" s="437" t="n">
        <v>0</v>
      </c>
      <c r="Z1315" s="437" t="n"/>
      <c r="AA1315" s="437" t="n"/>
      <c r="AB1315" s="437" t="n"/>
    </row>
    <row r="1316">
      <c r="A1316" s="437" t="n">
        <v>50</v>
      </c>
      <c r="B1316" s="437" t="n">
        <v>0</v>
      </c>
      <c r="C1316" s="437" t="n">
        <v>0</v>
      </c>
      <c r="D1316" s="437" t="n">
        <v>1</v>
      </c>
      <c r="E1316" s="437" t="n">
        <v>223</v>
      </c>
      <c r="F1316" s="437">
        <f>ROUND(Source!AQ1306,O1316)</f>
        <v/>
      </c>
      <c r="G1316" s="437" t="inlineStr">
        <is>
          <t>ОборудЗак</t>
        </is>
      </c>
      <c r="H1316" s="437" t="inlineStr">
        <is>
          <t>Стоимость оборудования заказчика</t>
        </is>
      </c>
      <c r="I1316" s="437" t="n"/>
      <c r="J1316" s="437" t="n"/>
      <c r="K1316" s="437" t="n">
        <v>223</v>
      </c>
      <c r="L1316" s="437" t="n">
        <v>9</v>
      </c>
      <c r="M1316" s="437" t="n">
        <v>3</v>
      </c>
      <c r="N1316" s="437" t="inlineStr"/>
      <c r="O1316" s="437" t="n">
        <v>0</v>
      </c>
      <c r="P1316" s="437" t="n"/>
      <c r="Q1316" s="437" t="n"/>
      <c r="R1316" s="437" t="n"/>
      <c r="S1316" s="437" t="n"/>
      <c r="T1316" s="437" t="n"/>
      <c r="U1316" s="437" t="n"/>
      <c r="V1316" s="437" t="n"/>
      <c r="W1316" s="437" t="n">
        <v>0</v>
      </c>
      <c r="X1316" s="437" t="n">
        <v>1</v>
      </c>
      <c r="Y1316" s="437" t="n">
        <v>0</v>
      </c>
      <c r="Z1316" s="437" t="n"/>
      <c r="AA1316" s="437" t="n"/>
      <c r="AB1316" s="437" t="n"/>
    </row>
    <row r="1317">
      <c r="A1317" s="437" t="n">
        <v>50</v>
      </c>
      <c r="B1317" s="437" t="n">
        <v>0</v>
      </c>
      <c r="C1317" s="437" t="n">
        <v>0</v>
      </c>
      <c r="D1317" s="437" t="n">
        <v>1</v>
      </c>
      <c r="E1317" s="437" t="n">
        <v>229</v>
      </c>
      <c r="F1317" s="437">
        <f>ROUND(Source!AZ1306,O1317)</f>
        <v/>
      </c>
      <c r="G1317" s="437" t="inlineStr">
        <is>
          <t>ОборудПод</t>
        </is>
      </c>
      <c r="H1317" s="437" t="inlineStr">
        <is>
          <t>Стоимость оборудования подрядчика</t>
        </is>
      </c>
      <c r="I1317" s="437" t="n"/>
      <c r="J1317" s="437" t="n"/>
      <c r="K1317" s="437" t="n">
        <v>229</v>
      </c>
      <c r="L1317" s="437" t="n">
        <v>10</v>
      </c>
      <c r="M1317" s="437" t="n">
        <v>3</v>
      </c>
      <c r="N1317" s="437" t="inlineStr"/>
      <c r="O1317" s="437" t="n">
        <v>0</v>
      </c>
      <c r="P1317" s="437" t="n"/>
      <c r="Q1317" s="437" t="n"/>
      <c r="R1317" s="437" t="n"/>
      <c r="S1317" s="437" t="n"/>
      <c r="T1317" s="437" t="n"/>
      <c r="U1317" s="437" t="n"/>
      <c r="V1317" s="437" t="n"/>
      <c r="W1317" s="437" t="n">
        <v>0</v>
      </c>
      <c r="X1317" s="437" t="n">
        <v>1</v>
      </c>
      <c r="Y1317" s="437" t="n">
        <v>0</v>
      </c>
      <c r="Z1317" s="437" t="n"/>
      <c r="AA1317" s="437" t="n"/>
      <c r="AB1317" s="437" t="n"/>
    </row>
    <row r="1318">
      <c r="A1318" s="437" t="n">
        <v>50</v>
      </c>
      <c r="B1318" s="437" t="n">
        <v>0</v>
      </c>
      <c r="C1318" s="437" t="n">
        <v>0</v>
      </c>
      <c r="D1318" s="437" t="n">
        <v>1</v>
      </c>
      <c r="E1318" s="437" t="n">
        <v>203</v>
      </c>
      <c r="F1318" s="437">
        <f>ROUND(Source!Q1306,O1318)</f>
        <v/>
      </c>
      <c r="G1318" s="437" t="inlineStr">
        <is>
          <t>ЭММ</t>
        </is>
      </c>
      <c r="H1318" s="437" t="inlineStr">
        <is>
          <t>Эксплуатация машин</t>
        </is>
      </c>
      <c r="I1318" s="437" t="n"/>
      <c r="J1318" s="437" t="n"/>
      <c r="K1318" s="437" t="n">
        <v>203</v>
      </c>
      <c r="L1318" s="437" t="n">
        <v>11</v>
      </c>
      <c r="M1318" s="437" t="n">
        <v>3</v>
      </c>
      <c r="N1318" s="437" t="inlineStr"/>
      <c r="O1318" s="437" t="n">
        <v>0</v>
      </c>
      <c r="P1318" s="437" t="n"/>
      <c r="Q1318" s="437" t="n"/>
      <c r="R1318" s="437" t="n"/>
      <c r="S1318" s="437" t="n"/>
      <c r="T1318" s="437" t="n"/>
      <c r="U1318" s="437" t="n"/>
      <c r="V1318" s="437" t="n"/>
      <c r="W1318" s="437" t="n">
        <v>0</v>
      </c>
      <c r="X1318" s="437" t="n">
        <v>1</v>
      </c>
      <c r="Y1318" s="437" t="n">
        <v>0</v>
      </c>
      <c r="Z1318" s="437" t="n"/>
      <c r="AA1318" s="437" t="n"/>
      <c r="AB1318" s="437" t="n"/>
    </row>
    <row r="1319">
      <c r="A1319" s="437" t="n">
        <v>50</v>
      </c>
      <c r="B1319" s="437" t="n">
        <v>0</v>
      </c>
      <c r="C1319" s="437" t="n">
        <v>0</v>
      </c>
      <c r="D1319" s="437" t="n">
        <v>1</v>
      </c>
      <c r="E1319" s="437" t="n">
        <v>231</v>
      </c>
      <c r="F1319" s="437">
        <f>ROUND(Source!BB1306,O1319)</f>
        <v/>
      </c>
      <c r="G1319" s="437" t="inlineStr">
        <is>
          <t>ЭММсНРиСП</t>
        </is>
      </c>
      <c r="H1319" s="437" t="inlineStr">
        <is>
          <t>Эксплуатация машин по ТСН-2001.16</t>
        </is>
      </c>
      <c r="I1319" s="437" t="n"/>
      <c r="J1319" s="437" t="n"/>
      <c r="K1319" s="437" t="n">
        <v>231</v>
      </c>
      <c r="L1319" s="437" t="n">
        <v>12</v>
      </c>
      <c r="M1319" s="437" t="n">
        <v>3</v>
      </c>
      <c r="N1319" s="437" t="inlineStr"/>
      <c r="O1319" s="437" t="n">
        <v>0</v>
      </c>
      <c r="P1319" s="437" t="n"/>
      <c r="Q1319" s="437" t="n"/>
      <c r="R1319" s="437" t="n"/>
      <c r="S1319" s="437" t="n"/>
      <c r="T1319" s="437" t="n"/>
      <c r="U1319" s="437" t="n"/>
      <c r="V1319" s="437" t="n"/>
      <c r="W1319" s="437" t="n">
        <v>0</v>
      </c>
      <c r="X1319" s="437" t="n">
        <v>1</v>
      </c>
      <c r="Y1319" s="437" t="n">
        <v>0</v>
      </c>
      <c r="Z1319" s="437" t="n"/>
      <c r="AA1319" s="437" t="n"/>
      <c r="AB1319" s="437" t="n"/>
    </row>
    <row r="1320">
      <c r="A1320" s="437" t="n">
        <v>50</v>
      </c>
      <c r="B1320" s="437" t="n">
        <v>0</v>
      </c>
      <c r="C1320" s="437" t="n">
        <v>0</v>
      </c>
      <c r="D1320" s="437" t="n">
        <v>1</v>
      </c>
      <c r="E1320" s="437" t="n">
        <v>204</v>
      </c>
      <c r="F1320" s="437">
        <f>ROUND(Source!R1306,O1320)</f>
        <v/>
      </c>
      <c r="G1320" s="437" t="inlineStr">
        <is>
          <t>ЗПМ</t>
        </is>
      </c>
      <c r="H1320" s="437" t="inlineStr">
        <is>
          <t>ЗП машинистов</t>
        </is>
      </c>
      <c r="I1320" s="437" t="n"/>
      <c r="J1320" s="437" t="n"/>
      <c r="K1320" s="437" t="n">
        <v>204</v>
      </c>
      <c r="L1320" s="437" t="n">
        <v>13</v>
      </c>
      <c r="M1320" s="437" t="n">
        <v>3</v>
      </c>
      <c r="N1320" s="437" t="inlineStr"/>
      <c r="O1320" s="437" t="n">
        <v>0</v>
      </c>
      <c r="P1320" s="437" t="n"/>
      <c r="Q1320" s="437" t="n"/>
      <c r="R1320" s="437" t="n"/>
      <c r="S1320" s="437" t="n"/>
      <c r="T1320" s="437" t="n"/>
      <c r="U1320" s="437" t="n"/>
      <c r="V1320" s="437" t="n"/>
      <c r="W1320" s="437" t="n">
        <v>0</v>
      </c>
      <c r="X1320" s="437" t="n">
        <v>1</v>
      </c>
      <c r="Y1320" s="437" t="n">
        <v>0</v>
      </c>
      <c r="Z1320" s="437" t="n"/>
      <c r="AA1320" s="437" t="n"/>
      <c r="AB1320" s="437" t="n"/>
    </row>
    <row r="1321">
      <c r="A1321" s="437" t="n">
        <v>50</v>
      </c>
      <c r="B1321" s="437" t="n">
        <v>0</v>
      </c>
      <c r="C1321" s="437" t="n">
        <v>0</v>
      </c>
      <c r="D1321" s="437" t="n">
        <v>1</v>
      </c>
      <c r="E1321" s="437" t="n">
        <v>205</v>
      </c>
      <c r="F1321" s="437">
        <f>ROUND(Source!S1306,O1321)</f>
        <v/>
      </c>
      <c r="G1321" s="437" t="inlineStr">
        <is>
          <t>ОЗП</t>
        </is>
      </c>
      <c r="H1321" s="437" t="inlineStr">
        <is>
          <t>Основная ЗП рабочих</t>
        </is>
      </c>
      <c r="I1321" s="437" t="n"/>
      <c r="J1321" s="437" t="n"/>
      <c r="K1321" s="437" t="n">
        <v>205</v>
      </c>
      <c r="L1321" s="437" t="n">
        <v>14</v>
      </c>
      <c r="M1321" s="437" t="n">
        <v>3</v>
      </c>
      <c r="N1321" s="437" t="inlineStr"/>
      <c r="O1321" s="437" t="n">
        <v>0</v>
      </c>
      <c r="P1321" s="437" t="n"/>
      <c r="Q1321" s="437" t="n"/>
      <c r="R1321" s="437" t="n"/>
      <c r="S1321" s="437" t="n"/>
      <c r="T1321" s="437" t="n"/>
      <c r="U1321" s="437" t="n"/>
      <c r="V1321" s="437" t="n"/>
      <c r="W1321" s="437" t="n">
        <v>0</v>
      </c>
      <c r="X1321" s="437" t="n">
        <v>1</v>
      </c>
      <c r="Y1321" s="437" t="n">
        <v>0</v>
      </c>
      <c r="Z1321" s="437" t="n"/>
      <c r="AA1321" s="437" t="n"/>
      <c r="AB1321" s="437" t="n"/>
    </row>
    <row r="1322">
      <c r="A1322" s="437" t="n">
        <v>50</v>
      </c>
      <c r="B1322" s="437" t="n">
        <v>0</v>
      </c>
      <c r="C1322" s="437" t="n">
        <v>0</v>
      </c>
      <c r="D1322" s="437" t="n">
        <v>1</v>
      </c>
      <c r="E1322" s="437" t="n">
        <v>232</v>
      </c>
      <c r="F1322" s="437">
        <f>ROUND(Source!BC1306,O1322)</f>
        <v/>
      </c>
      <c r="G1322" s="437" t="inlineStr">
        <is>
          <t>ОЗПсНРиСП</t>
        </is>
      </c>
      <c r="H1322" s="437" t="inlineStr">
        <is>
          <t>Основная ЗП рабочих по ТСН-2001.16</t>
        </is>
      </c>
      <c r="I1322" s="437" t="n"/>
      <c r="J1322" s="437" t="n"/>
      <c r="K1322" s="437" t="n">
        <v>232</v>
      </c>
      <c r="L1322" s="437" t="n">
        <v>15</v>
      </c>
      <c r="M1322" s="437" t="n">
        <v>3</v>
      </c>
      <c r="N1322" s="437" t="inlineStr"/>
      <c r="O1322" s="437" t="n">
        <v>0</v>
      </c>
      <c r="P1322" s="437" t="n"/>
      <c r="Q1322" s="437" t="n"/>
      <c r="R1322" s="437" t="n"/>
      <c r="S1322" s="437" t="n"/>
      <c r="T1322" s="437" t="n"/>
      <c r="U1322" s="437" t="n"/>
      <c r="V1322" s="437" t="n"/>
      <c r="W1322" s="437" t="n">
        <v>0</v>
      </c>
      <c r="X1322" s="437" t="n">
        <v>1</v>
      </c>
      <c r="Y1322" s="437" t="n">
        <v>0</v>
      </c>
      <c r="Z1322" s="437" t="n"/>
      <c r="AA1322" s="437" t="n"/>
      <c r="AB1322" s="437" t="n"/>
    </row>
    <row r="1323">
      <c r="A1323" s="437" t="n">
        <v>50</v>
      </c>
      <c r="B1323" s="437" t="n">
        <v>0</v>
      </c>
      <c r="C1323" s="437" t="n">
        <v>0</v>
      </c>
      <c r="D1323" s="437" t="n">
        <v>1</v>
      </c>
      <c r="E1323" s="437" t="n">
        <v>214</v>
      </c>
      <c r="F1323" s="437">
        <f>ROUND(Source!AS1306,O1323)</f>
        <v/>
      </c>
      <c r="G1323" s="437" t="inlineStr">
        <is>
          <t>Строит</t>
        </is>
      </c>
      <c r="H1323" s="437" t="inlineStr">
        <is>
          <t>Строительные работы с НР и СП</t>
        </is>
      </c>
      <c r="I1323" s="437" t="n"/>
      <c r="J1323" s="437" t="n"/>
      <c r="K1323" s="437" t="n">
        <v>214</v>
      </c>
      <c r="L1323" s="437" t="n">
        <v>16</v>
      </c>
      <c r="M1323" s="437" t="n">
        <v>3</v>
      </c>
      <c r="N1323" s="437" t="inlineStr"/>
      <c r="O1323" s="437" t="n">
        <v>0</v>
      </c>
      <c r="P1323" s="437" t="n"/>
      <c r="Q1323" s="437" t="n"/>
      <c r="R1323" s="437" t="n"/>
      <c r="S1323" s="437" t="n"/>
      <c r="T1323" s="437" t="n"/>
      <c r="U1323" s="437" t="n"/>
      <c r="V1323" s="437" t="n"/>
      <c r="W1323" s="437" t="n">
        <v>0</v>
      </c>
      <c r="X1323" s="437" t="n">
        <v>1</v>
      </c>
      <c r="Y1323" s="437" t="n">
        <v>0</v>
      </c>
      <c r="Z1323" s="437" t="n"/>
      <c r="AA1323" s="437" t="n"/>
      <c r="AB1323" s="437" t="n"/>
    </row>
    <row r="1324">
      <c r="A1324" s="437" t="n">
        <v>50</v>
      </c>
      <c r="B1324" s="437" t="n">
        <v>0</v>
      </c>
      <c r="C1324" s="437" t="n">
        <v>0</v>
      </c>
      <c r="D1324" s="437" t="n">
        <v>1</v>
      </c>
      <c r="E1324" s="437" t="n">
        <v>215</v>
      </c>
      <c r="F1324" s="437">
        <f>ROUND(Source!AT1306,O1324)</f>
        <v/>
      </c>
      <c r="G1324" s="437" t="inlineStr">
        <is>
          <t>Монтаж</t>
        </is>
      </c>
      <c r="H1324" s="437" t="inlineStr">
        <is>
          <t>Монтажные работы с НР и СП</t>
        </is>
      </c>
      <c r="I1324" s="437" t="n"/>
      <c r="J1324" s="437" t="n"/>
      <c r="K1324" s="437" t="n">
        <v>215</v>
      </c>
      <c r="L1324" s="437" t="n">
        <v>17</v>
      </c>
      <c r="M1324" s="437" t="n">
        <v>3</v>
      </c>
      <c r="N1324" s="437" t="inlineStr"/>
      <c r="O1324" s="437" t="n">
        <v>0</v>
      </c>
      <c r="P1324" s="437" t="n"/>
      <c r="Q1324" s="437" t="n"/>
      <c r="R1324" s="437" t="n"/>
      <c r="S1324" s="437" t="n"/>
      <c r="T1324" s="437" t="n"/>
      <c r="U1324" s="437" t="n"/>
      <c r="V1324" s="437" t="n"/>
      <c r="W1324" s="437" t="n">
        <v>0</v>
      </c>
      <c r="X1324" s="437" t="n">
        <v>1</v>
      </c>
      <c r="Y1324" s="437" t="n">
        <v>0</v>
      </c>
      <c r="Z1324" s="437" t="n"/>
      <c r="AA1324" s="437" t="n"/>
      <c r="AB1324" s="437" t="n"/>
    </row>
    <row r="1325">
      <c r="A1325" s="437" t="n">
        <v>50</v>
      </c>
      <c r="B1325" s="437" t="n">
        <v>0</v>
      </c>
      <c r="C1325" s="437" t="n">
        <v>0</v>
      </c>
      <c r="D1325" s="437" t="n">
        <v>1</v>
      </c>
      <c r="E1325" s="437" t="n">
        <v>217</v>
      </c>
      <c r="F1325" s="437">
        <f>ROUND(Source!AU1306,O1325)</f>
        <v/>
      </c>
      <c r="G1325" s="437" t="inlineStr">
        <is>
          <t>Прочие</t>
        </is>
      </c>
      <c r="H1325" s="437" t="inlineStr">
        <is>
          <t>Прочие работы с НР и СП</t>
        </is>
      </c>
      <c r="I1325" s="437" t="n"/>
      <c r="J1325" s="437" t="n"/>
      <c r="K1325" s="437" t="n">
        <v>217</v>
      </c>
      <c r="L1325" s="437" t="n">
        <v>18</v>
      </c>
      <c r="M1325" s="437" t="n">
        <v>3</v>
      </c>
      <c r="N1325" s="437" t="inlineStr"/>
      <c r="O1325" s="437" t="n">
        <v>0</v>
      </c>
      <c r="P1325" s="437" t="n"/>
      <c r="Q1325" s="437" t="n"/>
      <c r="R1325" s="437" t="n"/>
      <c r="S1325" s="437" t="n"/>
      <c r="T1325" s="437" t="n"/>
      <c r="U1325" s="437" t="n"/>
      <c r="V1325" s="437" t="n"/>
      <c r="W1325" s="437" t="n">
        <v>0</v>
      </c>
      <c r="X1325" s="437" t="n">
        <v>1</v>
      </c>
      <c r="Y1325" s="437" t="n">
        <v>0</v>
      </c>
      <c r="Z1325" s="437" t="n"/>
      <c r="AA1325" s="437" t="n"/>
      <c r="AB1325" s="437" t="n"/>
    </row>
    <row r="1326">
      <c r="A1326" s="437" t="n">
        <v>50</v>
      </c>
      <c r="B1326" s="437" t="n">
        <v>0</v>
      </c>
      <c r="C1326" s="437" t="n">
        <v>0</v>
      </c>
      <c r="D1326" s="437" t="n">
        <v>1</v>
      </c>
      <c r="E1326" s="437" t="n">
        <v>230</v>
      </c>
      <c r="F1326" s="437">
        <f>ROUND(Source!BA1306,O1326)</f>
        <v/>
      </c>
      <c r="G1326" s="437" t="inlineStr">
        <is>
          <t>ПрочиеЗатр</t>
        </is>
      </c>
      <c r="H1326" s="437" t="inlineStr">
        <is>
          <t>Прочие затраты по ТСН-2001.16</t>
        </is>
      </c>
      <c r="I1326" s="437" t="n"/>
      <c r="J1326" s="437" t="n"/>
      <c r="K1326" s="437" t="n">
        <v>230</v>
      </c>
      <c r="L1326" s="437" t="n">
        <v>19</v>
      </c>
      <c r="M1326" s="437" t="n">
        <v>3</v>
      </c>
      <c r="N1326" s="437" t="inlineStr"/>
      <c r="O1326" s="437" t="n">
        <v>0</v>
      </c>
      <c r="P1326" s="437" t="n"/>
      <c r="Q1326" s="437" t="n"/>
      <c r="R1326" s="437" t="n"/>
      <c r="S1326" s="437" t="n"/>
      <c r="T1326" s="437" t="n"/>
      <c r="U1326" s="437" t="n"/>
      <c r="V1326" s="437" t="n"/>
      <c r="W1326" s="437" t="n">
        <v>0</v>
      </c>
      <c r="X1326" s="437" t="n">
        <v>1</v>
      </c>
      <c r="Y1326" s="437" t="n">
        <v>0</v>
      </c>
      <c r="Z1326" s="437" t="n"/>
      <c r="AA1326" s="437" t="n"/>
      <c r="AB1326" s="437" t="n"/>
    </row>
    <row r="1327">
      <c r="A1327" s="437" t="n">
        <v>50</v>
      </c>
      <c r="B1327" s="437" t="n">
        <v>0</v>
      </c>
      <c r="C1327" s="437" t="n">
        <v>0</v>
      </c>
      <c r="D1327" s="437" t="n">
        <v>1</v>
      </c>
      <c r="E1327" s="437" t="n">
        <v>206</v>
      </c>
      <c r="F1327" s="437">
        <f>ROUND(Source!T1306,O1327)</f>
        <v/>
      </c>
      <c r="G1327" s="437" t="inlineStr">
        <is>
          <t>ВозврМат</t>
        </is>
      </c>
      <c r="H1327" s="437" t="inlineStr">
        <is>
          <t>Возврат материалов</t>
        </is>
      </c>
      <c r="I1327" s="437" t="n"/>
      <c r="J1327" s="437" t="n"/>
      <c r="K1327" s="437" t="n">
        <v>206</v>
      </c>
      <c r="L1327" s="437" t="n">
        <v>20</v>
      </c>
      <c r="M1327" s="437" t="n">
        <v>3</v>
      </c>
      <c r="N1327" s="437" t="inlineStr"/>
      <c r="O1327" s="437" t="n">
        <v>0</v>
      </c>
      <c r="P1327" s="437" t="n"/>
      <c r="Q1327" s="437" t="n"/>
      <c r="R1327" s="437" t="n"/>
      <c r="S1327" s="437" t="n"/>
      <c r="T1327" s="437" t="n"/>
      <c r="U1327" s="437" t="n"/>
      <c r="V1327" s="437" t="n"/>
      <c r="W1327" s="437" t="n">
        <v>0</v>
      </c>
      <c r="X1327" s="437" t="n">
        <v>1</v>
      </c>
      <c r="Y1327" s="437" t="n">
        <v>0</v>
      </c>
      <c r="Z1327" s="437" t="n"/>
      <c r="AA1327" s="437" t="n"/>
      <c r="AB1327" s="437" t="n"/>
    </row>
    <row r="1328">
      <c r="A1328" s="437" t="n">
        <v>50</v>
      </c>
      <c r="B1328" s="437" t="n">
        <v>0</v>
      </c>
      <c r="C1328" s="437" t="n">
        <v>0</v>
      </c>
      <c r="D1328" s="437" t="n">
        <v>1</v>
      </c>
      <c r="E1328" s="437" t="n">
        <v>207</v>
      </c>
      <c r="F1328" s="437">
        <f>ROUND(Source!U1306,O1328)</f>
        <v/>
      </c>
      <c r="G1328" s="437" t="inlineStr">
        <is>
          <t>ТрудСтр</t>
        </is>
      </c>
      <c r="H1328" s="437" t="inlineStr">
        <is>
          <t>Трудозатраты строителей</t>
        </is>
      </c>
      <c r="I1328" s="437" t="n"/>
      <c r="J1328" s="437" t="n"/>
      <c r="K1328" s="437" t="n">
        <v>207</v>
      </c>
      <c r="L1328" s="437" t="n">
        <v>21</v>
      </c>
      <c r="M1328" s="437" t="n">
        <v>3</v>
      </c>
      <c r="N1328" s="437" t="inlineStr"/>
      <c r="O1328" s="437" t="n">
        <v>7</v>
      </c>
      <c r="P1328" s="437" t="n"/>
      <c r="Q1328" s="437" t="n"/>
      <c r="R1328" s="437" t="n"/>
      <c r="S1328" s="437" t="n"/>
      <c r="T1328" s="437" t="n"/>
      <c r="U1328" s="437" t="n"/>
      <c r="V1328" s="437" t="n"/>
      <c r="W1328" s="437" t="n">
        <v>0</v>
      </c>
      <c r="X1328" s="437" t="n">
        <v>1</v>
      </c>
      <c r="Y1328" s="437" t="n">
        <v>0</v>
      </c>
      <c r="Z1328" s="437" t="n"/>
      <c r="AA1328" s="437" t="n"/>
      <c r="AB1328" s="437" t="n"/>
    </row>
    <row r="1329">
      <c r="A1329" s="437" t="n">
        <v>50</v>
      </c>
      <c r="B1329" s="437" t="n">
        <v>0</v>
      </c>
      <c r="C1329" s="437" t="n">
        <v>0</v>
      </c>
      <c r="D1329" s="437" t="n">
        <v>1</v>
      </c>
      <c r="E1329" s="437" t="n">
        <v>208</v>
      </c>
      <c r="F1329" s="437">
        <f>ROUND(Source!V1306,O1329)</f>
        <v/>
      </c>
      <c r="G1329" s="437" t="inlineStr">
        <is>
          <t>ТрудМаш</t>
        </is>
      </c>
      <c r="H1329" s="437" t="inlineStr">
        <is>
          <t>Трудозатраты машинистов</t>
        </is>
      </c>
      <c r="I1329" s="437" t="n"/>
      <c r="J1329" s="437" t="n"/>
      <c r="K1329" s="437" t="n">
        <v>208</v>
      </c>
      <c r="L1329" s="437" t="n">
        <v>22</v>
      </c>
      <c r="M1329" s="437" t="n">
        <v>3</v>
      </c>
      <c r="N1329" s="437" t="inlineStr"/>
      <c r="O1329" s="437" t="n">
        <v>7</v>
      </c>
      <c r="P1329" s="437" t="n"/>
      <c r="Q1329" s="437" t="n"/>
      <c r="R1329" s="437" t="n"/>
      <c r="S1329" s="437" t="n"/>
      <c r="T1329" s="437" t="n"/>
      <c r="U1329" s="437" t="n"/>
      <c r="V1329" s="437" t="n"/>
      <c r="W1329" s="437" t="n">
        <v>0</v>
      </c>
      <c r="X1329" s="437" t="n">
        <v>1</v>
      </c>
      <c r="Y1329" s="437" t="n">
        <v>0</v>
      </c>
      <c r="Z1329" s="437" t="n"/>
      <c r="AA1329" s="437" t="n"/>
      <c r="AB1329" s="437" t="n"/>
    </row>
    <row r="1330">
      <c r="A1330" s="437" t="n">
        <v>50</v>
      </c>
      <c r="B1330" s="437" t="n">
        <v>0</v>
      </c>
      <c r="C1330" s="437" t="n">
        <v>0</v>
      </c>
      <c r="D1330" s="437" t="n">
        <v>1</v>
      </c>
      <c r="E1330" s="437" t="n">
        <v>209</v>
      </c>
      <c r="F1330" s="437">
        <f>ROUND(Source!W1306,O1330)</f>
        <v/>
      </c>
      <c r="G1330" s="437" t="inlineStr">
        <is>
          <t>ТранспМат</t>
        </is>
      </c>
      <c r="H1330" s="437" t="inlineStr">
        <is>
          <t>Транспорт материалов</t>
        </is>
      </c>
      <c r="I1330" s="437" t="n"/>
      <c r="J1330" s="437" t="n"/>
      <c r="K1330" s="437" t="n">
        <v>209</v>
      </c>
      <c r="L1330" s="437" t="n">
        <v>23</v>
      </c>
      <c r="M1330" s="437" t="n">
        <v>3</v>
      </c>
      <c r="N1330" s="437" t="inlineStr"/>
      <c r="O1330" s="437" t="n">
        <v>0</v>
      </c>
      <c r="P1330" s="437" t="n"/>
      <c r="Q1330" s="437" t="n"/>
      <c r="R1330" s="437" t="n"/>
      <c r="S1330" s="437" t="n"/>
      <c r="T1330" s="437" t="n"/>
      <c r="U1330" s="437" t="n"/>
      <c r="V1330" s="437" t="n"/>
      <c r="W1330" s="437" t="n">
        <v>0</v>
      </c>
      <c r="X1330" s="437" t="n">
        <v>1</v>
      </c>
      <c r="Y1330" s="437" t="n">
        <v>0</v>
      </c>
      <c r="Z1330" s="437" t="n"/>
      <c r="AA1330" s="437" t="n"/>
      <c r="AB1330" s="437" t="n"/>
    </row>
    <row r="1331">
      <c r="A1331" s="437" t="n">
        <v>50</v>
      </c>
      <c r="B1331" s="437" t="n">
        <v>0</v>
      </c>
      <c r="C1331" s="437" t="n">
        <v>0</v>
      </c>
      <c r="D1331" s="437" t="n">
        <v>1</v>
      </c>
      <c r="E1331" s="437" t="n">
        <v>233</v>
      </c>
      <c r="F1331" s="437">
        <f>ROUND(Source!BD1306,O1331)</f>
        <v/>
      </c>
      <c r="G1331" s="437" t="inlineStr">
        <is>
          <t>Перевозка</t>
        </is>
      </c>
      <c r="H1331" s="437" t="inlineStr">
        <is>
          <t>Перевозка грузов</t>
        </is>
      </c>
      <c r="I1331" s="437" t="n"/>
      <c r="J1331" s="437" t="n"/>
      <c r="K1331" s="437" t="n">
        <v>233</v>
      </c>
      <c r="L1331" s="437" t="n">
        <v>24</v>
      </c>
      <c r="M1331" s="437" t="n">
        <v>3</v>
      </c>
      <c r="N1331" s="437" t="inlineStr"/>
      <c r="O1331" s="437" t="n">
        <v>0</v>
      </c>
      <c r="P1331" s="437" t="n"/>
      <c r="Q1331" s="437" t="n"/>
      <c r="R1331" s="437" t="n"/>
      <c r="S1331" s="437" t="n"/>
      <c r="T1331" s="437" t="n"/>
      <c r="U1331" s="437" t="n"/>
      <c r="V1331" s="437" t="n"/>
      <c r="W1331" s="437" t="n">
        <v>0</v>
      </c>
      <c r="X1331" s="437" t="n">
        <v>1</v>
      </c>
      <c r="Y1331" s="437" t="n">
        <v>0</v>
      </c>
      <c r="Z1331" s="437" t="n"/>
      <c r="AA1331" s="437" t="n"/>
      <c r="AB1331" s="437" t="n"/>
    </row>
    <row r="1332">
      <c r="A1332" s="437" t="n">
        <v>50</v>
      </c>
      <c r="B1332" s="437" t="n">
        <v>0</v>
      </c>
      <c r="C1332" s="437" t="n">
        <v>0</v>
      </c>
      <c r="D1332" s="437" t="n">
        <v>1</v>
      </c>
      <c r="E1332" s="437" t="n">
        <v>210</v>
      </c>
      <c r="F1332" s="437">
        <f>ROUND(Source!X1306,O1332)</f>
        <v/>
      </c>
      <c r="G1332" s="437" t="inlineStr">
        <is>
          <t>НР</t>
        </is>
      </c>
      <c r="H1332" s="437" t="inlineStr">
        <is>
          <t>Накладные расходы</t>
        </is>
      </c>
      <c r="I1332" s="437" t="n"/>
      <c r="J1332" s="437" t="n"/>
      <c r="K1332" s="437" t="n">
        <v>210</v>
      </c>
      <c r="L1332" s="437" t="n">
        <v>25</v>
      </c>
      <c r="M1332" s="437" t="n">
        <v>3</v>
      </c>
      <c r="N1332" s="437" t="inlineStr"/>
      <c r="O1332" s="437" t="n">
        <v>0</v>
      </c>
      <c r="P1332" s="437" t="n"/>
      <c r="Q1332" s="437" t="n"/>
      <c r="R1332" s="437" t="n"/>
      <c r="S1332" s="437" t="n"/>
      <c r="T1332" s="437" t="n"/>
      <c r="U1332" s="437" t="n"/>
      <c r="V1332" s="437" t="n"/>
      <c r="W1332" s="437" t="n">
        <v>0</v>
      </c>
      <c r="X1332" s="437" t="n">
        <v>1</v>
      </c>
      <c r="Y1332" s="437" t="n">
        <v>0</v>
      </c>
      <c r="Z1332" s="437" t="n"/>
      <c r="AA1332" s="437" t="n"/>
      <c r="AB1332" s="437" t="n"/>
    </row>
    <row r="1333">
      <c r="A1333" s="437" t="n">
        <v>50</v>
      </c>
      <c r="B1333" s="437" t="n">
        <v>0</v>
      </c>
      <c r="C1333" s="437" t="n">
        <v>0</v>
      </c>
      <c r="D1333" s="437" t="n">
        <v>1</v>
      </c>
      <c r="E1333" s="437" t="n">
        <v>211</v>
      </c>
      <c r="F1333" s="437">
        <f>ROUND(Source!Y1306,O1333)</f>
        <v/>
      </c>
      <c r="G1333" s="437" t="inlineStr">
        <is>
          <t>СмПриб</t>
        </is>
      </c>
      <c r="H1333" s="437" t="inlineStr">
        <is>
          <t>Сметная прибыль</t>
        </is>
      </c>
      <c r="I1333" s="437" t="n"/>
      <c r="J1333" s="437" t="n"/>
      <c r="K1333" s="437" t="n">
        <v>211</v>
      </c>
      <c r="L1333" s="437" t="n">
        <v>26</v>
      </c>
      <c r="M1333" s="437" t="n">
        <v>3</v>
      </c>
      <c r="N1333" s="437" t="inlineStr"/>
      <c r="O1333" s="437" t="n">
        <v>0</v>
      </c>
      <c r="P1333" s="437" t="n"/>
      <c r="Q1333" s="437" t="n"/>
      <c r="R1333" s="437" t="n"/>
      <c r="S1333" s="437" t="n"/>
      <c r="T1333" s="437" t="n"/>
      <c r="U1333" s="437" t="n"/>
      <c r="V1333" s="437" t="n"/>
      <c r="W1333" s="437" t="n">
        <v>0</v>
      </c>
      <c r="X1333" s="437" t="n">
        <v>1</v>
      </c>
      <c r="Y1333" s="437" t="n">
        <v>0</v>
      </c>
      <c r="Z1333" s="437" t="n"/>
      <c r="AA1333" s="437" t="n"/>
      <c r="AB1333" s="437" t="n"/>
    </row>
    <row r="1334">
      <c r="A1334" s="437" t="n">
        <v>50</v>
      </c>
      <c r="B1334" s="437" t="n">
        <v>0</v>
      </c>
      <c r="C1334" s="437" t="n">
        <v>0</v>
      </c>
      <c r="D1334" s="437" t="n">
        <v>1</v>
      </c>
      <c r="E1334" s="437" t="n">
        <v>224</v>
      </c>
      <c r="F1334" s="437">
        <f>ROUND(Source!AR1306,O1334)</f>
        <v/>
      </c>
      <c r="G1334" s="437" t="inlineStr">
        <is>
          <t>Всего</t>
        </is>
      </c>
      <c r="H1334" s="437" t="inlineStr">
        <is>
          <t>Всего с НР и СП</t>
        </is>
      </c>
      <c r="I1334" s="437" t="n"/>
      <c r="J1334" s="437" t="n"/>
      <c r="K1334" s="437" t="n">
        <v>224</v>
      </c>
      <c r="L1334" s="437" t="n">
        <v>27</v>
      </c>
      <c r="M1334" s="437" t="n">
        <v>3</v>
      </c>
      <c r="N1334" s="437" t="inlineStr"/>
      <c r="O1334" s="437" t="n">
        <v>0</v>
      </c>
      <c r="P1334" s="437" t="n"/>
      <c r="Q1334" s="437" t="n"/>
      <c r="R1334" s="437" t="n"/>
      <c r="S1334" s="437" t="n"/>
      <c r="T1334" s="437" t="n"/>
      <c r="U1334" s="437" t="n"/>
      <c r="V1334" s="437" t="n"/>
      <c r="W1334" s="437" t="n">
        <v>0</v>
      </c>
      <c r="X1334" s="437" t="n">
        <v>1</v>
      </c>
      <c r="Y1334" s="437" t="n">
        <v>0</v>
      </c>
      <c r="Z1334" s="437" t="n"/>
      <c r="AA1334" s="437" t="n"/>
      <c r="AB1334" s="437" t="n"/>
    </row>
    <row r="1335">
      <c r="A1335" s="437" t="n">
        <v>50</v>
      </c>
      <c r="B1335" s="437" t="n">
        <v>0</v>
      </c>
      <c r="C1335" s="437" t="n">
        <v>0</v>
      </c>
      <c r="D1335" s="437" t="n">
        <v>2</v>
      </c>
      <c r="E1335" s="437" t="n">
        <v>0</v>
      </c>
      <c r="F1335" s="437">
        <f>ROUND(F1334,O1335)</f>
        <v/>
      </c>
      <c r="G1335" s="437" t="inlineStr">
        <is>
          <t>и1</t>
        </is>
      </c>
      <c r="H1335" s="437" t="inlineStr">
        <is>
          <t>Итого</t>
        </is>
      </c>
      <c r="I1335" s="437" t="n"/>
      <c r="J1335" s="437" t="n"/>
      <c r="K1335" s="437" t="n">
        <v>212</v>
      </c>
      <c r="L1335" s="437" t="n">
        <v>28</v>
      </c>
      <c r="M1335" s="437" t="n">
        <v>0</v>
      </c>
      <c r="N1335" s="437" t="inlineStr"/>
      <c r="O1335" s="437" t="n">
        <v>0</v>
      </c>
      <c r="P1335" s="437" t="n"/>
      <c r="Q1335" s="437" t="n"/>
      <c r="R1335" s="437" t="n"/>
      <c r="S1335" s="437" t="n"/>
      <c r="T1335" s="437" t="n"/>
      <c r="U1335" s="437" t="n"/>
      <c r="V1335" s="437" t="n"/>
      <c r="W1335" s="437" t="n">
        <v>0</v>
      </c>
      <c r="X1335" s="437" t="n">
        <v>1</v>
      </c>
      <c r="Y1335" s="437" t="n">
        <v>0</v>
      </c>
      <c r="Z1335" s="437" t="n"/>
      <c r="AA1335" s="437" t="n"/>
      <c r="AB1335" s="437" t="n"/>
    </row>
    <row r="1336">
      <c r="A1336" s="437" t="n">
        <v>50</v>
      </c>
      <c r="B1336" s="437" t="n">
        <v>0</v>
      </c>
      <c r="C1336" s="437" t="n">
        <v>0</v>
      </c>
      <c r="D1336" s="437" t="n">
        <v>2</v>
      </c>
      <c r="E1336" s="437" t="n">
        <v>0</v>
      </c>
      <c r="F1336" s="437">
        <f>ROUND(F1335*0.22,O1336)</f>
        <v/>
      </c>
      <c r="G1336" s="437" t="inlineStr">
        <is>
          <t>и2</t>
        </is>
      </c>
      <c r="H1336" s="437" t="inlineStr">
        <is>
          <t>НДС 22%</t>
        </is>
      </c>
      <c r="I1336" s="437" t="n"/>
      <c r="J1336" s="437" t="n"/>
      <c r="K1336" s="437" t="n">
        <v>212</v>
      </c>
      <c r="L1336" s="437" t="n">
        <v>29</v>
      </c>
      <c r="M1336" s="437" t="n">
        <v>0</v>
      </c>
      <c r="N1336" s="437" t="inlineStr"/>
      <c r="O1336" s="437" t="n">
        <v>0</v>
      </c>
      <c r="P1336" s="437" t="n"/>
      <c r="Q1336" s="437" t="n"/>
      <c r="R1336" s="437" t="n"/>
      <c r="S1336" s="437" t="n"/>
      <c r="T1336" s="437" t="n"/>
      <c r="U1336" s="437" t="n"/>
      <c r="V1336" s="437" t="n"/>
      <c r="W1336" s="437" t="n">
        <v>0</v>
      </c>
      <c r="X1336" s="437" t="n">
        <v>1</v>
      </c>
      <c r="Y1336" s="437" t="n">
        <v>0</v>
      </c>
      <c r="Z1336" s="437" t="n"/>
      <c r="AA1336" s="437" t="n"/>
      <c r="AB1336" s="437" t="n"/>
    </row>
    <row r="1337">
      <c r="A1337" s="437" t="n">
        <v>50</v>
      </c>
      <c r="B1337" s="437" t="n">
        <v>0</v>
      </c>
      <c r="C1337" s="437" t="n">
        <v>0</v>
      </c>
      <c r="D1337" s="437" t="n">
        <v>2</v>
      </c>
      <c r="E1337" s="437" t="n">
        <v>213</v>
      </c>
      <c r="F1337" s="437">
        <f>ROUND(F1335+F1336,O1337)</f>
        <v/>
      </c>
      <c r="G1337" s="437" t="inlineStr">
        <is>
          <t>и3</t>
        </is>
      </c>
      <c r="H1337" s="437" t="inlineStr">
        <is>
          <t>Всего</t>
        </is>
      </c>
      <c r="I1337" s="437" t="n"/>
      <c r="J1337" s="437" t="n"/>
      <c r="K1337" s="437" t="n">
        <v>212</v>
      </c>
      <c r="L1337" s="437" t="n">
        <v>30</v>
      </c>
      <c r="M1337" s="437" t="n">
        <v>0</v>
      </c>
      <c r="N1337" s="437" t="inlineStr"/>
      <c r="O1337" s="437" t="n">
        <v>0</v>
      </c>
      <c r="P1337" s="437" t="n"/>
      <c r="Q1337" s="437" t="n"/>
      <c r="R1337" s="437" t="n"/>
      <c r="S1337" s="437" t="n"/>
      <c r="T1337" s="437" t="n"/>
      <c r="U1337" s="437" t="n"/>
      <c r="V1337" s="437" t="n"/>
      <c r="W1337" s="437" t="n">
        <v>0</v>
      </c>
      <c r="X1337" s="437" t="n">
        <v>1</v>
      </c>
      <c r="Y1337" s="437" t="n">
        <v>0</v>
      </c>
      <c r="Z1337" s="437" t="n"/>
      <c r="AA1337" s="437" t="n"/>
      <c r="AB1337" s="437" t="n"/>
    </row>
    <row r="1338"/>
    <row r="1339">
      <c r="A1339" s="434" t="n">
        <v>3</v>
      </c>
      <c r="B1339" s="434" t="n">
        <v>0</v>
      </c>
      <c r="C1339" s="434" t="n"/>
      <c r="D1339" s="434">
        <f>ROW(A1348)</f>
        <v/>
      </c>
      <c r="E1339" s="434" t="n"/>
      <c r="F1339" s="434" t="inlineStr">
        <is>
          <t>Новая локальная смета</t>
        </is>
      </c>
      <c r="G1339" s="434" t="inlineStr">
        <is>
          <t>Молодежная 12</t>
        </is>
      </c>
      <c r="H1339" s="434" t="inlineStr"/>
      <c r="I1339" s="434" t="n">
        <v>0</v>
      </c>
      <c r="J1339" s="434" t="inlineStr"/>
      <c r="K1339" s="434" t="n">
        <v>-1</v>
      </c>
      <c r="L1339" s="434" t="inlineStr">
        <is>
          <t>Новая локальная смета</t>
        </is>
      </c>
      <c r="M1339" s="434" t="inlineStr"/>
      <c r="N1339" s="434" t="n"/>
      <c r="O1339" s="434" t="n"/>
      <c r="P1339" s="434" t="n"/>
      <c r="Q1339" s="434" t="n"/>
      <c r="R1339" s="434" t="n"/>
      <c r="S1339" s="434" t="n">
        <v>0</v>
      </c>
      <c r="T1339" s="434" t="n"/>
      <c r="U1339" s="434" t="inlineStr"/>
      <c r="V1339" s="434" t="n">
        <v>0</v>
      </c>
      <c r="W1339" s="434" t="n"/>
      <c r="X1339" s="434" t="n"/>
      <c r="Y1339" s="434" t="n"/>
      <c r="Z1339" s="434" t="n"/>
      <c r="AA1339" s="434" t="n"/>
      <c r="AB1339" s="434" t="inlineStr"/>
      <c r="AC1339" s="434" t="inlineStr"/>
      <c r="AD1339" s="434" t="inlineStr"/>
      <c r="AE1339" s="434" t="inlineStr"/>
      <c r="AF1339" s="434" t="inlineStr"/>
      <c r="AG1339" s="434" t="inlineStr"/>
      <c r="AH1339" s="434" t="n"/>
      <c r="AI1339" s="434" t="n"/>
      <c r="AJ1339" s="434" t="n"/>
      <c r="AK1339" s="434" t="n"/>
      <c r="AL1339" s="434" t="n"/>
      <c r="AM1339" s="434" t="n"/>
      <c r="AN1339" s="434" t="n"/>
      <c r="AO1339" s="434" t="n"/>
      <c r="AP1339" s="434" t="inlineStr"/>
      <c r="AQ1339" s="434" t="inlineStr"/>
      <c r="AR1339" s="434" t="inlineStr"/>
      <c r="AS1339" s="434" t="n"/>
      <c r="AT1339" s="434" t="n"/>
      <c r="AU1339" s="434" t="n"/>
      <c r="AV1339" s="434" t="n"/>
      <c r="AW1339" s="434" t="n"/>
      <c r="AX1339" s="434" t="n"/>
      <c r="AY1339" s="434" t="n"/>
      <c r="AZ1339" s="434" t="inlineStr"/>
      <c r="BA1339" s="434" t="n"/>
      <c r="BB1339" s="434" t="inlineStr"/>
      <c r="BC1339" s="434" t="inlineStr"/>
      <c r="BD1339" s="434" t="inlineStr"/>
      <c r="BE1339" s="434" t="inlineStr"/>
      <c r="BF1339" s="434" t="inlineStr"/>
      <c r="BG1339" s="434" t="inlineStr"/>
      <c r="BH1339" s="434" t="inlineStr"/>
      <c r="BI1339" s="434" t="inlineStr"/>
      <c r="BJ1339" s="434" t="inlineStr"/>
      <c r="BK1339" s="434" t="inlineStr"/>
      <c r="BL1339" s="434" t="inlineStr"/>
      <c r="BM1339" s="434" t="inlineStr"/>
      <c r="BN1339" s="434" t="inlineStr"/>
      <c r="BO1339" s="434" t="inlineStr"/>
      <c r="BP1339" s="434" t="inlineStr"/>
      <c r="BQ1339" s="434" t="n"/>
      <c r="BR1339" s="434" t="n"/>
      <c r="BS1339" s="434" t="n"/>
      <c r="BT1339" s="434" t="n"/>
      <c r="BU1339" s="434" t="n"/>
      <c r="BV1339" s="434" t="n"/>
      <c r="BW1339" s="434" t="n"/>
      <c r="BX1339" s="434" t="n">
        <v>0</v>
      </c>
      <c r="BY1339" s="434" t="n"/>
      <c r="BZ1339" s="434" t="n"/>
      <c r="CA1339" s="434" t="n"/>
      <c r="CB1339" s="434" t="n"/>
      <c r="CC1339" s="434" t="n"/>
      <c r="CD1339" s="434" t="n"/>
      <c r="CE1339" s="434" t="n"/>
      <c r="CF1339" s="434" t="n">
        <v>0</v>
      </c>
      <c r="CG1339" s="434" t="n">
        <v>0</v>
      </c>
      <c r="CH1339" s="434" t="n"/>
      <c r="CI1339" s="434" t="inlineStr"/>
      <c r="CJ1339" s="434" t="inlineStr"/>
      <c r="CK1339" t="inlineStr"/>
      <c r="CL1339" t="inlineStr"/>
      <c r="CM1339" t="inlineStr"/>
      <c r="CN1339" t="inlineStr"/>
      <c r="CO1339" t="inlineStr"/>
      <c r="CP1339" t="inlineStr"/>
      <c r="CQ1339" t="inlineStr"/>
    </row>
    <row r="1340"/>
    <row r="1341">
      <c r="A1341" s="435" t="n">
        <v>52</v>
      </c>
      <c r="B1341" s="435">
        <f>B1348</f>
        <v/>
      </c>
      <c r="C1341" s="435">
        <f>C1348</f>
        <v/>
      </c>
      <c r="D1341" s="435">
        <f>D1348</f>
        <v/>
      </c>
      <c r="E1341" s="435">
        <f>E1348</f>
        <v/>
      </c>
      <c r="F1341" s="435">
        <f>F1348</f>
        <v/>
      </c>
      <c r="G1341" s="435">
        <f>G1348</f>
        <v/>
      </c>
      <c r="H1341" s="435" t="n"/>
      <c r="I1341" s="435" t="n"/>
      <c r="J1341" s="435" t="n"/>
      <c r="K1341" s="435" t="n"/>
      <c r="L1341" s="435" t="n"/>
      <c r="M1341" s="435" t="n"/>
      <c r="N1341" s="435" t="n"/>
      <c r="O1341" s="435">
        <f>O1348</f>
        <v/>
      </c>
      <c r="P1341" s="435">
        <f>P1348</f>
        <v/>
      </c>
      <c r="Q1341" s="435">
        <f>Q1348</f>
        <v/>
      </c>
      <c r="R1341" s="435">
        <f>R1348</f>
        <v/>
      </c>
      <c r="S1341" s="435">
        <f>S1348</f>
        <v/>
      </c>
      <c r="T1341" s="435">
        <f>T1348</f>
        <v/>
      </c>
      <c r="U1341" s="435">
        <f>U1348</f>
        <v/>
      </c>
      <c r="V1341" s="435">
        <f>V1348</f>
        <v/>
      </c>
      <c r="W1341" s="435">
        <f>W1348</f>
        <v/>
      </c>
      <c r="X1341" s="435">
        <f>X1348</f>
        <v/>
      </c>
      <c r="Y1341" s="435">
        <f>Y1348</f>
        <v/>
      </c>
      <c r="Z1341" s="435">
        <f>Z1348</f>
        <v/>
      </c>
      <c r="AA1341" s="435">
        <f>AA1348</f>
        <v/>
      </c>
      <c r="AB1341" s="435">
        <f>AB1348</f>
        <v/>
      </c>
      <c r="AC1341" s="435">
        <f>AC1348</f>
        <v/>
      </c>
      <c r="AD1341" s="435">
        <f>AD1348</f>
        <v/>
      </c>
      <c r="AE1341" s="435">
        <f>AE1348</f>
        <v/>
      </c>
      <c r="AF1341" s="435">
        <f>AF1348</f>
        <v/>
      </c>
      <c r="AG1341" s="435">
        <f>AG1348</f>
        <v/>
      </c>
      <c r="AH1341" s="435">
        <f>AH1348</f>
        <v/>
      </c>
      <c r="AI1341" s="435">
        <f>AI1348</f>
        <v/>
      </c>
      <c r="AJ1341" s="435">
        <f>AJ1348</f>
        <v/>
      </c>
      <c r="AK1341" s="435">
        <f>AK1348</f>
        <v/>
      </c>
      <c r="AL1341" s="435">
        <f>AL1348</f>
        <v/>
      </c>
      <c r="AM1341" s="435">
        <f>AM1348</f>
        <v/>
      </c>
      <c r="AN1341" s="435">
        <f>AN1348</f>
        <v/>
      </c>
      <c r="AO1341" s="435">
        <f>AO1348</f>
        <v/>
      </c>
      <c r="AP1341" s="435">
        <f>AP1348</f>
        <v/>
      </c>
      <c r="AQ1341" s="435">
        <f>AQ1348</f>
        <v/>
      </c>
      <c r="AR1341" s="435">
        <f>AR1348</f>
        <v/>
      </c>
      <c r="AS1341" s="435">
        <f>AS1348</f>
        <v/>
      </c>
      <c r="AT1341" s="435">
        <f>AT1348</f>
        <v/>
      </c>
      <c r="AU1341" s="435">
        <f>AU1348</f>
        <v/>
      </c>
      <c r="AV1341" s="435">
        <f>AV1348</f>
        <v/>
      </c>
      <c r="AW1341" s="435">
        <f>AW1348</f>
        <v/>
      </c>
      <c r="AX1341" s="435">
        <f>AX1348</f>
        <v/>
      </c>
      <c r="AY1341" s="435">
        <f>AY1348</f>
        <v/>
      </c>
      <c r="AZ1341" s="435">
        <f>AZ1348</f>
        <v/>
      </c>
      <c r="BA1341" s="435">
        <f>BA1348</f>
        <v/>
      </c>
      <c r="BB1341" s="435">
        <f>BB1348</f>
        <v/>
      </c>
      <c r="BC1341" s="435">
        <f>BC1348</f>
        <v/>
      </c>
      <c r="BD1341" s="435">
        <f>BD1348</f>
        <v/>
      </c>
      <c r="BE1341" s="435">
        <f>BE1348</f>
        <v/>
      </c>
      <c r="BF1341" s="435">
        <f>BF1348</f>
        <v/>
      </c>
      <c r="BG1341" s="435">
        <f>BG1348</f>
        <v/>
      </c>
      <c r="BH1341" s="435">
        <f>BH1348</f>
        <v/>
      </c>
      <c r="BI1341" s="435">
        <f>BI1348</f>
        <v/>
      </c>
      <c r="BJ1341" s="435">
        <f>BJ1348</f>
        <v/>
      </c>
      <c r="BK1341" s="435">
        <f>BK1348</f>
        <v/>
      </c>
      <c r="BL1341" s="435">
        <f>BL1348</f>
        <v/>
      </c>
      <c r="BM1341" s="435">
        <f>BM1348</f>
        <v/>
      </c>
      <c r="BN1341" s="435">
        <f>BN1348</f>
        <v/>
      </c>
      <c r="BO1341" s="435">
        <f>BO1348</f>
        <v/>
      </c>
      <c r="BP1341" s="435">
        <f>BP1348</f>
        <v/>
      </c>
      <c r="BQ1341" s="435">
        <f>BQ1348</f>
        <v/>
      </c>
      <c r="BR1341" s="435">
        <f>BR1348</f>
        <v/>
      </c>
      <c r="BS1341" s="435">
        <f>BS1348</f>
        <v/>
      </c>
      <c r="BT1341" s="435">
        <f>BT1348</f>
        <v/>
      </c>
      <c r="BU1341" s="435">
        <f>BU1348</f>
        <v/>
      </c>
      <c r="BV1341" s="435">
        <f>BV1348</f>
        <v/>
      </c>
      <c r="BW1341" s="435">
        <f>BW1348</f>
        <v/>
      </c>
      <c r="BX1341" s="435">
        <f>BX1348</f>
        <v/>
      </c>
      <c r="BY1341" s="435">
        <f>BY1348</f>
        <v/>
      </c>
      <c r="BZ1341" s="435">
        <f>BZ1348</f>
        <v/>
      </c>
      <c r="CA1341" s="435">
        <f>CA1348</f>
        <v/>
      </c>
      <c r="CB1341" s="435">
        <f>CB1348</f>
        <v/>
      </c>
      <c r="CC1341" s="435">
        <f>CC1348</f>
        <v/>
      </c>
      <c r="CD1341" s="435">
        <f>CD1348</f>
        <v/>
      </c>
      <c r="CE1341" s="435">
        <f>CE1348</f>
        <v/>
      </c>
      <c r="CF1341" s="435">
        <f>CF1348</f>
        <v/>
      </c>
      <c r="CG1341" s="435">
        <f>CG1348</f>
        <v/>
      </c>
      <c r="CH1341" s="435">
        <f>CH1348</f>
        <v/>
      </c>
      <c r="CI1341" s="435">
        <f>CI1348</f>
        <v/>
      </c>
      <c r="CJ1341" s="435">
        <f>CJ1348</f>
        <v/>
      </c>
      <c r="CK1341" s="435">
        <f>CK1348</f>
        <v/>
      </c>
      <c r="CL1341" s="435">
        <f>CL1348</f>
        <v/>
      </c>
      <c r="CM1341" s="435">
        <f>CM1348</f>
        <v/>
      </c>
      <c r="CN1341" s="435">
        <f>CN1348</f>
        <v/>
      </c>
      <c r="CO1341" s="435">
        <f>CO1348</f>
        <v/>
      </c>
      <c r="CP1341" s="435">
        <f>CP1348</f>
        <v/>
      </c>
      <c r="CQ1341" s="435">
        <f>CQ1348</f>
        <v/>
      </c>
      <c r="CR1341" s="435">
        <f>CR1348</f>
        <v/>
      </c>
      <c r="CS1341" s="435">
        <f>CS1348</f>
        <v/>
      </c>
      <c r="CT1341" s="435">
        <f>CT1348</f>
        <v/>
      </c>
      <c r="CU1341" s="435">
        <f>CU1348</f>
        <v/>
      </c>
      <c r="CV1341" s="435">
        <f>CV1348</f>
        <v/>
      </c>
      <c r="CW1341" s="435">
        <f>CW1348</f>
        <v/>
      </c>
      <c r="CX1341" s="435">
        <f>CX1348</f>
        <v/>
      </c>
      <c r="CY1341" s="435">
        <f>CY1348</f>
        <v/>
      </c>
      <c r="CZ1341" s="435">
        <f>CZ1348</f>
        <v/>
      </c>
      <c r="DA1341" s="435">
        <f>DA1348</f>
        <v/>
      </c>
      <c r="DB1341" s="435">
        <f>DB1348</f>
        <v/>
      </c>
      <c r="DC1341" s="435">
        <f>DC1348</f>
        <v/>
      </c>
      <c r="DD1341" s="435">
        <f>DD1348</f>
        <v/>
      </c>
      <c r="DE1341" s="435">
        <f>DE1348</f>
        <v/>
      </c>
      <c r="DF1341" s="435">
        <f>DF1348</f>
        <v/>
      </c>
      <c r="DG1341" s="436">
        <f>DG1348</f>
        <v/>
      </c>
      <c r="DH1341" s="436">
        <f>DH1348</f>
        <v/>
      </c>
      <c r="DI1341" s="436">
        <f>DI1348</f>
        <v/>
      </c>
      <c r="DJ1341" s="436">
        <f>DJ1348</f>
        <v/>
      </c>
      <c r="DK1341" s="436">
        <f>DK1348</f>
        <v/>
      </c>
      <c r="DL1341" s="436">
        <f>DL1348</f>
        <v/>
      </c>
      <c r="DM1341" s="436">
        <f>DM1348</f>
        <v/>
      </c>
      <c r="DN1341" s="436">
        <f>DN1348</f>
        <v/>
      </c>
      <c r="DO1341" s="436">
        <f>DO1348</f>
        <v/>
      </c>
      <c r="DP1341" s="436">
        <f>DP1348</f>
        <v/>
      </c>
      <c r="DQ1341" s="436">
        <f>DQ1348</f>
        <v/>
      </c>
      <c r="DR1341" s="436">
        <f>DR1348</f>
        <v/>
      </c>
      <c r="DS1341" s="436">
        <f>DS1348</f>
        <v/>
      </c>
      <c r="DT1341" s="436">
        <f>DT1348</f>
        <v/>
      </c>
      <c r="DU1341" s="436">
        <f>DU1348</f>
        <v/>
      </c>
      <c r="DV1341" s="436">
        <f>DV1348</f>
        <v/>
      </c>
      <c r="DW1341" s="436">
        <f>DW1348</f>
        <v/>
      </c>
      <c r="DX1341" s="436">
        <f>DX1348</f>
        <v/>
      </c>
      <c r="DY1341" s="436">
        <f>DY1348</f>
        <v/>
      </c>
      <c r="DZ1341" s="436">
        <f>DZ1348</f>
        <v/>
      </c>
      <c r="EA1341" s="436">
        <f>EA1348</f>
        <v/>
      </c>
      <c r="EB1341" s="436">
        <f>EB1348</f>
        <v/>
      </c>
      <c r="EC1341" s="436">
        <f>EC1348</f>
        <v/>
      </c>
      <c r="ED1341" s="436">
        <f>ED1348</f>
        <v/>
      </c>
      <c r="EE1341" s="436">
        <f>EE1348</f>
        <v/>
      </c>
      <c r="EF1341" s="436">
        <f>EF1348</f>
        <v/>
      </c>
      <c r="EG1341" s="436">
        <f>EG1348</f>
        <v/>
      </c>
      <c r="EH1341" s="436">
        <f>EH1348</f>
        <v/>
      </c>
      <c r="EI1341" s="436">
        <f>EI1348</f>
        <v/>
      </c>
      <c r="EJ1341" s="436">
        <f>EJ1348</f>
        <v/>
      </c>
      <c r="EK1341" s="436">
        <f>EK1348</f>
        <v/>
      </c>
      <c r="EL1341" s="436">
        <f>EL1348</f>
        <v/>
      </c>
      <c r="EM1341" s="436">
        <f>EM1348</f>
        <v/>
      </c>
      <c r="EN1341" s="436">
        <f>EN1348</f>
        <v/>
      </c>
      <c r="EO1341" s="436">
        <f>EO1348</f>
        <v/>
      </c>
      <c r="EP1341" s="436">
        <f>EP1348</f>
        <v/>
      </c>
      <c r="EQ1341" s="436">
        <f>EQ1348</f>
        <v/>
      </c>
      <c r="ER1341" s="436">
        <f>ER1348</f>
        <v/>
      </c>
      <c r="ES1341" s="436">
        <f>ES1348</f>
        <v/>
      </c>
      <c r="ET1341" s="436">
        <f>ET1348</f>
        <v/>
      </c>
      <c r="EU1341" s="436">
        <f>EU1348</f>
        <v/>
      </c>
      <c r="EV1341" s="436">
        <f>EV1348</f>
        <v/>
      </c>
      <c r="EW1341" s="436">
        <f>EW1348</f>
        <v/>
      </c>
      <c r="EX1341" s="436">
        <f>EX1348</f>
        <v/>
      </c>
      <c r="EY1341" s="436">
        <f>EY1348</f>
        <v/>
      </c>
      <c r="EZ1341" s="436">
        <f>EZ1348</f>
        <v/>
      </c>
      <c r="FA1341" s="436">
        <f>FA1348</f>
        <v/>
      </c>
      <c r="FB1341" s="436">
        <f>FB1348</f>
        <v/>
      </c>
      <c r="FC1341" s="436">
        <f>FC1348</f>
        <v/>
      </c>
      <c r="FD1341" s="436">
        <f>FD1348</f>
        <v/>
      </c>
      <c r="FE1341" s="436">
        <f>FE1348</f>
        <v/>
      </c>
      <c r="FF1341" s="436">
        <f>FF1348</f>
        <v/>
      </c>
      <c r="FG1341" s="436">
        <f>FG1348</f>
        <v/>
      </c>
      <c r="FH1341" s="436">
        <f>FH1348</f>
        <v/>
      </c>
      <c r="FI1341" s="436">
        <f>FI1348</f>
        <v/>
      </c>
      <c r="FJ1341" s="436">
        <f>FJ1348</f>
        <v/>
      </c>
      <c r="FK1341" s="436">
        <f>FK1348</f>
        <v/>
      </c>
      <c r="FL1341" s="436">
        <f>FL1348</f>
        <v/>
      </c>
      <c r="FM1341" s="436">
        <f>FM1348</f>
        <v/>
      </c>
      <c r="FN1341" s="436">
        <f>FN1348</f>
        <v/>
      </c>
      <c r="FO1341" s="436">
        <f>FO1348</f>
        <v/>
      </c>
      <c r="FP1341" s="436">
        <f>FP1348</f>
        <v/>
      </c>
      <c r="FQ1341" s="436">
        <f>FQ1348</f>
        <v/>
      </c>
      <c r="FR1341" s="436">
        <f>FR1348</f>
        <v/>
      </c>
      <c r="FS1341" s="436">
        <f>FS1348</f>
        <v/>
      </c>
      <c r="FT1341" s="436">
        <f>FT1348</f>
        <v/>
      </c>
      <c r="FU1341" s="436">
        <f>FU1348</f>
        <v/>
      </c>
      <c r="FV1341" s="436">
        <f>FV1348</f>
        <v/>
      </c>
      <c r="FW1341" s="436">
        <f>FW1348</f>
        <v/>
      </c>
      <c r="FX1341" s="436">
        <f>FX1348</f>
        <v/>
      </c>
      <c r="FY1341" s="436">
        <f>FY1348</f>
        <v/>
      </c>
      <c r="FZ1341" s="436">
        <f>FZ1348</f>
        <v/>
      </c>
      <c r="GA1341" s="436">
        <f>GA1348</f>
        <v/>
      </c>
      <c r="GB1341" s="436">
        <f>GB1348</f>
        <v/>
      </c>
      <c r="GC1341" s="436">
        <f>GC1348</f>
        <v/>
      </c>
      <c r="GD1341" s="436">
        <f>GD1348</f>
        <v/>
      </c>
      <c r="GE1341" s="436">
        <f>GE1348</f>
        <v/>
      </c>
      <c r="GF1341" s="436">
        <f>GF1348</f>
        <v/>
      </c>
      <c r="GG1341" s="436">
        <f>GG1348</f>
        <v/>
      </c>
      <c r="GH1341" s="436">
        <f>GH1348</f>
        <v/>
      </c>
      <c r="GI1341" s="436">
        <f>GI1348</f>
        <v/>
      </c>
      <c r="GJ1341" s="436">
        <f>GJ1348</f>
        <v/>
      </c>
      <c r="GK1341" s="436">
        <f>GK1348</f>
        <v/>
      </c>
      <c r="GL1341" s="436">
        <f>GL1348</f>
        <v/>
      </c>
      <c r="GM1341" s="436">
        <f>GM1348</f>
        <v/>
      </c>
      <c r="GN1341" s="436">
        <f>GN1348</f>
        <v/>
      </c>
      <c r="GO1341" s="436">
        <f>GO1348</f>
        <v/>
      </c>
      <c r="GP1341" s="436">
        <f>GP1348</f>
        <v/>
      </c>
      <c r="GQ1341" s="436">
        <f>GQ1348</f>
        <v/>
      </c>
      <c r="GR1341" s="436">
        <f>GR1348</f>
        <v/>
      </c>
      <c r="GS1341" s="436">
        <f>GS1348</f>
        <v/>
      </c>
      <c r="GT1341" s="436">
        <f>GT1348</f>
        <v/>
      </c>
      <c r="GU1341" s="436">
        <f>GU1348</f>
        <v/>
      </c>
      <c r="GV1341" s="436">
        <f>GV1348</f>
        <v/>
      </c>
      <c r="GW1341" s="436">
        <f>GW1348</f>
        <v/>
      </c>
      <c r="GX1341" s="436">
        <f>GX1348</f>
        <v/>
      </c>
    </row>
    <row r="1342"/>
    <row r="1343">
      <c r="A1343" t="n">
        <v>17</v>
      </c>
      <c r="B1343" t="n">
        <v>0</v>
      </c>
      <c r="C1343">
        <f>ROW(SmtRes!A649)</f>
        <v/>
      </c>
      <c r="D1343">
        <f>ROW(EtalonRes!A597)</f>
        <v/>
      </c>
      <c r="E1343" t="inlineStr">
        <is>
          <t>1</t>
        </is>
      </c>
      <c r="F1343" t="inlineStr">
        <is>
          <t>65-10-1</t>
        </is>
      </c>
      <c r="G1343" t="inlineStr">
        <is>
          <t>Очистка канализационной сети внутренней</t>
        </is>
      </c>
      <c r="H1343" t="inlineStr">
        <is>
          <t>100 м трубопровода</t>
        </is>
      </c>
      <c r="I1343">
        <f>ROUND(ROUND(45/100,4),7)</f>
        <v/>
      </c>
      <c r="J1343" t="n">
        <v>0</v>
      </c>
      <c r="K1343">
        <f>ROUND(ROUND(45/100,4),7)</f>
        <v/>
      </c>
      <c r="O1343">
        <f>ROUND(CP1343,0)</f>
        <v/>
      </c>
      <c r="P1343">
        <f>ROUND(CQ1343*I1343,0)</f>
        <v/>
      </c>
      <c r="Q1343">
        <f>(ROUND((ROUND(((ET1343)*I1343),0)*BB1343),0)+ROUND((ROUND(((AE1343-(EU1343))*I1343),0)*BS1343),0))</f>
        <v/>
      </c>
      <c r="R1343">
        <f>(ROUND((ROUND(((EU1343)*I1343),0)*BS1343),0)+ROUND((ROUND(((AE1343-(EU1343))*I1343),0)*BS1343),0))</f>
        <v/>
      </c>
      <c r="S1343">
        <f>ROUND(CT1343*I1343,0)</f>
        <v/>
      </c>
      <c r="T1343">
        <f>ROUND(CU1343*I1343,0)</f>
        <v/>
      </c>
      <c r="U1343">
        <f>ROUND(CV1343*I1343,7)</f>
        <v/>
      </c>
      <c r="V1343">
        <f>ROUND(CW1343*I1343,7)</f>
        <v/>
      </c>
      <c r="W1343">
        <f>ROUND(CX1343*I1343,0)</f>
        <v/>
      </c>
      <c r="X1343">
        <f>ROUND(CY1343,0)</f>
        <v/>
      </c>
      <c r="Y1343">
        <f>ROUND(CZ1343,0)</f>
        <v/>
      </c>
      <c r="AA1343" t="n">
        <v>78869116</v>
      </c>
      <c r="AB1343">
        <f>ROUND((AC1343+AD1343+AF1343),2)</f>
        <v/>
      </c>
      <c r="AC1343">
        <f>ROUND((ES1343),2)</f>
        <v/>
      </c>
      <c r="AD1343">
        <f>ROUND((((ET1343)-(EU1343))+AE1343),2)</f>
        <v/>
      </c>
      <c r="AE1343">
        <f>ROUND((EU1343),2)</f>
        <v/>
      </c>
      <c r="AF1343">
        <f>ROUND((EV1343),2)</f>
        <v/>
      </c>
      <c r="AG1343">
        <f>ROUND((AP1343),2)</f>
        <v/>
      </c>
      <c r="AH1343">
        <f>(EW1343)</f>
        <v/>
      </c>
      <c r="AI1343">
        <f>(EX1343)</f>
        <v/>
      </c>
      <c r="AJ1343">
        <f>(AS1343)</f>
        <v/>
      </c>
      <c r="AK1343" t="n">
        <v>403.3</v>
      </c>
      <c r="AL1343" t="n">
        <v>139.36</v>
      </c>
      <c r="AM1343" t="n">
        <v>0.87</v>
      </c>
      <c r="AN1343" t="n">
        <v>0</v>
      </c>
      <c r="AO1343" t="n">
        <v>263.07</v>
      </c>
      <c r="AP1343" t="n">
        <v>0</v>
      </c>
      <c r="AQ1343" t="n">
        <v>32.2</v>
      </c>
      <c r="AR1343" t="n">
        <v>0</v>
      </c>
      <c r="AS1343" t="n">
        <v>0</v>
      </c>
      <c r="AT1343" t="n">
        <v>103</v>
      </c>
      <c r="AU1343" t="n">
        <v>52</v>
      </c>
      <c r="AV1343" t="n">
        <v>1</v>
      </c>
      <c r="AW1343" t="n">
        <v>1</v>
      </c>
      <c r="AZ1343" t="n">
        <v>1</v>
      </c>
      <c r="BA1343" t="n">
        <v>52.25</v>
      </c>
      <c r="BB1343" t="n">
        <v>25.03</v>
      </c>
      <c r="BC1343" t="n">
        <v>11.85</v>
      </c>
      <c r="BD1343" t="inlineStr"/>
      <c r="BE1343" t="inlineStr"/>
      <c r="BF1343" t="inlineStr"/>
      <c r="BG1343" t="inlineStr"/>
      <c r="BH1343" t="n">
        <v>0</v>
      </c>
      <c r="BI1343" t="n">
        <v>1</v>
      </c>
      <c r="BJ1343" t="inlineStr">
        <is>
          <t>ТЕРр Московской обл., 65-10-1, приказ Минстроя России №675/пр от 28.02.2017 № 263/пр</t>
        </is>
      </c>
      <c r="BM1343" t="n">
        <v>65007</v>
      </c>
      <c r="BN1343" t="n">
        <v>0</v>
      </c>
      <c r="BO1343" t="inlineStr">
        <is>
          <t>65-10-1</t>
        </is>
      </c>
      <c r="BP1343" t="n">
        <v>1</v>
      </c>
      <c r="BQ1343" t="n">
        <v>6</v>
      </c>
      <c r="BR1343" t="n">
        <v>0</v>
      </c>
      <c r="BS1343" t="n">
        <v>52.25</v>
      </c>
      <c r="BT1343" t="n">
        <v>1</v>
      </c>
      <c r="BU1343" t="n">
        <v>1</v>
      </c>
      <c r="BV1343" t="n">
        <v>1</v>
      </c>
      <c r="BW1343" t="n">
        <v>1</v>
      </c>
      <c r="BX1343" t="n">
        <v>1</v>
      </c>
      <c r="BY1343" t="inlineStr"/>
      <c r="BZ1343" t="n">
        <v>103</v>
      </c>
      <c r="CA1343" t="n">
        <v>52</v>
      </c>
      <c r="CB1343" t="inlineStr"/>
      <c r="CE1343" t="n">
        <v>12</v>
      </c>
      <c r="CF1343" t="n">
        <v>0</v>
      </c>
      <c r="CG1343" t="n">
        <v>0</v>
      </c>
      <c r="CM1343" t="n">
        <v>0</v>
      </c>
      <c r="CN1343" t="inlineStr"/>
      <c r="CO1343" t="n">
        <v>0</v>
      </c>
      <c r="CP1343">
        <f>(P1343+Q1343+S1343)</f>
        <v/>
      </c>
      <c r="CQ1343">
        <f>AC1343*BC1343</f>
        <v/>
      </c>
      <c r="CR1343">
        <f>(ROUND((ROUND(((ET1343)*1),0)*BB1343),0)+ROUND((ROUND(((AE1343-(EU1343))*1),0)*BS1343),0))</f>
        <v/>
      </c>
      <c r="CS1343">
        <f>(ROUND((ROUND(((EU1343)*1),0)*BS1343),0)+ROUND((ROUND(((AE1343-(EU1343))*1),0)*BS1343),0))</f>
        <v/>
      </c>
      <c r="CT1343">
        <f>AF1343*BA1343</f>
        <v/>
      </c>
      <c r="CU1343">
        <f>AG1343</f>
        <v/>
      </c>
      <c r="CV1343">
        <f>AH1343</f>
        <v/>
      </c>
      <c r="CW1343">
        <f>AI1343</f>
        <v/>
      </c>
      <c r="CX1343">
        <f>AJ1343</f>
        <v/>
      </c>
      <c r="CY1343">
        <f>(((S1343+R1343)*AT1343)/100)</f>
        <v/>
      </c>
      <c r="CZ1343">
        <f>(((S1343+R1343)*AU1343)/100)</f>
        <v/>
      </c>
      <c r="DC1343" t="inlineStr"/>
      <c r="DD1343" t="inlineStr"/>
      <c r="DE1343" t="inlineStr"/>
      <c r="DF1343" t="inlineStr"/>
      <c r="DG1343" t="inlineStr"/>
      <c r="DH1343" t="inlineStr"/>
      <c r="DI1343" t="inlineStr"/>
      <c r="DJ1343" t="inlineStr"/>
      <c r="DK1343" t="inlineStr"/>
      <c r="DL1343" t="inlineStr"/>
      <c r="DM1343" t="inlineStr"/>
      <c r="DN1343" t="n">
        <v>0</v>
      </c>
      <c r="DO1343" t="n">
        <v>0</v>
      </c>
      <c r="DP1343" t="n">
        <v>1</v>
      </c>
      <c r="DQ1343" t="n">
        <v>1</v>
      </c>
      <c r="DU1343" t="n">
        <v>1013</v>
      </c>
      <c r="DV1343" t="inlineStr">
        <is>
          <t>100 м трубопровода</t>
        </is>
      </c>
      <c r="DW1343" t="inlineStr">
        <is>
          <t>100 м трубопровода</t>
        </is>
      </c>
      <c r="DX1343" t="n">
        <v>1</v>
      </c>
      <c r="DZ1343" t="inlineStr"/>
      <c r="EA1343" t="inlineStr"/>
      <c r="EB1343" t="inlineStr"/>
      <c r="EC1343" t="inlineStr"/>
      <c r="EE1343" t="n">
        <v>78726000</v>
      </c>
      <c r="EF1343" t="n">
        <v>6</v>
      </c>
      <c r="EG1343" t="inlineStr">
        <is>
          <t>Ремонтно-строительные работы</t>
        </is>
      </c>
      <c r="EH1343" t="n">
        <v>99</v>
      </c>
      <c r="EI1343" t="inlineStr">
        <is>
          <t>Внутренние санитарно-технические работы</t>
        </is>
      </c>
      <c r="EJ1343" t="n">
        <v>1</v>
      </c>
      <c r="EK1343" t="n">
        <v>65007</v>
      </c>
      <c r="EL1343" t="inlineStr">
        <is>
          <t>Внутренние санитарнотехнические работы: смена труб, санприборов, запорной арматуры и другое</t>
        </is>
      </c>
      <c r="EM1343" t="inlineStr">
        <is>
          <t>рФЕР-65</t>
        </is>
      </c>
      <c r="EO1343" t="inlineStr"/>
      <c r="EQ1343" t="n">
        <v>0</v>
      </c>
      <c r="ER1343" t="n">
        <v>403.3</v>
      </c>
      <c r="ES1343" t="n">
        <v>139.36</v>
      </c>
      <c r="ET1343" t="n">
        <v>0.87</v>
      </c>
      <c r="EU1343" t="n">
        <v>0</v>
      </c>
      <c r="EV1343" t="n">
        <v>263.07</v>
      </c>
      <c r="EW1343" t="n">
        <v>32.2</v>
      </c>
      <c r="EX1343" t="n">
        <v>0</v>
      </c>
      <c r="EY1343" t="n">
        <v>0</v>
      </c>
      <c r="FQ1343" t="n">
        <v>0</v>
      </c>
      <c r="FR1343" t="n">
        <v>0</v>
      </c>
      <c r="FS1343" t="n">
        <v>0</v>
      </c>
      <c r="FX1343" t="n">
        <v>103</v>
      </c>
      <c r="FY1343" t="n">
        <v>52</v>
      </c>
      <c r="GA1343" t="inlineStr"/>
      <c r="GD1343" t="n">
        <v>1</v>
      </c>
      <c r="GF1343" t="n">
        <v>-66904957</v>
      </c>
      <c r="GG1343" t="n">
        <v>2</v>
      </c>
      <c r="GH1343" t="n">
        <v>1</v>
      </c>
      <c r="GI1343" t="n">
        <v>2</v>
      </c>
      <c r="GJ1343" t="n">
        <v>0</v>
      </c>
      <c r="GK1343" t="n">
        <v>0</v>
      </c>
      <c r="GL1343">
        <f>ROUND(IF(AND(BH1343=3,BI1343=3,FS1343&lt;&gt;0),P1343,0),0)</f>
        <v/>
      </c>
      <c r="GM1343">
        <f>ROUND(O1343+X1343+Y1343,0)+GX1343</f>
        <v/>
      </c>
      <c r="GN1343">
        <f>IF(OR(BI1343=0,BI1343=1),GM1343-GX1343,0)</f>
        <v/>
      </c>
      <c r="GO1343">
        <f>IF(BI1343=2,GM1343-GX1343,0)</f>
        <v/>
      </c>
      <c r="GP1343">
        <f>IF(BI1343=4,GM1343-GX1343,0)</f>
        <v/>
      </c>
      <c r="GR1343" t="n">
        <v>0</v>
      </c>
      <c r="GS1343" t="n">
        <v>3</v>
      </c>
      <c r="GT1343" t="n">
        <v>0</v>
      </c>
      <c r="GU1343" t="inlineStr"/>
      <c r="GV1343">
        <f>ROUND((GT1343),2)</f>
        <v/>
      </c>
      <c r="GW1343" t="n">
        <v>1</v>
      </c>
      <c r="GX1343">
        <f>ROUND(HC1343*I1343,0)</f>
        <v/>
      </c>
      <c r="HA1343" t="n">
        <v>0</v>
      </c>
      <c r="HB1343" t="n">
        <v>0</v>
      </c>
      <c r="HC1343">
        <f>GV1343*GW1343</f>
        <v/>
      </c>
      <c r="HE1343" t="inlineStr"/>
      <c r="HF1343" t="inlineStr"/>
      <c r="HM1343" t="inlineStr"/>
      <c r="HN1343" t="inlineStr">
        <is>
          <t>Пр/812-099.2-1</t>
        </is>
      </c>
      <c r="HO1343" t="inlineStr">
        <is>
          <t>Пр/774-099.2</t>
        </is>
      </c>
      <c r="HP1343" t="inlineStr">
        <is>
          <t>Внутренние санитарнотехнические работы: смена труб, санприборов, запорной арматуры и другое</t>
        </is>
      </c>
      <c r="HQ1343" t="inlineStr">
        <is>
          <t>Внутренние санитарнотехнические работы: смена труб, санприборов, запорной арматуры и другое</t>
        </is>
      </c>
      <c r="HS1343" t="n">
        <v>0</v>
      </c>
      <c r="IK1343" t="n">
        <v>0</v>
      </c>
    </row>
    <row r="1344">
      <c r="A1344" t="n">
        <v>17</v>
      </c>
      <c r="B1344" t="n">
        <v>0</v>
      </c>
      <c r="C1344">
        <f>ROW(SmtRes!A652)</f>
        <v/>
      </c>
      <c r="D1344">
        <f>ROW(EtalonRes!A599)</f>
        <v/>
      </c>
      <c r="E1344" t="inlineStr">
        <is>
          <t>2</t>
        </is>
      </c>
      <c r="F1344" t="inlineStr">
        <is>
          <t>67-5-2</t>
        </is>
      </c>
      <c r="G1344" t="inlineStr">
        <is>
          <t>Смена ламп люминесцентных</t>
        </is>
      </c>
      <c r="H1344" t="inlineStr">
        <is>
          <t>100 шт.</t>
        </is>
      </c>
      <c r="I1344">
        <f>ROUND(ROUND(1/100,4),7)</f>
        <v/>
      </c>
      <c r="J1344" t="n">
        <v>0</v>
      </c>
      <c r="K1344">
        <f>ROUND(ROUND(1/100,4),7)</f>
        <v/>
      </c>
      <c r="O1344">
        <f>ROUND(CP1344,0)</f>
        <v/>
      </c>
      <c r="P1344">
        <f>ROUND(CQ1344*I1344,0)</f>
        <v/>
      </c>
      <c r="Q1344">
        <f>(ROUND((ROUND(((ET1344)*I1344),0)*BB1344),0)+ROUND((ROUND(((AE1344-(EU1344))*I1344),0)*BS1344),0))</f>
        <v/>
      </c>
      <c r="R1344">
        <f>(ROUND((ROUND(((EU1344)*I1344),0)*BS1344),0)+ROUND((ROUND(((AE1344-(EU1344))*I1344),0)*BS1344),0))</f>
        <v/>
      </c>
      <c r="S1344">
        <f>ROUND(CT1344*I1344,0)</f>
        <v/>
      </c>
      <c r="T1344">
        <f>ROUND(CU1344*I1344,0)</f>
        <v/>
      </c>
      <c r="U1344">
        <f>ROUND(CV1344*I1344,7)</f>
        <v/>
      </c>
      <c r="V1344">
        <f>ROUND(CW1344*I1344,7)</f>
        <v/>
      </c>
      <c r="W1344">
        <f>ROUND(CX1344*I1344,0)</f>
        <v/>
      </c>
      <c r="X1344">
        <f>ROUND(CY1344,0)</f>
        <v/>
      </c>
      <c r="Y1344">
        <f>ROUND(CZ1344,0)</f>
        <v/>
      </c>
      <c r="AA1344" t="n">
        <v>78869116</v>
      </c>
      <c r="AB1344">
        <f>ROUND((AC1344+AD1344+AF1344),2)</f>
        <v/>
      </c>
      <c r="AC1344">
        <f>ROUND((ES1344),2)</f>
        <v/>
      </c>
      <c r="AD1344">
        <f>ROUND((((ET1344)-(EU1344))+AE1344),2)</f>
        <v/>
      </c>
      <c r="AE1344">
        <f>ROUND((EU1344),2)</f>
        <v/>
      </c>
      <c r="AF1344">
        <f>ROUND((EV1344),2)</f>
        <v/>
      </c>
      <c r="AG1344">
        <f>ROUND((AP1344),2)</f>
        <v/>
      </c>
      <c r="AH1344">
        <f>(EW1344)</f>
        <v/>
      </c>
      <c r="AI1344">
        <f>(EX1344)</f>
        <v/>
      </c>
      <c r="AJ1344">
        <f>(AS1344)</f>
        <v/>
      </c>
      <c r="AK1344" t="n">
        <v>970.5700000000001</v>
      </c>
      <c r="AL1344" t="n">
        <v>852</v>
      </c>
      <c r="AM1344" t="n">
        <v>0</v>
      </c>
      <c r="AN1344" t="n">
        <v>0</v>
      </c>
      <c r="AO1344" t="n">
        <v>118.57</v>
      </c>
      <c r="AP1344" t="n">
        <v>0</v>
      </c>
      <c r="AQ1344" t="n">
        <v>13.9</v>
      </c>
      <c r="AR1344" t="n">
        <v>0</v>
      </c>
      <c r="AS1344" t="n">
        <v>0</v>
      </c>
      <c r="AT1344" t="n">
        <v>91</v>
      </c>
      <c r="AU1344" t="n">
        <v>48</v>
      </c>
      <c r="AV1344" t="n">
        <v>1</v>
      </c>
      <c r="AW1344" t="n">
        <v>1</v>
      </c>
      <c r="AZ1344" t="n">
        <v>1</v>
      </c>
      <c r="BA1344" t="n">
        <v>52.25</v>
      </c>
      <c r="BB1344" t="n">
        <v>1</v>
      </c>
      <c r="BC1344" t="n">
        <v>4.14</v>
      </c>
      <c r="BD1344" t="inlineStr"/>
      <c r="BE1344" t="inlineStr"/>
      <c r="BF1344" t="inlineStr"/>
      <c r="BG1344" t="inlineStr"/>
      <c r="BH1344" t="n">
        <v>0</v>
      </c>
      <c r="BI1344" t="n">
        <v>1</v>
      </c>
      <c r="BJ1344" t="inlineStr">
        <is>
          <t>ТЕРр Московской обл., 67-5-2, приказ Минстроя России №675/пр от 28.02.2017 № 263/пр</t>
        </is>
      </c>
      <c r="BM1344" t="n">
        <v>67001</v>
      </c>
      <c r="BN1344" t="n">
        <v>0</v>
      </c>
      <c r="BO1344" t="inlineStr">
        <is>
          <t>67-5-2</t>
        </is>
      </c>
      <c r="BP1344" t="n">
        <v>1</v>
      </c>
      <c r="BQ1344" t="n">
        <v>6</v>
      </c>
      <c r="BR1344" t="n">
        <v>0</v>
      </c>
      <c r="BS1344" t="n">
        <v>52.25</v>
      </c>
      <c r="BT1344" t="n">
        <v>1</v>
      </c>
      <c r="BU1344" t="n">
        <v>1</v>
      </c>
      <c r="BV1344" t="n">
        <v>1</v>
      </c>
      <c r="BW1344" t="n">
        <v>1</v>
      </c>
      <c r="BX1344" t="n">
        <v>1</v>
      </c>
      <c r="BY1344" t="inlineStr"/>
      <c r="BZ1344" t="n">
        <v>91</v>
      </c>
      <c r="CA1344" t="n">
        <v>48</v>
      </c>
      <c r="CB1344" t="inlineStr"/>
      <c r="CE1344" t="n">
        <v>12</v>
      </c>
      <c r="CF1344" t="n">
        <v>0</v>
      </c>
      <c r="CG1344" t="n">
        <v>0</v>
      </c>
      <c r="CM1344" t="n">
        <v>0</v>
      </c>
      <c r="CN1344" t="inlineStr"/>
      <c r="CO1344" t="n">
        <v>0</v>
      </c>
      <c r="CP1344">
        <f>(P1344+Q1344+S1344)</f>
        <v/>
      </c>
      <c r="CQ1344">
        <f>AC1344*BC1344</f>
        <v/>
      </c>
      <c r="CR1344">
        <f>(ROUND((ROUND(((ET1344)*1),0)*BB1344),0)+ROUND((ROUND(((AE1344-(EU1344))*1),0)*BS1344),0))</f>
        <v/>
      </c>
      <c r="CS1344">
        <f>(ROUND((ROUND(((EU1344)*1),0)*BS1344),0)+ROUND((ROUND(((AE1344-(EU1344))*1),0)*BS1344),0))</f>
        <v/>
      </c>
      <c r="CT1344">
        <f>AF1344*BA1344</f>
        <v/>
      </c>
      <c r="CU1344">
        <f>AG1344</f>
        <v/>
      </c>
      <c r="CV1344">
        <f>AH1344</f>
        <v/>
      </c>
      <c r="CW1344">
        <f>AI1344</f>
        <v/>
      </c>
      <c r="CX1344">
        <f>AJ1344</f>
        <v/>
      </c>
      <c r="CY1344">
        <f>(((S1344+R1344)*AT1344)/100)</f>
        <v/>
      </c>
      <c r="CZ1344">
        <f>(((S1344+R1344)*AU1344)/100)</f>
        <v/>
      </c>
      <c r="DC1344" t="inlineStr"/>
      <c r="DD1344" t="inlineStr"/>
      <c r="DE1344" t="inlineStr"/>
      <c r="DF1344" t="inlineStr"/>
      <c r="DG1344" t="inlineStr"/>
      <c r="DH1344" t="inlineStr"/>
      <c r="DI1344" t="inlineStr"/>
      <c r="DJ1344" t="inlineStr"/>
      <c r="DK1344" t="inlineStr"/>
      <c r="DL1344" t="inlineStr"/>
      <c r="DM1344" t="inlineStr"/>
      <c r="DN1344" t="n">
        <v>0</v>
      </c>
      <c r="DO1344" t="n">
        <v>0</v>
      </c>
      <c r="DP1344" t="n">
        <v>1</v>
      </c>
      <c r="DQ1344" t="n">
        <v>1</v>
      </c>
      <c r="DU1344" t="n">
        <v>1010</v>
      </c>
      <c r="DV1344" t="inlineStr">
        <is>
          <t>100 шт.</t>
        </is>
      </c>
      <c r="DW1344" t="inlineStr">
        <is>
          <t>100 шт.</t>
        </is>
      </c>
      <c r="DX1344" t="n">
        <v>100</v>
      </c>
      <c r="DZ1344" t="inlineStr"/>
      <c r="EA1344" t="inlineStr"/>
      <c r="EB1344" t="inlineStr"/>
      <c r="EC1344" t="inlineStr"/>
      <c r="EE1344" t="n">
        <v>78726030</v>
      </c>
      <c r="EF1344" t="n">
        <v>6</v>
      </c>
      <c r="EG1344" t="inlineStr">
        <is>
          <t>Ремонтно-строительные работы</t>
        </is>
      </c>
      <c r="EH1344" t="n">
        <v>101</v>
      </c>
      <c r="EI1344" t="inlineStr">
        <is>
          <t>Электромонтажные работы</t>
        </is>
      </c>
      <c r="EJ1344" t="n">
        <v>1</v>
      </c>
      <c r="EK1344" t="n">
        <v>67001</v>
      </c>
      <c r="EL1344" t="inlineStr">
        <is>
          <t>Электромонтажные работы</t>
        </is>
      </c>
      <c r="EM1344" t="inlineStr">
        <is>
          <t>рФЕР-67</t>
        </is>
      </c>
      <c r="EO1344" t="inlineStr"/>
      <c r="EQ1344" t="n">
        <v>0</v>
      </c>
      <c r="ER1344" t="n">
        <v>970.5700000000001</v>
      </c>
      <c r="ES1344" t="n">
        <v>852</v>
      </c>
      <c r="ET1344" t="n">
        <v>0</v>
      </c>
      <c r="EU1344" t="n">
        <v>0</v>
      </c>
      <c r="EV1344" t="n">
        <v>118.57</v>
      </c>
      <c r="EW1344" t="n">
        <v>13.9</v>
      </c>
      <c r="EX1344" t="n">
        <v>0</v>
      </c>
      <c r="EY1344" t="n">
        <v>0</v>
      </c>
      <c r="FQ1344" t="n">
        <v>0</v>
      </c>
      <c r="FR1344" t="n">
        <v>0</v>
      </c>
      <c r="FS1344" t="n">
        <v>0</v>
      </c>
      <c r="FX1344" t="n">
        <v>91</v>
      </c>
      <c r="FY1344" t="n">
        <v>48</v>
      </c>
      <c r="GA1344" t="inlineStr"/>
      <c r="GD1344" t="n">
        <v>1</v>
      </c>
      <c r="GF1344" t="n">
        <v>1400342257</v>
      </c>
      <c r="GG1344" t="n">
        <v>2</v>
      </c>
      <c r="GH1344" t="n">
        <v>1</v>
      </c>
      <c r="GI1344" t="n">
        <v>2</v>
      </c>
      <c r="GJ1344" t="n">
        <v>0</v>
      </c>
      <c r="GK1344" t="n">
        <v>0</v>
      </c>
      <c r="GL1344">
        <f>ROUND(IF(AND(BH1344=3,BI1344=3,FS1344&lt;&gt;0),P1344,0),0)</f>
        <v/>
      </c>
      <c r="GM1344">
        <f>ROUND(O1344+X1344+Y1344,0)+GX1344</f>
        <v/>
      </c>
      <c r="GN1344">
        <f>IF(OR(BI1344=0,BI1344=1),GM1344-GX1344,0)</f>
        <v/>
      </c>
      <c r="GO1344">
        <f>IF(BI1344=2,GM1344-GX1344,0)</f>
        <v/>
      </c>
      <c r="GP1344">
        <f>IF(BI1344=4,GM1344-GX1344,0)</f>
        <v/>
      </c>
      <c r="GR1344" t="n">
        <v>0</v>
      </c>
      <c r="GS1344" t="n">
        <v>3</v>
      </c>
      <c r="GT1344" t="n">
        <v>0</v>
      </c>
      <c r="GU1344" t="inlineStr"/>
      <c r="GV1344">
        <f>ROUND((GT1344),2)</f>
        <v/>
      </c>
      <c r="GW1344" t="n">
        <v>1</v>
      </c>
      <c r="GX1344">
        <f>ROUND(HC1344*I1344,0)</f>
        <v/>
      </c>
      <c r="HA1344" t="n">
        <v>0</v>
      </c>
      <c r="HB1344" t="n">
        <v>0</v>
      </c>
      <c r="HC1344">
        <f>GV1344*GW1344</f>
        <v/>
      </c>
      <c r="HE1344" t="inlineStr"/>
      <c r="HF1344" t="inlineStr"/>
      <c r="HM1344" t="inlineStr"/>
      <c r="HN1344" t="inlineStr">
        <is>
          <t>Пр/812-101.0-1</t>
        </is>
      </c>
      <c r="HO1344" t="inlineStr">
        <is>
          <t>Пр/774-101.0</t>
        </is>
      </c>
      <c r="HP1344" t="inlineStr">
        <is>
          <t>Электромонтажные работы</t>
        </is>
      </c>
      <c r="HQ1344" t="inlineStr">
        <is>
          <t>Электромонтажные работы</t>
        </is>
      </c>
      <c r="HS1344" t="n">
        <v>0</v>
      </c>
      <c r="IK1344" t="n">
        <v>0</v>
      </c>
    </row>
    <row r="1345">
      <c r="A1345" t="n">
        <v>18</v>
      </c>
      <c r="B1345" t="n">
        <v>0</v>
      </c>
      <c r="C1345" t="n">
        <v>652</v>
      </c>
      <c r="E1345" t="inlineStr">
        <is>
          <t>2,1</t>
        </is>
      </c>
      <c r="F1345" t="inlineStr">
        <is>
          <t>509-6744</t>
        </is>
      </c>
      <c r="G1345" t="inlineStr">
        <is>
          <t>Лампы люминесцентные компактные энергосберегающие с цоколем Е27 мощностью 55 Вт</t>
        </is>
      </c>
      <c r="H1345" t="inlineStr">
        <is>
          <t>шт.</t>
        </is>
      </c>
      <c r="I1345">
        <f>I1344*J1345</f>
        <v/>
      </c>
      <c r="J1345" t="n">
        <v>100</v>
      </c>
      <c r="K1345" t="n">
        <v>100</v>
      </c>
      <c r="O1345">
        <f>ROUND(CP1345,0)</f>
        <v/>
      </c>
      <c r="P1345">
        <f>ROUND(CQ1345*I1345,0)</f>
        <v/>
      </c>
      <c r="Q1345">
        <f>(ROUND((ROUND(((ET1345)*I1345),0)*BB1345),0)+ROUND((ROUND(((AE1345-(EU1345))*I1345),0)*BS1345),0))</f>
        <v/>
      </c>
      <c r="R1345">
        <f>(ROUND((ROUND(((EU1345)*I1345),0)*BS1345),0)+ROUND((ROUND(((AE1345-(EU1345))*I1345),0)*BS1345),0))</f>
        <v/>
      </c>
      <c r="S1345">
        <f>ROUND(CT1345*I1345,0)</f>
        <v/>
      </c>
      <c r="T1345">
        <f>ROUND(CU1345*I1345,0)</f>
        <v/>
      </c>
      <c r="U1345">
        <f>ROUND(CV1345*I1345,7)</f>
        <v/>
      </c>
      <c r="V1345">
        <f>ROUND(CW1345*I1345,7)</f>
        <v/>
      </c>
      <c r="W1345">
        <f>ROUND(CX1345*I1345,0)</f>
        <v/>
      </c>
      <c r="X1345">
        <f>ROUND(CY1345,0)</f>
        <v/>
      </c>
      <c r="Y1345">
        <f>ROUND(CZ1345,0)</f>
        <v/>
      </c>
      <c r="AA1345" t="n">
        <v>78869116</v>
      </c>
      <c r="AB1345">
        <f>ROUND((AC1345+AD1345+AF1345),2)</f>
        <v/>
      </c>
      <c r="AC1345">
        <f>ROUND((ES1345),2)</f>
        <v/>
      </c>
      <c r="AD1345">
        <f>ROUND((((ET1345)-(EU1345))+AE1345),2)</f>
        <v/>
      </c>
      <c r="AE1345">
        <f>ROUND((EU1345),2)</f>
        <v/>
      </c>
      <c r="AF1345">
        <f>ROUND((EV1345),2)</f>
        <v/>
      </c>
      <c r="AG1345">
        <f>ROUND((AP1345),2)</f>
        <v/>
      </c>
      <c r="AH1345">
        <f>(EW1345)</f>
        <v/>
      </c>
      <c r="AI1345">
        <f>(EX1345)</f>
        <v/>
      </c>
      <c r="AJ1345">
        <f>(AS1345)</f>
        <v/>
      </c>
      <c r="AK1345" t="n">
        <v>140.69</v>
      </c>
      <c r="AL1345" t="n">
        <v>140.69</v>
      </c>
      <c r="AM1345" t="n">
        <v>0</v>
      </c>
      <c r="AN1345" t="n">
        <v>0</v>
      </c>
      <c r="AO1345" t="n">
        <v>0</v>
      </c>
      <c r="AP1345" t="n">
        <v>0</v>
      </c>
      <c r="AQ1345" t="n">
        <v>0</v>
      </c>
      <c r="AR1345" t="n">
        <v>0</v>
      </c>
      <c r="AS1345" t="n">
        <v>0.02</v>
      </c>
      <c r="AT1345" t="n">
        <v>91</v>
      </c>
      <c r="AU1345" t="n">
        <v>48</v>
      </c>
      <c r="AV1345" t="n">
        <v>1</v>
      </c>
      <c r="AW1345" t="n">
        <v>1</v>
      </c>
      <c r="AZ1345" t="n">
        <v>1</v>
      </c>
      <c r="BA1345" t="n">
        <v>1</v>
      </c>
      <c r="BB1345" t="n">
        <v>1</v>
      </c>
      <c r="BC1345" t="n">
        <v>1.69</v>
      </c>
      <c r="BD1345" t="inlineStr"/>
      <c r="BE1345" t="inlineStr"/>
      <c r="BF1345" t="inlineStr"/>
      <c r="BG1345" t="inlineStr"/>
      <c r="BH1345" t="n">
        <v>3</v>
      </c>
      <c r="BI1345" t="n">
        <v>1</v>
      </c>
      <c r="BJ1345" t="inlineStr">
        <is>
          <t>ТССЦ Московской обл., 509-6744, приказ Минстроя России №675/пр от 28.02.2017 № 258/пр</t>
        </is>
      </c>
      <c r="BM1345" t="n">
        <v>67001</v>
      </c>
      <c r="BN1345" t="n">
        <v>0</v>
      </c>
      <c r="BO1345" t="inlineStr">
        <is>
          <t>509-6744</t>
        </is>
      </c>
      <c r="BP1345" t="n">
        <v>1</v>
      </c>
      <c r="BQ1345" t="n">
        <v>6</v>
      </c>
      <c r="BR1345" t="n">
        <v>0</v>
      </c>
      <c r="BS1345" t="n">
        <v>1</v>
      </c>
      <c r="BT1345" t="n">
        <v>1</v>
      </c>
      <c r="BU1345" t="n">
        <v>1</v>
      </c>
      <c r="BV1345" t="n">
        <v>1</v>
      </c>
      <c r="BW1345" t="n">
        <v>1</v>
      </c>
      <c r="BX1345" t="n">
        <v>1</v>
      </c>
      <c r="BY1345" t="inlineStr"/>
      <c r="BZ1345" t="n">
        <v>91</v>
      </c>
      <c r="CA1345" t="n">
        <v>48</v>
      </c>
      <c r="CB1345" t="inlineStr"/>
      <c r="CE1345" t="n">
        <v>12</v>
      </c>
      <c r="CF1345" t="n">
        <v>0</v>
      </c>
      <c r="CG1345" t="n">
        <v>0</v>
      </c>
      <c r="CM1345" t="n">
        <v>0</v>
      </c>
      <c r="CN1345" t="inlineStr"/>
      <c r="CO1345" t="n">
        <v>0</v>
      </c>
      <c r="CP1345">
        <f>(P1345+Q1345+S1345)</f>
        <v/>
      </c>
      <c r="CQ1345">
        <f>AC1345*BC1345</f>
        <v/>
      </c>
      <c r="CR1345">
        <f>(ROUND((ROUND(((ET1345)*1),0)*BB1345),0)+ROUND((ROUND(((AE1345-(EU1345))*1),0)*BS1345),0))</f>
        <v/>
      </c>
      <c r="CS1345">
        <f>(ROUND((ROUND(((EU1345)*1),0)*BS1345),0)+ROUND((ROUND(((AE1345-(EU1345))*1),0)*BS1345),0))</f>
        <v/>
      </c>
      <c r="CT1345">
        <f>AF1345*BA1345</f>
        <v/>
      </c>
      <c r="CU1345">
        <f>AG1345</f>
        <v/>
      </c>
      <c r="CV1345">
        <f>AH1345</f>
        <v/>
      </c>
      <c r="CW1345">
        <f>AI1345</f>
        <v/>
      </c>
      <c r="CX1345">
        <f>AJ1345</f>
        <v/>
      </c>
      <c r="CY1345">
        <f>(((S1345+R1345)*AT1345)/100)</f>
        <v/>
      </c>
      <c r="CZ1345">
        <f>(((S1345+R1345)*AU1345)/100)</f>
        <v/>
      </c>
      <c r="DC1345" t="inlineStr"/>
      <c r="DD1345" t="inlineStr"/>
      <c r="DE1345" t="inlineStr"/>
      <c r="DF1345" t="inlineStr"/>
      <c r="DG1345" t="inlineStr"/>
      <c r="DH1345" t="inlineStr"/>
      <c r="DI1345" t="inlineStr"/>
      <c r="DJ1345" t="inlineStr"/>
      <c r="DK1345" t="inlineStr"/>
      <c r="DL1345" t="inlineStr"/>
      <c r="DM1345" t="inlineStr"/>
      <c r="DN1345" t="n">
        <v>0</v>
      </c>
      <c r="DO1345" t="n">
        <v>0</v>
      </c>
      <c r="DP1345" t="n">
        <v>1</v>
      </c>
      <c r="DQ1345" t="n">
        <v>1</v>
      </c>
      <c r="DU1345" t="n">
        <v>1010</v>
      </c>
      <c r="DV1345" t="inlineStr">
        <is>
          <t>шт.</t>
        </is>
      </c>
      <c r="DW1345" t="inlineStr">
        <is>
          <t>шт.</t>
        </is>
      </c>
      <c r="DX1345" t="n">
        <v>1</v>
      </c>
      <c r="DZ1345" t="inlineStr"/>
      <c r="EA1345" t="inlineStr"/>
      <c r="EB1345" t="inlineStr"/>
      <c r="EC1345" t="inlineStr"/>
      <c r="EE1345" t="n">
        <v>78726030</v>
      </c>
      <c r="EF1345" t="n">
        <v>6</v>
      </c>
      <c r="EG1345" t="inlineStr">
        <is>
          <t>Ремонтно-строительные работы</t>
        </is>
      </c>
      <c r="EH1345" t="n">
        <v>101</v>
      </c>
      <c r="EI1345" t="inlineStr">
        <is>
          <t>Электромонтажные работы</t>
        </is>
      </c>
      <c r="EJ1345" t="n">
        <v>1</v>
      </c>
      <c r="EK1345" t="n">
        <v>67001</v>
      </c>
      <c r="EL1345" t="inlineStr">
        <is>
          <t>Электромонтажные работы</t>
        </is>
      </c>
      <c r="EM1345" t="inlineStr">
        <is>
          <t>рФЕР-67</t>
        </is>
      </c>
      <c r="EO1345" t="inlineStr"/>
      <c r="EQ1345" t="n">
        <v>0</v>
      </c>
      <c r="ER1345" t="n">
        <v>140.69</v>
      </c>
      <c r="ES1345" t="n">
        <v>140.69</v>
      </c>
      <c r="ET1345" t="n">
        <v>0</v>
      </c>
      <c r="EU1345" t="n">
        <v>0</v>
      </c>
      <c r="EV1345" t="n">
        <v>0</v>
      </c>
      <c r="EW1345" t="n">
        <v>0</v>
      </c>
      <c r="EX1345" t="n">
        <v>0</v>
      </c>
      <c r="FQ1345" t="n">
        <v>0</v>
      </c>
      <c r="FR1345" t="n">
        <v>0</v>
      </c>
      <c r="FS1345" t="n">
        <v>0</v>
      </c>
      <c r="FX1345" t="n">
        <v>91</v>
      </c>
      <c r="FY1345" t="n">
        <v>48</v>
      </c>
      <c r="GA1345" t="inlineStr"/>
      <c r="GD1345" t="n">
        <v>1</v>
      </c>
      <c r="GF1345" t="n">
        <v>-228955380</v>
      </c>
      <c r="GG1345" t="n">
        <v>2</v>
      </c>
      <c r="GH1345" t="n">
        <v>1</v>
      </c>
      <c r="GI1345" t="n">
        <v>2</v>
      </c>
      <c r="GJ1345" t="n">
        <v>0</v>
      </c>
      <c r="GK1345" t="n">
        <v>0</v>
      </c>
      <c r="GL1345">
        <f>ROUND(IF(AND(BH1345=3,BI1345=3,FS1345&lt;&gt;0),P1345,0),0)</f>
        <v/>
      </c>
      <c r="GM1345">
        <f>ROUND(O1345+X1345+Y1345,0)+GX1345</f>
        <v/>
      </c>
      <c r="GN1345">
        <f>IF(OR(BI1345=0,BI1345=1),GM1345-GX1345,0)</f>
        <v/>
      </c>
      <c r="GO1345">
        <f>IF(BI1345=2,GM1345-GX1345,0)</f>
        <v/>
      </c>
      <c r="GP1345">
        <f>IF(BI1345=4,GM1345-GX1345,0)</f>
        <v/>
      </c>
      <c r="GR1345" t="n">
        <v>0</v>
      </c>
      <c r="GS1345" t="n">
        <v>3</v>
      </c>
      <c r="GT1345" t="n">
        <v>0</v>
      </c>
      <c r="GU1345" t="inlineStr"/>
      <c r="GV1345">
        <f>ROUND((GT1345),2)</f>
        <v/>
      </c>
      <c r="GW1345" t="n">
        <v>1</v>
      </c>
      <c r="GX1345">
        <f>ROUND(HC1345*I1345,0)</f>
        <v/>
      </c>
      <c r="HA1345" t="n">
        <v>0</v>
      </c>
      <c r="HB1345" t="n">
        <v>0</v>
      </c>
      <c r="HC1345">
        <f>GV1345*GW1345</f>
        <v/>
      </c>
      <c r="HE1345" t="inlineStr"/>
      <c r="HF1345" t="inlineStr"/>
      <c r="HM1345" t="inlineStr"/>
      <c r="HN1345" t="inlineStr">
        <is>
          <t>Пр/812-101.0-1</t>
        </is>
      </c>
      <c r="HO1345" t="inlineStr">
        <is>
          <t>Пр/774-101.0</t>
        </is>
      </c>
      <c r="HP1345" t="inlineStr">
        <is>
          <t>Электромонтажные работы</t>
        </is>
      </c>
      <c r="HQ1345" t="inlineStr">
        <is>
          <t>Электромонтажные работы</t>
        </is>
      </c>
      <c r="HS1345" t="n">
        <v>0</v>
      </c>
      <c r="IK1345" t="n">
        <v>0</v>
      </c>
    </row>
    <row r="1346">
      <c r="A1346" t="n">
        <v>17</v>
      </c>
      <c r="B1346" t="n">
        <v>0</v>
      </c>
      <c r="C1346">
        <f>ROW(SmtRes!A658)</f>
        <v/>
      </c>
      <c r="D1346">
        <f>ROW(EtalonRes!A605)</f>
        <v/>
      </c>
      <c r="E1346" t="inlineStr">
        <is>
          <t>3</t>
        </is>
      </c>
      <c r="F1346" t="inlineStr">
        <is>
          <t>16-07-005-1</t>
        </is>
      </c>
      <c r="G1346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346" t="inlineStr">
        <is>
          <t>100 м трубопровода</t>
        </is>
      </c>
      <c r="I1346">
        <f>ROUND(ROUND(27/100,4),7)</f>
        <v/>
      </c>
      <c r="J1346" t="n">
        <v>0</v>
      </c>
      <c r="K1346">
        <f>ROUND(ROUND(27/100,4),7)</f>
        <v/>
      </c>
      <c r="O1346">
        <f>ROUND(CP1346,0)</f>
        <v/>
      </c>
      <c r="P1346">
        <f>ROUND(CQ1346*I1346,0)</f>
        <v/>
      </c>
      <c r="Q1346">
        <f>(ROUND((ROUND((((ET1346*ROUND(10,7)))*I1346),0)*BB1346),0)+ROUND((ROUND(((AE1346-((EU1346*ROUND(10,7))))*I1346),0)*BS1346),0))</f>
        <v/>
      </c>
      <c r="R1346">
        <f>(ROUND((ROUND((((EU1346*ROUND(10,7)))*I1346),0)*BS1346),0)+ROUND((ROUND(((AE1346-((EU1346*ROUND(10,7))))*I1346),0)*BS1346),0))</f>
        <v/>
      </c>
      <c r="S1346">
        <f>ROUND(CT1346*I1346,0)</f>
        <v/>
      </c>
      <c r="T1346">
        <f>ROUND(CU1346*I1346,0)</f>
        <v/>
      </c>
      <c r="U1346">
        <f>ROUND(CV1346*I1346,7)</f>
        <v/>
      </c>
      <c r="V1346">
        <f>ROUND(CW1346*I1346,7)</f>
        <v/>
      </c>
      <c r="W1346">
        <f>ROUND(CX1346*I1346,0)</f>
        <v/>
      </c>
      <c r="X1346">
        <f>ROUND(CY1346,0)</f>
        <v/>
      </c>
      <c r="Y1346">
        <f>ROUND(CZ1346,0)</f>
        <v/>
      </c>
      <c r="AA1346" t="n">
        <v>78869116</v>
      </c>
      <c r="AB1346">
        <f>ROUND((AC1346+AD1346+AF1346),2)</f>
        <v/>
      </c>
      <c r="AC1346">
        <f>ROUND(((ES1346*ROUND(10,7))),2)</f>
        <v/>
      </c>
      <c r="AD1346">
        <f>ROUND(((((ET1346*ROUND(10,7)))-((EU1346*ROUND(10,7))))+AE1346),2)</f>
        <v/>
      </c>
      <c r="AE1346">
        <f>ROUND(((EU1346*ROUND(10,7))),2)</f>
        <v/>
      </c>
      <c r="AF1346">
        <f>ROUND(((EV1346*ROUND(10,7))),2)</f>
        <v/>
      </c>
      <c r="AG1346">
        <f>ROUND((AP1346),2)</f>
        <v/>
      </c>
      <c r="AH1346">
        <f>((EW1346*ROUND(10,7)))</f>
        <v/>
      </c>
      <c r="AI1346">
        <f>((EX1346*ROUND(10,7)))</f>
        <v/>
      </c>
      <c r="AJ1346">
        <f>(AS1346)</f>
        <v/>
      </c>
      <c r="AK1346" t="n">
        <v>107.11</v>
      </c>
      <c r="AL1346" t="n">
        <v>4.28</v>
      </c>
      <c r="AM1346" t="n">
        <v>44.51</v>
      </c>
      <c r="AN1346" t="n">
        <v>0</v>
      </c>
      <c r="AO1346" t="n">
        <v>58.32</v>
      </c>
      <c r="AP1346" t="n">
        <v>0</v>
      </c>
      <c r="AQ1346" t="n">
        <v>5.01</v>
      </c>
      <c r="AR1346" t="n">
        <v>0</v>
      </c>
      <c r="AS1346" t="n">
        <v>0</v>
      </c>
      <c r="AT1346" t="n">
        <v>121</v>
      </c>
      <c r="AU1346" t="n">
        <v>72</v>
      </c>
      <c r="AV1346" t="n">
        <v>1</v>
      </c>
      <c r="AW1346" t="n">
        <v>1</v>
      </c>
      <c r="AZ1346" t="n">
        <v>1</v>
      </c>
      <c r="BA1346" t="n">
        <v>52.25</v>
      </c>
      <c r="BB1346" t="n">
        <v>5.97</v>
      </c>
      <c r="BC1346" t="n">
        <v>11.38</v>
      </c>
      <c r="BD1346" t="inlineStr"/>
      <c r="BE1346" t="inlineStr"/>
      <c r="BF1346" t="inlineStr"/>
      <c r="BG1346" t="inlineStr"/>
      <c r="BH1346" t="n">
        <v>0</v>
      </c>
      <c r="BI1346" t="n">
        <v>1</v>
      </c>
      <c r="BJ1346" t="inlineStr">
        <is>
          <t>ТЕР Московской обл., 16-07-005-1, приказ Минстроя России №675/пр от 28.02.2017 № 260/пр</t>
        </is>
      </c>
      <c r="BM1346" t="n">
        <v>16001</v>
      </c>
      <c r="BN1346" t="n">
        <v>0</v>
      </c>
      <c r="BO1346" t="inlineStr">
        <is>
          <t>16-07-005-1</t>
        </is>
      </c>
      <c r="BP1346" t="n">
        <v>1</v>
      </c>
      <c r="BQ1346" t="n">
        <v>2</v>
      </c>
      <c r="BR1346" t="n">
        <v>0</v>
      </c>
      <c r="BS1346" t="n">
        <v>52.25</v>
      </c>
      <c r="BT1346" t="n">
        <v>1</v>
      </c>
      <c r="BU1346" t="n">
        <v>1</v>
      </c>
      <c r="BV1346" t="n">
        <v>1</v>
      </c>
      <c r="BW1346" t="n">
        <v>1</v>
      </c>
      <c r="BX1346" t="n">
        <v>1</v>
      </c>
      <c r="BY1346" t="inlineStr"/>
      <c r="BZ1346" t="n">
        <v>121</v>
      </c>
      <c r="CA1346" t="n">
        <v>72</v>
      </c>
      <c r="CB1346" t="inlineStr"/>
      <c r="CE1346" t="n">
        <v>12</v>
      </c>
      <c r="CF1346" t="n">
        <v>0</v>
      </c>
      <c r="CG1346" t="n">
        <v>0</v>
      </c>
      <c r="CM1346" t="n">
        <v>0</v>
      </c>
      <c r="CN1346" t="inlineStr"/>
      <c r="CO1346" t="n">
        <v>0</v>
      </c>
      <c r="CP1346">
        <f>(P1346+Q1346+S1346)</f>
        <v/>
      </c>
      <c r="CQ1346">
        <f>AC1346*BC1346</f>
        <v/>
      </c>
      <c r="CR1346">
        <f>(ROUND((ROUND((((ET1346*ROUND(10,7)))*1),0)*BB1346),0)+ROUND((ROUND(((AE1346-((EU1346*ROUND(10,7))))*1),0)*BS1346),0))</f>
        <v/>
      </c>
      <c r="CS1346">
        <f>(ROUND((ROUND((((EU1346*ROUND(10,7)))*1),0)*BS1346),0)+ROUND((ROUND(((AE1346-((EU1346*ROUND(10,7))))*1),0)*BS1346),0))</f>
        <v/>
      </c>
      <c r="CT1346">
        <f>AF1346*BA1346</f>
        <v/>
      </c>
      <c r="CU1346">
        <f>AG1346</f>
        <v/>
      </c>
      <c r="CV1346">
        <f>AH1346</f>
        <v/>
      </c>
      <c r="CW1346">
        <f>AI1346</f>
        <v/>
      </c>
      <c r="CX1346">
        <f>AJ1346</f>
        <v/>
      </c>
      <c r="CY1346">
        <f>(((S1346+R1346)*AT1346)/100)</f>
        <v/>
      </c>
      <c r="CZ1346">
        <f>(((S1346+R1346)*AU1346)/100)</f>
        <v/>
      </c>
      <c r="DC1346" t="inlineStr"/>
      <c r="DD1346" t="inlineStr">
        <is>
          <t>)*10</t>
        </is>
      </c>
      <c r="DE1346" t="inlineStr">
        <is>
          <t>)*10</t>
        </is>
      </c>
      <c r="DF1346" t="inlineStr">
        <is>
          <t>)*10</t>
        </is>
      </c>
      <c r="DG1346" t="inlineStr">
        <is>
          <t>)*10</t>
        </is>
      </c>
      <c r="DH1346" t="inlineStr"/>
      <c r="DI1346" t="inlineStr">
        <is>
          <t>)*10</t>
        </is>
      </c>
      <c r="DJ1346" t="inlineStr">
        <is>
          <t>)*10</t>
        </is>
      </c>
      <c r="DK1346" t="inlineStr"/>
      <c r="DL1346" t="inlineStr"/>
      <c r="DM1346" t="inlineStr"/>
      <c r="DN1346" t="n">
        <v>0</v>
      </c>
      <c r="DO1346" t="n">
        <v>0</v>
      </c>
      <c r="DP1346" t="n">
        <v>1</v>
      </c>
      <c r="DQ1346" t="n">
        <v>1</v>
      </c>
      <c r="DU1346" t="n">
        <v>1013</v>
      </c>
      <c r="DV1346" t="inlineStr">
        <is>
          <t>100 м трубопровода</t>
        </is>
      </c>
      <c r="DW1346" t="inlineStr">
        <is>
          <t>100 м трубопровода</t>
        </is>
      </c>
      <c r="DX1346" t="n">
        <v>1</v>
      </c>
      <c r="DZ1346" t="inlineStr"/>
      <c r="EA1346" t="inlineStr"/>
      <c r="EB1346" t="inlineStr"/>
      <c r="EC1346" t="inlineStr"/>
      <c r="EE1346" t="n">
        <v>78725882</v>
      </c>
      <c r="EF1346" t="n">
        <v>2</v>
      </c>
      <c r="EG1346" t="inlineStr">
        <is>
          <t>Общестроительные работы</t>
        </is>
      </c>
      <c r="EH1346" t="n">
        <v>16</v>
      </c>
      <c r="EI134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346" t="n">
        <v>1</v>
      </c>
      <c r="EK1346" t="n">
        <v>16001</v>
      </c>
      <c r="EL1346" t="inlineStr">
        <is>
          <t>Трубопроводы внутренние</t>
        </is>
      </c>
      <c r="EM1346" t="inlineStr">
        <is>
          <t>ФЕР-16</t>
        </is>
      </c>
      <c r="EO1346" t="inlineStr"/>
      <c r="EQ1346" t="n">
        <v>0</v>
      </c>
      <c r="ER1346" t="n">
        <v>107.11</v>
      </c>
      <c r="ES1346" t="n">
        <v>4.28</v>
      </c>
      <c r="ET1346" t="n">
        <v>44.51</v>
      </c>
      <c r="EU1346" t="n">
        <v>0</v>
      </c>
      <c r="EV1346" t="n">
        <v>58.32</v>
      </c>
      <c r="EW1346" t="n">
        <v>5.01</v>
      </c>
      <c r="EX1346" t="n">
        <v>0</v>
      </c>
      <c r="EY1346" t="n">
        <v>0</v>
      </c>
      <c r="FQ1346" t="n">
        <v>0</v>
      </c>
      <c r="FR1346" t="n">
        <v>0</v>
      </c>
      <c r="FS1346" t="n">
        <v>0</v>
      </c>
      <c r="FX1346" t="n">
        <v>121</v>
      </c>
      <c r="FY1346" t="n">
        <v>72</v>
      </c>
      <c r="GA1346" t="inlineStr"/>
      <c r="GD1346" t="n">
        <v>1</v>
      </c>
      <c r="GF1346" t="n">
        <v>635989612</v>
      </c>
      <c r="GG1346" t="n">
        <v>2</v>
      </c>
      <c r="GH1346" t="n">
        <v>1</v>
      </c>
      <c r="GI1346" t="n">
        <v>2</v>
      </c>
      <c r="GJ1346" t="n">
        <v>0</v>
      </c>
      <c r="GK1346" t="n">
        <v>0</v>
      </c>
      <c r="GL1346">
        <f>ROUND(IF(AND(BH1346=3,BI1346=3,FS1346&lt;&gt;0),P1346,0),0)</f>
        <v/>
      </c>
      <c r="GM1346">
        <f>ROUND(O1346+X1346+Y1346,0)+GX1346</f>
        <v/>
      </c>
      <c r="GN1346">
        <f>IF(OR(BI1346=0,BI1346=1),GM1346-GX1346,0)</f>
        <v/>
      </c>
      <c r="GO1346">
        <f>IF(BI1346=2,GM1346-GX1346,0)</f>
        <v/>
      </c>
      <c r="GP1346">
        <f>IF(BI1346=4,GM1346-GX1346,0)</f>
        <v/>
      </c>
      <c r="GR1346" t="n">
        <v>0</v>
      </c>
      <c r="GS1346" t="n">
        <v>3</v>
      </c>
      <c r="GT1346" t="n">
        <v>0</v>
      </c>
      <c r="GU1346" t="inlineStr"/>
      <c r="GV1346">
        <f>ROUND((GT1346),2)</f>
        <v/>
      </c>
      <c r="GW1346" t="n">
        <v>1</v>
      </c>
      <c r="GX1346">
        <f>ROUND(HC1346*I1346,0)</f>
        <v/>
      </c>
      <c r="HA1346" t="n">
        <v>0</v>
      </c>
      <c r="HB1346" t="n">
        <v>0</v>
      </c>
      <c r="HC1346">
        <f>GV1346*GW1346</f>
        <v/>
      </c>
      <c r="HE1346" t="inlineStr"/>
      <c r="HF1346" t="inlineStr"/>
      <c r="HM1346" t="inlineStr"/>
      <c r="HN1346" t="inlineStr">
        <is>
          <t>Пр/812-016.0-1</t>
        </is>
      </c>
      <c r="HO1346" t="inlineStr">
        <is>
          <t>Пр/774-016.0</t>
        </is>
      </c>
      <c r="HP134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34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346" t="n">
        <v>0</v>
      </c>
      <c r="IK1346" t="n">
        <v>0</v>
      </c>
    </row>
    <row r="1347"/>
    <row r="1348">
      <c r="A1348" s="435" t="n">
        <v>51</v>
      </c>
      <c r="B1348" s="435">
        <f>B1339</f>
        <v/>
      </c>
      <c r="C1348" s="435">
        <f>A1339</f>
        <v/>
      </c>
      <c r="D1348" s="435">
        <f>ROW(A1339)</f>
        <v/>
      </c>
      <c r="E1348" s="435" t="n"/>
      <c r="F1348" s="435">
        <f>IF(F1339&lt;&gt;"",F1339,"")</f>
        <v/>
      </c>
      <c r="G1348" s="435">
        <f>IF(G1339&lt;&gt;"",G1339,"")</f>
        <v/>
      </c>
      <c r="H1348" s="435" t="n">
        <v>0</v>
      </c>
      <c r="I1348" s="435" t="n"/>
      <c r="J1348" s="435" t="n"/>
      <c r="K1348" s="435" t="n"/>
      <c r="L1348" s="435" t="n"/>
      <c r="M1348" s="435" t="n"/>
      <c r="N1348" s="435" t="n"/>
      <c r="O1348" s="435" t="n">
        <v>0</v>
      </c>
      <c r="P1348" s="435" t="n">
        <v>0</v>
      </c>
      <c r="Q1348" s="435" t="n">
        <v>0</v>
      </c>
      <c r="R1348" s="435" t="n">
        <v>0</v>
      </c>
      <c r="S1348" s="435" t="n">
        <v>0</v>
      </c>
      <c r="T1348" s="435" t="n">
        <v>0</v>
      </c>
      <c r="U1348" s="435" t="n">
        <v>0</v>
      </c>
      <c r="V1348" s="435" t="n">
        <v>0</v>
      </c>
      <c r="W1348" s="435" t="n">
        <v>0</v>
      </c>
      <c r="X1348" s="435" t="n">
        <v>0</v>
      </c>
      <c r="Y1348" s="435" t="n">
        <v>0</v>
      </c>
      <c r="Z1348" s="435" t="n"/>
      <c r="AA1348" s="435" t="n"/>
      <c r="AB1348" s="435" t="n"/>
      <c r="AC1348" s="435" t="n"/>
      <c r="AD1348" s="435" t="n"/>
      <c r="AE1348" s="435" t="n"/>
      <c r="AF1348" s="435" t="n"/>
      <c r="AG1348" s="435" t="n"/>
      <c r="AH1348" s="435" t="n"/>
      <c r="AI1348" s="435" t="n"/>
      <c r="AJ1348" s="435" t="n"/>
      <c r="AK1348" s="435" t="n"/>
      <c r="AL1348" s="435" t="n"/>
      <c r="AM1348" s="435" t="n"/>
      <c r="AN1348" s="435" t="n"/>
      <c r="AO1348" s="435">
        <f>ROUND(BX1348,0)</f>
        <v/>
      </c>
      <c r="AP1348" s="435">
        <f>ROUND(BY1348,0)</f>
        <v/>
      </c>
      <c r="AQ1348" s="435">
        <f>ROUND(BZ1348,0)</f>
        <v/>
      </c>
      <c r="AR1348" s="435">
        <f>ROUND(CA1348,0)</f>
        <v/>
      </c>
      <c r="AS1348" s="435">
        <f>ROUND(CB1348,0)</f>
        <v/>
      </c>
      <c r="AT1348" s="435">
        <f>ROUND(CC1348,0)</f>
        <v/>
      </c>
      <c r="AU1348" s="435">
        <f>ROUND(CD1348,0)</f>
        <v/>
      </c>
      <c r="AV1348" s="435">
        <f>ROUND(CE1348,0)</f>
        <v/>
      </c>
      <c r="AW1348" s="435">
        <f>ROUND(CF1348,0)</f>
        <v/>
      </c>
      <c r="AX1348" s="435">
        <f>ROUND(CG1348,0)</f>
        <v/>
      </c>
      <c r="AY1348" s="435">
        <f>ROUND(CH1348,0)</f>
        <v/>
      </c>
      <c r="AZ1348" s="435">
        <f>ROUND(CI1348,0)</f>
        <v/>
      </c>
      <c r="BA1348" s="435">
        <f>ROUND(CJ1348,0)</f>
        <v/>
      </c>
      <c r="BB1348" s="435">
        <f>ROUND(CK1348,0)</f>
        <v/>
      </c>
      <c r="BC1348" s="435">
        <f>ROUND(CL1348,0)</f>
        <v/>
      </c>
      <c r="BD1348" s="435">
        <f>ROUND(CM1348,0)</f>
        <v/>
      </c>
      <c r="BE1348" s="435" t="n"/>
      <c r="BF1348" s="435" t="n"/>
      <c r="BG1348" s="435" t="n"/>
      <c r="BH1348" s="435" t="n"/>
      <c r="BI1348" s="435" t="n"/>
      <c r="BJ1348" s="435" t="n"/>
      <c r="BK1348" s="435" t="n"/>
      <c r="BL1348" s="435" t="n"/>
      <c r="BM1348" s="435" t="n"/>
      <c r="BN1348" s="435" t="n"/>
      <c r="BO1348" s="435" t="n"/>
      <c r="BP1348" s="435" t="n"/>
      <c r="BQ1348" s="435" t="n"/>
      <c r="BR1348" s="435" t="n"/>
      <c r="BS1348" s="435" t="n"/>
      <c r="BT1348" s="435" t="n"/>
      <c r="BU1348" s="435" t="n"/>
      <c r="BV1348" s="435" t="n"/>
      <c r="BW1348" s="435" t="n"/>
      <c r="BX1348" s="435" t="n"/>
      <c r="BY1348" s="435" t="n"/>
      <c r="BZ1348" s="435" t="n"/>
      <c r="CA1348" s="435" t="n"/>
      <c r="CB1348" s="435" t="n"/>
      <c r="CC1348" s="435" t="n"/>
      <c r="CD1348" s="435" t="n"/>
      <c r="CE1348" s="435" t="n"/>
      <c r="CF1348" s="435" t="n"/>
      <c r="CG1348" s="435" t="n"/>
      <c r="CH1348" s="435" t="n"/>
      <c r="CI1348" s="435" t="n"/>
      <c r="CJ1348" s="435" t="n"/>
      <c r="CK1348" s="435" t="n"/>
      <c r="CL1348" s="435" t="n"/>
      <c r="CM1348" s="435" t="n"/>
      <c r="CN1348" s="435" t="n"/>
      <c r="CO1348" s="435" t="n"/>
      <c r="CP1348" s="435" t="n"/>
      <c r="CQ1348" s="435" t="n"/>
      <c r="CR1348" s="435" t="n"/>
      <c r="CS1348" s="435" t="n"/>
      <c r="CT1348" s="435" t="n"/>
      <c r="CU1348" s="435" t="n"/>
      <c r="CV1348" s="435" t="n"/>
      <c r="CW1348" s="435" t="n"/>
      <c r="CX1348" s="435" t="n"/>
      <c r="CY1348" s="435" t="n"/>
      <c r="CZ1348" s="435" t="n"/>
      <c r="DA1348" s="435" t="n"/>
      <c r="DB1348" s="435" t="n"/>
      <c r="DC1348" s="435" t="n"/>
      <c r="DD1348" s="435" t="n"/>
      <c r="DE1348" s="435" t="n"/>
      <c r="DF1348" s="435" t="n"/>
      <c r="DG1348" s="436" t="n"/>
      <c r="DH1348" s="436" t="n"/>
      <c r="DI1348" s="436" t="n"/>
      <c r="DJ1348" s="436" t="n"/>
      <c r="DK1348" s="436" t="n"/>
      <c r="DL1348" s="436" t="n"/>
      <c r="DM1348" s="436" t="n"/>
      <c r="DN1348" s="436" t="n"/>
      <c r="DO1348" s="436" t="n"/>
      <c r="DP1348" s="436" t="n"/>
      <c r="DQ1348" s="436" t="n"/>
      <c r="DR1348" s="436" t="n"/>
      <c r="DS1348" s="436" t="n"/>
      <c r="DT1348" s="436" t="n"/>
      <c r="DU1348" s="436" t="n"/>
      <c r="DV1348" s="436" t="n"/>
      <c r="DW1348" s="436" t="n"/>
      <c r="DX1348" s="436" t="n"/>
      <c r="DY1348" s="436" t="n"/>
      <c r="DZ1348" s="436" t="n"/>
      <c r="EA1348" s="436" t="n"/>
      <c r="EB1348" s="436" t="n"/>
      <c r="EC1348" s="436" t="n"/>
      <c r="ED1348" s="436" t="n"/>
      <c r="EE1348" s="436" t="n"/>
      <c r="EF1348" s="436" t="n"/>
      <c r="EG1348" s="436" t="n"/>
      <c r="EH1348" s="436" t="n"/>
      <c r="EI1348" s="436" t="n"/>
      <c r="EJ1348" s="436" t="n"/>
      <c r="EK1348" s="436" t="n"/>
      <c r="EL1348" s="436" t="n"/>
      <c r="EM1348" s="436" t="n"/>
      <c r="EN1348" s="436" t="n"/>
      <c r="EO1348" s="436" t="n"/>
      <c r="EP1348" s="436" t="n"/>
      <c r="EQ1348" s="436" t="n"/>
      <c r="ER1348" s="436" t="n"/>
      <c r="ES1348" s="436" t="n"/>
      <c r="ET1348" s="436" t="n"/>
      <c r="EU1348" s="436" t="n"/>
      <c r="EV1348" s="436" t="n"/>
      <c r="EW1348" s="436" t="n"/>
      <c r="EX1348" s="436" t="n"/>
      <c r="EY1348" s="436" t="n"/>
      <c r="EZ1348" s="436" t="n"/>
      <c r="FA1348" s="436" t="n"/>
      <c r="FB1348" s="436" t="n"/>
      <c r="FC1348" s="436" t="n"/>
      <c r="FD1348" s="436" t="n"/>
      <c r="FE1348" s="436" t="n"/>
      <c r="FF1348" s="436" t="n"/>
      <c r="FG1348" s="436" t="n"/>
      <c r="FH1348" s="436" t="n"/>
      <c r="FI1348" s="436" t="n"/>
      <c r="FJ1348" s="436" t="n"/>
      <c r="FK1348" s="436" t="n"/>
      <c r="FL1348" s="436" t="n"/>
      <c r="FM1348" s="436" t="n"/>
      <c r="FN1348" s="436" t="n"/>
      <c r="FO1348" s="436" t="n"/>
      <c r="FP1348" s="436" t="n"/>
      <c r="FQ1348" s="436" t="n"/>
      <c r="FR1348" s="436" t="n"/>
      <c r="FS1348" s="436" t="n"/>
      <c r="FT1348" s="436" t="n"/>
      <c r="FU1348" s="436" t="n"/>
      <c r="FV1348" s="436" t="n"/>
      <c r="FW1348" s="436" t="n"/>
      <c r="FX1348" s="436" t="n"/>
      <c r="FY1348" s="436" t="n"/>
      <c r="FZ1348" s="436" t="n"/>
      <c r="GA1348" s="436" t="n"/>
      <c r="GB1348" s="436" t="n"/>
      <c r="GC1348" s="436" t="n"/>
      <c r="GD1348" s="436" t="n"/>
      <c r="GE1348" s="436" t="n"/>
      <c r="GF1348" s="436" t="n"/>
      <c r="GG1348" s="436" t="n"/>
      <c r="GH1348" s="436" t="n"/>
      <c r="GI1348" s="436" t="n"/>
      <c r="GJ1348" s="436" t="n"/>
      <c r="GK1348" s="436" t="n"/>
      <c r="GL1348" s="436" t="n"/>
      <c r="GM1348" s="436" t="n"/>
      <c r="GN1348" s="436" t="n"/>
      <c r="GO1348" s="436" t="n"/>
      <c r="GP1348" s="436" t="n"/>
      <c r="GQ1348" s="436" t="n"/>
      <c r="GR1348" s="436" t="n"/>
      <c r="GS1348" s="436" t="n"/>
      <c r="GT1348" s="436" t="n"/>
      <c r="GU1348" s="436" t="n"/>
      <c r="GV1348" s="436" t="n"/>
      <c r="GW1348" s="436" t="n"/>
      <c r="GX1348" s="436" t="n">
        <v>0</v>
      </c>
    </row>
    <row r="1349"/>
    <row r="1350">
      <c r="A1350" s="437" t="n">
        <v>50</v>
      </c>
      <c r="B1350" s="437" t="n">
        <v>0</v>
      </c>
      <c r="C1350" s="437" t="n">
        <v>0</v>
      </c>
      <c r="D1350" s="437" t="n">
        <v>1</v>
      </c>
      <c r="E1350" s="437" t="n">
        <v>201</v>
      </c>
      <c r="F1350" s="437">
        <f>ROUND(Source!O1348,O1350)</f>
        <v/>
      </c>
      <c r="G1350" s="437" t="inlineStr">
        <is>
          <t>ПЗ</t>
        </is>
      </c>
      <c r="H1350" s="437" t="inlineStr">
        <is>
          <t>Прямые затраты</t>
        </is>
      </c>
      <c r="I1350" s="437" t="n"/>
      <c r="J1350" s="437" t="n"/>
      <c r="K1350" s="437" t="n">
        <v>201</v>
      </c>
      <c r="L1350" s="437" t="n">
        <v>1</v>
      </c>
      <c r="M1350" s="437" t="n">
        <v>3</v>
      </c>
      <c r="N1350" s="437" t="inlineStr"/>
      <c r="O1350" s="437" t="n">
        <v>0</v>
      </c>
      <c r="P1350" s="437" t="n"/>
      <c r="Q1350" s="437" t="n"/>
      <c r="R1350" s="437" t="n"/>
      <c r="S1350" s="437" t="n"/>
      <c r="T1350" s="437" t="n"/>
      <c r="U1350" s="437" t="n"/>
      <c r="V1350" s="437" t="n"/>
      <c r="W1350" s="437" t="n">
        <v>0</v>
      </c>
      <c r="X1350" s="437" t="n">
        <v>1</v>
      </c>
      <c r="Y1350" s="437" t="n">
        <v>0</v>
      </c>
      <c r="Z1350" s="437" t="n"/>
      <c r="AA1350" s="437" t="n"/>
      <c r="AB1350" s="437" t="n"/>
    </row>
    <row r="1351">
      <c r="A1351" s="437" t="n">
        <v>50</v>
      </c>
      <c r="B1351" s="437" t="n">
        <v>0</v>
      </c>
      <c r="C1351" s="437" t="n">
        <v>0</v>
      </c>
      <c r="D1351" s="437" t="n">
        <v>1</v>
      </c>
      <c r="E1351" s="437" t="n">
        <v>202</v>
      </c>
      <c r="F1351" s="437">
        <f>ROUND(Source!P1348,O1351)</f>
        <v/>
      </c>
      <c r="G1351" s="437" t="inlineStr">
        <is>
          <t>СтМатОб</t>
        </is>
      </c>
      <c r="H1351" s="437" t="inlineStr">
        <is>
          <t>Стоимость материальных ресурсов (всего)</t>
        </is>
      </c>
      <c r="I1351" s="437" t="n"/>
      <c r="J1351" s="437" t="n"/>
      <c r="K1351" s="437" t="n">
        <v>202</v>
      </c>
      <c r="L1351" s="437" t="n">
        <v>2</v>
      </c>
      <c r="M1351" s="437" t="n">
        <v>3</v>
      </c>
      <c r="N1351" s="437" t="inlineStr"/>
      <c r="O1351" s="437" t="n">
        <v>0</v>
      </c>
      <c r="P1351" s="437" t="n"/>
      <c r="Q1351" s="437" t="n"/>
      <c r="R1351" s="437" t="n"/>
      <c r="S1351" s="437" t="n"/>
      <c r="T1351" s="437" t="n"/>
      <c r="U1351" s="437" t="n"/>
      <c r="V1351" s="437" t="n"/>
      <c r="W1351" s="437" t="n">
        <v>0</v>
      </c>
      <c r="X1351" s="437" t="n">
        <v>1</v>
      </c>
      <c r="Y1351" s="437" t="n">
        <v>0</v>
      </c>
      <c r="Z1351" s="437" t="n"/>
      <c r="AA1351" s="437" t="n"/>
      <c r="AB1351" s="437" t="n"/>
    </row>
    <row r="1352">
      <c r="A1352" s="437" t="n">
        <v>50</v>
      </c>
      <c r="B1352" s="437" t="n">
        <v>0</v>
      </c>
      <c r="C1352" s="437" t="n">
        <v>0</v>
      </c>
      <c r="D1352" s="437" t="n">
        <v>1</v>
      </c>
      <c r="E1352" s="437" t="n">
        <v>222</v>
      </c>
      <c r="F1352" s="437">
        <f>ROUND(Source!AO1348,O1352)</f>
        <v/>
      </c>
      <c r="G1352" s="437" t="inlineStr">
        <is>
          <t>СтМатОбЗак</t>
        </is>
      </c>
      <c r="H1352" s="437" t="inlineStr">
        <is>
          <t>Стоимость материалов и оборудования заказчика</t>
        </is>
      </c>
      <c r="I1352" s="437" t="n"/>
      <c r="J1352" s="437" t="n"/>
      <c r="K1352" s="437" t="n">
        <v>222</v>
      </c>
      <c r="L1352" s="437" t="n">
        <v>3</v>
      </c>
      <c r="M1352" s="437" t="n">
        <v>3</v>
      </c>
      <c r="N1352" s="437" t="inlineStr"/>
      <c r="O1352" s="437" t="n">
        <v>0</v>
      </c>
      <c r="P1352" s="437" t="n"/>
      <c r="Q1352" s="437" t="n"/>
      <c r="R1352" s="437" t="n"/>
      <c r="S1352" s="437" t="n"/>
      <c r="T1352" s="437" t="n"/>
      <c r="U1352" s="437" t="n"/>
      <c r="V1352" s="437" t="n"/>
      <c r="W1352" s="437" t="n">
        <v>0</v>
      </c>
      <c r="X1352" s="437" t="n">
        <v>1</v>
      </c>
      <c r="Y1352" s="437" t="n">
        <v>0</v>
      </c>
      <c r="Z1352" s="437" t="n"/>
      <c r="AA1352" s="437" t="n"/>
      <c r="AB1352" s="437" t="n"/>
    </row>
    <row r="1353">
      <c r="A1353" s="437" t="n">
        <v>50</v>
      </c>
      <c r="B1353" s="437" t="n">
        <v>0</v>
      </c>
      <c r="C1353" s="437" t="n">
        <v>0</v>
      </c>
      <c r="D1353" s="437" t="n">
        <v>1</v>
      </c>
      <c r="E1353" s="437" t="n">
        <v>225</v>
      </c>
      <c r="F1353" s="437">
        <f>ROUND(Source!AV1348,O1353)</f>
        <v/>
      </c>
      <c r="G1353" s="437" t="inlineStr">
        <is>
          <t>СтМатОбПод</t>
        </is>
      </c>
      <c r="H1353" s="437" t="inlineStr">
        <is>
          <t>Стоимость материалов и оборудования подрядчика</t>
        </is>
      </c>
      <c r="I1353" s="437" t="n"/>
      <c r="J1353" s="437" t="n"/>
      <c r="K1353" s="437" t="n">
        <v>225</v>
      </c>
      <c r="L1353" s="437" t="n">
        <v>4</v>
      </c>
      <c r="M1353" s="437" t="n">
        <v>3</v>
      </c>
      <c r="N1353" s="437" t="inlineStr"/>
      <c r="O1353" s="437" t="n">
        <v>0</v>
      </c>
      <c r="P1353" s="437" t="n"/>
      <c r="Q1353" s="437" t="n"/>
      <c r="R1353" s="437" t="n"/>
      <c r="S1353" s="437" t="n"/>
      <c r="T1353" s="437" t="n"/>
      <c r="U1353" s="437" t="n"/>
      <c r="V1353" s="437" t="n"/>
      <c r="W1353" s="437" t="n">
        <v>0</v>
      </c>
      <c r="X1353" s="437" t="n">
        <v>1</v>
      </c>
      <c r="Y1353" s="437" t="n">
        <v>0</v>
      </c>
      <c r="Z1353" s="437" t="n"/>
      <c r="AA1353" s="437" t="n"/>
      <c r="AB1353" s="437" t="n"/>
    </row>
    <row r="1354">
      <c r="A1354" s="437" t="n">
        <v>50</v>
      </c>
      <c r="B1354" s="437" t="n">
        <v>0</v>
      </c>
      <c r="C1354" s="437" t="n">
        <v>0</v>
      </c>
      <c r="D1354" s="437" t="n">
        <v>1</v>
      </c>
      <c r="E1354" s="437" t="n">
        <v>226</v>
      </c>
      <c r="F1354" s="437">
        <f>ROUND(Source!AW1348,O1354)</f>
        <v/>
      </c>
      <c r="G1354" s="437" t="inlineStr">
        <is>
          <t>СтМат</t>
        </is>
      </c>
      <c r="H1354" s="437" t="inlineStr">
        <is>
          <t>Стоимость материалов (всего)</t>
        </is>
      </c>
      <c r="I1354" s="437" t="n"/>
      <c r="J1354" s="437" t="n"/>
      <c r="K1354" s="437" t="n">
        <v>226</v>
      </c>
      <c r="L1354" s="437" t="n">
        <v>5</v>
      </c>
      <c r="M1354" s="437" t="n">
        <v>3</v>
      </c>
      <c r="N1354" s="437" t="inlineStr"/>
      <c r="O1354" s="437" t="n">
        <v>0</v>
      </c>
      <c r="P1354" s="437" t="n"/>
      <c r="Q1354" s="437" t="n"/>
      <c r="R1354" s="437" t="n"/>
      <c r="S1354" s="437" t="n"/>
      <c r="T1354" s="437" t="n"/>
      <c r="U1354" s="437" t="n"/>
      <c r="V1354" s="437" t="n"/>
      <c r="W1354" s="437" t="n">
        <v>0</v>
      </c>
      <c r="X1354" s="437" t="n">
        <v>1</v>
      </c>
      <c r="Y1354" s="437" t="n">
        <v>0</v>
      </c>
      <c r="Z1354" s="437" t="n"/>
      <c r="AA1354" s="437" t="n"/>
      <c r="AB1354" s="437" t="n"/>
    </row>
    <row r="1355">
      <c r="A1355" s="437" t="n">
        <v>50</v>
      </c>
      <c r="B1355" s="437" t="n">
        <v>0</v>
      </c>
      <c r="C1355" s="437" t="n">
        <v>0</v>
      </c>
      <c r="D1355" s="437" t="n">
        <v>1</v>
      </c>
      <c r="E1355" s="437" t="n">
        <v>227</v>
      </c>
      <c r="F1355" s="437">
        <f>ROUND(Source!AX1348,O1355)</f>
        <v/>
      </c>
      <c r="G1355" s="437" t="inlineStr">
        <is>
          <t>СтМатЗак</t>
        </is>
      </c>
      <c r="H1355" s="437" t="inlineStr">
        <is>
          <t>Стоимость материалов заказчика</t>
        </is>
      </c>
      <c r="I1355" s="437" t="n"/>
      <c r="J1355" s="437" t="n"/>
      <c r="K1355" s="437" t="n">
        <v>227</v>
      </c>
      <c r="L1355" s="437" t="n">
        <v>6</v>
      </c>
      <c r="M1355" s="437" t="n">
        <v>3</v>
      </c>
      <c r="N1355" s="437" t="inlineStr"/>
      <c r="O1355" s="437" t="n">
        <v>0</v>
      </c>
      <c r="P1355" s="437" t="n"/>
      <c r="Q1355" s="437" t="n"/>
      <c r="R1355" s="437" t="n"/>
      <c r="S1355" s="437" t="n"/>
      <c r="T1355" s="437" t="n"/>
      <c r="U1355" s="437" t="n"/>
      <c r="V1355" s="437" t="n"/>
      <c r="W1355" s="437" t="n">
        <v>0</v>
      </c>
      <c r="X1355" s="437" t="n">
        <v>1</v>
      </c>
      <c r="Y1355" s="437" t="n">
        <v>0</v>
      </c>
      <c r="Z1355" s="437" t="n"/>
      <c r="AA1355" s="437" t="n"/>
      <c r="AB1355" s="437" t="n"/>
    </row>
    <row r="1356">
      <c r="A1356" s="437" t="n">
        <v>50</v>
      </c>
      <c r="B1356" s="437" t="n">
        <v>0</v>
      </c>
      <c r="C1356" s="437" t="n">
        <v>0</v>
      </c>
      <c r="D1356" s="437" t="n">
        <v>1</v>
      </c>
      <c r="E1356" s="437" t="n">
        <v>228</v>
      </c>
      <c r="F1356" s="437">
        <f>ROUND(Source!AY1348,O1356)</f>
        <v/>
      </c>
      <c r="G1356" s="437" t="inlineStr">
        <is>
          <t>СтМатПод</t>
        </is>
      </c>
      <c r="H1356" s="437" t="inlineStr">
        <is>
          <t>Стоимость материалов подрядчика</t>
        </is>
      </c>
      <c r="I1356" s="437" t="n"/>
      <c r="J1356" s="437" t="n"/>
      <c r="K1356" s="437" t="n">
        <v>228</v>
      </c>
      <c r="L1356" s="437" t="n">
        <v>7</v>
      </c>
      <c r="M1356" s="437" t="n">
        <v>3</v>
      </c>
      <c r="N1356" s="437" t="inlineStr"/>
      <c r="O1356" s="437" t="n">
        <v>0</v>
      </c>
      <c r="P1356" s="437" t="n"/>
      <c r="Q1356" s="437" t="n"/>
      <c r="R1356" s="437" t="n"/>
      <c r="S1356" s="437" t="n"/>
      <c r="T1356" s="437" t="n"/>
      <c r="U1356" s="437" t="n"/>
      <c r="V1356" s="437" t="n"/>
      <c r="W1356" s="437" t="n">
        <v>0</v>
      </c>
      <c r="X1356" s="437" t="n">
        <v>1</v>
      </c>
      <c r="Y1356" s="437" t="n">
        <v>0</v>
      </c>
      <c r="Z1356" s="437" t="n"/>
      <c r="AA1356" s="437" t="n"/>
      <c r="AB1356" s="437" t="n"/>
    </row>
    <row r="1357">
      <c r="A1357" s="437" t="n">
        <v>50</v>
      </c>
      <c r="B1357" s="437" t="n">
        <v>0</v>
      </c>
      <c r="C1357" s="437" t="n">
        <v>0</v>
      </c>
      <c r="D1357" s="437" t="n">
        <v>1</v>
      </c>
      <c r="E1357" s="437" t="n">
        <v>216</v>
      </c>
      <c r="F1357" s="437">
        <f>ROUND(Source!AP1348,O1357)</f>
        <v/>
      </c>
      <c r="G1357" s="437" t="inlineStr">
        <is>
          <t>Оборуд</t>
        </is>
      </c>
      <c r="H1357" s="437" t="inlineStr">
        <is>
          <t>Стоимость оборудования (всего)</t>
        </is>
      </c>
      <c r="I1357" s="437" t="n"/>
      <c r="J1357" s="437" t="n"/>
      <c r="K1357" s="437" t="n">
        <v>216</v>
      </c>
      <c r="L1357" s="437" t="n">
        <v>8</v>
      </c>
      <c r="M1357" s="437" t="n">
        <v>3</v>
      </c>
      <c r="N1357" s="437" t="inlineStr"/>
      <c r="O1357" s="437" t="n">
        <v>0</v>
      </c>
      <c r="P1357" s="437" t="n"/>
      <c r="Q1357" s="437" t="n"/>
      <c r="R1357" s="437" t="n"/>
      <c r="S1357" s="437" t="n"/>
      <c r="T1357" s="437" t="n"/>
      <c r="U1357" s="437" t="n"/>
      <c r="V1357" s="437" t="n"/>
      <c r="W1357" s="437" t="n">
        <v>0</v>
      </c>
      <c r="X1357" s="437" t="n">
        <v>1</v>
      </c>
      <c r="Y1357" s="437" t="n">
        <v>0</v>
      </c>
      <c r="Z1357" s="437" t="n"/>
      <c r="AA1357" s="437" t="n"/>
      <c r="AB1357" s="437" t="n"/>
    </row>
    <row r="1358">
      <c r="A1358" s="437" t="n">
        <v>50</v>
      </c>
      <c r="B1358" s="437" t="n">
        <v>0</v>
      </c>
      <c r="C1358" s="437" t="n">
        <v>0</v>
      </c>
      <c r="D1358" s="437" t="n">
        <v>1</v>
      </c>
      <c r="E1358" s="437" t="n">
        <v>223</v>
      </c>
      <c r="F1358" s="437">
        <f>ROUND(Source!AQ1348,O1358)</f>
        <v/>
      </c>
      <c r="G1358" s="437" t="inlineStr">
        <is>
          <t>ОборудЗак</t>
        </is>
      </c>
      <c r="H1358" s="437" t="inlineStr">
        <is>
          <t>Стоимость оборудования заказчика</t>
        </is>
      </c>
      <c r="I1358" s="437" t="n"/>
      <c r="J1358" s="437" t="n"/>
      <c r="K1358" s="437" t="n">
        <v>223</v>
      </c>
      <c r="L1358" s="437" t="n">
        <v>9</v>
      </c>
      <c r="M1358" s="437" t="n">
        <v>3</v>
      </c>
      <c r="N1358" s="437" t="inlineStr"/>
      <c r="O1358" s="437" t="n">
        <v>0</v>
      </c>
      <c r="P1358" s="437" t="n"/>
      <c r="Q1358" s="437" t="n"/>
      <c r="R1358" s="437" t="n"/>
      <c r="S1358" s="437" t="n"/>
      <c r="T1358" s="437" t="n"/>
      <c r="U1358" s="437" t="n"/>
      <c r="V1358" s="437" t="n"/>
      <c r="W1358" s="437" t="n">
        <v>0</v>
      </c>
      <c r="X1358" s="437" t="n">
        <v>1</v>
      </c>
      <c r="Y1358" s="437" t="n">
        <v>0</v>
      </c>
      <c r="Z1358" s="437" t="n"/>
      <c r="AA1358" s="437" t="n"/>
      <c r="AB1358" s="437" t="n"/>
    </row>
    <row r="1359">
      <c r="A1359" s="437" t="n">
        <v>50</v>
      </c>
      <c r="B1359" s="437" t="n">
        <v>0</v>
      </c>
      <c r="C1359" s="437" t="n">
        <v>0</v>
      </c>
      <c r="D1359" s="437" t="n">
        <v>1</v>
      </c>
      <c r="E1359" s="437" t="n">
        <v>229</v>
      </c>
      <c r="F1359" s="437">
        <f>ROUND(Source!AZ1348,O1359)</f>
        <v/>
      </c>
      <c r="G1359" s="437" t="inlineStr">
        <is>
          <t>ОборудПод</t>
        </is>
      </c>
      <c r="H1359" s="437" t="inlineStr">
        <is>
          <t>Стоимость оборудования подрядчика</t>
        </is>
      </c>
      <c r="I1359" s="437" t="n"/>
      <c r="J1359" s="437" t="n"/>
      <c r="K1359" s="437" t="n">
        <v>229</v>
      </c>
      <c r="L1359" s="437" t="n">
        <v>10</v>
      </c>
      <c r="M1359" s="437" t="n">
        <v>3</v>
      </c>
      <c r="N1359" s="437" t="inlineStr"/>
      <c r="O1359" s="437" t="n">
        <v>0</v>
      </c>
      <c r="P1359" s="437" t="n"/>
      <c r="Q1359" s="437" t="n"/>
      <c r="R1359" s="437" t="n"/>
      <c r="S1359" s="437" t="n"/>
      <c r="T1359" s="437" t="n"/>
      <c r="U1359" s="437" t="n"/>
      <c r="V1359" s="437" t="n"/>
      <c r="W1359" s="437" t="n">
        <v>0</v>
      </c>
      <c r="X1359" s="437" t="n">
        <v>1</v>
      </c>
      <c r="Y1359" s="437" t="n">
        <v>0</v>
      </c>
      <c r="Z1359" s="437" t="n"/>
      <c r="AA1359" s="437" t="n"/>
      <c r="AB1359" s="437" t="n"/>
    </row>
    <row r="1360">
      <c r="A1360" s="437" t="n">
        <v>50</v>
      </c>
      <c r="B1360" s="437" t="n">
        <v>0</v>
      </c>
      <c r="C1360" s="437" t="n">
        <v>0</v>
      </c>
      <c r="D1360" s="437" t="n">
        <v>1</v>
      </c>
      <c r="E1360" s="437" t="n">
        <v>203</v>
      </c>
      <c r="F1360" s="437">
        <f>ROUND(Source!Q1348,O1360)</f>
        <v/>
      </c>
      <c r="G1360" s="437" t="inlineStr">
        <is>
          <t>ЭММ</t>
        </is>
      </c>
      <c r="H1360" s="437" t="inlineStr">
        <is>
          <t>Эксплуатация машин</t>
        </is>
      </c>
      <c r="I1360" s="437" t="n"/>
      <c r="J1360" s="437" t="n"/>
      <c r="K1360" s="437" t="n">
        <v>203</v>
      </c>
      <c r="L1360" s="437" t="n">
        <v>11</v>
      </c>
      <c r="M1360" s="437" t="n">
        <v>3</v>
      </c>
      <c r="N1360" s="437" t="inlineStr"/>
      <c r="O1360" s="437" t="n">
        <v>0</v>
      </c>
      <c r="P1360" s="437" t="n"/>
      <c r="Q1360" s="437" t="n"/>
      <c r="R1360" s="437" t="n"/>
      <c r="S1360" s="437" t="n"/>
      <c r="T1360" s="437" t="n"/>
      <c r="U1360" s="437" t="n"/>
      <c r="V1360" s="437" t="n"/>
      <c r="W1360" s="437" t="n">
        <v>0</v>
      </c>
      <c r="X1360" s="437" t="n">
        <v>1</v>
      </c>
      <c r="Y1360" s="437" t="n">
        <v>0</v>
      </c>
      <c r="Z1360" s="437" t="n"/>
      <c r="AA1360" s="437" t="n"/>
      <c r="AB1360" s="437" t="n"/>
    </row>
    <row r="1361">
      <c r="A1361" s="437" t="n">
        <v>50</v>
      </c>
      <c r="B1361" s="437" t="n">
        <v>0</v>
      </c>
      <c r="C1361" s="437" t="n">
        <v>0</v>
      </c>
      <c r="D1361" s="437" t="n">
        <v>1</v>
      </c>
      <c r="E1361" s="437" t="n">
        <v>231</v>
      </c>
      <c r="F1361" s="437">
        <f>ROUND(Source!BB1348,O1361)</f>
        <v/>
      </c>
      <c r="G1361" s="437" t="inlineStr">
        <is>
          <t>ЭММсНРиСП</t>
        </is>
      </c>
      <c r="H1361" s="437" t="inlineStr">
        <is>
          <t>Эксплуатация машин по ТСН-2001.16</t>
        </is>
      </c>
      <c r="I1361" s="437" t="n"/>
      <c r="J1361" s="437" t="n"/>
      <c r="K1361" s="437" t="n">
        <v>231</v>
      </c>
      <c r="L1361" s="437" t="n">
        <v>12</v>
      </c>
      <c r="M1361" s="437" t="n">
        <v>3</v>
      </c>
      <c r="N1361" s="437" t="inlineStr"/>
      <c r="O1361" s="437" t="n">
        <v>0</v>
      </c>
      <c r="P1361" s="437" t="n"/>
      <c r="Q1361" s="437" t="n"/>
      <c r="R1361" s="437" t="n"/>
      <c r="S1361" s="437" t="n"/>
      <c r="T1361" s="437" t="n"/>
      <c r="U1361" s="437" t="n"/>
      <c r="V1361" s="437" t="n"/>
      <c r="W1361" s="437" t="n">
        <v>0</v>
      </c>
      <c r="X1361" s="437" t="n">
        <v>1</v>
      </c>
      <c r="Y1361" s="437" t="n">
        <v>0</v>
      </c>
      <c r="Z1361" s="437" t="n"/>
      <c r="AA1361" s="437" t="n"/>
      <c r="AB1361" s="437" t="n"/>
    </row>
    <row r="1362">
      <c r="A1362" s="437" t="n">
        <v>50</v>
      </c>
      <c r="B1362" s="437" t="n">
        <v>0</v>
      </c>
      <c r="C1362" s="437" t="n">
        <v>0</v>
      </c>
      <c r="D1362" s="437" t="n">
        <v>1</v>
      </c>
      <c r="E1362" s="437" t="n">
        <v>204</v>
      </c>
      <c r="F1362" s="437">
        <f>ROUND(Source!R1348,O1362)</f>
        <v/>
      </c>
      <c r="G1362" s="437" t="inlineStr">
        <is>
          <t>ЗПМ</t>
        </is>
      </c>
      <c r="H1362" s="437" t="inlineStr">
        <is>
          <t>ЗП машинистов</t>
        </is>
      </c>
      <c r="I1362" s="437" t="n"/>
      <c r="J1362" s="437" t="n"/>
      <c r="K1362" s="437" t="n">
        <v>204</v>
      </c>
      <c r="L1362" s="437" t="n">
        <v>13</v>
      </c>
      <c r="M1362" s="437" t="n">
        <v>3</v>
      </c>
      <c r="N1362" s="437" t="inlineStr"/>
      <c r="O1362" s="437" t="n">
        <v>0</v>
      </c>
      <c r="P1362" s="437" t="n"/>
      <c r="Q1362" s="437" t="n"/>
      <c r="R1362" s="437" t="n"/>
      <c r="S1362" s="437" t="n"/>
      <c r="T1362" s="437" t="n"/>
      <c r="U1362" s="437" t="n"/>
      <c r="V1362" s="437" t="n"/>
      <c r="W1362" s="437" t="n">
        <v>0</v>
      </c>
      <c r="X1362" s="437" t="n">
        <v>1</v>
      </c>
      <c r="Y1362" s="437" t="n">
        <v>0</v>
      </c>
      <c r="Z1362" s="437" t="n"/>
      <c r="AA1362" s="437" t="n"/>
      <c r="AB1362" s="437" t="n"/>
    </row>
    <row r="1363">
      <c r="A1363" s="437" t="n">
        <v>50</v>
      </c>
      <c r="B1363" s="437" t="n">
        <v>0</v>
      </c>
      <c r="C1363" s="437" t="n">
        <v>0</v>
      </c>
      <c r="D1363" s="437" t="n">
        <v>1</v>
      </c>
      <c r="E1363" s="437" t="n">
        <v>205</v>
      </c>
      <c r="F1363" s="437">
        <f>ROUND(Source!S1348,O1363)</f>
        <v/>
      </c>
      <c r="G1363" s="437" t="inlineStr">
        <is>
          <t>ОЗП</t>
        </is>
      </c>
      <c r="H1363" s="437" t="inlineStr">
        <is>
          <t>Основная ЗП рабочих</t>
        </is>
      </c>
      <c r="I1363" s="437" t="n"/>
      <c r="J1363" s="437" t="n"/>
      <c r="K1363" s="437" t="n">
        <v>205</v>
      </c>
      <c r="L1363" s="437" t="n">
        <v>14</v>
      </c>
      <c r="M1363" s="437" t="n">
        <v>3</v>
      </c>
      <c r="N1363" s="437" t="inlineStr"/>
      <c r="O1363" s="437" t="n">
        <v>0</v>
      </c>
      <c r="P1363" s="437" t="n"/>
      <c r="Q1363" s="437" t="n"/>
      <c r="R1363" s="437" t="n"/>
      <c r="S1363" s="437" t="n"/>
      <c r="T1363" s="437" t="n"/>
      <c r="U1363" s="437" t="n"/>
      <c r="V1363" s="437" t="n"/>
      <c r="W1363" s="437" t="n">
        <v>0</v>
      </c>
      <c r="X1363" s="437" t="n">
        <v>1</v>
      </c>
      <c r="Y1363" s="437" t="n">
        <v>0</v>
      </c>
      <c r="Z1363" s="437" t="n"/>
      <c r="AA1363" s="437" t="n"/>
      <c r="AB1363" s="437" t="n"/>
    </row>
    <row r="1364">
      <c r="A1364" s="437" t="n">
        <v>50</v>
      </c>
      <c r="B1364" s="437" t="n">
        <v>0</v>
      </c>
      <c r="C1364" s="437" t="n">
        <v>0</v>
      </c>
      <c r="D1364" s="437" t="n">
        <v>1</v>
      </c>
      <c r="E1364" s="437" t="n">
        <v>232</v>
      </c>
      <c r="F1364" s="437">
        <f>ROUND(Source!BC1348,O1364)</f>
        <v/>
      </c>
      <c r="G1364" s="437" t="inlineStr">
        <is>
          <t>ОЗПсНРиСП</t>
        </is>
      </c>
      <c r="H1364" s="437" t="inlineStr">
        <is>
          <t>Основная ЗП рабочих по ТСН-2001.16</t>
        </is>
      </c>
      <c r="I1364" s="437" t="n"/>
      <c r="J1364" s="437" t="n"/>
      <c r="K1364" s="437" t="n">
        <v>232</v>
      </c>
      <c r="L1364" s="437" t="n">
        <v>15</v>
      </c>
      <c r="M1364" s="437" t="n">
        <v>3</v>
      </c>
      <c r="N1364" s="437" t="inlineStr"/>
      <c r="O1364" s="437" t="n">
        <v>0</v>
      </c>
      <c r="P1364" s="437" t="n"/>
      <c r="Q1364" s="437" t="n"/>
      <c r="R1364" s="437" t="n"/>
      <c r="S1364" s="437" t="n"/>
      <c r="T1364" s="437" t="n"/>
      <c r="U1364" s="437" t="n"/>
      <c r="V1364" s="437" t="n"/>
      <c r="W1364" s="437" t="n">
        <v>0</v>
      </c>
      <c r="X1364" s="437" t="n">
        <v>1</v>
      </c>
      <c r="Y1364" s="437" t="n">
        <v>0</v>
      </c>
      <c r="Z1364" s="437" t="n"/>
      <c r="AA1364" s="437" t="n"/>
      <c r="AB1364" s="437" t="n"/>
    </row>
    <row r="1365">
      <c r="A1365" s="437" t="n">
        <v>50</v>
      </c>
      <c r="B1365" s="437" t="n">
        <v>0</v>
      </c>
      <c r="C1365" s="437" t="n">
        <v>0</v>
      </c>
      <c r="D1365" s="437" t="n">
        <v>1</v>
      </c>
      <c r="E1365" s="437" t="n">
        <v>214</v>
      </c>
      <c r="F1365" s="437">
        <f>ROUND(Source!AS1348,O1365)</f>
        <v/>
      </c>
      <c r="G1365" s="437" t="inlineStr">
        <is>
          <t>Строит</t>
        </is>
      </c>
      <c r="H1365" s="437" t="inlineStr">
        <is>
          <t>Строительные работы с НР и СП</t>
        </is>
      </c>
      <c r="I1365" s="437" t="n"/>
      <c r="J1365" s="437" t="n"/>
      <c r="K1365" s="437" t="n">
        <v>214</v>
      </c>
      <c r="L1365" s="437" t="n">
        <v>16</v>
      </c>
      <c r="M1365" s="437" t="n">
        <v>3</v>
      </c>
      <c r="N1365" s="437" t="inlineStr"/>
      <c r="O1365" s="437" t="n">
        <v>0</v>
      </c>
      <c r="P1365" s="437" t="n"/>
      <c r="Q1365" s="437" t="n"/>
      <c r="R1365" s="437" t="n"/>
      <c r="S1365" s="437" t="n"/>
      <c r="T1365" s="437" t="n"/>
      <c r="U1365" s="437" t="n"/>
      <c r="V1365" s="437" t="n"/>
      <c r="W1365" s="437" t="n">
        <v>0</v>
      </c>
      <c r="X1365" s="437" t="n">
        <v>1</v>
      </c>
      <c r="Y1365" s="437" t="n">
        <v>0</v>
      </c>
      <c r="Z1365" s="437" t="n"/>
      <c r="AA1365" s="437" t="n"/>
      <c r="AB1365" s="437" t="n"/>
    </row>
    <row r="1366">
      <c r="A1366" s="437" t="n">
        <v>50</v>
      </c>
      <c r="B1366" s="437" t="n">
        <v>0</v>
      </c>
      <c r="C1366" s="437" t="n">
        <v>0</v>
      </c>
      <c r="D1366" s="437" t="n">
        <v>1</v>
      </c>
      <c r="E1366" s="437" t="n">
        <v>215</v>
      </c>
      <c r="F1366" s="437">
        <f>ROUND(Source!AT1348,O1366)</f>
        <v/>
      </c>
      <c r="G1366" s="437" t="inlineStr">
        <is>
          <t>Монтаж</t>
        </is>
      </c>
      <c r="H1366" s="437" t="inlineStr">
        <is>
          <t>Монтажные работы с НР и СП</t>
        </is>
      </c>
      <c r="I1366" s="437" t="n"/>
      <c r="J1366" s="437" t="n"/>
      <c r="K1366" s="437" t="n">
        <v>215</v>
      </c>
      <c r="L1366" s="437" t="n">
        <v>17</v>
      </c>
      <c r="M1366" s="437" t="n">
        <v>3</v>
      </c>
      <c r="N1366" s="437" t="inlineStr"/>
      <c r="O1366" s="437" t="n">
        <v>0</v>
      </c>
      <c r="P1366" s="437" t="n"/>
      <c r="Q1366" s="437" t="n"/>
      <c r="R1366" s="437" t="n"/>
      <c r="S1366" s="437" t="n"/>
      <c r="T1366" s="437" t="n"/>
      <c r="U1366" s="437" t="n"/>
      <c r="V1366" s="437" t="n"/>
      <c r="W1366" s="437" t="n">
        <v>0</v>
      </c>
      <c r="X1366" s="437" t="n">
        <v>1</v>
      </c>
      <c r="Y1366" s="437" t="n">
        <v>0</v>
      </c>
      <c r="Z1366" s="437" t="n"/>
      <c r="AA1366" s="437" t="n"/>
      <c r="AB1366" s="437" t="n"/>
    </row>
    <row r="1367">
      <c r="A1367" s="437" t="n">
        <v>50</v>
      </c>
      <c r="B1367" s="437" t="n">
        <v>0</v>
      </c>
      <c r="C1367" s="437" t="n">
        <v>0</v>
      </c>
      <c r="D1367" s="437" t="n">
        <v>1</v>
      </c>
      <c r="E1367" s="437" t="n">
        <v>217</v>
      </c>
      <c r="F1367" s="437">
        <f>ROUND(Source!AU1348,O1367)</f>
        <v/>
      </c>
      <c r="G1367" s="437" t="inlineStr">
        <is>
          <t>Прочие</t>
        </is>
      </c>
      <c r="H1367" s="437" t="inlineStr">
        <is>
          <t>Прочие работы с НР и СП</t>
        </is>
      </c>
      <c r="I1367" s="437" t="n"/>
      <c r="J1367" s="437" t="n"/>
      <c r="K1367" s="437" t="n">
        <v>217</v>
      </c>
      <c r="L1367" s="437" t="n">
        <v>18</v>
      </c>
      <c r="M1367" s="437" t="n">
        <v>3</v>
      </c>
      <c r="N1367" s="437" t="inlineStr"/>
      <c r="O1367" s="437" t="n">
        <v>0</v>
      </c>
      <c r="P1367" s="437" t="n"/>
      <c r="Q1367" s="437" t="n"/>
      <c r="R1367" s="437" t="n"/>
      <c r="S1367" s="437" t="n"/>
      <c r="T1367" s="437" t="n"/>
      <c r="U1367" s="437" t="n"/>
      <c r="V1367" s="437" t="n"/>
      <c r="W1367" s="437" t="n">
        <v>0</v>
      </c>
      <c r="X1367" s="437" t="n">
        <v>1</v>
      </c>
      <c r="Y1367" s="437" t="n">
        <v>0</v>
      </c>
      <c r="Z1367" s="437" t="n"/>
      <c r="AA1367" s="437" t="n"/>
      <c r="AB1367" s="437" t="n"/>
    </row>
    <row r="1368">
      <c r="A1368" s="437" t="n">
        <v>50</v>
      </c>
      <c r="B1368" s="437" t="n">
        <v>0</v>
      </c>
      <c r="C1368" s="437" t="n">
        <v>0</v>
      </c>
      <c r="D1368" s="437" t="n">
        <v>1</v>
      </c>
      <c r="E1368" s="437" t="n">
        <v>230</v>
      </c>
      <c r="F1368" s="437">
        <f>ROUND(Source!BA1348,O1368)</f>
        <v/>
      </c>
      <c r="G1368" s="437" t="inlineStr">
        <is>
          <t>ПрочиеЗатр</t>
        </is>
      </c>
      <c r="H1368" s="437" t="inlineStr">
        <is>
          <t>Прочие затраты по ТСН-2001.16</t>
        </is>
      </c>
      <c r="I1368" s="437" t="n"/>
      <c r="J1368" s="437" t="n"/>
      <c r="K1368" s="437" t="n">
        <v>230</v>
      </c>
      <c r="L1368" s="437" t="n">
        <v>19</v>
      </c>
      <c r="M1368" s="437" t="n">
        <v>3</v>
      </c>
      <c r="N1368" s="437" t="inlineStr"/>
      <c r="O1368" s="437" t="n">
        <v>0</v>
      </c>
      <c r="P1368" s="437" t="n"/>
      <c r="Q1368" s="437" t="n"/>
      <c r="R1368" s="437" t="n"/>
      <c r="S1368" s="437" t="n"/>
      <c r="T1368" s="437" t="n"/>
      <c r="U1368" s="437" t="n"/>
      <c r="V1368" s="437" t="n"/>
      <c r="W1368" s="437" t="n">
        <v>0</v>
      </c>
      <c r="X1368" s="437" t="n">
        <v>1</v>
      </c>
      <c r="Y1368" s="437" t="n">
        <v>0</v>
      </c>
      <c r="Z1368" s="437" t="n"/>
      <c r="AA1368" s="437" t="n"/>
      <c r="AB1368" s="437" t="n"/>
    </row>
    <row r="1369">
      <c r="A1369" s="437" t="n">
        <v>50</v>
      </c>
      <c r="B1369" s="437" t="n">
        <v>0</v>
      </c>
      <c r="C1369" s="437" t="n">
        <v>0</v>
      </c>
      <c r="D1369" s="437" t="n">
        <v>1</v>
      </c>
      <c r="E1369" s="437" t="n">
        <v>206</v>
      </c>
      <c r="F1369" s="437">
        <f>ROUND(Source!T1348,O1369)</f>
        <v/>
      </c>
      <c r="G1369" s="437" t="inlineStr">
        <is>
          <t>ВозврМат</t>
        </is>
      </c>
      <c r="H1369" s="437" t="inlineStr">
        <is>
          <t>Возврат материалов</t>
        </is>
      </c>
      <c r="I1369" s="437" t="n"/>
      <c r="J1369" s="437" t="n"/>
      <c r="K1369" s="437" t="n">
        <v>206</v>
      </c>
      <c r="L1369" s="437" t="n">
        <v>20</v>
      </c>
      <c r="M1369" s="437" t="n">
        <v>3</v>
      </c>
      <c r="N1369" s="437" t="inlineStr"/>
      <c r="O1369" s="437" t="n">
        <v>0</v>
      </c>
      <c r="P1369" s="437" t="n"/>
      <c r="Q1369" s="437" t="n"/>
      <c r="R1369" s="437" t="n"/>
      <c r="S1369" s="437" t="n"/>
      <c r="T1369" s="437" t="n"/>
      <c r="U1369" s="437" t="n"/>
      <c r="V1369" s="437" t="n"/>
      <c r="W1369" s="437" t="n">
        <v>0</v>
      </c>
      <c r="X1369" s="437" t="n">
        <v>1</v>
      </c>
      <c r="Y1369" s="437" t="n">
        <v>0</v>
      </c>
      <c r="Z1369" s="437" t="n"/>
      <c r="AA1369" s="437" t="n"/>
      <c r="AB1369" s="437" t="n"/>
    </row>
    <row r="1370">
      <c r="A1370" s="437" t="n">
        <v>50</v>
      </c>
      <c r="B1370" s="437" t="n">
        <v>0</v>
      </c>
      <c r="C1370" s="437" t="n">
        <v>0</v>
      </c>
      <c r="D1370" s="437" t="n">
        <v>1</v>
      </c>
      <c r="E1370" s="437" t="n">
        <v>207</v>
      </c>
      <c r="F1370" s="437">
        <f>ROUND(Source!U1348,O1370)</f>
        <v/>
      </c>
      <c r="G1370" s="437" t="inlineStr">
        <is>
          <t>ТрудСтр</t>
        </is>
      </c>
      <c r="H1370" s="437" t="inlineStr">
        <is>
          <t>Трудозатраты строителей</t>
        </is>
      </c>
      <c r="I1370" s="437" t="n"/>
      <c r="J1370" s="437" t="n"/>
      <c r="K1370" s="437" t="n">
        <v>207</v>
      </c>
      <c r="L1370" s="437" t="n">
        <v>21</v>
      </c>
      <c r="M1370" s="437" t="n">
        <v>3</v>
      </c>
      <c r="N1370" s="437" t="inlineStr"/>
      <c r="O1370" s="437" t="n">
        <v>7</v>
      </c>
      <c r="P1370" s="437" t="n"/>
      <c r="Q1370" s="437" t="n"/>
      <c r="R1370" s="437" t="n"/>
      <c r="S1370" s="437" t="n"/>
      <c r="T1370" s="437" t="n"/>
      <c r="U1370" s="437" t="n"/>
      <c r="V1370" s="437" t="n"/>
      <c r="W1370" s="437" t="n">
        <v>0</v>
      </c>
      <c r="X1370" s="437" t="n">
        <v>1</v>
      </c>
      <c r="Y1370" s="437" t="n">
        <v>0</v>
      </c>
      <c r="Z1370" s="437" t="n"/>
      <c r="AA1370" s="437" t="n"/>
      <c r="AB1370" s="437" t="n"/>
    </row>
    <row r="1371">
      <c r="A1371" s="437" t="n">
        <v>50</v>
      </c>
      <c r="B1371" s="437" t="n">
        <v>0</v>
      </c>
      <c r="C1371" s="437" t="n">
        <v>0</v>
      </c>
      <c r="D1371" s="437" t="n">
        <v>1</v>
      </c>
      <c r="E1371" s="437" t="n">
        <v>208</v>
      </c>
      <c r="F1371" s="437">
        <f>ROUND(Source!V1348,O1371)</f>
        <v/>
      </c>
      <c r="G1371" s="437" t="inlineStr">
        <is>
          <t>ТрудМаш</t>
        </is>
      </c>
      <c r="H1371" s="437" t="inlineStr">
        <is>
          <t>Трудозатраты машинистов</t>
        </is>
      </c>
      <c r="I1371" s="437" t="n"/>
      <c r="J1371" s="437" t="n"/>
      <c r="K1371" s="437" t="n">
        <v>208</v>
      </c>
      <c r="L1371" s="437" t="n">
        <v>22</v>
      </c>
      <c r="M1371" s="437" t="n">
        <v>3</v>
      </c>
      <c r="N1371" s="437" t="inlineStr"/>
      <c r="O1371" s="437" t="n">
        <v>7</v>
      </c>
      <c r="P1371" s="437" t="n"/>
      <c r="Q1371" s="437" t="n"/>
      <c r="R1371" s="437" t="n"/>
      <c r="S1371" s="437" t="n"/>
      <c r="T1371" s="437" t="n"/>
      <c r="U1371" s="437" t="n"/>
      <c r="V1371" s="437" t="n"/>
      <c r="W1371" s="437" t="n">
        <v>0</v>
      </c>
      <c r="X1371" s="437" t="n">
        <v>1</v>
      </c>
      <c r="Y1371" s="437" t="n">
        <v>0</v>
      </c>
      <c r="Z1371" s="437" t="n"/>
      <c r="AA1371" s="437" t="n"/>
      <c r="AB1371" s="437" t="n"/>
    </row>
    <row r="1372">
      <c r="A1372" s="437" t="n">
        <v>50</v>
      </c>
      <c r="B1372" s="437" t="n">
        <v>0</v>
      </c>
      <c r="C1372" s="437" t="n">
        <v>0</v>
      </c>
      <c r="D1372" s="437" t="n">
        <v>1</v>
      </c>
      <c r="E1372" s="437" t="n">
        <v>209</v>
      </c>
      <c r="F1372" s="437">
        <f>ROUND(Source!W1348,O1372)</f>
        <v/>
      </c>
      <c r="G1372" s="437" t="inlineStr">
        <is>
          <t>ТранспМат</t>
        </is>
      </c>
      <c r="H1372" s="437" t="inlineStr">
        <is>
          <t>Транспорт материалов</t>
        </is>
      </c>
      <c r="I1372" s="437" t="n"/>
      <c r="J1372" s="437" t="n"/>
      <c r="K1372" s="437" t="n">
        <v>209</v>
      </c>
      <c r="L1372" s="437" t="n">
        <v>23</v>
      </c>
      <c r="M1372" s="437" t="n">
        <v>3</v>
      </c>
      <c r="N1372" s="437" t="inlineStr"/>
      <c r="O1372" s="437" t="n">
        <v>0</v>
      </c>
      <c r="P1372" s="437" t="n"/>
      <c r="Q1372" s="437" t="n"/>
      <c r="R1372" s="437" t="n"/>
      <c r="S1372" s="437" t="n"/>
      <c r="T1372" s="437" t="n"/>
      <c r="U1372" s="437" t="n"/>
      <c r="V1372" s="437" t="n"/>
      <c r="W1372" s="437" t="n">
        <v>0</v>
      </c>
      <c r="X1372" s="437" t="n">
        <v>1</v>
      </c>
      <c r="Y1372" s="437" t="n">
        <v>0</v>
      </c>
      <c r="Z1372" s="437" t="n"/>
      <c r="AA1372" s="437" t="n"/>
      <c r="AB1372" s="437" t="n"/>
    </row>
    <row r="1373">
      <c r="A1373" s="437" t="n">
        <v>50</v>
      </c>
      <c r="B1373" s="437" t="n">
        <v>0</v>
      </c>
      <c r="C1373" s="437" t="n">
        <v>0</v>
      </c>
      <c r="D1373" s="437" t="n">
        <v>1</v>
      </c>
      <c r="E1373" s="437" t="n">
        <v>233</v>
      </c>
      <c r="F1373" s="437">
        <f>ROUND(Source!BD1348,O1373)</f>
        <v/>
      </c>
      <c r="G1373" s="437" t="inlineStr">
        <is>
          <t>Перевозка</t>
        </is>
      </c>
      <c r="H1373" s="437" t="inlineStr">
        <is>
          <t>Перевозка грузов</t>
        </is>
      </c>
      <c r="I1373" s="437" t="n"/>
      <c r="J1373" s="437" t="n"/>
      <c r="K1373" s="437" t="n">
        <v>233</v>
      </c>
      <c r="L1373" s="437" t="n">
        <v>24</v>
      </c>
      <c r="M1373" s="437" t="n">
        <v>3</v>
      </c>
      <c r="N1373" s="437" t="inlineStr"/>
      <c r="O1373" s="437" t="n">
        <v>0</v>
      </c>
      <c r="P1373" s="437" t="n"/>
      <c r="Q1373" s="437" t="n"/>
      <c r="R1373" s="437" t="n"/>
      <c r="S1373" s="437" t="n"/>
      <c r="T1373" s="437" t="n"/>
      <c r="U1373" s="437" t="n"/>
      <c r="V1373" s="437" t="n"/>
      <c r="W1373" s="437" t="n">
        <v>0</v>
      </c>
      <c r="X1373" s="437" t="n">
        <v>1</v>
      </c>
      <c r="Y1373" s="437" t="n">
        <v>0</v>
      </c>
      <c r="Z1373" s="437" t="n"/>
      <c r="AA1373" s="437" t="n"/>
      <c r="AB1373" s="437" t="n"/>
    </row>
    <row r="1374">
      <c r="A1374" s="437" t="n">
        <v>50</v>
      </c>
      <c r="B1374" s="437" t="n">
        <v>0</v>
      </c>
      <c r="C1374" s="437" t="n">
        <v>0</v>
      </c>
      <c r="D1374" s="437" t="n">
        <v>1</v>
      </c>
      <c r="E1374" s="437" t="n">
        <v>210</v>
      </c>
      <c r="F1374" s="437">
        <f>ROUND(Source!X1348,O1374)</f>
        <v/>
      </c>
      <c r="G1374" s="437" t="inlineStr">
        <is>
          <t>НР</t>
        </is>
      </c>
      <c r="H1374" s="437" t="inlineStr">
        <is>
          <t>Накладные расходы</t>
        </is>
      </c>
      <c r="I1374" s="437" t="n"/>
      <c r="J1374" s="437" t="n"/>
      <c r="K1374" s="437" t="n">
        <v>210</v>
      </c>
      <c r="L1374" s="437" t="n">
        <v>25</v>
      </c>
      <c r="M1374" s="437" t="n">
        <v>3</v>
      </c>
      <c r="N1374" s="437" t="inlineStr"/>
      <c r="O1374" s="437" t="n">
        <v>0</v>
      </c>
      <c r="P1374" s="437" t="n"/>
      <c r="Q1374" s="437" t="n"/>
      <c r="R1374" s="437" t="n"/>
      <c r="S1374" s="437" t="n"/>
      <c r="T1374" s="437" t="n"/>
      <c r="U1374" s="437" t="n"/>
      <c r="V1374" s="437" t="n"/>
      <c r="W1374" s="437" t="n">
        <v>0</v>
      </c>
      <c r="X1374" s="437" t="n">
        <v>1</v>
      </c>
      <c r="Y1374" s="437" t="n">
        <v>0</v>
      </c>
      <c r="Z1374" s="437" t="n"/>
      <c r="AA1374" s="437" t="n"/>
      <c r="AB1374" s="437" t="n"/>
    </row>
    <row r="1375">
      <c r="A1375" s="437" t="n">
        <v>50</v>
      </c>
      <c r="B1375" s="437" t="n">
        <v>0</v>
      </c>
      <c r="C1375" s="437" t="n">
        <v>0</v>
      </c>
      <c r="D1375" s="437" t="n">
        <v>1</v>
      </c>
      <c r="E1375" s="437" t="n">
        <v>211</v>
      </c>
      <c r="F1375" s="437">
        <f>ROUND(Source!Y1348,O1375)</f>
        <v/>
      </c>
      <c r="G1375" s="437" t="inlineStr">
        <is>
          <t>СмПриб</t>
        </is>
      </c>
      <c r="H1375" s="437" t="inlineStr">
        <is>
          <t>Сметная прибыль</t>
        </is>
      </c>
      <c r="I1375" s="437" t="n"/>
      <c r="J1375" s="437" t="n"/>
      <c r="K1375" s="437" t="n">
        <v>211</v>
      </c>
      <c r="L1375" s="437" t="n">
        <v>26</v>
      </c>
      <c r="M1375" s="437" t="n">
        <v>3</v>
      </c>
      <c r="N1375" s="437" t="inlineStr"/>
      <c r="O1375" s="437" t="n">
        <v>0</v>
      </c>
      <c r="P1375" s="437" t="n"/>
      <c r="Q1375" s="437" t="n"/>
      <c r="R1375" s="437" t="n"/>
      <c r="S1375" s="437" t="n"/>
      <c r="T1375" s="437" t="n"/>
      <c r="U1375" s="437" t="n"/>
      <c r="V1375" s="437" t="n"/>
      <c r="W1375" s="437" t="n">
        <v>0</v>
      </c>
      <c r="X1375" s="437" t="n">
        <v>1</v>
      </c>
      <c r="Y1375" s="437" t="n">
        <v>0</v>
      </c>
      <c r="Z1375" s="437" t="n"/>
      <c r="AA1375" s="437" t="n"/>
      <c r="AB1375" s="437" t="n"/>
    </row>
    <row r="1376">
      <c r="A1376" s="437" t="n">
        <v>50</v>
      </c>
      <c r="B1376" s="437" t="n">
        <v>0</v>
      </c>
      <c r="C1376" s="437" t="n">
        <v>0</v>
      </c>
      <c r="D1376" s="437" t="n">
        <v>1</v>
      </c>
      <c r="E1376" s="437" t="n">
        <v>224</v>
      </c>
      <c r="F1376" s="437">
        <f>ROUND(Source!AR1348,O1376)</f>
        <v/>
      </c>
      <c r="G1376" s="437" t="inlineStr">
        <is>
          <t>Всего</t>
        </is>
      </c>
      <c r="H1376" s="437" t="inlineStr">
        <is>
          <t>Всего с НР и СП</t>
        </is>
      </c>
      <c r="I1376" s="437" t="n"/>
      <c r="J1376" s="437" t="n"/>
      <c r="K1376" s="437" t="n">
        <v>224</v>
      </c>
      <c r="L1376" s="437" t="n">
        <v>27</v>
      </c>
      <c r="M1376" s="437" t="n">
        <v>3</v>
      </c>
      <c r="N1376" s="437" t="inlineStr"/>
      <c r="O1376" s="437" t="n">
        <v>0</v>
      </c>
      <c r="P1376" s="437" t="n"/>
      <c r="Q1376" s="437" t="n"/>
      <c r="R1376" s="437" t="n"/>
      <c r="S1376" s="437" t="n"/>
      <c r="T1376" s="437" t="n"/>
      <c r="U1376" s="437" t="n"/>
      <c r="V1376" s="437" t="n"/>
      <c r="W1376" s="437" t="n">
        <v>0</v>
      </c>
      <c r="X1376" s="437" t="n">
        <v>1</v>
      </c>
      <c r="Y1376" s="437" t="n">
        <v>0</v>
      </c>
      <c r="Z1376" s="437" t="n"/>
      <c r="AA1376" s="437" t="n"/>
      <c r="AB1376" s="437" t="n"/>
    </row>
    <row r="1377">
      <c r="A1377" s="437" t="n">
        <v>50</v>
      </c>
      <c r="B1377" s="437" t="n">
        <v>0</v>
      </c>
      <c r="C1377" s="437" t="n">
        <v>0</v>
      </c>
      <c r="D1377" s="437" t="n">
        <v>2</v>
      </c>
      <c r="E1377" s="437" t="n">
        <v>0</v>
      </c>
      <c r="F1377" s="437">
        <f>ROUND(F1376,O1377)</f>
        <v/>
      </c>
      <c r="G1377" s="437" t="inlineStr">
        <is>
          <t>и1</t>
        </is>
      </c>
      <c r="H1377" s="437" t="inlineStr">
        <is>
          <t>Итого</t>
        </is>
      </c>
      <c r="I1377" s="437" t="n"/>
      <c r="J1377" s="437" t="n"/>
      <c r="K1377" s="437" t="n">
        <v>212</v>
      </c>
      <c r="L1377" s="437" t="n">
        <v>28</v>
      </c>
      <c r="M1377" s="437" t="n">
        <v>0</v>
      </c>
      <c r="N1377" s="437" t="inlineStr"/>
      <c r="O1377" s="437" t="n">
        <v>0</v>
      </c>
      <c r="P1377" s="437" t="n"/>
      <c r="Q1377" s="437" t="n"/>
      <c r="R1377" s="437" t="n"/>
      <c r="S1377" s="437" t="n"/>
      <c r="T1377" s="437" t="n"/>
      <c r="U1377" s="437" t="n"/>
      <c r="V1377" s="437" t="n"/>
      <c r="W1377" s="437" t="n">
        <v>0</v>
      </c>
      <c r="X1377" s="437" t="n">
        <v>1</v>
      </c>
      <c r="Y1377" s="437" t="n">
        <v>0</v>
      </c>
      <c r="Z1377" s="437" t="n"/>
      <c r="AA1377" s="437" t="n"/>
      <c r="AB1377" s="437" t="n"/>
    </row>
    <row r="1378">
      <c r="A1378" s="437" t="n">
        <v>50</v>
      </c>
      <c r="B1378" s="437" t="n">
        <v>0</v>
      </c>
      <c r="C1378" s="437" t="n">
        <v>0</v>
      </c>
      <c r="D1378" s="437" t="n">
        <v>2</v>
      </c>
      <c r="E1378" s="437" t="n">
        <v>0</v>
      </c>
      <c r="F1378" s="437">
        <f>ROUND(F1377*0.22,O1378)</f>
        <v/>
      </c>
      <c r="G1378" s="437" t="inlineStr">
        <is>
          <t>и2</t>
        </is>
      </c>
      <c r="H1378" s="437" t="inlineStr">
        <is>
          <t>НДС 22%</t>
        </is>
      </c>
      <c r="I1378" s="437" t="n"/>
      <c r="J1378" s="437" t="n"/>
      <c r="K1378" s="437" t="n">
        <v>212</v>
      </c>
      <c r="L1378" s="437" t="n">
        <v>29</v>
      </c>
      <c r="M1378" s="437" t="n">
        <v>0</v>
      </c>
      <c r="N1378" s="437" t="inlineStr"/>
      <c r="O1378" s="437" t="n">
        <v>0</v>
      </c>
      <c r="P1378" s="437" t="n"/>
      <c r="Q1378" s="437" t="n"/>
      <c r="R1378" s="437" t="n"/>
      <c r="S1378" s="437" t="n"/>
      <c r="T1378" s="437" t="n"/>
      <c r="U1378" s="437" t="n"/>
      <c r="V1378" s="437" t="n"/>
      <c r="W1378" s="437" t="n">
        <v>0</v>
      </c>
      <c r="X1378" s="437" t="n">
        <v>1</v>
      </c>
      <c r="Y1378" s="437" t="n">
        <v>0</v>
      </c>
      <c r="Z1378" s="437" t="n"/>
      <c r="AA1378" s="437" t="n"/>
      <c r="AB1378" s="437" t="n"/>
    </row>
    <row r="1379">
      <c r="A1379" s="437" t="n">
        <v>50</v>
      </c>
      <c r="B1379" s="437" t="n">
        <v>0</v>
      </c>
      <c r="C1379" s="437" t="n">
        <v>0</v>
      </c>
      <c r="D1379" s="437" t="n">
        <v>2</v>
      </c>
      <c r="E1379" s="437" t="n">
        <v>213</v>
      </c>
      <c r="F1379" s="437">
        <f>ROUND(F1377+F1378,O1379)</f>
        <v/>
      </c>
      <c r="G1379" s="437" t="inlineStr">
        <is>
          <t>и3</t>
        </is>
      </c>
      <c r="H1379" s="437" t="inlineStr">
        <is>
          <t>Всего</t>
        </is>
      </c>
      <c r="I1379" s="437" t="n"/>
      <c r="J1379" s="437" t="n"/>
      <c r="K1379" s="437" t="n">
        <v>212</v>
      </c>
      <c r="L1379" s="437" t="n">
        <v>30</v>
      </c>
      <c r="M1379" s="437" t="n">
        <v>0</v>
      </c>
      <c r="N1379" s="437" t="inlineStr"/>
      <c r="O1379" s="437" t="n">
        <v>0</v>
      </c>
      <c r="P1379" s="437" t="n"/>
      <c r="Q1379" s="437" t="n"/>
      <c r="R1379" s="437" t="n"/>
      <c r="S1379" s="437" t="n"/>
      <c r="T1379" s="437" t="n"/>
      <c r="U1379" s="437" t="n"/>
      <c r="V1379" s="437" t="n"/>
      <c r="W1379" s="437" t="n">
        <v>0</v>
      </c>
      <c r="X1379" s="437" t="n">
        <v>1</v>
      </c>
      <c r="Y1379" s="437" t="n">
        <v>0</v>
      </c>
      <c r="Z1379" s="437" t="n"/>
      <c r="AA1379" s="437" t="n"/>
      <c r="AB1379" s="437" t="n"/>
    </row>
    <row r="1380"/>
    <row r="1381">
      <c r="A1381" s="434" t="n">
        <v>3</v>
      </c>
      <c r="B1381" s="434" t="n">
        <v>0</v>
      </c>
      <c r="C1381" s="434" t="n"/>
      <c r="D1381" s="434">
        <f>ROW(A1390)</f>
        <v/>
      </c>
      <c r="E1381" s="434" t="n"/>
      <c r="F1381" s="434" t="inlineStr">
        <is>
          <t>Новая локальная смета</t>
        </is>
      </c>
      <c r="G1381" s="434" t="inlineStr">
        <is>
          <t>Молодежная 13</t>
        </is>
      </c>
      <c r="H1381" s="434" t="inlineStr"/>
      <c r="I1381" s="434" t="n">
        <v>0</v>
      </c>
      <c r="J1381" s="434" t="inlineStr"/>
      <c r="K1381" s="434" t="n">
        <v>-1</v>
      </c>
      <c r="L1381" s="434" t="inlineStr">
        <is>
          <t>Новая локальная смета</t>
        </is>
      </c>
      <c r="M1381" s="434" t="inlineStr"/>
      <c r="N1381" s="434" t="n"/>
      <c r="O1381" s="434" t="n"/>
      <c r="P1381" s="434" t="n"/>
      <c r="Q1381" s="434" t="n"/>
      <c r="R1381" s="434" t="n"/>
      <c r="S1381" s="434" t="n">
        <v>0</v>
      </c>
      <c r="T1381" s="434" t="n"/>
      <c r="U1381" s="434" t="inlineStr"/>
      <c r="V1381" s="434" t="n">
        <v>0</v>
      </c>
      <c r="W1381" s="434" t="n"/>
      <c r="X1381" s="434" t="n"/>
      <c r="Y1381" s="434" t="n"/>
      <c r="Z1381" s="434" t="n"/>
      <c r="AA1381" s="434" t="n"/>
      <c r="AB1381" s="434" t="inlineStr"/>
      <c r="AC1381" s="434" t="inlineStr"/>
      <c r="AD1381" s="434" t="inlineStr"/>
      <c r="AE1381" s="434" t="inlineStr"/>
      <c r="AF1381" s="434" t="inlineStr"/>
      <c r="AG1381" s="434" t="inlineStr"/>
      <c r="AH1381" s="434" t="n"/>
      <c r="AI1381" s="434" t="n"/>
      <c r="AJ1381" s="434" t="n"/>
      <c r="AK1381" s="434" t="n"/>
      <c r="AL1381" s="434" t="n"/>
      <c r="AM1381" s="434" t="n"/>
      <c r="AN1381" s="434" t="n"/>
      <c r="AO1381" s="434" t="n"/>
      <c r="AP1381" s="434" t="inlineStr"/>
      <c r="AQ1381" s="434" t="inlineStr"/>
      <c r="AR1381" s="434" t="inlineStr"/>
      <c r="AS1381" s="434" t="n"/>
      <c r="AT1381" s="434" t="n"/>
      <c r="AU1381" s="434" t="n"/>
      <c r="AV1381" s="434" t="n"/>
      <c r="AW1381" s="434" t="n"/>
      <c r="AX1381" s="434" t="n"/>
      <c r="AY1381" s="434" t="n"/>
      <c r="AZ1381" s="434" t="inlineStr"/>
      <c r="BA1381" s="434" t="n"/>
      <c r="BB1381" s="434" t="inlineStr"/>
      <c r="BC1381" s="434" t="inlineStr"/>
      <c r="BD1381" s="434" t="inlineStr"/>
      <c r="BE1381" s="434" t="inlineStr"/>
      <c r="BF1381" s="434" t="inlineStr"/>
      <c r="BG1381" s="434" t="inlineStr"/>
      <c r="BH1381" s="434" t="inlineStr"/>
      <c r="BI1381" s="434" t="inlineStr"/>
      <c r="BJ1381" s="434" t="inlineStr"/>
      <c r="BK1381" s="434" t="inlineStr"/>
      <c r="BL1381" s="434" t="inlineStr"/>
      <c r="BM1381" s="434" t="inlineStr"/>
      <c r="BN1381" s="434" t="inlineStr"/>
      <c r="BO1381" s="434" t="inlineStr"/>
      <c r="BP1381" s="434" t="inlineStr"/>
      <c r="BQ1381" s="434" t="n"/>
      <c r="BR1381" s="434" t="n"/>
      <c r="BS1381" s="434" t="n"/>
      <c r="BT1381" s="434" t="n"/>
      <c r="BU1381" s="434" t="n"/>
      <c r="BV1381" s="434" t="n"/>
      <c r="BW1381" s="434" t="n"/>
      <c r="BX1381" s="434" t="n">
        <v>0</v>
      </c>
      <c r="BY1381" s="434" t="n"/>
      <c r="BZ1381" s="434" t="n"/>
      <c r="CA1381" s="434" t="n"/>
      <c r="CB1381" s="434" t="n"/>
      <c r="CC1381" s="434" t="n"/>
      <c r="CD1381" s="434" t="n"/>
      <c r="CE1381" s="434" t="n"/>
      <c r="CF1381" s="434" t="n">
        <v>0</v>
      </c>
      <c r="CG1381" s="434" t="n">
        <v>0</v>
      </c>
      <c r="CH1381" s="434" t="n"/>
      <c r="CI1381" s="434" t="inlineStr"/>
      <c r="CJ1381" s="434" t="inlineStr"/>
      <c r="CK1381" t="inlineStr"/>
      <c r="CL1381" t="inlineStr"/>
      <c r="CM1381" t="inlineStr"/>
      <c r="CN1381" t="inlineStr"/>
      <c r="CO1381" t="inlineStr"/>
      <c r="CP1381" t="inlineStr"/>
      <c r="CQ1381" t="inlineStr"/>
    </row>
    <row r="1382"/>
    <row r="1383">
      <c r="A1383" s="435" t="n">
        <v>52</v>
      </c>
      <c r="B1383" s="435">
        <f>B1390</f>
        <v/>
      </c>
      <c r="C1383" s="435">
        <f>C1390</f>
        <v/>
      </c>
      <c r="D1383" s="435">
        <f>D1390</f>
        <v/>
      </c>
      <c r="E1383" s="435">
        <f>E1390</f>
        <v/>
      </c>
      <c r="F1383" s="435">
        <f>F1390</f>
        <v/>
      </c>
      <c r="G1383" s="435">
        <f>G1390</f>
        <v/>
      </c>
      <c r="H1383" s="435" t="n"/>
      <c r="I1383" s="435" t="n"/>
      <c r="J1383" s="435" t="n"/>
      <c r="K1383" s="435" t="n"/>
      <c r="L1383" s="435" t="n"/>
      <c r="M1383" s="435" t="n"/>
      <c r="N1383" s="435" t="n"/>
      <c r="O1383" s="435">
        <f>O1390</f>
        <v/>
      </c>
      <c r="P1383" s="435">
        <f>P1390</f>
        <v/>
      </c>
      <c r="Q1383" s="435">
        <f>Q1390</f>
        <v/>
      </c>
      <c r="R1383" s="435">
        <f>R1390</f>
        <v/>
      </c>
      <c r="S1383" s="435">
        <f>S1390</f>
        <v/>
      </c>
      <c r="T1383" s="435">
        <f>T1390</f>
        <v/>
      </c>
      <c r="U1383" s="435">
        <f>U1390</f>
        <v/>
      </c>
      <c r="V1383" s="435">
        <f>V1390</f>
        <v/>
      </c>
      <c r="W1383" s="435">
        <f>W1390</f>
        <v/>
      </c>
      <c r="X1383" s="435">
        <f>X1390</f>
        <v/>
      </c>
      <c r="Y1383" s="435">
        <f>Y1390</f>
        <v/>
      </c>
      <c r="Z1383" s="435">
        <f>Z1390</f>
        <v/>
      </c>
      <c r="AA1383" s="435">
        <f>AA1390</f>
        <v/>
      </c>
      <c r="AB1383" s="435">
        <f>AB1390</f>
        <v/>
      </c>
      <c r="AC1383" s="435">
        <f>AC1390</f>
        <v/>
      </c>
      <c r="AD1383" s="435">
        <f>AD1390</f>
        <v/>
      </c>
      <c r="AE1383" s="435">
        <f>AE1390</f>
        <v/>
      </c>
      <c r="AF1383" s="435">
        <f>AF1390</f>
        <v/>
      </c>
      <c r="AG1383" s="435">
        <f>AG1390</f>
        <v/>
      </c>
      <c r="AH1383" s="435">
        <f>AH1390</f>
        <v/>
      </c>
      <c r="AI1383" s="435">
        <f>AI1390</f>
        <v/>
      </c>
      <c r="AJ1383" s="435">
        <f>AJ1390</f>
        <v/>
      </c>
      <c r="AK1383" s="435">
        <f>AK1390</f>
        <v/>
      </c>
      <c r="AL1383" s="435">
        <f>AL1390</f>
        <v/>
      </c>
      <c r="AM1383" s="435">
        <f>AM1390</f>
        <v/>
      </c>
      <c r="AN1383" s="435">
        <f>AN1390</f>
        <v/>
      </c>
      <c r="AO1383" s="435">
        <f>AO1390</f>
        <v/>
      </c>
      <c r="AP1383" s="435">
        <f>AP1390</f>
        <v/>
      </c>
      <c r="AQ1383" s="435">
        <f>AQ1390</f>
        <v/>
      </c>
      <c r="AR1383" s="435">
        <f>AR1390</f>
        <v/>
      </c>
      <c r="AS1383" s="435">
        <f>AS1390</f>
        <v/>
      </c>
      <c r="AT1383" s="435">
        <f>AT1390</f>
        <v/>
      </c>
      <c r="AU1383" s="435">
        <f>AU1390</f>
        <v/>
      </c>
      <c r="AV1383" s="435">
        <f>AV1390</f>
        <v/>
      </c>
      <c r="AW1383" s="435">
        <f>AW1390</f>
        <v/>
      </c>
      <c r="AX1383" s="435">
        <f>AX1390</f>
        <v/>
      </c>
      <c r="AY1383" s="435">
        <f>AY1390</f>
        <v/>
      </c>
      <c r="AZ1383" s="435">
        <f>AZ1390</f>
        <v/>
      </c>
      <c r="BA1383" s="435">
        <f>BA1390</f>
        <v/>
      </c>
      <c r="BB1383" s="435">
        <f>BB1390</f>
        <v/>
      </c>
      <c r="BC1383" s="435">
        <f>BC1390</f>
        <v/>
      </c>
      <c r="BD1383" s="435">
        <f>BD1390</f>
        <v/>
      </c>
      <c r="BE1383" s="435">
        <f>BE1390</f>
        <v/>
      </c>
      <c r="BF1383" s="435">
        <f>BF1390</f>
        <v/>
      </c>
      <c r="BG1383" s="435">
        <f>BG1390</f>
        <v/>
      </c>
      <c r="BH1383" s="435">
        <f>BH1390</f>
        <v/>
      </c>
      <c r="BI1383" s="435">
        <f>BI1390</f>
        <v/>
      </c>
      <c r="BJ1383" s="435">
        <f>BJ1390</f>
        <v/>
      </c>
      <c r="BK1383" s="435">
        <f>BK1390</f>
        <v/>
      </c>
      <c r="BL1383" s="435">
        <f>BL1390</f>
        <v/>
      </c>
      <c r="BM1383" s="435">
        <f>BM1390</f>
        <v/>
      </c>
      <c r="BN1383" s="435">
        <f>BN1390</f>
        <v/>
      </c>
      <c r="BO1383" s="435">
        <f>BO1390</f>
        <v/>
      </c>
      <c r="BP1383" s="435">
        <f>BP1390</f>
        <v/>
      </c>
      <c r="BQ1383" s="435">
        <f>BQ1390</f>
        <v/>
      </c>
      <c r="BR1383" s="435">
        <f>BR1390</f>
        <v/>
      </c>
      <c r="BS1383" s="435">
        <f>BS1390</f>
        <v/>
      </c>
      <c r="BT1383" s="435">
        <f>BT1390</f>
        <v/>
      </c>
      <c r="BU1383" s="435">
        <f>BU1390</f>
        <v/>
      </c>
      <c r="BV1383" s="435">
        <f>BV1390</f>
        <v/>
      </c>
      <c r="BW1383" s="435">
        <f>BW1390</f>
        <v/>
      </c>
      <c r="BX1383" s="435">
        <f>BX1390</f>
        <v/>
      </c>
      <c r="BY1383" s="435">
        <f>BY1390</f>
        <v/>
      </c>
      <c r="BZ1383" s="435">
        <f>BZ1390</f>
        <v/>
      </c>
      <c r="CA1383" s="435">
        <f>CA1390</f>
        <v/>
      </c>
      <c r="CB1383" s="435">
        <f>CB1390</f>
        <v/>
      </c>
      <c r="CC1383" s="435">
        <f>CC1390</f>
        <v/>
      </c>
      <c r="CD1383" s="435">
        <f>CD1390</f>
        <v/>
      </c>
      <c r="CE1383" s="435">
        <f>CE1390</f>
        <v/>
      </c>
      <c r="CF1383" s="435">
        <f>CF1390</f>
        <v/>
      </c>
      <c r="CG1383" s="435">
        <f>CG1390</f>
        <v/>
      </c>
      <c r="CH1383" s="435">
        <f>CH1390</f>
        <v/>
      </c>
      <c r="CI1383" s="435">
        <f>CI1390</f>
        <v/>
      </c>
      <c r="CJ1383" s="435">
        <f>CJ1390</f>
        <v/>
      </c>
      <c r="CK1383" s="435">
        <f>CK1390</f>
        <v/>
      </c>
      <c r="CL1383" s="435">
        <f>CL1390</f>
        <v/>
      </c>
      <c r="CM1383" s="435">
        <f>CM1390</f>
        <v/>
      </c>
      <c r="CN1383" s="435">
        <f>CN1390</f>
        <v/>
      </c>
      <c r="CO1383" s="435">
        <f>CO1390</f>
        <v/>
      </c>
      <c r="CP1383" s="435">
        <f>CP1390</f>
        <v/>
      </c>
      <c r="CQ1383" s="435">
        <f>CQ1390</f>
        <v/>
      </c>
      <c r="CR1383" s="435">
        <f>CR1390</f>
        <v/>
      </c>
      <c r="CS1383" s="435">
        <f>CS1390</f>
        <v/>
      </c>
      <c r="CT1383" s="435">
        <f>CT1390</f>
        <v/>
      </c>
      <c r="CU1383" s="435">
        <f>CU1390</f>
        <v/>
      </c>
      <c r="CV1383" s="435">
        <f>CV1390</f>
        <v/>
      </c>
      <c r="CW1383" s="435">
        <f>CW1390</f>
        <v/>
      </c>
      <c r="CX1383" s="435">
        <f>CX1390</f>
        <v/>
      </c>
      <c r="CY1383" s="435">
        <f>CY1390</f>
        <v/>
      </c>
      <c r="CZ1383" s="435">
        <f>CZ1390</f>
        <v/>
      </c>
      <c r="DA1383" s="435">
        <f>DA1390</f>
        <v/>
      </c>
      <c r="DB1383" s="435">
        <f>DB1390</f>
        <v/>
      </c>
      <c r="DC1383" s="435">
        <f>DC1390</f>
        <v/>
      </c>
      <c r="DD1383" s="435">
        <f>DD1390</f>
        <v/>
      </c>
      <c r="DE1383" s="435">
        <f>DE1390</f>
        <v/>
      </c>
      <c r="DF1383" s="435">
        <f>DF1390</f>
        <v/>
      </c>
      <c r="DG1383" s="436">
        <f>DG1390</f>
        <v/>
      </c>
      <c r="DH1383" s="436">
        <f>DH1390</f>
        <v/>
      </c>
      <c r="DI1383" s="436">
        <f>DI1390</f>
        <v/>
      </c>
      <c r="DJ1383" s="436">
        <f>DJ1390</f>
        <v/>
      </c>
      <c r="DK1383" s="436">
        <f>DK1390</f>
        <v/>
      </c>
      <c r="DL1383" s="436">
        <f>DL1390</f>
        <v/>
      </c>
      <c r="DM1383" s="436">
        <f>DM1390</f>
        <v/>
      </c>
      <c r="DN1383" s="436">
        <f>DN1390</f>
        <v/>
      </c>
      <c r="DO1383" s="436">
        <f>DO1390</f>
        <v/>
      </c>
      <c r="DP1383" s="436">
        <f>DP1390</f>
        <v/>
      </c>
      <c r="DQ1383" s="436">
        <f>DQ1390</f>
        <v/>
      </c>
      <c r="DR1383" s="436">
        <f>DR1390</f>
        <v/>
      </c>
      <c r="DS1383" s="436">
        <f>DS1390</f>
        <v/>
      </c>
      <c r="DT1383" s="436">
        <f>DT1390</f>
        <v/>
      </c>
      <c r="DU1383" s="436">
        <f>DU1390</f>
        <v/>
      </c>
      <c r="DV1383" s="436">
        <f>DV1390</f>
        <v/>
      </c>
      <c r="DW1383" s="436">
        <f>DW1390</f>
        <v/>
      </c>
      <c r="DX1383" s="436">
        <f>DX1390</f>
        <v/>
      </c>
      <c r="DY1383" s="436">
        <f>DY1390</f>
        <v/>
      </c>
      <c r="DZ1383" s="436">
        <f>DZ1390</f>
        <v/>
      </c>
      <c r="EA1383" s="436">
        <f>EA1390</f>
        <v/>
      </c>
      <c r="EB1383" s="436">
        <f>EB1390</f>
        <v/>
      </c>
      <c r="EC1383" s="436">
        <f>EC1390</f>
        <v/>
      </c>
      <c r="ED1383" s="436">
        <f>ED1390</f>
        <v/>
      </c>
      <c r="EE1383" s="436">
        <f>EE1390</f>
        <v/>
      </c>
      <c r="EF1383" s="436">
        <f>EF1390</f>
        <v/>
      </c>
      <c r="EG1383" s="436">
        <f>EG1390</f>
        <v/>
      </c>
      <c r="EH1383" s="436">
        <f>EH1390</f>
        <v/>
      </c>
      <c r="EI1383" s="436">
        <f>EI1390</f>
        <v/>
      </c>
      <c r="EJ1383" s="436">
        <f>EJ1390</f>
        <v/>
      </c>
      <c r="EK1383" s="436">
        <f>EK1390</f>
        <v/>
      </c>
      <c r="EL1383" s="436">
        <f>EL1390</f>
        <v/>
      </c>
      <c r="EM1383" s="436">
        <f>EM1390</f>
        <v/>
      </c>
      <c r="EN1383" s="436">
        <f>EN1390</f>
        <v/>
      </c>
      <c r="EO1383" s="436">
        <f>EO1390</f>
        <v/>
      </c>
      <c r="EP1383" s="436">
        <f>EP1390</f>
        <v/>
      </c>
      <c r="EQ1383" s="436">
        <f>EQ1390</f>
        <v/>
      </c>
      <c r="ER1383" s="436">
        <f>ER1390</f>
        <v/>
      </c>
      <c r="ES1383" s="436">
        <f>ES1390</f>
        <v/>
      </c>
      <c r="ET1383" s="436">
        <f>ET1390</f>
        <v/>
      </c>
      <c r="EU1383" s="436">
        <f>EU1390</f>
        <v/>
      </c>
      <c r="EV1383" s="436">
        <f>EV1390</f>
        <v/>
      </c>
      <c r="EW1383" s="436">
        <f>EW1390</f>
        <v/>
      </c>
      <c r="EX1383" s="436">
        <f>EX1390</f>
        <v/>
      </c>
      <c r="EY1383" s="436">
        <f>EY1390</f>
        <v/>
      </c>
      <c r="EZ1383" s="436">
        <f>EZ1390</f>
        <v/>
      </c>
      <c r="FA1383" s="436">
        <f>FA1390</f>
        <v/>
      </c>
      <c r="FB1383" s="436">
        <f>FB1390</f>
        <v/>
      </c>
      <c r="FC1383" s="436">
        <f>FC1390</f>
        <v/>
      </c>
      <c r="FD1383" s="436">
        <f>FD1390</f>
        <v/>
      </c>
      <c r="FE1383" s="436">
        <f>FE1390</f>
        <v/>
      </c>
      <c r="FF1383" s="436">
        <f>FF1390</f>
        <v/>
      </c>
      <c r="FG1383" s="436">
        <f>FG1390</f>
        <v/>
      </c>
      <c r="FH1383" s="436">
        <f>FH1390</f>
        <v/>
      </c>
      <c r="FI1383" s="436">
        <f>FI1390</f>
        <v/>
      </c>
      <c r="FJ1383" s="436">
        <f>FJ1390</f>
        <v/>
      </c>
      <c r="FK1383" s="436">
        <f>FK1390</f>
        <v/>
      </c>
      <c r="FL1383" s="436">
        <f>FL1390</f>
        <v/>
      </c>
      <c r="FM1383" s="436">
        <f>FM1390</f>
        <v/>
      </c>
      <c r="FN1383" s="436">
        <f>FN1390</f>
        <v/>
      </c>
      <c r="FO1383" s="436">
        <f>FO1390</f>
        <v/>
      </c>
      <c r="FP1383" s="436">
        <f>FP1390</f>
        <v/>
      </c>
      <c r="FQ1383" s="436">
        <f>FQ1390</f>
        <v/>
      </c>
      <c r="FR1383" s="436">
        <f>FR1390</f>
        <v/>
      </c>
      <c r="FS1383" s="436">
        <f>FS1390</f>
        <v/>
      </c>
      <c r="FT1383" s="436">
        <f>FT1390</f>
        <v/>
      </c>
      <c r="FU1383" s="436">
        <f>FU1390</f>
        <v/>
      </c>
      <c r="FV1383" s="436">
        <f>FV1390</f>
        <v/>
      </c>
      <c r="FW1383" s="436">
        <f>FW1390</f>
        <v/>
      </c>
      <c r="FX1383" s="436">
        <f>FX1390</f>
        <v/>
      </c>
      <c r="FY1383" s="436">
        <f>FY1390</f>
        <v/>
      </c>
      <c r="FZ1383" s="436">
        <f>FZ1390</f>
        <v/>
      </c>
      <c r="GA1383" s="436">
        <f>GA1390</f>
        <v/>
      </c>
      <c r="GB1383" s="436">
        <f>GB1390</f>
        <v/>
      </c>
      <c r="GC1383" s="436">
        <f>GC1390</f>
        <v/>
      </c>
      <c r="GD1383" s="436">
        <f>GD1390</f>
        <v/>
      </c>
      <c r="GE1383" s="436">
        <f>GE1390</f>
        <v/>
      </c>
      <c r="GF1383" s="436">
        <f>GF1390</f>
        <v/>
      </c>
      <c r="GG1383" s="436">
        <f>GG1390</f>
        <v/>
      </c>
      <c r="GH1383" s="436">
        <f>GH1390</f>
        <v/>
      </c>
      <c r="GI1383" s="436">
        <f>GI1390</f>
        <v/>
      </c>
      <c r="GJ1383" s="436">
        <f>GJ1390</f>
        <v/>
      </c>
      <c r="GK1383" s="436">
        <f>GK1390</f>
        <v/>
      </c>
      <c r="GL1383" s="436">
        <f>GL1390</f>
        <v/>
      </c>
      <c r="GM1383" s="436">
        <f>GM1390</f>
        <v/>
      </c>
      <c r="GN1383" s="436">
        <f>GN1390</f>
        <v/>
      </c>
      <c r="GO1383" s="436">
        <f>GO1390</f>
        <v/>
      </c>
      <c r="GP1383" s="436">
        <f>GP1390</f>
        <v/>
      </c>
      <c r="GQ1383" s="436">
        <f>GQ1390</f>
        <v/>
      </c>
      <c r="GR1383" s="436">
        <f>GR1390</f>
        <v/>
      </c>
      <c r="GS1383" s="436">
        <f>GS1390</f>
        <v/>
      </c>
      <c r="GT1383" s="436">
        <f>GT1390</f>
        <v/>
      </c>
      <c r="GU1383" s="436">
        <f>GU1390</f>
        <v/>
      </c>
      <c r="GV1383" s="436">
        <f>GV1390</f>
        <v/>
      </c>
      <c r="GW1383" s="436">
        <f>GW1390</f>
        <v/>
      </c>
      <c r="GX1383" s="436">
        <f>GX1390</f>
        <v/>
      </c>
    </row>
    <row r="1384"/>
    <row r="1385">
      <c r="A1385" t="n">
        <v>17</v>
      </c>
      <c r="B1385" t="n">
        <v>0</v>
      </c>
      <c r="C1385">
        <f>ROW(SmtRes!A663)</f>
        <v/>
      </c>
      <c r="D1385">
        <f>ROW(EtalonRes!A610)</f>
        <v/>
      </c>
      <c r="E1385" t="inlineStr">
        <is>
          <t>1</t>
        </is>
      </c>
      <c r="F1385" t="inlineStr">
        <is>
          <t>65-10-1</t>
        </is>
      </c>
      <c r="G1385" t="inlineStr">
        <is>
          <t>Очистка канализационной сети внутренней</t>
        </is>
      </c>
      <c r="H1385" t="inlineStr">
        <is>
          <t>100 м трубопровода</t>
        </is>
      </c>
      <c r="I1385">
        <f>ROUND(ROUND(15/100,4),7)</f>
        <v/>
      </c>
      <c r="J1385" t="n">
        <v>0</v>
      </c>
      <c r="K1385">
        <f>ROUND(ROUND(15/100,4),7)</f>
        <v/>
      </c>
      <c r="O1385">
        <f>ROUND(CP1385,0)</f>
        <v/>
      </c>
      <c r="P1385">
        <f>ROUND(CQ1385*I1385,0)</f>
        <v/>
      </c>
      <c r="Q1385">
        <f>(ROUND((ROUND(((ET1385)*I1385),0)*BB1385),0)+ROUND((ROUND(((AE1385-(EU1385))*I1385),0)*BS1385),0))</f>
        <v/>
      </c>
      <c r="R1385">
        <f>(ROUND((ROUND(((EU1385)*I1385),0)*BS1385),0)+ROUND((ROUND(((AE1385-(EU1385))*I1385),0)*BS1385),0))</f>
        <v/>
      </c>
      <c r="S1385">
        <f>ROUND(CT1385*I1385,0)</f>
        <v/>
      </c>
      <c r="T1385">
        <f>ROUND(CU1385*I1385,0)</f>
        <v/>
      </c>
      <c r="U1385">
        <f>ROUND(CV1385*I1385,7)</f>
        <v/>
      </c>
      <c r="V1385">
        <f>ROUND(CW1385*I1385,7)</f>
        <v/>
      </c>
      <c r="W1385">
        <f>ROUND(CX1385*I1385,0)</f>
        <v/>
      </c>
      <c r="X1385">
        <f>ROUND(CY1385,0)</f>
        <v/>
      </c>
      <c r="Y1385">
        <f>ROUND(CZ1385,0)</f>
        <v/>
      </c>
      <c r="AA1385" t="n">
        <v>78869116</v>
      </c>
      <c r="AB1385">
        <f>ROUND((AC1385+AD1385+AF1385),2)</f>
        <v/>
      </c>
      <c r="AC1385">
        <f>ROUND((ES1385),2)</f>
        <v/>
      </c>
      <c r="AD1385">
        <f>ROUND((((ET1385)-(EU1385))+AE1385),2)</f>
        <v/>
      </c>
      <c r="AE1385">
        <f>ROUND((EU1385),2)</f>
        <v/>
      </c>
      <c r="AF1385">
        <f>ROUND((EV1385),2)</f>
        <v/>
      </c>
      <c r="AG1385">
        <f>ROUND((AP1385),2)</f>
        <v/>
      </c>
      <c r="AH1385">
        <f>(EW1385)</f>
        <v/>
      </c>
      <c r="AI1385">
        <f>(EX1385)</f>
        <v/>
      </c>
      <c r="AJ1385">
        <f>(AS1385)</f>
        <v/>
      </c>
      <c r="AK1385" t="n">
        <v>403.3</v>
      </c>
      <c r="AL1385" t="n">
        <v>139.36</v>
      </c>
      <c r="AM1385" t="n">
        <v>0.87</v>
      </c>
      <c r="AN1385" t="n">
        <v>0</v>
      </c>
      <c r="AO1385" t="n">
        <v>263.07</v>
      </c>
      <c r="AP1385" t="n">
        <v>0</v>
      </c>
      <c r="AQ1385" t="n">
        <v>32.2</v>
      </c>
      <c r="AR1385" t="n">
        <v>0</v>
      </c>
      <c r="AS1385" t="n">
        <v>0</v>
      </c>
      <c r="AT1385" t="n">
        <v>103</v>
      </c>
      <c r="AU1385" t="n">
        <v>52</v>
      </c>
      <c r="AV1385" t="n">
        <v>1</v>
      </c>
      <c r="AW1385" t="n">
        <v>1</v>
      </c>
      <c r="AZ1385" t="n">
        <v>1</v>
      </c>
      <c r="BA1385" t="n">
        <v>52.25</v>
      </c>
      <c r="BB1385" t="n">
        <v>25.03</v>
      </c>
      <c r="BC1385" t="n">
        <v>11.85</v>
      </c>
      <c r="BD1385" t="inlineStr"/>
      <c r="BE1385" t="inlineStr"/>
      <c r="BF1385" t="inlineStr"/>
      <c r="BG1385" t="inlineStr"/>
      <c r="BH1385" t="n">
        <v>0</v>
      </c>
      <c r="BI1385" t="n">
        <v>1</v>
      </c>
      <c r="BJ1385" t="inlineStr">
        <is>
          <t>ТЕРр Московской обл., 65-10-1, приказ Минстроя России №675/пр от 28.02.2017 № 263/пр</t>
        </is>
      </c>
      <c r="BM1385" t="n">
        <v>65007</v>
      </c>
      <c r="BN1385" t="n">
        <v>0</v>
      </c>
      <c r="BO1385" t="inlineStr">
        <is>
          <t>65-10-1</t>
        </is>
      </c>
      <c r="BP1385" t="n">
        <v>1</v>
      </c>
      <c r="BQ1385" t="n">
        <v>6</v>
      </c>
      <c r="BR1385" t="n">
        <v>0</v>
      </c>
      <c r="BS1385" t="n">
        <v>52.25</v>
      </c>
      <c r="BT1385" t="n">
        <v>1</v>
      </c>
      <c r="BU1385" t="n">
        <v>1</v>
      </c>
      <c r="BV1385" t="n">
        <v>1</v>
      </c>
      <c r="BW1385" t="n">
        <v>1</v>
      </c>
      <c r="BX1385" t="n">
        <v>1</v>
      </c>
      <c r="BY1385" t="inlineStr"/>
      <c r="BZ1385" t="n">
        <v>103</v>
      </c>
      <c r="CA1385" t="n">
        <v>52</v>
      </c>
      <c r="CB1385" t="inlineStr"/>
      <c r="CE1385" t="n">
        <v>12</v>
      </c>
      <c r="CF1385" t="n">
        <v>0</v>
      </c>
      <c r="CG1385" t="n">
        <v>0</v>
      </c>
      <c r="CM1385" t="n">
        <v>0</v>
      </c>
      <c r="CN1385" t="inlineStr"/>
      <c r="CO1385" t="n">
        <v>0</v>
      </c>
      <c r="CP1385">
        <f>(P1385+Q1385+S1385)</f>
        <v/>
      </c>
      <c r="CQ1385">
        <f>AC1385*BC1385</f>
        <v/>
      </c>
      <c r="CR1385">
        <f>(ROUND((ROUND(((ET1385)*1),0)*BB1385),0)+ROUND((ROUND(((AE1385-(EU1385))*1),0)*BS1385),0))</f>
        <v/>
      </c>
      <c r="CS1385">
        <f>(ROUND((ROUND(((EU1385)*1),0)*BS1385),0)+ROUND((ROUND(((AE1385-(EU1385))*1),0)*BS1385),0))</f>
        <v/>
      </c>
      <c r="CT1385">
        <f>AF1385*BA1385</f>
        <v/>
      </c>
      <c r="CU1385">
        <f>AG1385</f>
        <v/>
      </c>
      <c r="CV1385">
        <f>AH1385</f>
        <v/>
      </c>
      <c r="CW1385">
        <f>AI1385</f>
        <v/>
      </c>
      <c r="CX1385">
        <f>AJ1385</f>
        <v/>
      </c>
      <c r="CY1385">
        <f>(((S1385+R1385)*AT1385)/100)</f>
        <v/>
      </c>
      <c r="CZ1385">
        <f>(((S1385+R1385)*AU1385)/100)</f>
        <v/>
      </c>
      <c r="DC1385" t="inlineStr"/>
      <c r="DD1385" t="inlineStr"/>
      <c r="DE1385" t="inlineStr"/>
      <c r="DF1385" t="inlineStr"/>
      <c r="DG1385" t="inlineStr"/>
      <c r="DH1385" t="inlineStr"/>
      <c r="DI1385" t="inlineStr"/>
      <c r="DJ1385" t="inlineStr"/>
      <c r="DK1385" t="inlineStr"/>
      <c r="DL1385" t="inlineStr"/>
      <c r="DM1385" t="inlineStr"/>
      <c r="DN1385" t="n">
        <v>0</v>
      </c>
      <c r="DO1385" t="n">
        <v>0</v>
      </c>
      <c r="DP1385" t="n">
        <v>1</v>
      </c>
      <c r="DQ1385" t="n">
        <v>1</v>
      </c>
      <c r="DU1385" t="n">
        <v>1013</v>
      </c>
      <c r="DV1385" t="inlineStr">
        <is>
          <t>100 м трубопровода</t>
        </is>
      </c>
      <c r="DW1385" t="inlineStr">
        <is>
          <t>100 м трубопровода</t>
        </is>
      </c>
      <c r="DX1385" t="n">
        <v>1</v>
      </c>
      <c r="DZ1385" t="inlineStr"/>
      <c r="EA1385" t="inlineStr"/>
      <c r="EB1385" t="inlineStr"/>
      <c r="EC1385" t="inlineStr"/>
      <c r="EE1385" t="n">
        <v>78726000</v>
      </c>
      <c r="EF1385" t="n">
        <v>6</v>
      </c>
      <c r="EG1385" t="inlineStr">
        <is>
          <t>Ремонтно-строительные работы</t>
        </is>
      </c>
      <c r="EH1385" t="n">
        <v>99</v>
      </c>
      <c r="EI1385" t="inlineStr">
        <is>
          <t>Внутренние санитарно-технические работы</t>
        </is>
      </c>
      <c r="EJ1385" t="n">
        <v>1</v>
      </c>
      <c r="EK1385" t="n">
        <v>65007</v>
      </c>
      <c r="EL1385" t="inlineStr">
        <is>
          <t>Внутренние санитарнотехнические работы: смена труб, санприборов, запорной арматуры и другое</t>
        </is>
      </c>
      <c r="EM1385" t="inlineStr">
        <is>
          <t>рФЕР-65</t>
        </is>
      </c>
      <c r="EO1385" t="inlineStr"/>
      <c r="EQ1385" t="n">
        <v>0</v>
      </c>
      <c r="ER1385" t="n">
        <v>403.3</v>
      </c>
      <c r="ES1385" t="n">
        <v>139.36</v>
      </c>
      <c r="ET1385" t="n">
        <v>0.87</v>
      </c>
      <c r="EU1385" t="n">
        <v>0</v>
      </c>
      <c r="EV1385" t="n">
        <v>263.07</v>
      </c>
      <c r="EW1385" t="n">
        <v>32.2</v>
      </c>
      <c r="EX1385" t="n">
        <v>0</v>
      </c>
      <c r="EY1385" t="n">
        <v>0</v>
      </c>
      <c r="FQ1385" t="n">
        <v>0</v>
      </c>
      <c r="FR1385" t="n">
        <v>0</v>
      </c>
      <c r="FS1385" t="n">
        <v>0</v>
      </c>
      <c r="FX1385" t="n">
        <v>103</v>
      </c>
      <c r="FY1385" t="n">
        <v>52</v>
      </c>
      <c r="GA1385" t="inlineStr"/>
      <c r="GD1385" t="n">
        <v>1</v>
      </c>
      <c r="GF1385" t="n">
        <v>-66904957</v>
      </c>
      <c r="GG1385" t="n">
        <v>2</v>
      </c>
      <c r="GH1385" t="n">
        <v>1</v>
      </c>
      <c r="GI1385" t="n">
        <v>2</v>
      </c>
      <c r="GJ1385" t="n">
        <v>0</v>
      </c>
      <c r="GK1385" t="n">
        <v>0</v>
      </c>
      <c r="GL1385">
        <f>ROUND(IF(AND(BH1385=3,BI1385=3,FS1385&lt;&gt;0),P1385,0),0)</f>
        <v/>
      </c>
      <c r="GM1385">
        <f>ROUND(O1385+X1385+Y1385,0)+GX1385</f>
        <v/>
      </c>
      <c r="GN1385">
        <f>IF(OR(BI1385=0,BI1385=1),GM1385-GX1385,0)</f>
        <v/>
      </c>
      <c r="GO1385">
        <f>IF(BI1385=2,GM1385-GX1385,0)</f>
        <v/>
      </c>
      <c r="GP1385">
        <f>IF(BI1385=4,GM1385-GX1385,0)</f>
        <v/>
      </c>
      <c r="GR1385" t="n">
        <v>0</v>
      </c>
      <c r="GS1385" t="n">
        <v>3</v>
      </c>
      <c r="GT1385" t="n">
        <v>0</v>
      </c>
      <c r="GU1385" t="inlineStr"/>
      <c r="GV1385">
        <f>ROUND((GT1385),2)</f>
        <v/>
      </c>
      <c r="GW1385" t="n">
        <v>1</v>
      </c>
      <c r="GX1385">
        <f>ROUND(HC1385*I1385,0)</f>
        <v/>
      </c>
      <c r="HA1385" t="n">
        <v>0</v>
      </c>
      <c r="HB1385" t="n">
        <v>0</v>
      </c>
      <c r="HC1385">
        <f>GV1385*GW1385</f>
        <v/>
      </c>
      <c r="HE1385" t="inlineStr"/>
      <c r="HF1385" t="inlineStr"/>
      <c r="HM1385" t="inlineStr"/>
      <c r="HN1385" t="inlineStr">
        <is>
          <t>Пр/812-099.2-1</t>
        </is>
      </c>
      <c r="HO1385" t="inlineStr">
        <is>
          <t>Пр/774-099.2</t>
        </is>
      </c>
      <c r="HP1385" t="inlineStr">
        <is>
          <t>Внутренние санитарнотехнические работы: смена труб, санприборов, запорной арматуры и другое</t>
        </is>
      </c>
      <c r="HQ1385" t="inlineStr">
        <is>
          <t>Внутренние санитарнотехнические работы: смена труб, санприборов, запорной арматуры и другое</t>
        </is>
      </c>
      <c r="HS1385" t="n">
        <v>0</v>
      </c>
      <c r="IK1385" t="n">
        <v>0</v>
      </c>
    </row>
    <row r="1386">
      <c r="A1386" t="n">
        <v>17</v>
      </c>
      <c r="B1386" t="n">
        <v>0</v>
      </c>
      <c r="C1386">
        <f>ROW(SmtRes!A666)</f>
        <v/>
      </c>
      <c r="D1386">
        <f>ROW(EtalonRes!A612)</f>
        <v/>
      </c>
      <c r="E1386" t="inlineStr">
        <is>
          <t>2</t>
        </is>
      </c>
      <c r="F1386" t="inlineStr">
        <is>
          <t>67-5-2</t>
        </is>
      </c>
      <c r="G1386" t="inlineStr">
        <is>
          <t>Смена ламп люминесцентных</t>
        </is>
      </c>
      <c r="H1386" t="inlineStr">
        <is>
          <t>100 шт.</t>
        </is>
      </c>
      <c r="I1386">
        <f>ROUND(ROUND(4/100,4),7)</f>
        <v/>
      </c>
      <c r="J1386" t="n">
        <v>0</v>
      </c>
      <c r="K1386">
        <f>ROUND(ROUND(4/100,4),7)</f>
        <v/>
      </c>
      <c r="O1386">
        <f>ROUND(CP1386,0)</f>
        <v/>
      </c>
      <c r="P1386">
        <f>ROUND(CQ1386*I1386,0)</f>
        <v/>
      </c>
      <c r="Q1386">
        <f>(ROUND((ROUND(((ET1386)*I1386),0)*BB1386),0)+ROUND((ROUND(((AE1386-(EU1386))*I1386),0)*BS1386),0))</f>
        <v/>
      </c>
      <c r="R1386">
        <f>(ROUND((ROUND(((EU1386)*I1386),0)*BS1386),0)+ROUND((ROUND(((AE1386-(EU1386))*I1386),0)*BS1386),0))</f>
        <v/>
      </c>
      <c r="S1386">
        <f>ROUND(CT1386*I1386,0)</f>
        <v/>
      </c>
      <c r="T1386">
        <f>ROUND(CU1386*I1386,0)</f>
        <v/>
      </c>
      <c r="U1386">
        <f>ROUND(CV1386*I1386,7)</f>
        <v/>
      </c>
      <c r="V1386">
        <f>ROUND(CW1386*I1386,7)</f>
        <v/>
      </c>
      <c r="W1386">
        <f>ROUND(CX1386*I1386,0)</f>
        <v/>
      </c>
      <c r="X1386">
        <f>ROUND(CY1386,0)</f>
        <v/>
      </c>
      <c r="Y1386">
        <f>ROUND(CZ1386,0)</f>
        <v/>
      </c>
      <c r="AA1386" t="n">
        <v>78869116</v>
      </c>
      <c r="AB1386">
        <f>ROUND((AC1386+AD1386+AF1386),2)</f>
        <v/>
      </c>
      <c r="AC1386">
        <f>ROUND((ES1386),2)</f>
        <v/>
      </c>
      <c r="AD1386">
        <f>ROUND((((ET1386)-(EU1386))+AE1386),2)</f>
        <v/>
      </c>
      <c r="AE1386">
        <f>ROUND((EU1386),2)</f>
        <v/>
      </c>
      <c r="AF1386">
        <f>ROUND((EV1386),2)</f>
        <v/>
      </c>
      <c r="AG1386">
        <f>ROUND((AP1386),2)</f>
        <v/>
      </c>
      <c r="AH1386">
        <f>(EW1386)</f>
        <v/>
      </c>
      <c r="AI1386">
        <f>(EX1386)</f>
        <v/>
      </c>
      <c r="AJ1386">
        <f>(AS1386)</f>
        <v/>
      </c>
      <c r="AK1386" t="n">
        <v>970.5700000000001</v>
      </c>
      <c r="AL1386" t="n">
        <v>852</v>
      </c>
      <c r="AM1386" t="n">
        <v>0</v>
      </c>
      <c r="AN1386" t="n">
        <v>0</v>
      </c>
      <c r="AO1386" t="n">
        <v>118.57</v>
      </c>
      <c r="AP1386" t="n">
        <v>0</v>
      </c>
      <c r="AQ1386" t="n">
        <v>13.9</v>
      </c>
      <c r="AR1386" t="n">
        <v>0</v>
      </c>
      <c r="AS1386" t="n">
        <v>0</v>
      </c>
      <c r="AT1386" t="n">
        <v>91</v>
      </c>
      <c r="AU1386" t="n">
        <v>48</v>
      </c>
      <c r="AV1386" t="n">
        <v>1</v>
      </c>
      <c r="AW1386" t="n">
        <v>1</v>
      </c>
      <c r="AZ1386" t="n">
        <v>1</v>
      </c>
      <c r="BA1386" t="n">
        <v>52.25</v>
      </c>
      <c r="BB1386" t="n">
        <v>1</v>
      </c>
      <c r="BC1386" t="n">
        <v>4.14</v>
      </c>
      <c r="BD1386" t="inlineStr"/>
      <c r="BE1386" t="inlineStr"/>
      <c r="BF1386" t="inlineStr"/>
      <c r="BG1386" t="inlineStr"/>
      <c r="BH1386" t="n">
        <v>0</v>
      </c>
      <c r="BI1386" t="n">
        <v>1</v>
      </c>
      <c r="BJ1386" t="inlineStr">
        <is>
          <t>ТЕРр Московской обл., 67-5-2, приказ Минстроя России №675/пр от 28.02.2017 № 263/пр</t>
        </is>
      </c>
      <c r="BM1386" t="n">
        <v>67001</v>
      </c>
      <c r="BN1386" t="n">
        <v>0</v>
      </c>
      <c r="BO1386" t="inlineStr">
        <is>
          <t>67-5-2</t>
        </is>
      </c>
      <c r="BP1386" t="n">
        <v>1</v>
      </c>
      <c r="BQ1386" t="n">
        <v>6</v>
      </c>
      <c r="BR1386" t="n">
        <v>0</v>
      </c>
      <c r="BS1386" t="n">
        <v>52.25</v>
      </c>
      <c r="BT1386" t="n">
        <v>1</v>
      </c>
      <c r="BU1386" t="n">
        <v>1</v>
      </c>
      <c r="BV1386" t="n">
        <v>1</v>
      </c>
      <c r="BW1386" t="n">
        <v>1</v>
      </c>
      <c r="BX1386" t="n">
        <v>1</v>
      </c>
      <c r="BY1386" t="inlineStr"/>
      <c r="BZ1386" t="n">
        <v>91</v>
      </c>
      <c r="CA1386" t="n">
        <v>48</v>
      </c>
      <c r="CB1386" t="inlineStr"/>
      <c r="CE1386" t="n">
        <v>12</v>
      </c>
      <c r="CF1386" t="n">
        <v>0</v>
      </c>
      <c r="CG1386" t="n">
        <v>0</v>
      </c>
      <c r="CM1386" t="n">
        <v>0</v>
      </c>
      <c r="CN1386" t="inlineStr"/>
      <c r="CO1386" t="n">
        <v>0</v>
      </c>
      <c r="CP1386">
        <f>(P1386+Q1386+S1386)</f>
        <v/>
      </c>
      <c r="CQ1386">
        <f>AC1386*BC1386</f>
        <v/>
      </c>
      <c r="CR1386">
        <f>(ROUND((ROUND(((ET1386)*1),0)*BB1386),0)+ROUND((ROUND(((AE1386-(EU1386))*1),0)*BS1386),0))</f>
        <v/>
      </c>
      <c r="CS1386">
        <f>(ROUND((ROUND(((EU1386)*1),0)*BS1386),0)+ROUND((ROUND(((AE1386-(EU1386))*1),0)*BS1386),0))</f>
        <v/>
      </c>
      <c r="CT1386">
        <f>AF1386*BA1386</f>
        <v/>
      </c>
      <c r="CU1386">
        <f>AG1386</f>
        <v/>
      </c>
      <c r="CV1386">
        <f>AH1386</f>
        <v/>
      </c>
      <c r="CW1386">
        <f>AI1386</f>
        <v/>
      </c>
      <c r="CX1386">
        <f>AJ1386</f>
        <v/>
      </c>
      <c r="CY1386">
        <f>(((S1386+R1386)*AT1386)/100)</f>
        <v/>
      </c>
      <c r="CZ1386">
        <f>(((S1386+R1386)*AU1386)/100)</f>
        <v/>
      </c>
      <c r="DC1386" t="inlineStr"/>
      <c r="DD1386" t="inlineStr"/>
      <c r="DE1386" t="inlineStr"/>
      <c r="DF1386" t="inlineStr"/>
      <c r="DG1386" t="inlineStr"/>
      <c r="DH1386" t="inlineStr"/>
      <c r="DI1386" t="inlineStr"/>
      <c r="DJ1386" t="inlineStr"/>
      <c r="DK1386" t="inlineStr"/>
      <c r="DL1386" t="inlineStr"/>
      <c r="DM1386" t="inlineStr"/>
      <c r="DN1386" t="n">
        <v>0</v>
      </c>
      <c r="DO1386" t="n">
        <v>0</v>
      </c>
      <c r="DP1386" t="n">
        <v>1</v>
      </c>
      <c r="DQ1386" t="n">
        <v>1</v>
      </c>
      <c r="DU1386" t="n">
        <v>1010</v>
      </c>
      <c r="DV1386" t="inlineStr">
        <is>
          <t>100 шт.</t>
        </is>
      </c>
      <c r="DW1386" t="inlineStr">
        <is>
          <t>100 шт.</t>
        </is>
      </c>
      <c r="DX1386" t="n">
        <v>100</v>
      </c>
      <c r="DZ1386" t="inlineStr"/>
      <c r="EA1386" t="inlineStr"/>
      <c r="EB1386" t="inlineStr"/>
      <c r="EC1386" t="inlineStr"/>
      <c r="EE1386" t="n">
        <v>78726030</v>
      </c>
      <c r="EF1386" t="n">
        <v>6</v>
      </c>
      <c r="EG1386" t="inlineStr">
        <is>
          <t>Ремонтно-строительные работы</t>
        </is>
      </c>
      <c r="EH1386" t="n">
        <v>101</v>
      </c>
      <c r="EI1386" t="inlineStr">
        <is>
          <t>Электромонтажные работы</t>
        </is>
      </c>
      <c r="EJ1386" t="n">
        <v>1</v>
      </c>
      <c r="EK1386" t="n">
        <v>67001</v>
      </c>
      <c r="EL1386" t="inlineStr">
        <is>
          <t>Электромонтажные работы</t>
        </is>
      </c>
      <c r="EM1386" t="inlineStr">
        <is>
          <t>рФЕР-67</t>
        </is>
      </c>
      <c r="EO1386" t="inlineStr"/>
      <c r="EQ1386" t="n">
        <v>0</v>
      </c>
      <c r="ER1386" t="n">
        <v>970.5700000000001</v>
      </c>
      <c r="ES1386" t="n">
        <v>852</v>
      </c>
      <c r="ET1386" t="n">
        <v>0</v>
      </c>
      <c r="EU1386" t="n">
        <v>0</v>
      </c>
      <c r="EV1386" t="n">
        <v>118.57</v>
      </c>
      <c r="EW1386" t="n">
        <v>13.9</v>
      </c>
      <c r="EX1386" t="n">
        <v>0</v>
      </c>
      <c r="EY1386" t="n">
        <v>0</v>
      </c>
      <c r="FQ1386" t="n">
        <v>0</v>
      </c>
      <c r="FR1386" t="n">
        <v>0</v>
      </c>
      <c r="FS1386" t="n">
        <v>0</v>
      </c>
      <c r="FX1386" t="n">
        <v>91</v>
      </c>
      <c r="FY1386" t="n">
        <v>48</v>
      </c>
      <c r="GA1386" t="inlineStr"/>
      <c r="GD1386" t="n">
        <v>1</v>
      </c>
      <c r="GF1386" t="n">
        <v>1400342257</v>
      </c>
      <c r="GG1386" t="n">
        <v>2</v>
      </c>
      <c r="GH1386" t="n">
        <v>1</v>
      </c>
      <c r="GI1386" t="n">
        <v>2</v>
      </c>
      <c r="GJ1386" t="n">
        <v>0</v>
      </c>
      <c r="GK1386" t="n">
        <v>0</v>
      </c>
      <c r="GL1386">
        <f>ROUND(IF(AND(BH1386=3,BI1386=3,FS1386&lt;&gt;0),P1386,0),0)</f>
        <v/>
      </c>
      <c r="GM1386">
        <f>ROUND(O1386+X1386+Y1386,0)+GX1386</f>
        <v/>
      </c>
      <c r="GN1386">
        <f>IF(OR(BI1386=0,BI1386=1),GM1386-GX1386,0)</f>
        <v/>
      </c>
      <c r="GO1386">
        <f>IF(BI1386=2,GM1386-GX1386,0)</f>
        <v/>
      </c>
      <c r="GP1386">
        <f>IF(BI1386=4,GM1386-GX1386,0)</f>
        <v/>
      </c>
      <c r="GR1386" t="n">
        <v>0</v>
      </c>
      <c r="GS1386" t="n">
        <v>3</v>
      </c>
      <c r="GT1386" t="n">
        <v>0</v>
      </c>
      <c r="GU1386" t="inlineStr"/>
      <c r="GV1386">
        <f>ROUND((GT1386),2)</f>
        <v/>
      </c>
      <c r="GW1386" t="n">
        <v>1</v>
      </c>
      <c r="GX1386">
        <f>ROUND(HC1386*I1386,0)</f>
        <v/>
      </c>
      <c r="HA1386" t="n">
        <v>0</v>
      </c>
      <c r="HB1386" t="n">
        <v>0</v>
      </c>
      <c r="HC1386">
        <f>GV1386*GW1386</f>
        <v/>
      </c>
      <c r="HE1386" t="inlineStr"/>
      <c r="HF1386" t="inlineStr"/>
      <c r="HM1386" t="inlineStr"/>
      <c r="HN1386" t="inlineStr">
        <is>
          <t>Пр/812-101.0-1</t>
        </is>
      </c>
      <c r="HO1386" t="inlineStr">
        <is>
          <t>Пр/774-101.0</t>
        </is>
      </c>
      <c r="HP1386" t="inlineStr">
        <is>
          <t>Электромонтажные работы</t>
        </is>
      </c>
      <c r="HQ1386" t="inlineStr">
        <is>
          <t>Электромонтажные работы</t>
        </is>
      </c>
      <c r="HS1386" t="n">
        <v>0</v>
      </c>
      <c r="IK1386" t="n">
        <v>0</v>
      </c>
    </row>
    <row r="1387">
      <c r="A1387" t="n">
        <v>18</v>
      </c>
      <c r="B1387" t="n">
        <v>0</v>
      </c>
      <c r="C1387" t="n">
        <v>666</v>
      </c>
      <c r="E1387" t="inlineStr">
        <is>
          <t>2,1</t>
        </is>
      </c>
      <c r="F1387" t="inlineStr">
        <is>
          <t>509-6744</t>
        </is>
      </c>
      <c r="G1387" t="inlineStr">
        <is>
          <t>Лампы люминесцентные компактные энергосберегающие с цоколем Е27 мощностью 55 Вт</t>
        </is>
      </c>
      <c r="H1387" t="inlineStr">
        <is>
          <t>шт.</t>
        </is>
      </c>
      <c r="I1387">
        <f>I1386*J1387</f>
        <v/>
      </c>
      <c r="J1387" t="n">
        <v>100</v>
      </c>
      <c r="K1387" t="n">
        <v>100</v>
      </c>
      <c r="O1387">
        <f>ROUND(CP1387,0)</f>
        <v/>
      </c>
      <c r="P1387">
        <f>ROUND(CQ1387*I1387,0)</f>
        <v/>
      </c>
      <c r="Q1387">
        <f>(ROUND((ROUND(((ET1387)*I1387),0)*BB1387),0)+ROUND((ROUND(((AE1387-(EU1387))*I1387),0)*BS1387),0))</f>
        <v/>
      </c>
      <c r="R1387">
        <f>(ROUND((ROUND(((EU1387)*I1387),0)*BS1387),0)+ROUND((ROUND(((AE1387-(EU1387))*I1387),0)*BS1387),0))</f>
        <v/>
      </c>
      <c r="S1387">
        <f>ROUND(CT1387*I1387,0)</f>
        <v/>
      </c>
      <c r="T1387">
        <f>ROUND(CU1387*I1387,0)</f>
        <v/>
      </c>
      <c r="U1387">
        <f>ROUND(CV1387*I1387,7)</f>
        <v/>
      </c>
      <c r="V1387">
        <f>ROUND(CW1387*I1387,7)</f>
        <v/>
      </c>
      <c r="W1387">
        <f>ROUND(CX1387*I1387,0)</f>
        <v/>
      </c>
      <c r="X1387">
        <f>ROUND(CY1387,0)</f>
        <v/>
      </c>
      <c r="Y1387">
        <f>ROUND(CZ1387,0)</f>
        <v/>
      </c>
      <c r="AA1387" t="n">
        <v>78869116</v>
      </c>
      <c r="AB1387">
        <f>ROUND((AC1387+AD1387+AF1387),2)</f>
        <v/>
      </c>
      <c r="AC1387">
        <f>ROUND((ES1387),2)</f>
        <v/>
      </c>
      <c r="AD1387">
        <f>ROUND((((ET1387)-(EU1387))+AE1387),2)</f>
        <v/>
      </c>
      <c r="AE1387">
        <f>ROUND((EU1387),2)</f>
        <v/>
      </c>
      <c r="AF1387">
        <f>ROUND((EV1387),2)</f>
        <v/>
      </c>
      <c r="AG1387">
        <f>ROUND((AP1387),2)</f>
        <v/>
      </c>
      <c r="AH1387">
        <f>(EW1387)</f>
        <v/>
      </c>
      <c r="AI1387">
        <f>(EX1387)</f>
        <v/>
      </c>
      <c r="AJ1387">
        <f>(AS1387)</f>
        <v/>
      </c>
      <c r="AK1387" t="n">
        <v>140.69</v>
      </c>
      <c r="AL1387" t="n">
        <v>140.69</v>
      </c>
      <c r="AM1387" t="n">
        <v>0</v>
      </c>
      <c r="AN1387" t="n">
        <v>0</v>
      </c>
      <c r="AO1387" t="n">
        <v>0</v>
      </c>
      <c r="AP1387" t="n">
        <v>0</v>
      </c>
      <c r="AQ1387" t="n">
        <v>0</v>
      </c>
      <c r="AR1387" t="n">
        <v>0</v>
      </c>
      <c r="AS1387" t="n">
        <v>0.02</v>
      </c>
      <c r="AT1387" t="n">
        <v>91</v>
      </c>
      <c r="AU1387" t="n">
        <v>48</v>
      </c>
      <c r="AV1387" t="n">
        <v>1</v>
      </c>
      <c r="AW1387" t="n">
        <v>1</v>
      </c>
      <c r="AZ1387" t="n">
        <v>1</v>
      </c>
      <c r="BA1387" t="n">
        <v>1</v>
      </c>
      <c r="BB1387" t="n">
        <v>1</v>
      </c>
      <c r="BC1387" t="n">
        <v>1.69</v>
      </c>
      <c r="BD1387" t="inlineStr"/>
      <c r="BE1387" t="inlineStr"/>
      <c r="BF1387" t="inlineStr"/>
      <c r="BG1387" t="inlineStr"/>
      <c r="BH1387" t="n">
        <v>3</v>
      </c>
      <c r="BI1387" t="n">
        <v>1</v>
      </c>
      <c r="BJ1387" t="inlineStr">
        <is>
          <t>ТССЦ Московской обл., 509-6744, приказ Минстроя России №675/пр от 28.02.2017 № 258/пр</t>
        </is>
      </c>
      <c r="BM1387" t="n">
        <v>67001</v>
      </c>
      <c r="BN1387" t="n">
        <v>0</v>
      </c>
      <c r="BO1387" t="inlineStr">
        <is>
          <t>509-6744</t>
        </is>
      </c>
      <c r="BP1387" t="n">
        <v>1</v>
      </c>
      <c r="BQ1387" t="n">
        <v>6</v>
      </c>
      <c r="BR1387" t="n">
        <v>0</v>
      </c>
      <c r="BS1387" t="n">
        <v>1</v>
      </c>
      <c r="BT1387" t="n">
        <v>1</v>
      </c>
      <c r="BU1387" t="n">
        <v>1</v>
      </c>
      <c r="BV1387" t="n">
        <v>1</v>
      </c>
      <c r="BW1387" t="n">
        <v>1</v>
      </c>
      <c r="BX1387" t="n">
        <v>1</v>
      </c>
      <c r="BY1387" t="inlineStr"/>
      <c r="BZ1387" t="n">
        <v>91</v>
      </c>
      <c r="CA1387" t="n">
        <v>48</v>
      </c>
      <c r="CB1387" t="inlineStr"/>
      <c r="CE1387" t="n">
        <v>12</v>
      </c>
      <c r="CF1387" t="n">
        <v>0</v>
      </c>
      <c r="CG1387" t="n">
        <v>0</v>
      </c>
      <c r="CM1387" t="n">
        <v>0</v>
      </c>
      <c r="CN1387" t="inlineStr"/>
      <c r="CO1387" t="n">
        <v>0</v>
      </c>
      <c r="CP1387">
        <f>(P1387+Q1387+S1387)</f>
        <v/>
      </c>
      <c r="CQ1387">
        <f>AC1387*BC1387</f>
        <v/>
      </c>
      <c r="CR1387">
        <f>(ROUND((ROUND(((ET1387)*1),0)*BB1387),0)+ROUND((ROUND(((AE1387-(EU1387))*1),0)*BS1387),0))</f>
        <v/>
      </c>
      <c r="CS1387">
        <f>(ROUND((ROUND(((EU1387)*1),0)*BS1387),0)+ROUND((ROUND(((AE1387-(EU1387))*1),0)*BS1387),0))</f>
        <v/>
      </c>
      <c r="CT1387">
        <f>AF1387*BA1387</f>
        <v/>
      </c>
      <c r="CU1387">
        <f>AG1387</f>
        <v/>
      </c>
      <c r="CV1387">
        <f>AH1387</f>
        <v/>
      </c>
      <c r="CW1387">
        <f>AI1387</f>
        <v/>
      </c>
      <c r="CX1387">
        <f>AJ1387</f>
        <v/>
      </c>
      <c r="CY1387">
        <f>(((S1387+R1387)*AT1387)/100)</f>
        <v/>
      </c>
      <c r="CZ1387">
        <f>(((S1387+R1387)*AU1387)/100)</f>
        <v/>
      </c>
      <c r="DC1387" t="inlineStr"/>
      <c r="DD1387" t="inlineStr"/>
      <c r="DE1387" t="inlineStr"/>
      <c r="DF1387" t="inlineStr"/>
      <c r="DG1387" t="inlineStr"/>
      <c r="DH1387" t="inlineStr"/>
      <c r="DI1387" t="inlineStr"/>
      <c r="DJ1387" t="inlineStr"/>
      <c r="DK1387" t="inlineStr"/>
      <c r="DL1387" t="inlineStr"/>
      <c r="DM1387" t="inlineStr"/>
      <c r="DN1387" t="n">
        <v>0</v>
      </c>
      <c r="DO1387" t="n">
        <v>0</v>
      </c>
      <c r="DP1387" t="n">
        <v>1</v>
      </c>
      <c r="DQ1387" t="n">
        <v>1</v>
      </c>
      <c r="DU1387" t="n">
        <v>1010</v>
      </c>
      <c r="DV1387" t="inlineStr">
        <is>
          <t>шт.</t>
        </is>
      </c>
      <c r="DW1387" t="inlineStr">
        <is>
          <t>шт.</t>
        </is>
      </c>
      <c r="DX1387" t="n">
        <v>1</v>
      </c>
      <c r="DZ1387" t="inlineStr"/>
      <c r="EA1387" t="inlineStr"/>
      <c r="EB1387" t="inlineStr"/>
      <c r="EC1387" t="inlineStr"/>
      <c r="EE1387" t="n">
        <v>78726030</v>
      </c>
      <c r="EF1387" t="n">
        <v>6</v>
      </c>
      <c r="EG1387" t="inlineStr">
        <is>
          <t>Ремонтно-строительные работы</t>
        </is>
      </c>
      <c r="EH1387" t="n">
        <v>101</v>
      </c>
      <c r="EI1387" t="inlineStr">
        <is>
          <t>Электромонтажные работы</t>
        </is>
      </c>
      <c r="EJ1387" t="n">
        <v>1</v>
      </c>
      <c r="EK1387" t="n">
        <v>67001</v>
      </c>
      <c r="EL1387" t="inlineStr">
        <is>
          <t>Электромонтажные работы</t>
        </is>
      </c>
      <c r="EM1387" t="inlineStr">
        <is>
          <t>рФЕР-67</t>
        </is>
      </c>
      <c r="EO1387" t="inlineStr"/>
      <c r="EQ1387" t="n">
        <v>0</v>
      </c>
      <c r="ER1387" t="n">
        <v>140.69</v>
      </c>
      <c r="ES1387" t="n">
        <v>140.69</v>
      </c>
      <c r="ET1387" t="n">
        <v>0</v>
      </c>
      <c r="EU1387" t="n">
        <v>0</v>
      </c>
      <c r="EV1387" t="n">
        <v>0</v>
      </c>
      <c r="EW1387" t="n">
        <v>0</v>
      </c>
      <c r="EX1387" t="n">
        <v>0</v>
      </c>
      <c r="FQ1387" t="n">
        <v>0</v>
      </c>
      <c r="FR1387" t="n">
        <v>0</v>
      </c>
      <c r="FS1387" t="n">
        <v>0</v>
      </c>
      <c r="FX1387" t="n">
        <v>91</v>
      </c>
      <c r="FY1387" t="n">
        <v>48</v>
      </c>
      <c r="GA1387" t="inlineStr"/>
      <c r="GD1387" t="n">
        <v>1</v>
      </c>
      <c r="GF1387" t="n">
        <v>-228955380</v>
      </c>
      <c r="GG1387" t="n">
        <v>2</v>
      </c>
      <c r="GH1387" t="n">
        <v>1</v>
      </c>
      <c r="GI1387" t="n">
        <v>2</v>
      </c>
      <c r="GJ1387" t="n">
        <v>0</v>
      </c>
      <c r="GK1387" t="n">
        <v>0</v>
      </c>
      <c r="GL1387">
        <f>ROUND(IF(AND(BH1387=3,BI1387=3,FS1387&lt;&gt;0),P1387,0),0)</f>
        <v/>
      </c>
      <c r="GM1387">
        <f>ROUND(O1387+X1387+Y1387,0)+GX1387</f>
        <v/>
      </c>
      <c r="GN1387">
        <f>IF(OR(BI1387=0,BI1387=1),GM1387-GX1387,0)</f>
        <v/>
      </c>
      <c r="GO1387">
        <f>IF(BI1387=2,GM1387-GX1387,0)</f>
        <v/>
      </c>
      <c r="GP1387">
        <f>IF(BI1387=4,GM1387-GX1387,0)</f>
        <v/>
      </c>
      <c r="GR1387" t="n">
        <v>0</v>
      </c>
      <c r="GS1387" t="n">
        <v>3</v>
      </c>
      <c r="GT1387" t="n">
        <v>0</v>
      </c>
      <c r="GU1387" t="inlineStr"/>
      <c r="GV1387">
        <f>ROUND((GT1387),2)</f>
        <v/>
      </c>
      <c r="GW1387" t="n">
        <v>1</v>
      </c>
      <c r="GX1387">
        <f>ROUND(HC1387*I1387,0)</f>
        <v/>
      </c>
      <c r="HA1387" t="n">
        <v>0</v>
      </c>
      <c r="HB1387" t="n">
        <v>0</v>
      </c>
      <c r="HC1387">
        <f>GV1387*GW1387</f>
        <v/>
      </c>
      <c r="HE1387" t="inlineStr"/>
      <c r="HF1387" t="inlineStr"/>
      <c r="HM1387" t="inlineStr"/>
      <c r="HN1387" t="inlineStr">
        <is>
          <t>Пр/812-101.0-1</t>
        </is>
      </c>
      <c r="HO1387" t="inlineStr">
        <is>
          <t>Пр/774-101.0</t>
        </is>
      </c>
      <c r="HP1387" t="inlineStr">
        <is>
          <t>Электромонтажные работы</t>
        </is>
      </c>
      <c r="HQ1387" t="inlineStr">
        <is>
          <t>Электромонтажные работы</t>
        </is>
      </c>
      <c r="HS1387" t="n">
        <v>0</v>
      </c>
      <c r="IK1387" t="n">
        <v>0</v>
      </c>
    </row>
    <row r="1388">
      <c r="A1388" t="n">
        <v>17</v>
      </c>
      <c r="B1388" t="n">
        <v>0</v>
      </c>
      <c r="C1388">
        <f>ROW(SmtRes!A672)</f>
        <v/>
      </c>
      <c r="D1388">
        <f>ROW(EtalonRes!A618)</f>
        <v/>
      </c>
      <c r="E1388" t="inlineStr">
        <is>
          <t>3</t>
        </is>
      </c>
      <c r="F1388" t="inlineStr">
        <is>
          <t>16-07-005-1</t>
        </is>
      </c>
      <c r="G138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388" t="inlineStr">
        <is>
          <t>100 м трубопровода</t>
        </is>
      </c>
      <c r="I1388">
        <f>ROUND(ROUND(27/100,4),7)</f>
        <v/>
      </c>
      <c r="J1388" t="n">
        <v>0</v>
      </c>
      <c r="K1388">
        <f>ROUND(ROUND(27/100,4),7)</f>
        <v/>
      </c>
      <c r="O1388">
        <f>ROUND(CP1388,0)</f>
        <v/>
      </c>
      <c r="P1388">
        <f>ROUND(CQ1388*I1388,0)</f>
        <v/>
      </c>
      <c r="Q1388">
        <f>(ROUND((ROUND((((ET1388*ROUND(8,7)))*I1388),0)*BB1388),0)+ROUND((ROUND(((AE1388-((EU1388*ROUND(8,7))))*I1388),0)*BS1388),0))</f>
        <v/>
      </c>
      <c r="R1388">
        <f>(ROUND((ROUND((((EU1388*ROUND(8,7)))*I1388),0)*BS1388),0)+ROUND((ROUND(((AE1388-((EU1388*ROUND(8,7))))*I1388),0)*BS1388),0))</f>
        <v/>
      </c>
      <c r="S1388">
        <f>ROUND(CT1388*I1388,0)</f>
        <v/>
      </c>
      <c r="T1388">
        <f>ROUND(CU1388*I1388,0)</f>
        <v/>
      </c>
      <c r="U1388">
        <f>ROUND(CV1388*I1388,7)</f>
        <v/>
      </c>
      <c r="V1388">
        <f>ROUND(CW1388*I1388,7)</f>
        <v/>
      </c>
      <c r="W1388">
        <f>ROUND(CX1388*I1388,0)</f>
        <v/>
      </c>
      <c r="X1388">
        <f>ROUND(CY1388,0)</f>
        <v/>
      </c>
      <c r="Y1388">
        <f>ROUND(CZ1388,0)</f>
        <v/>
      </c>
      <c r="AA1388" t="n">
        <v>78869116</v>
      </c>
      <c r="AB1388">
        <f>ROUND((AC1388+AD1388+AF1388),2)</f>
        <v/>
      </c>
      <c r="AC1388">
        <f>ROUND(((ES1388*ROUND(8,7))),2)</f>
        <v/>
      </c>
      <c r="AD1388">
        <f>ROUND(((((ET1388*ROUND(8,7)))-((EU1388*ROUND(8,7))))+AE1388),2)</f>
        <v/>
      </c>
      <c r="AE1388">
        <f>ROUND(((EU1388*ROUND(8,7))),2)</f>
        <v/>
      </c>
      <c r="AF1388">
        <f>ROUND(((EV1388*ROUND(8,7))),2)</f>
        <v/>
      </c>
      <c r="AG1388">
        <f>ROUND((AP1388),2)</f>
        <v/>
      </c>
      <c r="AH1388">
        <f>((EW1388*ROUND(8,7)))</f>
        <v/>
      </c>
      <c r="AI1388">
        <f>((EX1388*ROUND(8,7)))</f>
        <v/>
      </c>
      <c r="AJ1388">
        <f>(AS1388)</f>
        <v/>
      </c>
      <c r="AK1388" t="n">
        <v>107.11</v>
      </c>
      <c r="AL1388" t="n">
        <v>4.28</v>
      </c>
      <c r="AM1388" t="n">
        <v>44.51</v>
      </c>
      <c r="AN1388" t="n">
        <v>0</v>
      </c>
      <c r="AO1388" t="n">
        <v>58.32</v>
      </c>
      <c r="AP1388" t="n">
        <v>0</v>
      </c>
      <c r="AQ1388" t="n">
        <v>5.01</v>
      </c>
      <c r="AR1388" t="n">
        <v>0</v>
      </c>
      <c r="AS1388" t="n">
        <v>0</v>
      </c>
      <c r="AT1388" t="n">
        <v>121</v>
      </c>
      <c r="AU1388" t="n">
        <v>72</v>
      </c>
      <c r="AV1388" t="n">
        <v>1</v>
      </c>
      <c r="AW1388" t="n">
        <v>1</v>
      </c>
      <c r="AZ1388" t="n">
        <v>1</v>
      </c>
      <c r="BA1388" t="n">
        <v>52.25</v>
      </c>
      <c r="BB1388" t="n">
        <v>5.97</v>
      </c>
      <c r="BC1388" t="n">
        <v>11.38</v>
      </c>
      <c r="BD1388" t="inlineStr"/>
      <c r="BE1388" t="inlineStr"/>
      <c r="BF1388" t="inlineStr"/>
      <c r="BG1388" t="inlineStr"/>
      <c r="BH1388" t="n">
        <v>0</v>
      </c>
      <c r="BI1388" t="n">
        <v>1</v>
      </c>
      <c r="BJ1388" t="inlineStr">
        <is>
          <t>ТЕР Московской обл., 16-07-005-1, приказ Минстроя России №675/пр от 28.02.2017 № 260/пр</t>
        </is>
      </c>
      <c r="BM1388" t="n">
        <v>16001</v>
      </c>
      <c r="BN1388" t="n">
        <v>0</v>
      </c>
      <c r="BO1388" t="inlineStr">
        <is>
          <t>16-07-005-1</t>
        </is>
      </c>
      <c r="BP1388" t="n">
        <v>1</v>
      </c>
      <c r="BQ1388" t="n">
        <v>2</v>
      </c>
      <c r="BR1388" t="n">
        <v>0</v>
      </c>
      <c r="BS1388" t="n">
        <v>52.25</v>
      </c>
      <c r="BT1388" t="n">
        <v>1</v>
      </c>
      <c r="BU1388" t="n">
        <v>1</v>
      </c>
      <c r="BV1388" t="n">
        <v>1</v>
      </c>
      <c r="BW1388" t="n">
        <v>1</v>
      </c>
      <c r="BX1388" t="n">
        <v>1</v>
      </c>
      <c r="BY1388" t="inlineStr"/>
      <c r="BZ1388" t="n">
        <v>121</v>
      </c>
      <c r="CA1388" t="n">
        <v>72</v>
      </c>
      <c r="CB1388" t="inlineStr"/>
      <c r="CE1388" t="n">
        <v>12</v>
      </c>
      <c r="CF1388" t="n">
        <v>0</v>
      </c>
      <c r="CG1388" t="n">
        <v>0</v>
      </c>
      <c r="CM1388" t="n">
        <v>0</v>
      </c>
      <c r="CN1388" t="inlineStr"/>
      <c r="CO1388" t="n">
        <v>0</v>
      </c>
      <c r="CP1388">
        <f>(P1388+Q1388+S1388)</f>
        <v/>
      </c>
      <c r="CQ1388">
        <f>AC1388*BC1388</f>
        <v/>
      </c>
      <c r="CR1388">
        <f>(ROUND((ROUND((((ET1388*ROUND(8,7)))*1),0)*BB1388),0)+ROUND((ROUND(((AE1388-((EU1388*ROUND(8,7))))*1),0)*BS1388),0))</f>
        <v/>
      </c>
      <c r="CS1388">
        <f>(ROUND((ROUND((((EU1388*ROUND(8,7)))*1),0)*BS1388),0)+ROUND((ROUND(((AE1388-((EU1388*ROUND(8,7))))*1),0)*BS1388),0))</f>
        <v/>
      </c>
      <c r="CT1388">
        <f>AF1388*BA1388</f>
        <v/>
      </c>
      <c r="CU1388">
        <f>AG1388</f>
        <v/>
      </c>
      <c r="CV1388">
        <f>AH1388</f>
        <v/>
      </c>
      <c r="CW1388">
        <f>AI1388</f>
        <v/>
      </c>
      <c r="CX1388">
        <f>AJ1388</f>
        <v/>
      </c>
      <c r="CY1388">
        <f>(((S1388+R1388)*AT1388)/100)</f>
        <v/>
      </c>
      <c r="CZ1388">
        <f>(((S1388+R1388)*AU1388)/100)</f>
        <v/>
      </c>
      <c r="DC1388" t="inlineStr"/>
      <c r="DD1388" t="inlineStr">
        <is>
          <t>)*8</t>
        </is>
      </c>
      <c r="DE1388" t="inlineStr">
        <is>
          <t>)*8</t>
        </is>
      </c>
      <c r="DF1388" t="inlineStr">
        <is>
          <t>)*8</t>
        </is>
      </c>
      <c r="DG1388" t="inlineStr">
        <is>
          <t>)*8</t>
        </is>
      </c>
      <c r="DH1388" t="inlineStr"/>
      <c r="DI1388" t="inlineStr">
        <is>
          <t>)*8</t>
        </is>
      </c>
      <c r="DJ1388" t="inlineStr">
        <is>
          <t>)*8</t>
        </is>
      </c>
      <c r="DK1388" t="inlineStr"/>
      <c r="DL1388" t="inlineStr"/>
      <c r="DM1388" t="inlineStr"/>
      <c r="DN1388" t="n">
        <v>0</v>
      </c>
      <c r="DO1388" t="n">
        <v>0</v>
      </c>
      <c r="DP1388" t="n">
        <v>1</v>
      </c>
      <c r="DQ1388" t="n">
        <v>1</v>
      </c>
      <c r="DU1388" t="n">
        <v>1013</v>
      </c>
      <c r="DV1388" t="inlineStr">
        <is>
          <t>100 м трубопровода</t>
        </is>
      </c>
      <c r="DW1388" t="inlineStr">
        <is>
          <t>100 м трубопровода</t>
        </is>
      </c>
      <c r="DX1388" t="n">
        <v>1</v>
      </c>
      <c r="DZ1388" t="inlineStr"/>
      <c r="EA1388" t="inlineStr"/>
      <c r="EB1388" t="inlineStr"/>
      <c r="EC1388" t="inlineStr"/>
      <c r="EE1388" t="n">
        <v>78725882</v>
      </c>
      <c r="EF1388" t="n">
        <v>2</v>
      </c>
      <c r="EG1388" t="inlineStr">
        <is>
          <t>Общестроительные работы</t>
        </is>
      </c>
      <c r="EH1388" t="n">
        <v>16</v>
      </c>
      <c r="EI138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388" t="n">
        <v>1</v>
      </c>
      <c r="EK1388" t="n">
        <v>16001</v>
      </c>
      <c r="EL1388" t="inlineStr">
        <is>
          <t>Трубопроводы внутренние</t>
        </is>
      </c>
      <c r="EM1388" t="inlineStr">
        <is>
          <t>ФЕР-16</t>
        </is>
      </c>
      <c r="EO1388" t="inlineStr"/>
      <c r="EQ1388" t="n">
        <v>0</v>
      </c>
      <c r="ER1388" t="n">
        <v>107.11</v>
      </c>
      <c r="ES1388" t="n">
        <v>4.28</v>
      </c>
      <c r="ET1388" t="n">
        <v>44.51</v>
      </c>
      <c r="EU1388" t="n">
        <v>0</v>
      </c>
      <c r="EV1388" t="n">
        <v>58.32</v>
      </c>
      <c r="EW1388" t="n">
        <v>5.01</v>
      </c>
      <c r="EX1388" t="n">
        <v>0</v>
      </c>
      <c r="EY1388" t="n">
        <v>0</v>
      </c>
      <c r="FQ1388" t="n">
        <v>0</v>
      </c>
      <c r="FR1388" t="n">
        <v>0</v>
      </c>
      <c r="FS1388" t="n">
        <v>0</v>
      </c>
      <c r="FX1388" t="n">
        <v>121</v>
      </c>
      <c r="FY1388" t="n">
        <v>72</v>
      </c>
      <c r="GA1388" t="inlineStr"/>
      <c r="GD1388" t="n">
        <v>1</v>
      </c>
      <c r="GF1388" t="n">
        <v>635989612</v>
      </c>
      <c r="GG1388" t="n">
        <v>2</v>
      </c>
      <c r="GH1388" t="n">
        <v>1</v>
      </c>
      <c r="GI1388" t="n">
        <v>2</v>
      </c>
      <c r="GJ1388" t="n">
        <v>0</v>
      </c>
      <c r="GK1388" t="n">
        <v>0</v>
      </c>
      <c r="GL1388">
        <f>ROUND(IF(AND(BH1388=3,BI1388=3,FS1388&lt;&gt;0),P1388,0),0)</f>
        <v/>
      </c>
      <c r="GM1388">
        <f>ROUND(O1388+X1388+Y1388,0)+GX1388</f>
        <v/>
      </c>
      <c r="GN1388">
        <f>IF(OR(BI1388=0,BI1388=1),GM1388-GX1388,0)</f>
        <v/>
      </c>
      <c r="GO1388">
        <f>IF(BI1388=2,GM1388-GX1388,0)</f>
        <v/>
      </c>
      <c r="GP1388">
        <f>IF(BI1388=4,GM1388-GX1388,0)</f>
        <v/>
      </c>
      <c r="GR1388" t="n">
        <v>0</v>
      </c>
      <c r="GS1388" t="n">
        <v>3</v>
      </c>
      <c r="GT1388" t="n">
        <v>0</v>
      </c>
      <c r="GU1388" t="inlineStr"/>
      <c r="GV1388">
        <f>ROUND((GT1388),2)</f>
        <v/>
      </c>
      <c r="GW1388" t="n">
        <v>1</v>
      </c>
      <c r="GX1388">
        <f>ROUND(HC1388*I1388,0)</f>
        <v/>
      </c>
      <c r="HA1388" t="n">
        <v>0</v>
      </c>
      <c r="HB1388" t="n">
        <v>0</v>
      </c>
      <c r="HC1388">
        <f>GV1388*GW1388</f>
        <v/>
      </c>
      <c r="HE1388" t="inlineStr"/>
      <c r="HF1388" t="inlineStr"/>
      <c r="HM1388" t="inlineStr"/>
      <c r="HN1388" t="inlineStr">
        <is>
          <t>Пр/812-016.0-1</t>
        </is>
      </c>
      <c r="HO1388" t="inlineStr">
        <is>
          <t>Пр/774-016.0</t>
        </is>
      </c>
      <c r="HP138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38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388" t="n">
        <v>0</v>
      </c>
      <c r="IK1388" t="n">
        <v>0</v>
      </c>
    </row>
    <row r="1389"/>
    <row r="1390">
      <c r="A1390" s="435" t="n">
        <v>51</v>
      </c>
      <c r="B1390" s="435">
        <f>B1381</f>
        <v/>
      </c>
      <c r="C1390" s="435">
        <f>A1381</f>
        <v/>
      </c>
      <c r="D1390" s="435">
        <f>ROW(A1381)</f>
        <v/>
      </c>
      <c r="E1390" s="435" t="n"/>
      <c r="F1390" s="435">
        <f>IF(F1381&lt;&gt;"",F1381,"")</f>
        <v/>
      </c>
      <c r="G1390" s="435">
        <f>IF(G1381&lt;&gt;"",G1381,"")</f>
        <v/>
      </c>
      <c r="H1390" s="435" t="n">
        <v>0</v>
      </c>
      <c r="I1390" s="435" t="n"/>
      <c r="J1390" s="435" t="n"/>
      <c r="K1390" s="435" t="n"/>
      <c r="L1390" s="435" t="n"/>
      <c r="M1390" s="435" t="n"/>
      <c r="N1390" s="435" t="n"/>
      <c r="O1390" s="435" t="n">
        <v>0</v>
      </c>
      <c r="P1390" s="435" t="n">
        <v>0</v>
      </c>
      <c r="Q1390" s="435" t="n">
        <v>0</v>
      </c>
      <c r="R1390" s="435" t="n">
        <v>0</v>
      </c>
      <c r="S1390" s="435" t="n">
        <v>0</v>
      </c>
      <c r="T1390" s="435" t="n">
        <v>0</v>
      </c>
      <c r="U1390" s="435" t="n">
        <v>0</v>
      </c>
      <c r="V1390" s="435" t="n">
        <v>0</v>
      </c>
      <c r="W1390" s="435" t="n">
        <v>0</v>
      </c>
      <c r="X1390" s="435" t="n">
        <v>0</v>
      </c>
      <c r="Y1390" s="435" t="n">
        <v>0</v>
      </c>
      <c r="Z1390" s="435" t="n"/>
      <c r="AA1390" s="435" t="n"/>
      <c r="AB1390" s="435" t="n"/>
      <c r="AC1390" s="435" t="n"/>
      <c r="AD1390" s="435" t="n"/>
      <c r="AE1390" s="435" t="n"/>
      <c r="AF1390" s="435" t="n"/>
      <c r="AG1390" s="435" t="n"/>
      <c r="AH1390" s="435" t="n"/>
      <c r="AI1390" s="435" t="n"/>
      <c r="AJ1390" s="435" t="n"/>
      <c r="AK1390" s="435" t="n"/>
      <c r="AL1390" s="435" t="n"/>
      <c r="AM1390" s="435" t="n"/>
      <c r="AN1390" s="435" t="n"/>
      <c r="AO1390" s="435">
        <f>ROUND(BX1390,0)</f>
        <v/>
      </c>
      <c r="AP1390" s="435">
        <f>ROUND(BY1390,0)</f>
        <v/>
      </c>
      <c r="AQ1390" s="435">
        <f>ROUND(BZ1390,0)</f>
        <v/>
      </c>
      <c r="AR1390" s="435">
        <f>ROUND(CA1390,0)</f>
        <v/>
      </c>
      <c r="AS1390" s="435">
        <f>ROUND(CB1390,0)</f>
        <v/>
      </c>
      <c r="AT1390" s="435">
        <f>ROUND(CC1390,0)</f>
        <v/>
      </c>
      <c r="AU1390" s="435">
        <f>ROUND(CD1390,0)</f>
        <v/>
      </c>
      <c r="AV1390" s="435">
        <f>ROUND(CE1390,0)</f>
        <v/>
      </c>
      <c r="AW1390" s="435">
        <f>ROUND(CF1390,0)</f>
        <v/>
      </c>
      <c r="AX1390" s="435">
        <f>ROUND(CG1390,0)</f>
        <v/>
      </c>
      <c r="AY1390" s="435">
        <f>ROUND(CH1390,0)</f>
        <v/>
      </c>
      <c r="AZ1390" s="435">
        <f>ROUND(CI1390,0)</f>
        <v/>
      </c>
      <c r="BA1390" s="435">
        <f>ROUND(CJ1390,0)</f>
        <v/>
      </c>
      <c r="BB1390" s="435">
        <f>ROUND(CK1390,0)</f>
        <v/>
      </c>
      <c r="BC1390" s="435">
        <f>ROUND(CL1390,0)</f>
        <v/>
      </c>
      <c r="BD1390" s="435">
        <f>ROUND(CM1390,0)</f>
        <v/>
      </c>
      <c r="BE1390" s="435" t="n"/>
      <c r="BF1390" s="435" t="n"/>
      <c r="BG1390" s="435" t="n"/>
      <c r="BH1390" s="435" t="n"/>
      <c r="BI1390" s="435" t="n"/>
      <c r="BJ1390" s="435" t="n"/>
      <c r="BK1390" s="435" t="n"/>
      <c r="BL1390" s="435" t="n"/>
      <c r="BM1390" s="435" t="n"/>
      <c r="BN1390" s="435" t="n"/>
      <c r="BO1390" s="435" t="n"/>
      <c r="BP1390" s="435" t="n"/>
      <c r="BQ1390" s="435" t="n"/>
      <c r="BR1390" s="435" t="n"/>
      <c r="BS1390" s="435" t="n"/>
      <c r="BT1390" s="435" t="n"/>
      <c r="BU1390" s="435" t="n"/>
      <c r="BV1390" s="435" t="n"/>
      <c r="BW1390" s="435" t="n"/>
      <c r="BX1390" s="435" t="n"/>
      <c r="BY1390" s="435" t="n"/>
      <c r="BZ1390" s="435" t="n"/>
      <c r="CA1390" s="435" t="n"/>
      <c r="CB1390" s="435" t="n"/>
      <c r="CC1390" s="435" t="n"/>
      <c r="CD1390" s="435" t="n"/>
      <c r="CE1390" s="435" t="n"/>
      <c r="CF1390" s="435" t="n"/>
      <c r="CG1390" s="435" t="n"/>
      <c r="CH1390" s="435" t="n"/>
      <c r="CI1390" s="435" t="n"/>
      <c r="CJ1390" s="435" t="n"/>
      <c r="CK1390" s="435" t="n"/>
      <c r="CL1390" s="435" t="n"/>
      <c r="CM1390" s="435" t="n"/>
      <c r="CN1390" s="435" t="n"/>
      <c r="CO1390" s="435" t="n"/>
      <c r="CP1390" s="435" t="n"/>
      <c r="CQ1390" s="435" t="n"/>
      <c r="CR1390" s="435" t="n"/>
      <c r="CS1390" s="435" t="n"/>
      <c r="CT1390" s="435" t="n"/>
      <c r="CU1390" s="435" t="n"/>
      <c r="CV1390" s="435" t="n"/>
      <c r="CW1390" s="435" t="n"/>
      <c r="CX1390" s="435" t="n"/>
      <c r="CY1390" s="435" t="n"/>
      <c r="CZ1390" s="435" t="n"/>
      <c r="DA1390" s="435" t="n"/>
      <c r="DB1390" s="435" t="n"/>
      <c r="DC1390" s="435" t="n"/>
      <c r="DD1390" s="435" t="n"/>
      <c r="DE1390" s="435" t="n"/>
      <c r="DF1390" s="435" t="n"/>
      <c r="DG1390" s="436" t="n"/>
      <c r="DH1390" s="436" t="n"/>
      <c r="DI1390" s="436" t="n"/>
      <c r="DJ1390" s="436" t="n"/>
      <c r="DK1390" s="436" t="n"/>
      <c r="DL1390" s="436" t="n"/>
      <c r="DM1390" s="436" t="n"/>
      <c r="DN1390" s="436" t="n"/>
      <c r="DO1390" s="436" t="n"/>
      <c r="DP1390" s="436" t="n"/>
      <c r="DQ1390" s="436" t="n"/>
      <c r="DR1390" s="436" t="n"/>
      <c r="DS1390" s="436" t="n"/>
      <c r="DT1390" s="436" t="n"/>
      <c r="DU1390" s="436" t="n"/>
      <c r="DV1390" s="436" t="n"/>
      <c r="DW1390" s="436" t="n"/>
      <c r="DX1390" s="436" t="n"/>
      <c r="DY1390" s="436" t="n"/>
      <c r="DZ1390" s="436" t="n"/>
      <c r="EA1390" s="436" t="n"/>
      <c r="EB1390" s="436" t="n"/>
      <c r="EC1390" s="436" t="n"/>
      <c r="ED1390" s="436" t="n"/>
      <c r="EE1390" s="436" t="n"/>
      <c r="EF1390" s="436" t="n"/>
      <c r="EG1390" s="436" t="n"/>
      <c r="EH1390" s="436" t="n"/>
      <c r="EI1390" s="436" t="n"/>
      <c r="EJ1390" s="436" t="n"/>
      <c r="EK1390" s="436" t="n"/>
      <c r="EL1390" s="436" t="n"/>
      <c r="EM1390" s="436" t="n"/>
      <c r="EN1390" s="436" t="n"/>
      <c r="EO1390" s="436" t="n"/>
      <c r="EP1390" s="436" t="n"/>
      <c r="EQ1390" s="436" t="n"/>
      <c r="ER1390" s="436" t="n"/>
      <c r="ES1390" s="436" t="n"/>
      <c r="ET1390" s="436" t="n"/>
      <c r="EU1390" s="436" t="n"/>
      <c r="EV1390" s="436" t="n"/>
      <c r="EW1390" s="436" t="n"/>
      <c r="EX1390" s="436" t="n"/>
      <c r="EY1390" s="436" t="n"/>
      <c r="EZ1390" s="436" t="n"/>
      <c r="FA1390" s="436" t="n"/>
      <c r="FB1390" s="436" t="n"/>
      <c r="FC1390" s="436" t="n"/>
      <c r="FD1390" s="436" t="n"/>
      <c r="FE1390" s="436" t="n"/>
      <c r="FF1390" s="436" t="n"/>
      <c r="FG1390" s="436" t="n"/>
      <c r="FH1390" s="436" t="n"/>
      <c r="FI1390" s="436" t="n"/>
      <c r="FJ1390" s="436" t="n"/>
      <c r="FK1390" s="436" t="n"/>
      <c r="FL1390" s="436" t="n"/>
      <c r="FM1390" s="436" t="n"/>
      <c r="FN1390" s="436" t="n"/>
      <c r="FO1390" s="436" t="n"/>
      <c r="FP1390" s="436" t="n"/>
      <c r="FQ1390" s="436" t="n"/>
      <c r="FR1390" s="436" t="n"/>
      <c r="FS1390" s="436" t="n"/>
      <c r="FT1390" s="436" t="n"/>
      <c r="FU1390" s="436" t="n"/>
      <c r="FV1390" s="436" t="n"/>
      <c r="FW1390" s="436" t="n"/>
      <c r="FX1390" s="436" t="n"/>
      <c r="FY1390" s="436" t="n"/>
      <c r="FZ1390" s="436" t="n"/>
      <c r="GA1390" s="436" t="n"/>
      <c r="GB1390" s="436" t="n"/>
      <c r="GC1390" s="436" t="n"/>
      <c r="GD1390" s="436" t="n"/>
      <c r="GE1390" s="436" t="n"/>
      <c r="GF1390" s="436" t="n"/>
      <c r="GG1390" s="436" t="n"/>
      <c r="GH1390" s="436" t="n"/>
      <c r="GI1390" s="436" t="n"/>
      <c r="GJ1390" s="436" t="n"/>
      <c r="GK1390" s="436" t="n"/>
      <c r="GL1390" s="436" t="n"/>
      <c r="GM1390" s="436" t="n"/>
      <c r="GN1390" s="436" t="n"/>
      <c r="GO1390" s="436" t="n"/>
      <c r="GP1390" s="436" t="n"/>
      <c r="GQ1390" s="436" t="n"/>
      <c r="GR1390" s="436" t="n"/>
      <c r="GS1390" s="436" t="n"/>
      <c r="GT1390" s="436" t="n"/>
      <c r="GU1390" s="436" t="n"/>
      <c r="GV1390" s="436" t="n"/>
      <c r="GW1390" s="436" t="n"/>
      <c r="GX1390" s="436" t="n">
        <v>0</v>
      </c>
    </row>
    <row r="1391"/>
    <row r="1392">
      <c r="A1392" s="437" t="n">
        <v>50</v>
      </c>
      <c r="B1392" s="437" t="n">
        <v>0</v>
      </c>
      <c r="C1392" s="437" t="n">
        <v>0</v>
      </c>
      <c r="D1392" s="437" t="n">
        <v>1</v>
      </c>
      <c r="E1392" s="437" t="n">
        <v>201</v>
      </c>
      <c r="F1392" s="437">
        <f>ROUND(Source!O1390,O1392)</f>
        <v/>
      </c>
      <c r="G1392" s="437" t="inlineStr">
        <is>
          <t>ПЗ</t>
        </is>
      </c>
      <c r="H1392" s="437" t="inlineStr">
        <is>
          <t>Прямые затраты</t>
        </is>
      </c>
      <c r="I1392" s="437" t="n"/>
      <c r="J1392" s="437" t="n"/>
      <c r="K1392" s="437" t="n">
        <v>201</v>
      </c>
      <c r="L1392" s="437" t="n">
        <v>1</v>
      </c>
      <c r="M1392" s="437" t="n">
        <v>3</v>
      </c>
      <c r="N1392" s="437" t="inlineStr"/>
      <c r="O1392" s="437" t="n">
        <v>0</v>
      </c>
      <c r="P1392" s="437" t="n"/>
      <c r="Q1392" s="437" t="n"/>
      <c r="R1392" s="437" t="n"/>
      <c r="S1392" s="437" t="n"/>
      <c r="T1392" s="437" t="n"/>
      <c r="U1392" s="437" t="n"/>
      <c r="V1392" s="437" t="n"/>
      <c r="W1392" s="437" t="n">
        <v>0</v>
      </c>
      <c r="X1392" s="437" t="n">
        <v>1</v>
      </c>
      <c r="Y1392" s="437" t="n">
        <v>0</v>
      </c>
      <c r="Z1392" s="437" t="n"/>
      <c r="AA1392" s="437" t="n"/>
      <c r="AB1392" s="437" t="n"/>
    </row>
    <row r="1393">
      <c r="A1393" s="437" t="n">
        <v>50</v>
      </c>
      <c r="B1393" s="437" t="n">
        <v>0</v>
      </c>
      <c r="C1393" s="437" t="n">
        <v>0</v>
      </c>
      <c r="D1393" s="437" t="n">
        <v>1</v>
      </c>
      <c r="E1393" s="437" t="n">
        <v>202</v>
      </c>
      <c r="F1393" s="437">
        <f>ROUND(Source!P1390,O1393)</f>
        <v/>
      </c>
      <c r="G1393" s="437" t="inlineStr">
        <is>
          <t>СтМатОб</t>
        </is>
      </c>
      <c r="H1393" s="437" t="inlineStr">
        <is>
          <t>Стоимость материальных ресурсов (всего)</t>
        </is>
      </c>
      <c r="I1393" s="437" t="n"/>
      <c r="J1393" s="437" t="n"/>
      <c r="K1393" s="437" t="n">
        <v>202</v>
      </c>
      <c r="L1393" s="437" t="n">
        <v>2</v>
      </c>
      <c r="M1393" s="437" t="n">
        <v>3</v>
      </c>
      <c r="N1393" s="437" t="inlineStr"/>
      <c r="O1393" s="437" t="n">
        <v>0</v>
      </c>
      <c r="P1393" s="437" t="n"/>
      <c r="Q1393" s="437" t="n"/>
      <c r="R1393" s="437" t="n"/>
      <c r="S1393" s="437" t="n"/>
      <c r="T1393" s="437" t="n"/>
      <c r="U1393" s="437" t="n"/>
      <c r="V1393" s="437" t="n"/>
      <c r="W1393" s="437" t="n">
        <v>0</v>
      </c>
      <c r="X1393" s="437" t="n">
        <v>1</v>
      </c>
      <c r="Y1393" s="437" t="n">
        <v>0</v>
      </c>
      <c r="Z1393" s="437" t="n"/>
      <c r="AA1393" s="437" t="n"/>
      <c r="AB1393" s="437" t="n"/>
    </row>
    <row r="1394">
      <c r="A1394" s="437" t="n">
        <v>50</v>
      </c>
      <c r="B1394" s="437" t="n">
        <v>0</v>
      </c>
      <c r="C1394" s="437" t="n">
        <v>0</v>
      </c>
      <c r="D1394" s="437" t="n">
        <v>1</v>
      </c>
      <c r="E1394" s="437" t="n">
        <v>222</v>
      </c>
      <c r="F1394" s="437">
        <f>ROUND(Source!AO1390,O1394)</f>
        <v/>
      </c>
      <c r="G1394" s="437" t="inlineStr">
        <is>
          <t>СтМатОбЗак</t>
        </is>
      </c>
      <c r="H1394" s="437" t="inlineStr">
        <is>
          <t>Стоимость материалов и оборудования заказчика</t>
        </is>
      </c>
      <c r="I1394" s="437" t="n"/>
      <c r="J1394" s="437" t="n"/>
      <c r="K1394" s="437" t="n">
        <v>222</v>
      </c>
      <c r="L1394" s="437" t="n">
        <v>3</v>
      </c>
      <c r="M1394" s="437" t="n">
        <v>3</v>
      </c>
      <c r="N1394" s="437" t="inlineStr"/>
      <c r="O1394" s="437" t="n">
        <v>0</v>
      </c>
      <c r="P1394" s="437" t="n"/>
      <c r="Q1394" s="437" t="n"/>
      <c r="R1394" s="437" t="n"/>
      <c r="S1394" s="437" t="n"/>
      <c r="T1394" s="437" t="n"/>
      <c r="U1394" s="437" t="n"/>
      <c r="V1394" s="437" t="n"/>
      <c r="W1394" s="437" t="n">
        <v>0</v>
      </c>
      <c r="X1394" s="437" t="n">
        <v>1</v>
      </c>
      <c r="Y1394" s="437" t="n">
        <v>0</v>
      </c>
      <c r="Z1394" s="437" t="n"/>
      <c r="AA1394" s="437" t="n"/>
      <c r="AB1394" s="437" t="n"/>
    </row>
    <row r="1395">
      <c r="A1395" s="437" t="n">
        <v>50</v>
      </c>
      <c r="B1395" s="437" t="n">
        <v>0</v>
      </c>
      <c r="C1395" s="437" t="n">
        <v>0</v>
      </c>
      <c r="D1395" s="437" t="n">
        <v>1</v>
      </c>
      <c r="E1395" s="437" t="n">
        <v>225</v>
      </c>
      <c r="F1395" s="437">
        <f>ROUND(Source!AV1390,O1395)</f>
        <v/>
      </c>
      <c r="G1395" s="437" t="inlineStr">
        <is>
          <t>СтМатОбПод</t>
        </is>
      </c>
      <c r="H1395" s="437" t="inlineStr">
        <is>
          <t>Стоимость материалов и оборудования подрядчика</t>
        </is>
      </c>
      <c r="I1395" s="437" t="n"/>
      <c r="J1395" s="437" t="n"/>
      <c r="K1395" s="437" t="n">
        <v>225</v>
      </c>
      <c r="L1395" s="437" t="n">
        <v>4</v>
      </c>
      <c r="M1395" s="437" t="n">
        <v>3</v>
      </c>
      <c r="N1395" s="437" t="inlineStr"/>
      <c r="O1395" s="437" t="n">
        <v>0</v>
      </c>
      <c r="P1395" s="437" t="n"/>
      <c r="Q1395" s="437" t="n"/>
      <c r="R1395" s="437" t="n"/>
      <c r="S1395" s="437" t="n"/>
      <c r="T1395" s="437" t="n"/>
      <c r="U1395" s="437" t="n"/>
      <c r="V1395" s="437" t="n"/>
      <c r="W1395" s="437" t="n">
        <v>0</v>
      </c>
      <c r="X1395" s="437" t="n">
        <v>1</v>
      </c>
      <c r="Y1395" s="437" t="n">
        <v>0</v>
      </c>
      <c r="Z1395" s="437" t="n"/>
      <c r="AA1395" s="437" t="n"/>
      <c r="AB1395" s="437" t="n"/>
    </row>
    <row r="1396">
      <c r="A1396" s="437" t="n">
        <v>50</v>
      </c>
      <c r="B1396" s="437" t="n">
        <v>0</v>
      </c>
      <c r="C1396" s="437" t="n">
        <v>0</v>
      </c>
      <c r="D1396" s="437" t="n">
        <v>1</v>
      </c>
      <c r="E1396" s="437" t="n">
        <v>226</v>
      </c>
      <c r="F1396" s="437">
        <f>ROUND(Source!AW1390,O1396)</f>
        <v/>
      </c>
      <c r="G1396" s="437" t="inlineStr">
        <is>
          <t>СтМат</t>
        </is>
      </c>
      <c r="H1396" s="437" t="inlineStr">
        <is>
          <t>Стоимость материалов (всего)</t>
        </is>
      </c>
      <c r="I1396" s="437" t="n"/>
      <c r="J1396" s="437" t="n"/>
      <c r="K1396" s="437" t="n">
        <v>226</v>
      </c>
      <c r="L1396" s="437" t="n">
        <v>5</v>
      </c>
      <c r="M1396" s="437" t="n">
        <v>3</v>
      </c>
      <c r="N1396" s="437" t="inlineStr"/>
      <c r="O1396" s="437" t="n">
        <v>0</v>
      </c>
      <c r="P1396" s="437" t="n"/>
      <c r="Q1396" s="437" t="n"/>
      <c r="R1396" s="437" t="n"/>
      <c r="S1396" s="437" t="n"/>
      <c r="T1396" s="437" t="n"/>
      <c r="U1396" s="437" t="n"/>
      <c r="V1396" s="437" t="n"/>
      <c r="W1396" s="437" t="n">
        <v>0</v>
      </c>
      <c r="X1396" s="437" t="n">
        <v>1</v>
      </c>
      <c r="Y1396" s="437" t="n">
        <v>0</v>
      </c>
      <c r="Z1396" s="437" t="n"/>
      <c r="AA1396" s="437" t="n"/>
      <c r="AB1396" s="437" t="n"/>
    </row>
    <row r="1397">
      <c r="A1397" s="437" t="n">
        <v>50</v>
      </c>
      <c r="B1397" s="437" t="n">
        <v>0</v>
      </c>
      <c r="C1397" s="437" t="n">
        <v>0</v>
      </c>
      <c r="D1397" s="437" t="n">
        <v>1</v>
      </c>
      <c r="E1397" s="437" t="n">
        <v>227</v>
      </c>
      <c r="F1397" s="437">
        <f>ROUND(Source!AX1390,O1397)</f>
        <v/>
      </c>
      <c r="G1397" s="437" t="inlineStr">
        <is>
          <t>СтМатЗак</t>
        </is>
      </c>
      <c r="H1397" s="437" t="inlineStr">
        <is>
          <t>Стоимость материалов заказчика</t>
        </is>
      </c>
      <c r="I1397" s="437" t="n"/>
      <c r="J1397" s="437" t="n"/>
      <c r="K1397" s="437" t="n">
        <v>227</v>
      </c>
      <c r="L1397" s="437" t="n">
        <v>6</v>
      </c>
      <c r="M1397" s="437" t="n">
        <v>3</v>
      </c>
      <c r="N1397" s="437" t="inlineStr"/>
      <c r="O1397" s="437" t="n">
        <v>0</v>
      </c>
      <c r="P1397" s="437" t="n"/>
      <c r="Q1397" s="437" t="n"/>
      <c r="R1397" s="437" t="n"/>
      <c r="S1397" s="437" t="n"/>
      <c r="T1397" s="437" t="n"/>
      <c r="U1397" s="437" t="n"/>
      <c r="V1397" s="437" t="n"/>
      <c r="W1397" s="437" t="n">
        <v>0</v>
      </c>
      <c r="X1397" s="437" t="n">
        <v>1</v>
      </c>
      <c r="Y1397" s="437" t="n">
        <v>0</v>
      </c>
      <c r="Z1397" s="437" t="n"/>
      <c r="AA1397" s="437" t="n"/>
      <c r="AB1397" s="437" t="n"/>
    </row>
    <row r="1398">
      <c r="A1398" s="437" t="n">
        <v>50</v>
      </c>
      <c r="B1398" s="437" t="n">
        <v>0</v>
      </c>
      <c r="C1398" s="437" t="n">
        <v>0</v>
      </c>
      <c r="D1398" s="437" t="n">
        <v>1</v>
      </c>
      <c r="E1398" s="437" t="n">
        <v>228</v>
      </c>
      <c r="F1398" s="437">
        <f>ROUND(Source!AY1390,O1398)</f>
        <v/>
      </c>
      <c r="G1398" s="437" t="inlineStr">
        <is>
          <t>СтМатПод</t>
        </is>
      </c>
      <c r="H1398" s="437" t="inlineStr">
        <is>
          <t>Стоимость материалов подрядчика</t>
        </is>
      </c>
      <c r="I1398" s="437" t="n"/>
      <c r="J1398" s="437" t="n"/>
      <c r="K1398" s="437" t="n">
        <v>228</v>
      </c>
      <c r="L1398" s="437" t="n">
        <v>7</v>
      </c>
      <c r="M1398" s="437" t="n">
        <v>3</v>
      </c>
      <c r="N1398" s="437" t="inlineStr"/>
      <c r="O1398" s="437" t="n">
        <v>0</v>
      </c>
      <c r="P1398" s="437" t="n"/>
      <c r="Q1398" s="437" t="n"/>
      <c r="R1398" s="437" t="n"/>
      <c r="S1398" s="437" t="n"/>
      <c r="T1398" s="437" t="n"/>
      <c r="U1398" s="437" t="n"/>
      <c r="V1398" s="437" t="n"/>
      <c r="W1398" s="437" t="n">
        <v>0</v>
      </c>
      <c r="X1398" s="437" t="n">
        <v>1</v>
      </c>
      <c r="Y1398" s="437" t="n">
        <v>0</v>
      </c>
      <c r="Z1398" s="437" t="n"/>
      <c r="AA1398" s="437" t="n"/>
      <c r="AB1398" s="437" t="n"/>
    </row>
    <row r="1399">
      <c r="A1399" s="437" t="n">
        <v>50</v>
      </c>
      <c r="B1399" s="437" t="n">
        <v>0</v>
      </c>
      <c r="C1399" s="437" t="n">
        <v>0</v>
      </c>
      <c r="D1399" s="437" t="n">
        <v>1</v>
      </c>
      <c r="E1399" s="437" t="n">
        <v>216</v>
      </c>
      <c r="F1399" s="437">
        <f>ROUND(Source!AP1390,O1399)</f>
        <v/>
      </c>
      <c r="G1399" s="437" t="inlineStr">
        <is>
          <t>Оборуд</t>
        </is>
      </c>
      <c r="H1399" s="437" t="inlineStr">
        <is>
          <t>Стоимость оборудования (всего)</t>
        </is>
      </c>
      <c r="I1399" s="437" t="n"/>
      <c r="J1399" s="437" t="n"/>
      <c r="K1399" s="437" t="n">
        <v>216</v>
      </c>
      <c r="L1399" s="437" t="n">
        <v>8</v>
      </c>
      <c r="M1399" s="437" t="n">
        <v>3</v>
      </c>
      <c r="N1399" s="437" t="inlineStr"/>
      <c r="O1399" s="437" t="n">
        <v>0</v>
      </c>
      <c r="P1399" s="437" t="n"/>
      <c r="Q1399" s="437" t="n"/>
      <c r="R1399" s="437" t="n"/>
      <c r="S1399" s="437" t="n"/>
      <c r="T1399" s="437" t="n"/>
      <c r="U1399" s="437" t="n"/>
      <c r="V1399" s="437" t="n"/>
      <c r="W1399" s="437" t="n">
        <v>0</v>
      </c>
      <c r="X1399" s="437" t="n">
        <v>1</v>
      </c>
      <c r="Y1399" s="437" t="n">
        <v>0</v>
      </c>
      <c r="Z1399" s="437" t="n"/>
      <c r="AA1399" s="437" t="n"/>
      <c r="AB1399" s="437" t="n"/>
    </row>
    <row r="1400">
      <c r="A1400" s="437" t="n">
        <v>50</v>
      </c>
      <c r="B1400" s="437" t="n">
        <v>0</v>
      </c>
      <c r="C1400" s="437" t="n">
        <v>0</v>
      </c>
      <c r="D1400" s="437" t="n">
        <v>1</v>
      </c>
      <c r="E1400" s="437" t="n">
        <v>223</v>
      </c>
      <c r="F1400" s="437">
        <f>ROUND(Source!AQ1390,O1400)</f>
        <v/>
      </c>
      <c r="G1400" s="437" t="inlineStr">
        <is>
          <t>ОборудЗак</t>
        </is>
      </c>
      <c r="H1400" s="437" t="inlineStr">
        <is>
          <t>Стоимость оборудования заказчика</t>
        </is>
      </c>
      <c r="I1400" s="437" t="n"/>
      <c r="J1400" s="437" t="n"/>
      <c r="K1400" s="437" t="n">
        <v>223</v>
      </c>
      <c r="L1400" s="437" t="n">
        <v>9</v>
      </c>
      <c r="M1400" s="437" t="n">
        <v>3</v>
      </c>
      <c r="N1400" s="437" t="inlineStr"/>
      <c r="O1400" s="437" t="n">
        <v>0</v>
      </c>
      <c r="P1400" s="437" t="n"/>
      <c r="Q1400" s="437" t="n"/>
      <c r="R1400" s="437" t="n"/>
      <c r="S1400" s="437" t="n"/>
      <c r="T1400" s="437" t="n"/>
      <c r="U1400" s="437" t="n"/>
      <c r="V1400" s="437" t="n"/>
      <c r="W1400" s="437" t="n">
        <v>0</v>
      </c>
      <c r="X1400" s="437" t="n">
        <v>1</v>
      </c>
      <c r="Y1400" s="437" t="n">
        <v>0</v>
      </c>
      <c r="Z1400" s="437" t="n"/>
      <c r="AA1400" s="437" t="n"/>
      <c r="AB1400" s="437" t="n"/>
    </row>
    <row r="1401">
      <c r="A1401" s="437" t="n">
        <v>50</v>
      </c>
      <c r="B1401" s="437" t="n">
        <v>0</v>
      </c>
      <c r="C1401" s="437" t="n">
        <v>0</v>
      </c>
      <c r="D1401" s="437" t="n">
        <v>1</v>
      </c>
      <c r="E1401" s="437" t="n">
        <v>229</v>
      </c>
      <c r="F1401" s="437">
        <f>ROUND(Source!AZ1390,O1401)</f>
        <v/>
      </c>
      <c r="G1401" s="437" t="inlineStr">
        <is>
          <t>ОборудПод</t>
        </is>
      </c>
      <c r="H1401" s="437" t="inlineStr">
        <is>
          <t>Стоимость оборудования подрядчика</t>
        </is>
      </c>
      <c r="I1401" s="437" t="n"/>
      <c r="J1401" s="437" t="n"/>
      <c r="K1401" s="437" t="n">
        <v>229</v>
      </c>
      <c r="L1401" s="437" t="n">
        <v>10</v>
      </c>
      <c r="M1401" s="437" t="n">
        <v>3</v>
      </c>
      <c r="N1401" s="437" t="inlineStr"/>
      <c r="O1401" s="437" t="n">
        <v>0</v>
      </c>
      <c r="P1401" s="437" t="n"/>
      <c r="Q1401" s="437" t="n"/>
      <c r="R1401" s="437" t="n"/>
      <c r="S1401" s="437" t="n"/>
      <c r="T1401" s="437" t="n"/>
      <c r="U1401" s="437" t="n"/>
      <c r="V1401" s="437" t="n"/>
      <c r="W1401" s="437" t="n">
        <v>0</v>
      </c>
      <c r="X1401" s="437" t="n">
        <v>1</v>
      </c>
      <c r="Y1401" s="437" t="n">
        <v>0</v>
      </c>
      <c r="Z1401" s="437" t="n"/>
      <c r="AA1401" s="437" t="n"/>
      <c r="AB1401" s="437" t="n"/>
    </row>
    <row r="1402">
      <c r="A1402" s="437" t="n">
        <v>50</v>
      </c>
      <c r="B1402" s="437" t="n">
        <v>0</v>
      </c>
      <c r="C1402" s="437" t="n">
        <v>0</v>
      </c>
      <c r="D1402" s="437" t="n">
        <v>1</v>
      </c>
      <c r="E1402" s="437" t="n">
        <v>203</v>
      </c>
      <c r="F1402" s="437">
        <f>ROUND(Source!Q1390,O1402)</f>
        <v/>
      </c>
      <c r="G1402" s="437" t="inlineStr">
        <is>
          <t>ЭММ</t>
        </is>
      </c>
      <c r="H1402" s="437" t="inlineStr">
        <is>
          <t>Эксплуатация машин</t>
        </is>
      </c>
      <c r="I1402" s="437" t="n"/>
      <c r="J1402" s="437" t="n"/>
      <c r="K1402" s="437" t="n">
        <v>203</v>
      </c>
      <c r="L1402" s="437" t="n">
        <v>11</v>
      </c>
      <c r="M1402" s="437" t="n">
        <v>3</v>
      </c>
      <c r="N1402" s="437" t="inlineStr"/>
      <c r="O1402" s="437" t="n">
        <v>0</v>
      </c>
      <c r="P1402" s="437" t="n"/>
      <c r="Q1402" s="437" t="n"/>
      <c r="R1402" s="437" t="n"/>
      <c r="S1402" s="437" t="n"/>
      <c r="T1402" s="437" t="n"/>
      <c r="U1402" s="437" t="n"/>
      <c r="V1402" s="437" t="n"/>
      <c r="W1402" s="437" t="n">
        <v>0</v>
      </c>
      <c r="X1402" s="437" t="n">
        <v>1</v>
      </c>
      <c r="Y1402" s="437" t="n">
        <v>0</v>
      </c>
      <c r="Z1402" s="437" t="n"/>
      <c r="AA1402" s="437" t="n"/>
      <c r="AB1402" s="437" t="n"/>
    </row>
    <row r="1403">
      <c r="A1403" s="437" t="n">
        <v>50</v>
      </c>
      <c r="B1403" s="437" t="n">
        <v>0</v>
      </c>
      <c r="C1403" s="437" t="n">
        <v>0</v>
      </c>
      <c r="D1403" s="437" t="n">
        <v>1</v>
      </c>
      <c r="E1403" s="437" t="n">
        <v>231</v>
      </c>
      <c r="F1403" s="437">
        <f>ROUND(Source!BB1390,O1403)</f>
        <v/>
      </c>
      <c r="G1403" s="437" t="inlineStr">
        <is>
          <t>ЭММсНРиСП</t>
        </is>
      </c>
      <c r="H1403" s="437" t="inlineStr">
        <is>
          <t>Эксплуатация машин по ТСН-2001.16</t>
        </is>
      </c>
      <c r="I1403" s="437" t="n"/>
      <c r="J1403" s="437" t="n"/>
      <c r="K1403" s="437" t="n">
        <v>231</v>
      </c>
      <c r="L1403" s="437" t="n">
        <v>12</v>
      </c>
      <c r="M1403" s="437" t="n">
        <v>3</v>
      </c>
      <c r="N1403" s="437" t="inlineStr"/>
      <c r="O1403" s="437" t="n">
        <v>0</v>
      </c>
      <c r="P1403" s="437" t="n"/>
      <c r="Q1403" s="437" t="n"/>
      <c r="R1403" s="437" t="n"/>
      <c r="S1403" s="437" t="n"/>
      <c r="T1403" s="437" t="n"/>
      <c r="U1403" s="437" t="n"/>
      <c r="V1403" s="437" t="n"/>
      <c r="W1403" s="437" t="n">
        <v>0</v>
      </c>
      <c r="X1403" s="437" t="n">
        <v>1</v>
      </c>
      <c r="Y1403" s="437" t="n">
        <v>0</v>
      </c>
      <c r="Z1403" s="437" t="n"/>
      <c r="AA1403" s="437" t="n"/>
      <c r="AB1403" s="437" t="n"/>
    </row>
    <row r="1404">
      <c r="A1404" s="437" t="n">
        <v>50</v>
      </c>
      <c r="B1404" s="437" t="n">
        <v>0</v>
      </c>
      <c r="C1404" s="437" t="n">
        <v>0</v>
      </c>
      <c r="D1404" s="437" t="n">
        <v>1</v>
      </c>
      <c r="E1404" s="437" t="n">
        <v>204</v>
      </c>
      <c r="F1404" s="437">
        <f>ROUND(Source!R1390,O1404)</f>
        <v/>
      </c>
      <c r="G1404" s="437" t="inlineStr">
        <is>
          <t>ЗПМ</t>
        </is>
      </c>
      <c r="H1404" s="437" t="inlineStr">
        <is>
          <t>ЗП машинистов</t>
        </is>
      </c>
      <c r="I1404" s="437" t="n"/>
      <c r="J1404" s="437" t="n"/>
      <c r="K1404" s="437" t="n">
        <v>204</v>
      </c>
      <c r="L1404" s="437" t="n">
        <v>13</v>
      </c>
      <c r="M1404" s="437" t="n">
        <v>3</v>
      </c>
      <c r="N1404" s="437" t="inlineStr"/>
      <c r="O1404" s="437" t="n">
        <v>0</v>
      </c>
      <c r="P1404" s="437" t="n"/>
      <c r="Q1404" s="437" t="n"/>
      <c r="R1404" s="437" t="n"/>
      <c r="S1404" s="437" t="n"/>
      <c r="T1404" s="437" t="n"/>
      <c r="U1404" s="437" t="n"/>
      <c r="V1404" s="437" t="n"/>
      <c r="W1404" s="437" t="n">
        <v>0</v>
      </c>
      <c r="X1404" s="437" t="n">
        <v>1</v>
      </c>
      <c r="Y1404" s="437" t="n">
        <v>0</v>
      </c>
      <c r="Z1404" s="437" t="n"/>
      <c r="AA1404" s="437" t="n"/>
      <c r="AB1404" s="437" t="n"/>
    </row>
    <row r="1405">
      <c r="A1405" s="437" t="n">
        <v>50</v>
      </c>
      <c r="B1405" s="437" t="n">
        <v>0</v>
      </c>
      <c r="C1405" s="437" t="n">
        <v>0</v>
      </c>
      <c r="D1405" s="437" t="n">
        <v>1</v>
      </c>
      <c r="E1405" s="437" t="n">
        <v>205</v>
      </c>
      <c r="F1405" s="437">
        <f>ROUND(Source!S1390,O1405)</f>
        <v/>
      </c>
      <c r="G1405" s="437" t="inlineStr">
        <is>
          <t>ОЗП</t>
        </is>
      </c>
      <c r="H1405" s="437" t="inlineStr">
        <is>
          <t>Основная ЗП рабочих</t>
        </is>
      </c>
      <c r="I1405" s="437" t="n"/>
      <c r="J1405" s="437" t="n"/>
      <c r="K1405" s="437" t="n">
        <v>205</v>
      </c>
      <c r="L1405" s="437" t="n">
        <v>14</v>
      </c>
      <c r="M1405" s="437" t="n">
        <v>3</v>
      </c>
      <c r="N1405" s="437" t="inlineStr"/>
      <c r="O1405" s="437" t="n">
        <v>0</v>
      </c>
      <c r="P1405" s="437" t="n"/>
      <c r="Q1405" s="437" t="n"/>
      <c r="R1405" s="437" t="n"/>
      <c r="S1405" s="437" t="n"/>
      <c r="T1405" s="437" t="n"/>
      <c r="U1405" s="437" t="n"/>
      <c r="V1405" s="437" t="n"/>
      <c r="W1405" s="437" t="n">
        <v>0</v>
      </c>
      <c r="X1405" s="437" t="n">
        <v>1</v>
      </c>
      <c r="Y1405" s="437" t="n">
        <v>0</v>
      </c>
      <c r="Z1405" s="437" t="n"/>
      <c r="AA1405" s="437" t="n"/>
      <c r="AB1405" s="437" t="n"/>
    </row>
    <row r="1406">
      <c r="A1406" s="437" t="n">
        <v>50</v>
      </c>
      <c r="B1406" s="437" t="n">
        <v>0</v>
      </c>
      <c r="C1406" s="437" t="n">
        <v>0</v>
      </c>
      <c r="D1406" s="437" t="n">
        <v>1</v>
      </c>
      <c r="E1406" s="437" t="n">
        <v>232</v>
      </c>
      <c r="F1406" s="437">
        <f>ROUND(Source!BC1390,O1406)</f>
        <v/>
      </c>
      <c r="G1406" s="437" t="inlineStr">
        <is>
          <t>ОЗПсНРиСП</t>
        </is>
      </c>
      <c r="H1406" s="437" t="inlineStr">
        <is>
          <t>Основная ЗП рабочих по ТСН-2001.16</t>
        </is>
      </c>
      <c r="I1406" s="437" t="n"/>
      <c r="J1406" s="437" t="n"/>
      <c r="K1406" s="437" t="n">
        <v>232</v>
      </c>
      <c r="L1406" s="437" t="n">
        <v>15</v>
      </c>
      <c r="M1406" s="437" t="n">
        <v>3</v>
      </c>
      <c r="N1406" s="437" t="inlineStr"/>
      <c r="O1406" s="437" t="n">
        <v>0</v>
      </c>
      <c r="P1406" s="437" t="n"/>
      <c r="Q1406" s="437" t="n"/>
      <c r="R1406" s="437" t="n"/>
      <c r="S1406" s="437" t="n"/>
      <c r="T1406" s="437" t="n"/>
      <c r="U1406" s="437" t="n"/>
      <c r="V1406" s="437" t="n"/>
      <c r="W1406" s="437" t="n">
        <v>0</v>
      </c>
      <c r="X1406" s="437" t="n">
        <v>1</v>
      </c>
      <c r="Y1406" s="437" t="n">
        <v>0</v>
      </c>
      <c r="Z1406" s="437" t="n"/>
      <c r="AA1406" s="437" t="n"/>
      <c r="AB1406" s="437" t="n"/>
    </row>
    <row r="1407">
      <c r="A1407" s="437" t="n">
        <v>50</v>
      </c>
      <c r="B1407" s="437" t="n">
        <v>0</v>
      </c>
      <c r="C1407" s="437" t="n">
        <v>0</v>
      </c>
      <c r="D1407" s="437" t="n">
        <v>1</v>
      </c>
      <c r="E1407" s="437" t="n">
        <v>214</v>
      </c>
      <c r="F1407" s="437">
        <f>ROUND(Source!AS1390,O1407)</f>
        <v/>
      </c>
      <c r="G1407" s="437" t="inlineStr">
        <is>
          <t>Строит</t>
        </is>
      </c>
      <c r="H1407" s="437" t="inlineStr">
        <is>
          <t>Строительные работы с НР и СП</t>
        </is>
      </c>
      <c r="I1407" s="437" t="n"/>
      <c r="J1407" s="437" t="n"/>
      <c r="K1407" s="437" t="n">
        <v>214</v>
      </c>
      <c r="L1407" s="437" t="n">
        <v>16</v>
      </c>
      <c r="M1407" s="437" t="n">
        <v>3</v>
      </c>
      <c r="N1407" s="437" t="inlineStr"/>
      <c r="O1407" s="437" t="n">
        <v>0</v>
      </c>
      <c r="P1407" s="437" t="n"/>
      <c r="Q1407" s="437" t="n"/>
      <c r="R1407" s="437" t="n"/>
      <c r="S1407" s="437" t="n"/>
      <c r="T1407" s="437" t="n"/>
      <c r="U1407" s="437" t="n"/>
      <c r="V1407" s="437" t="n"/>
      <c r="W1407" s="437" t="n">
        <v>0</v>
      </c>
      <c r="X1407" s="437" t="n">
        <v>1</v>
      </c>
      <c r="Y1407" s="437" t="n">
        <v>0</v>
      </c>
      <c r="Z1407" s="437" t="n"/>
      <c r="AA1407" s="437" t="n"/>
      <c r="AB1407" s="437" t="n"/>
    </row>
    <row r="1408">
      <c r="A1408" s="437" t="n">
        <v>50</v>
      </c>
      <c r="B1408" s="437" t="n">
        <v>0</v>
      </c>
      <c r="C1408" s="437" t="n">
        <v>0</v>
      </c>
      <c r="D1408" s="437" t="n">
        <v>1</v>
      </c>
      <c r="E1408" s="437" t="n">
        <v>215</v>
      </c>
      <c r="F1408" s="437">
        <f>ROUND(Source!AT1390,O1408)</f>
        <v/>
      </c>
      <c r="G1408" s="437" t="inlineStr">
        <is>
          <t>Монтаж</t>
        </is>
      </c>
      <c r="H1408" s="437" t="inlineStr">
        <is>
          <t>Монтажные работы с НР и СП</t>
        </is>
      </c>
      <c r="I1408" s="437" t="n"/>
      <c r="J1408" s="437" t="n"/>
      <c r="K1408" s="437" t="n">
        <v>215</v>
      </c>
      <c r="L1408" s="437" t="n">
        <v>17</v>
      </c>
      <c r="M1408" s="437" t="n">
        <v>3</v>
      </c>
      <c r="N1408" s="437" t="inlineStr"/>
      <c r="O1408" s="437" t="n">
        <v>0</v>
      </c>
      <c r="P1408" s="437" t="n"/>
      <c r="Q1408" s="437" t="n"/>
      <c r="R1408" s="437" t="n"/>
      <c r="S1408" s="437" t="n"/>
      <c r="T1408" s="437" t="n"/>
      <c r="U1408" s="437" t="n"/>
      <c r="V1408" s="437" t="n"/>
      <c r="W1408" s="437" t="n">
        <v>0</v>
      </c>
      <c r="X1408" s="437" t="n">
        <v>1</v>
      </c>
      <c r="Y1408" s="437" t="n">
        <v>0</v>
      </c>
      <c r="Z1408" s="437" t="n"/>
      <c r="AA1408" s="437" t="n"/>
      <c r="AB1408" s="437" t="n"/>
    </row>
    <row r="1409">
      <c r="A1409" s="437" t="n">
        <v>50</v>
      </c>
      <c r="B1409" s="437" t="n">
        <v>0</v>
      </c>
      <c r="C1409" s="437" t="n">
        <v>0</v>
      </c>
      <c r="D1409" s="437" t="n">
        <v>1</v>
      </c>
      <c r="E1409" s="437" t="n">
        <v>217</v>
      </c>
      <c r="F1409" s="437">
        <f>ROUND(Source!AU1390,O1409)</f>
        <v/>
      </c>
      <c r="G1409" s="437" t="inlineStr">
        <is>
          <t>Прочие</t>
        </is>
      </c>
      <c r="H1409" s="437" t="inlineStr">
        <is>
          <t>Прочие работы с НР и СП</t>
        </is>
      </c>
      <c r="I1409" s="437" t="n"/>
      <c r="J1409" s="437" t="n"/>
      <c r="K1409" s="437" t="n">
        <v>217</v>
      </c>
      <c r="L1409" s="437" t="n">
        <v>18</v>
      </c>
      <c r="M1409" s="437" t="n">
        <v>3</v>
      </c>
      <c r="N1409" s="437" t="inlineStr"/>
      <c r="O1409" s="437" t="n">
        <v>0</v>
      </c>
      <c r="P1409" s="437" t="n"/>
      <c r="Q1409" s="437" t="n"/>
      <c r="R1409" s="437" t="n"/>
      <c r="S1409" s="437" t="n"/>
      <c r="T1409" s="437" t="n"/>
      <c r="U1409" s="437" t="n"/>
      <c r="V1409" s="437" t="n"/>
      <c r="W1409" s="437" t="n">
        <v>0</v>
      </c>
      <c r="X1409" s="437" t="n">
        <v>1</v>
      </c>
      <c r="Y1409" s="437" t="n">
        <v>0</v>
      </c>
      <c r="Z1409" s="437" t="n"/>
      <c r="AA1409" s="437" t="n"/>
      <c r="AB1409" s="437" t="n"/>
    </row>
    <row r="1410">
      <c r="A1410" s="437" t="n">
        <v>50</v>
      </c>
      <c r="B1410" s="437" t="n">
        <v>0</v>
      </c>
      <c r="C1410" s="437" t="n">
        <v>0</v>
      </c>
      <c r="D1410" s="437" t="n">
        <v>1</v>
      </c>
      <c r="E1410" s="437" t="n">
        <v>230</v>
      </c>
      <c r="F1410" s="437">
        <f>ROUND(Source!BA1390,O1410)</f>
        <v/>
      </c>
      <c r="G1410" s="437" t="inlineStr">
        <is>
          <t>ПрочиеЗатр</t>
        </is>
      </c>
      <c r="H1410" s="437" t="inlineStr">
        <is>
          <t>Прочие затраты по ТСН-2001.16</t>
        </is>
      </c>
      <c r="I1410" s="437" t="n"/>
      <c r="J1410" s="437" t="n"/>
      <c r="K1410" s="437" t="n">
        <v>230</v>
      </c>
      <c r="L1410" s="437" t="n">
        <v>19</v>
      </c>
      <c r="M1410" s="437" t="n">
        <v>3</v>
      </c>
      <c r="N1410" s="437" t="inlineStr"/>
      <c r="O1410" s="437" t="n">
        <v>0</v>
      </c>
      <c r="P1410" s="437" t="n"/>
      <c r="Q1410" s="437" t="n"/>
      <c r="R1410" s="437" t="n"/>
      <c r="S1410" s="437" t="n"/>
      <c r="T1410" s="437" t="n"/>
      <c r="U1410" s="437" t="n"/>
      <c r="V1410" s="437" t="n"/>
      <c r="W1410" s="437" t="n">
        <v>0</v>
      </c>
      <c r="X1410" s="437" t="n">
        <v>1</v>
      </c>
      <c r="Y1410" s="437" t="n">
        <v>0</v>
      </c>
      <c r="Z1410" s="437" t="n"/>
      <c r="AA1410" s="437" t="n"/>
      <c r="AB1410" s="437" t="n"/>
    </row>
    <row r="1411">
      <c r="A1411" s="437" t="n">
        <v>50</v>
      </c>
      <c r="B1411" s="437" t="n">
        <v>0</v>
      </c>
      <c r="C1411" s="437" t="n">
        <v>0</v>
      </c>
      <c r="D1411" s="437" t="n">
        <v>1</v>
      </c>
      <c r="E1411" s="437" t="n">
        <v>206</v>
      </c>
      <c r="F1411" s="437">
        <f>ROUND(Source!T1390,O1411)</f>
        <v/>
      </c>
      <c r="G1411" s="437" t="inlineStr">
        <is>
          <t>ВозврМат</t>
        </is>
      </c>
      <c r="H1411" s="437" t="inlineStr">
        <is>
          <t>Возврат материалов</t>
        </is>
      </c>
      <c r="I1411" s="437" t="n"/>
      <c r="J1411" s="437" t="n"/>
      <c r="K1411" s="437" t="n">
        <v>206</v>
      </c>
      <c r="L1411" s="437" t="n">
        <v>20</v>
      </c>
      <c r="M1411" s="437" t="n">
        <v>3</v>
      </c>
      <c r="N1411" s="437" t="inlineStr"/>
      <c r="O1411" s="437" t="n">
        <v>0</v>
      </c>
      <c r="P1411" s="437" t="n"/>
      <c r="Q1411" s="437" t="n"/>
      <c r="R1411" s="437" t="n"/>
      <c r="S1411" s="437" t="n"/>
      <c r="T1411" s="437" t="n"/>
      <c r="U1411" s="437" t="n"/>
      <c r="V1411" s="437" t="n"/>
      <c r="W1411" s="437" t="n">
        <v>0</v>
      </c>
      <c r="X1411" s="437" t="n">
        <v>1</v>
      </c>
      <c r="Y1411" s="437" t="n">
        <v>0</v>
      </c>
      <c r="Z1411" s="437" t="n"/>
      <c r="AA1411" s="437" t="n"/>
      <c r="AB1411" s="437" t="n"/>
    </row>
    <row r="1412">
      <c r="A1412" s="437" t="n">
        <v>50</v>
      </c>
      <c r="B1412" s="437" t="n">
        <v>0</v>
      </c>
      <c r="C1412" s="437" t="n">
        <v>0</v>
      </c>
      <c r="D1412" s="437" t="n">
        <v>1</v>
      </c>
      <c r="E1412" s="437" t="n">
        <v>207</v>
      </c>
      <c r="F1412" s="437">
        <f>ROUND(Source!U1390,O1412)</f>
        <v/>
      </c>
      <c r="G1412" s="437" t="inlineStr">
        <is>
          <t>ТрудСтр</t>
        </is>
      </c>
      <c r="H1412" s="437" t="inlineStr">
        <is>
          <t>Трудозатраты строителей</t>
        </is>
      </c>
      <c r="I1412" s="437" t="n"/>
      <c r="J1412" s="437" t="n"/>
      <c r="K1412" s="437" t="n">
        <v>207</v>
      </c>
      <c r="L1412" s="437" t="n">
        <v>21</v>
      </c>
      <c r="M1412" s="437" t="n">
        <v>3</v>
      </c>
      <c r="N1412" s="437" t="inlineStr"/>
      <c r="O1412" s="437" t="n">
        <v>7</v>
      </c>
      <c r="P1412" s="437" t="n"/>
      <c r="Q1412" s="437" t="n"/>
      <c r="R1412" s="437" t="n"/>
      <c r="S1412" s="437" t="n"/>
      <c r="T1412" s="437" t="n"/>
      <c r="U1412" s="437" t="n"/>
      <c r="V1412" s="437" t="n"/>
      <c r="W1412" s="437" t="n">
        <v>0</v>
      </c>
      <c r="X1412" s="437" t="n">
        <v>1</v>
      </c>
      <c r="Y1412" s="437" t="n">
        <v>0</v>
      </c>
      <c r="Z1412" s="437" t="n"/>
      <c r="AA1412" s="437" t="n"/>
      <c r="AB1412" s="437" t="n"/>
    </row>
    <row r="1413">
      <c r="A1413" s="437" t="n">
        <v>50</v>
      </c>
      <c r="B1413" s="437" t="n">
        <v>0</v>
      </c>
      <c r="C1413" s="437" t="n">
        <v>0</v>
      </c>
      <c r="D1413" s="437" t="n">
        <v>1</v>
      </c>
      <c r="E1413" s="437" t="n">
        <v>208</v>
      </c>
      <c r="F1413" s="437">
        <f>ROUND(Source!V1390,O1413)</f>
        <v/>
      </c>
      <c r="G1413" s="437" t="inlineStr">
        <is>
          <t>ТрудМаш</t>
        </is>
      </c>
      <c r="H1413" s="437" t="inlineStr">
        <is>
          <t>Трудозатраты машинистов</t>
        </is>
      </c>
      <c r="I1413" s="437" t="n"/>
      <c r="J1413" s="437" t="n"/>
      <c r="K1413" s="437" t="n">
        <v>208</v>
      </c>
      <c r="L1413" s="437" t="n">
        <v>22</v>
      </c>
      <c r="M1413" s="437" t="n">
        <v>3</v>
      </c>
      <c r="N1413" s="437" t="inlineStr"/>
      <c r="O1413" s="437" t="n">
        <v>7</v>
      </c>
      <c r="P1413" s="437" t="n"/>
      <c r="Q1413" s="437" t="n"/>
      <c r="R1413" s="437" t="n"/>
      <c r="S1413" s="437" t="n"/>
      <c r="T1413" s="437" t="n"/>
      <c r="U1413" s="437" t="n"/>
      <c r="V1413" s="437" t="n"/>
      <c r="W1413" s="437" t="n">
        <v>0</v>
      </c>
      <c r="X1413" s="437" t="n">
        <v>1</v>
      </c>
      <c r="Y1413" s="437" t="n">
        <v>0</v>
      </c>
      <c r="Z1413" s="437" t="n"/>
      <c r="AA1413" s="437" t="n"/>
      <c r="AB1413" s="437" t="n"/>
    </row>
    <row r="1414">
      <c r="A1414" s="437" t="n">
        <v>50</v>
      </c>
      <c r="B1414" s="437" t="n">
        <v>0</v>
      </c>
      <c r="C1414" s="437" t="n">
        <v>0</v>
      </c>
      <c r="D1414" s="437" t="n">
        <v>1</v>
      </c>
      <c r="E1414" s="437" t="n">
        <v>209</v>
      </c>
      <c r="F1414" s="437">
        <f>ROUND(Source!W1390,O1414)</f>
        <v/>
      </c>
      <c r="G1414" s="437" t="inlineStr">
        <is>
          <t>ТранспМат</t>
        </is>
      </c>
      <c r="H1414" s="437" t="inlineStr">
        <is>
          <t>Транспорт материалов</t>
        </is>
      </c>
      <c r="I1414" s="437" t="n"/>
      <c r="J1414" s="437" t="n"/>
      <c r="K1414" s="437" t="n">
        <v>209</v>
      </c>
      <c r="L1414" s="437" t="n">
        <v>23</v>
      </c>
      <c r="M1414" s="437" t="n">
        <v>3</v>
      </c>
      <c r="N1414" s="437" t="inlineStr"/>
      <c r="O1414" s="437" t="n">
        <v>0</v>
      </c>
      <c r="P1414" s="437" t="n"/>
      <c r="Q1414" s="437" t="n"/>
      <c r="R1414" s="437" t="n"/>
      <c r="S1414" s="437" t="n"/>
      <c r="T1414" s="437" t="n"/>
      <c r="U1414" s="437" t="n"/>
      <c r="V1414" s="437" t="n"/>
      <c r="W1414" s="437" t="n">
        <v>0</v>
      </c>
      <c r="X1414" s="437" t="n">
        <v>1</v>
      </c>
      <c r="Y1414" s="437" t="n">
        <v>0</v>
      </c>
      <c r="Z1414" s="437" t="n"/>
      <c r="AA1414" s="437" t="n"/>
      <c r="AB1414" s="437" t="n"/>
    </row>
    <row r="1415">
      <c r="A1415" s="437" t="n">
        <v>50</v>
      </c>
      <c r="B1415" s="437" t="n">
        <v>0</v>
      </c>
      <c r="C1415" s="437" t="n">
        <v>0</v>
      </c>
      <c r="D1415" s="437" t="n">
        <v>1</v>
      </c>
      <c r="E1415" s="437" t="n">
        <v>233</v>
      </c>
      <c r="F1415" s="437">
        <f>ROUND(Source!BD1390,O1415)</f>
        <v/>
      </c>
      <c r="G1415" s="437" t="inlineStr">
        <is>
          <t>Перевозка</t>
        </is>
      </c>
      <c r="H1415" s="437" t="inlineStr">
        <is>
          <t>Перевозка грузов</t>
        </is>
      </c>
      <c r="I1415" s="437" t="n"/>
      <c r="J1415" s="437" t="n"/>
      <c r="K1415" s="437" t="n">
        <v>233</v>
      </c>
      <c r="L1415" s="437" t="n">
        <v>24</v>
      </c>
      <c r="M1415" s="437" t="n">
        <v>3</v>
      </c>
      <c r="N1415" s="437" t="inlineStr"/>
      <c r="O1415" s="437" t="n">
        <v>0</v>
      </c>
      <c r="P1415" s="437" t="n"/>
      <c r="Q1415" s="437" t="n"/>
      <c r="R1415" s="437" t="n"/>
      <c r="S1415" s="437" t="n"/>
      <c r="T1415" s="437" t="n"/>
      <c r="U1415" s="437" t="n"/>
      <c r="V1415" s="437" t="n"/>
      <c r="W1415" s="437" t="n">
        <v>0</v>
      </c>
      <c r="X1415" s="437" t="n">
        <v>1</v>
      </c>
      <c r="Y1415" s="437" t="n">
        <v>0</v>
      </c>
      <c r="Z1415" s="437" t="n"/>
      <c r="AA1415" s="437" t="n"/>
      <c r="AB1415" s="437" t="n"/>
    </row>
    <row r="1416">
      <c r="A1416" s="437" t="n">
        <v>50</v>
      </c>
      <c r="B1416" s="437" t="n">
        <v>0</v>
      </c>
      <c r="C1416" s="437" t="n">
        <v>0</v>
      </c>
      <c r="D1416" s="437" t="n">
        <v>1</v>
      </c>
      <c r="E1416" s="437" t="n">
        <v>210</v>
      </c>
      <c r="F1416" s="437">
        <f>ROUND(Source!X1390,O1416)</f>
        <v/>
      </c>
      <c r="G1416" s="437" t="inlineStr">
        <is>
          <t>НР</t>
        </is>
      </c>
      <c r="H1416" s="437" t="inlineStr">
        <is>
          <t>Накладные расходы</t>
        </is>
      </c>
      <c r="I1416" s="437" t="n"/>
      <c r="J1416" s="437" t="n"/>
      <c r="K1416" s="437" t="n">
        <v>210</v>
      </c>
      <c r="L1416" s="437" t="n">
        <v>25</v>
      </c>
      <c r="M1416" s="437" t="n">
        <v>3</v>
      </c>
      <c r="N1416" s="437" t="inlineStr"/>
      <c r="O1416" s="437" t="n">
        <v>0</v>
      </c>
      <c r="P1416" s="437" t="n"/>
      <c r="Q1416" s="437" t="n"/>
      <c r="R1416" s="437" t="n"/>
      <c r="S1416" s="437" t="n"/>
      <c r="T1416" s="437" t="n"/>
      <c r="U1416" s="437" t="n"/>
      <c r="V1416" s="437" t="n"/>
      <c r="W1416" s="437" t="n">
        <v>0</v>
      </c>
      <c r="X1416" s="437" t="n">
        <v>1</v>
      </c>
      <c r="Y1416" s="437" t="n">
        <v>0</v>
      </c>
      <c r="Z1416" s="437" t="n"/>
      <c r="AA1416" s="437" t="n"/>
      <c r="AB1416" s="437" t="n"/>
    </row>
    <row r="1417">
      <c r="A1417" s="437" t="n">
        <v>50</v>
      </c>
      <c r="B1417" s="437" t="n">
        <v>0</v>
      </c>
      <c r="C1417" s="437" t="n">
        <v>0</v>
      </c>
      <c r="D1417" s="437" t="n">
        <v>1</v>
      </c>
      <c r="E1417" s="437" t="n">
        <v>211</v>
      </c>
      <c r="F1417" s="437">
        <f>ROUND(Source!Y1390,O1417)</f>
        <v/>
      </c>
      <c r="G1417" s="437" t="inlineStr">
        <is>
          <t>СмПриб</t>
        </is>
      </c>
      <c r="H1417" s="437" t="inlineStr">
        <is>
          <t>Сметная прибыль</t>
        </is>
      </c>
      <c r="I1417" s="437" t="n"/>
      <c r="J1417" s="437" t="n"/>
      <c r="K1417" s="437" t="n">
        <v>211</v>
      </c>
      <c r="L1417" s="437" t="n">
        <v>26</v>
      </c>
      <c r="M1417" s="437" t="n">
        <v>3</v>
      </c>
      <c r="N1417" s="437" t="inlineStr"/>
      <c r="O1417" s="437" t="n">
        <v>0</v>
      </c>
      <c r="P1417" s="437" t="n"/>
      <c r="Q1417" s="437" t="n"/>
      <c r="R1417" s="437" t="n"/>
      <c r="S1417" s="437" t="n"/>
      <c r="T1417" s="437" t="n"/>
      <c r="U1417" s="437" t="n"/>
      <c r="V1417" s="437" t="n"/>
      <c r="W1417" s="437" t="n">
        <v>0</v>
      </c>
      <c r="X1417" s="437" t="n">
        <v>1</v>
      </c>
      <c r="Y1417" s="437" t="n">
        <v>0</v>
      </c>
      <c r="Z1417" s="437" t="n"/>
      <c r="AA1417" s="437" t="n"/>
      <c r="AB1417" s="437" t="n"/>
    </row>
    <row r="1418">
      <c r="A1418" s="437" t="n">
        <v>50</v>
      </c>
      <c r="B1418" s="437" t="n">
        <v>0</v>
      </c>
      <c r="C1418" s="437" t="n">
        <v>0</v>
      </c>
      <c r="D1418" s="437" t="n">
        <v>1</v>
      </c>
      <c r="E1418" s="437" t="n">
        <v>224</v>
      </c>
      <c r="F1418" s="437">
        <f>ROUND(Source!AR1390,O1418)</f>
        <v/>
      </c>
      <c r="G1418" s="437" t="inlineStr">
        <is>
          <t>Всего</t>
        </is>
      </c>
      <c r="H1418" s="437" t="inlineStr">
        <is>
          <t>Всего с НР и СП</t>
        </is>
      </c>
      <c r="I1418" s="437" t="n"/>
      <c r="J1418" s="437" t="n"/>
      <c r="K1418" s="437" t="n">
        <v>224</v>
      </c>
      <c r="L1418" s="437" t="n">
        <v>27</v>
      </c>
      <c r="M1418" s="437" t="n">
        <v>3</v>
      </c>
      <c r="N1418" s="437" t="inlineStr"/>
      <c r="O1418" s="437" t="n">
        <v>0</v>
      </c>
      <c r="P1418" s="437" t="n"/>
      <c r="Q1418" s="437" t="n"/>
      <c r="R1418" s="437" t="n"/>
      <c r="S1418" s="437" t="n"/>
      <c r="T1418" s="437" t="n"/>
      <c r="U1418" s="437" t="n"/>
      <c r="V1418" s="437" t="n"/>
      <c r="W1418" s="437" t="n">
        <v>0</v>
      </c>
      <c r="X1418" s="437" t="n">
        <v>1</v>
      </c>
      <c r="Y1418" s="437" t="n">
        <v>0</v>
      </c>
      <c r="Z1418" s="437" t="n"/>
      <c r="AA1418" s="437" t="n"/>
      <c r="AB1418" s="437" t="n"/>
    </row>
    <row r="1419">
      <c r="A1419" s="437" t="n">
        <v>50</v>
      </c>
      <c r="B1419" s="437" t="n">
        <v>0</v>
      </c>
      <c r="C1419" s="437" t="n">
        <v>0</v>
      </c>
      <c r="D1419" s="437" t="n">
        <v>2</v>
      </c>
      <c r="E1419" s="437" t="n">
        <v>0</v>
      </c>
      <c r="F1419" s="437">
        <f>ROUND(F1418,O1419)</f>
        <v/>
      </c>
      <c r="G1419" s="437" t="inlineStr">
        <is>
          <t>и1</t>
        </is>
      </c>
      <c r="H1419" s="437" t="inlineStr">
        <is>
          <t>Итого</t>
        </is>
      </c>
      <c r="I1419" s="437" t="n"/>
      <c r="J1419" s="437" t="n"/>
      <c r="K1419" s="437" t="n">
        <v>212</v>
      </c>
      <c r="L1419" s="437" t="n">
        <v>28</v>
      </c>
      <c r="M1419" s="437" t="n">
        <v>0</v>
      </c>
      <c r="N1419" s="437" t="inlineStr"/>
      <c r="O1419" s="437" t="n">
        <v>0</v>
      </c>
      <c r="P1419" s="437" t="n"/>
      <c r="Q1419" s="437" t="n"/>
      <c r="R1419" s="437" t="n"/>
      <c r="S1419" s="437" t="n"/>
      <c r="T1419" s="437" t="n"/>
      <c r="U1419" s="437" t="n"/>
      <c r="V1419" s="437" t="n"/>
      <c r="W1419" s="437" t="n">
        <v>0</v>
      </c>
      <c r="X1419" s="437" t="n">
        <v>1</v>
      </c>
      <c r="Y1419" s="437" t="n">
        <v>0</v>
      </c>
      <c r="Z1419" s="437" t="n"/>
      <c r="AA1419" s="437" t="n"/>
      <c r="AB1419" s="437" t="n"/>
    </row>
    <row r="1420">
      <c r="A1420" s="437" t="n">
        <v>50</v>
      </c>
      <c r="B1420" s="437" t="n">
        <v>0</v>
      </c>
      <c r="C1420" s="437" t="n">
        <v>0</v>
      </c>
      <c r="D1420" s="437" t="n">
        <v>2</v>
      </c>
      <c r="E1420" s="437" t="n">
        <v>0</v>
      </c>
      <c r="F1420" s="437">
        <f>ROUND(F1419*0.22,O1420)</f>
        <v/>
      </c>
      <c r="G1420" s="437" t="inlineStr">
        <is>
          <t>и2</t>
        </is>
      </c>
      <c r="H1420" s="437" t="inlineStr">
        <is>
          <t>НДС 22%</t>
        </is>
      </c>
      <c r="I1420" s="437" t="n"/>
      <c r="J1420" s="437" t="n"/>
      <c r="K1420" s="437" t="n">
        <v>212</v>
      </c>
      <c r="L1420" s="437" t="n">
        <v>29</v>
      </c>
      <c r="M1420" s="437" t="n">
        <v>0</v>
      </c>
      <c r="N1420" s="437" t="inlineStr"/>
      <c r="O1420" s="437" t="n">
        <v>0</v>
      </c>
      <c r="P1420" s="437" t="n"/>
      <c r="Q1420" s="437" t="n"/>
      <c r="R1420" s="437" t="n"/>
      <c r="S1420" s="437" t="n"/>
      <c r="T1420" s="437" t="n"/>
      <c r="U1420" s="437" t="n"/>
      <c r="V1420" s="437" t="n"/>
      <c r="W1420" s="437" t="n">
        <v>0</v>
      </c>
      <c r="X1420" s="437" t="n">
        <v>1</v>
      </c>
      <c r="Y1420" s="437" t="n">
        <v>0</v>
      </c>
      <c r="Z1420" s="437" t="n"/>
      <c r="AA1420" s="437" t="n"/>
      <c r="AB1420" s="437" t="n"/>
    </row>
    <row r="1421">
      <c r="A1421" s="437" t="n">
        <v>50</v>
      </c>
      <c r="B1421" s="437" t="n">
        <v>0</v>
      </c>
      <c r="C1421" s="437" t="n">
        <v>0</v>
      </c>
      <c r="D1421" s="437" t="n">
        <v>2</v>
      </c>
      <c r="E1421" s="437" t="n">
        <v>213</v>
      </c>
      <c r="F1421" s="437">
        <f>ROUND(F1419+F1420,O1421)</f>
        <v/>
      </c>
      <c r="G1421" s="437" t="inlineStr">
        <is>
          <t>и3</t>
        </is>
      </c>
      <c r="H1421" s="437" t="inlineStr">
        <is>
          <t>Всего</t>
        </is>
      </c>
      <c r="I1421" s="437" t="n"/>
      <c r="J1421" s="437" t="n"/>
      <c r="K1421" s="437" t="n">
        <v>212</v>
      </c>
      <c r="L1421" s="437" t="n">
        <v>30</v>
      </c>
      <c r="M1421" s="437" t="n">
        <v>0</v>
      </c>
      <c r="N1421" s="437" t="inlineStr"/>
      <c r="O1421" s="437" t="n">
        <v>0</v>
      </c>
      <c r="P1421" s="437" t="n"/>
      <c r="Q1421" s="437" t="n"/>
      <c r="R1421" s="437" t="n"/>
      <c r="S1421" s="437" t="n"/>
      <c r="T1421" s="437" t="n"/>
      <c r="U1421" s="437" t="n"/>
      <c r="V1421" s="437" t="n"/>
      <c r="W1421" s="437" t="n">
        <v>0</v>
      </c>
      <c r="X1421" s="437" t="n">
        <v>1</v>
      </c>
      <c r="Y1421" s="437" t="n">
        <v>0</v>
      </c>
      <c r="Z1421" s="437" t="n"/>
      <c r="AA1421" s="437" t="n"/>
      <c r="AB1421" s="437" t="n"/>
    </row>
    <row r="1422"/>
    <row r="1423">
      <c r="A1423" s="434" t="n">
        <v>3</v>
      </c>
      <c r="B1423" s="434" t="n">
        <v>0</v>
      </c>
      <c r="C1423" s="434" t="n"/>
      <c r="D1423" s="434">
        <f>ROW(A1438)</f>
        <v/>
      </c>
      <c r="E1423" s="434" t="n"/>
      <c r="F1423" s="434" t="inlineStr">
        <is>
          <t>Новая локальная смета</t>
        </is>
      </c>
      <c r="G1423" s="434" t="inlineStr">
        <is>
          <t>Молодежная 14</t>
        </is>
      </c>
      <c r="H1423" s="434" t="inlineStr"/>
      <c r="I1423" s="434" t="n">
        <v>0</v>
      </c>
      <c r="J1423" s="434" t="inlineStr"/>
      <c r="K1423" s="434" t="n">
        <v>-1</v>
      </c>
      <c r="L1423" s="434" t="inlineStr">
        <is>
          <t>Новая локальная смета</t>
        </is>
      </c>
      <c r="M1423" s="434" t="inlineStr"/>
      <c r="N1423" s="434" t="n"/>
      <c r="O1423" s="434" t="n"/>
      <c r="P1423" s="434" t="n"/>
      <c r="Q1423" s="434" t="n"/>
      <c r="R1423" s="434" t="n"/>
      <c r="S1423" s="434" t="n">
        <v>0</v>
      </c>
      <c r="T1423" s="434" t="n"/>
      <c r="U1423" s="434" t="inlineStr"/>
      <c r="V1423" s="434" t="n">
        <v>0</v>
      </c>
      <c r="W1423" s="434" t="n"/>
      <c r="X1423" s="434" t="n"/>
      <c r="Y1423" s="434" t="n"/>
      <c r="Z1423" s="434" t="n"/>
      <c r="AA1423" s="434" t="n"/>
      <c r="AB1423" s="434" t="inlineStr"/>
      <c r="AC1423" s="434" t="inlineStr"/>
      <c r="AD1423" s="434" t="inlineStr"/>
      <c r="AE1423" s="434" t="inlineStr"/>
      <c r="AF1423" s="434" t="inlineStr"/>
      <c r="AG1423" s="434" t="inlineStr"/>
      <c r="AH1423" s="434" t="n"/>
      <c r="AI1423" s="434" t="n"/>
      <c r="AJ1423" s="434" t="n"/>
      <c r="AK1423" s="434" t="n"/>
      <c r="AL1423" s="434" t="n"/>
      <c r="AM1423" s="434" t="n"/>
      <c r="AN1423" s="434" t="n"/>
      <c r="AO1423" s="434" t="n"/>
      <c r="AP1423" s="434" t="inlineStr"/>
      <c r="AQ1423" s="434" t="inlineStr"/>
      <c r="AR1423" s="434" t="inlineStr"/>
      <c r="AS1423" s="434" t="n"/>
      <c r="AT1423" s="434" t="n"/>
      <c r="AU1423" s="434" t="n"/>
      <c r="AV1423" s="434" t="n"/>
      <c r="AW1423" s="434" t="n"/>
      <c r="AX1423" s="434" t="n"/>
      <c r="AY1423" s="434" t="n"/>
      <c r="AZ1423" s="434" t="inlineStr"/>
      <c r="BA1423" s="434" t="n"/>
      <c r="BB1423" s="434" t="inlineStr"/>
      <c r="BC1423" s="434" t="inlineStr"/>
      <c r="BD1423" s="434" t="inlineStr"/>
      <c r="BE1423" s="434" t="inlineStr"/>
      <c r="BF1423" s="434" t="inlineStr"/>
      <c r="BG1423" s="434" t="inlineStr"/>
      <c r="BH1423" s="434" t="inlineStr"/>
      <c r="BI1423" s="434" t="inlineStr"/>
      <c r="BJ1423" s="434" t="inlineStr"/>
      <c r="BK1423" s="434" t="inlineStr"/>
      <c r="BL1423" s="434" t="inlineStr"/>
      <c r="BM1423" s="434" t="inlineStr"/>
      <c r="BN1423" s="434" t="inlineStr"/>
      <c r="BO1423" s="434" t="inlineStr"/>
      <c r="BP1423" s="434" t="inlineStr"/>
      <c r="BQ1423" s="434" t="n"/>
      <c r="BR1423" s="434" t="n"/>
      <c r="BS1423" s="434" t="n"/>
      <c r="BT1423" s="434" t="n"/>
      <c r="BU1423" s="434" t="n"/>
      <c r="BV1423" s="434" t="n"/>
      <c r="BW1423" s="434" t="n"/>
      <c r="BX1423" s="434" t="n">
        <v>0</v>
      </c>
      <c r="BY1423" s="434" t="n"/>
      <c r="BZ1423" s="434" t="n"/>
      <c r="CA1423" s="434" t="n"/>
      <c r="CB1423" s="434" t="n"/>
      <c r="CC1423" s="434" t="n"/>
      <c r="CD1423" s="434" t="n"/>
      <c r="CE1423" s="434" t="n"/>
      <c r="CF1423" s="434" t="n">
        <v>0</v>
      </c>
      <c r="CG1423" s="434" t="n">
        <v>0</v>
      </c>
      <c r="CH1423" s="434" t="n"/>
      <c r="CI1423" s="434" t="inlineStr"/>
      <c r="CJ1423" s="434" t="inlineStr"/>
      <c r="CK1423" t="inlineStr"/>
      <c r="CL1423" t="inlineStr"/>
      <c r="CM1423" t="inlineStr"/>
      <c r="CN1423" t="inlineStr"/>
      <c r="CO1423" t="inlineStr"/>
      <c r="CP1423" t="inlineStr"/>
      <c r="CQ1423" t="inlineStr"/>
    </row>
    <row r="1424"/>
    <row r="1425">
      <c r="A1425" s="435" t="n">
        <v>52</v>
      </c>
      <c r="B1425" s="435">
        <f>B1438</f>
        <v/>
      </c>
      <c r="C1425" s="435">
        <f>C1438</f>
        <v/>
      </c>
      <c r="D1425" s="435">
        <f>D1438</f>
        <v/>
      </c>
      <c r="E1425" s="435">
        <f>E1438</f>
        <v/>
      </c>
      <c r="F1425" s="435">
        <f>F1438</f>
        <v/>
      </c>
      <c r="G1425" s="435">
        <f>G1438</f>
        <v/>
      </c>
      <c r="H1425" s="435" t="n"/>
      <c r="I1425" s="435" t="n"/>
      <c r="J1425" s="435" t="n"/>
      <c r="K1425" s="435" t="n"/>
      <c r="L1425" s="435" t="n"/>
      <c r="M1425" s="435" t="n"/>
      <c r="N1425" s="435" t="n"/>
      <c r="O1425" s="435">
        <f>O1438</f>
        <v/>
      </c>
      <c r="P1425" s="435">
        <f>P1438</f>
        <v/>
      </c>
      <c r="Q1425" s="435">
        <f>Q1438</f>
        <v/>
      </c>
      <c r="R1425" s="435">
        <f>R1438</f>
        <v/>
      </c>
      <c r="S1425" s="435">
        <f>S1438</f>
        <v/>
      </c>
      <c r="T1425" s="435">
        <f>T1438</f>
        <v/>
      </c>
      <c r="U1425" s="435">
        <f>U1438</f>
        <v/>
      </c>
      <c r="V1425" s="435">
        <f>V1438</f>
        <v/>
      </c>
      <c r="W1425" s="435">
        <f>W1438</f>
        <v/>
      </c>
      <c r="X1425" s="435">
        <f>X1438</f>
        <v/>
      </c>
      <c r="Y1425" s="435">
        <f>Y1438</f>
        <v/>
      </c>
      <c r="Z1425" s="435">
        <f>Z1438</f>
        <v/>
      </c>
      <c r="AA1425" s="435">
        <f>AA1438</f>
        <v/>
      </c>
      <c r="AB1425" s="435">
        <f>AB1438</f>
        <v/>
      </c>
      <c r="AC1425" s="435">
        <f>AC1438</f>
        <v/>
      </c>
      <c r="AD1425" s="435">
        <f>AD1438</f>
        <v/>
      </c>
      <c r="AE1425" s="435">
        <f>AE1438</f>
        <v/>
      </c>
      <c r="AF1425" s="435">
        <f>AF1438</f>
        <v/>
      </c>
      <c r="AG1425" s="435">
        <f>AG1438</f>
        <v/>
      </c>
      <c r="AH1425" s="435">
        <f>AH1438</f>
        <v/>
      </c>
      <c r="AI1425" s="435">
        <f>AI1438</f>
        <v/>
      </c>
      <c r="AJ1425" s="435">
        <f>AJ1438</f>
        <v/>
      </c>
      <c r="AK1425" s="435">
        <f>AK1438</f>
        <v/>
      </c>
      <c r="AL1425" s="435">
        <f>AL1438</f>
        <v/>
      </c>
      <c r="AM1425" s="435">
        <f>AM1438</f>
        <v/>
      </c>
      <c r="AN1425" s="435">
        <f>AN1438</f>
        <v/>
      </c>
      <c r="AO1425" s="435">
        <f>AO1438</f>
        <v/>
      </c>
      <c r="AP1425" s="435">
        <f>AP1438</f>
        <v/>
      </c>
      <c r="AQ1425" s="435">
        <f>AQ1438</f>
        <v/>
      </c>
      <c r="AR1425" s="435">
        <f>AR1438</f>
        <v/>
      </c>
      <c r="AS1425" s="435">
        <f>AS1438</f>
        <v/>
      </c>
      <c r="AT1425" s="435">
        <f>AT1438</f>
        <v/>
      </c>
      <c r="AU1425" s="435">
        <f>AU1438</f>
        <v/>
      </c>
      <c r="AV1425" s="435">
        <f>AV1438</f>
        <v/>
      </c>
      <c r="AW1425" s="435">
        <f>AW1438</f>
        <v/>
      </c>
      <c r="AX1425" s="435">
        <f>AX1438</f>
        <v/>
      </c>
      <c r="AY1425" s="435">
        <f>AY1438</f>
        <v/>
      </c>
      <c r="AZ1425" s="435">
        <f>AZ1438</f>
        <v/>
      </c>
      <c r="BA1425" s="435">
        <f>BA1438</f>
        <v/>
      </c>
      <c r="BB1425" s="435">
        <f>BB1438</f>
        <v/>
      </c>
      <c r="BC1425" s="435">
        <f>BC1438</f>
        <v/>
      </c>
      <c r="BD1425" s="435">
        <f>BD1438</f>
        <v/>
      </c>
      <c r="BE1425" s="435">
        <f>BE1438</f>
        <v/>
      </c>
      <c r="BF1425" s="435">
        <f>BF1438</f>
        <v/>
      </c>
      <c r="BG1425" s="435">
        <f>BG1438</f>
        <v/>
      </c>
      <c r="BH1425" s="435">
        <f>BH1438</f>
        <v/>
      </c>
      <c r="BI1425" s="435">
        <f>BI1438</f>
        <v/>
      </c>
      <c r="BJ1425" s="435">
        <f>BJ1438</f>
        <v/>
      </c>
      <c r="BK1425" s="435">
        <f>BK1438</f>
        <v/>
      </c>
      <c r="BL1425" s="435">
        <f>BL1438</f>
        <v/>
      </c>
      <c r="BM1425" s="435">
        <f>BM1438</f>
        <v/>
      </c>
      <c r="BN1425" s="435">
        <f>BN1438</f>
        <v/>
      </c>
      <c r="BO1425" s="435">
        <f>BO1438</f>
        <v/>
      </c>
      <c r="BP1425" s="435">
        <f>BP1438</f>
        <v/>
      </c>
      <c r="BQ1425" s="435">
        <f>BQ1438</f>
        <v/>
      </c>
      <c r="BR1425" s="435">
        <f>BR1438</f>
        <v/>
      </c>
      <c r="BS1425" s="435">
        <f>BS1438</f>
        <v/>
      </c>
      <c r="BT1425" s="435">
        <f>BT1438</f>
        <v/>
      </c>
      <c r="BU1425" s="435">
        <f>BU1438</f>
        <v/>
      </c>
      <c r="BV1425" s="435">
        <f>BV1438</f>
        <v/>
      </c>
      <c r="BW1425" s="435">
        <f>BW1438</f>
        <v/>
      </c>
      <c r="BX1425" s="435">
        <f>BX1438</f>
        <v/>
      </c>
      <c r="BY1425" s="435">
        <f>BY1438</f>
        <v/>
      </c>
      <c r="BZ1425" s="435">
        <f>BZ1438</f>
        <v/>
      </c>
      <c r="CA1425" s="435">
        <f>CA1438</f>
        <v/>
      </c>
      <c r="CB1425" s="435">
        <f>CB1438</f>
        <v/>
      </c>
      <c r="CC1425" s="435">
        <f>CC1438</f>
        <v/>
      </c>
      <c r="CD1425" s="435">
        <f>CD1438</f>
        <v/>
      </c>
      <c r="CE1425" s="435">
        <f>CE1438</f>
        <v/>
      </c>
      <c r="CF1425" s="435">
        <f>CF1438</f>
        <v/>
      </c>
      <c r="CG1425" s="435">
        <f>CG1438</f>
        <v/>
      </c>
      <c r="CH1425" s="435">
        <f>CH1438</f>
        <v/>
      </c>
      <c r="CI1425" s="435">
        <f>CI1438</f>
        <v/>
      </c>
      <c r="CJ1425" s="435">
        <f>CJ1438</f>
        <v/>
      </c>
      <c r="CK1425" s="435">
        <f>CK1438</f>
        <v/>
      </c>
      <c r="CL1425" s="435">
        <f>CL1438</f>
        <v/>
      </c>
      <c r="CM1425" s="435">
        <f>CM1438</f>
        <v/>
      </c>
      <c r="CN1425" s="435">
        <f>CN1438</f>
        <v/>
      </c>
      <c r="CO1425" s="435">
        <f>CO1438</f>
        <v/>
      </c>
      <c r="CP1425" s="435">
        <f>CP1438</f>
        <v/>
      </c>
      <c r="CQ1425" s="435">
        <f>CQ1438</f>
        <v/>
      </c>
      <c r="CR1425" s="435">
        <f>CR1438</f>
        <v/>
      </c>
      <c r="CS1425" s="435">
        <f>CS1438</f>
        <v/>
      </c>
      <c r="CT1425" s="435">
        <f>CT1438</f>
        <v/>
      </c>
      <c r="CU1425" s="435">
        <f>CU1438</f>
        <v/>
      </c>
      <c r="CV1425" s="435">
        <f>CV1438</f>
        <v/>
      </c>
      <c r="CW1425" s="435">
        <f>CW1438</f>
        <v/>
      </c>
      <c r="CX1425" s="435">
        <f>CX1438</f>
        <v/>
      </c>
      <c r="CY1425" s="435">
        <f>CY1438</f>
        <v/>
      </c>
      <c r="CZ1425" s="435">
        <f>CZ1438</f>
        <v/>
      </c>
      <c r="DA1425" s="435">
        <f>DA1438</f>
        <v/>
      </c>
      <c r="DB1425" s="435">
        <f>DB1438</f>
        <v/>
      </c>
      <c r="DC1425" s="435">
        <f>DC1438</f>
        <v/>
      </c>
      <c r="DD1425" s="435">
        <f>DD1438</f>
        <v/>
      </c>
      <c r="DE1425" s="435">
        <f>DE1438</f>
        <v/>
      </c>
      <c r="DF1425" s="435">
        <f>DF1438</f>
        <v/>
      </c>
      <c r="DG1425" s="436">
        <f>DG1438</f>
        <v/>
      </c>
      <c r="DH1425" s="436">
        <f>DH1438</f>
        <v/>
      </c>
      <c r="DI1425" s="436">
        <f>DI1438</f>
        <v/>
      </c>
      <c r="DJ1425" s="436">
        <f>DJ1438</f>
        <v/>
      </c>
      <c r="DK1425" s="436">
        <f>DK1438</f>
        <v/>
      </c>
      <c r="DL1425" s="436">
        <f>DL1438</f>
        <v/>
      </c>
      <c r="DM1425" s="436">
        <f>DM1438</f>
        <v/>
      </c>
      <c r="DN1425" s="436">
        <f>DN1438</f>
        <v/>
      </c>
      <c r="DO1425" s="436">
        <f>DO1438</f>
        <v/>
      </c>
      <c r="DP1425" s="436">
        <f>DP1438</f>
        <v/>
      </c>
      <c r="DQ1425" s="436">
        <f>DQ1438</f>
        <v/>
      </c>
      <c r="DR1425" s="436">
        <f>DR1438</f>
        <v/>
      </c>
      <c r="DS1425" s="436">
        <f>DS1438</f>
        <v/>
      </c>
      <c r="DT1425" s="436">
        <f>DT1438</f>
        <v/>
      </c>
      <c r="DU1425" s="436">
        <f>DU1438</f>
        <v/>
      </c>
      <c r="DV1425" s="436">
        <f>DV1438</f>
        <v/>
      </c>
      <c r="DW1425" s="436">
        <f>DW1438</f>
        <v/>
      </c>
      <c r="DX1425" s="436">
        <f>DX1438</f>
        <v/>
      </c>
      <c r="DY1425" s="436">
        <f>DY1438</f>
        <v/>
      </c>
      <c r="DZ1425" s="436">
        <f>DZ1438</f>
        <v/>
      </c>
      <c r="EA1425" s="436">
        <f>EA1438</f>
        <v/>
      </c>
      <c r="EB1425" s="436">
        <f>EB1438</f>
        <v/>
      </c>
      <c r="EC1425" s="436">
        <f>EC1438</f>
        <v/>
      </c>
      <c r="ED1425" s="436">
        <f>ED1438</f>
        <v/>
      </c>
      <c r="EE1425" s="436">
        <f>EE1438</f>
        <v/>
      </c>
      <c r="EF1425" s="436">
        <f>EF1438</f>
        <v/>
      </c>
      <c r="EG1425" s="436">
        <f>EG1438</f>
        <v/>
      </c>
      <c r="EH1425" s="436">
        <f>EH1438</f>
        <v/>
      </c>
      <c r="EI1425" s="436">
        <f>EI1438</f>
        <v/>
      </c>
      <c r="EJ1425" s="436">
        <f>EJ1438</f>
        <v/>
      </c>
      <c r="EK1425" s="436">
        <f>EK1438</f>
        <v/>
      </c>
      <c r="EL1425" s="436">
        <f>EL1438</f>
        <v/>
      </c>
      <c r="EM1425" s="436">
        <f>EM1438</f>
        <v/>
      </c>
      <c r="EN1425" s="436">
        <f>EN1438</f>
        <v/>
      </c>
      <c r="EO1425" s="436">
        <f>EO1438</f>
        <v/>
      </c>
      <c r="EP1425" s="436">
        <f>EP1438</f>
        <v/>
      </c>
      <c r="EQ1425" s="436">
        <f>EQ1438</f>
        <v/>
      </c>
      <c r="ER1425" s="436">
        <f>ER1438</f>
        <v/>
      </c>
      <c r="ES1425" s="436">
        <f>ES1438</f>
        <v/>
      </c>
      <c r="ET1425" s="436">
        <f>ET1438</f>
        <v/>
      </c>
      <c r="EU1425" s="436">
        <f>EU1438</f>
        <v/>
      </c>
      <c r="EV1425" s="436">
        <f>EV1438</f>
        <v/>
      </c>
      <c r="EW1425" s="436">
        <f>EW1438</f>
        <v/>
      </c>
      <c r="EX1425" s="436">
        <f>EX1438</f>
        <v/>
      </c>
      <c r="EY1425" s="436">
        <f>EY1438</f>
        <v/>
      </c>
      <c r="EZ1425" s="436">
        <f>EZ1438</f>
        <v/>
      </c>
      <c r="FA1425" s="436">
        <f>FA1438</f>
        <v/>
      </c>
      <c r="FB1425" s="436">
        <f>FB1438</f>
        <v/>
      </c>
      <c r="FC1425" s="436">
        <f>FC1438</f>
        <v/>
      </c>
      <c r="FD1425" s="436">
        <f>FD1438</f>
        <v/>
      </c>
      <c r="FE1425" s="436">
        <f>FE1438</f>
        <v/>
      </c>
      <c r="FF1425" s="436">
        <f>FF1438</f>
        <v/>
      </c>
      <c r="FG1425" s="436">
        <f>FG1438</f>
        <v/>
      </c>
      <c r="FH1425" s="436">
        <f>FH1438</f>
        <v/>
      </c>
      <c r="FI1425" s="436">
        <f>FI1438</f>
        <v/>
      </c>
      <c r="FJ1425" s="436">
        <f>FJ1438</f>
        <v/>
      </c>
      <c r="FK1425" s="436">
        <f>FK1438</f>
        <v/>
      </c>
      <c r="FL1425" s="436">
        <f>FL1438</f>
        <v/>
      </c>
      <c r="FM1425" s="436">
        <f>FM1438</f>
        <v/>
      </c>
      <c r="FN1425" s="436">
        <f>FN1438</f>
        <v/>
      </c>
      <c r="FO1425" s="436">
        <f>FO1438</f>
        <v/>
      </c>
      <c r="FP1425" s="436">
        <f>FP1438</f>
        <v/>
      </c>
      <c r="FQ1425" s="436">
        <f>FQ1438</f>
        <v/>
      </c>
      <c r="FR1425" s="436">
        <f>FR1438</f>
        <v/>
      </c>
      <c r="FS1425" s="436">
        <f>FS1438</f>
        <v/>
      </c>
      <c r="FT1425" s="436">
        <f>FT1438</f>
        <v/>
      </c>
      <c r="FU1425" s="436">
        <f>FU1438</f>
        <v/>
      </c>
      <c r="FV1425" s="436">
        <f>FV1438</f>
        <v/>
      </c>
      <c r="FW1425" s="436">
        <f>FW1438</f>
        <v/>
      </c>
      <c r="FX1425" s="436">
        <f>FX1438</f>
        <v/>
      </c>
      <c r="FY1425" s="436">
        <f>FY1438</f>
        <v/>
      </c>
      <c r="FZ1425" s="436">
        <f>FZ1438</f>
        <v/>
      </c>
      <c r="GA1425" s="436">
        <f>GA1438</f>
        <v/>
      </c>
      <c r="GB1425" s="436">
        <f>GB1438</f>
        <v/>
      </c>
      <c r="GC1425" s="436">
        <f>GC1438</f>
        <v/>
      </c>
      <c r="GD1425" s="436">
        <f>GD1438</f>
        <v/>
      </c>
      <c r="GE1425" s="436">
        <f>GE1438</f>
        <v/>
      </c>
      <c r="GF1425" s="436">
        <f>GF1438</f>
        <v/>
      </c>
      <c r="GG1425" s="436">
        <f>GG1438</f>
        <v/>
      </c>
      <c r="GH1425" s="436">
        <f>GH1438</f>
        <v/>
      </c>
      <c r="GI1425" s="436">
        <f>GI1438</f>
        <v/>
      </c>
      <c r="GJ1425" s="436">
        <f>GJ1438</f>
        <v/>
      </c>
      <c r="GK1425" s="436">
        <f>GK1438</f>
        <v/>
      </c>
      <c r="GL1425" s="436">
        <f>GL1438</f>
        <v/>
      </c>
      <c r="GM1425" s="436">
        <f>GM1438</f>
        <v/>
      </c>
      <c r="GN1425" s="436">
        <f>GN1438</f>
        <v/>
      </c>
      <c r="GO1425" s="436">
        <f>GO1438</f>
        <v/>
      </c>
      <c r="GP1425" s="436">
        <f>GP1438</f>
        <v/>
      </c>
      <c r="GQ1425" s="436">
        <f>GQ1438</f>
        <v/>
      </c>
      <c r="GR1425" s="436">
        <f>GR1438</f>
        <v/>
      </c>
      <c r="GS1425" s="436">
        <f>GS1438</f>
        <v/>
      </c>
      <c r="GT1425" s="436">
        <f>GT1438</f>
        <v/>
      </c>
      <c r="GU1425" s="436">
        <f>GU1438</f>
        <v/>
      </c>
      <c r="GV1425" s="436">
        <f>GV1438</f>
        <v/>
      </c>
      <c r="GW1425" s="436">
        <f>GW1438</f>
        <v/>
      </c>
      <c r="GX1425" s="436">
        <f>GX1438</f>
        <v/>
      </c>
    </row>
    <row r="1426"/>
    <row r="1427">
      <c r="A1427" t="n">
        <v>17</v>
      </c>
      <c r="B1427" t="n">
        <v>0</v>
      </c>
      <c r="C1427">
        <f>ROW(SmtRes!A677)</f>
        <v/>
      </c>
      <c r="D1427">
        <f>ROW(EtalonRes!A623)</f>
        <v/>
      </c>
      <c r="E1427" t="inlineStr">
        <is>
          <t>1</t>
        </is>
      </c>
      <c r="F1427" t="inlineStr">
        <is>
          <t>65-10-1</t>
        </is>
      </c>
      <c r="G1427" t="inlineStr">
        <is>
          <t>Очистка канализационной сети внутренней</t>
        </is>
      </c>
      <c r="H1427" t="inlineStr">
        <is>
          <t>100 м трубопровода</t>
        </is>
      </c>
      <c r="I1427">
        <f>ROUND(ROUND(20/100,4),7)</f>
        <v/>
      </c>
      <c r="J1427" t="n">
        <v>0</v>
      </c>
      <c r="K1427">
        <f>ROUND(ROUND(20/100,4),7)</f>
        <v/>
      </c>
      <c r="O1427">
        <f>ROUND(CP1427,0)</f>
        <v/>
      </c>
      <c r="P1427">
        <f>ROUND(CQ1427*I1427,0)</f>
        <v/>
      </c>
      <c r="Q1427">
        <f>(ROUND((ROUND(((ET1427)*I1427),0)*BB1427),0)+ROUND((ROUND(((AE1427-(EU1427))*I1427),0)*BS1427),0))</f>
        <v/>
      </c>
      <c r="R1427">
        <f>(ROUND((ROUND(((EU1427)*I1427),0)*BS1427),0)+ROUND((ROUND(((AE1427-(EU1427))*I1427),0)*BS1427),0))</f>
        <v/>
      </c>
      <c r="S1427">
        <f>ROUND(CT1427*I1427,0)</f>
        <v/>
      </c>
      <c r="T1427">
        <f>ROUND(CU1427*I1427,0)</f>
        <v/>
      </c>
      <c r="U1427">
        <f>ROUND(CV1427*I1427,7)</f>
        <v/>
      </c>
      <c r="V1427">
        <f>ROUND(CW1427*I1427,7)</f>
        <v/>
      </c>
      <c r="W1427">
        <f>ROUND(CX1427*I1427,0)</f>
        <v/>
      </c>
      <c r="X1427">
        <f>ROUND(CY1427,0)</f>
        <v/>
      </c>
      <c r="Y1427">
        <f>ROUND(CZ1427,0)</f>
        <v/>
      </c>
      <c r="AA1427" t="n">
        <v>78869116</v>
      </c>
      <c r="AB1427">
        <f>ROUND((AC1427+AD1427+AF1427),2)</f>
        <v/>
      </c>
      <c r="AC1427">
        <f>ROUND((ES1427),2)</f>
        <v/>
      </c>
      <c r="AD1427">
        <f>ROUND((((ET1427)-(EU1427))+AE1427),2)</f>
        <v/>
      </c>
      <c r="AE1427">
        <f>ROUND((EU1427),2)</f>
        <v/>
      </c>
      <c r="AF1427">
        <f>ROUND((EV1427),2)</f>
        <v/>
      </c>
      <c r="AG1427">
        <f>ROUND((AP1427),2)</f>
        <v/>
      </c>
      <c r="AH1427">
        <f>(EW1427)</f>
        <v/>
      </c>
      <c r="AI1427">
        <f>(EX1427)</f>
        <v/>
      </c>
      <c r="AJ1427">
        <f>(AS1427)</f>
        <v/>
      </c>
      <c r="AK1427" t="n">
        <v>403.3</v>
      </c>
      <c r="AL1427" t="n">
        <v>139.36</v>
      </c>
      <c r="AM1427" t="n">
        <v>0.87</v>
      </c>
      <c r="AN1427" t="n">
        <v>0</v>
      </c>
      <c r="AO1427" t="n">
        <v>263.07</v>
      </c>
      <c r="AP1427" t="n">
        <v>0</v>
      </c>
      <c r="AQ1427" t="n">
        <v>32.2</v>
      </c>
      <c r="AR1427" t="n">
        <v>0</v>
      </c>
      <c r="AS1427" t="n">
        <v>0</v>
      </c>
      <c r="AT1427" t="n">
        <v>103</v>
      </c>
      <c r="AU1427" t="n">
        <v>52</v>
      </c>
      <c r="AV1427" t="n">
        <v>1</v>
      </c>
      <c r="AW1427" t="n">
        <v>1</v>
      </c>
      <c r="AZ1427" t="n">
        <v>1</v>
      </c>
      <c r="BA1427" t="n">
        <v>52.25</v>
      </c>
      <c r="BB1427" t="n">
        <v>25.03</v>
      </c>
      <c r="BC1427" t="n">
        <v>11.85</v>
      </c>
      <c r="BD1427" t="inlineStr"/>
      <c r="BE1427" t="inlineStr"/>
      <c r="BF1427" t="inlineStr"/>
      <c r="BG1427" t="inlineStr"/>
      <c r="BH1427" t="n">
        <v>0</v>
      </c>
      <c r="BI1427" t="n">
        <v>1</v>
      </c>
      <c r="BJ1427" t="inlineStr">
        <is>
          <t>ТЕРр Московской обл., 65-10-1, приказ Минстроя России №675/пр от 28.02.2017 № 263/пр</t>
        </is>
      </c>
      <c r="BM1427" t="n">
        <v>65007</v>
      </c>
      <c r="BN1427" t="n">
        <v>0</v>
      </c>
      <c r="BO1427" t="inlineStr">
        <is>
          <t>65-10-1</t>
        </is>
      </c>
      <c r="BP1427" t="n">
        <v>1</v>
      </c>
      <c r="BQ1427" t="n">
        <v>6</v>
      </c>
      <c r="BR1427" t="n">
        <v>0</v>
      </c>
      <c r="BS1427" t="n">
        <v>52.25</v>
      </c>
      <c r="BT1427" t="n">
        <v>1</v>
      </c>
      <c r="BU1427" t="n">
        <v>1</v>
      </c>
      <c r="BV1427" t="n">
        <v>1</v>
      </c>
      <c r="BW1427" t="n">
        <v>1</v>
      </c>
      <c r="BX1427" t="n">
        <v>1</v>
      </c>
      <c r="BY1427" t="inlineStr"/>
      <c r="BZ1427" t="n">
        <v>103</v>
      </c>
      <c r="CA1427" t="n">
        <v>52</v>
      </c>
      <c r="CB1427" t="inlineStr"/>
      <c r="CE1427" t="n">
        <v>12</v>
      </c>
      <c r="CF1427" t="n">
        <v>0</v>
      </c>
      <c r="CG1427" t="n">
        <v>0</v>
      </c>
      <c r="CM1427" t="n">
        <v>0</v>
      </c>
      <c r="CN1427" t="inlineStr"/>
      <c r="CO1427" t="n">
        <v>0</v>
      </c>
      <c r="CP1427">
        <f>(P1427+Q1427+S1427)</f>
        <v/>
      </c>
      <c r="CQ1427">
        <f>AC1427*BC1427</f>
        <v/>
      </c>
      <c r="CR1427">
        <f>(ROUND((ROUND(((ET1427)*1),0)*BB1427),0)+ROUND((ROUND(((AE1427-(EU1427))*1),0)*BS1427),0))</f>
        <v/>
      </c>
      <c r="CS1427">
        <f>(ROUND((ROUND(((EU1427)*1),0)*BS1427),0)+ROUND((ROUND(((AE1427-(EU1427))*1),0)*BS1427),0))</f>
        <v/>
      </c>
      <c r="CT1427">
        <f>AF1427*BA1427</f>
        <v/>
      </c>
      <c r="CU1427">
        <f>AG1427</f>
        <v/>
      </c>
      <c r="CV1427">
        <f>AH1427</f>
        <v/>
      </c>
      <c r="CW1427">
        <f>AI1427</f>
        <v/>
      </c>
      <c r="CX1427">
        <f>AJ1427</f>
        <v/>
      </c>
      <c r="CY1427">
        <f>(((S1427+R1427)*AT1427)/100)</f>
        <v/>
      </c>
      <c r="CZ1427">
        <f>(((S1427+R1427)*AU1427)/100)</f>
        <v/>
      </c>
      <c r="DC1427" t="inlineStr"/>
      <c r="DD1427" t="inlineStr"/>
      <c r="DE1427" t="inlineStr"/>
      <c r="DF1427" t="inlineStr"/>
      <c r="DG1427" t="inlineStr"/>
      <c r="DH1427" t="inlineStr"/>
      <c r="DI1427" t="inlineStr"/>
      <c r="DJ1427" t="inlineStr"/>
      <c r="DK1427" t="inlineStr"/>
      <c r="DL1427" t="inlineStr"/>
      <c r="DM1427" t="inlineStr"/>
      <c r="DN1427" t="n">
        <v>0</v>
      </c>
      <c r="DO1427" t="n">
        <v>0</v>
      </c>
      <c r="DP1427" t="n">
        <v>1</v>
      </c>
      <c r="DQ1427" t="n">
        <v>1</v>
      </c>
      <c r="DU1427" t="n">
        <v>1013</v>
      </c>
      <c r="DV1427" t="inlineStr">
        <is>
          <t>100 м трубопровода</t>
        </is>
      </c>
      <c r="DW1427" t="inlineStr">
        <is>
          <t>100 м трубопровода</t>
        </is>
      </c>
      <c r="DX1427" t="n">
        <v>1</v>
      </c>
      <c r="DZ1427" t="inlineStr"/>
      <c r="EA1427" t="inlineStr"/>
      <c r="EB1427" t="inlineStr"/>
      <c r="EC1427" t="inlineStr"/>
      <c r="EE1427" t="n">
        <v>78726000</v>
      </c>
      <c r="EF1427" t="n">
        <v>6</v>
      </c>
      <c r="EG1427" t="inlineStr">
        <is>
          <t>Ремонтно-строительные работы</t>
        </is>
      </c>
      <c r="EH1427" t="n">
        <v>99</v>
      </c>
      <c r="EI1427" t="inlineStr">
        <is>
          <t>Внутренние санитарно-технические работы</t>
        </is>
      </c>
      <c r="EJ1427" t="n">
        <v>1</v>
      </c>
      <c r="EK1427" t="n">
        <v>65007</v>
      </c>
      <c r="EL1427" t="inlineStr">
        <is>
          <t>Внутренние санитарнотехнические работы: смена труб, санприборов, запорной арматуры и другое</t>
        </is>
      </c>
      <c r="EM1427" t="inlineStr">
        <is>
          <t>рФЕР-65</t>
        </is>
      </c>
      <c r="EO1427" t="inlineStr"/>
      <c r="EQ1427" t="n">
        <v>0</v>
      </c>
      <c r="ER1427" t="n">
        <v>403.3</v>
      </c>
      <c r="ES1427" t="n">
        <v>139.36</v>
      </c>
      <c r="ET1427" t="n">
        <v>0.87</v>
      </c>
      <c r="EU1427" t="n">
        <v>0</v>
      </c>
      <c r="EV1427" t="n">
        <v>263.07</v>
      </c>
      <c r="EW1427" t="n">
        <v>32.2</v>
      </c>
      <c r="EX1427" t="n">
        <v>0</v>
      </c>
      <c r="EY1427" t="n">
        <v>0</v>
      </c>
      <c r="FQ1427" t="n">
        <v>0</v>
      </c>
      <c r="FR1427" t="n">
        <v>0</v>
      </c>
      <c r="FS1427" t="n">
        <v>0</v>
      </c>
      <c r="FX1427" t="n">
        <v>103</v>
      </c>
      <c r="FY1427" t="n">
        <v>52</v>
      </c>
      <c r="GA1427" t="inlineStr"/>
      <c r="GD1427" t="n">
        <v>1</v>
      </c>
      <c r="GF1427" t="n">
        <v>-66904957</v>
      </c>
      <c r="GG1427" t="n">
        <v>2</v>
      </c>
      <c r="GH1427" t="n">
        <v>1</v>
      </c>
      <c r="GI1427" t="n">
        <v>2</v>
      </c>
      <c r="GJ1427" t="n">
        <v>0</v>
      </c>
      <c r="GK1427" t="n">
        <v>0</v>
      </c>
      <c r="GL1427">
        <f>ROUND(IF(AND(BH1427=3,BI1427=3,FS1427&lt;&gt;0),P1427,0),0)</f>
        <v/>
      </c>
      <c r="GM1427">
        <f>ROUND(O1427+X1427+Y1427,0)+GX1427</f>
        <v/>
      </c>
      <c r="GN1427">
        <f>IF(OR(BI1427=0,BI1427=1),GM1427-GX1427,0)</f>
        <v/>
      </c>
      <c r="GO1427">
        <f>IF(BI1427=2,GM1427-GX1427,0)</f>
        <v/>
      </c>
      <c r="GP1427">
        <f>IF(BI1427=4,GM1427-GX1427,0)</f>
        <v/>
      </c>
      <c r="GR1427" t="n">
        <v>0</v>
      </c>
      <c r="GS1427" t="n">
        <v>3</v>
      </c>
      <c r="GT1427" t="n">
        <v>0</v>
      </c>
      <c r="GU1427" t="inlineStr"/>
      <c r="GV1427">
        <f>ROUND((GT1427),2)</f>
        <v/>
      </c>
      <c r="GW1427" t="n">
        <v>1</v>
      </c>
      <c r="GX1427">
        <f>ROUND(HC1427*I1427,0)</f>
        <v/>
      </c>
      <c r="HA1427" t="n">
        <v>0</v>
      </c>
      <c r="HB1427" t="n">
        <v>0</v>
      </c>
      <c r="HC1427">
        <f>GV1427*GW1427</f>
        <v/>
      </c>
      <c r="HE1427" t="inlineStr"/>
      <c r="HF1427" t="inlineStr"/>
      <c r="HM1427" t="inlineStr"/>
      <c r="HN1427" t="inlineStr">
        <is>
          <t>Пр/812-099.2-1</t>
        </is>
      </c>
      <c r="HO1427" t="inlineStr">
        <is>
          <t>Пр/774-099.2</t>
        </is>
      </c>
      <c r="HP1427" t="inlineStr">
        <is>
          <t>Внутренние санитарнотехнические работы: смена труб, санприборов, запорной арматуры и другое</t>
        </is>
      </c>
      <c r="HQ1427" t="inlineStr">
        <is>
          <t>Внутренние санитарнотехнические работы: смена труб, санприборов, запорной арматуры и другое</t>
        </is>
      </c>
      <c r="HS1427" t="n">
        <v>0</v>
      </c>
      <c r="IK1427" t="n">
        <v>0</v>
      </c>
    </row>
    <row r="1428">
      <c r="A1428" t="n">
        <v>17</v>
      </c>
      <c r="B1428" t="n">
        <v>0</v>
      </c>
      <c r="C1428">
        <f>ROW(SmtRes!A683)</f>
        <v/>
      </c>
      <c r="D1428">
        <f>ROW(EtalonRes!A629)</f>
        <v/>
      </c>
      <c r="E1428" t="inlineStr">
        <is>
          <t>2</t>
        </is>
      </c>
      <c r="F1428" t="inlineStr">
        <is>
          <t>16-07-005-1</t>
        </is>
      </c>
      <c r="G142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428" t="inlineStr">
        <is>
          <t>100 м трубопровода</t>
        </is>
      </c>
      <c r="I1428">
        <f>ROUND(ROUND(27/100,4),7)</f>
        <v/>
      </c>
      <c r="J1428" t="n">
        <v>0</v>
      </c>
      <c r="K1428">
        <f>ROUND(ROUND(27/100,4),7)</f>
        <v/>
      </c>
      <c r="O1428">
        <f>ROUND(CP1428,0)</f>
        <v/>
      </c>
      <c r="P1428">
        <f>ROUND(CQ1428*I1428,0)</f>
        <v/>
      </c>
      <c r="Q1428">
        <f>(ROUND((ROUND((((ET1428*ROUND(7,7)))*I1428),0)*BB1428),0)+ROUND((ROUND(((AE1428-((EU1428*ROUND(7,7))))*I1428),0)*BS1428),0))</f>
        <v/>
      </c>
      <c r="R1428">
        <f>(ROUND((ROUND((((EU1428*ROUND(7,7)))*I1428),0)*BS1428),0)+ROUND((ROUND(((AE1428-((EU1428*ROUND(7,7))))*I1428),0)*BS1428),0))</f>
        <v/>
      </c>
      <c r="S1428">
        <f>ROUND(CT1428*I1428,0)</f>
        <v/>
      </c>
      <c r="T1428">
        <f>ROUND(CU1428*I1428,0)</f>
        <v/>
      </c>
      <c r="U1428">
        <f>ROUND(CV1428*I1428,7)</f>
        <v/>
      </c>
      <c r="V1428">
        <f>ROUND(CW1428*I1428,7)</f>
        <v/>
      </c>
      <c r="W1428">
        <f>ROUND(CX1428*I1428,0)</f>
        <v/>
      </c>
      <c r="X1428">
        <f>ROUND(CY1428,0)</f>
        <v/>
      </c>
      <c r="Y1428">
        <f>ROUND(CZ1428,0)</f>
        <v/>
      </c>
      <c r="AA1428" t="n">
        <v>78869116</v>
      </c>
      <c r="AB1428">
        <f>ROUND((AC1428+AD1428+AF1428),2)</f>
        <v/>
      </c>
      <c r="AC1428">
        <f>ROUND(((ES1428*ROUND(7,7))),2)</f>
        <v/>
      </c>
      <c r="AD1428">
        <f>ROUND(((((ET1428*ROUND(7,7)))-((EU1428*ROUND(7,7))))+AE1428),2)</f>
        <v/>
      </c>
      <c r="AE1428">
        <f>ROUND(((EU1428*ROUND(7,7))),2)</f>
        <v/>
      </c>
      <c r="AF1428">
        <f>ROUND(((EV1428*ROUND(7,7))),2)</f>
        <v/>
      </c>
      <c r="AG1428">
        <f>ROUND((AP1428),2)</f>
        <v/>
      </c>
      <c r="AH1428">
        <f>((EW1428*ROUND(7,7)))</f>
        <v/>
      </c>
      <c r="AI1428">
        <f>((EX1428*ROUND(7,7)))</f>
        <v/>
      </c>
      <c r="AJ1428">
        <f>(AS1428)</f>
        <v/>
      </c>
      <c r="AK1428" t="n">
        <v>107.11</v>
      </c>
      <c r="AL1428" t="n">
        <v>4.28</v>
      </c>
      <c r="AM1428" t="n">
        <v>44.51</v>
      </c>
      <c r="AN1428" t="n">
        <v>0</v>
      </c>
      <c r="AO1428" t="n">
        <v>58.32</v>
      </c>
      <c r="AP1428" t="n">
        <v>0</v>
      </c>
      <c r="AQ1428" t="n">
        <v>5.01</v>
      </c>
      <c r="AR1428" t="n">
        <v>0</v>
      </c>
      <c r="AS1428" t="n">
        <v>0</v>
      </c>
      <c r="AT1428" t="n">
        <v>121</v>
      </c>
      <c r="AU1428" t="n">
        <v>72</v>
      </c>
      <c r="AV1428" t="n">
        <v>1</v>
      </c>
      <c r="AW1428" t="n">
        <v>1</v>
      </c>
      <c r="AZ1428" t="n">
        <v>1</v>
      </c>
      <c r="BA1428" t="n">
        <v>52.25</v>
      </c>
      <c r="BB1428" t="n">
        <v>5.97</v>
      </c>
      <c r="BC1428" t="n">
        <v>11.38</v>
      </c>
      <c r="BD1428" t="inlineStr"/>
      <c r="BE1428" t="inlineStr"/>
      <c r="BF1428" t="inlineStr"/>
      <c r="BG1428" t="inlineStr"/>
      <c r="BH1428" t="n">
        <v>0</v>
      </c>
      <c r="BI1428" t="n">
        <v>1</v>
      </c>
      <c r="BJ1428" t="inlineStr">
        <is>
          <t>ТЕР Московской обл., 16-07-005-1, приказ Минстроя России №675/пр от 28.02.2017 № 260/пр</t>
        </is>
      </c>
      <c r="BM1428" t="n">
        <v>16001</v>
      </c>
      <c r="BN1428" t="n">
        <v>0</v>
      </c>
      <c r="BO1428" t="inlineStr">
        <is>
          <t>16-07-005-1</t>
        </is>
      </c>
      <c r="BP1428" t="n">
        <v>1</v>
      </c>
      <c r="BQ1428" t="n">
        <v>2</v>
      </c>
      <c r="BR1428" t="n">
        <v>0</v>
      </c>
      <c r="BS1428" t="n">
        <v>52.25</v>
      </c>
      <c r="BT1428" t="n">
        <v>1</v>
      </c>
      <c r="BU1428" t="n">
        <v>1</v>
      </c>
      <c r="BV1428" t="n">
        <v>1</v>
      </c>
      <c r="BW1428" t="n">
        <v>1</v>
      </c>
      <c r="BX1428" t="n">
        <v>1</v>
      </c>
      <c r="BY1428" t="inlineStr"/>
      <c r="BZ1428" t="n">
        <v>121</v>
      </c>
      <c r="CA1428" t="n">
        <v>72</v>
      </c>
      <c r="CB1428" t="inlineStr"/>
      <c r="CE1428" t="n">
        <v>12</v>
      </c>
      <c r="CF1428" t="n">
        <v>0</v>
      </c>
      <c r="CG1428" t="n">
        <v>0</v>
      </c>
      <c r="CM1428" t="n">
        <v>0</v>
      </c>
      <c r="CN1428" t="inlineStr"/>
      <c r="CO1428" t="n">
        <v>0</v>
      </c>
      <c r="CP1428">
        <f>(P1428+Q1428+S1428)</f>
        <v/>
      </c>
      <c r="CQ1428">
        <f>AC1428*BC1428</f>
        <v/>
      </c>
      <c r="CR1428">
        <f>(ROUND((ROUND((((ET1428*ROUND(7,7)))*1),0)*BB1428),0)+ROUND((ROUND(((AE1428-((EU1428*ROUND(7,7))))*1),0)*BS1428),0))</f>
        <v/>
      </c>
      <c r="CS1428">
        <f>(ROUND((ROUND((((EU1428*ROUND(7,7)))*1),0)*BS1428),0)+ROUND((ROUND(((AE1428-((EU1428*ROUND(7,7))))*1),0)*BS1428),0))</f>
        <v/>
      </c>
      <c r="CT1428">
        <f>AF1428*BA1428</f>
        <v/>
      </c>
      <c r="CU1428">
        <f>AG1428</f>
        <v/>
      </c>
      <c r="CV1428">
        <f>AH1428</f>
        <v/>
      </c>
      <c r="CW1428">
        <f>AI1428</f>
        <v/>
      </c>
      <c r="CX1428">
        <f>AJ1428</f>
        <v/>
      </c>
      <c r="CY1428">
        <f>(((S1428+R1428)*AT1428)/100)</f>
        <v/>
      </c>
      <c r="CZ1428">
        <f>(((S1428+R1428)*AU1428)/100)</f>
        <v/>
      </c>
      <c r="DC1428" t="inlineStr"/>
      <c r="DD1428" t="inlineStr">
        <is>
          <t>)*7</t>
        </is>
      </c>
      <c r="DE1428" t="inlineStr">
        <is>
          <t>)*7</t>
        </is>
      </c>
      <c r="DF1428" t="inlineStr">
        <is>
          <t>)*7</t>
        </is>
      </c>
      <c r="DG1428" t="inlineStr">
        <is>
          <t>)*7</t>
        </is>
      </c>
      <c r="DH1428" t="inlineStr"/>
      <c r="DI1428" t="inlineStr">
        <is>
          <t>)*7</t>
        </is>
      </c>
      <c r="DJ1428" t="inlineStr">
        <is>
          <t>)*7</t>
        </is>
      </c>
      <c r="DK1428" t="inlineStr"/>
      <c r="DL1428" t="inlineStr"/>
      <c r="DM1428" t="inlineStr"/>
      <c r="DN1428" t="n">
        <v>0</v>
      </c>
      <c r="DO1428" t="n">
        <v>0</v>
      </c>
      <c r="DP1428" t="n">
        <v>1</v>
      </c>
      <c r="DQ1428" t="n">
        <v>1</v>
      </c>
      <c r="DU1428" t="n">
        <v>1013</v>
      </c>
      <c r="DV1428" t="inlineStr">
        <is>
          <t>100 м трубопровода</t>
        </is>
      </c>
      <c r="DW1428" t="inlineStr">
        <is>
          <t>100 м трубопровода</t>
        </is>
      </c>
      <c r="DX1428" t="n">
        <v>1</v>
      </c>
      <c r="DZ1428" t="inlineStr"/>
      <c r="EA1428" t="inlineStr"/>
      <c r="EB1428" t="inlineStr"/>
      <c r="EC1428" t="inlineStr"/>
      <c r="EE1428" t="n">
        <v>78725882</v>
      </c>
      <c r="EF1428" t="n">
        <v>2</v>
      </c>
      <c r="EG1428" t="inlineStr">
        <is>
          <t>Общестроительные работы</t>
        </is>
      </c>
      <c r="EH1428" t="n">
        <v>16</v>
      </c>
      <c r="EI142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428" t="n">
        <v>1</v>
      </c>
      <c r="EK1428" t="n">
        <v>16001</v>
      </c>
      <c r="EL1428" t="inlineStr">
        <is>
          <t>Трубопроводы внутренние</t>
        </is>
      </c>
      <c r="EM1428" t="inlineStr">
        <is>
          <t>ФЕР-16</t>
        </is>
      </c>
      <c r="EO1428" t="inlineStr"/>
      <c r="EQ1428" t="n">
        <v>0</v>
      </c>
      <c r="ER1428" t="n">
        <v>107.11</v>
      </c>
      <c r="ES1428" t="n">
        <v>4.28</v>
      </c>
      <c r="ET1428" t="n">
        <v>44.51</v>
      </c>
      <c r="EU1428" t="n">
        <v>0</v>
      </c>
      <c r="EV1428" t="n">
        <v>58.32</v>
      </c>
      <c r="EW1428" t="n">
        <v>5.01</v>
      </c>
      <c r="EX1428" t="n">
        <v>0</v>
      </c>
      <c r="EY1428" t="n">
        <v>0</v>
      </c>
      <c r="FQ1428" t="n">
        <v>0</v>
      </c>
      <c r="FR1428" t="n">
        <v>0</v>
      </c>
      <c r="FS1428" t="n">
        <v>0</v>
      </c>
      <c r="FX1428" t="n">
        <v>121</v>
      </c>
      <c r="FY1428" t="n">
        <v>72</v>
      </c>
      <c r="GA1428" t="inlineStr"/>
      <c r="GD1428" t="n">
        <v>1</v>
      </c>
      <c r="GF1428" t="n">
        <v>635989612</v>
      </c>
      <c r="GG1428" t="n">
        <v>2</v>
      </c>
      <c r="GH1428" t="n">
        <v>1</v>
      </c>
      <c r="GI1428" t="n">
        <v>2</v>
      </c>
      <c r="GJ1428" t="n">
        <v>0</v>
      </c>
      <c r="GK1428" t="n">
        <v>0</v>
      </c>
      <c r="GL1428">
        <f>ROUND(IF(AND(BH1428=3,BI1428=3,FS1428&lt;&gt;0),P1428,0),0)</f>
        <v/>
      </c>
      <c r="GM1428">
        <f>ROUND(O1428+X1428+Y1428,0)+GX1428</f>
        <v/>
      </c>
      <c r="GN1428">
        <f>IF(OR(BI1428=0,BI1428=1),GM1428-GX1428,0)</f>
        <v/>
      </c>
      <c r="GO1428">
        <f>IF(BI1428=2,GM1428-GX1428,0)</f>
        <v/>
      </c>
      <c r="GP1428">
        <f>IF(BI1428=4,GM1428-GX1428,0)</f>
        <v/>
      </c>
      <c r="GR1428" t="n">
        <v>0</v>
      </c>
      <c r="GS1428" t="n">
        <v>3</v>
      </c>
      <c r="GT1428" t="n">
        <v>0</v>
      </c>
      <c r="GU1428" t="inlineStr"/>
      <c r="GV1428">
        <f>ROUND((GT1428),2)</f>
        <v/>
      </c>
      <c r="GW1428" t="n">
        <v>1</v>
      </c>
      <c r="GX1428">
        <f>ROUND(HC1428*I1428,0)</f>
        <v/>
      </c>
      <c r="HA1428" t="n">
        <v>0</v>
      </c>
      <c r="HB1428" t="n">
        <v>0</v>
      </c>
      <c r="HC1428">
        <f>GV1428*GW1428</f>
        <v/>
      </c>
      <c r="HE1428" t="inlineStr"/>
      <c r="HF1428" t="inlineStr"/>
      <c r="HM1428" t="inlineStr"/>
      <c r="HN1428" t="inlineStr">
        <is>
          <t>Пр/812-016.0-1</t>
        </is>
      </c>
      <c r="HO1428" t="inlineStr">
        <is>
          <t>Пр/774-016.0</t>
        </is>
      </c>
      <c r="HP142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42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428" t="n">
        <v>0</v>
      </c>
      <c r="IK1428" t="n">
        <v>0</v>
      </c>
    </row>
    <row r="1429">
      <c r="A1429" t="n">
        <v>17</v>
      </c>
      <c r="B1429" t="n">
        <v>0</v>
      </c>
      <c r="C1429">
        <f>ROW(SmtRes!A693)</f>
        <v/>
      </c>
      <c r="D1429">
        <f>ROW(EtalonRes!A636)</f>
        <v/>
      </c>
      <c r="E1429" t="inlineStr">
        <is>
          <t>3</t>
        </is>
      </c>
      <c r="F1429" t="inlineStr">
        <is>
          <t>65-5-3</t>
        </is>
      </c>
      <c r="G1429" t="inlineStr">
        <is>
          <t>Смена вентилей и клапанов обратных муфтовых диаметром до 50 мм</t>
        </is>
      </c>
      <c r="H1429" t="inlineStr">
        <is>
          <t>100 шт.</t>
        </is>
      </c>
      <c r="I1429">
        <f>ROUND(ROUND(3/100,4),7)</f>
        <v/>
      </c>
      <c r="J1429" t="n">
        <v>0</v>
      </c>
      <c r="K1429">
        <f>ROUND(ROUND(3/100,4),7)</f>
        <v/>
      </c>
      <c r="O1429">
        <f>ROUND(CP1429,0)</f>
        <v/>
      </c>
      <c r="P1429">
        <f>ROUND(CQ1429*I1429,0)</f>
        <v/>
      </c>
      <c r="Q1429">
        <f>(ROUND((ROUND(((ET1429)*I1429),0)*BB1429),0)+ROUND((ROUND(((AE1429-(EU1429))*I1429),0)*BS1429),0))</f>
        <v/>
      </c>
      <c r="R1429">
        <f>(ROUND((ROUND(((EU1429)*I1429),0)*BS1429),0)+ROUND((ROUND(((AE1429-(EU1429))*I1429),0)*BS1429),0))</f>
        <v/>
      </c>
      <c r="S1429">
        <f>ROUND(CT1429*I1429,0)</f>
        <v/>
      </c>
      <c r="T1429">
        <f>ROUND(CU1429*I1429,0)</f>
        <v/>
      </c>
      <c r="U1429">
        <f>ROUND(CV1429*I1429,7)</f>
        <v/>
      </c>
      <c r="V1429">
        <f>ROUND(CW1429*I1429,7)</f>
        <v/>
      </c>
      <c r="W1429">
        <f>ROUND(CX1429*I1429,0)</f>
        <v/>
      </c>
      <c r="X1429">
        <f>ROUND(CY1429,0)</f>
        <v/>
      </c>
      <c r="Y1429">
        <f>ROUND(CZ1429,0)</f>
        <v/>
      </c>
      <c r="AA1429" t="n">
        <v>78869116</v>
      </c>
      <c r="AB1429">
        <f>ROUND((AC1429+AD1429+AF1429),2)</f>
        <v/>
      </c>
      <c r="AC1429">
        <f>ROUND((ES1429),2)</f>
        <v/>
      </c>
      <c r="AD1429">
        <f>ROUND((((ET1429)-(EU1429))+AE1429),2)</f>
        <v/>
      </c>
      <c r="AE1429">
        <f>ROUND((EU1429),2)</f>
        <v/>
      </c>
      <c r="AF1429">
        <f>ROUND((EV1429),2)</f>
        <v/>
      </c>
      <c r="AG1429">
        <f>ROUND((AP1429),2)</f>
        <v/>
      </c>
      <c r="AH1429">
        <f>(EW1429)</f>
        <v/>
      </c>
      <c r="AI1429">
        <f>(EX1429)</f>
        <v/>
      </c>
      <c r="AJ1429">
        <f>(AS1429)</f>
        <v/>
      </c>
      <c r="AK1429" t="n">
        <v>9617.030000000001</v>
      </c>
      <c r="AL1429" t="n">
        <v>8388.059999999999</v>
      </c>
      <c r="AM1429" t="n">
        <v>22.66</v>
      </c>
      <c r="AN1429" t="n">
        <v>0</v>
      </c>
      <c r="AO1429" t="n">
        <v>1206.31</v>
      </c>
      <c r="AP1429" t="n">
        <v>0</v>
      </c>
      <c r="AQ1429" t="n">
        <v>133</v>
      </c>
      <c r="AR1429" t="n">
        <v>0</v>
      </c>
      <c r="AS1429" t="n">
        <v>0</v>
      </c>
      <c r="AT1429" t="n">
        <v>103</v>
      </c>
      <c r="AU1429" t="n">
        <v>52</v>
      </c>
      <c r="AV1429" t="n">
        <v>1</v>
      </c>
      <c r="AW1429" t="n">
        <v>1</v>
      </c>
      <c r="AZ1429" t="n">
        <v>1</v>
      </c>
      <c r="BA1429" t="n">
        <v>52.25</v>
      </c>
      <c r="BB1429" t="n">
        <v>24.99</v>
      </c>
      <c r="BC1429" t="n">
        <v>12</v>
      </c>
      <c r="BD1429" t="inlineStr"/>
      <c r="BE1429" t="inlineStr"/>
      <c r="BF1429" t="inlineStr"/>
      <c r="BG1429" t="inlineStr"/>
      <c r="BH1429" t="n">
        <v>0</v>
      </c>
      <c r="BI1429" t="n">
        <v>1</v>
      </c>
      <c r="BJ1429" t="inlineStr">
        <is>
          <t>ТЕРр Московской обл., 65-5-3, приказ Минстроя России №675/пр от 28.02.2017 № 263/пр</t>
        </is>
      </c>
      <c r="BM1429" t="n">
        <v>65007</v>
      </c>
      <c r="BN1429" t="n">
        <v>0</v>
      </c>
      <c r="BO1429" t="inlineStr">
        <is>
          <t>65-5-3</t>
        </is>
      </c>
      <c r="BP1429" t="n">
        <v>1</v>
      </c>
      <c r="BQ1429" t="n">
        <v>6</v>
      </c>
      <c r="BR1429" t="n">
        <v>0</v>
      </c>
      <c r="BS1429" t="n">
        <v>52.25</v>
      </c>
      <c r="BT1429" t="n">
        <v>1</v>
      </c>
      <c r="BU1429" t="n">
        <v>1</v>
      </c>
      <c r="BV1429" t="n">
        <v>1</v>
      </c>
      <c r="BW1429" t="n">
        <v>1</v>
      </c>
      <c r="BX1429" t="n">
        <v>1</v>
      </c>
      <c r="BY1429" t="inlineStr"/>
      <c r="BZ1429" t="n">
        <v>103</v>
      </c>
      <c r="CA1429" t="n">
        <v>52</v>
      </c>
      <c r="CB1429" t="inlineStr"/>
      <c r="CE1429" t="n">
        <v>12</v>
      </c>
      <c r="CF1429" t="n">
        <v>0</v>
      </c>
      <c r="CG1429" t="n">
        <v>0</v>
      </c>
      <c r="CM1429" t="n">
        <v>0</v>
      </c>
      <c r="CN1429" t="inlineStr"/>
      <c r="CO1429" t="n">
        <v>0</v>
      </c>
      <c r="CP1429">
        <f>(P1429+Q1429+S1429)</f>
        <v/>
      </c>
      <c r="CQ1429">
        <f>AC1429*BC1429</f>
        <v/>
      </c>
      <c r="CR1429">
        <f>(ROUND((ROUND(((ET1429)*1),0)*BB1429),0)+ROUND((ROUND(((AE1429-(EU1429))*1),0)*BS1429),0))</f>
        <v/>
      </c>
      <c r="CS1429">
        <f>(ROUND((ROUND(((EU1429)*1),0)*BS1429),0)+ROUND((ROUND(((AE1429-(EU1429))*1),0)*BS1429),0))</f>
        <v/>
      </c>
      <c r="CT1429">
        <f>AF1429*BA1429</f>
        <v/>
      </c>
      <c r="CU1429">
        <f>AG1429</f>
        <v/>
      </c>
      <c r="CV1429">
        <f>AH1429</f>
        <v/>
      </c>
      <c r="CW1429">
        <f>AI1429</f>
        <v/>
      </c>
      <c r="CX1429">
        <f>AJ1429</f>
        <v/>
      </c>
      <c r="CY1429">
        <f>(((S1429+R1429)*AT1429)/100)</f>
        <v/>
      </c>
      <c r="CZ1429">
        <f>(((S1429+R1429)*AU1429)/100)</f>
        <v/>
      </c>
      <c r="DC1429" t="inlineStr"/>
      <c r="DD1429" t="inlineStr"/>
      <c r="DE1429" t="inlineStr"/>
      <c r="DF1429" t="inlineStr"/>
      <c r="DG1429" t="inlineStr"/>
      <c r="DH1429" t="inlineStr"/>
      <c r="DI1429" t="inlineStr"/>
      <c r="DJ1429" t="inlineStr"/>
      <c r="DK1429" t="inlineStr"/>
      <c r="DL1429" t="inlineStr"/>
      <c r="DM1429" t="inlineStr"/>
      <c r="DN1429" t="n">
        <v>0</v>
      </c>
      <c r="DO1429" t="n">
        <v>0</v>
      </c>
      <c r="DP1429" t="n">
        <v>1</v>
      </c>
      <c r="DQ1429" t="n">
        <v>1</v>
      </c>
      <c r="DU1429" t="n">
        <v>1010</v>
      </c>
      <c r="DV1429" t="inlineStr">
        <is>
          <t>100 шт.</t>
        </is>
      </c>
      <c r="DW1429" t="inlineStr">
        <is>
          <t>100 шт.</t>
        </is>
      </c>
      <c r="DX1429" t="n">
        <v>100</v>
      </c>
      <c r="DZ1429" t="inlineStr"/>
      <c r="EA1429" t="inlineStr"/>
      <c r="EB1429" t="inlineStr"/>
      <c r="EC1429" t="inlineStr"/>
      <c r="EE1429" t="n">
        <v>78726000</v>
      </c>
      <c r="EF1429" t="n">
        <v>6</v>
      </c>
      <c r="EG1429" t="inlineStr">
        <is>
          <t>Ремонтно-строительные работы</t>
        </is>
      </c>
      <c r="EH1429" t="n">
        <v>99</v>
      </c>
      <c r="EI1429" t="inlineStr">
        <is>
          <t>Внутренние санитарно-технические работы</t>
        </is>
      </c>
      <c r="EJ1429" t="n">
        <v>1</v>
      </c>
      <c r="EK1429" t="n">
        <v>65007</v>
      </c>
      <c r="EL1429" t="inlineStr">
        <is>
          <t>Внутренние санитарнотехнические работы: смена труб, санприборов, запорной арматуры и другое</t>
        </is>
      </c>
      <c r="EM1429" t="inlineStr">
        <is>
          <t>рФЕР-65</t>
        </is>
      </c>
      <c r="EO1429" t="inlineStr"/>
      <c r="EQ1429" t="n">
        <v>0</v>
      </c>
      <c r="ER1429" t="n">
        <v>9617.030000000001</v>
      </c>
      <c r="ES1429" t="n">
        <v>8388.059999999999</v>
      </c>
      <c r="ET1429" t="n">
        <v>22.66</v>
      </c>
      <c r="EU1429" t="n">
        <v>0</v>
      </c>
      <c r="EV1429" t="n">
        <v>1206.31</v>
      </c>
      <c r="EW1429" t="n">
        <v>133</v>
      </c>
      <c r="EX1429" t="n">
        <v>0</v>
      </c>
      <c r="EY1429" t="n">
        <v>0</v>
      </c>
      <c r="FQ1429" t="n">
        <v>0</v>
      </c>
      <c r="FR1429" t="n">
        <v>0</v>
      </c>
      <c r="FS1429" t="n">
        <v>0</v>
      </c>
      <c r="FX1429" t="n">
        <v>103</v>
      </c>
      <c r="FY1429" t="n">
        <v>52</v>
      </c>
      <c r="GA1429" t="inlineStr"/>
      <c r="GD1429" t="n">
        <v>1</v>
      </c>
      <c r="GF1429" t="n">
        <v>-1150937131</v>
      </c>
      <c r="GG1429" t="n">
        <v>2</v>
      </c>
      <c r="GH1429" t="n">
        <v>1</v>
      </c>
      <c r="GI1429" t="n">
        <v>2</v>
      </c>
      <c r="GJ1429" t="n">
        <v>0</v>
      </c>
      <c r="GK1429" t="n">
        <v>0</v>
      </c>
      <c r="GL1429">
        <f>ROUND(IF(AND(BH1429=3,BI1429=3,FS1429&lt;&gt;0),P1429,0),0)</f>
        <v/>
      </c>
      <c r="GM1429">
        <f>ROUND(O1429+X1429+Y1429,0)+GX1429</f>
        <v/>
      </c>
      <c r="GN1429">
        <f>IF(OR(BI1429=0,BI1429=1),GM1429-GX1429,0)</f>
        <v/>
      </c>
      <c r="GO1429">
        <f>IF(BI1429=2,GM1429-GX1429,0)</f>
        <v/>
      </c>
      <c r="GP1429">
        <f>IF(BI1429=4,GM1429-GX1429,0)</f>
        <v/>
      </c>
      <c r="GR1429" t="n">
        <v>0</v>
      </c>
      <c r="GS1429" t="n">
        <v>3</v>
      </c>
      <c r="GT1429" t="n">
        <v>0</v>
      </c>
      <c r="GU1429" t="inlineStr"/>
      <c r="GV1429">
        <f>ROUND((GT1429),2)</f>
        <v/>
      </c>
      <c r="GW1429" t="n">
        <v>1</v>
      </c>
      <c r="GX1429">
        <f>ROUND(HC1429*I1429,0)</f>
        <v/>
      </c>
      <c r="HA1429" t="n">
        <v>0</v>
      </c>
      <c r="HB1429" t="n">
        <v>0</v>
      </c>
      <c r="HC1429">
        <f>GV1429*GW1429</f>
        <v/>
      </c>
      <c r="HE1429" t="inlineStr"/>
      <c r="HF1429" t="inlineStr"/>
      <c r="HM1429" t="inlineStr"/>
      <c r="HN1429" t="inlineStr">
        <is>
          <t>Пр/812-099.2-1</t>
        </is>
      </c>
      <c r="HO1429" t="inlineStr">
        <is>
          <t>Пр/774-099.2</t>
        </is>
      </c>
      <c r="HP1429" t="inlineStr">
        <is>
          <t>Внутренние санитарнотехнические работы: смена труб, санприборов, запорной арматуры и другое</t>
        </is>
      </c>
      <c r="HQ1429" t="inlineStr">
        <is>
          <t>Внутренние санитарнотехнические работы: смена труб, санприборов, запорной арматуры и другое</t>
        </is>
      </c>
      <c r="HS1429" t="n">
        <v>0</v>
      </c>
      <c r="IK1429" t="n">
        <v>0</v>
      </c>
    </row>
    <row r="1430">
      <c r="A1430" t="n">
        <v>18</v>
      </c>
      <c r="B1430" t="n">
        <v>0</v>
      </c>
      <c r="C1430" t="n">
        <v>693</v>
      </c>
      <c r="E1430" t="inlineStr">
        <is>
          <t>3,1</t>
        </is>
      </c>
      <c r="F1430" t="inlineStr">
        <is>
          <t>509-9899</t>
        </is>
      </c>
      <c r="G1430" t="inlineStr">
        <is>
          <t>Строительный мусор и масса возвратных материалов</t>
        </is>
      </c>
      <c r="H1430" t="inlineStr">
        <is>
          <t>т</t>
        </is>
      </c>
      <c r="I1430">
        <f>I1429*J1430</f>
        <v/>
      </c>
      <c r="J1430" t="n">
        <v>0.24</v>
      </c>
      <c r="K1430" t="n">
        <v>0.24</v>
      </c>
      <c r="O1430">
        <f>ROUND(CP1430,0)</f>
        <v/>
      </c>
      <c r="P1430">
        <f>ROUND(CQ1430*I1430,0)</f>
        <v/>
      </c>
      <c r="Q1430">
        <f>(ROUND((ROUND(((ET1430)*I1430),0)*BB1430),0)+ROUND((ROUND(((AE1430-(EU1430))*I1430),0)*BS1430),0))</f>
        <v/>
      </c>
      <c r="R1430">
        <f>(ROUND((ROUND(((EU1430)*I1430),0)*BS1430),0)+ROUND((ROUND(((AE1430-(EU1430))*I1430),0)*BS1430),0))</f>
        <v/>
      </c>
      <c r="S1430">
        <f>ROUND(CT1430*I1430,0)</f>
        <v/>
      </c>
      <c r="T1430">
        <f>ROUND(CU1430*I1430,0)</f>
        <v/>
      </c>
      <c r="U1430">
        <f>ROUND(CV1430*I1430,7)</f>
        <v/>
      </c>
      <c r="V1430">
        <f>ROUND(CW1430*I1430,7)</f>
        <v/>
      </c>
      <c r="W1430">
        <f>ROUND(CX1430*I1430,0)</f>
        <v/>
      </c>
      <c r="X1430">
        <f>ROUND(CY1430,0)</f>
        <v/>
      </c>
      <c r="Y1430">
        <f>ROUND(CZ1430,0)</f>
        <v/>
      </c>
      <c r="AA1430" t="n">
        <v>78869116</v>
      </c>
      <c r="AB1430">
        <f>ROUND((AC1430+AD1430+AF1430),2)</f>
        <v/>
      </c>
      <c r="AC1430">
        <f>ROUND((ES1430),2)</f>
        <v/>
      </c>
      <c r="AD1430">
        <f>ROUND((((ET1430)-(EU1430))+AE1430),2)</f>
        <v/>
      </c>
      <c r="AE1430">
        <f>ROUND((EU1430),2)</f>
        <v/>
      </c>
      <c r="AF1430">
        <f>ROUND((EV1430),2)</f>
        <v/>
      </c>
      <c r="AG1430">
        <f>ROUND((AP1430),2)</f>
        <v/>
      </c>
      <c r="AH1430">
        <f>(EW1430)</f>
        <v/>
      </c>
      <c r="AI1430">
        <f>(EX1430)</f>
        <v/>
      </c>
      <c r="AJ1430">
        <f>(AS1430)</f>
        <v/>
      </c>
      <c r="AK1430" t="n">
        <v>0</v>
      </c>
      <c r="AL1430" t="n">
        <v>0</v>
      </c>
      <c r="AM1430" t="n">
        <v>0</v>
      </c>
      <c r="AN1430" t="n">
        <v>0</v>
      </c>
      <c r="AO1430" t="n">
        <v>0</v>
      </c>
      <c r="AP1430" t="n">
        <v>0</v>
      </c>
      <c r="AQ1430" t="n">
        <v>0</v>
      </c>
      <c r="AR1430" t="n">
        <v>0</v>
      </c>
      <c r="AS1430" t="n">
        <v>0</v>
      </c>
      <c r="AT1430" t="n">
        <v>103</v>
      </c>
      <c r="AU1430" t="n">
        <v>52</v>
      </c>
      <c r="AV1430" t="n">
        <v>1</v>
      </c>
      <c r="AW1430" t="n">
        <v>1</v>
      </c>
      <c r="AZ1430" t="n">
        <v>1</v>
      </c>
      <c r="BA1430" t="n">
        <v>1</v>
      </c>
      <c r="BB1430" t="n">
        <v>1</v>
      </c>
      <c r="BC1430" t="n">
        <v>1</v>
      </c>
      <c r="BD1430" t="inlineStr"/>
      <c r="BE1430" t="inlineStr"/>
      <c r="BF1430" t="inlineStr"/>
      <c r="BG1430" t="inlineStr"/>
      <c r="BH1430" t="n">
        <v>3</v>
      </c>
      <c r="BI1430" t="n">
        <v>1</v>
      </c>
      <c r="BJ1430" t="inlineStr">
        <is>
          <t>ТССЦ Московской обл., 509-9899, приказ Минстроя России №675/пр от 28.02.2017 № 258/пр</t>
        </is>
      </c>
      <c r="BM1430" t="n">
        <v>65007</v>
      </c>
      <c r="BN1430" t="n">
        <v>0</v>
      </c>
      <c r="BO1430" t="inlineStr"/>
      <c r="BP1430" t="n">
        <v>0</v>
      </c>
      <c r="BQ1430" t="n">
        <v>6</v>
      </c>
      <c r="BR1430" t="n">
        <v>0</v>
      </c>
      <c r="BS1430" t="n">
        <v>1</v>
      </c>
      <c r="BT1430" t="n">
        <v>1</v>
      </c>
      <c r="BU1430" t="n">
        <v>1</v>
      </c>
      <c r="BV1430" t="n">
        <v>1</v>
      </c>
      <c r="BW1430" t="n">
        <v>1</v>
      </c>
      <c r="BX1430" t="n">
        <v>1</v>
      </c>
      <c r="BY1430" t="inlineStr"/>
      <c r="BZ1430" t="n">
        <v>103</v>
      </c>
      <c r="CA1430" t="n">
        <v>52</v>
      </c>
      <c r="CB1430" t="inlineStr"/>
      <c r="CE1430" t="n">
        <v>12</v>
      </c>
      <c r="CF1430" t="n">
        <v>0</v>
      </c>
      <c r="CG1430" t="n">
        <v>0</v>
      </c>
      <c r="CM1430" t="n">
        <v>0</v>
      </c>
      <c r="CN1430" t="inlineStr"/>
      <c r="CO1430" t="n">
        <v>0</v>
      </c>
      <c r="CP1430">
        <f>(P1430+Q1430+S1430)</f>
        <v/>
      </c>
      <c r="CQ1430">
        <f>AC1430*BC1430</f>
        <v/>
      </c>
      <c r="CR1430">
        <f>(ROUND((ROUND(((ET1430)*1),0)*BB1430),0)+ROUND((ROUND(((AE1430-(EU1430))*1),0)*BS1430),0))</f>
        <v/>
      </c>
      <c r="CS1430">
        <f>(ROUND((ROUND(((EU1430)*1),0)*BS1430),0)+ROUND((ROUND(((AE1430-(EU1430))*1),0)*BS1430),0))</f>
        <v/>
      </c>
      <c r="CT1430">
        <f>AF1430*BA1430</f>
        <v/>
      </c>
      <c r="CU1430">
        <f>AG1430</f>
        <v/>
      </c>
      <c r="CV1430">
        <f>AH1430</f>
        <v/>
      </c>
      <c r="CW1430">
        <f>AI1430</f>
        <v/>
      </c>
      <c r="CX1430">
        <f>AJ1430</f>
        <v/>
      </c>
      <c r="CY1430">
        <f>(((S1430+R1430)*AT1430)/100)</f>
        <v/>
      </c>
      <c r="CZ1430">
        <f>(((S1430+R1430)*AU1430)/100)</f>
        <v/>
      </c>
      <c r="DC1430" t="inlineStr"/>
      <c r="DD1430" t="inlineStr"/>
      <c r="DE1430" t="inlineStr"/>
      <c r="DF1430" t="inlineStr"/>
      <c r="DG1430" t="inlineStr"/>
      <c r="DH1430" t="inlineStr"/>
      <c r="DI1430" t="inlineStr"/>
      <c r="DJ1430" t="inlineStr"/>
      <c r="DK1430" t="inlineStr"/>
      <c r="DL1430" t="inlineStr"/>
      <c r="DM1430" t="inlineStr"/>
      <c r="DN1430" t="n">
        <v>0</v>
      </c>
      <c r="DO1430" t="n">
        <v>0</v>
      </c>
      <c r="DP1430" t="n">
        <v>1</v>
      </c>
      <c r="DQ1430" t="n">
        <v>1</v>
      </c>
      <c r="DU1430" t="n">
        <v>1009</v>
      </c>
      <c r="DV1430" t="inlineStr">
        <is>
          <t>т</t>
        </is>
      </c>
      <c r="DW1430" t="inlineStr">
        <is>
          <t>т</t>
        </is>
      </c>
      <c r="DX1430" t="n">
        <v>1000</v>
      </c>
      <c r="DZ1430" t="inlineStr"/>
      <c r="EA1430" t="inlineStr"/>
      <c r="EB1430" t="inlineStr"/>
      <c r="EC1430" t="inlineStr"/>
      <c r="EE1430" t="n">
        <v>78726000</v>
      </c>
      <c r="EF1430" t="n">
        <v>6</v>
      </c>
      <c r="EG1430" t="inlineStr">
        <is>
          <t>Ремонтно-строительные работы</t>
        </is>
      </c>
      <c r="EH1430" t="n">
        <v>99</v>
      </c>
      <c r="EI1430" t="inlineStr">
        <is>
          <t>Внутренние санитарно-технические работы</t>
        </is>
      </c>
      <c r="EJ1430" t="n">
        <v>1</v>
      </c>
      <c r="EK1430" t="n">
        <v>65007</v>
      </c>
      <c r="EL1430" t="inlineStr">
        <is>
          <t>Внутренние санитарнотехнические работы: смена труб, санприборов, запорной арматуры и другое</t>
        </is>
      </c>
      <c r="EM1430" t="inlineStr">
        <is>
          <t>рФЕР-65</t>
        </is>
      </c>
      <c r="EO1430" t="inlineStr"/>
      <c r="EQ1430" t="n">
        <v>0</v>
      </c>
      <c r="ER1430" t="n">
        <v>0</v>
      </c>
      <c r="ES1430" t="n">
        <v>0</v>
      </c>
      <c r="ET1430" t="n">
        <v>0</v>
      </c>
      <c r="EU1430" t="n">
        <v>0</v>
      </c>
      <c r="EV1430" t="n">
        <v>0</v>
      </c>
      <c r="EW1430" t="n">
        <v>0</v>
      </c>
      <c r="EX1430" t="n">
        <v>0</v>
      </c>
      <c r="FQ1430" t="n">
        <v>0</v>
      </c>
      <c r="FR1430" t="n">
        <v>0</v>
      </c>
      <c r="FS1430" t="n">
        <v>0</v>
      </c>
      <c r="FX1430" t="n">
        <v>103</v>
      </c>
      <c r="FY1430" t="n">
        <v>52</v>
      </c>
      <c r="GA1430" t="inlineStr"/>
      <c r="GD1430" t="n">
        <v>1</v>
      </c>
      <c r="GF1430" t="n">
        <v>1839160745</v>
      </c>
      <c r="GG1430" t="n">
        <v>2</v>
      </c>
      <c r="GH1430" t="n">
        <v>1</v>
      </c>
      <c r="GI1430" t="n">
        <v>-2</v>
      </c>
      <c r="GJ1430" t="n">
        <v>0</v>
      </c>
      <c r="GK1430" t="n">
        <v>0</v>
      </c>
      <c r="GL1430">
        <f>ROUND(IF(AND(BH1430=3,BI1430=3,FS1430&lt;&gt;0),P1430,0),0)</f>
        <v/>
      </c>
      <c r="GM1430">
        <f>ROUND(O1430+X1430+Y1430,0)+GX1430</f>
        <v/>
      </c>
      <c r="GN1430">
        <f>IF(OR(BI1430=0,BI1430=1),GM1430-GX1430,0)</f>
        <v/>
      </c>
      <c r="GO1430">
        <f>IF(BI1430=2,GM1430-GX1430,0)</f>
        <v/>
      </c>
      <c r="GP1430">
        <f>IF(BI1430=4,GM1430-GX1430,0)</f>
        <v/>
      </c>
      <c r="GR1430" t="n">
        <v>0</v>
      </c>
      <c r="GS1430" t="n">
        <v>3</v>
      </c>
      <c r="GT1430" t="n">
        <v>0</v>
      </c>
      <c r="GU1430" t="inlineStr"/>
      <c r="GV1430">
        <f>ROUND((GT1430),2)</f>
        <v/>
      </c>
      <c r="GW1430" t="n">
        <v>1</v>
      </c>
      <c r="GX1430">
        <f>ROUND(HC1430*I1430,0)</f>
        <v/>
      </c>
      <c r="HA1430" t="n">
        <v>0</v>
      </c>
      <c r="HB1430" t="n">
        <v>0</v>
      </c>
      <c r="HC1430">
        <f>GV1430*GW1430</f>
        <v/>
      </c>
      <c r="HE1430" t="inlineStr"/>
      <c r="HF1430" t="inlineStr"/>
      <c r="HM1430" t="inlineStr"/>
      <c r="HN1430" t="inlineStr">
        <is>
          <t>Пр/812-099.2-1</t>
        </is>
      </c>
      <c r="HO1430" t="inlineStr">
        <is>
          <t>Пр/774-099.2</t>
        </is>
      </c>
      <c r="HP1430" t="inlineStr">
        <is>
          <t>Внутренние санитарнотехнические работы: смена труб, санприборов, запорной арматуры и другое</t>
        </is>
      </c>
      <c r="HQ1430" t="inlineStr">
        <is>
          <t>Внутренние санитарнотехнические работы: смена труб, санприборов, запорной арматуры и другое</t>
        </is>
      </c>
      <c r="HS1430" t="n">
        <v>0</v>
      </c>
      <c r="IK1430" t="n">
        <v>0</v>
      </c>
    </row>
    <row r="1431">
      <c r="A1431" t="n">
        <v>18</v>
      </c>
      <c r="B1431" t="n">
        <v>0</v>
      </c>
      <c r="C1431" t="n">
        <v>689</v>
      </c>
      <c r="E1431" t="inlineStr">
        <is>
          <t>3,2</t>
        </is>
      </c>
      <c r="F1431" t="inlineStr">
        <is>
          <t>302-0062</t>
        </is>
      </c>
      <c r="G1431" t="inlineStr">
        <is>
          <t>Кран шаровый муфтовый Valtec для воды диаметром 15 мм, тип в/в</t>
        </is>
      </c>
      <c r="H1431" t="inlineStr">
        <is>
          <t>шт.</t>
        </is>
      </c>
      <c r="I1431">
        <f>I1429*J1431</f>
        <v/>
      </c>
      <c r="J1431" t="n">
        <v>66.66666666666667</v>
      </c>
      <c r="K1431" t="n">
        <v>66.66666669999999</v>
      </c>
      <c r="O1431">
        <f>ROUND(CP1431,0)</f>
        <v/>
      </c>
      <c r="P1431">
        <f>ROUND(CQ1431*I1431,0)</f>
        <v/>
      </c>
      <c r="Q1431">
        <f>(ROUND((ROUND(((ET1431)*I1431),0)*BB1431),0)+ROUND((ROUND(((AE1431-(EU1431))*I1431),0)*BS1431),0))</f>
        <v/>
      </c>
      <c r="R1431">
        <f>(ROUND((ROUND(((EU1431)*I1431),0)*BS1431),0)+ROUND((ROUND(((AE1431-(EU1431))*I1431),0)*BS1431),0))</f>
        <v/>
      </c>
      <c r="S1431">
        <f>ROUND(CT1431*I1431,0)</f>
        <v/>
      </c>
      <c r="T1431">
        <f>ROUND(CU1431*I1431,0)</f>
        <v/>
      </c>
      <c r="U1431">
        <f>ROUND(CV1431*I1431,7)</f>
        <v/>
      </c>
      <c r="V1431">
        <f>ROUND(CW1431*I1431,7)</f>
        <v/>
      </c>
      <c r="W1431">
        <f>ROUND(CX1431*I1431,0)</f>
        <v/>
      </c>
      <c r="X1431">
        <f>ROUND(CY1431,0)</f>
        <v/>
      </c>
      <c r="Y1431">
        <f>ROUND(CZ1431,0)</f>
        <v/>
      </c>
      <c r="AA1431" t="n">
        <v>78869116</v>
      </c>
      <c r="AB1431">
        <f>ROUND((AC1431+AD1431+AF1431),2)</f>
        <v/>
      </c>
      <c r="AC1431">
        <f>ROUND((ES1431),2)</f>
        <v/>
      </c>
      <c r="AD1431">
        <f>ROUND((((ET1431)-(EU1431))+AE1431),2)</f>
        <v/>
      </c>
      <c r="AE1431">
        <f>ROUND((EU1431),2)</f>
        <v/>
      </c>
      <c r="AF1431">
        <f>ROUND((EV1431),2)</f>
        <v/>
      </c>
      <c r="AG1431">
        <f>ROUND((AP1431),2)</f>
        <v/>
      </c>
      <c r="AH1431">
        <f>(EW1431)</f>
        <v/>
      </c>
      <c r="AI1431">
        <f>(EX1431)</f>
        <v/>
      </c>
      <c r="AJ1431">
        <f>(AS1431)</f>
        <v/>
      </c>
      <c r="AK1431" t="n">
        <v>28.53</v>
      </c>
      <c r="AL1431" t="n">
        <v>28.53</v>
      </c>
      <c r="AM1431" t="n">
        <v>0</v>
      </c>
      <c r="AN1431" t="n">
        <v>0</v>
      </c>
      <c r="AO1431" t="n">
        <v>0</v>
      </c>
      <c r="AP1431" t="n">
        <v>0</v>
      </c>
      <c r="AQ1431" t="n">
        <v>0</v>
      </c>
      <c r="AR1431" t="n">
        <v>0</v>
      </c>
      <c r="AS1431" t="n">
        <v>0.01</v>
      </c>
      <c r="AT1431" t="n">
        <v>103</v>
      </c>
      <c r="AU1431" t="n">
        <v>52</v>
      </c>
      <c r="AV1431" t="n">
        <v>1</v>
      </c>
      <c r="AW1431" t="n">
        <v>1</v>
      </c>
      <c r="AZ1431" t="n">
        <v>1</v>
      </c>
      <c r="BA1431" t="n">
        <v>1</v>
      </c>
      <c r="BB1431" t="n">
        <v>1</v>
      </c>
      <c r="BC1431" t="n">
        <v>13.47</v>
      </c>
      <c r="BD1431" t="inlineStr"/>
      <c r="BE1431" t="inlineStr"/>
      <c r="BF1431" t="inlineStr"/>
      <c r="BG1431" t="inlineStr"/>
      <c r="BH1431" t="n">
        <v>3</v>
      </c>
      <c r="BI1431" t="n">
        <v>1</v>
      </c>
      <c r="BJ1431" t="inlineStr">
        <is>
          <t>ТССЦ Московской обл., 302-0062, приказ Минстроя России №675/пр от 28.02.2017 № 256/пр</t>
        </is>
      </c>
      <c r="BM1431" t="n">
        <v>65007</v>
      </c>
      <c r="BN1431" t="n">
        <v>0</v>
      </c>
      <c r="BO1431" t="inlineStr">
        <is>
          <t>302-0062</t>
        </is>
      </c>
      <c r="BP1431" t="n">
        <v>1</v>
      </c>
      <c r="BQ1431" t="n">
        <v>6</v>
      </c>
      <c r="BR1431" t="n">
        <v>0</v>
      </c>
      <c r="BS1431" t="n">
        <v>1</v>
      </c>
      <c r="BT1431" t="n">
        <v>1</v>
      </c>
      <c r="BU1431" t="n">
        <v>1</v>
      </c>
      <c r="BV1431" t="n">
        <v>1</v>
      </c>
      <c r="BW1431" t="n">
        <v>1</v>
      </c>
      <c r="BX1431" t="n">
        <v>1</v>
      </c>
      <c r="BY1431" t="inlineStr"/>
      <c r="BZ1431" t="n">
        <v>103</v>
      </c>
      <c r="CA1431" t="n">
        <v>52</v>
      </c>
      <c r="CB1431" t="inlineStr"/>
      <c r="CE1431" t="n">
        <v>12</v>
      </c>
      <c r="CF1431" t="n">
        <v>0</v>
      </c>
      <c r="CG1431" t="n">
        <v>0</v>
      </c>
      <c r="CM1431" t="n">
        <v>0</v>
      </c>
      <c r="CN1431" t="inlineStr"/>
      <c r="CO1431" t="n">
        <v>0</v>
      </c>
      <c r="CP1431">
        <f>(P1431+Q1431+S1431)</f>
        <v/>
      </c>
      <c r="CQ1431">
        <f>AC1431*BC1431</f>
        <v/>
      </c>
      <c r="CR1431">
        <f>(ROUND((ROUND(((ET1431)*1),0)*BB1431),0)+ROUND((ROUND(((AE1431-(EU1431))*1),0)*BS1431),0))</f>
        <v/>
      </c>
      <c r="CS1431">
        <f>(ROUND((ROUND(((EU1431)*1),0)*BS1431),0)+ROUND((ROUND(((AE1431-(EU1431))*1),0)*BS1431),0))</f>
        <v/>
      </c>
      <c r="CT1431">
        <f>AF1431*BA1431</f>
        <v/>
      </c>
      <c r="CU1431">
        <f>AG1431</f>
        <v/>
      </c>
      <c r="CV1431">
        <f>AH1431</f>
        <v/>
      </c>
      <c r="CW1431">
        <f>AI1431</f>
        <v/>
      </c>
      <c r="CX1431">
        <f>AJ1431</f>
        <v/>
      </c>
      <c r="CY1431">
        <f>(((S1431+R1431)*AT1431)/100)</f>
        <v/>
      </c>
      <c r="CZ1431">
        <f>(((S1431+R1431)*AU1431)/100)</f>
        <v/>
      </c>
      <c r="DC1431" t="inlineStr"/>
      <c r="DD1431" t="inlineStr"/>
      <c r="DE1431" t="inlineStr"/>
      <c r="DF1431" t="inlineStr"/>
      <c r="DG1431" t="inlineStr"/>
      <c r="DH1431" t="inlineStr"/>
      <c r="DI1431" t="inlineStr"/>
      <c r="DJ1431" t="inlineStr"/>
      <c r="DK1431" t="inlineStr"/>
      <c r="DL1431" t="inlineStr"/>
      <c r="DM1431" t="inlineStr"/>
      <c r="DN1431" t="n">
        <v>0</v>
      </c>
      <c r="DO1431" t="n">
        <v>0</v>
      </c>
      <c r="DP1431" t="n">
        <v>1</v>
      </c>
      <c r="DQ1431" t="n">
        <v>1</v>
      </c>
      <c r="DU1431" t="n">
        <v>1010</v>
      </c>
      <c r="DV1431" t="inlineStr">
        <is>
          <t>шт.</t>
        </is>
      </c>
      <c r="DW1431" t="inlineStr">
        <is>
          <t>шт.</t>
        </is>
      </c>
      <c r="DX1431" t="n">
        <v>1</v>
      </c>
      <c r="DZ1431" t="inlineStr"/>
      <c r="EA1431" t="inlineStr"/>
      <c r="EB1431" t="inlineStr"/>
      <c r="EC1431" t="inlineStr"/>
      <c r="EE1431" t="n">
        <v>78726000</v>
      </c>
      <c r="EF1431" t="n">
        <v>6</v>
      </c>
      <c r="EG1431" t="inlineStr">
        <is>
          <t>Ремонтно-строительные работы</t>
        </is>
      </c>
      <c r="EH1431" t="n">
        <v>99</v>
      </c>
      <c r="EI1431" t="inlineStr">
        <is>
          <t>Внутренние санитарно-технические работы</t>
        </is>
      </c>
      <c r="EJ1431" t="n">
        <v>1</v>
      </c>
      <c r="EK1431" t="n">
        <v>65007</v>
      </c>
      <c r="EL1431" t="inlineStr">
        <is>
          <t>Внутренние санитарнотехнические работы: смена труб, санприборов, запорной арматуры и другое</t>
        </is>
      </c>
      <c r="EM1431" t="inlineStr">
        <is>
          <t>рФЕР-65</t>
        </is>
      </c>
      <c r="EO1431" t="inlineStr"/>
      <c r="EQ1431" t="n">
        <v>0</v>
      </c>
      <c r="ER1431" t="n">
        <v>28.53</v>
      </c>
      <c r="ES1431" t="n">
        <v>28.53</v>
      </c>
      <c r="ET1431" t="n">
        <v>0</v>
      </c>
      <c r="EU1431" t="n">
        <v>0</v>
      </c>
      <c r="EV1431" t="n">
        <v>0</v>
      </c>
      <c r="EW1431" t="n">
        <v>0</v>
      </c>
      <c r="EX1431" t="n">
        <v>0</v>
      </c>
      <c r="FQ1431" t="n">
        <v>0</v>
      </c>
      <c r="FR1431" t="n">
        <v>0</v>
      </c>
      <c r="FS1431" t="n">
        <v>0</v>
      </c>
      <c r="FX1431" t="n">
        <v>103</v>
      </c>
      <c r="FY1431" t="n">
        <v>52</v>
      </c>
      <c r="GA1431" t="inlineStr"/>
      <c r="GD1431" t="n">
        <v>1</v>
      </c>
      <c r="GF1431" t="n">
        <v>-1687406522</v>
      </c>
      <c r="GG1431" t="n">
        <v>2</v>
      </c>
      <c r="GH1431" t="n">
        <v>1</v>
      </c>
      <c r="GI1431" t="n">
        <v>2</v>
      </c>
      <c r="GJ1431" t="n">
        <v>0</v>
      </c>
      <c r="GK1431" t="n">
        <v>0</v>
      </c>
      <c r="GL1431">
        <f>ROUND(IF(AND(BH1431=3,BI1431=3,FS1431&lt;&gt;0),P1431,0),0)</f>
        <v/>
      </c>
      <c r="GM1431">
        <f>ROUND(O1431+X1431+Y1431,0)+GX1431</f>
        <v/>
      </c>
      <c r="GN1431">
        <f>IF(OR(BI1431=0,BI1431=1),GM1431-GX1431,0)</f>
        <v/>
      </c>
      <c r="GO1431">
        <f>IF(BI1431=2,GM1431-GX1431,0)</f>
        <v/>
      </c>
      <c r="GP1431">
        <f>IF(BI1431=4,GM1431-GX1431,0)</f>
        <v/>
      </c>
      <c r="GR1431" t="n">
        <v>0</v>
      </c>
      <c r="GS1431" t="n">
        <v>3</v>
      </c>
      <c r="GT1431" t="n">
        <v>0</v>
      </c>
      <c r="GU1431" t="inlineStr"/>
      <c r="GV1431">
        <f>ROUND((GT1431),2)</f>
        <v/>
      </c>
      <c r="GW1431" t="n">
        <v>1</v>
      </c>
      <c r="GX1431">
        <f>ROUND(HC1431*I1431,0)</f>
        <v/>
      </c>
      <c r="HA1431" t="n">
        <v>0</v>
      </c>
      <c r="HB1431" t="n">
        <v>0</v>
      </c>
      <c r="HC1431">
        <f>GV1431*GW1431</f>
        <v/>
      </c>
      <c r="HE1431" t="inlineStr"/>
      <c r="HF1431" t="inlineStr"/>
      <c r="HM1431" t="inlineStr"/>
      <c r="HN1431" t="inlineStr">
        <is>
          <t>Пр/812-099.2-1</t>
        </is>
      </c>
      <c r="HO1431" t="inlineStr">
        <is>
          <t>Пр/774-099.2</t>
        </is>
      </c>
      <c r="HP1431" t="inlineStr">
        <is>
          <t>Внутренние санитарнотехнические работы: смена труб, санприборов, запорной арматуры и другое</t>
        </is>
      </c>
      <c r="HQ1431" t="inlineStr">
        <is>
          <t>Внутренние санитарнотехнические работы: смена труб, санприборов, запорной арматуры и другое</t>
        </is>
      </c>
      <c r="HS1431" t="n">
        <v>0</v>
      </c>
      <c r="IK1431" t="n">
        <v>0</v>
      </c>
    </row>
    <row r="1432">
      <c r="A1432" t="n">
        <v>18</v>
      </c>
      <c r="B1432" t="n">
        <v>0</v>
      </c>
      <c r="C1432" t="n">
        <v>690</v>
      </c>
      <c r="E1432" t="inlineStr">
        <is>
          <t>3,3</t>
        </is>
      </c>
      <c r="F1432" t="inlineStr">
        <is>
          <t>302-0066</t>
        </is>
      </c>
      <c r="G1432" t="inlineStr">
        <is>
          <t>Кран шаровый муфтовый Valtec для воды диаметром 40 мм, тип в/в</t>
        </is>
      </c>
      <c r="H1432" t="inlineStr">
        <is>
          <t>шт.</t>
        </is>
      </c>
      <c r="I1432">
        <f>I1429*J1432</f>
        <v/>
      </c>
      <c r="J1432" t="n">
        <v>33.33333333333334</v>
      </c>
      <c r="K1432" t="n">
        <v>33.3333333</v>
      </c>
      <c r="O1432">
        <f>ROUND(CP1432,0)</f>
        <v/>
      </c>
      <c r="P1432">
        <f>ROUND(CQ1432*I1432,0)</f>
        <v/>
      </c>
      <c r="Q1432">
        <f>(ROUND((ROUND(((ET1432)*I1432),0)*BB1432),0)+ROUND((ROUND(((AE1432-(EU1432))*I1432),0)*BS1432),0))</f>
        <v/>
      </c>
      <c r="R1432">
        <f>(ROUND((ROUND(((EU1432)*I1432),0)*BS1432),0)+ROUND((ROUND(((AE1432-(EU1432))*I1432),0)*BS1432),0))</f>
        <v/>
      </c>
      <c r="S1432">
        <f>ROUND(CT1432*I1432,0)</f>
        <v/>
      </c>
      <c r="T1432">
        <f>ROUND(CU1432*I1432,0)</f>
        <v/>
      </c>
      <c r="U1432">
        <f>ROUND(CV1432*I1432,7)</f>
        <v/>
      </c>
      <c r="V1432">
        <f>ROUND(CW1432*I1432,7)</f>
        <v/>
      </c>
      <c r="W1432">
        <f>ROUND(CX1432*I1432,0)</f>
        <v/>
      </c>
      <c r="X1432">
        <f>ROUND(CY1432,0)</f>
        <v/>
      </c>
      <c r="Y1432">
        <f>ROUND(CZ1432,0)</f>
        <v/>
      </c>
      <c r="AA1432" t="n">
        <v>78869116</v>
      </c>
      <c r="AB1432">
        <f>ROUND((AC1432+AD1432+AF1432),2)</f>
        <v/>
      </c>
      <c r="AC1432">
        <f>ROUND((ES1432),2)</f>
        <v/>
      </c>
      <c r="AD1432">
        <f>ROUND((((ET1432)-(EU1432))+AE1432),2)</f>
        <v/>
      </c>
      <c r="AE1432">
        <f>ROUND((EU1432),2)</f>
        <v/>
      </c>
      <c r="AF1432">
        <f>ROUND((EV1432),2)</f>
        <v/>
      </c>
      <c r="AG1432">
        <f>ROUND((AP1432),2)</f>
        <v/>
      </c>
      <c r="AH1432">
        <f>(EW1432)</f>
        <v/>
      </c>
      <c r="AI1432">
        <f>(EX1432)</f>
        <v/>
      </c>
      <c r="AJ1432">
        <f>(AS1432)</f>
        <v/>
      </c>
      <c r="AK1432" t="n">
        <v>172.88</v>
      </c>
      <c r="AL1432" t="n">
        <v>172.88</v>
      </c>
      <c r="AM1432" t="n">
        <v>0</v>
      </c>
      <c r="AN1432" t="n">
        <v>0</v>
      </c>
      <c r="AO1432" t="n">
        <v>0</v>
      </c>
      <c r="AP1432" t="n">
        <v>0</v>
      </c>
      <c r="AQ1432" t="n">
        <v>0</v>
      </c>
      <c r="AR1432" t="n">
        <v>0</v>
      </c>
      <c r="AS1432" t="n">
        <v>0.04</v>
      </c>
      <c r="AT1432" t="n">
        <v>103</v>
      </c>
      <c r="AU1432" t="n">
        <v>52</v>
      </c>
      <c r="AV1432" t="n">
        <v>1</v>
      </c>
      <c r="AW1432" t="n">
        <v>1</v>
      </c>
      <c r="AZ1432" t="n">
        <v>1</v>
      </c>
      <c r="BA1432" t="n">
        <v>1</v>
      </c>
      <c r="BB1432" t="n">
        <v>1</v>
      </c>
      <c r="BC1432" t="n">
        <v>13.16</v>
      </c>
      <c r="BD1432" t="inlineStr"/>
      <c r="BE1432" t="inlineStr"/>
      <c r="BF1432" t="inlineStr"/>
      <c r="BG1432" t="inlineStr"/>
      <c r="BH1432" t="n">
        <v>3</v>
      </c>
      <c r="BI1432" t="n">
        <v>1</v>
      </c>
      <c r="BJ1432" t="inlineStr">
        <is>
          <t>ТССЦ Московской обл., 302-0066, приказ Минстроя России №675/пр от 28.02.2017 № 256/пр</t>
        </is>
      </c>
      <c r="BM1432" t="n">
        <v>65007</v>
      </c>
      <c r="BN1432" t="n">
        <v>0</v>
      </c>
      <c r="BO1432" t="inlineStr">
        <is>
          <t>302-0066</t>
        </is>
      </c>
      <c r="BP1432" t="n">
        <v>1</v>
      </c>
      <c r="BQ1432" t="n">
        <v>6</v>
      </c>
      <c r="BR1432" t="n">
        <v>0</v>
      </c>
      <c r="BS1432" t="n">
        <v>1</v>
      </c>
      <c r="BT1432" t="n">
        <v>1</v>
      </c>
      <c r="BU1432" t="n">
        <v>1</v>
      </c>
      <c r="BV1432" t="n">
        <v>1</v>
      </c>
      <c r="BW1432" t="n">
        <v>1</v>
      </c>
      <c r="BX1432" t="n">
        <v>1</v>
      </c>
      <c r="BY1432" t="inlineStr"/>
      <c r="BZ1432" t="n">
        <v>103</v>
      </c>
      <c r="CA1432" t="n">
        <v>52</v>
      </c>
      <c r="CB1432" t="inlineStr"/>
      <c r="CE1432" t="n">
        <v>12</v>
      </c>
      <c r="CF1432" t="n">
        <v>0</v>
      </c>
      <c r="CG1432" t="n">
        <v>0</v>
      </c>
      <c r="CM1432" t="n">
        <v>0</v>
      </c>
      <c r="CN1432" t="inlineStr"/>
      <c r="CO1432" t="n">
        <v>0</v>
      </c>
      <c r="CP1432">
        <f>(P1432+Q1432+S1432)</f>
        <v/>
      </c>
      <c r="CQ1432">
        <f>AC1432*BC1432</f>
        <v/>
      </c>
      <c r="CR1432">
        <f>(ROUND((ROUND(((ET1432)*1),0)*BB1432),0)+ROUND((ROUND(((AE1432-(EU1432))*1),0)*BS1432),0))</f>
        <v/>
      </c>
      <c r="CS1432">
        <f>(ROUND((ROUND(((EU1432)*1),0)*BS1432),0)+ROUND((ROUND(((AE1432-(EU1432))*1),0)*BS1432),0))</f>
        <v/>
      </c>
      <c r="CT1432">
        <f>AF1432*BA1432</f>
        <v/>
      </c>
      <c r="CU1432">
        <f>AG1432</f>
        <v/>
      </c>
      <c r="CV1432">
        <f>AH1432</f>
        <v/>
      </c>
      <c r="CW1432">
        <f>AI1432</f>
        <v/>
      </c>
      <c r="CX1432">
        <f>AJ1432</f>
        <v/>
      </c>
      <c r="CY1432">
        <f>(((S1432+R1432)*AT1432)/100)</f>
        <v/>
      </c>
      <c r="CZ1432">
        <f>(((S1432+R1432)*AU1432)/100)</f>
        <v/>
      </c>
      <c r="DC1432" t="inlineStr"/>
      <c r="DD1432" t="inlineStr"/>
      <c r="DE1432" t="inlineStr"/>
      <c r="DF1432" t="inlineStr"/>
      <c r="DG1432" t="inlineStr"/>
      <c r="DH1432" t="inlineStr"/>
      <c r="DI1432" t="inlineStr"/>
      <c r="DJ1432" t="inlineStr"/>
      <c r="DK1432" t="inlineStr"/>
      <c r="DL1432" t="inlineStr"/>
      <c r="DM1432" t="inlineStr"/>
      <c r="DN1432" t="n">
        <v>0</v>
      </c>
      <c r="DO1432" t="n">
        <v>0</v>
      </c>
      <c r="DP1432" t="n">
        <v>1</v>
      </c>
      <c r="DQ1432" t="n">
        <v>1</v>
      </c>
      <c r="DU1432" t="n">
        <v>1010</v>
      </c>
      <c r="DV1432" t="inlineStr">
        <is>
          <t>шт.</t>
        </is>
      </c>
      <c r="DW1432" t="inlineStr">
        <is>
          <t>шт.</t>
        </is>
      </c>
      <c r="DX1432" t="n">
        <v>1</v>
      </c>
      <c r="DZ1432" t="inlineStr"/>
      <c r="EA1432" t="inlineStr"/>
      <c r="EB1432" t="inlineStr"/>
      <c r="EC1432" t="inlineStr"/>
      <c r="EE1432" t="n">
        <v>78726000</v>
      </c>
      <c r="EF1432" t="n">
        <v>6</v>
      </c>
      <c r="EG1432" t="inlineStr">
        <is>
          <t>Ремонтно-строительные работы</t>
        </is>
      </c>
      <c r="EH1432" t="n">
        <v>99</v>
      </c>
      <c r="EI1432" t="inlineStr">
        <is>
          <t>Внутренние санитарно-технические работы</t>
        </is>
      </c>
      <c r="EJ1432" t="n">
        <v>1</v>
      </c>
      <c r="EK1432" t="n">
        <v>65007</v>
      </c>
      <c r="EL1432" t="inlineStr">
        <is>
          <t>Внутренние санитарнотехнические работы: смена труб, санприборов, запорной арматуры и другое</t>
        </is>
      </c>
      <c r="EM1432" t="inlineStr">
        <is>
          <t>рФЕР-65</t>
        </is>
      </c>
      <c r="EO1432" t="inlineStr"/>
      <c r="EQ1432" t="n">
        <v>0</v>
      </c>
      <c r="ER1432" t="n">
        <v>172.88</v>
      </c>
      <c r="ES1432" t="n">
        <v>172.88</v>
      </c>
      <c r="ET1432" t="n">
        <v>0</v>
      </c>
      <c r="EU1432" t="n">
        <v>0</v>
      </c>
      <c r="EV1432" t="n">
        <v>0</v>
      </c>
      <c r="EW1432" t="n">
        <v>0</v>
      </c>
      <c r="EX1432" t="n">
        <v>0</v>
      </c>
      <c r="FQ1432" t="n">
        <v>0</v>
      </c>
      <c r="FR1432" t="n">
        <v>0</v>
      </c>
      <c r="FS1432" t="n">
        <v>0</v>
      </c>
      <c r="FX1432" t="n">
        <v>103</v>
      </c>
      <c r="FY1432" t="n">
        <v>52</v>
      </c>
      <c r="GA1432" t="inlineStr"/>
      <c r="GD1432" t="n">
        <v>1</v>
      </c>
      <c r="GF1432" t="n">
        <v>-1542320480</v>
      </c>
      <c r="GG1432" t="n">
        <v>2</v>
      </c>
      <c r="GH1432" t="n">
        <v>1</v>
      </c>
      <c r="GI1432" t="n">
        <v>2</v>
      </c>
      <c r="GJ1432" t="n">
        <v>0</v>
      </c>
      <c r="GK1432" t="n">
        <v>0</v>
      </c>
      <c r="GL1432">
        <f>ROUND(IF(AND(BH1432=3,BI1432=3,FS1432&lt;&gt;0),P1432,0),0)</f>
        <v/>
      </c>
      <c r="GM1432">
        <f>ROUND(O1432+X1432+Y1432,0)+GX1432</f>
        <v/>
      </c>
      <c r="GN1432">
        <f>IF(OR(BI1432=0,BI1432=1),GM1432-GX1432,0)</f>
        <v/>
      </c>
      <c r="GO1432">
        <f>IF(BI1432=2,GM1432-GX1432,0)</f>
        <v/>
      </c>
      <c r="GP1432">
        <f>IF(BI1432=4,GM1432-GX1432,0)</f>
        <v/>
      </c>
      <c r="GR1432" t="n">
        <v>0</v>
      </c>
      <c r="GS1432" t="n">
        <v>3</v>
      </c>
      <c r="GT1432" t="n">
        <v>0</v>
      </c>
      <c r="GU1432" t="inlineStr"/>
      <c r="GV1432">
        <f>ROUND((GT1432),2)</f>
        <v/>
      </c>
      <c r="GW1432" t="n">
        <v>1</v>
      </c>
      <c r="GX1432">
        <f>ROUND(HC1432*I1432,0)</f>
        <v/>
      </c>
      <c r="HA1432" t="n">
        <v>0</v>
      </c>
      <c r="HB1432" t="n">
        <v>0</v>
      </c>
      <c r="HC1432">
        <f>GV1432*GW1432</f>
        <v/>
      </c>
      <c r="HE1432" t="inlineStr"/>
      <c r="HF1432" t="inlineStr"/>
      <c r="HM1432" t="inlineStr"/>
      <c r="HN1432" t="inlineStr">
        <is>
          <t>Пр/812-099.2-1</t>
        </is>
      </c>
      <c r="HO1432" t="inlineStr">
        <is>
          <t>Пр/774-099.2</t>
        </is>
      </c>
      <c r="HP1432" t="inlineStr">
        <is>
          <t>Внутренние санитарнотехнические работы: смена труб, санприборов, запорной арматуры и другое</t>
        </is>
      </c>
      <c r="HQ1432" t="inlineStr">
        <is>
          <t>Внутренние санитарнотехнические работы: смена труб, санприборов, запорной арматуры и другое</t>
        </is>
      </c>
      <c r="HS1432" t="n">
        <v>0</v>
      </c>
      <c r="IK1432" t="n">
        <v>0</v>
      </c>
    </row>
    <row r="1433">
      <c r="A1433" t="n">
        <v>18</v>
      </c>
      <c r="B1433" t="n">
        <v>0</v>
      </c>
      <c r="C1433" t="n">
        <v>692</v>
      </c>
      <c r="E1433" t="inlineStr">
        <is>
          <t>3,4</t>
        </is>
      </c>
      <c r="F1433" t="inlineStr">
        <is>
          <t>507-5010</t>
        </is>
      </c>
      <c r="G1433" t="inlineStr">
        <is>
          <t>Муфта полипропиленовая соединительная диаметром 40 мм</t>
        </is>
      </c>
      <c r="H1433" t="inlineStr">
        <is>
          <t>10 шт.</t>
        </is>
      </c>
      <c r="I1433">
        <f>I1429*J1433</f>
        <v/>
      </c>
      <c r="J1433" t="n">
        <v>3.333333333333333</v>
      </c>
      <c r="K1433" t="n">
        <v>3.3333333</v>
      </c>
      <c r="O1433">
        <f>ROUND(CP1433,0)</f>
        <v/>
      </c>
      <c r="P1433">
        <f>ROUND(CQ1433*I1433,0)</f>
        <v/>
      </c>
      <c r="Q1433">
        <f>(ROUND((ROUND(((ET1433)*I1433),0)*BB1433),0)+ROUND((ROUND(((AE1433-(EU1433))*I1433),0)*BS1433),0))</f>
        <v/>
      </c>
      <c r="R1433">
        <f>(ROUND((ROUND(((EU1433)*I1433),0)*BS1433),0)+ROUND((ROUND(((AE1433-(EU1433))*I1433),0)*BS1433),0))</f>
        <v/>
      </c>
      <c r="S1433">
        <f>ROUND(CT1433*I1433,0)</f>
        <v/>
      </c>
      <c r="T1433">
        <f>ROUND(CU1433*I1433,0)</f>
        <v/>
      </c>
      <c r="U1433">
        <f>ROUND(CV1433*I1433,7)</f>
        <v/>
      </c>
      <c r="V1433">
        <f>ROUND(CW1433*I1433,7)</f>
        <v/>
      </c>
      <c r="W1433">
        <f>ROUND(CX1433*I1433,0)</f>
        <v/>
      </c>
      <c r="X1433">
        <f>ROUND(CY1433,0)</f>
        <v/>
      </c>
      <c r="Y1433">
        <f>ROUND(CZ1433,0)</f>
        <v/>
      </c>
      <c r="AA1433" t="n">
        <v>78869116</v>
      </c>
      <c r="AB1433">
        <f>ROUND((AC1433+AD1433+AF1433),2)</f>
        <v/>
      </c>
      <c r="AC1433">
        <f>ROUND((ES1433),2)</f>
        <v/>
      </c>
      <c r="AD1433">
        <f>ROUND((((ET1433)-(EU1433))+AE1433),2)</f>
        <v/>
      </c>
      <c r="AE1433">
        <f>ROUND((EU1433),2)</f>
        <v/>
      </c>
      <c r="AF1433">
        <f>ROUND((EV1433),2)</f>
        <v/>
      </c>
      <c r="AG1433">
        <f>ROUND((AP1433),2)</f>
        <v/>
      </c>
      <c r="AH1433">
        <f>(EW1433)</f>
        <v/>
      </c>
      <c r="AI1433">
        <f>(EX1433)</f>
        <v/>
      </c>
      <c r="AJ1433">
        <f>(AS1433)</f>
        <v/>
      </c>
      <c r="AK1433" t="n">
        <v>24.9</v>
      </c>
      <c r="AL1433" t="n">
        <v>24.9</v>
      </c>
      <c r="AM1433" t="n">
        <v>0</v>
      </c>
      <c r="AN1433" t="n">
        <v>0</v>
      </c>
      <c r="AO1433" t="n">
        <v>0</v>
      </c>
      <c r="AP1433" t="n">
        <v>0</v>
      </c>
      <c r="AQ1433" t="n">
        <v>0</v>
      </c>
      <c r="AR1433" t="n">
        <v>0</v>
      </c>
      <c r="AS1433" t="n">
        <v>0.02</v>
      </c>
      <c r="AT1433" t="n">
        <v>103</v>
      </c>
      <c r="AU1433" t="n">
        <v>52</v>
      </c>
      <c r="AV1433" t="n">
        <v>1</v>
      </c>
      <c r="AW1433" t="n">
        <v>1</v>
      </c>
      <c r="AZ1433" t="n">
        <v>1</v>
      </c>
      <c r="BA1433" t="n">
        <v>1</v>
      </c>
      <c r="BB1433" t="n">
        <v>1</v>
      </c>
      <c r="BC1433" t="n">
        <v>8.220000000000001</v>
      </c>
      <c r="BD1433" t="inlineStr"/>
      <c r="BE1433" t="inlineStr"/>
      <c r="BF1433" t="inlineStr"/>
      <c r="BG1433" t="inlineStr"/>
      <c r="BH1433" t="n">
        <v>3</v>
      </c>
      <c r="BI1433" t="n">
        <v>1</v>
      </c>
      <c r="BJ1433" t="inlineStr">
        <is>
          <t>ТССЦ Московской обл., 507-5010, приказ Минстроя России №675/пр от 28.02.2017 № 258/пр</t>
        </is>
      </c>
      <c r="BM1433" t="n">
        <v>65007</v>
      </c>
      <c r="BN1433" t="n">
        <v>0</v>
      </c>
      <c r="BO1433" t="inlineStr">
        <is>
          <t>507-5010</t>
        </is>
      </c>
      <c r="BP1433" t="n">
        <v>1</v>
      </c>
      <c r="BQ1433" t="n">
        <v>6</v>
      </c>
      <c r="BR1433" t="n">
        <v>0</v>
      </c>
      <c r="BS1433" t="n">
        <v>1</v>
      </c>
      <c r="BT1433" t="n">
        <v>1</v>
      </c>
      <c r="BU1433" t="n">
        <v>1</v>
      </c>
      <c r="BV1433" t="n">
        <v>1</v>
      </c>
      <c r="BW1433" t="n">
        <v>1</v>
      </c>
      <c r="BX1433" t="n">
        <v>1</v>
      </c>
      <c r="BY1433" t="inlineStr"/>
      <c r="BZ1433" t="n">
        <v>103</v>
      </c>
      <c r="CA1433" t="n">
        <v>52</v>
      </c>
      <c r="CB1433" t="inlineStr"/>
      <c r="CE1433" t="n">
        <v>12</v>
      </c>
      <c r="CF1433" t="n">
        <v>0</v>
      </c>
      <c r="CG1433" t="n">
        <v>0</v>
      </c>
      <c r="CM1433" t="n">
        <v>0</v>
      </c>
      <c r="CN1433" t="inlineStr"/>
      <c r="CO1433" t="n">
        <v>0</v>
      </c>
      <c r="CP1433">
        <f>(P1433+Q1433+S1433)</f>
        <v/>
      </c>
      <c r="CQ1433">
        <f>AC1433*BC1433</f>
        <v/>
      </c>
      <c r="CR1433">
        <f>(ROUND((ROUND(((ET1433)*1),0)*BB1433),0)+ROUND((ROUND(((AE1433-(EU1433))*1),0)*BS1433),0))</f>
        <v/>
      </c>
      <c r="CS1433">
        <f>(ROUND((ROUND(((EU1433)*1),0)*BS1433),0)+ROUND((ROUND(((AE1433-(EU1433))*1),0)*BS1433),0))</f>
        <v/>
      </c>
      <c r="CT1433">
        <f>AF1433*BA1433</f>
        <v/>
      </c>
      <c r="CU1433">
        <f>AG1433</f>
        <v/>
      </c>
      <c r="CV1433">
        <f>AH1433</f>
        <v/>
      </c>
      <c r="CW1433">
        <f>AI1433</f>
        <v/>
      </c>
      <c r="CX1433">
        <f>AJ1433</f>
        <v/>
      </c>
      <c r="CY1433">
        <f>(((S1433+R1433)*AT1433)/100)</f>
        <v/>
      </c>
      <c r="CZ1433">
        <f>(((S1433+R1433)*AU1433)/100)</f>
        <v/>
      </c>
      <c r="DC1433" t="inlineStr"/>
      <c r="DD1433" t="inlineStr"/>
      <c r="DE1433" t="inlineStr"/>
      <c r="DF1433" t="inlineStr"/>
      <c r="DG1433" t="inlineStr"/>
      <c r="DH1433" t="inlineStr"/>
      <c r="DI1433" t="inlineStr"/>
      <c r="DJ1433" t="inlineStr"/>
      <c r="DK1433" t="inlineStr"/>
      <c r="DL1433" t="inlineStr"/>
      <c r="DM1433" t="inlineStr"/>
      <c r="DN1433" t="n">
        <v>0</v>
      </c>
      <c r="DO1433" t="n">
        <v>0</v>
      </c>
      <c r="DP1433" t="n">
        <v>1</v>
      </c>
      <c r="DQ1433" t="n">
        <v>1</v>
      </c>
      <c r="DU1433" t="n">
        <v>1010</v>
      </c>
      <c r="DV1433" t="inlineStr">
        <is>
          <t>10 шт.</t>
        </is>
      </c>
      <c r="DW1433" t="inlineStr">
        <is>
          <t>10 шт.</t>
        </is>
      </c>
      <c r="DX1433" t="n">
        <v>10</v>
      </c>
      <c r="DZ1433" t="inlineStr"/>
      <c r="EA1433" t="inlineStr"/>
      <c r="EB1433" t="inlineStr"/>
      <c r="EC1433" t="inlineStr"/>
      <c r="EE1433" t="n">
        <v>78726000</v>
      </c>
      <c r="EF1433" t="n">
        <v>6</v>
      </c>
      <c r="EG1433" t="inlineStr">
        <is>
          <t>Ремонтно-строительные работы</t>
        </is>
      </c>
      <c r="EH1433" t="n">
        <v>99</v>
      </c>
      <c r="EI1433" t="inlineStr">
        <is>
          <t>Внутренние санитарно-технические работы</t>
        </is>
      </c>
      <c r="EJ1433" t="n">
        <v>1</v>
      </c>
      <c r="EK1433" t="n">
        <v>65007</v>
      </c>
      <c r="EL1433" t="inlineStr">
        <is>
          <t>Внутренние санитарнотехнические работы: смена труб, санприборов, запорной арматуры и другое</t>
        </is>
      </c>
      <c r="EM1433" t="inlineStr">
        <is>
          <t>рФЕР-65</t>
        </is>
      </c>
      <c r="EO1433" t="inlineStr"/>
      <c r="EQ1433" t="n">
        <v>0</v>
      </c>
      <c r="ER1433" t="n">
        <v>24.9</v>
      </c>
      <c r="ES1433" t="n">
        <v>24.9</v>
      </c>
      <c r="ET1433" t="n">
        <v>0</v>
      </c>
      <c r="EU1433" t="n">
        <v>0</v>
      </c>
      <c r="EV1433" t="n">
        <v>0</v>
      </c>
      <c r="EW1433" t="n">
        <v>0</v>
      </c>
      <c r="EX1433" t="n">
        <v>0</v>
      </c>
      <c r="FQ1433" t="n">
        <v>0</v>
      </c>
      <c r="FR1433" t="n">
        <v>0</v>
      </c>
      <c r="FS1433" t="n">
        <v>0</v>
      </c>
      <c r="FX1433" t="n">
        <v>103</v>
      </c>
      <c r="FY1433" t="n">
        <v>52</v>
      </c>
      <c r="GA1433" t="inlineStr"/>
      <c r="GD1433" t="n">
        <v>1</v>
      </c>
      <c r="GF1433" t="n">
        <v>1049066160</v>
      </c>
      <c r="GG1433" t="n">
        <v>2</v>
      </c>
      <c r="GH1433" t="n">
        <v>1</v>
      </c>
      <c r="GI1433" t="n">
        <v>2</v>
      </c>
      <c r="GJ1433" t="n">
        <v>0</v>
      </c>
      <c r="GK1433" t="n">
        <v>0</v>
      </c>
      <c r="GL1433">
        <f>ROUND(IF(AND(BH1433=3,BI1433=3,FS1433&lt;&gt;0),P1433,0),0)</f>
        <v/>
      </c>
      <c r="GM1433">
        <f>ROUND(O1433+X1433+Y1433,0)+GX1433</f>
        <v/>
      </c>
      <c r="GN1433">
        <f>IF(OR(BI1433=0,BI1433=1),GM1433-GX1433,0)</f>
        <v/>
      </c>
      <c r="GO1433">
        <f>IF(BI1433=2,GM1433-GX1433,0)</f>
        <v/>
      </c>
      <c r="GP1433">
        <f>IF(BI1433=4,GM1433-GX1433,0)</f>
        <v/>
      </c>
      <c r="GR1433" t="n">
        <v>0</v>
      </c>
      <c r="GS1433" t="n">
        <v>3</v>
      </c>
      <c r="GT1433" t="n">
        <v>0</v>
      </c>
      <c r="GU1433" t="inlineStr"/>
      <c r="GV1433">
        <f>ROUND((GT1433),2)</f>
        <v/>
      </c>
      <c r="GW1433" t="n">
        <v>1</v>
      </c>
      <c r="GX1433">
        <f>ROUND(HC1433*I1433,0)</f>
        <v/>
      </c>
      <c r="HA1433" t="n">
        <v>0</v>
      </c>
      <c r="HB1433" t="n">
        <v>0</v>
      </c>
      <c r="HC1433">
        <f>GV1433*GW1433</f>
        <v/>
      </c>
      <c r="HE1433" t="inlineStr"/>
      <c r="HF1433" t="inlineStr"/>
      <c r="HM1433" t="inlineStr"/>
      <c r="HN1433" t="inlineStr">
        <is>
          <t>Пр/812-099.2-1</t>
        </is>
      </c>
      <c r="HO1433" t="inlineStr">
        <is>
          <t>Пр/774-099.2</t>
        </is>
      </c>
      <c r="HP1433" t="inlineStr">
        <is>
          <t>Внутренние санитарнотехнические работы: смена труб, санприборов, запорной арматуры и другое</t>
        </is>
      </c>
      <c r="HQ1433" t="inlineStr">
        <is>
          <t>Внутренние санитарнотехнические работы: смена труб, санприборов, запорной арматуры и другое</t>
        </is>
      </c>
      <c r="HS1433" t="n">
        <v>0</v>
      </c>
      <c r="IK1433" t="n">
        <v>0</v>
      </c>
    </row>
    <row r="1434">
      <c r="A1434" t="n">
        <v>17</v>
      </c>
      <c r="B1434" t="n">
        <v>0</v>
      </c>
      <c r="C1434">
        <f>ROW(SmtRes!A701)</f>
        <v/>
      </c>
      <c r="D1434">
        <f>ROW(EtalonRes!A643)</f>
        <v/>
      </c>
      <c r="E1434" t="inlineStr">
        <is>
          <t>4</t>
        </is>
      </c>
      <c r="F1434" t="inlineStr">
        <is>
          <t>65-16-3</t>
        </is>
      </c>
      <c r="G1434" t="inlineStr">
        <is>
          <t>Смена сгонов у трубопроводов диаметром до 50 мм</t>
        </is>
      </c>
      <c r="H1434" t="inlineStr">
        <is>
          <t>100 сгонов</t>
        </is>
      </c>
      <c r="I1434">
        <f>ROUND(ROUND(1/100,4),7)</f>
        <v/>
      </c>
      <c r="J1434" t="n">
        <v>0</v>
      </c>
      <c r="K1434">
        <f>ROUND(ROUND(1/100,4),7)</f>
        <v/>
      </c>
      <c r="O1434">
        <f>ROUND(CP1434,0)</f>
        <v/>
      </c>
      <c r="P1434">
        <f>ROUND(CQ1434*I1434,0)</f>
        <v/>
      </c>
      <c r="Q1434">
        <f>(ROUND((ROUND(((ET1434)*I1434),0)*BB1434),0)+ROUND((ROUND(((AE1434-(EU1434))*I1434),0)*BS1434),0))</f>
        <v/>
      </c>
      <c r="R1434">
        <f>(ROUND((ROUND(((EU1434)*I1434),0)*BS1434),0)+ROUND((ROUND(((AE1434-(EU1434))*I1434),0)*BS1434),0))</f>
        <v/>
      </c>
      <c r="S1434">
        <f>ROUND(CT1434*I1434,0)</f>
        <v/>
      </c>
      <c r="T1434">
        <f>ROUND(CU1434*I1434,0)</f>
        <v/>
      </c>
      <c r="U1434">
        <f>ROUND(CV1434*I1434,7)</f>
        <v/>
      </c>
      <c r="V1434">
        <f>ROUND(CW1434*I1434,7)</f>
        <v/>
      </c>
      <c r="W1434">
        <f>ROUND(CX1434*I1434,0)</f>
        <v/>
      </c>
      <c r="X1434">
        <f>ROUND(CY1434,0)</f>
        <v/>
      </c>
      <c r="Y1434">
        <f>ROUND(CZ1434,0)</f>
        <v/>
      </c>
      <c r="AA1434" t="n">
        <v>78869116</v>
      </c>
      <c r="AB1434">
        <f>ROUND((AC1434+AD1434+AF1434),2)</f>
        <v/>
      </c>
      <c r="AC1434">
        <f>ROUND((ES1434),2)</f>
        <v/>
      </c>
      <c r="AD1434">
        <f>ROUND((((ET1434)-(EU1434))+AE1434),2)</f>
        <v/>
      </c>
      <c r="AE1434">
        <f>ROUND((EU1434),2)</f>
        <v/>
      </c>
      <c r="AF1434">
        <f>ROUND((EV1434),2)</f>
        <v/>
      </c>
      <c r="AG1434">
        <f>ROUND((AP1434),2)</f>
        <v/>
      </c>
      <c r="AH1434">
        <f>(EW1434)</f>
        <v/>
      </c>
      <c r="AI1434">
        <f>(EX1434)</f>
        <v/>
      </c>
      <c r="AJ1434">
        <f>(AS1434)</f>
        <v/>
      </c>
      <c r="AK1434" t="n">
        <v>3617.87</v>
      </c>
      <c r="AL1434" t="n">
        <v>2939.22</v>
      </c>
      <c r="AM1434" t="n">
        <v>3.44</v>
      </c>
      <c r="AN1434" t="n">
        <v>1.49</v>
      </c>
      <c r="AO1434" t="n">
        <v>675.21</v>
      </c>
      <c r="AP1434" t="n">
        <v>0</v>
      </c>
      <c r="AQ1434" t="n">
        <v>71</v>
      </c>
      <c r="AR1434" t="n">
        <v>0.11</v>
      </c>
      <c r="AS1434" t="n">
        <v>0</v>
      </c>
      <c r="AT1434" t="n">
        <v>103</v>
      </c>
      <c r="AU1434" t="n">
        <v>52</v>
      </c>
      <c r="AV1434" t="n">
        <v>1</v>
      </c>
      <c r="AW1434" t="n">
        <v>1</v>
      </c>
      <c r="AZ1434" t="n">
        <v>1</v>
      </c>
      <c r="BA1434" t="n">
        <v>52.25</v>
      </c>
      <c r="BB1434" t="n">
        <v>23.31</v>
      </c>
      <c r="BC1434" t="n">
        <v>13.54</v>
      </c>
      <c r="BD1434" t="inlineStr"/>
      <c r="BE1434" t="inlineStr"/>
      <c r="BF1434" t="inlineStr"/>
      <c r="BG1434" t="inlineStr"/>
      <c r="BH1434" t="n">
        <v>0</v>
      </c>
      <c r="BI1434" t="n">
        <v>1</v>
      </c>
      <c r="BJ1434" t="inlineStr">
        <is>
          <t>ТЕРр Московской обл., 65-16-3, приказ Минстроя России №675/пр от 28.02.2017 № 263/пр</t>
        </is>
      </c>
      <c r="BM1434" t="n">
        <v>65008</v>
      </c>
      <c r="BN1434" t="n">
        <v>0</v>
      </c>
      <c r="BO1434" t="inlineStr">
        <is>
          <t>65-16-3</t>
        </is>
      </c>
      <c r="BP1434" t="n">
        <v>1</v>
      </c>
      <c r="BQ1434" t="n">
        <v>6</v>
      </c>
      <c r="BR1434" t="n">
        <v>0</v>
      </c>
      <c r="BS1434" t="n">
        <v>52.25</v>
      </c>
      <c r="BT1434" t="n">
        <v>1</v>
      </c>
      <c r="BU1434" t="n">
        <v>1</v>
      </c>
      <c r="BV1434" t="n">
        <v>1</v>
      </c>
      <c r="BW1434" t="n">
        <v>1</v>
      </c>
      <c r="BX1434" t="n">
        <v>1</v>
      </c>
      <c r="BY1434" t="inlineStr"/>
      <c r="BZ1434" t="n">
        <v>103</v>
      </c>
      <c r="CA1434" t="n">
        <v>52</v>
      </c>
      <c r="CB1434" t="inlineStr"/>
      <c r="CE1434" t="n">
        <v>12</v>
      </c>
      <c r="CF1434" t="n">
        <v>0</v>
      </c>
      <c r="CG1434" t="n">
        <v>0</v>
      </c>
      <c r="CM1434" t="n">
        <v>0</v>
      </c>
      <c r="CN1434" t="inlineStr"/>
      <c r="CO1434" t="n">
        <v>0</v>
      </c>
      <c r="CP1434">
        <f>(P1434+Q1434+S1434)</f>
        <v/>
      </c>
      <c r="CQ1434">
        <f>AC1434*BC1434</f>
        <v/>
      </c>
      <c r="CR1434">
        <f>(ROUND((ROUND(((ET1434)*1),0)*BB1434),0)+ROUND((ROUND(((AE1434-(EU1434))*1),0)*BS1434),0))</f>
        <v/>
      </c>
      <c r="CS1434">
        <f>(ROUND((ROUND(((EU1434)*1),0)*BS1434),0)+ROUND((ROUND(((AE1434-(EU1434))*1),0)*BS1434),0))</f>
        <v/>
      </c>
      <c r="CT1434">
        <f>AF1434*BA1434</f>
        <v/>
      </c>
      <c r="CU1434">
        <f>AG1434</f>
        <v/>
      </c>
      <c r="CV1434">
        <f>AH1434</f>
        <v/>
      </c>
      <c r="CW1434">
        <f>AI1434</f>
        <v/>
      </c>
      <c r="CX1434">
        <f>AJ1434</f>
        <v/>
      </c>
      <c r="CY1434">
        <f>(((S1434+R1434)*AT1434)/100)</f>
        <v/>
      </c>
      <c r="CZ1434">
        <f>(((S1434+R1434)*AU1434)/100)</f>
        <v/>
      </c>
      <c r="DC1434" t="inlineStr"/>
      <c r="DD1434" t="inlineStr"/>
      <c r="DE1434" t="inlineStr"/>
      <c r="DF1434" t="inlineStr"/>
      <c r="DG1434" t="inlineStr"/>
      <c r="DH1434" t="inlineStr"/>
      <c r="DI1434" t="inlineStr"/>
      <c r="DJ1434" t="inlineStr"/>
      <c r="DK1434" t="inlineStr"/>
      <c r="DL1434" t="inlineStr"/>
      <c r="DM1434" t="inlineStr"/>
      <c r="DN1434" t="n">
        <v>0</v>
      </c>
      <c r="DO1434" t="n">
        <v>0</v>
      </c>
      <c r="DP1434" t="n">
        <v>1</v>
      </c>
      <c r="DQ1434" t="n">
        <v>1</v>
      </c>
      <c r="DU1434" t="n">
        <v>1013</v>
      </c>
      <c r="DV1434" t="inlineStr">
        <is>
          <t>100 сгонов</t>
        </is>
      </c>
      <c r="DW1434" t="inlineStr">
        <is>
          <t>100 сгонов</t>
        </is>
      </c>
      <c r="DX1434" t="n">
        <v>1</v>
      </c>
      <c r="DZ1434" t="inlineStr"/>
      <c r="EA1434" t="inlineStr"/>
      <c r="EB1434" t="inlineStr"/>
      <c r="EC1434" t="inlineStr"/>
      <c r="EE1434" t="n">
        <v>78726002</v>
      </c>
      <c r="EF1434" t="n">
        <v>6</v>
      </c>
      <c r="EG1434" t="inlineStr">
        <is>
          <t>Ремонтно-строительные работы</t>
        </is>
      </c>
      <c r="EH1434" t="n">
        <v>99</v>
      </c>
      <c r="EI1434" t="inlineStr">
        <is>
          <t>Внутренние санитарно-технические работы</t>
        </is>
      </c>
      <c r="EJ1434" t="n">
        <v>1</v>
      </c>
      <c r="EK1434" t="n">
        <v>65008</v>
      </c>
      <c r="EL1434" t="inlineStr">
        <is>
          <t>Внутренние санитарнотехнические работы: смена труб, санприборов, запорной арматуры и другое</t>
        </is>
      </c>
      <c r="EM1434" t="inlineStr">
        <is>
          <t>рФЕР-65</t>
        </is>
      </c>
      <c r="EO1434" t="inlineStr"/>
      <c r="EQ1434" t="n">
        <v>0</v>
      </c>
      <c r="ER1434" t="n">
        <v>3617.87</v>
      </c>
      <c r="ES1434" t="n">
        <v>2939.22</v>
      </c>
      <c r="ET1434" t="n">
        <v>3.44</v>
      </c>
      <c r="EU1434" t="n">
        <v>1.49</v>
      </c>
      <c r="EV1434" t="n">
        <v>675.21</v>
      </c>
      <c r="EW1434" t="n">
        <v>71</v>
      </c>
      <c r="EX1434" t="n">
        <v>0.11</v>
      </c>
      <c r="EY1434" t="n">
        <v>0</v>
      </c>
      <c r="FQ1434" t="n">
        <v>0</v>
      </c>
      <c r="FR1434" t="n">
        <v>0</v>
      </c>
      <c r="FS1434" t="n">
        <v>0</v>
      </c>
      <c r="FX1434" t="n">
        <v>103</v>
      </c>
      <c r="FY1434" t="n">
        <v>52</v>
      </c>
      <c r="GA1434" t="inlineStr"/>
      <c r="GD1434" t="n">
        <v>1</v>
      </c>
      <c r="GF1434" t="n">
        <v>-737459077</v>
      </c>
      <c r="GG1434" t="n">
        <v>2</v>
      </c>
      <c r="GH1434" t="n">
        <v>1</v>
      </c>
      <c r="GI1434" t="n">
        <v>2</v>
      </c>
      <c r="GJ1434" t="n">
        <v>0</v>
      </c>
      <c r="GK1434" t="n">
        <v>0</v>
      </c>
      <c r="GL1434">
        <f>ROUND(IF(AND(BH1434=3,BI1434=3,FS1434&lt;&gt;0),P1434,0),0)</f>
        <v/>
      </c>
      <c r="GM1434">
        <f>ROUND(O1434+X1434+Y1434,0)+GX1434</f>
        <v/>
      </c>
      <c r="GN1434">
        <f>IF(OR(BI1434=0,BI1434=1),GM1434-GX1434,0)</f>
        <v/>
      </c>
      <c r="GO1434">
        <f>IF(BI1434=2,GM1434-GX1434,0)</f>
        <v/>
      </c>
      <c r="GP1434">
        <f>IF(BI1434=4,GM1434-GX1434,0)</f>
        <v/>
      </c>
      <c r="GR1434" t="n">
        <v>0</v>
      </c>
      <c r="GS1434" t="n">
        <v>3</v>
      </c>
      <c r="GT1434" t="n">
        <v>0</v>
      </c>
      <c r="GU1434" t="inlineStr"/>
      <c r="GV1434">
        <f>ROUND((GT1434),2)</f>
        <v/>
      </c>
      <c r="GW1434" t="n">
        <v>1</v>
      </c>
      <c r="GX1434">
        <f>ROUND(HC1434*I1434,0)</f>
        <v/>
      </c>
      <c r="HA1434" t="n">
        <v>0</v>
      </c>
      <c r="HB1434" t="n">
        <v>0</v>
      </c>
      <c r="HC1434">
        <f>GV1434*GW1434</f>
        <v/>
      </c>
      <c r="HE1434" t="inlineStr"/>
      <c r="HF1434" t="inlineStr"/>
      <c r="HM1434" t="inlineStr"/>
      <c r="HN1434" t="inlineStr">
        <is>
          <t>Пр/812-099.2-1</t>
        </is>
      </c>
      <c r="HO1434" t="inlineStr">
        <is>
          <t>Пр/774-099.2</t>
        </is>
      </c>
      <c r="HP1434" t="inlineStr">
        <is>
          <t>Внутренние санитарнотехнические работы: смена труб, санприборов, запорной арматуры и другое</t>
        </is>
      </c>
      <c r="HQ1434" t="inlineStr">
        <is>
          <t>Внутренние санитарнотехнические работы: смена труб, санприборов, запорной арматуры и другое</t>
        </is>
      </c>
      <c r="HS1434" t="n">
        <v>0</v>
      </c>
      <c r="IK1434" t="n">
        <v>0</v>
      </c>
    </row>
    <row r="1435">
      <c r="A1435" t="n">
        <v>18</v>
      </c>
      <c r="B1435" t="n">
        <v>0</v>
      </c>
      <c r="C1435" t="n">
        <v>701</v>
      </c>
      <c r="E1435" t="inlineStr">
        <is>
          <t>4,1</t>
        </is>
      </c>
      <c r="F1435" t="inlineStr">
        <is>
          <t>302-1241</t>
        </is>
      </c>
      <c r="G1435" t="inlineStr">
        <is>
          <t>Сгоны стальные с муфтой и контргайкой, диаметром 50 мм</t>
        </is>
      </c>
      <c r="H1435" t="inlineStr">
        <is>
          <t>шт.</t>
        </is>
      </c>
      <c r="I1435">
        <f>I1434*J1435</f>
        <v/>
      </c>
      <c r="J1435" t="n">
        <v>-100</v>
      </c>
      <c r="K1435" t="n">
        <v>-100</v>
      </c>
      <c r="O1435">
        <f>ROUND(CP1435,0)</f>
        <v/>
      </c>
      <c r="P1435">
        <f>ROUND(CQ1435*I1435,0)</f>
        <v/>
      </c>
      <c r="Q1435">
        <f>(ROUND((ROUND(((ET1435)*I1435),0)*BB1435),0)+ROUND((ROUND(((AE1435-(EU1435))*I1435),0)*BS1435),0))</f>
        <v/>
      </c>
      <c r="R1435">
        <f>(ROUND((ROUND(((EU1435)*I1435),0)*BS1435),0)+ROUND((ROUND(((AE1435-(EU1435))*I1435),0)*BS1435),0))</f>
        <v/>
      </c>
      <c r="S1435">
        <f>ROUND(CT1435*I1435,0)</f>
        <v/>
      </c>
      <c r="T1435">
        <f>ROUND(CU1435*I1435,0)</f>
        <v/>
      </c>
      <c r="U1435">
        <f>ROUND(CV1435*I1435,7)</f>
        <v/>
      </c>
      <c r="V1435">
        <f>ROUND(CW1435*I1435,7)</f>
        <v/>
      </c>
      <c r="W1435">
        <f>ROUND(CX1435*I1435,0)</f>
        <v/>
      </c>
      <c r="X1435">
        <f>ROUND(CY1435,0)</f>
        <v/>
      </c>
      <c r="Y1435">
        <f>ROUND(CZ1435,0)</f>
        <v/>
      </c>
      <c r="AA1435" t="n">
        <v>78869116</v>
      </c>
      <c r="AB1435">
        <f>ROUND((AC1435+AD1435+AF1435),2)</f>
        <v/>
      </c>
      <c r="AC1435">
        <f>ROUND((ES1435),2)</f>
        <v/>
      </c>
      <c r="AD1435">
        <f>ROUND((((ET1435)-(EU1435))+AE1435),2)</f>
        <v/>
      </c>
      <c r="AE1435">
        <f>ROUND((EU1435),2)</f>
        <v/>
      </c>
      <c r="AF1435">
        <f>ROUND((EV1435),2)</f>
        <v/>
      </c>
      <c r="AG1435">
        <f>ROUND((AP1435),2)</f>
        <v/>
      </c>
      <c r="AH1435">
        <f>(EW1435)</f>
        <v/>
      </c>
      <c r="AI1435">
        <f>(EX1435)</f>
        <v/>
      </c>
      <c r="AJ1435">
        <f>(AS1435)</f>
        <v/>
      </c>
      <c r="AK1435" t="n">
        <v>28.58</v>
      </c>
      <c r="AL1435" t="n">
        <v>28.58</v>
      </c>
      <c r="AM1435" t="n">
        <v>0</v>
      </c>
      <c r="AN1435" t="n">
        <v>0</v>
      </c>
      <c r="AO1435" t="n">
        <v>0</v>
      </c>
      <c r="AP1435" t="n">
        <v>0</v>
      </c>
      <c r="AQ1435" t="n">
        <v>0</v>
      </c>
      <c r="AR1435" t="n">
        <v>0</v>
      </c>
      <c r="AS1435" t="n">
        <v>0</v>
      </c>
      <c r="AT1435" t="n">
        <v>103</v>
      </c>
      <c r="AU1435" t="n">
        <v>52</v>
      </c>
      <c r="AV1435" t="n">
        <v>1</v>
      </c>
      <c r="AW1435" t="n">
        <v>1</v>
      </c>
      <c r="AZ1435" t="n">
        <v>1</v>
      </c>
      <c r="BA1435" t="n">
        <v>1</v>
      </c>
      <c r="BB1435" t="n">
        <v>1</v>
      </c>
      <c r="BC1435" t="n">
        <v>13.7</v>
      </c>
      <c r="BD1435" t="inlineStr"/>
      <c r="BE1435" t="inlineStr"/>
      <c r="BF1435" t="inlineStr"/>
      <c r="BG1435" t="inlineStr"/>
      <c r="BH1435" t="n">
        <v>3</v>
      </c>
      <c r="BI1435" t="n">
        <v>1</v>
      </c>
      <c r="BJ1435" t="inlineStr">
        <is>
          <t>ТССЦ Московской обл., 302-1241, приказ Минстроя России №675/пр от 28.02.2017 № 256/пр</t>
        </is>
      </c>
      <c r="BM1435" t="n">
        <v>65008</v>
      </c>
      <c r="BN1435" t="n">
        <v>0</v>
      </c>
      <c r="BO1435" t="inlineStr">
        <is>
          <t>302-1241</t>
        </is>
      </c>
      <c r="BP1435" t="n">
        <v>1</v>
      </c>
      <c r="BQ1435" t="n">
        <v>6</v>
      </c>
      <c r="BR1435" t="n">
        <v>1</v>
      </c>
      <c r="BS1435" t="n">
        <v>1</v>
      </c>
      <c r="BT1435" t="n">
        <v>1</v>
      </c>
      <c r="BU1435" t="n">
        <v>1</v>
      </c>
      <c r="BV1435" t="n">
        <v>1</v>
      </c>
      <c r="BW1435" t="n">
        <v>1</v>
      </c>
      <c r="BX1435" t="n">
        <v>1</v>
      </c>
      <c r="BY1435" t="inlineStr"/>
      <c r="BZ1435" t="n">
        <v>103</v>
      </c>
      <c r="CA1435" t="n">
        <v>52</v>
      </c>
      <c r="CB1435" t="inlineStr"/>
      <c r="CE1435" t="n">
        <v>12</v>
      </c>
      <c r="CF1435" t="n">
        <v>0</v>
      </c>
      <c r="CG1435" t="n">
        <v>0</v>
      </c>
      <c r="CM1435" t="n">
        <v>0</v>
      </c>
      <c r="CN1435" t="inlineStr"/>
      <c r="CO1435" t="n">
        <v>0</v>
      </c>
      <c r="CP1435">
        <f>(P1435+Q1435+S1435)</f>
        <v/>
      </c>
      <c r="CQ1435">
        <f>AC1435*BC1435</f>
        <v/>
      </c>
      <c r="CR1435">
        <f>(ROUND((ROUND(((ET1435)*1),0)*BB1435),0)+ROUND((ROUND(((AE1435-(EU1435))*1),0)*BS1435),0))</f>
        <v/>
      </c>
      <c r="CS1435">
        <f>(ROUND((ROUND(((EU1435)*1),0)*BS1435),0)+ROUND((ROUND(((AE1435-(EU1435))*1),0)*BS1435),0))</f>
        <v/>
      </c>
      <c r="CT1435">
        <f>AF1435*BA1435</f>
        <v/>
      </c>
      <c r="CU1435">
        <f>AG1435</f>
        <v/>
      </c>
      <c r="CV1435">
        <f>AH1435</f>
        <v/>
      </c>
      <c r="CW1435">
        <f>AI1435</f>
        <v/>
      </c>
      <c r="CX1435">
        <f>AJ1435</f>
        <v/>
      </c>
      <c r="CY1435">
        <f>(((S1435+R1435)*AT1435)/100)</f>
        <v/>
      </c>
      <c r="CZ1435">
        <f>(((S1435+R1435)*AU1435)/100)</f>
        <v/>
      </c>
      <c r="DC1435" t="inlineStr"/>
      <c r="DD1435" t="inlineStr"/>
      <c r="DE1435" t="inlineStr"/>
      <c r="DF1435" t="inlineStr"/>
      <c r="DG1435" t="inlineStr"/>
      <c r="DH1435" t="inlineStr"/>
      <c r="DI1435" t="inlineStr"/>
      <c r="DJ1435" t="inlineStr"/>
      <c r="DK1435" t="inlineStr"/>
      <c r="DL1435" t="inlineStr"/>
      <c r="DM1435" t="inlineStr"/>
      <c r="DN1435" t="n">
        <v>0</v>
      </c>
      <c r="DO1435" t="n">
        <v>0</v>
      </c>
      <c r="DP1435" t="n">
        <v>1</v>
      </c>
      <c r="DQ1435" t="n">
        <v>1</v>
      </c>
      <c r="DU1435" t="n">
        <v>1010</v>
      </c>
      <c r="DV1435" t="inlineStr">
        <is>
          <t>шт.</t>
        </is>
      </c>
      <c r="DW1435" t="inlineStr">
        <is>
          <t>шт.</t>
        </is>
      </c>
      <c r="DX1435" t="n">
        <v>1</v>
      </c>
      <c r="DZ1435" t="inlineStr"/>
      <c r="EA1435" t="inlineStr"/>
      <c r="EB1435" t="inlineStr"/>
      <c r="EC1435" t="inlineStr"/>
      <c r="EE1435" t="n">
        <v>78726002</v>
      </c>
      <c r="EF1435" t="n">
        <v>6</v>
      </c>
      <c r="EG1435" t="inlineStr">
        <is>
          <t>Ремонтно-строительные работы</t>
        </is>
      </c>
      <c r="EH1435" t="n">
        <v>99</v>
      </c>
      <c r="EI1435" t="inlineStr">
        <is>
          <t>Внутренние санитарно-технические работы</t>
        </is>
      </c>
      <c r="EJ1435" t="n">
        <v>1</v>
      </c>
      <c r="EK1435" t="n">
        <v>65008</v>
      </c>
      <c r="EL1435" t="inlineStr">
        <is>
          <t>Внутренние санитарнотехнические работы: смена труб, санприборов, запорной арматуры и другое</t>
        </is>
      </c>
      <c r="EM1435" t="inlineStr">
        <is>
          <t>рФЕР-65</t>
        </is>
      </c>
      <c r="EO1435" t="inlineStr"/>
      <c r="EQ1435" t="n">
        <v>32768</v>
      </c>
      <c r="ER1435" t="n">
        <v>28.58</v>
      </c>
      <c r="ES1435" t="n">
        <v>28.58</v>
      </c>
      <c r="ET1435" t="n">
        <v>0</v>
      </c>
      <c r="EU1435" t="n">
        <v>0</v>
      </c>
      <c r="EV1435" t="n">
        <v>0</v>
      </c>
      <c r="EW1435" t="n">
        <v>0</v>
      </c>
      <c r="EX1435" t="n">
        <v>0</v>
      </c>
      <c r="FQ1435" t="n">
        <v>0</v>
      </c>
      <c r="FR1435" t="n">
        <v>0</v>
      </c>
      <c r="FS1435" t="n">
        <v>0</v>
      </c>
      <c r="FX1435" t="n">
        <v>103</v>
      </c>
      <c r="FY1435" t="n">
        <v>52</v>
      </c>
      <c r="GA1435" t="inlineStr"/>
      <c r="GD1435" t="n">
        <v>1</v>
      </c>
      <c r="GF1435" t="n">
        <v>-1108176549</v>
      </c>
      <c r="GG1435" t="n">
        <v>2</v>
      </c>
      <c r="GH1435" t="n">
        <v>1</v>
      </c>
      <c r="GI1435" t="n">
        <v>2</v>
      </c>
      <c r="GJ1435" t="n">
        <v>0</v>
      </c>
      <c r="GK1435" t="n">
        <v>0</v>
      </c>
      <c r="GL1435">
        <f>ROUND(IF(AND(BH1435=3,BI1435=3,FS1435&lt;&gt;0),P1435,0),0)</f>
        <v/>
      </c>
      <c r="GM1435">
        <f>ROUND(O1435+X1435+Y1435,0)+GX1435</f>
        <v/>
      </c>
      <c r="GN1435">
        <f>IF(OR(BI1435=0,BI1435=1),GM1435-GX1435,0)</f>
        <v/>
      </c>
      <c r="GO1435">
        <f>IF(BI1435=2,GM1435-GX1435,0)</f>
        <v/>
      </c>
      <c r="GP1435">
        <f>IF(BI1435=4,GM1435-GX1435,0)</f>
        <v/>
      </c>
      <c r="GR1435" t="n">
        <v>0</v>
      </c>
      <c r="GS1435" t="n">
        <v>3</v>
      </c>
      <c r="GT1435" t="n">
        <v>0</v>
      </c>
      <c r="GU1435" t="inlineStr"/>
      <c r="GV1435">
        <f>ROUND((GT1435),2)</f>
        <v/>
      </c>
      <c r="GW1435" t="n">
        <v>1</v>
      </c>
      <c r="GX1435">
        <f>ROUND(HC1435*I1435,0)</f>
        <v/>
      </c>
      <c r="HA1435" t="n">
        <v>0</v>
      </c>
      <c r="HB1435" t="n">
        <v>0</v>
      </c>
      <c r="HC1435">
        <f>GV1435*GW1435</f>
        <v/>
      </c>
      <c r="HE1435" t="inlineStr"/>
      <c r="HF1435" t="inlineStr"/>
      <c r="HM1435" t="inlineStr"/>
      <c r="HN1435" t="inlineStr">
        <is>
          <t>Пр/812-099.2-1</t>
        </is>
      </c>
      <c r="HO1435" t="inlineStr">
        <is>
          <t>Пр/774-099.2</t>
        </is>
      </c>
      <c r="HP1435" t="inlineStr">
        <is>
          <t>Внутренние санитарнотехнические работы: смена труб, санприборов, запорной арматуры и другое</t>
        </is>
      </c>
      <c r="HQ1435" t="inlineStr">
        <is>
          <t>Внутренние санитарнотехнические работы: смена труб, санприборов, запорной арматуры и другое</t>
        </is>
      </c>
      <c r="HS1435" t="n">
        <v>0</v>
      </c>
      <c r="IK1435" t="n">
        <v>0</v>
      </c>
    </row>
    <row r="1436">
      <c r="A1436" t="n">
        <v>18</v>
      </c>
      <c r="B1436" t="n">
        <v>0</v>
      </c>
      <c r="C1436" t="n">
        <v>700</v>
      </c>
      <c r="E1436" t="inlineStr">
        <is>
          <t>4,2</t>
        </is>
      </c>
      <c r="F1436" t="inlineStr">
        <is>
          <t>302-1240</t>
        </is>
      </c>
      <c r="G1436" t="inlineStr">
        <is>
          <t>Сгоны стальные с муфтой и контргайкой, диаметром 40 мм</t>
        </is>
      </c>
      <c r="H1436" t="inlineStr">
        <is>
          <t>шт.</t>
        </is>
      </c>
      <c r="I1436">
        <f>I1434*J1436</f>
        <v/>
      </c>
      <c r="J1436" t="n">
        <v>100</v>
      </c>
      <c r="K1436" t="n">
        <v>100</v>
      </c>
      <c r="O1436">
        <f>ROUND(CP1436,0)</f>
        <v/>
      </c>
      <c r="P1436">
        <f>ROUND(CQ1436*I1436,0)</f>
        <v/>
      </c>
      <c r="Q1436">
        <f>(ROUND((ROUND(((ET1436)*I1436),0)*BB1436),0)+ROUND((ROUND(((AE1436-(EU1436))*I1436),0)*BS1436),0))</f>
        <v/>
      </c>
      <c r="R1436">
        <f>(ROUND((ROUND(((EU1436)*I1436),0)*BS1436),0)+ROUND((ROUND(((AE1436-(EU1436))*I1436),0)*BS1436),0))</f>
        <v/>
      </c>
      <c r="S1436">
        <f>ROUND(CT1436*I1436,0)</f>
        <v/>
      </c>
      <c r="T1436">
        <f>ROUND(CU1436*I1436,0)</f>
        <v/>
      </c>
      <c r="U1436">
        <f>ROUND(CV1436*I1436,7)</f>
        <v/>
      </c>
      <c r="V1436">
        <f>ROUND(CW1436*I1436,7)</f>
        <v/>
      </c>
      <c r="W1436">
        <f>ROUND(CX1436*I1436,0)</f>
        <v/>
      </c>
      <c r="X1436">
        <f>ROUND(CY1436,0)</f>
        <v/>
      </c>
      <c r="Y1436">
        <f>ROUND(CZ1436,0)</f>
        <v/>
      </c>
      <c r="AA1436" t="n">
        <v>78869116</v>
      </c>
      <c r="AB1436">
        <f>ROUND((AC1436+AD1436+AF1436),2)</f>
        <v/>
      </c>
      <c r="AC1436">
        <f>ROUND((ES1436),2)</f>
        <v/>
      </c>
      <c r="AD1436">
        <f>ROUND((((ET1436)-(EU1436))+AE1436),2)</f>
        <v/>
      </c>
      <c r="AE1436">
        <f>ROUND((EU1436),2)</f>
        <v/>
      </c>
      <c r="AF1436">
        <f>ROUND((EV1436),2)</f>
        <v/>
      </c>
      <c r="AG1436">
        <f>ROUND((AP1436),2)</f>
        <v/>
      </c>
      <c r="AH1436">
        <f>(EW1436)</f>
        <v/>
      </c>
      <c r="AI1436">
        <f>(EX1436)</f>
        <v/>
      </c>
      <c r="AJ1436">
        <f>(AS1436)</f>
        <v/>
      </c>
      <c r="AK1436" t="n">
        <v>18.88</v>
      </c>
      <c r="AL1436" t="n">
        <v>18.88</v>
      </c>
      <c r="AM1436" t="n">
        <v>0</v>
      </c>
      <c r="AN1436" t="n">
        <v>0</v>
      </c>
      <c r="AO1436" t="n">
        <v>0</v>
      </c>
      <c r="AP1436" t="n">
        <v>0</v>
      </c>
      <c r="AQ1436" t="n">
        <v>0</v>
      </c>
      <c r="AR1436" t="n">
        <v>0</v>
      </c>
      <c r="AS1436" t="n">
        <v>0.06</v>
      </c>
      <c r="AT1436" t="n">
        <v>103</v>
      </c>
      <c r="AU1436" t="n">
        <v>52</v>
      </c>
      <c r="AV1436" t="n">
        <v>1</v>
      </c>
      <c r="AW1436" t="n">
        <v>1</v>
      </c>
      <c r="AZ1436" t="n">
        <v>1</v>
      </c>
      <c r="BA1436" t="n">
        <v>1</v>
      </c>
      <c r="BB1436" t="n">
        <v>1</v>
      </c>
      <c r="BC1436" t="n">
        <v>14.48</v>
      </c>
      <c r="BD1436" t="inlineStr"/>
      <c r="BE1436" t="inlineStr"/>
      <c r="BF1436" t="inlineStr"/>
      <c r="BG1436" t="inlineStr"/>
      <c r="BH1436" t="n">
        <v>3</v>
      </c>
      <c r="BI1436" t="n">
        <v>1</v>
      </c>
      <c r="BJ1436" t="inlineStr">
        <is>
          <t>ТССЦ Московской обл., 302-1240, приказ Минстроя России №675/пр от 28.02.2017 № 256/пр</t>
        </is>
      </c>
      <c r="BM1436" t="n">
        <v>65008</v>
      </c>
      <c r="BN1436" t="n">
        <v>0</v>
      </c>
      <c r="BO1436" t="inlineStr">
        <is>
          <t>302-1240</t>
        </is>
      </c>
      <c r="BP1436" t="n">
        <v>1</v>
      </c>
      <c r="BQ1436" t="n">
        <v>6</v>
      </c>
      <c r="BR1436" t="n">
        <v>0</v>
      </c>
      <c r="BS1436" t="n">
        <v>1</v>
      </c>
      <c r="BT1436" t="n">
        <v>1</v>
      </c>
      <c r="BU1436" t="n">
        <v>1</v>
      </c>
      <c r="BV1436" t="n">
        <v>1</v>
      </c>
      <c r="BW1436" t="n">
        <v>1</v>
      </c>
      <c r="BX1436" t="n">
        <v>1</v>
      </c>
      <c r="BY1436" t="inlineStr"/>
      <c r="BZ1436" t="n">
        <v>103</v>
      </c>
      <c r="CA1436" t="n">
        <v>52</v>
      </c>
      <c r="CB1436" t="inlineStr"/>
      <c r="CE1436" t="n">
        <v>12</v>
      </c>
      <c r="CF1436" t="n">
        <v>0</v>
      </c>
      <c r="CG1436" t="n">
        <v>0</v>
      </c>
      <c r="CM1436" t="n">
        <v>0</v>
      </c>
      <c r="CN1436" t="inlineStr"/>
      <c r="CO1436" t="n">
        <v>0</v>
      </c>
      <c r="CP1436">
        <f>(P1436+Q1436+S1436)</f>
        <v/>
      </c>
      <c r="CQ1436">
        <f>AC1436*BC1436</f>
        <v/>
      </c>
      <c r="CR1436">
        <f>(ROUND((ROUND(((ET1436)*1),0)*BB1436),0)+ROUND((ROUND(((AE1436-(EU1436))*1),0)*BS1436),0))</f>
        <v/>
      </c>
      <c r="CS1436">
        <f>(ROUND((ROUND(((EU1436)*1),0)*BS1436),0)+ROUND((ROUND(((AE1436-(EU1436))*1),0)*BS1436),0))</f>
        <v/>
      </c>
      <c r="CT1436">
        <f>AF1436*BA1436</f>
        <v/>
      </c>
      <c r="CU1436">
        <f>AG1436</f>
        <v/>
      </c>
      <c r="CV1436">
        <f>AH1436</f>
        <v/>
      </c>
      <c r="CW1436">
        <f>AI1436</f>
        <v/>
      </c>
      <c r="CX1436">
        <f>AJ1436</f>
        <v/>
      </c>
      <c r="CY1436">
        <f>(((S1436+R1436)*AT1436)/100)</f>
        <v/>
      </c>
      <c r="CZ1436">
        <f>(((S1436+R1436)*AU1436)/100)</f>
        <v/>
      </c>
      <c r="DC1436" t="inlineStr"/>
      <c r="DD1436" t="inlineStr"/>
      <c r="DE1436" t="inlineStr"/>
      <c r="DF1436" t="inlineStr"/>
      <c r="DG1436" t="inlineStr"/>
      <c r="DH1436" t="inlineStr"/>
      <c r="DI1436" t="inlineStr"/>
      <c r="DJ1436" t="inlineStr"/>
      <c r="DK1436" t="inlineStr"/>
      <c r="DL1436" t="inlineStr"/>
      <c r="DM1436" t="inlineStr"/>
      <c r="DN1436" t="n">
        <v>0</v>
      </c>
      <c r="DO1436" t="n">
        <v>0</v>
      </c>
      <c r="DP1436" t="n">
        <v>1</v>
      </c>
      <c r="DQ1436" t="n">
        <v>1</v>
      </c>
      <c r="DU1436" t="n">
        <v>1010</v>
      </c>
      <c r="DV1436" t="inlineStr">
        <is>
          <t>шт.</t>
        </is>
      </c>
      <c r="DW1436" t="inlineStr">
        <is>
          <t>шт.</t>
        </is>
      </c>
      <c r="DX1436" t="n">
        <v>1</v>
      </c>
      <c r="DZ1436" t="inlineStr"/>
      <c r="EA1436" t="inlineStr"/>
      <c r="EB1436" t="inlineStr"/>
      <c r="EC1436" t="inlineStr"/>
      <c r="EE1436" t="n">
        <v>78726002</v>
      </c>
      <c r="EF1436" t="n">
        <v>6</v>
      </c>
      <c r="EG1436" t="inlineStr">
        <is>
          <t>Ремонтно-строительные работы</t>
        </is>
      </c>
      <c r="EH1436" t="n">
        <v>99</v>
      </c>
      <c r="EI1436" t="inlineStr">
        <is>
          <t>Внутренние санитарно-технические работы</t>
        </is>
      </c>
      <c r="EJ1436" t="n">
        <v>1</v>
      </c>
      <c r="EK1436" t="n">
        <v>65008</v>
      </c>
      <c r="EL1436" t="inlineStr">
        <is>
          <t>Внутренние санитарнотехнические работы: смена труб, санприборов, запорной арматуры и другое</t>
        </is>
      </c>
      <c r="EM1436" t="inlineStr">
        <is>
          <t>рФЕР-65</t>
        </is>
      </c>
      <c r="EO1436" t="inlineStr"/>
      <c r="EQ1436" t="n">
        <v>0</v>
      </c>
      <c r="ER1436" t="n">
        <v>18.88</v>
      </c>
      <c r="ES1436" t="n">
        <v>18.88</v>
      </c>
      <c r="ET1436" t="n">
        <v>0</v>
      </c>
      <c r="EU1436" t="n">
        <v>0</v>
      </c>
      <c r="EV1436" t="n">
        <v>0</v>
      </c>
      <c r="EW1436" t="n">
        <v>0</v>
      </c>
      <c r="EX1436" t="n">
        <v>0</v>
      </c>
      <c r="FQ1436" t="n">
        <v>0</v>
      </c>
      <c r="FR1436" t="n">
        <v>0</v>
      </c>
      <c r="FS1436" t="n">
        <v>0</v>
      </c>
      <c r="FX1436" t="n">
        <v>103</v>
      </c>
      <c r="FY1436" t="n">
        <v>52</v>
      </c>
      <c r="GA1436" t="inlineStr"/>
      <c r="GD1436" t="n">
        <v>1</v>
      </c>
      <c r="GF1436" t="n">
        <v>1872180420</v>
      </c>
      <c r="GG1436" t="n">
        <v>2</v>
      </c>
      <c r="GH1436" t="n">
        <v>1</v>
      </c>
      <c r="GI1436" t="n">
        <v>2</v>
      </c>
      <c r="GJ1436" t="n">
        <v>0</v>
      </c>
      <c r="GK1436" t="n">
        <v>0</v>
      </c>
      <c r="GL1436">
        <f>ROUND(IF(AND(BH1436=3,BI1436=3,FS1436&lt;&gt;0),P1436,0),0)</f>
        <v/>
      </c>
      <c r="GM1436">
        <f>ROUND(O1436+X1436+Y1436,0)+GX1436</f>
        <v/>
      </c>
      <c r="GN1436">
        <f>IF(OR(BI1436=0,BI1436=1),GM1436-GX1436,0)</f>
        <v/>
      </c>
      <c r="GO1436">
        <f>IF(BI1436=2,GM1436-GX1436,0)</f>
        <v/>
      </c>
      <c r="GP1436">
        <f>IF(BI1436=4,GM1436-GX1436,0)</f>
        <v/>
      </c>
      <c r="GR1436" t="n">
        <v>0</v>
      </c>
      <c r="GS1436" t="n">
        <v>3</v>
      </c>
      <c r="GT1436" t="n">
        <v>0</v>
      </c>
      <c r="GU1436" t="inlineStr"/>
      <c r="GV1436">
        <f>ROUND((GT1436),2)</f>
        <v/>
      </c>
      <c r="GW1436" t="n">
        <v>1</v>
      </c>
      <c r="GX1436">
        <f>ROUND(HC1436*I1436,0)</f>
        <v/>
      </c>
      <c r="HA1436" t="n">
        <v>0</v>
      </c>
      <c r="HB1436" t="n">
        <v>0</v>
      </c>
      <c r="HC1436">
        <f>GV1436*GW1436</f>
        <v/>
      </c>
      <c r="HE1436" t="inlineStr"/>
      <c r="HF1436" t="inlineStr"/>
      <c r="HM1436" t="inlineStr"/>
      <c r="HN1436" t="inlineStr">
        <is>
          <t>Пр/812-099.2-1</t>
        </is>
      </c>
      <c r="HO1436" t="inlineStr">
        <is>
          <t>Пр/774-099.2</t>
        </is>
      </c>
      <c r="HP1436" t="inlineStr">
        <is>
          <t>Внутренние санитарнотехнические работы: смена труб, санприборов, запорной арматуры и другое</t>
        </is>
      </c>
      <c r="HQ1436" t="inlineStr">
        <is>
          <t>Внутренние санитарнотехнические работы: смена труб, санприборов, запорной арматуры и другое</t>
        </is>
      </c>
      <c r="HS1436" t="n">
        <v>0</v>
      </c>
      <c r="IK1436" t="n">
        <v>0</v>
      </c>
    </row>
    <row r="1437"/>
    <row r="1438">
      <c r="A1438" s="435" t="n">
        <v>51</v>
      </c>
      <c r="B1438" s="435">
        <f>B1423</f>
        <v/>
      </c>
      <c r="C1438" s="435">
        <f>A1423</f>
        <v/>
      </c>
      <c r="D1438" s="435">
        <f>ROW(A1423)</f>
        <v/>
      </c>
      <c r="E1438" s="435" t="n"/>
      <c r="F1438" s="435">
        <f>IF(F1423&lt;&gt;"",F1423,"")</f>
        <v/>
      </c>
      <c r="G1438" s="435">
        <f>IF(G1423&lt;&gt;"",G1423,"")</f>
        <v/>
      </c>
      <c r="H1438" s="435" t="n">
        <v>0</v>
      </c>
      <c r="I1438" s="435" t="n"/>
      <c r="J1438" s="435" t="n"/>
      <c r="K1438" s="435" t="n"/>
      <c r="L1438" s="435" t="n"/>
      <c r="M1438" s="435" t="n"/>
      <c r="N1438" s="435" t="n"/>
      <c r="O1438" s="435" t="n">
        <v>0</v>
      </c>
      <c r="P1438" s="435" t="n">
        <v>0</v>
      </c>
      <c r="Q1438" s="435" t="n">
        <v>0</v>
      </c>
      <c r="R1438" s="435" t="n">
        <v>0</v>
      </c>
      <c r="S1438" s="435" t="n">
        <v>0</v>
      </c>
      <c r="T1438" s="435" t="n">
        <v>0</v>
      </c>
      <c r="U1438" s="435" t="n">
        <v>0</v>
      </c>
      <c r="V1438" s="435" t="n">
        <v>0</v>
      </c>
      <c r="W1438" s="435" t="n">
        <v>0</v>
      </c>
      <c r="X1438" s="435" t="n">
        <v>0</v>
      </c>
      <c r="Y1438" s="435" t="n">
        <v>0</v>
      </c>
      <c r="Z1438" s="435" t="n"/>
      <c r="AA1438" s="435" t="n"/>
      <c r="AB1438" s="435" t="n"/>
      <c r="AC1438" s="435" t="n"/>
      <c r="AD1438" s="435" t="n"/>
      <c r="AE1438" s="435" t="n"/>
      <c r="AF1438" s="435" t="n"/>
      <c r="AG1438" s="435" t="n"/>
      <c r="AH1438" s="435" t="n"/>
      <c r="AI1438" s="435" t="n"/>
      <c r="AJ1438" s="435" t="n"/>
      <c r="AK1438" s="435" t="n"/>
      <c r="AL1438" s="435" t="n"/>
      <c r="AM1438" s="435" t="n"/>
      <c r="AN1438" s="435" t="n"/>
      <c r="AO1438" s="435">
        <f>ROUND(BX1438,0)</f>
        <v/>
      </c>
      <c r="AP1438" s="435">
        <f>ROUND(BY1438,0)</f>
        <v/>
      </c>
      <c r="AQ1438" s="435">
        <f>ROUND(BZ1438,0)</f>
        <v/>
      </c>
      <c r="AR1438" s="435">
        <f>ROUND(CA1438,0)</f>
        <v/>
      </c>
      <c r="AS1438" s="435">
        <f>ROUND(CB1438,0)</f>
        <v/>
      </c>
      <c r="AT1438" s="435">
        <f>ROUND(CC1438,0)</f>
        <v/>
      </c>
      <c r="AU1438" s="435">
        <f>ROUND(CD1438,0)</f>
        <v/>
      </c>
      <c r="AV1438" s="435">
        <f>ROUND(CE1438,0)</f>
        <v/>
      </c>
      <c r="AW1438" s="435">
        <f>ROUND(CF1438,0)</f>
        <v/>
      </c>
      <c r="AX1438" s="435">
        <f>ROUND(CG1438,0)</f>
        <v/>
      </c>
      <c r="AY1438" s="435">
        <f>ROUND(CH1438,0)</f>
        <v/>
      </c>
      <c r="AZ1438" s="435">
        <f>ROUND(CI1438,0)</f>
        <v/>
      </c>
      <c r="BA1438" s="435">
        <f>ROUND(CJ1438,0)</f>
        <v/>
      </c>
      <c r="BB1438" s="435">
        <f>ROUND(CK1438,0)</f>
        <v/>
      </c>
      <c r="BC1438" s="435">
        <f>ROUND(CL1438,0)</f>
        <v/>
      </c>
      <c r="BD1438" s="435">
        <f>ROUND(CM1438,0)</f>
        <v/>
      </c>
      <c r="BE1438" s="435" t="n"/>
      <c r="BF1438" s="435" t="n"/>
      <c r="BG1438" s="435" t="n"/>
      <c r="BH1438" s="435" t="n"/>
      <c r="BI1438" s="435" t="n"/>
      <c r="BJ1438" s="435" t="n"/>
      <c r="BK1438" s="435" t="n"/>
      <c r="BL1438" s="435" t="n"/>
      <c r="BM1438" s="435" t="n"/>
      <c r="BN1438" s="435" t="n"/>
      <c r="BO1438" s="435" t="n"/>
      <c r="BP1438" s="435" t="n"/>
      <c r="BQ1438" s="435" t="n"/>
      <c r="BR1438" s="435" t="n"/>
      <c r="BS1438" s="435" t="n"/>
      <c r="BT1438" s="435" t="n"/>
      <c r="BU1438" s="435" t="n"/>
      <c r="BV1438" s="435" t="n"/>
      <c r="BW1438" s="435" t="n"/>
      <c r="BX1438" s="435" t="n"/>
      <c r="BY1438" s="435" t="n"/>
      <c r="BZ1438" s="435" t="n"/>
      <c r="CA1438" s="435" t="n"/>
      <c r="CB1438" s="435" t="n"/>
      <c r="CC1438" s="435" t="n"/>
      <c r="CD1438" s="435" t="n"/>
      <c r="CE1438" s="435" t="n"/>
      <c r="CF1438" s="435" t="n"/>
      <c r="CG1438" s="435" t="n"/>
      <c r="CH1438" s="435" t="n"/>
      <c r="CI1438" s="435" t="n"/>
      <c r="CJ1438" s="435" t="n"/>
      <c r="CK1438" s="435" t="n"/>
      <c r="CL1438" s="435" t="n"/>
      <c r="CM1438" s="435" t="n"/>
      <c r="CN1438" s="435" t="n"/>
      <c r="CO1438" s="435" t="n"/>
      <c r="CP1438" s="435" t="n"/>
      <c r="CQ1438" s="435" t="n"/>
      <c r="CR1438" s="435" t="n"/>
      <c r="CS1438" s="435" t="n"/>
      <c r="CT1438" s="435" t="n"/>
      <c r="CU1438" s="435" t="n"/>
      <c r="CV1438" s="435" t="n"/>
      <c r="CW1438" s="435" t="n"/>
      <c r="CX1438" s="435" t="n"/>
      <c r="CY1438" s="435" t="n"/>
      <c r="CZ1438" s="435" t="n"/>
      <c r="DA1438" s="435" t="n"/>
      <c r="DB1438" s="435" t="n"/>
      <c r="DC1438" s="435" t="n"/>
      <c r="DD1438" s="435" t="n"/>
      <c r="DE1438" s="435" t="n"/>
      <c r="DF1438" s="435" t="n"/>
      <c r="DG1438" s="436" t="n"/>
      <c r="DH1438" s="436" t="n"/>
      <c r="DI1438" s="436" t="n"/>
      <c r="DJ1438" s="436" t="n"/>
      <c r="DK1438" s="436" t="n"/>
      <c r="DL1438" s="436" t="n"/>
      <c r="DM1438" s="436" t="n"/>
      <c r="DN1438" s="436" t="n"/>
      <c r="DO1438" s="436" t="n"/>
      <c r="DP1438" s="436" t="n"/>
      <c r="DQ1438" s="436" t="n"/>
      <c r="DR1438" s="436" t="n"/>
      <c r="DS1438" s="436" t="n"/>
      <c r="DT1438" s="436" t="n"/>
      <c r="DU1438" s="436" t="n"/>
      <c r="DV1438" s="436" t="n"/>
      <c r="DW1438" s="436" t="n"/>
      <c r="DX1438" s="436" t="n"/>
      <c r="DY1438" s="436" t="n"/>
      <c r="DZ1438" s="436" t="n"/>
      <c r="EA1438" s="436" t="n"/>
      <c r="EB1438" s="436" t="n"/>
      <c r="EC1438" s="436" t="n"/>
      <c r="ED1438" s="436" t="n"/>
      <c r="EE1438" s="436" t="n"/>
      <c r="EF1438" s="436" t="n"/>
      <c r="EG1438" s="436" t="n"/>
      <c r="EH1438" s="436" t="n"/>
      <c r="EI1438" s="436" t="n"/>
      <c r="EJ1438" s="436" t="n"/>
      <c r="EK1438" s="436" t="n"/>
      <c r="EL1438" s="436" t="n"/>
      <c r="EM1438" s="436" t="n"/>
      <c r="EN1438" s="436" t="n"/>
      <c r="EO1438" s="436" t="n"/>
      <c r="EP1438" s="436" t="n"/>
      <c r="EQ1438" s="436" t="n"/>
      <c r="ER1438" s="436" t="n"/>
      <c r="ES1438" s="436" t="n"/>
      <c r="ET1438" s="436" t="n"/>
      <c r="EU1438" s="436" t="n"/>
      <c r="EV1438" s="436" t="n"/>
      <c r="EW1438" s="436" t="n"/>
      <c r="EX1438" s="436" t="n"/>
      <c r="EY1438" s="436" t="n"/>
      <c r="EZ1438" s="436" t="n"/>
      <c r="FA1438" s="436" t="n"/>
      <c r="FB1438" s="436" t="n"/>
      <c r="FC1438" s="436" t="n"/>
      <c r="FD1438" s="436" t="n"/>
      <c r="FE1438" s="436" t="n"/>
      <c r="FF1438" s="436" t="n"/>
      <c r="FG1438" s="436" t="n"/>
      <c r="FH1438" s="436" t="n"/>
      <c r="FI1438" s="436" t="n"/>
      <c r="FJ1438" s="436" t="n"/>
      <c r="FK1438" s="436" t="n"/>
      <c r="FL1438" s="436" t="n"/>
      <c r="FM1438" s="436" t="n"/>
      <c r="FN1438" s="436" t="n"/>
      <c r="FO1438" s="436" t="n"/>
      <c r="FP1438" s="436" t="n"/>
      <c r="FQ1438" s="436" t="n"/>
      <c r="FR1438" s="436" t="n"/>
      <c r="FS1438" s="436" t="n"/>
      <c r="FT1438" s="436" t="n"/>
      <c r="FU1438" s="436" t="n"/>
      <c r="FV1438" s="436" t="n"/>
      <c r="FW1438" s="436" t="n"/>
      <c r="FX1438" s="436" t="n"/>
      <c r="FY1438" s="436" t="n"/>
      <c r="FZ1438" s="436" t="n"/>
      <c r="GA1438" s="436" t="n"/>
      <c r="GB1438" s="436" t="n"/>
      <c r="GC1438" s="436" t="n"/>
      <c r="GD1438" s="436" t="n"/>
      <c r="GE1438" s="436" t="n"/>
      <c r="GF1438" s="436" t="n"/>
      <c r="GG1438" s="436" t="n"/>
      <c r="GH1438" s="436" t="n"/>
      <c r="GI1438" s="436" t="n"/>
      <c r="GJ1438" s="436" t="n"/>
      <c r="GK1438" s="436" t="n"/>
      <c r="GL1438" s="436" t="n"/>
      <c r="GM1438" s="436" t="n"/>
      <c r="GN1438" s="436" t="n"/>
      <c r="GO1438" s="436" t="n"/>
      <c r="GP1438" s="436" t="n"/>
      <c r="GQ1438" s="436" t="n"/>
      <c r="GR1438" s="436" t="n"/>
      <c r="GS1438" s="436" t="n"/>
      <c r="GT1438" s="436" t="n"/>
      <c r="GU1438" s="436" t="n"/>
      <c r="GV1438" s="436" t="n"/>
      <c r="GW1438" s="436" t="n"/>
      <c r="GX1438" s="436" t="n">
        <v>0</v>
      </c>
    </row>
    <row r="1439"/>
    <row r="1440">
      <c r="A1440" s="437" t="n">
        <v>50</v>
      </c>
      <c r="B1440" s="437" t="n">
        <v>0</v>
      </c>
      <c r="C1440" s="437" t="n">
        <v>0</v>
      </c>
      <c r="D1440" s="437" t="n">
        <v>1</v>
      </c>
      <c r="E1440" s="437" t="n">
        <v>201</v>
      </c>
      <c r="F1440" s="437">
        <f>ROUND(Source!O1438,O1440)</f>
        <v/>
      </c>
      <c r="G1440" s="437" t="inlineStr">
        <is>
          <t>ПЗ</t>
        </is>
      </c>
      <c r="H1440" s="437" t="inlineStr">
        <is>
          <t>Прямые затраты</t>
        </is>
      </c>
      <c r="I1440" s="437" t="n"/>
      <c r="J1440" s="437" t="n"/>
      <c r="K1440" s="437" t="n">
        <v>201</v>
      </c>
      <c r="L1440" s="437" t="n">
        <v>1</v>
      </c>
      <c r="M1440" s="437" t="n">
        <v>3</v>
      </c>
      <c r="N1440" s="437" t="inlineStr"/>
      <c r="O1440" s="437" t="n">
        <v>0</v>
      </c>
      <c r="P1440" s="437" t="n"/>
      <c r="Q1440" s="437" t="n"/>
      <c r="R1440" s="437" t="n"/>
      <c r="S1440" s="437" t="n"/>
      <c r="T1440" s="437" t="n"/>
      <c r="U1440" s="437" t="n"/>
      <c r="V1440" s="437" t="n"/>
      <c r="W1440" s="437" t="n">
        <v>0</v>
      </c>
      <c r="X1440" s="437" t="n">
        <v>1</v>
      </c>
      <c r="Y1440" s="437" t="n">
        <v>0</v>
      </c>
      <c r="Z1440" s="437" t="n"/>
      <c r="AA1440" s="437" t="n"/>
      <c r="AB1440" s="437" t="n"/>
    </row>
    <row r="1441">
      <c r="A1441" s="437" t="n">
        <v>50</v>
      </c>
      <c r="B1441" s="437" t="n">
        <v>0</v>
      </c>
      <c r="C1441" s="437" t="n">
        <v>0</v>
      </c>
      <c r="D1441" s="437" t="n">
        <v>1</v>
      </c>
      <c r="E1441" s="437" t="n">
        <v>202</v>
      </c>
      <c r="F1441" s="437">
        <f>ROUND(Source!P1438,O1441)</f>
        <v/>
      </c>
      <c r="G1441" s="437" t="inlineStr">
        <is>
          <t>СтМатОб</t>
        </is>
      </c>
      <c r="H1441" s="437" t="inlineStr">
        <is>
          <t>Стоимость материальных ресурсов (всего)</t>
        </is>
      </c>
      <c r="I1441" s="437" t="n"/>
      <c r="J1441" s="437" t="n"/>
      <c r="K1441" s="437" t="n">
        <v>202</v>
      </c>
      <c r="L1441" s="437" t="n">
        <v>2</v>
      </c>
      <c r="M1441" s="437" t="n">
        <v>3</v>
      </c>
      <c r="N1441" s="437" t="inlineStr"/>
      <c r="O1441" s="437" t="n">
        <v>0</v>
      </c>
      <c r="P1441" s="437" t="n"/>
      <c r="Q1441" s="437" t="n"/>
      <c r="R1441" s="437" t="n"/>
      <c r="S1441" s="437" t="n"/>
      <c r="T1441" s="437" t="n"/>
      <c r="U1441" s="437" t="n"/>
      <c r="V1441" s="437" t="n"/>
      <c r="W1441" s="437" t="n">
        <v>0</v>
      </c>
      <c r="X1441" s="437" t="n">
        <v>1</v>
      </c>
      <c r="Y1441" s="437" t="n">
        <v>0</v>
      </c>
      <c r="Z1441" s="437" t="n"/>
      <c r="AA1441" s="437" t="n"/>
      <c r="AB1441" s="437" t="n"/>
    </row>
    <row r="1442">
      <c r="A1442" s="437" t="n">
        <v>50</v>
      </c>
      <c r="B1442" s="437" t="n">
        <v>0</v>
      </c>
      <c r="C1442" s="437" t="n">
        <v>0</v>
      </c>
      <c r="D1442" s="437" t="n">
        <v>1</v>
      </c>
      <c r="E1442" s="437" t="n">
        <v>222</v>
      </c>
      <c r="F1442" s="437">
        <f>ROUND(Source!AO1438,O1442)</f>
        <v/>
      </c>
      <c r="G1442" s="437" t="inlineStr">
        <is>
          <t>СтМатОбЗак</t>
        </is>
      </c>
      <c r="H1442" s="437" t="inlineStr">
        <is>
          <t>Стоимость материалов и оборудования заказчика</t>
        </is>
      </c>
      <c r="I1442" s="437" t="n"/>
      <c r="J1442" s="437" t="n"/>
      <c r="K1442" s="437" t="n">
        <v>222</v>
      </c>
      <c r="L1442" s="437" t="n">
        <v>3</v>
      </c>
      <c r="M1442" s="437" t="n">
        <v>3</v>
      </c>
      <c r="N1442" s="437" t="inlineStr"/>
      <c r="O1442" s="437" t="n">
        <v>0</v>
      </c>
      <c r="P1442" s="437" t="n"/>
      <c r="Q1442" s="437" t="n"/>
      <c r="R1442" s="437" t="n"/>
      <c r="S1442" s="437" t="n"/>
      <c r="T1442" s="437" t="n"/>
      <c r="U1442" s="437" t="n"/>
      <c r="V1442" s="437" t="n"/>
      <c r="W1442" s="437" t="n">
        <v>0</v>
      </c>
      <c r="X1442" s="437" t="n">
        <v>1</v>
      </c>
      <c r="Y1442" s="437" t="n">
        <v>0</v>
      </c>
      <c r="Z1442" s="437" t="n"/>
      <c r="AA1442" s="437" t="n"/>
      <c r="AB1442" s="437" t="n"/>
    </row>
    <row r="1443">
      <c r="A1443" s="437" t="n">
        <v>50</v>
      </c>
      <c r="B1443" s="437" t="n">
        <v>0</v>
      </c>
      <c r="C1443" s="437" t="n">
        <v>0</v>
      </c>
      <c r="D1443" s="437" t="n">
        <v>1</v>
      </c>
      <c r="E1443" s="437" t="n">
        <v>225</v>
      </c>
      <c r="F1443" s="437">
        <f>ROUND(Source!AV1438,O1443)</f>
        <v/>
      </c>
      <c r="G1443" s="437" t="inlineStr">
        <is>
          <t>СтМатОбПод</t>
        </is>
      </c>
      <c r="H1443" s="437" t="inlineStr">
        <is>
          <t>Стоимость материалов и оборудования подрядчика</t>
        </is>
      </c>
      <c r="I1443" s="437" t="n"/>
      <c r="J1443" s="437" t="n"/>
      <c r="K1443" s="437" t="n">
        <v>225</v>
      </c>
      <c r="L1443" s="437" t="n">
        <v>4</v>
      </c>
      <c r="M1443" s="437" t="n">
        <v>3</v>
      </c>
      <c r="N1443" s="437" t="inlineStr"/>
      <c r="O1443" s="437" t="n">
        <v>0</v>
      </c>
      <c r="P1443" s="437" t="n"/>
      <c r="Q1443" s="437" t="n"/>
      <c r="R1443" s="437" t="n"/>
      <c r="S1443" s="437" t="n"/>
      <c r="T1443" s="437" t="n"/>
      <c r="U1443" s="437" t="n"/>
      <c r="V1443" s="437" t="n"/>
      <c r="W1443" s="437" t="n">
        <v>0</v>
      </c>
      <c r="X1443" s="437" t="n">
        <v>1</v>
      </c>
      <c r="Y1443" s="437" t="n">
        <v>0</v>
      </c>
      <c r="Z1443" s="437" t="n"/>
      <c r="AA1443" s="437" t="n"/>
      <c r="AB1443" s="437" t="n"/>
    </row>
    <row r="1444">
      <c r="A1444" s="437" t="n">
        <v>50</v>
      </c>
      <c r="B1444" s="437" t="n">
        <v>0</v>
      </c>
      <c r="C1444" s="437" t="n">
        <v>0</v>
      </c>
      <c r="D1444" s="437" t="n">
        <v>1</v>
      </c>
      <c r="E1444" s="437" t="n">
        <v>226</v>
      </c>
      <c r="F1444" s="437">
        <f>ROUND(Source!AW1438,O1444)</f>
        <v/>
      </c>
      <c r="G1444" s="437" t="inlineStr">
        <is>
          <t>СтМат</t>
        </is>
      </c>
      <c r="H1444" s="437" t="inlineStr">
        <is>
          <t>Стоимость материалов (всего)</t>
        </is>
      </c>
      <c r="I1444" s="437" t="n"/>
      <c r="J1444" s="437" t="n"/>
      <c r="K1444" s="437" t="n">
        <v>226</v>
      </c>
      <c r="L1444" s="437" t="n">
        <v>5</v>
      </c>
      <c r="M1444" s="437" t="n">
        <v>3</v>
      </c>
      <c r="N1444" s="437" t="inlineStr"/>
      <c r="O1444" s="437" t="n">
        <v>0</v>
      </c>
      <c r="P1444" s="437" t="n"/>
      <c r="Q1444" s="437" t="n"/>
      <c r="R1444" s="437" t="n"/>
      <c r="S1444" s="437" t="n"/>
      <c r="T1444" s="437" t="n"/>
      <c r="U1444" s="437" t="n"/>
      <c r="V1444" s="437" t="n"/>
      <c r="W1444" s="437" t="n">
        <v>0</v>
      </c>
      <c r="X1444" s="437" t="n">
        <v>1</v>
      </c>
      <c r="Y1444" s="437" t="n">
        <v>0</v>
      </c>
      <c r="Z1444" s="437" t="n"/>
      <c r="AA1444" s="437" t="n"/>
      <c r="AB1444" s="437" t="n"/>
    </row>
    <row r="1445">
      <c r="A1445" s="437" t="n">
        <v>50</v>
      </c>
      <c r="B1445" s="437" t="n">
        <v>0</v>
      </c>
      <c r="C1445" s="437" t="n">
        <v>0</v>
      </c>
      <c r="D1445" s="437" t="n">
        <v>1</v>
      </c>
      <c r="E1445" s="437" t="n">
        <v>227</v>
      </c>
      <c r="F1445" s="437">
        <f>ROUND(Source!AX1438,O1445)</f>
        <v/>
      </c>
      <c r="G1445" s="437" t="inlineStr">
        <is>
          <t>СтМатЗак</t>
        </is>
      </c>
      <c r="H1445" s="437" t="inlineStr">
        <is>
          <t>Стоимость материалов заказчика</t>
        </is>
      </c>
      <c r="I1445" s="437" t="n"/>
      <c r="J1445" s="437" t="n"/>
      <c r="K1445" s="437" t="n">
        <v>227</v>
      </c>
      <c r="L1445" s="437" t="n">
        <v>6</v>
      </c>
      <c r="M1445" s="437" t="n">
        <v>3</v>
      </c>
      <c r="N1445" s="437" t="inlineStr"/>
      <c r="O1445" s="437" t="n">
        <v>0</v>
      </c>
      <c r="P1445" s="437" t="n"/>
      <c r="Q1445" s="437" t="n"/>
      <c r="R1445" s="437" t="n"/>
      <c r="S1445" s="437" t="n"/>
      <c r="T1445" s="437" t="n"/>
      <c r="U1445" s="437" t="n"/>
      <c r="V1445" s="437" t="n"/>
      <c r="W1445" s="437" t="n">
        <v>0</v>
      </c>
      <c r="X1445" s="437" t="n">
        <v>1</v>
      </c>
      <c r="Y1445" s="437" t="n">
        <v>0</v>
      </c>
      <c r="Z1445" s="437" t="n"/>
      <c r="AA1445" s="437" t="n"/>
      <c r="AB1445" s="437" t="n"/>
    </row>
    <row r="1446">
      <c r="A1446" s="437" t="n">
        <v>50</v>
      </c>
      <c r="B1446" s="437" t="n">
        <v>0</v>
      </c>
      <c r="C1446" s="437" t="n">
        <v>0</v>
      </c>
      <c r="D1446" s="437" t="n">
        <v>1</v>
      </c>
      <c r="E1446" s="437" t="n">
        <v>228</v>
      </c>
      <c r="F1446" s="437">
        <f>ROUND(Source!AY1438,O1446)</f>
        <v/>
      </c>
      <c r="G1446" s="437" t="inlineStr">
        <is>
          <t>СтМатПод</t>
        </is>
      </c>
      <c r="H1446" s="437" t="inlineStr">
        <is>
          <t>Стоимость материалов подрядчика</t>
        </is>
      </c>
      <c r="I1446" s="437" t="n"/>
      <c r="J1446" s="437" t="n"/>
      <c r="K1446" s="437" t="n">
        <v>228</v>
      </c>
      <c r="L1446" s="437" t="n">
        <v>7</v>
      </c>
      <c r="M1446" s="437" t="n">
        <v>3</v>
      </c>
      <c r="N1446" s="437" t="inlineStr"/>
      <c r="O1446" s="437" t="n">
        <v>0</v>
      </c>
      <c r="P1446" s="437" t="n"/>
      <c r="Q1446" s="437" t="n"/>
      <c r="R1446" s="437" t="n"/>
      <c r="S1446" s="437" t="n"/>
      <c r="T1446" s="437" t="n"/>
      <c r="U1446" s="437" t="n"/>
      <c r="V1446" s="437" t="n"/>
      <c r="W1446" s="437" t="n">
        <v>0</v>
      </c>
      <c r="X1446" s="437" t="n">
        <v>1</v>
      </c>
      <c r="Y1446" s="437" t="n">
        <v>0</v>
      </c>
      <c r="Z1446" s="437" t="n"/>
      <c r="AA1446" s="437" t="n"/>
      <c r="AB1446" s="437" t="n"/>
    </row>
    <row r="1447">
      <c r="A1447" s="437" t="n">
        <v>50</v>
      </c>
      <c r="B1447" s="437" t="n">
        <v>0</v>
      </c>
      <c r="C1447" s="437" t="n">
        <v>0</v>
      </c>
      <c r="D1447" s="437" t="n">
        <v>1</v>
      </c>
      <c r="E1447" s="437" t="n">
        <v>216</v>
      </c>
      <c r="F1447" s="437">
        <f>ROUND(Source!AP1438,O1447)</f>
        <v/>
      </c>
      <c r="G1447" s="437" t="inlineStr">
        <is>
          <t>Оборуд</t>
        </is>
      </c>
      <c r="H1447" s="437" t="inlineStr">
        <is>
          <t>Стоимость оборудования (всего)</t>
        </is>
      </c>
      <c r="I1447" s="437" t="n"/>
      <c r="J1447" s="437" t="n"/>
      <c r="K1447" s="437" t="n">
        <v>216</v>
      </c>
      <c r="L1447" s="437" t="n">
        <v>8</v>
      </c>
      <c r="M1447" s="437" t="n">
        <v>3</v>
      </c>
      <c r="N1447" s="437" t="inlineStr"/>
      <c r="O1447" s="437" t="n">
        <v>0</v>
      </c>
      <c r="P1447" s="437" t="n"/>
      <c r="Q1447" s="437" t="n"/>
      <c r="R1447" s="437" t="n"/>
      <c r="S1447" s="437" t="n"/>
      <c r="T1447" s="437" t="n"/>
      <c r="U1447" s="437" t="n"/>
      <c r="V1447" s="437" t="n"/>
      <c r="W1447" s="437" t="n">
        <v>0</v>
      </c>
      <c r="X1447" s="437" t="n">
        <v>1</v>
      </c>
      <c r="Y1447" s="437" t="n">
        <v>0</v>
      </c>
      <c r="Z1447" s="437" t="n"/>
      <c r="AA1447" s="437" t="n"/>
      <c r="AB1447" s="437" t="n"/>
    </row>
    <row r="1448">
      <c r="A1448" s="437" t="n">
        <v>50</v>
      </c>
      <c r="B1448" s="437" t="n">
        <v>0</v>
      </c>
      <c r="C1448" s="437" t="n">
        <v>0</v>
      </c>
      <c r="D1448" s="437" t="n">
        <v>1</v>
      </c>
      <c r="E1448" s="437" t="n">
        <v>223</v>
      </c>
      <c r="F1448" s="437">
        <f>ROUND(Source!AQ1438,O1448)</f>
        <v/>
      </c>
      <c r="G1448" s="437" t="inlineStr">
        <is>
          <t>ОборудЗак</t>
        </is>
      </c>
      <c r="H1448" s="437" t="inlineStr">
        <is>
          <t>Стоимость оборудования заказчика</t>
        </is>
      </c>
      <c r="I1448" s="437" t="n"/>
      <c r="J1448" s="437" t="n"/>
      <c r="K1448" s="437" t="n">
        <v>223</v>
      </c>
      <c r="L1448" s="437" t="n">
        <v>9</v>
      </c>
      <c r="M1448" s="437" t="n">
        <v>3</v>
      </c>
      <c r="N1448" s="437" t="inlineStr"/>
      <c r="O1448" s="437" t="n">
        <v>0</v>
      </c>
      <c r="P1448" s="437" t="n"/>
      <c r="Q1448" s="437" t="n"/>
      <c r="R1448" s="437" t="n"/>
      <c r="S1448" s="437" t="n"/>
      <c r="T1448" s="437" t="n"/>
      <c r="U1448" s="437" t="n"/>
      <c r="V1448" s="437" t="n"/>
      <c r="W1448" s="437" t="n">
        <v>0</v>
      </c>
      <c r="X1448" s="437" t="n">
        <v>1</v>
      </c>
      <c r="Y1448" s="437" t="n">
        <v>0</v>
      </c>
      <c r="Z1448" s="437" t="n"/>
      <c r="AA1448" s="437" t="n"/>
      <c r="AB1448" s="437" t="n"/>
    </row>
    <row r="1449">
      <c r="A1449" s="437" t="n">
        <v>50</v>
      </c>
      <c r="B1449" s="437" t="n">
        <v>0</v>
      </c>
      <c r="C1449" s="437" t="n">
        <v>0</v>
      </c>
      <c r="D1449" s="437" t="n">
        <v>1</v>
      </c>
      <c r="E1449" s="437" t="n">
        <v>229</v>
      </c>
      <c r="F1449" s="437">
        <f>ROUND(Source!AZ1438,O1449)</f>
        <v/>
      </c>
      <c r="G1449" s="437" t="inlineStr">
        <is>
          <t>ОборудПод</t>
        </is>
      </c>
      <c r="H1449" s="437" t="inlineStr">
        <is>
          <t>Стоимость оборудования подрядчика</t>
        </is>
      </c>
      <c r="I1449" s="437" t="n"/>
      <c r="J1449" s="437" t="n"/>
      <c r="K1449" s="437" t="n">
        <v>229</v>
      </c>
      <c r="L1449" s="437" t="n">
        <v>10</v>
      </c>
      <c r="M1449" s="437" t="n">
        <v>3</v>
      </c>
      <c r="N1449" s="437" t="inlineStr"/>
      <c r="O1449" s="437" t="n">
        <v>0</v>
      </c>
      <c r="P1449" s="437" t="n"/>
      <c r="Q1449" s="437" t="n"/>
      <c r="R1449" s="437" t="n"/>
      <c r="S1449" s="437" t="n"/>
      <c r="T1449" s="437" t="n"/>
      <c r="U1449" s="437" t="n"/>
      <c r="V1449" s="437" t="n"/>
      <c r="W1449" s="437" t="n">
        <v>0</v>
      </c>
      <c r="X1449" s="437" t="n">
        <v>1</v>
      </c>
      <c r="Y1449" s="437" t="n">
        <v>0</v>
      </c>
      <c r="Z1449" s="437" t="n"/>
      <c r="AA1449" s="437" t="n"/>
      <c r="AB1449" s="437" t="n"/>
    </row>
    <row r="1450">
      <c r="A1450" s="437" t="n">
        <v>50</v>
      </c>
      <c r="B1450" s="437" t="n">
        <v>0</v>
      </c>
      <c r="C1450" s="437" t="n">
        <v>0</v>
      </c>
      <c r="D1450" s="437" t="n">
        <v>1</v>
      </c>
      <c r="E1450" s="437" t="n">
        <v>203</v>
      </c>
      <c r="F1450" s="437">
        <f>ROUND(Source!Q1438,O1450)</f>
        <v/>
      </c>
      <c r="G1450" s="437" t="inlineStr">
        <is>
          <t>ЭММ</t>
        </is>
      </c>
      <c r="H1450" s="437" t="inlineStr">
        <is>
          <t>Эксплуатация машин</t>
        </is>
      </c>
      <c r="I1450" s="437" t="n"/>
      <c r="J1450" s="437" t="n"/>
      <c r="K1450" s="437" t="n">
        <v>203</v>
      </c>
      <c r="L1450" s="437" t="n">
        <v>11</v>
      </c>
      <c r="M1450" s="437" t="n">
        <v>3</v>
      </c>
      <c r="N1450" s="437" t="inlineStr"/>
      <c r="O1450" s="437" t="n">
        <v>0</v>
      </c>
      <c r="P1450" s="437" t="n"/>
      <c r="Q1450" s="437" t="n"/>
      <c r="R1450" s="437" t="n"/>
      <c r="S1450" s="437" t="n"/>
      <c r="T1450" s="437" t="n"/>
      <c r="U1450" s="437" t="n"/>
      <c r="V1450" s="437" t="n"/>
      <c r="W1450" s="437" t="n">
        <v>0</v>
      </c>
      <c r="X1450" s="437" t="n">
        <v>1</v>
      </c>
      <c r="Y1450" s="437" t="n">
        <v>0</v>
      </c>
      <c r="Z1450" s="437" t="n"/>
      <c r="AA1450" s="437" t="n"/>
      <c r="AB1450" s="437" t="n"/>
    </row>
    <row r="1451">
      <c r="A1451" s="437" t="n">
        <v>50</v>
      </c>
      <c r="B1451" s="437" t="n">
        <v>0</v>
      </c>
      <c r="C1451" s="437" t="n">
        <v>0</v>
      </c>
      <c r="D1451" s="437" t="n">
        <v>1</v>
      </c>
      <c r="E1451" s="437" t="n">
        <v>231</v>
      </c>
      <c r="F1451" s="437">
        <f>ROUND(Source!BB1438,O1451)</f>
        <v/>
      </c>
      <c r="G1451" s="437" t="inlineStr">
        <is>
          <t>ЭММсНРиСП</t>
        </is>
      </c>
      <c r="H1451" s="437" t="inlineStr">
        <is>
          <t>Эксплуатация машин по ТСН-2001.16</t>
        </is>
      </c>
      <c r="I1451" s="437" t="n"/>
      <c r="J1451" s="437" t="n"/>
      <c r="K1451" s="437" t="n">
        <v>231</v>
      </c>
      <c r="L1451" s="437" t="n">
        <v>12</v>
      </c>
      <c r="M1451" s="437" t="n">
        <v>3</v>
      </c>
      <c r="N1451" s="437" t="inlineStr"/>
      <c r="O1451" s="437" t="n">
        <v>0</v>
      </c>
      <c r="P1451" s="437" t="n"/>
      <c r="Q1451" s="437" t="n"/>
      <c r="R1451" s="437" t="n"/>
      <c r="S1451" s="437" t="n"/>
      <c r="T1451" s="437" t="n"/>
      <c r="U1451" s="437" t="n"/>
      <c r="V1451" s="437" t="n"/>
      <c r="W1451" s="437" t="n">
        <v>0</v>
      </c>
      <c r="X1451" s="437" t="n">
        <v>1</v>
      </c>
      <c r="Y1451" s="437" t="n">
        <v>0</v>
      </c>
      <c r="Z1451" s="437" t="n"/>
      <c r="AA1451" s="437" t="n"/>
      <c r="AB1451" s="437" t="n"/>
    </row>
    <row r="1452">
      <c r="A1452" s="437" t="n">
        <v>50</v>
      </c>
      <c r="B1452" s="437" t="n">
        <v>0</v>
      </c>
      <c r="C1452" s="437" t="n">
        <v>0</v>
      </c>
      <c r="D1452" s="437" t="n">
        <v>1</v>
      </c>
      <c r="E1452" s="437" t="n">
        <v>204</v>
      </c>
      <c r="F1452" s="437">
        <f>ROUND(Source!R1438,O1452)</f>
        <v/>
      </c>
      <c r="G1452" s="437" t="inlineStr">
        <is>
          <t>ЗПМ</t>
        </is>
      </c>
      <c r="H1452" s="437" t="inlineStr">
        <is>
          <t>ЗП машинистов</t>
        </is>
      </c>
      <c r="I1452" s="437" t="n"/>
      <c r="J1452" s="437" t="n"/>
      <c r="K1452" s="437" t="n">
        <v>204</v>
      </c>
      <c r="L1452" s="437" t="n">
        <v>13</v>
      </c>
      <c r="M1452" s="437" t="n">
        <v>3</v>
      </c>
      <c r="N1452" s="437" t="inlineStr"/>
      <c r="O1452" s="437" t="n">
        <v>0</v>
      </c>
      <c r="P1452" s="437" t="n"/>
      <c r="Q1452" s="437" t="n"/>
      <c r="R1452" s="437" t="n"/>
      <c r="S1452" s="437" t="n"/>
      <c r="T1452" s="437" t="n"/>
      <c r="U1452" s="437" t="n"/>
      <c r="V1452" s="437" t="n"/>
      <c r="W1452" s="437" t="n">
        <v>0</v>
      </c>
      <c r="X1452" s="437" t="n">
        <v>1</v>
      </c>
      <c r="Y1452" s="437" t="n">
        <v>0</v>
      </c>
      <c r="Z1452" s="437" t="n"/>
      <c r="AA1452" s="437" t="n"/>
      <c r="AB1452" s="437" t="n"/>
    </row>
    <row r="1453">
      <c r="A1453" s="437" t="n">
        <v>50</v>
      </c>
      <c r="B1453" s="437" t="n">
        <v>0</v>
      </c>
      <c r="C1453" s="437" t="n">
        <v>0</v>
      </c>
      <c r="D1453" s="437" t="n">
        <v>1</v>
      </c>
      <c r="E1453" s="437" t="n">
        <v>205</v>
      </c>
      <c r="F1453" s="437">
        <f>ROUND(Source!S1438,O1453)</f>
        <v/>
      </c>
      <c r="G1453" s="437" t="inlineStr">
        <is>
          <t>ОЗП</t>
        </is>
      </c>
      <c r="H1453" s="437" t="inlineStr">
        <is>
          <t>Основная ЗП рабочих</t>
        </is>
      </c>
      <c r="I1453" s="437" t="n"/>
      <c r="J1453" s="437" t="n"/>
      <c r="K1453" s="437" t="n">
        <v>205</v>
      </c>
      <c r="L1453" s="437" t="n">
        <v>14</v>
      </c>
      <c r="M1453" s="437" t="n">
        <v>3</v>
      </c>
      <c r="N1453" s="437" t="inlineStr"/>
      <c r="O1453" s="437" t="n">
        <v>0</v>
      </c>
      <c r="P1453" s="437" t="n"/>
      <c r="Q1453" s="437" t="n"/>
      <c r="R1453" s="437" t="n"/>
      <c r="S1453" s="437" t="n"/>
      <c r="T1453" s="437" t="n"/>
      <c r="U1453" s="437" t="n"/>
      <c r="V1453" s="437" t="n"/>
      <c r="W1453" s="437" t="n">
        <v>0</v>
      </c>
      <c r="X1453" s="437" t="n">
        <v>1</v>
      </c>
      <c r="Y1453" s="437" t="n">
        <v>0</v>
      </c>
      <c r="Z1453" s="437" t="n"/>
      <c r="AA1453" s="437" t="n"/>
      <c r="AB1453" s="437" t="n"/>
    </row>
    <row r="1454">
      <c r="A1454" s="437" t="n">
        <v>50</v>
      </c>
      <c r="B1454" s="437" t="n">
        <v>0</v>
      </c>
      <c r="C1454" s="437" t="n">
        <v>0</v>
      </c>
      <c r="D1454" s="437" t="n">
        <v>1</v>
      </c>
      <c r="E1454" s="437" t="n">
        <v>232</v>
      </c>
      <c r="F1454" s="437">
        <f>ROUND(Source!BC1438,O1454)</f>
        <v/>
      </c>
      <c r="G1454" s="437" t="inlineStr">
        <is>
          <t>ОЗПсНРиСП</t>
        </is>
      </c>
      <c r="H1454" s="437" t="inlineStr">
        <is>
          <t>Основная ЗП рабочих по ТСН-2001.16</t>
        </is>
      </c>
      <c r="I1454" s="437" t="n"/>
      <c r="J1454" s="437" t="n"/>
      <c r="K1454" s="437" t="n">
        <v>232</v>
      </c>
      <c r="L1454" s="437" t="n">
        <v>15</v>
      </c>
      <c r="M1454" s="437" t="n">
        <v>3</v>
      </c>
      <c r="N1454" s="437" t="inlineStr"/>
      <c r="O1454" s="437" t="n">
        <v>0</v>
      </c>
      <c r="P1454" s="437" t="n"/>
      <c r="Q1454" s="437" t="n"/>
      <c r="R1454" s="437" t="n"/>
      <c r="S1454" s="437" t="n"/>
      <c r="T1454" s="437" t="n"/>
      <c r="U1454" s="437" t="n"/>
      <c r="V1454" s="437" t="n"/>
      <c r="W1454" s="437" t="n">
        <v>0</v>
      </c>
      <c r="X1454" s="437" t="n">
        <v>1</v>
      </c>
      <c r="Y1454" s="437" t="n">
        <v>0</v>
      </c>
      <c r="Z1454" s="437" t="n"/>
      <c r="AA1454" s="437" t="n"/>
      <c r="AB1454" s="437" t="n"/>
    </row>
    <row r="1455">
      <c r="A1455" s="437" t="n">
        <v>50</v>
      </c>
      <c r="B1455" s="437" t="n">
        <v>0</v>
      </c>
      <c r="C1455" s="437" t="n">
        <v>0</v>
      </c>
      <c r="D1455" s="437" t="n">
        <v>1</v>
      </c>
      <c r="E1455" s="437" t="n">
        <v>214</v>
      </c>
      <c r="F1455" s="437">
        <f>ROUND(Source!AS1438,O1455)</f>
        <v/>
      </c>
      <c r="G1455" s="437" t="inlineStr">
        <is>
          <t>Строит</t>
        </is>
      </c>
      <c r="H1455" s="437" t="inlineStr">
        <is>
          <t>Строительные работы с НР и СП</t>
        </is>
      </c>
      <c r="I1455" s="437" t="n"/>
      <c r="J1455" s="437" t="n"/>
      <c r="K1455" s="437" t="n">
        <v>214</v>
      </c>
      <c r="L1455" s="437" t="n">
        <v>16</v>
      </c>
      <c r="M1455" s="437" t="n">
        <v>3</v>
      </c>
      <c r="N1455" s="437" t="inlineStr"/>
      <c r="O1455" s="437" t="n">
        <v>0</v>
      </c>
      <c r="P1455" s="437" t="n"/>
      <c r="Q1455" s="437" t="n"/>
      <c r="R1455" s="437" t="n"/>
      <c r="S1455" s="437" t="n"/>
      <c r="T1455" s="437" t="n"/>
      <c r="U1455" s="437" t="n"/>
      <c r="V1455" s="437" t="n"/>
      <c r="W1455" s="437" t="n">
        <v>0</v>
      </c>
      <c r="X1455" s="437" t="n">
        <v>1</v>
      </c>
      <c r="Y1455" s="437" t="n">
        <v>0</v>
      </c>
      <c r="Z1455" s="437" t="n"/>
      <c r="AA1455" s="437" t="n"/>
      <c r="AB1455" s="437" t="n"/>
    </row>
    <row r="1456">
      <c r="A1456" s="437" t="n">
        <v>50</v>
      </c>
      <c r="B1456" s="437" t="n">
        <v>0</v>
      </c>
      <c r="C1456" s="437" t="n">
        <v>0</v>
      </c>
      <c r="D1456" s="437" t="n">
        <v>1</v>
      </c>
      <c r="E1456" s="437" t="n">
        <v>215</v>
      </c>
      <c r="F1456" s="437">
        <f>ROUND(Source!AT1438,O1456)</f>
        <v/>
      </c>
      <c r="G1456" s="437" t="inlineStr">
        <is>
          <t>Монтаж</t>
        </is>
      </c>
      <c r="H1456" s="437" t="inlineStr">
        <is>
          <t>Монтажные работы с НР и СП</t>
        </is>
      </c>
      <c r="I1456" s="437" t="n"/>
      <c r="J1456" s="437" t="n"/>
      <c r="K1456" s="437" t="n">
        <v>215</v>
      </c>
      <c r="L1456" s="437" t="n">
        <v>17</v>
      </c>
      <c r="M1456" s="437" t="n">
        <v>3</v>
      </c>
      <c r="N1456" s="437" t="inlineStr"/>
      <c r="O1456" s="437" t="n">
        <v>0</v>
      </c>
      <c r="P1456" s="437" t="n"/>
      <c r="Q1456" s="437" t="n"/>
      <c r="R1456" s="437" t="n"/>
      <c r="S1456" s="437" t="n"/>
      <c r="T1456" s="437" t="n"/>
      <c r="U1456" s="437" t="n"/>
      <c r="V1456" s="437" t="n"/>
      <c r="W1456" s="437" t="n">
        <v>0</v>
      </c>
      <c r="X1456" s="437" t="n">
        <v>1</v>
      </c>
      <c r="Y1456" s="437" t="n">
        <v>0</v>
      </c>
      <c r="Z1456" s="437" t="n"/>
      <c r="AA1456" s="437" t="n"/>
      <c r="AB1456" s="437" t="n"/>
    </row>
    <row r="1457">
      <c r="A1457" s="437" t="n">
        <v>50</v>
      </c>
      <c r="B1457" s="437" t="n">
        <v>0</v>
      </c>
      <c r="C1457" s="437" t="n">
        <v>0</v>
      </c>
      <c r="D1457" s="437" t="n">
        <v>1</v>
      </c>
      <c r="E1457" s="437" t="n">
        <v>217</v>
      </c>
      <c r="F1457" s="437">
        <f>ROUND(Source!AU1438,O1457)</f>
        <v/>
      </c>
      <c r="G1457" s="437" t="inlineStr">
        <is>
          <t>Прочие</t>
        </is>
      </c>
      <c r="H1457" s="437" t="inlineStr">
        <is>
          <t>Прочие работы с НР и СП</t>
        </is>
      </c>
      <c r="I1457" s="437" t="n"/>
      <c r="J1457" s="437" t="n"/>
      <c r="K1457" s="437" t="n">
        <v>217</v>
      </c>
      <c r="L1457" s="437" t="n">
        <v>18</v>
      </c>
      <c r="M1457" s="437" t="n">
        <v>3</v>
      </c>
      <c r="N1457" s="437" t="inlineStr"/>
      <c r="O1457" s="437" t="n">
        <v>0</v>
      </c>
      <c r="P1457" s="437" t="n"/>
      <c r="Q1457" s="437" t="n"/>
      <c r="R1457" s="437" t="n"/>
      <c r="S1457" s="437" t="n"/>
      <c r="T1457" s="437" t="n"/>
      <c r="U1457" s="437" t="n"/>
      <c r="V1457" s="437" t="n"/>
      <c r="W1457" s="437" t="n">
        <v>0</v>
      </c>
      <c r="X1457" s="437" t="n">
        <v>1</v>
      </c>
      <c r="Y1457" s="437" t="n">
        <v>0</v>
      </c>
      <c r="Z1457" s="437" t="n"/>
      <c r="AA1457" s="437" t="n"/>
      <c r="AB1457" s="437" t="n"/>
    </row>
    <row r="1458">
      <c r="A1458" s="437" t="n">
        <v>50</v>
      </c>
      <c r="B1458" s="437" t="n">
        <v>0</v>
      </c>
      <c r="C1458" s="437" t="n">
        <v>0</v>
      </c>
      <c r="D1458" s="437" t="n">
        <v>1</v>
      </c>
      <c r="E1458" s="437" t="n">
        <v>230</v>
      </c>
      <c r="F1458" s="437">
        <f>ROUND(Source!BA1438,O1458)</f>
        <v/>
      </c>
      <c r="G1458" s="437" t="inlineStr">
        <is>
          <t>ПрочиеЗатр</t>
        </is>
      </c>
      <c r="H1458" s="437" t="inlineStr">
        <is>
          <t>Прочие затраты по ТСН-2001.16</t>
        </is>
      </c>
      <c r="I1458" s="437" t="n"/>
      <c r="J1458" s="437" t="n"/>
      <c r="K1458" s="437" t="n">
        <v>230</v>
      </c>
      <c r="L1458" s="437" t="n">
        <v>19</v>
      </c>
      <c r="M1458" s="437" t="n">
        <v>3</v>
      </c>
      <c r="N1458" s="437" t="inlineStr"/>
      <c r="O1458" s="437" t="n">
        <v>0</v>
      </c>
      <c r="P1458" s="437" t="n"/>
      <c r="Q1458" s="437" t="n"/>
      <c r="R1458" s="437" t="n"/>
      <c r="S1458" s="437" t="n"/>
      <c r="T1458" s="437" t="n"/>
      <c r="U1458" s="437" t="n"/>
      <c r="V1458" s="437" t="n"/>
      <c r="W1458" s="437" t="n">
        <v>0</v>
      </c>
      <c r="X1458" s="437" t="n">
        <v>1</v>
      </c>
      <c r="Y1458" s="437" t="n">
        <v>0</v>
      </c>
      <c r="Z1458" s="437" t="n"/>
      <c r="AA1458" s="437" t="n"/>
      <c r="AB1458" s="437" t="n"/>
    </row>
    <row r="1459">
      <c r="A1459" s="437" t="n">
        <v>50</v>
      </c>
      <c r="B1459" s="437" t="n">
        <v>0</v>
      </c>
      <c r="C1459" s="437" t="n">
        <v>0</v>
      </c>
      <c r="D1459" s="437" t="n">
        <v>1</v>
      </c>
      <c r="E1459" s="437" t="n">
        <v>206</v>
      </c>
      <c r="F1459" s="437">
        <f>ROUND(Source!T1438,O1459)</f>
        <v/>
      </c>
      <c r="G1459" s="437" t="inlineStr">
        <is>
          <t>ВозврМат</t>
        </is>
      </c>
      <c r="H1459" s="437" t="inlineStr">
        <is>
          <t>Возврат материалов</t>
        </is>
      </c>
      <c r="I1459" s="437" t="n"/>
      <c r="J1459" s="437" t="n"/>
      <c r="K1459" s="437" t="n">
        <v>206</v>
      </c>
      <c r="L1459" s="437" t="n">
        <v>20</v>
      </c>
      <c r="M1459" s="437" t="n">
        <v>3</v>
      </c>
      <c r="N1459" s="437" t="inlineStr"/>
      <c r="O1459" s="437" t="n">
        <v>0</v>
      </c>
      <c r="P1459" s="437" t="n"/>
      <c r="Q1459" s="437" t="n"/>
      <c r="R1459" s="437" t="n"/>
      <c r="S1459" s="437" t="n"/>
      <c r="T1459" s="437" t="n"/>
      <c r="U1459" s="437" t="n"/>
      <c r="V1459" s="437" t="n"/>
      <c r="W1459" s="437" t="n">
        <v>0</v>
      </c>
      <c r="X1459" s="437" t="n">
        <v>1</v>
      </c>
      <c r="Y1459" s="437" t="n">
        <v>0</v>
      </c>
      <c r="Z1459" s="437" t="n"/>
      <c r="AA1459" s="437" t="n"/>
      <c r="AB1459" s="437" t="n"/>
    </row>
    <row r="1460">
      <c r="A1460" s="437" t="n">
        <v>50</v>
      </c>
      <c r="B1460" s="437" t="n">
        <v>0</v>
      </c>
      <c r="C1460" s="437" t="n">
        <v>0</v>
      </c>
      <c r="D1460" s="437" t="n">
        <v>1</v>
      </c>
      <c r="E1460" s="437" t="n">
        <v>207</v>
      </c>
      <c r="F1460" s="437">
        <f>ROUND(Source!U1438,O1460)</f>
        <v/>
      </c>
      <c r="G1460" s="437" t="inlineStr">
        <is>
          <t>ТрудСтр</t>
        </is>
      </c>
      <c r="H1460" s="437" t="inlineStr">
        <is>
          <t>Трудозатраты строителей</t>
        </is>
      </c>
      <c r="I1460" s="437" t="n"/>
      <c r="J1460" s="437" t="n"/>
      <c r="K1460" s="437" t="n">
        <v>207</v>
      </c>
      <c r="L1460" s="437" t="n">
        <v>21</v>
      </c>
      <c r="M1460" s="437" t="n">
        <v>3</v>
      </c>
      <c r="N1460" s="437" t="inlineStr"/>
      <c r="O1460" s="437" t="n">
        <v>7</v>
      </c>
      <c r="P1460" s="437" t="n"/>
      <c r="Q1460" s="437" t="n"/>
      <c r="R1460" s="437" t="n"/>
      <c r="S1460" s="437" t="n"/>
      <c r="T1460" s="437" t="n"/>
      <c r="U1460" s="437" t="n"/>
      <c r="V1460" s="437" t="n"/>
      <c r="W1460" s="437" t="n">
        <v>0</v>
      </c>
      <c r="X1460" s="437" t="n">
        <v>1</v>
      </c>
      <c r="Y1460" s="437" t="n">
        <v>0</v>
      </c>
      <c r="Z1460" s="437" t="n"/>
      <c r="AA1460" s="437" t="n"/>
      <c r="AB1460" s="437" t="n"/>
    </row>
    <row r="1461">
      <c r="A1461" s="437" t="n">
        <v>50</v>
      </c>
      <c r="B1461" s="437" t="n">
        <v>0</v>
      </c>
      <c r="C1461" s="437" t="n">
        <v>0</v>
      </c>
      <c r="D1461" s="437" t="n">
        <v>1</v>
      </c>
      <c r="E1461" s="437" t="n">
        <v>208</v>
      </c>
      <c r="F1461" s="437">
        <f>ROUND(Source!V1438,O1461)</f>
        <v/>
      </c>
      <c r="G1461" s="437" t="inlineStr">
        <is>
          <t>ТрудМаш</t>
        </is>
      </c>
      <c r="H1461" s="437" t="inlineStr">
        <is>
          <t>Трудозатраты машинистов</t>
        </is>
      </c>
      <c r="I1461" s="437" t="n"/>
      <c r="J1461" s="437" t="n"/>
      <c r="K1461" s="437" t="n">
        <v>208</v>
      </c>
      <c r="L1461" s="437" t="n">
        <v>22</v>
      </c>
      <c r="M1461" s="437" t="n">
        <v>3</v>
      </c>
      <c r="N1461" s="437" t="inlineStr"/>
      <c r="O1461" s="437" t="n">
        <v>7</v>
      </c>
      <c r="P1461" s="437" t="n"/>
      <c r="Q1461" s="437" t="n"/>
      <c r="R1461" s="437" t="n"/>
      <c r="S1461" s="437" t="n"/>
      <c r="T1461" s="437" t="n"/>
      <c r="U1461" s="437" t="n"/>
      <c r="V1461" s="437" t="n"/>
      <c r="W1461" s="437" t="n">
        <v>0</v>
      </c>
      <c r="X1461" s="437" t="n">
        <v>1</v>
      </c>
      <c r="Y1461" s="437" t="n">
        <v>0</v>
      </c>
      <c r="Z1461" s="437" t="n"/>
      <c r="AA1461" s="437" t="n"/>
      <c r="AB1461" s="437" t="n"/>
    </row>
    <row r="1462">
      <c r="A1462" s="437" t="n">
        <v>50</v>
      </c>
      <c r="B1462" s="437" t="n">
        <v>0</v>
      </c>
      <c r="C1462" s="437" t="n">
        <v>0</v>
      </c>
      <c r="D1462" s="437" t="n">
        <v>1</v>
      </c>
      <c r="E1462" s="437" t="n">
        <v>209</v>
      </c>
      <c r="F1462" s="437">
        <f>ROUND(Source!W1438,O1462)</f>
        <v/>
      </c>
      <c r="G1462" s="437" t="inlineStr">
        <is>
          <t>ТранспМат</t>
        </is>
      </c>
      <c r="H1462" s="437" t="inlineStr">
        <is>
          <t>Транспорт материалов</t>
        </is>
      </c>
      <c r="I1462" s="437" t="n"/>
      <c r="J1462" s="437" t="n"/>
      <c r="K1462" s="437" t="n">
        <v>209</v>
      </c>
      <c r="L1462" s="437" t="n">
        <v>23</v>
      </c>
      <c r="M1462" s="437" t="n">
        <v>3</v>
      </c>
      <c r="N1462" s="437" t="inlineStr"/>
      <c r="O1462" s="437" t="n">
        <v>0</v>
      </c>
      <c r="P1462" s="437" t="n"/>
      <c r="Q1462" s="437" t="n"/>
      <c r="R1462" s="437" t="n"/>
      <c r="S1462" s="437" t="n"/>
      <c r="T1462" s="437" t="n"/>
      <c r="U1462" s="437" t="n"/>
      <c r="V1462" s="437" t="n"/>
      <c r="W1462" s="437" t="n">
        <v>0</v>
      </c>
      <c r="X1462" s="437" t="n">
        <v>1</v>
      </c>
      <c r="Y1462" s="437" t="n">
        <v>0</v>
      </c>
      <c r="Z1462" s="437" t="n"/>
      <c r="AA1462" s="437" t="n"/>
      <c r="AB1462" s="437" t="n"/>
    </row>
    <row r="1463">
      <c r="A1463" s="437" t="n">
        <v>50</v>
      </c>
      <c r="B1463" s="437" t="n">
        <v>0</v>
      </c>
      <c r="C1463" s="437" t="n">
        <v>0</v>
      </c>
      <c r="D1463" s="437" t="n">
        <v>1</v>
      </c>
      <c r="E1463" s="437" t="n">
        <v>233</v>
      </c>
      <c r="F1463" s="437">
        <f>ROUND(Source!BD1438,O1463)</f>
        <v/>
      </c>
      <c r="G1463" s="437" t="inlineStr">
        <is>
          <t>Перевозка</t>
        </is>
      </c>
      <c r="H1463" s="437" t="inlineStr">
        <is>
          <t>Перевозка грузов</t>
        </is>
      </c>
      <c r="I1463" s="437" t="n"/>
      <c r="J1463" s="437" t="n"/>
      <c r="K1463" s="437" t="n">
        <v>233</v>
      </c>
      <c r="L1463" s="437" t="n">
        <v>24</v>
      </c>
      <c r="M1463" s="437" t="n">
        <v>3</v>
      </c>
      <c r="N1463" s="437" t="inlineStr"/>
      <c r="O1463" s="437" t="n">
        <v>0</v>
      </c>
      <c r="P1463" s="437" t="n"/>
      <c r="Q1463" s="437" t="n"/>
      <c r="R1463" s="437" t="n"/>
      <c r="S1463" s="437" t="n"/>
      <c r="T1463" s="437" t="n"/>
      <c r="U1463" s="437" t="n"/>
      <c r="V1463" s="437" t="n"/>
      <c r="W1463" s="437" t="n">
        <v>0</v>
      </c>
      <c r="X1463" s="437" t="n">
        <v>1</v>
      </c>
      <c r="Y1463" s="437" t="n">
        <v>0</v>
      </c>
      <c r="Z1463" s="437" t="n"/>
      <c r="AA1463" s="437" t="n"/>
      <c r="AB1463" s="437" t="n"/>
    </row>
    <row r="1464">
      <c r="A1464" s="437" t="n">
        <v>50</v>
      </c>
      <c r="B1464" s="437" t="n">
        <v>0</v>
      </c>
      <c r="C1464" s="437" t="n">
        <v>0</v>
      </c>
      <c r="D1464" s="437" t="n">
        <v>1</v>
      </c>
      <c r="E1464" s="437" t="n">
        <v>210</v>
      </c>
      <c r="F1464" s="437">
        <f>ROUND(Source!X1438,O1464)</f>
        <v/>
      </c>
      <c r="G1464" s="437" t="inlineStr">
        <is>
          <t>НР</t>
        </is>
      </c>
      <c r="H1464" s="437" t="inlineStr">
        <is>
          <t>Накладные расходы</t>
        </is>
      </c>
      <c r="I1464" s="437" t="n"/>
      <c r="J1464" s="437" t="n"/>
      <c r="K1464" s="437" t="n">
        <v>210</v>
      </c>
      <c r="L1464" s="437" t="n">
        <v>25</v>
      </c>
      <c r="M1464" s="437" t="n">
        <v>3</v>
      </c>
      <c r="N1464" s="437" t="inlineStr"/>
      <c r="O1464" s="437" t="n">
        <v>0</v>
      </c>
      <c r="P1464" s="437" t="n"/>
      <c r="Q1464" s="437" t="n"/>
      <c r="R1464" s="437" t="n"/>
      <c r="S1464" s="437" t="n"/>
      <c r="T1464" s="437" t="n"/>
      <c r="U1464" s="437" t="n"/>
      <c r="V1464" s="437" t="n"/>
      <c r="W1464" s="437" t="n">
        <v>0</v>
      </c>
      <c r="X1464" s="437" t="n">
        <v>1</v>
      </c>
      <c r="Y1464" s="437" t="n">
        <v>0</v>
      </c>
      <c r="Z1464" s="437" t="n"/>
      <c r="AA1464" s="437" t="n"/>
      <c r="AB1464" s="437" t="n"/>
    </row>
    <row r="1465">
      <c r="A1465" s="437" t="n">
        <v>50</v>
      </c>
      <c r="B1465" s="437" t="n">
        <v>0</v>
      </c>
      <c r="C1465" s="437" t="n">
        <v>0</v>
      </c>
      <c r="D1465" s="437" t="n">
        <v>1</v>
      </c>
      <c r="E1465" s="437" t="n">
        <v>211</v>
      </c>
      <c r="F1465" s="437">
        <f>ROUND(Source!Y1438,O1465)</f>
        <v/>
      </c>
      <c r="G1465" s="437" t="inlineStr">
        <is>
          <t>СмПриб</t>
        </is>
      </c>
      <c r="H1465" s="437" t="inlineStr">
        <is>
          <t>Сметная прибыль</t>
        </is>
      </c>
      <c r="I1465" s="437" t="n"/>
      <c r="J1465" s="437" t="n"/>
      <c r="K1465" s="437" t="n">
        <v>211</v>
      </c>
      <c r="L1465" s="437" t="n">
        <v>26</v>
      </c>
      <c r="M1465" s="437" t="n">
        <v>3</v>
      </c>
      <c r="N1465" s="437" t="inlineStr"/>
      <c r="O1465" s="437" t="n">
        <v>0</v>
      </c>
      <c r="P1465" s="437" t="n"/>
      <c r="Q1465" s="437" t="n"/>
      <c r="R1465" s="437" t="n"/>
      <c r="S1465" s="437" t="n"/>
      <c r="T1465" s="437" t="n"/>
      <c r="U1465" s="437" t="n"/>
      <c r="V1465" s="437" t="n"/>
      <c r="W1465" s="437" t="n">
        <v>0</v>
      </c>
      <c r="X1465" s="437" t="n">
        <v>1</v>
      </c>
      <c r="Y1465" s="437" t="n">
        <v>0</v>
      </c>
      <c r="Z1465" s="437" t="n"/>
      <c r="AA1465" s="437" t="n"/>
      <c r="AB1465" s="437" t="n"/>
    </row>
    <row r="1466">
      <c r="A1466" s="437" t="n">
        <v>50</v>
      </c>
      <c r="B1466" s="437" t="n">
        <v>0</v>
      </c>
      <c r="C1466" s="437" t="n">
        <v>0</v>
      </c>
      <c r="D1466" s="437" t="n">
        <v>1</v>
      </c>
      <c r="E1466" s="437" t="n">
        <v>224</v>
      </c>
      <c r="F1466" s="437">
        <f>ROUND(Source!AR1438,O1466)</f>
        <v/>
      </c>
      <c r="G1466" s="437" t="inlineStr">
        <is>
          <t>Всего</t>
        </is>
      </c>
      <c r="H1466" s="437" t="inlineStr">
        <is>
          <t>Всего с НР и СП</t>
        </is>
      </c>
      <c r="I1466" s="437" t="n"/>
      <c r="J1466" s="437" t="n"/>
      <c r="K1466" s="437" t="n">
        <v>224</v>
      </c>
      <c r="L1466" s="437" t="n">
        <v>27</v>
      </c>
      <c r="M1466" s="437" t="n">
        <v>3</v>
      </c>
      <c r="N1466" s="437" t="inlineStr"/>
      <c r="O1466" s="437" t="n">
        <v>0</v>
      </c>
      <c r="P1466" s="437" t="n"/>
      <c r="Q1466" s="437" t="n"/>
      <c r="R1466" s="437" t="n"/>
      <c r="S1466" s="437" t="n"/>
      <c r="T1466" s="437" t="n"/>
      <c r="U1466" s="437" t="n"/>
      <c r="V1466" s="437" t="n"/>
      <c r="W1466" s="437" t="n">
        <v>0</v>
      </c>
      <c r="X1466" s="437" t="n">
        <v>1</v>
      </c>
      <c r="Y1466" s="437" t="n">
        <v>0</v>
      </c>
      <c r="Z1466" s="437" t="n"/>
      <c r="AA1466" s="437" t="n"/>
      <c r="AB1466" s="437" t="n"/>
    </row>
    <row r="1467">
      <c r="A1467" s="437" t="n">
        <v>50</v>
      </c>
      <c r="B1467" s="437" t="n">
        <v>0</v>
      </c>
      <c r="C1467" s="437" t="n">
        <v>0</v>
      </c>
      <c r="D1467" s="437" t="n">
        <v>2</v>
      </c>
      <c r="E1467" s="437" t="n">
        <v>0</v>
      </c>
      <c r="F1467" s="437">
        <f>ROUND(F1466,O1467)</f>
        <v/>
      </c>
      <c r="G1467" s="437" t="inlineStr">
        <is>
          <t>и1</t>
        </is>
      </c>
      <c r="H1467" s="437" t="inlineStr">
        <is>
          <t>Итого</t>
        </is>
      </c>
      <c r="I1467" s="437" t="n"/>
      <c r="J1467" s="437" t="n"/>
      <c r="K1467" s="437" t="n">
        <v>212</v>
      </c>
      <c r="L1467" s="437" t="n">
        <v>28</v>
      </c>
      <c r="M1467" s="437" t="n">
        <v>0</v>
      </c>
      <c r="N1467" s="437" t="inlineStr"/>
      <c r="O1467" s="437" t="n">
        <v>0</v>
      </c>
      <c r="P1467" s="437" t="n"/>
      <c r="Q1467" s="437" t="n"/>
      <c r="R1467" s="437" t="n"/>
      <c r="S1467" s="437" t="n"/>
      <c r="T1467" s="437" t="n"/>
      <c r="U1467" s="437" t="n"/>
      <c r="V1467" s="437" t="n"/>
      <c r="W1467" s="437" t="n">
        <v>0</v>
      </c>
      <c r="X1467" s="437" t="n">
        <v>1</v>
      </c>
      <c r="Y1467" s="437" t="n">
        <v>0</v>
      </c>
      <c r="Z1467" s="437" t="n"/>
      <c r="AA1467" s="437" t="n"/>
      <c r="AB1467" s="437" t="n"/>
    </row>
    <row r="1468">
      <c r="A1468" s="437" t="n">
        <v>50</v>
      </c>
      <c r="B1468" s="437" t="n">
        <v>0</v>
      </c>
      <c r="C1468" s="437" t="n">
        <v>0</v>
      </c>
      <c r="D1468" s="437" t="n">
        <v>2</v>
      </c>
      <c r="E1468" s="437" t="n">
        <v>0</v>
      </c>
      <c r="F1468" s="437">
        <f>ROUND(F1467*0.22,O1468)</f>
        <v/>
      </c>
      <c r="G1468" s="437" t="inlineStr">
        <is>
          <t>и2</t>
        </is>
      </c>
      <c r="H1468" s="437" t="inlineStr">
        <is>
          <t>НДС 22%</t>
        </is>
      </c>
      <c r="I1468" s="437" t="n"/>
      <c r="J1468" s="437" t="n"/>
      <c r="K1468" s="437" t="n">
        <v>212</v>
      </c>
      <c r="L1468" s="437" t="n">
        <v>29</v>
      </c>
      <c r="M1468" s="437" t="n">
        <v>0</v>
      </c>
      <c r="N1468" s="437" t="inlineStr"/>
      <c r="O1468" s="437" t="n">
        <v>0</v>
      </c>
      <c r="P1468" s="437" t="n"/>
      <c r="Q1468" s="437" t="n"/>
      <c r="R1468" s="437" t="n"/>
      <c r="S1468" s="437" t="n"/>
      <c r="T1468" s="437" t="n"/>
      <c r="U1468" s="437" t="n"/>
      <c r="V1468" s="437" t="n"/>
      <c r="W1468" s="437" t="n">
        <v>0</v>
      </c>
      <c r="X1468" s="437" t="n">
        <v>1</v>
      </c>
      <c r="Y1468" s="437" t="n">
        <v>0</v>
      </c>
      <c r="Z1468" s="437" t="n"/>
      <c r="AA1468" s="437" t="n"/>
      <c r="AB1468" s="437" t="n"/>
    </row>
    <row r="1469">
      <c r="A1469" s="437" t="n">
        <v>50</v>
      </c>
      <c r="B1469" s="437" t="n">
        <v>0</v>
      </c>
      <c r="C1469" s="437" t="n">
        <v>0</v>
      </c>
      <c r="D1469" s="437" t="n">
        <v>2</v>
      </c>
      <c r="E1469" s="437" t="n">
        <v>213</v>
      </c>
      <c r="F1469" s="437">
        <f>ROUND(F1467+F1468,O1469)</f>
        <v/>
      </c>
      <c r="G1469" s="437" t="inlineStr">
        <is>
          <t>и3</t>
        </is>
      </c>
      <c r="H1469" s="437" t="inlineStr">
        <is>
          <t>Всего</t>
        </is>
      </c>
      <c r="I1469" s="437" t="n"/>
      <c r="J1469" s="437" t="n"/>
      <c r="K1469" s="437" t="n">
        <v>212</v>
      </c>
      <c r="L1469" s="437" t="n">
        <v>30</v>
      </c>
      <c r="M1469" s="437" t="n">
        <v>0</v>
      </c>
      <c r="N1469" s="437" t="inlineStr"/>
      <c r="O1469" s="437" t="n">
        <v>0</v>
      </c>
      <c r="P1469" s="437" t="n"/>
      <c r="Q1469" s="437" t="n"/>
      <c r="R1469" s="437" t="n"/>
      <c r="S1469" s="437" t="n"/>
      <c r="T1469" s="437" t="n"/>
      <c r="U1469" s="437" t="n"/>
      <c r="V1469" s="437" t="n"/>
      <c r="W1469" s="437" t="n">
        <v>0</v>
      </c>
      <c r="X1469" s="437" t="n">
        <v>1</v>
      </c>
      <c r="Y1469" s="437" t="n">
        <v>0</v>
      </c>
      <c r="Z1469" s="437" t="n"/>
      <c r="AA1469" s="437" t="n"/>
      <c r="AB1469" s="437" t="n"/>
    </row>
    <row r="1470"/>
    <row r="1471">
      <c r="A1471" s="434" t="n">
        <v>3</v>
      </c>
      <c r="B1471" s="434" t="n">
        <v>0</v>
      </c>
      <c r="C1471" s="434" t="n"/>
      <c r="D1471" s="434">
        <f>ROW(A1480)</f>
        <v/>
      </c>
      <c r="E1471" s="434" t="n"/>
      <c r="F1471" s="434" t="inlineStr">
        <is>
          <t>Новая локальная смета</t>
        </is>
      </c>
      <c r="G1471" s="434" t="inlineStr">
        <is>
          <t>Победы 1</t>
        </is>
      </c>
      <c r="H1471" s="434" t="inlineStr"/>
      <c r="I1471" s="434" t="n">
        <v>0</v>
      </c>
      <c r="J1471" s="434" t="inlineStr"/>
      <c r="K1471" s="434" t="n">
        <v>0</v>
      </c>
      <c r="L1471" s="434" t="inlineStr">
        <is>
          <t>Новая локальная смета</t>
        </is>
      </c>
      <c r="M1471" s="434" t="inlineStr"/>
      <c r="N1471" s="434" t="n"/>
      <c r="O1471" s="434" t="n"/>
      <c r="P1471" s="434" t="n"/>
      <c r="Q1471" s="434" t="n"/>
      <c r="R1471" s="434" t="n"/>
      <c r="S1471" s="434" t="n">
        <v>0</v>
      </c>
      <c r="T1471" s="434" t="n"/>
      <c r="U1471" s="434" t="inlineStr"/>
      <c r="V1471" s="434" t="n">
        <v>0</v>
      </c>
      <c r="W1471" s="434" t="n"/>
      <c r="X1471" s="434" t="n"/>
      <c r="Y1471" s="434" t="n"/>
      <c r="Z1471" s="434" t="n"/>
      <c r="AA1471" s="434" t="n"/>
      <c r="AB1471" s="434" t="inlineStr"/>
      <c r="AC1471" s="434" t="inlineStr"/>
      <c r="AD1471" s="434" t="inlineStr"/>
      <c r="AE1471" s="434" t="inlineStr"/>
      <c r="AF1471" s="434" t="inlineStr"/>
      <c r="AG1471" s="434" t="inlineStr"/>
      <c r="AH1471" s="434" t="n"/>
      <c r="AI1471" s="434" t="n"/>
      <c r="AJ1471" s="434" t="n"/>
      <c r="AK1471" s="434" t="n"/>
      <c r="AL1471" s="434" t="n"/>
      <c r="AM1471" s="434" t="n"/>
      <c r="AN1471" s="434" t="n"/>
      <c r="AO1471" s="434" t="n"/>
      <c r="AP1471" s="434" t="inlineStr"/>
      <c r="AQ1471" s="434" t="inlineStr"/>
      <c r="AR1471" s="434" t="inlineStr"/>
      <c r="AS1471" s="434" t="n"/>
      <c r="AT1471" s="434" t="n"/>
      <c r="AU1471" s="434" t="n"/>
      <c r="AV1471" s="434" t="n"/>
      <c r="AW1471" s="434" t="n"/>
      <c r="AX1471" s="434" t="n"/>
      <c r="AY1471" s="434" t="n"/>
      <c r="AZ1471" s="434" t="inlineStr"/>
      <c r="BA1471" s="434" t="n"/>
      <c r="BB1471" s="434" t="inlineStr"/>
      <c r="BC1471" s="434" t="inlineStr"/>
      <c r="BD1471" s="434" t="inlineStr"/>
      <c r="BE1471" s="434" t="inlineStr"/>
      <c r="BF1471" s="434" t="inlineStr"/>
      <c r="BG1471" s="434" t="inlineStr"/>
      <c r="BH1471" s="434" t="inlineStr"/>
      <c r="BI1471" s="434" t="inlineStr"/>
      <c r="BJ1471" s="434" t="inlineStr"/>
      <c r="BK1471" s="434" t="inlineStr"/>
      <c r="BL1471" s="434" t="inlineStr"/>
      <c r="BM1471" s="434" t="inlineStr"/>
      <c r="BN1471" s="434" t="inlineStr"/>
      <c r="BO1471" s="434" t="inlineStr"/>
      <c r="BP1471" s="434" t="inlineStr"/>
      <c r="BQ1471" s="434" t="n"/>
      <c r="BR1471" s="434" t="n"/>
      <c r="BS1471" s="434" t="n"/>
      <c r="BT1471" s="434" t="n"/>
      <c r="BU1471" s="434" t="n"/>
      <c r="BV1471" s="434" t="n"/>
      <c r="BW1471" s="434" t="n"/>
      <c r="BX1471" s="434" t="n">
        <v>0</v>
      </c>
      <c r="BY1471" s="434" t="n"/>
      <c r="BZ1471" s="434" t="n"/>
      <c r="CA1471" s="434" t="n"/>
      <c r="CB1471" s="434" t="n"/>
      <c r="CC1471" s="434" t="n"/>
      <c r="CD1471" s="434" t="n"/>
      <c r="CE1471" s="434" t="n"/>
      <c r="CF1471" s="434" t="n">
        <v>0</v>
      </c>
      <c r="CG1471" s="434" t="n">
        <v>0</v>
      </c>
      <c r="CH1471" s="434" t="n"/>
      <c r="CI1471" s="434" t="inlineStr"/>
      <c r="CJ1471" s="434" t="inlineStr"/>
      <c r="CK1471" t="inlineStr"/>
      <c r="CL1471" t="inlineStr"/>
      <c r="CM1471" t="inlineStr"/>
      <c r="CN1471" t="inlineStr"/>
      <c r="CO1471" t="inlineStr"/>
      <c r="CP1471" t="inlineStr"/>
      <c r="CQ1471" t="inlineStr"/>
    </row>
    <row r="1472"/>
    <row r="1473">
      <c r="A1473" s="435" t="n">
        <v>52</v>
      </c>
      <c r="B1473" s="435">
        <f>B1480</f>
        <v/>
      </c>
      <c r="C1473" s="435">
        <f>C1480</f>
        <v/>
      </c>
      <c r="D1473" s="435">
        <f>D1480</f>
        <v/>
      </c>
      <c r="E1473" s="435">
        <f>E1480</f>
        <v/>
      </c>
      <c r="F1473" s="435">
        <f>F1480</f>
        <v/>
      </c>
      <c r="G1473" s="435">
        <f>G1480</f>
        <v/>
      </c>
      <c r="H1473" s="435" t="n"/>
      <c r="I1473" s="435" t="n"/>
      <c r="J1473" s="435" t="n"/>
      <c r="K1473" s="435" t="n"/>
      <c r="L1473" s="435" t="n"/>
      <c r="M1473" s="435" t="n"/>
      <c r="N1473" s="435" t="n"/>
      <c r="O1473" s="435">
        <f>O1480</f>
        <v/>
      </c>
      <c r="P1473" s="435">
        <f>P1480</f>
        <v/>
      </c>
      <c r="Q1473" s="435">
        <f>Q1480</f>
        <v/>
      </c>
      <c r="R1473" s="435">
        <f>R1480</f>
        <v/>
      </c>
      <c r="S1473" s="435">
        <f>S1480</f>
        <v/>
      </c>
      <c r="T1473" s="435">
        <f>T1480</f>
        <v/>
      </c>
      <c r="U1473" s="435">
        <f>U1480</f>
        <v/>
      </c>
      <c r="V1473" s="435">
        <f>V1480</f>
        <v/>
      </c>
      <c r="W1473" s="435">
        <f>W1480</f>
        <v/>
      </c>
      <c r="X1473" s="435">
        <f>X1480</f>
        <v/>
      </c>
      <c r="Y1473" s="435">
        <f>Y1480</f>
        <v/>
      </c>
      <c r="Z1473" s="435">
        <f>Z1480</f>
        <v/>
      </c>
      <c r="AA1473" s="435">
        <f>AA1480</f>
        <v/>
      </c>
      <c r="AB1473" s="435">
        <f>AB1480</f>
        <v/>
      </c>
      <c r="AC1473" s="435">
        <f>AC1480</f>
        <v/>
      </c>
      <c r="AD1473" s="435">
        <f>AD1480</f>
        <v/>
      </c>
      <c r="AE1473" s="435">
        <f>AE1480</f>
        <v/>
      </c>
      <c r="AF1473" s="435">
        <f>AF1480</f>
        <v/>
      </c>
      <c r="AG1473" s="435">
        <f>AG1480</f>
        <v/>
      </c>
      <c r="AH1473" s="435">
        <f>AH1480</f>
        <v/>
      </c>
      <c r="AI1473" s="435">
        <f>AI1480</f>
        <v/>
      </c>
      <c r="AJ1473" s="435">
        <f>AJ1480</f>
        <v/>
      </c>
      <c r="AK1473" s="435">
        <f>AK1480</f>
        <v/>
      </c>
      <c r="AL1473" s="435">
        <f>AL1480</f>
        <v/>
      </c>
      <c r="AM1473" s="435">
        <f>AM1480</f>
        <v/>
      </c>
      <c r="AN1473" s="435">
        <f>AN1480</f>
        <v/>
      </c>
      <c r="AO1473" s="435">
        <f>AO1480</f>
        <v/>
      </c>
      <c r="AP1473" s="435">
        <f>AP1480</f>
        <v/>
      </c>
      <c r="AQ1473" s="435">
        <f>AQ1480</f>
        <v/>
      </c>
      <c r="AR1473" s="435">
        <f>AR1480</f>
        <v/>
      </c>
      <c r="AS1473" s="435">
        <f>AS1480</f>
        <v/>
      </c>
      <c r="AT1473" s="435">
        <f>AT1480</f>
        <v/>
      </c>
      <c r="AU1473" s="435">
        <f>AU1480</f>
        <v/>
      </c>
      <c r="AV1473" s="435">
        <f>AV1480</f>
        <v/>
      </c>
      <c r="AW1473" s="435">
        <f>AW1480</f>
        <v/>
      </c>
      <c r="AX1473" s="435">
        <f>AX1480</f>
        <v/>
      </c>
      <c r="AY1473" s="435">
        <f>AY1480</f>
        <v/>
      </c>
      <c r="AZ1473" s="435">
        <f>AZ1480</f>
        <v/>
      </c>
      <c r="BA1473" s="435">
        <f>BA1480</f>
        <v/>
      </c>
      <c r="BB1473" s="435">
        <f>BB1480</f>
        <v/>
      </c>
      <c r="BC1473" s="435">
        <f>BC1480</f>
        <v/>
      </c>
      <c r="BD1473" s="435">
        <f>BD1480</f>
        <v/>
      </c>
      <c r="BE1473" s="435">
        <f>BE1480</f>
        <v/>
      </c>
      <c r="BF1473" s="435">
        <f>BF1480</f>
        <v/>
      </c>
      <c r="BG1473" s="435">
        <f>BG1480</f>
        <v/>
      </c>
      <c r="BH1473" s="435">
        <f>BH1480</f>
        <v/>
      </c>
      <c r="BI1473" s="435">
        <f>BI1480</f>
        <v/>
      </c>
      <c r="BJ1473" s="435">
        <f>BJ1480</f>
        <v/>
      </c>
      <c r="BK1473" s="435">
        <f>BK1480</f>
        <v/>
      </c>
      <c r="BL1473" s="435">
        <f>BL1480</f>
        <v/>
      </c>
      <c r="BM1473" s="435">
        <f>BM1480</f>
        <v/>
      </c>
      <c r="BN1473" s="435">
        <f>BN1480</f>
        <v/>
      </c>
      <c r="BO1473" s="435">
        <f>BO1480</f>
        <v/>
      </c>
      <c r="BP1473" s="435">
        <f>BP1480</f>
        <v/>
      </c>
      <c r="BQ1473" s="435">
        <f>BQ1480</f>
        <v/>
      </c>
      <c r="BR1473" s="435">
        <f>BR1480</f>
        <v/>
      </c>
      <c r="BS1473" s="435">
        <f>BS1480</f>
        <v/>
      </c>
      <c r="BT1473" s="435">
        <f>BT1480</f>
        <v/>
      </c>
      <c r="BU1473" s="435">
        <f>BU1480</f>
        <v/>
      </c>
      <c r="BV1473" s="435">
        <f>BV1480</f>
        <v/>
      </c>
      <c r="BW1473" s="435">
        <f>BW1480</f>
        <v/>
      </c>
      <c r="BX1473" s="435">
        <f>BX1480</f>
        <v/>
      </c>
      <c r="BY1473" s="435">
        <f>BY1480</f>
        <v/>
      </c>
      <c r="BZ1473" s="435">
        <f>BZ1480</f>
        <v/>
      </c>
      <c r="CA1473" s="435">
        <f>CA1480</f>
        <v/>
      </c>
      <c r="CB1473" s="435">
        <f>CB1480</f>
        <v/>
      </c>
      <c r="CC1473" s="435">
        <f>CC1480</f>
        <v/>
      </c>
      <c r="CD1473" s="435">
        <f>CD1480</f>
        <v/>
      </c>
      <c r="CE1473" s="435">
        <f>CE1480</f>
        <v/>
      </c>
      <c r="CF1473" s="435">
        <f>CF1480</f>
        <v/>
      </c>
      <c r="CG1473" s="435">
        <f>CG1480</f>
        <v/>
      </c>
      <c r="CH1473" s="435">
        <f>CH1480</f>
        <v/>
      </c>
      <c r="CI1473" s="435">
        <f>CI1480</f>
        <v/>
      </c>
      <c r="CJ1473" s="435">
        <f>CJ1480</f>
        <v/>
      </c>
      <c r="CK1473" s="435">
        <f>CK1480</f>
        <v/>
      </c>
      <c r="CL1473" s="435">
        <f>CL1480</f>
        <v/>
      </c>
      <c r="CM1473" s="435">
        <f>CM1480</f>
        <v/>
      </c>
      <c r="CN1473" s="435">
        <f>CN1480</f>
        <v/>
      </c>
      <c r="CO1473" s="435">
        <f>CO1480</f>
        <v/>
      </c>
      <c r="CP1473" s="435">
        <f>CP1480</f>
        <v/>
      </c>
      <c r="CQ1473" s="435">
        <f>CQ1480</f>
        <v/>
      </c>
      <c r="CR1473" s="435">
        <f>CR1480</f>
        <v/>
      </c>
      <c r="CS1473" s="435">
        <f>CS1480</f>
        <v/>
      </c>
      <c r="CT1473" s="435">
        <f>CT1480</f>
        <v/>
      </c>
      <c r="CU1473" s="435">
        <f>CU1480</f>
        <v/>
      </c>
      <c r="CV1473" s="435">
        <f>CV1480</f>
        <v/>
      </c>
      <c r="CW1473" s="435">
        <f>CW1480</f>
        <v/>
      </c>
      <c r="CX1473" s="435">
        <f>CX1480</f>
        <v/>
      </c>
      <c r="CY1473" s="435">
        <f>CY1480</f>
        <v/>
      </c>
      <c r="CZ1473" s="435">
        <f>CZ1480</f>
        <v/>
      </c>
      <c r="DA1473" s="435">
        <f>DA1480</f>
        <v/>
      </c>
      <c r="DB1473" s="435">
        <f>DB1480</f>
        <v/>
      </c>
      <c r="DC1473" s="435">
        <f>DC1480</f>
        <v/>
      </c>
      <c r="DD1473" s="435">
        <f>DD1480</f>
        <v/>
      </c>
      <c r="DE1473" s="435">
        <f>DE1480</f>
        <v/>
      </c>
      <c r="DF1473" s="435">
        <f>DF1480</f>
        <v/>
      </c>
      <c r="DG1473" s="436">
        <f>DG1480</f>
        <v/>
      </c>
      <c r="DH1473" s="436">
        <f>DH1480</f>
        <v/>
      </c>
      <c r="DI1473" s="436">
        <f>DI1480</f>
        <v/>
      </c>
      <c r="DJ1473" s="436">
        <f>DJ1480</f>
        <v/>
      </c>
      <c r="DK1473" s="436">
        <f>DK1480</f>
        <v/>
      </c>
      <c r="DL1473" s="436">
        <f>DL1480</f>
        <v/>
      </c>
      <c r="DM1473" s="436">
        <f>DM1480</f>
        <v/>
      </c>
      <c r="DN1473" s="436">
        <f>DN1480</f>
        <v/>
      </c>
      <c r="DO1473" s="436">
        <f>DO1480</f>
        <v/>
      </c>
      <c r="DP1473" s="436">
        <f>DP1480</f>
        <v/>
      </c>
      <c r="DQ1473" s="436">
        <f>DQ1480</f>
        <v/>
      </c>
      <c r="DR1473" s="436">
        <f>DR1480</f>
        <v/>
      </c>
      <c r="DS1473" s="436">
        <f>DS1480</f>
        <v/>
      </c>
      <c r="DT1473" s="436">
        <f>DT1480</f>
        <v/>
      </c>
      <c r="DU1473" s="436">
        <f>DU1480</f>
        <v/>
      </c>
      <c r="DV1473" s="436">
        <f>DV1480</f>
        <v/>
      </c>
      <c r="DW1473" s="436">
        <f>DW1480</f>
        <v/>
      </c>
      <c r="DX1473" s="436">
        <f>DX1480</f>
        <v/>
      </c>
      <c r="DY1473" s="436">
        <f>DY1480</f>
        <v/>
      </c>
      <c r="DZ1473" s="436">
        <f>DZ1480</f>
        <v/>
      </c>
      <c r="EA1473" s="436">
        <f>EA1480</f>
        <v/>
      </c>
      <c r="EB1473" s="436">
        <f>EB1480</f>
        <v/>
      </c>
      <c r="EC1473" s="436">
        <f>EC1480</f>
        <v/>
      </c>
      <c r="ED1473" s="436">
        <f>ED1480</f>
        <v/>
      </c>
      <c r="EE1473" s="436">
        <f>EE1480</f>
        <v/>
      </c>
      <c r="EF1473" s="436">
        <f>EF1480</f>
        <v/>
      </c>
      <c r="EG1473" s="436">
        <f>EG1480</f>
        <v/>
      </c>
      <c r="EH1473" s="436">
        <f>EH1480</f>
        <v/>
      </c>
      <c r="EI1473" s="436">
        <f>EI1480</f>
        <v/>
      </c>
      <c r="EJ1473" s="436">
        <f>EJ1480</f>
        <v/>
      </c>
      <c r="EK1473" s="436">
        <f>EK1480</f>
        <v/>
      </c>
      <c r="EL1473" s="436">
        <f>EL1480</f>
        <v/>
      </c>
      <c r="EM1473" s="436">
        <f>EM1480</f>
        <v/>
      </c>
      <c r="EN1473" s="436">
        <f>EN1480</f>
        <v/>
      </c>
      <c r="EO1473" s="436">
        <f>EO1480</f>
        <v/>
      </c>
      <c r="EP1473" s="436">
        <f>EP1480</f>
        <v/>
      </c>
      <c r="EQ1473" s="436">
        <f>EQ1480</f>
        <v/>
      </c>
      <c r="ER1473" s="436">
        <f>ER1480</f>
        <v/>
      </c>
      <c r="ES1473" s="436">
        <f>ES1480</f>
        <v/>
      </c>
      <c r="ET1473" s="436">
        <f>ET1480</f>
        <v/>
      </c>
      <c r="EU1473" s="436">
        <f>EU1480</f>
        <v/>
      </c>
      <c r="EV1473" s="436">
        <f>EV1480</f>
        <v/>
      </c>
      <c r="EW1473" s="436">
        <f>EW1480</f>
        <v/>
      </c>
      <c r="EX1473" s="436">
        <f>EX1480</f>
        <v/>
      </c>
      <c r="EY1473" s="436">
        <f>EY1480</f>
        <v/>
      </c>
      <c r="EZ1473" s="436">
        <f>EZ1480</f>
        <v/>
      </c>
      <c r="FA1473" s="436">
        <f>FA1480</f>
        <v/>
      </c>
      <c r="FB1473" s="436">
        <f>FB1480</f>
        <v/>
      </c>
      <c r="FC1473" s="436">
        <f>FC1480</f>
        <v/>
      </c>
      <c r="FD1473" s="436">
        <f>FD1480</f>
        <v/>
      </c>
      <c r="FE1473" s="436">
        <f>FE1480</f>
        <v/>
      </c>
      <c r="FF1473" s="436">
        <f>FF1480</f>
        <v/>
      </c>
      <c r="FG1473" s="436">
        <f>FG1480</f>
        <v/>
      </c>
      <c r="FH1473" s="436">
        <f>FH1480</f>
        <v/>
      </c>
      <c r="FI1473" s="436">
        <f>FI1480</f>
        <v/>
      </c>
      <c r="FJ1473" s="436">
        <f>FJ1480</f>
        <v/>
      </c>
      <c r="FK1473" s="436">
        <f>FK1480</f>
        <v/>
      </c>
      <c r="FL1473" s="436">
        <f>FL1480</f>
        <v/>
      </c>
      <c r="FM1473" s="436">
        <f>FM1480</f>
        <v/>
      </c>
      <c r="FN1473" s="436">
        <f>FN1480</f>
        <v/>
      </c>
      <c r="FO1473" s="436">
        <f>FO1480</f>
        <v/>
      </c>
      <c r="FP1473" s="436">
        <f>FP1480</f>
        <v/>
      </c>
      <c r="FQ1473" s="436">
        <f>FQ1480</f>
        <v/>
      </c>
      <c r="FR1473" s="436">
        <f>FR1480</f>
        <v/>
      </c>
      <c r="FS1473" s="436">
        <f>FS1480</f>
        <v/>
      </c>
      <c r="FT1473" s="436">
        <f>FT1480</f>
        <v/>
      </c>
      <c r="FU1473" s="436">
        <f>FU1480</f>
        <v/>
      </c>
      <c r="FV1473" s="436">
        <f>FV1480</f>
        <v/>
      </c>
      <c r="FW1473" s="436">
        <f>FW1480</f>
        <v/>
      </c>
      <c r="FX1473" s="436">
        <f>FX1480</f>
        <v/>
      </c>
      <c r="FY1473" s="436">
        <f>FY1480</f>
        <v/>
      </c>
      <c r="FZ1473" s="436">
        <f>FZ1480</f>
        <v/>
      </c>
      <c r="GA1473" s="436">
        <f>GA1480</f>
        <v/>
      </c>
      <c r="GB1473" s="436">
        <f>GB1480</f>
        <v/>
      </c>
      <c r="GC1473" s="436">
        <f>GC1480</f>
        <v/>
      </c>
      <c r="GD1473" s="436">
        <f>GD1480</f>
        <v/>
      </c>
      <c r="GE1473" s="436">
        <f>GE1480</f>
        <v/>
      </c>
      <c r="GF1473" s="436">
        <f>GF1480</f>
        <v/>
      </c>
      <c r="GG1473" s="436">
        <f>GG1480</f>
        <v/>
      </c>
      <c r="GH1473" s="436">
        <f>GH1480</f>
        <v/>
      </c>
      <c r="GI1473" s="436">
        <f>GI1480</f>
        <v/>
      </c>
      <c r="GJ1473" s="436">
        <f>GJ1480</f>
        <v/>
      </c>
      <c r="GK1473" s="436">
        <f>GK1480</f>
        <v/>
      </c>
      <c r="GL1473" s="436">
        <f>GL1480</f>
        <v/>
      </c>
      <c r="GM1473" s="436">
        <f>GM1480</f>
        <v/>
      </c>
      <c r="GN1473" s="436">
        <f>GN1480</f>
        <v/>
      </c>
      <c r="GO1473" s="436">
        <f>GO1480</f>
        <v/>
      </c>
      <c r="GP1473" s="436">
        <f>GP1480</f>
        <v/>
      </c>
      <c r="GQ1473" s="436">
        <f>GQ1480</f>
        <v/>
      </c>
      <c r="GR1473" s="436">
        <f>GR1480</f>
        <v/>
      </c>
      <c r="GS1473" s="436">
        <f>GS1480</f>
        <v/>
      </c>
      <c r="GT1473" s="436">
        <f>GT1480</f>
        <v/>
      </c>
      <c r="GU1473" s="436">
        <f>GU1480</f>
        <v/>
      </c>
      <c r="GV1473" s="436">
        <f>GV1480</f>
        <v/>
      </c>
      <c r="GW1473" s="436">
        <f>GW1480</f>
        <v/>
      </c>
      <c r="GX1473" s="436">
        <f>GX1480</f>
        <v/>
      </c>
    </row>
    <row r="1474"/>
    <row r="1475">
      <c r="A1475" t="n">
        <v>17</v>
      </c>
      <c r="B1475" t="n">
        <v>0</v>
      </c>
      <c r="C1475">
        <f>ROW(SmtRes!A706)</f>
        <v/>
      </c>
      <c r="D1475">
        <f>ROW(EtalonRes!A648)</f>
        <v/>
      </c>
      <c r="E1475" t="inlineStr">
        <is>
          <t>1</t>
        </is>
      </c>
      <c r="F1475" t="inlineStr">
        <is>
          <t>65-10-1</t>
        </is>
      </c>
      <c r="G1475" t="inlineStr">
        <is>
          <t>Очистка канализационной сети внутренней</t>
        </is>
      </c>
      <c r="H1475" t="inlineStr">
        <is>
          <t>100 м трубопровода</t>
        </is>
      </c>
      <c r="I1475">
        <f>ROUND(ROUND(16/100,4),7)</f>
        <v/>
      </c>
      <c r="J1475" t="n">
        <v>0</v>
      </c>
      <c r="K1475">
        <f>ROUND(ROUND(16/100,4),7)</f>
        <v/>
      </c>
      <c r="O1475">
        <f>ROUND(CP1475,0)</f>
        <v/>
      </c>
      <c r="P1475">
        <f>ROUND(CQ1475*I1475,0)</f>
        <v/>
      </c>
      <c r="Q1475">
        <f>(ROUND((ROUND(((ET1475)*I1475),0)*BB1475),0)+ROUND((ROUND(((AE1475-(EU1475))*I1475),0)*BS1475),0))</f>
        <v/>
      </c>
      <c r="R1475">
        <f>(ROUND((ROUND(((EU1475)*I1475),0)*BS1475),0)+ROUND((ROUND(((AE1475-(EU1475))*I1475),0)*BS1475),0))</f>
        <v/>
      </c>
      <c r="S1475">
        <f>ROUND(CT1475*I1475,0)</f>
        <v/>
      </c>
      <c r="T1475">
        <f>ROUND(CU1475*I1475,0)</f>
        <v/>
      </c>
      <c r="U1475">
        <f>ROUND(CV1475*I1475,7)</f>
        <v/>
      </c>
      <c r="V1475">
        <f>ROUND(CW1475*I1475,7)</f>
        <v/>
      </c>
      <c r="W1475">
        <f>ROUND(CX1475*I1475,0)</f>
        <v/>
      </c>
      <c r="X1475">
        <f>ROUND(CY1475,0)</f>
        <v/>
      </c>
      <c r="Y1475">
        <f>ROUND(CZ1475,0)</f>
        <v/>
      </c>
      <c r="AA1475" t="n">
        <v>78869116</v>
      </c>
      <c r="AB1475">
        <f>ROUND((AC1475+AD1475+AF1475),2)</f>
        <v/>
      </c>
      <c r="AC1475">
        <f>ROUND((ES1475),2)</f>
        <v/>
      </c>
      <c r="AD1475">
        <f>ROUND((((ET1475)-(EU1475))+AE1475),2)</f>
        <v/>
      </c>
      <c r="AE1475">
        <f>ROUND((EU1475),2)</f>
        <v/>
      </c>
      <c r="AF1475">
        <f>ROUND((EV1475),2)</f>
        <v/>
      </c>
      <c r="AG1475">
        <f>ROUND((AP1475),2)</f>
        <v/>
      </c>
      <c r="AH1475">
        <f>(EW1475)</f>
        <v/>
      </c>
      <c r="AI1475">
        <f>(EX1475)</f>
        <v/>
      </c>
      <c r="AJ1475">
        <f>(AS1475)</f>
        <v/>
      </c>
      <c r="AK1475" t="n">
        <v>403.3</v>
      </c>
      <c r="AL1475" t="n">
        <v>139.36</v>
      </c>
      <c r="AM1475" t="n">
        <v>0.87</v>
      </c>
      <c r="AN1475" t="n">
        <v>0</v>
      </c>
      <c r="AO1475" t="n">
        <v>263.07</v>
      </c>
      <c r="AP1475" t="n">
        <v>0</v>
      </c>
      <c r="AQ1475" t="n">
        <v>32.2</v>
      </c>
      <c r="AR1475" t="n">
        <v>0</v>
      </c>
      <c r="AS1475" t="n">
        <v>0</v>
      </c>
      <c r="AT1475" t="n">
        <v>103</v>
      </c>
      <c r="AU1475" t="n">
        <v>52</v>
      </c>
      <c r="AV1475" t="n">
        <v>1</v>
      </c>
      <c r="AW1475" t="n">
        <v>1</v>
      </c>
      <c r="AZ1475" t="n">
        <v>1</v>
      </c>
      <c r="BA1475" t="n">
        <v>52.25</v>
      </c>
      <c r="BB1475" t="n">
        <v>25.03</v>
      </c>
      <c r="BC1475" t="n">
        <v>11.85</v>
      </c>
      <c r="BD1475" t="inlineStr"/>
      <c r="BE1475" t="inlineStr"/>
      <c r="BF1475" t="inlineStr"/>
      <c r="BG1475" t="inlineStr"/>
      <c r="BH1475" t="n">
        <v>0</v>
      </c>
      <c r="BI1475" t="n">
        <v>1</v>
      </c>
      <c r="BJ1475" t="inlineStr">
        <is>
          <t>ТЕРр Московской обл., 65-10-1, приказ Минстроя России №675/пр от 28.02.2017 № 263/пр</t>
        </is>
      </c>
      <c r="BM1475" t="n">
        <v>65007</v>
      </c>
      <c r="BN1475" t="n">
        <v>0</v>
      </c>
      <c r="BO1475" t="inlineStr">
        <is>
          <t>65-10-1</t>
        </is>
      </c>
      <c r="BP1475" t="n">
        <v>1</v>
      </c>
      <c r="BQ1475" t="n">
        <v>6</v>
      </c>
      <c r="BR1475" t="n">
        <v>0</v>
      </c>
      <c r="BS1475" t="n">
        <v>52.25</v>
      </c>
      <c r="BT1475" t="n">
        <v>1</v>
      </c>
      <c r="BU1475" t="n">
        <v>1</v>
      </c>
      <c r="BV1475" t="n">
        <v>1</v>
      </c>
      <c r="BW1475" t="n">
        <v>1</v>
      </c>
      <c r="BX1475" t="n">
        <v>1</v>
      </c>
      <c r="BY1475" t="inlineStr"/>
      <c r="BZ1475" t="n">
        <v>103</v>
      </c>
      <c r="CA1475" t="n">
        <v>52</v>
      </c>
      <c r="CB1475" t="inlineStr"/>
      <c r="CE1475" t="n">
        <v>12</v>
      </c>
      <c r="CF1475" t="n">
        <v>0</v>
      </c>
      <c r="CG1475" t="n">
        <v>0</v>
      </c>
      <c r="CM1475" t="n">
        <v>0</v>
      </c>
      <c r="CN1475" t="inlineStr"/>
      <c r="CO1475" t="n">
        <v>0</v>
      </c>
      <c r="CP1475">
        <f>(P1475+Q1475+S1475)</f>
        <v/>
      </c>
      <c r="CQ1475">
        <f>AC1475*BC1475</f>
        <v/>
      </c>
      <c r="CR1475">
        <f>(ROUND((ROUND(((ET1475)*1),0)*BB1475),0)+ROUND((ROUND(((AE1475-(EU1475))*1),0)*BS1475),0))</f>
        <v/>
      </c>
      <c r="CS1475">
        <f>(ROUND((ROUND(((EU1475)*1),0)*BS1475),0)+ROUND((ROUND(((AE1475-(EU1475))*1),0)*BS1475),0))</f>
        <v/>
      </c>
      <c r="CT1475">
        <f>AF1475*BA1475</f>
        <v/>
      </c>
      <c r="CU1475">
        <f>AG1475</f>
        <v/>
      </c>
      <c r="CV1475">
        <f>AH1475</f>
        <v/>
      </c>
      <c r="CW1475">
        <f>AI1475</f>
        <v/>
      </c>
      <c r="CX1475">
        <f>AJ1475</f>
        <v/>
      </c>
      <c r="CY1475">
        <f>(((S1475+R1475)*AT1475)/100)</f>
        <v/>
      </c>
      <c r="CZ1475">
        <f>(((S1475+R1475)*AU1475)/100)</f>
        <v/>
      </c>
      <c r="DC1475" t="inlineStr"/>
      <c r="DD1475" t="inlineStr"/>
      <c r="DE1475" t="inlineStr"/>
      <c r="DF1475" t="inlineStr"/>
      <c r="DG1475" t="inlineStr"/>
      <c r="DH1475" t="inlineStr"/>
      <c r="DI1475" t="inlineStr"/>
      <c r="DJ1475" t="inlineStr"/>
      <c r="DK1475" t="inlineStr"/>
      <c r="DL1475" t="inlineStr"/>
      <c r="DM1475" t="inlineStr"/>
      <c r="DN1475" t="n">
        <v>0</v>
      </c>
      <c r="DO1475" t="n">
        <v>0</v>
      </c>
      <c r="DP1475" t="n">
        <v>1</v>
      </c>
      <c r="DQ1475" t="n">
        <v>1</v>
      </c>
      <c r="DU1475" t="n">
        <v>1013</v>
      </c>
      <c r="DV1475" t="inlineStr">
        <is>
          <t>100 м трубопровода</t>
        </is>
      </c>
      <c r="DW1475" t="inlineStr">
        <is>
          <t>100 м трубопровода</t>
        </is>
      </c>
      <c r="DX1475" t="n">
        <v>1</v>
      </c>
      <c r="DZ1475" t="inlineStr"/>
      <c r="EA1475" t="inlineStr"/>
      <c r="EB1475" t="inlineStr"/>
      <c r="EC1475" t="inlineStr"/>
      <c r="EE1475" t="n">
        <v>78726000</v>
      </c>
      <c r="EF1475" t="n">
        <v>6</v>
      </c>
      <c r="EG1475" t="inlineStr">
        <is>
          <t>Ремонтно-строительные работы</t>
        </is>
      </c>
      <c r="EH1475" t="n">
        <v>99</v>
      </c>
      <c r="EI1475" t="inlineStr">
        <is>
          <t>Внутренние санитарно-технические работы</t>
        </is>
      </c>
      <c r="EJ1475" t="n">
        <v>1</v>
      </c>
      <c r="EK1475" t="n">
        <v>65007</v>
      </c>
      <c r="EL1475" t="inlineStr">
        <is>
          <t>Внутренние санитарнотехнические работы: смена труб, санприборов, запорной арматуры и другое</t>
        </is>
      </c>
      <c r="EM1475" t="inlineStr">
        <is>
          <t>рФЕР-65</t>
        </is>
      </c>
      <c r="EO1475" t="inlineStr"/>
      <c r="EQ1475" t="n">
        <v>0</v>
      </c>
      <c r="ER1475" t="n">
        <v>403.3</v>
      </c>
      <c r="ES1475" t="n">
        <v>139.36</v>
      </c>
      <c r="ET1475" t="n">
        <v>0.87</v>
      </c>
      <c r="EU1475" t="n">
        <v>0</v>
      </c>
      <c r="EV1475" t="n">
        <v>263.07</v>
      </c>
      <c r="EW1475" t="n">
        <v>32.2</v>
      </c>
      <c r="EX1475" t="n">
        <v>0</v>
      </c>
      <c r="EY1475" t="n">
        <v>0</v>
      </c>
      <c r="FQ1475" t="n">
        <v>0</v>
      </c>
      <c r="FR1475" t="n">
        <v>0</v>
      </c>
      <c r="FS1475" t="n">
        <v>0</v>
      </c>
      <c r="FX1475" t="n">
        <v>103</v>
      </c>
      <c r="FY1475" t="n">
        <v>52</v>
      </c>
      <c r="GA1475" t="inlineStr"/>
      <c r="GD1475" t="n">
        <v>1</v>
      </c>
      <c r="GF1475" t="n">
        <v>-66904957</v>
      </c>
      <c r="GG1475" t="n">
        <v>2</v>
      </c>
      <c r="GH1475" t="n">
        <v>1</v>
      </c>
      <c r="GI1475" t="n">
        <v>2</v>
      </c>
      <c r="GJ1475" t="n">
        <v>0</v>
      </c>
      <c r="GK1475" t="n">
        <v>0</v>
      </c>
      <c r="GL1475">
        <f>ROUND(IF(AND(BH1475=3,BI1475=3,FS1475&lt;&gt;0),P1475,0),0)</f>
        <v/>
      </c>
      <c r="GM1475">
        <f>ROUND(O1475+X1475+Y1475,0)+GX1475</f>
        <v/>
      </c>
      <c r="GN1475">
        <f>IF(OR(BI1475=0,BI1475=1),GM1475-GX1475,0)</f>
        <v/>
      </c>
      <c r="GO1475">
        <f>IF(BI1475=2,GM1475-GX1475,0)</f>
        <v/>
      </c>
      <c r="GP1475">
        <f>IF(BI1475=4,GM1475-GX1475,0)</f>
        <v/>
      </c>
      <c r="GR1475" t="n">
        <v>0</v>
      </c>
      <c r="GS1475" t="n">
        <v>3</v>
      </c>
      <c r="GT1475" t="n">
        <v>0</v>
      </c>
      <c r="GU1475" t="inlineStr"/>
      <c r="GV1475">
        <f>ROUND((GT1475),2)</f>
        <v/>
      </c>
      <c r="GW1475" t="n">
        <v>1</v>
      </c>
      <c r="GX1475">
        <f>ROUND(HC1475*I1475,0)</f>
        <v/>
      </c>
      <c r="HA1475" t="n">
        <v>0</v>
      </c>
      <c r="HB1475" t="n">
        <v>0</v>
      </c>
      <c r="HC1475">
        <f>GV1475*GW1475</f>
        <v/>
      </c>
      <c r="HE1475" t="inlineStr"/>
      <c r="HF1475" t="inlineStr"/>
      <c r="HM1475" t="inlineStr"/>
      <c r="HN1475" t="inlineStr">
        <is>
          <t>Пр/812-099.2-1</t>
        </is>
      </c>
      <c r="HO1475" t="inlineStr">
        <is>
          <t>Пр/774-099.2</t>
        </is>
      </c>
      <c r="HP1475" t="inlineStr">
        <is>
          <t>Внутренние санитарнотехнические работы: смена труб, санприборов, запорной арматуры и другое</t>
        </is>
      </c>
      <c r="HQ1475" t="inlineStr">
        <is>
          <t>Внутренние санитарнотехнические работы: смена труб, санприборов, запорной арматуры и другое</t>
        </is>
      </c>
      <c r="HS1475" t="n">
        <v>0</v>
      </c>
      <c r="IK1475" t="n">
        <v>0</v>
      </c>
    </row>
    <row r="1476">
      <c r="A1476" t="n">
        <v>17</v>
      </c>
      <c r="B1476" t="n">
        <v>0</v>
      </c>
      <c r="C1476">
        <f>ROW(SmtRes!A709)</f>
        <v/>
      </c>
      <c r="D1476">
        <f>ROW(EtalonRes!A650)</f>
        <v/>
      </c>
      <c r="E1476" t="inlineStr">
        <is>
          <t>2</t>
        </is>
      </c>
      <c r="F1476" t="inlineStr">
        <is>
          <t>67-5-2</t>
        </is>
      </c>
      <c r="G1476" t="inlineStr">
        <is>
          <t>Смена ламп люминесцентных</t>
        </is>
      </c>
      <c r="H1476" t="inlineStr">
        <is>
          <t>100 шт.</t>
        </is>
      </c>
      <c r="I1476">
        <f>ROUND(ROUND(2/100,4),7)</f>
        <v/>
      </c>
      <c r="J1476" t="n">
        <v>0</v>
      </c>
      <c r="K1476">
        <f>ROUND(ROUND(2/100,4),7)</f>
        <v/>
      </c>
      <c r="O1476">
        <f>ROUND(CP1476,0)</f>
        <v/>
      </c>
      <c r="P1476">
        <f>ROUND(CQ1476*I1476,0)</f>
        <v/>
      </c>
      <c r="Q1476">
        <f>(ROUND((ROUND(((ET1476)*I1476),0)*BB1476),0)+ROUND((ROUND(((AE1476-(EU1476))*I1476),0)*BS1476),0))</f>
        <v/>
      </c>
      <c r="R1476">
        <f>(ROUND((ROUND(((EU1476)*I1476),0)*BS1476),0)+ROUND((ROUND(((AE1476-(EU1476))*I1476),0)*BS1476),0))</f>
        <v/>
      </c>
      <c r="S1476">
        <f>ROUND(CT1476*I1476,0)</f>
        <v/>
      </c>
      <c r="T1476">
        <f>ROUND(CU1476*I1476,0)</f>
        <v/>
      </c>
      <c r="U1476">
        <f>ROUND(CV1476*I1476,7)</f>
        <v/>
      </c>
      <c r="V1476">
        <f>ROUND(CW1476*I1476,7)</f>
        <v/>
      </c>
      <c r="W1476">
        <f>ROUND(CX1476*I1476,0)</f>
        <v/>
      </c>
      <c r="X1476">
        <f>ROUND(CY1476,0)</f>
        <v/>
      </c>
      <c r="Y1476">
        <f>ROUND(CZ1476,0)</f>
        <v/>
      </c>
      <c r="AA1476" t="n">
        <v>78869116</v>
      </c>
      <c r="AB1476">
        <f>ROUND((AC1476+AD1476+AF1476),2)</f>
        <v/>
      </c>
      <c r="AC1476">
        <f>ROUND((ES1476),2)</f>
        <v/>
      </c>
      <c r="AD1476">
        <f>ROUND((((ET1476)-(EU1476))+AE1476),2)</f>
        <v/>
      </c>
      <c r="AE1476">
        <f>ROUND((EU1476),2)</f>
        <v/>
      </c>
      <c r="AF1476">
        <f>ROUND((EV1476),2)</f>
        <v/>
      </c>
      <c r="AG1476">
        <f>ROUND((AP1476),2)</f>
        <v/>
      </c>
      <c r="AH1476">
        <f>(EW1476)</f>
        <v/>
      </c>
      <c r="AI1476">
        <f>(EX1476)</f>
        <v/>
      </c>
      <c r="AJ1476">
        <f>(AS1476)</f>
        <v/>
      </c>
      <c r="AK1476" t="n">
        <v>970.5700000000001</v>
      </c>
      <c r="AL1476" t="n">
        <v>852</v>
      </c>
      <c r="AM1476" t="n">
        <v>0</v>
      </c>
      <c r="AN1476" t="n">
        <v>0</v>
      </c>
      <c r="AO1476" t="n">
        <v>118.57</v>
      </c>
      <c r="AP1476" t="n">
        <v>0</v>
      </c>
      <c r="AQ1476" t="n">
        <v>13.9</v>
      </c>
      <c r="AR1476" t="n">
        <v>0</v>
      </c>
      <c r="AS1476" t="n">
        <v>0</v>
      </c>
      <c r="AT1476" t="n">
        <v>91</v>
      </c>
      <c r="AU1476" t="n">
        <v>48</v>
      </c>
      <c r="AV1476" t="n">
        <v>1</v>
      </c>
      <c r="AW1476" t="n">
        <v>1</v>
      </c>
      <c r="AZ1476" t="n">
        <v>1</v>
      </c>
      <c r="BA1476" t="n">
        <v>52.25</v>
      </c>
      <c r="BB1476" t="n">
        <v>1</v>
      </c>
      <c r="BC1476" t="n">
        <v>4.14</v>
      </c>
      <c r="BD1476" t="inlineStr"/>
      <c r="BE1476" t="inlineStr"/>
      <c r="BF1476" t="inlineStr"/>
      <c r="BG1476" t="inlineStr"/>
      <c r="BH1476" t="n">
        <v>0</v>
      </c>
      <c r="BI1476" t="n">
        <v>1</v>
      </c>
      <c r="BJ1476" t="inlineStr">
        <is>
          <t>ТЕРр Московской обл., 67-5-2, приказ Минстроя России №675/пр от 28.02.2017 № 263/пр</t>
        </is>
      </c>
      <c r="BM1476" t="n">
        <v>67001</v>
      </c>
      <c r="BN1476" t="n">
        <v>0</v>
      </c>
      <c r="BO1476" t="inlineStr">
        <is>
          <t>67-5-2</t>
        </is>
      </c>
      <c r="BP1476" t="n">
        <v>1</v>
      </c>
      <c r="BQ1476" t="n">
        <v>6</v>
      </c>
      <c r="BR1476" t="n">
        <v>0</v>
      </c>
      <c r="BS1476" t="n">
        <v>52.25</v>
      </c>
      <c r="BT1476" t="n">
        <v>1</v>
      </c>
      <c r="BU1476" t="n">
        <v>1</v>
      </c>
      <c r="BV1476" t="n">
        <v>1</v>
      </c>
      <c r="BW1476" t="n">
        <v>1</v>
      </c>
      <c r="BX1476" t="n">
        <v>1</v>
      </c>
      <c r="BY1476" t="inlineStr"/>
      <c r="BZ1476" t="n">
        <v>91</v>
      </c>
      <c r="CA1476" t="n">
        <v>48</v>
      </c>
      <c r="CB1476" t="inlineStr"/>
      <c r="CE1476" t="n">
        <v>12</v>
      </c>
      <c r="CF1476" t="n">
        <v>0</v>
      </c>
      <c r="CG1476" t="n">
        <v>0</v>
      </c>
      <c r="CM1476" t="n">
        <v>0</v>
      </c>
      <c r="CN1476" t="inlineStr"/>
      <c r="CO1476" t="n">
        <v>0</v>
      </c>
      <c r="CP1476">
        <f>(P1476+Q1476+S1476)</f>
        <v/>
      </c>
      <c r="CQ1476">
        <f>AC1476*BC1476</f>
        <v/>
      </c>
      <c r="CR1476">
        <f>(ROUND((ROUND(((ET1476)*1),0)*BB1476),0)+ROUND((ROUND(((AE1476-(EU1476))*1),0)*BS1476),0))</f>
        <v/>
      </c>
      <c r="CS1476">
        <f>(ROUND((ROUND(((EU1476)*1),0)*BS1476),0)+ROUND((ROUND(((AE1476-(EU1476))*1),0)*BS1476),0))</f>
        <v/>
      </c>
      <c r="CT1476">
        <f>AF1476*BA1476</f>
        <v/>
      </c>
      <c r="CU1476">
        <f>AG1476</f>
        <v/>
      </c>
      <c r="CV1476">
        <f>AH1476</f>
        <v/>
      </c>
      <c r="CW1476">
        <f>AI1476</f>
        <v/>
      </c>
      <c r="CX1476">
        <f>AJ1476</f>
        <v/>
      </c>
      <c r="CY1476">
        <f>(((S1476+R1476)*AT1476)/100)</f>
        <v/>
      </c>
      <c r="CZ1476">
        <f>(((S1476+R1476)*AU1476)/100)</f>
        <v/>
      </c>
      <c r="DC1476" t="inlineStr"/>
      <c r="DD1476" t="inlineStr"/>
      <c r="DE1476" t="inlineStr"/>
      <c r="DF1476" t="inlineStr"/>
      <c r="DG1476" t="inlineStr"/>
      <c r="DH1476" t="inlineStr"/>
      <c r="DI1476" t="inlineStr"/>
      <c r="DJ1476" t="inlineStr"/>
      <c r="DK1476" t="inlineStr"/>
      <c r="DL1476" t="inlineStr"/>
      <c r="DM1476" t="inlineStr"/>
      <c r="DN1476" t="n">
        <v>0</v>
      </c>
      <c r="DO1476" t="n">
        <v>0</v>
      </c>
      <c r="DP1476" t="n">
        <v>1</v>
      </c>
      <c r="DQ1476" t="n">
        <v>1</v>
      </c>
      <c r="DU1476" t="n">
        <v>1010</v>
      </c>
      <c r="DV1476" t="inlineStr">
        <is>
          <t>100 шт.</t>
        </is>
      </c>
      <c r="DW1476" t="inlineStr">
        <is>
          <t>100 шт.</t>
        </is>
      </c>
      <c r="DX1476" t="n">
        <v>100</v>
      </c>
      <c r="DZ1476" t="inlineStr"/>
      <c r="EA1476" t="inlineStr"/>
      <c r="EB1476" t="inlineStr"/>
      <c r="EC1476" t="inlineStr"/>
      <c r="EE1476" t="n">
        <v>78726030</v>
      </c>
      <c r="EF1476" t="n">
        <v>6</v>
      </c>
      <c r="EG1476" t="inlineStr">
        <is>
          <t>Ремонтно-строительные работы</t>
        </is>
      </c>
      <c r="EH1476" t="n">
        <v>101</v>
      </c>
      <c r="EI1476" t="inlineStr">
        <is>
          <t>Электромонтажные работы</t>
        </is>
      </c>
      <c r="EJ1476" t="n">
        <v>1</v>
      </c>
      <c r="EK1476" t="n">
        <v>67001</v>
      </c>
      <c r="EL1476" t="inlineStr">
        <is>
          <t>Электромонтажные работы</t>
        </is>
      </c>
      <c r="EM1476" t="inlineStr">
        <is>
          <t>рФЕР-67</t>
        </is>
      </c>
      <c r="EO1476" t="inlineStr"/>
      <c r="EQ1476" t="n">
        <v>0</v>
      </c>
      <c r="ER1476" t="n">
        <v>970.5700000000001</v>
      </c>
      <c r="ES1476" t="n">
        <v>852</v>
      </c>
      <c r="ET1476" t="n">
        <v>0</v>
      </c>
      <c r="EU1476" t="n">
        <v>0</v>
      </c>
      <c r="EV1476" t="n">
        <v>118.57</v>
      </c>
      <c r="EW1476" t="n">
        <v>13.9</v>
      </c>
      <c r="EX1476" t="n">
        <v>0</v>
      </c>
      <c r="EY1476" t="n">
        <v>0</v>
      </c>
      <c r="FQ1476" t="n">
        <v>0</v>
      </c>
      <c r="FR1476" t="n">
        <v>0</v>
      </c>
      <c r="FS1476" t="n">
        <v>0</v>
      </c>
      <c r="FX1476" t="n">
        <v>91</v>
      </c>
      <c r="FY1476" t="n">
        <v>48</v>
      </c>
      <c r="GA1476" t="inlineStr"/>
      <c r="GD1476" t="n">
        <v>1</v>
      </c>
      <c r="GF1476" t="n">
        <v>1400342257</v>
      </c>
      <c r="GG1476" t="n">
        <v>2</v>
      </c>
      <c r="GH1476" t="n">
        <v>1</v>
      </c>
      <c r="GI1476" t="n">
        <v>2</v>
      </c>
      <c r="GJ1476" t="n">
        <v>0</v>
      </c>
      <c r="GK1476" t="n">
        <v>0</v>
      </c>
      <c r="GL1476">
        <f>ROUND(IF(AND(BH1476=3,BI1476=3,FS1476&lt;&gt;0),P1476,0),0)</f>
        <v/>
      </c>
      <c r="GM1476">
        <f>ROUND(O1476+X1476+Y1476,0)+GX1476</f>
        <v/>
      </c>
      <c r="GN1476">
        <f>IF(OR(BI1476=0,BI1476=1),GM1476-GX1476,0)</f>
        <v/>
      </c>
      <c r="GO1476">
        <f>IF(BI1476=2,GM1476-GX1476,0)</f>
        <v/>
      </c>
      <c r="GP1476">
        <f>IF(BI1476=4,GM1476-GX1476,0)</f>
        <v/>
      </c>
      <c r="GR1476" t="n">
        <v>0</v>
      </c>
      <c r="GS1476" t="n">
        <v>3</v>
      </c>
      <c r="GT1476" t="n">
        <v>0</v>
      </c>
      <c r="GU1476" t="inlineStr"/>
      <c r="GV1476">
        <f>ROUND((GT1476),2)</f>
        <v/>
      </c>
      <c r="GW1476" t="n">
        <v>1</v>
      </c>
      <c r="GX1476">
        <f>ROUND(HC1476*I1476,0)</f>
        <v/>
      </c>
      <c r="HA1476" t="n">
        <v>0</v>
      </c>
      <c r="HB1476" t="n">
        <v>0</v>
      </c>
      <c r="HC1476">
        <f>GV1476*GW1476</f>
        <v/>
      </c>
      <c r="HE1476" t="inlineStr"/>
      <c r="HF1476" t="inlineStr"/>
      <c r="HM1476" t="inlineStr"/>
      <c r="HN1476" t="inlineStr">
        <is>
          <t>Пр/812-101.0-1</t>
        </is>
      </c>
      <c r="HO1476" t="inlineStr">
        <is>
          <t>Пр/774-101.0</t>
        </is>
      </c>
      <c r="HP1476" t="inlineStr">
        <is>
          <t>Электромонтажные работы</t>
        </is>
      </c>
      <c r="HQ1476" t="inlineStr">
        <is>
          <t>Электромонтажные работы</t>
        </is>
      </c>
      <c r="HS1476" t="n">
        <v>0</v>
      </c>
      <c r="IK1476" t="n">
        <v>0</v>
      </c>
    </row>
    <row r="1477">
      <c r="A1477" t="n">
        <v>18</v>
      </c>
      <c r="B1477" t="n">
        <v>0</v>
      </c>
      <c r="C1477" t="n">
        <v>709</v>
      </c>
      <c r="E1477" t="inlineStr">
        <is>
          <t>2,1</t>
        </is>
      </c>
      <c r="F1477" t="inlineStr">
        <is>
          <t>509-6744</t>
        </is>
      </c>
      <c r="G1477" t="inlineStr">
        <is>
          <t>Лампы люминесцентные компактные энергосберегающие с цоколем Е27 мощностью 55 Вт</t>
        </is>
      </c>
      <c r="H1477" t="inlineStr">
        <is>
          <t>шт.</t>
        </is>
      </c>
      <c r="I1477">
        <f>I1476*J1477</f>
        <v/>
      </c>
      <c r="J1477" t="n">
        <v>100</v>
      </c>
      <c r="K1477" t="n">
        <v>100</v>
      </c>
      <c r="O1477">
        <f>ROUND(CP1477,0)</f>
        <v/>
      </c>
      <c r="P1477">
        <f>ROUND(CQ1477*I1477,0)</f>
        <v/>
      </c>
      <c r="Q1477">
        <f>(ROUND((ROUND(((ET1477)*I1477),0)*BB1477),0)+ROUND((ROUND(((AE1477-(EU1477))*I1477),0)*BS1477),0))</f>
        <v/>
      </c>
      <c r="R1477">
        <f>(ROUND((ROUND(((EU1477)*I1477),0)*BS1477),0)+ROUND((ROUND(((AE1477-(EU1477))*I1477),0)*BS1477),0))</f>
        <v/>
      </c>
      <c r="S1477">
        <f>ROUND(CT1477*I1477,0)</f>
        <v/>
      </c>
      <c r="T1477">
        <f>ROUND(CU1477*I1477,0)</f>
        <v/>
      </c>
      <c r="U1477">
        <f>ROUND(CV1477*I1477,7)</f>
        <v/>
      </c>
      <c r="V1477">
        <f>ROUND(CW1477*I1477,7)</f>
        <v/>
      </c>
      <c r="W1477">
        <f>ROUND(CX1477*I1477,0)</f>
        <v/>
      </c>
      <c r="X1477">
        <f>ROUND(CY1477,0)</f>
        <v/>
      </c>
      <c r="Y1477">
        <f>ROUND(CZ1477,0)</f>
        <v/>
      </c>
      <c r="AA1477" t="n">
        <v>78869116</v>
      </c>
      <c r="AB1477">
        <f>ROUND((AC1477+AD1477+AF1477),2)</f>
        <v/>
      </c>
      <c r="AC1477">
        <f>ROUND((ES1477),2)</f>
        <v/>
      </c>
      <c r="AD1477">
        <f>ROUND((((ET1477)-(EU1477))+AE1477),2)</f>
        <v/>
      </c>
      <c r="AE1477">
        <f>ROUND((EU1477),2)</f>
        <v/>
      </c>
      <c r="AF1477">
        <f>ROUND((EV1477),2)</f>
        <v/>
      </c>
      <c r="AG1477">
        <f>ROUND((AP1477),2)</f>
        <v/>
      </c>
      <c r="AH1477">
        <f>(EW1477)</f>
        <v/>
      </c>
      <c r="AI1477">
        <f>(EX1477)</f>
        <v/>
      </c>
      <c r="AJ1477">
        <f>(AS1477)</f>
        <v/>
      </c>
      <c r="AK1477" t="n">
        <v>140.69</v>
      </c>
      <c r="AL1477" t="n">
        <v>140.69</v>
      </c>
      <c r="AM1477" t="n">
        <v>0</v>
      </c>
      <c r="AN1477" t="n">
        <v>0</v>
      </c>
      <c r="AO1477" t="n">
        <v>0</v>
      </c>
      <c r="AP1477" t="n">
        <v>0</v>
      </c>
      <c r="AQ1477" t="n">
        <v>0</v>
      </c>
      <c r="AR1477" t="n">
        <v>0</v>
      </c>
      <c r="AS1477" t="n">
        <v>0.02</v>
      </c>
      <c r="AT1477" t="n">
        <v>91</v>
      </c>
      <c r="AU1477" t="n">
        <v>48</v>
      </c>
      <c r="AV1477" t="n">
        <v>1</v>
      </c>
      <c r="AW1477" t="n">
        <v>1</v>
      </c>
      <c r="AZ1477" t="n">
        <v>1</v>
      </c>
      <c r="BA1477" t="n">
        <v>1</v>
      </c>
      <c r="BB1477" t="n">
        <v>1</v>
      </c>
      <c r="BC1477" t="n">
        <v>1.69</v>
      </c>
      <c r="BD1477" t="inlineStr"/>
      <c r="BE1477" t="inlineStr"/>
      <c r="BF1477" t="inlineStr"/>
      <c r="BG1477" t="inlineStr"/>
      <c r="BH1477" t="n">
        <v>3</v>
      </c>
      <c r="BI1477" t="n">
        <v>1</v>
      </c>
      <c r="BJ1477" t="inlineStr">
        <is>
          <t>ТССЦ Московской обл., 509-6744, приказ Минстроя России №675/пр от 28.02.2017 № 258/пр</t>
        </is>
      </c>
      <c r="BM1477" t="n">
        <v>67001</v>
      </c>
      <c r="BN1477" t="n">
        <v>0</v>
      </c>
      <c r="BO1477" t="inlineStr">
        <is>
          <t>509-6744</t>
        </is>
      </c>
      <c r="BP1477" t="n">
        <v>1</v>
      </c>
      <c r="BQ1477" t="n">
        <v>6</v>
      </c>
      <c r="BR1477" t="n">
        <v>0</v>
      </c>
      <c r="BS1477" t="n">
        <v>1</v>
      </c>
      <c r="BT1477" t="n">
        <v>1</v>
      </c>
      <c r="BU1477" t="n">
        <v>1</v>
      </c>
      <c r="BV1477" t="n">
        <v>1</v>
      </c>
      <c r="BW1477" t="n">
        <v>1</v>
      </c>
      <c r="BX1477" t="n">
        <v>1</v>
      </c>
      <c r="BY1477" t="inlineStr"/>
      <c r="BZ1477" t="n">
        <v>91</v>
      </c>
      <c r="CA1477" t="n">
        <v>48</v>
      </c>
      <c r="CB1477" t="inlineStr"/>
      <c r="CE1477" t="n">
        <v>12</v>
      </c>
      <c r="CF1477" t="n">
        <v>0</v>
      </c>
      <c r="CG1477" t="n">
        <v>0</v>
      </c>
      <c r="CM1477" t="n">
        <v>0</v>
      </c>
      <c r="CN1477" t="inlineStr"/>
      <c r="CO1477" t="n">
        <v>0</v>
      </c>
      <c r="CP1477">
        <f>(P1477+Q1477+S1477)</f>
        <v/>
      </c>
      <c r="CQ1477">
        <f>AC1477*BC1477</f>
        <v/>
      </c>
      <c r="CR1477">
        <f>(ROUND((ROUND(((ET1477)*1),0)*BB1477),0)+ROUND((ROUND(((AE1477-(EU1477))*1),0)*BS1477),0))</f>
        <v/>
      </c>
      <c r="CS1477">
        <f>(ROUND((ROUND(((EU1477)*1),0)*BS1477),0)+ROUND((ROUND(((AE1477-(EU1477))*1),0)*BS1477),0))</f>
        <v/>
      </c>
      <c r="CT1477">
        <f>AF1477*BA1477</f>
        <v/>
      </c>
      <c r="CU1477">
        <f>AG1477</f>
        <v/>
      </c>
      <c r="CV1477">
        <f>AH1477</f>
        <v/>
      </c>
      <c r="CW1477">
        <f>AI1477</f>
        <v/>
      </c>
      <c r="CX1477">
        <f>AJ1477</f>
        <v/>
      </c>
      <c r="CY1477">
        <f>(((S1477+R1477)*AT1477)/100)</f>
        <v/>
      </c>
      <c r="CZ1477">
        <f>(((S1477+R1477)*AU1477)/100)</f>
        <v/>
      </c>
      <c r="DC1477" t="inlineStr"/>
      <c r="DD1477" t="inlineStr"/>
      <c r="DE1477" t="inlineStr"/>
      <c r="DF1477" t="inlineStr"/>
      <c r="DG1477" t="inlineStr"/>
      <c r="DH1477" t="inlineStr"/>
      <c r="DI1477" t="inlineStr"/>
      <c r="DJ1477" t="inlineStr"/>
      <c r="DK1477" t="inlineStr"/>
      <c r="DL1477" t="inlineStr"/>
      <c r="DM1477" t="inlineStr"/>
      <c r="DN1477" t="n">
        <v>0</v>
      </c>
      <c r="DO1477" t="n">
        <v>0</v>
      </c>
      <c r="DP1477" t="n">
        <v>1</v>
      </c>
      <c r="DQ1477" t="n">
        <v>1</v>
      </c>
      <c r="DU1477" t="n">
        <v>1010</v>
      </c>
      <c r="DV1477" t="inlineStr">
        <is>
          <t>шт.</t>
        </is>
      </c>
      <c r="DW1477" t="inlineStr">
        <is>
          <t>шт.</t>
        </is>
      </c>
      <c r="DX1477" t="n">
        <v>1</v>
      </c>
      <c r="DZ1477" t="inlineStr"/>
      <c r="EA1477" t="inlineStr"/>
      <c r="EB1477" t="inlineStr"/>
      <c r="EC1477" t="inlineStr"/>
      <c r="EE1477" t="n">
        <v>78726030</v>
      </c>
      <c r="EF1477" t="n">
        <v>6</v>
      </c>
      <c r="EG1477" t="inlineStr">
        <is>
          <t>Ремонтно-строительные работы</t>
        </is>
      </c>
      <c r="EH1477" t="n">
        <v>101</v>
      </c>
      <c r="EI1477" t="inlineStr">
        <is>
          <t>Электромонтажные работы</t>
        </is>
      </c>
      <c r="EJ1477" t="n">
        <v>1</v>
      </c>
      <c r="EK1477" t="n">
        <v>67001</v>
      </c>
      <c r="EL1477" t="inlineStr">
        <is>
          <t>Электромонтажные работы</t>
        </is>
      </c>
      <c r="EM1477" t="inlineStr">
        <is>
          <t>рФЕР-67</t>
        </is>
      </c>
      <c r="EO1477" t="inlineStr"/>
      <c r="EQ1477" t="n">
        <v>0</v>
      </c>
      <c r="ER1477" t="n">
        <v>140.69</v>
      </c>
      <c r="ES1477" t="n">
        <v>140.69</v>
      </c>
      <c r="ET1477" t="n">
        <v>0</v>
      </c>
      <c r="EU1477" t="n">
        <v>0</v>
      </c>
      <c r="EV1477" t="n">
        <v>0</v>
      </c>
      <c r="EW1477" t="n">
        <v>0</v>
      </c>
      <c r="EX1477" t="n">
        <v>0</v>
      </c>
      <c r="FQ1477" t="n">
        <v>0</v>
      </c>
      <c r="FR1477" t="n">
        <v>0</v>
      </c>
      <c r="FS1477" t="n">
        <v>0</v>
      </c>
      <c r="FX1477" t="n">
        <v>91</v>
      </c>
      <c r="FY1477" t="n">
        <v>48</v>
      </c>
      <c r="GA1477" t="inlineStr"/>
      <c r="GD1477" t="n">
        <v>1</v>
      </c>
      <c r="GF1477" t="n">
        <v>-228955380</v>
      </c>
      <c r="GG1477" t="n">
        <v>2</v>
      </c>
      <c r="GH1477" t="n">
        <v>1</v>
      </c>
      <c r="GI1477" t="n">
        <v>2</v>
      </c>
      <c r="GJ1477" t="n">
        <v>0</v>
      </c>
      <c r="GK1477" t="n">
        <v>0</v>
      </c>
      <c r="GL1477">
        <f>ROUND(IF(AND(BH1477=3,BI1477=3,FS1477&lt;&gt;0),P1477,0),0)</f>
        <v/>
      </c>
      <c r="GM1477">
        <f>ROUND(O1477+X1477+Y1477,0)+GX1477</f>
        <v/>
      </c>
      <c r="GN1477">
        <f>IF(OR(BI1477=0,BI1477=1),GM1477-GX1477,0)</f>
        <v/>
      </c>
      <c r="GO1477">
        <f>IF(BI1477=2,GM1477-GX1477,0)</f>
        <v/>
      </c>
      <c r="GP1477">
        <f>IF(BI1477=4,GM1477-GX1477,0)</f>
        <v/>
      </c>
      <c r="GR1477" t="n">
        <v>0</v>
      </c>
      <c r="GS1477" t="n">
        <v>3</v>
      </c>
      <c r="GT1477" t="n">
        <v>0</v>
      </c>
      <c r="GU1477" t="inlineStr"/>
      <c r="GV1477">
        <f>ROUND((GT1477),2)</f>
        <v/>
      </c>
      <c r="GW1477" t="n">
        <v>1</v>
      </c>
      <c r="GX1477">
        <f>ROUND(HC1477*I1477,0)</f>
        <v/>
      </c>
      <c r="HA1477" t="n">
        <v>0</v>
      </c>
      <c r="HB1477" t="n">
        <v>0</v>
      </c>
      <c r="HC1477">
        <f>GV1477*GW1477</f>
        <v/>
      </c>
      <c r="HE1477" t="inlineStr"/>
      <c r="HF1477" t="inlineStr"/>
      <c r="HM1477" t="inlineStr"/>
      <c r="HN1477" t="inlineStr">
        <is>
          <t>Пр/812-101.0-1</t>
        </is>
      </c>
      <c r="HO1477" t="inlineStr">
        <is>
          <t>Пр/774-101.0</t>
        </is>
      </c>
      <c r="HP1477" t="inlineStr">
        <is>
          <t>Электромонтажные работы</t>
        </is>
      </c>
      <c r="HQ1477" t="inlineStr">
        <is>
          <t>Электромонтажные работы</t>
        </is>
      </c>
      <c r="HS1477" t="n">
        <v>0</v>
      </c>
      <c r="IK1477" t="n">
        <v>0</v>
      </c>
    </row>
    <row r="1478">
      <c r="A1478" t="n">
        <v>17</v>
      </c>
      <c r="B1478" t="n">
        <v>0</v>
      </c>
      <c r="C1478">
        <f>ROW(SmtRes!A715)</f>
        <v/>
      </c>
      <c r="D1478">
        <f>ROW(EtalonRes!A656)</f>
        <v/>
      </c>
      <c r="E1478" t="inlineStr">
        <is>
          <t>3</t>
        </is>
      </c>
      <c r="F1478" t="inlineStr">
        <is>
          <t>16-07-005-1</t>
        </is>
      </c>
      <c r="G147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478" t="inlineStr">
        <is>
          <t>100 м трубопровода</t>
        </is>
      </c>
      <c r="I1478">
        <f>ROUND(ROUND(18/100,4),7)</f>
        <v/>
      </c>
      <c r="J1478" t="n">
        <v>0</v>
      </c>
      <c r="K1478">
        <f>ROUND(ROUND(18/100,4),7)</f>
        <v/>
      </c>
      <c r="O1478">
        <f>ROUND(CP1478,0)</f>
        <v/>
      </c>
      <c r="P1478">
        <f>ROUND(CQ1478*I1478,0)</f>
        <v/>
      </c>
      <c r="Q1478">
        <f>(ROUND((ROUND((((ET1478*ROUND(2,7)))*I1478),0)*BB1478),0)+ROUND((ROUND(((AE1478-((EU1478*ROUND(2,7))))*I1478),0)*BS1478),0))</f>
        <v/>
      </c>
      <c r="R1478">
        <f>(ROUND((ROUND((((EU1478*ROUND(2,7)))*I1478),0)*BS1478),0)+ROUND((ROUND(((AE1478-((EU1478*ROUND(2,7))))*I1478),0)*BS1478),0))</f>
        <v/>
      </c>
      <c r="S1478">
        <f>ROUND(CT1478*I1478,0)</f>
        <v/>
      </c>
      <c r="T1478">
        <f>ROUND(CU1478*I1478,0)</f>
        <v/>
      </c>
      <c r="U1478">
        <f>ROUND(CV1478*I1478,7)</f>
        <v/>
      </c>
      <c r="V1478">
        <f>ROUND(CW1478*I1478,7)</f>
        <v/>
      </c>
      <c r="W1478">
        <f>ROUND(CX1478*I1478,0)</f>
        <v/>
      </c>
      <c r="X1478">
        <f>ROUND(CY1478,0)</f>
        <v/>
      </c>
      <c r="Y1478">
        <f>ROUND(CZ1478,0)</f>
        <v/>
      </c>
      <c r="AA1478" t="n">
        <v>78869116</v>
      </c>
      <c r="AB1478">
        <f>ROUND((AC1478+AD1478+AF1478),2)</f>
        <v/>
      </c>
      <c r="AC1478">
        <f>ROUND(((ES1478*ROUND(2,7))),2)</f>
        <v/>
      </c>
      <c r="AD1478">
        <f>ROUND(((((ET1478*ROUND(2,7)))-((EU1478*ROUND(2,7))))+AE1478),2)</f>
        <v/>
      </c>
      <c r="AE1478">
        <f>ROUND(((EU1478*ROUND(2,7))),2)</f>
        <v/>
      </c>
      <c r="AF1478">
        <f>ROUND(((EV1478*ROUND(2,7))),2)</f>
        <v/>
      </c>
      <c r="AG1478">
        <f>ROUND((AP1478),2)</f>
        <v/>
      </c>
      <c r="AH1478">
        <f>((EW1478*ROUND(2,7)))</f>
        <v/>
      </c>
      <c r="AI1478">
        <f>((EX1478*ROUND(2,7)))</f>
        <v/>
      </c>
      <c r="AJ1478">
        <f>(AS1478)</f>
        <v/>
      </c>
      <c r="AK1478" t="n">
        <v>107.11</v>
      </c>
      <c r="AL1478" t="n">
        <v>4.28</v>
      </c>
      <c r="AM1478" t="n">
        <v>44.51</v>
      </c>
      <c r="AN1478" t="n">
        <v>0</v>
      </c>
      <c r="AO1478" t="n">
        <v>58.32</v>
      </c>
      <c r="AP1478" t="n">
        <v>0</v>
      </c>
      <c r="AQ1478" t="n">
        <v>5.01</v>
      </c>
      <c r="AR1478" t="n">
        <v>0</v>
      </c>
      <c r="AS1478" t="n">
        <v>0</v>
      </c>
      <c r="AT1478" t="n">
        <v>121</v>
      </c>
      <c r="AU1478" t="n">
        <v>72</v>
      </c>
      <c r="AV1478" t="n">
        <v>1</v>
      </c>
      <c r="AW1478" t="n">
        <v>1</v>
      </c>
      <c r="AZ1478" t="n">
        <v>1</v>
      </c>
      <c r="BA1478" t="n">
        <v>52.25</v>
      </c>
      <c r="BB1478" t="n">
        <v>5.97</v>
      </c>
      <c r="BC1478" t="n">
        <v>11.38</v>
      </c>
      <c r="BD1478" t="inlineStr"/>
      <c r="BE1478" t="inlineStr"/>
      <c r="BF1478" t="inlineStr"/>
      <c r="BG1478" t="inlineStr"/>
      <c r="BH1478" t="n">
        <v>0</v>
      </c>
      <c r="BI1478" t="n">
        <v>1</v>
      </c>
      <c r="BJ1478" t="inlineStr">
        <is>
          <t>ТЕР Московской обл., 16-07-005-1, приказ Минстроя России №675/пр от 28.02.2017 № 260/пр</t>
        </is>
      </c>
      <c r="BM1478" t="n">
        <v>16001</v>
      </c>
      <c r="BN1478" t="n">
        <v>0</v>
      </c>
      <c r="BO1478" t="inlineStr">
        <is>
          <t>16-07-005-1</t>
        </is>
      </c>
      <c r="BP1478" t="n">
        <v>1</v>
      </c>
      <c r="BQ1478" t="n">
        <v>2</v>
      </c>
      <c r="BR1478" t="n">
        <v>0</v>
      </c>
      <c r="BS1478" t="n">
        <v>52.25</v>
      </c>
      <c r="BT1478" t="n">
        <v>1</v>
      </c>
      <c r="BU1478" t="n">
        <v>1</v>
      </c>
      <c r="BV1478" t="n">
        <v>1</v>
      </c>
      <c r="BW1478" t="n">
        <v>1</v>
      </c>
      <c r="BX1478" t="n">
        <v>1</v>
      </c>
      <c r="BY1478" t="inlineStr"/>
      <c r="BZ1478" t="n">
        <v>121</v>
      </c>
      <c r="CA1478" t="n">
        <v>72</v>
      </c>
      <c r="CB1478" t="inlineStr"/>
      <c r="CE1478" t="n">
        <v>12</v>
      </c>
      <c r="CF1478" t="n">
        <v>0</v>
      </c>
      <c r="CG1478" t="n">
        <v>0</v>
      </c>
      <c r="CM1478" t="n">
        <v>0</v>
      </c>
      <c r="CN1478" t="inlineStr"/>
      <c r="CO1478" t="n">
        <v>0</v>
      </c>
      <c r="CP1478">
        <f>(P1478+Q1478+S1478)</f>
        <v/>
      </c>
      <c r="CQ1478">
        <f>AC1478*BC1478</f>
        <v/>
      </c>
      <c r="CR1478">
        <f>(ROUND((ROUND((((ET1478*ROUND(2,7)))*1),0)*BB1478),0)+ROUND((ROUND(((AE1478-((EU1478*ROUND(2,7))))*1),0)*BS1478),0))</f>
        <v/>
      </c>
      <c r="CS1478">
        <f>(ROUND((ROUND((((EU1478*ROUND(2,7)))*1),0)*BS1478),0)+ROUND((ROUND(((AE1478-((EU1478*ROUND(2,7))))*1),0)*BS1478),0))</f>
        <v/>
      </c>
      <c r="CT1478">
        <f>AF1478*BA1478</f>
        <v/>
      </c>
      <c r="CU1478">
        <f>AG1478</f>
        <v/>
      </c>
      <c r="CV1478">
        <f>AH1478</f>
        <v/>
      </c>
      <c r="CW1478">
        <f>AI1478</f>
        <v/>
      </c>
      <c r="CX1478">
        <f>AJ1478</f>
        <v/>
      </c>
      <c r="CY1478">
        <f>(((S1478+R1478)*AT1478)/100)</f>
        <v/>
      </c>
      <c r="CZ1478">
        <f>(((S1478+R1478)*AU1478)/100)</f>
        <v/>
      </c>
      <c r="DC1478" t="inlineStr"/>
      <c r="DD1478" t="inlineStr">
        <is>
          <t>)*2</t>
        </is>
      </c>
      <c r="DE1478" t="inlineStr">
        <is>
          <t>)*2</t>
        </is>
      </c>
      <c r="DF1478" t="inlineStr">
        <is>
          <t>)*2</t>
        </is>
      </c>
      <c r="DG1478" t="inlineStr">
        <is>
          <t>)*2</t>
        </is>
      </c>
      <c r="DH1478" t="inlineStr"/>
      <c r="DI1478" t="inlineStr">
        <is>
          <t>)*2</t>
        </is>
      </c>
      <c r="DJ1478" t="inlineStr">
        <is>
          <t>)*2</t>
        </is>
      </c>
      <c r="DK1478" t="inlineStr"/>
      <c r="DL1478" t="inlineStr"/>
      <c r="DM1478" t="inlineStr"/>
      <c r="DN1478" t="n">
        <v>0</v>
      </c>
      <c r="DO1478" t="n">
        <v>0</v>
      </c>
      <c r="DP1478" t="n">
        <v>1</v>
      </c>
      <c r="DQ1478" t="n">
        <v>1</v>
      </c>
      <c r="DU1478" t="n">
        <v>1013</v>
      </c>
      <c r="DV1478" t="inlineStr">
        <is>
          <t>100 м трубопровода</t>
        </is>
      </c>
      <c r="DW1478" t="inlineStr">
        <is>
          <t>100 м трубопровода</t>
        </is>
      </c>
      <c r="DX1478" t="n">
        <v>1</v>
      </c>
      <c r="DZ1478" t="inlineStr"/>
      <c r="EA1478" t="inlineStr"/>
      <c r="EB1478" t="inlineStr"/>
      <c r="EC1478" t="inlineStr"/>
      <c r="EE1478" t="n">
        <v>78725882</v>
      </c>
      <c r="EF1478" t="n">
        <v>2</v>
      </c>
      <c r="EG1478" t="inlineStr">
        <is>
          <t>Общестроительные работы</t>
        </is>
      </c>
      <c r="EH1478" t="n">
        <v>16</v>
      </c>
      <c r="EI147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478" t="n">
        <v>1</v>
      </c>
      <c r="EK1478" t="n">
        <v>16001</v>
      </c>
      <c r="EL1478" t="inlineStr">
        <is>
          <t>Трубопроводы внутренние</t>
        </is>
      </c>
      <c r="EM1478" t="inlineStr">
        <is>
          <t>ФЕР-16</t>
        </is>
      </c>
      <c r="EO1478" t="inlineStr"/>
      <c r="EQ1478" t="n">
        <v>0</v>
      </c>
      <c r="ER1478" t="n">
        <v>107.11</v>
      </c>
      <c r="ES1478" t="n">
        <v>4.28</v>
      </c>
      <c r="ET1478" t="n">
        <v>44.51</v>
      </c>
      <c r="EU1478" t="n">
        <v>0</v>
      </c>
      <c r="EV1478" t="n">
        <v>58.32</v>
      </c>
      <c r="EW1478" t="n">
        <v>5.01</v>
      </c>
      <c r="EX1478" t="n">
        <v>0</v>
      </c>
      <c r="EY1478" t="n">
        <v>0</v>
      </c>
      <c r="FQ1478" t="n">
        <v>0</v>
      </c>
      <c r="FR1478" t="n">
        <v>0</v>
      </c>
      <c r="FS1478" t="n">
        <v>0</v>
      </c>
      <c r="FX1478" t="n">
        <v>121</v>
      </c>
      <c r="FY1478" t="n">
        <v>72</v>
      </c>
      <c r="GA1478" t="inlineStr"/>
      <c r="GD1478" t="n">
        <v>1</v>
      </c>
      <c r="GF1478" t="n">
        <v>635989612</v>
      </c>
      <c r="GG1478" t="n">
        <v>2</v>
      </c>
      <c r="GH1478" t="n">
        <v>1</v>
      </c>
      <c r="GI1478" t="n">
        <v>2</v>
      </c>
      <c r="GJ1478" t="n">
        <v>0</v>
      </c>
      <c r="GK1478" t="n">
        <v>0</v>
      </c>
      <c r="GL1478">
        <f>ROUND(IF(AND(BH1478=3,BI1478=3,FS1478&lt;&gt;0),P1478,0),0)</f>
        <v/>
      </c>
      <c r="GM1478">
        <f>ROUND(O1478+X1478+Y1478,0)+GX1478</f>
        <v/>
      </c>
      <c r="GN1478">
        <f>IF(OR(BI1478=0,BI1478=1),GM1478-GX1478,0)</f>
        <v/>
      </c>
      <c r="GO1478">
        <f>IF(BI1478=2,GM1478-GX1478,0)</f>
        <v/>
      </c>
      <c r="GP1478">
        <f>IF(BI1478=4,GM1478-GX1478,0)</f>
        <v/>
      </c>
      <c r="GR1478" t="n">
        <v>0</v>
      </c>
      <c r="GS1478" t="n">
        <v>3</v>
      </c>
      <c r="GT1478" t="n">
        <v>0</v>
      </c>
      <c r="GU1478" t="inlineStr"/>
      <c r="GV1478">
        <f>ROUND((GT1478),2)</f>
        <v/>
      </c>
      <c r="GW1478" t="n">
        <v>1</v>
      </c>
      <c r="GX1478">
        <f>ROUND(HC1478*I1478,0)</f>
        <v/>
      </c>
      <c r="HA1478" t="n">
        <v>0</v>
      </c>
      <c r="HB1478" t="n">
        <v>0</v>
      </c>
      <c r="HC1478">
        <f>GV1478*GW1478</f>
        <v/>
      </c>
      <c r="HE1478" t="inlineStr"/>
      <c r="HF1478" t="inlineStr"/>
      <c r="HM1478" t="inlineStr"/>
      <c r="HN1478" t="inlineStr">
        <is>
          <t>Пр/812-016.0-1</t>
        </is>
      </c>
      <c r="HO1478" t="inlineStr">
        <is>
          <t>Пр/774-016.0</t>
        </is>
      </c>
      <c r="HP147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47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478" t="n">
        <v>0</v>
      </c>
      <c r="IK1478" t="n">
        <v>0</v>
      </c>
    </row>
    <row r="1479"/>
    <row r="1480">
      <c r="A1480" s="435" t="n">
        <v>51</v>
      </c>
      <c r="B1480" s="435">
        <f>B1471</f>
        <v/>
      </c>
      <c r="C1480" s="435">
        <f>A1471</f>
        <v/>
      </c>
      <c r="D1480" s="435">
        <f>ROW(A1471)</f>
        <v/>
      </c>
      <c r="E1480" s="435" t="n"/>
      <c r="F1480" s="435">
        <f>IF(F1471&lt;&gt;"",F1471,"")</f>
        <v/>
      </c>
      <c r="G1480" s="435">
        <f>IF(G1471&lt;&gt;"",G1471,"")</f>
        <v/>
      </c>
      <c r="H1480" s="435" t="n">
        <v>0</v>
      </c>
      <c r="I1480" s="435" t="n"/>
      <c r="J1480" s="435" t="n"/>
      <c r="K1480" s="435" t="n"/>
      <c r="L1480" s="435" t="n"/>
      <c r="M1480" s="435" t="n"/>
      <c r="N1480" s="435" t="n"/>
      <c r="O1480" s="435" t="n">
        <v>0</v>
      </c>
      <c r="P1480" s="435" t="n">
        <v>0</v>
      </c>
      <c r="Q1480" s="435" t="n">
        <v>0</v>
      </c>
      <c r="R1480" s="435" t="n">
        <v>0</v>
      </c>
      <c r="S1480" s="435" t="n">
        <v>0</v>
      </c>
      <c r="T1480" s="435" t="n">
        <v>0</v>
      </c>
      <c r="U1480" s="435" t="n">
        <v>0</v>
      </c>
      <c r="V1480" s="435" t="n">
        <v>0</v>
      </c>
      <c r="W1480" s="435" t="n">
        <v>0</v>
      </c>
      <c r="X1480" s="435" t="n">
        <v>0</v>
      </c>
      <c r="Y1480" s="435" t="n">
        <v>0</v>
      </c>
      <c r="Z1480" s="435" t="n"/>
      <c r="AA1480" s="435" t="n"/>
      <c r="AB1480" s="435" t="n"/>
      <c r="AC1480" s="435" t="n"/>
      <c r="AD1480" s="435" t="n"/>
      <c r="AE1480" s="435" t="n"/>
      <c r="AF1480" s="435" t="n"/>
      <c r="AG1480" s="435" t="n"/>
      <c r="AH1480" s="435" t="n"/>
      <c r="AI1480" s="435" t="n"/>
      <c r="AJ1480" s="435" t="n"/>
      <c r="AK1480" s="435" t="n"/>
      <c r="AL1480" s="435" t="n"/>
      <c r="AM1480" s="435" t="n"/>
      <c r="AN1480" s="435" t="n"/>
      <c r="AO1480" s="435">
        <f>ROUND(BX1480,0)</f>
        <v/>
      </c>
      <c r="AP1480" s="435">
        <f>ROUND(BY1480,0)</f>
        <v/>
      </c>
      <c r="AQ1480" s="435">
        <f>ROUND(BZ1480,0)</f>
        <v/>
      </c>
      <c r="AR1480" s="435">
        <f>ROUND(CA1480,0)</f>
        <v/>
      </c>
      <c r="AS1480" s="435">
        <f>ROUND(CB1480,0)</f>
        <v/>
      </c>
      <c r="AT1480" s="435">
        <f>ROUND(CC1480,0)</f>
        <v/>
      </c>
      <c r="AU1480" s="435">
        <f>ROUND(CD1480,0)</f>
        <v/>
      </c>
      <c r="AV1480" s="435">
        <f>ROUND(CE1480,0)</f>
        <v/>
      </c>
      <c r="AW1480" s="435">
        <f>ROUND(CF1480,0)</f>
        <v/>
      </c>
      <c r="AX1480" s="435">
        <f>ROUND(CG1480,0)</f>
        <v/>
      </c>
      <c r="AY1480" s="435">
        <f>ROUND(CH1480,0)</f>
        <v/>
      </c>
      <c r="AZ1480" s="435">
        <f>ROUND(CI1480,0)</f>
        <v/>
      </c>
      <c r="BA1480" s="435">
        <f>ROUND(CJ1480,0)</f>
        <v/>
      </c>
      <c r="BB1480" s="435">
        <f>ROUND(CK1480,0)</f>
        <v/>
      </c>
      <c r="BC1480" s="435">
        <f>ROUND(CL1480,0)</f>
        <v/>
      </c>
      <c r="BD1480" s="435">
        <f>ROUND(CM1480,0)</f>
        <v/>
      </c>
      <c r="BE1480" s="435" t="n"/>
      <c r="BF1480" s="435" t="n"/>
      <c r="BG1480" s="435" t="n"/>
      <c r="BH1480" s="435" t="n"/>
      <c r="BI1480" s="435" t="n"/>
      <c r="BJ1480" s="435" t="n"/>
      <c r="BK1480" s="435" t="n"/>
      <c r="BL1480" s="435" t="n"/>
      <c r="BM1480" s="435" t="n"/>
      <c r="BN1480" s="435" t="n"/>
      <c r="BO1480" s="435" t="n"/>
      <c r="BP1480" s="435" t="n"/>
      <c r="BQ1480" s="435" t="n"/>
      <c r="BR1480" s="435" t="n"/>
      <c r="BS1480" s="435" t="n"/>
      <c r="BT1480" s="435" t="n"/>
      <c r="BU1480" s="435" t="n"/>
      <c r="BV1480" s="435" t="n"/>
      <c r="BW1480" s="435" t="n"/>
      <c r="BX1480" s="435" t="n"/>
      <c r="BY1480" s="435" t="n"/>
      <c r="BZ1480" s="435" t="n"/>
      <c r="CA1480" s="435" t="n"/>
      <c r="CB1480" s="435" t="n"/>
      <c r="CC1480" s="435" t="n"/>
      <c r="CD1480" s="435" t="n"/>
      <c r="CE1480" s="435" t="n"/>
      <c r="CF1480" s="435" t="n"/>
      <c r="CG1480" s="435" t="n"/>
      <c r="CH1480" s="435" t="n"/>
      <c r="CI1480" s="435" t="n"/>
      <c r="CJ1480" s="435" t="n"/>
      <c r="CK1480" s="435" t="n"/>
      <c r="CL1480" s="435" t="n"/>
      <c r="CM1480" s="435" t="n"/>
      <c r="CN1480" s="435" t="n"/>
      <c r="CO1480" s="435" t="n"/>
      <c r="CP1480" s="435" t="n"/>
      <c r="CQ1480" s="435" t="n"/>
      <c r="CR1480" s="435" t="n"/>
      <c r="CS1480" s="435" t="n"/>
      <c r="CT1480" s="435" t="n"/>
      <c r="CU1480" s="435" t="n"/>
      <c r="CV1480" s="435" t="n"/>
      <c r="CW1480" s="435" t="n"/>
      <c r="CX1480" s="435" t="n"/>
      <c r="CY1480" s="435" t="n"/>
      <c r="CZ1480" s="435" t="n"/>
      <c r="DA1480" s="435" t="n"/>
      <c r="DB1480" s="435" t="n"/>
      <c r="DC1480" s="435" t="n"/>
      <c r="DD1480" s="435" t="n"/>
      <c r="DE1480" s="435" t="n"/>
      <c r="DF1480" s="435" t="n"/>
      <c r="DG1480" s="436" t="n"/>
      <c r="DH1480" s="436" t="n"/>
      <c r="DI1480" s="436" t="n"/>
      <c r="DJ1480" s="436" t="n"/>
      <c r="DK1480" s="436" t="n"/>
      <c r="DL1480" s="436" t="n"/>
      <c r="DM1480" s="436" t="n"/>
      <c r="DN1480" s="436" t="n"/>
      <c r="DO1480" s="436" t="n"/>
      <c r="DP1480" s="436" t="n"/>
      <c r="DQ1480" s="436" t="n"/>
      <c r="DR1480" s="436" t="n"/>
      <c r="DS1480" s="436" t="n"/>
      <c r="DT1480" s="436" t="n"/>
      <c r="DU1480" s="436" t="n"/>
      <c r="DV1480" s="436" t="n"/>
      <c r="DW1480" s="436" t="n"/>
      <c r="DX1480" s="436" t="n"/>
      <c r="DY1480" s="436" t="n"/>
      <c r="DZ1480" s="436" t="n"/>
      <c r="EA1480" s="436" t="n"/>
      <c r="EB1480" s="436" t="n"/>
      <c r="EC1480" s="436" t="n"/>
      <c r="ED1480" s="436" t="n"/>
      <c r="EE1480" s="436" t="n"/>
      <c r="EF1480" s="436" t="n"/>
      <c r="EG1480" s="436" t="n"/>
      <c r="EH1480" s="436" t="n"/>
      <c r="EI1480" s="436" t="n"/>
      <c r="EJ1480" s="436" t="n"/>
      <c r="EK1480" s="436" t="n"/>
      <c r="EL1480" s="436" t="n"/>
      <c r="EM1480" s="436" t="n"/>
      <c r="EN1480" s="436" t="n"/>
      <c r="EO1480" s="436" t="n"/>
      <c r="EP1480" s="436" t="n"/>
      <c r="EQ1480" s="436" t="n"/>
      <c r="ER1480" s="436" t="n"/>
      <c r="ES1480" s="436" t="n"/>
      <c r="ET1480" s="436" t="n"/>
      <c r="EU1480" s="436" t="n"/>
      <c r="EV1480" s="436" t="n"/>
      <c r="EW1480" s="436" t="n"/>
      <c r="EX1480" s="436" t="n"/>
      <c r="EY1480" s="436" t="n"/>
      <c r="EZ1480" s="436" t="n"/>
      <c r="FA1480" s="436" t="n"/>
      <c r="FB1480" s="436" t="n"/>
      <c r="FC1480" s="436" t="n"/>
      <c r="FD1480" s="436" t="n"/>
      <c r="FE1480" s="436" t="n"/>
      <c r="FF1480" s="436" t="n"/>
      <c r="FG1480" s="436" t="n"/>
      <c r="FH1480" s="436" t="n"/>
      <c r="FI1480" s="436" t="n"/>
      <c r="FJ1480" s="436" t="n"/>
      <c r="FK1480" s="436" t="n"/>
      <c r="FL1480" s="436" t="n"/>
      <c r="FM1480" s="436" t="n"/>
      <c r="FN1480" s="436" t="n"/>
      <c r="FO1480" s="436" t="n"/>
      <c r="FP1480" s="436" t="n"/>
      <c r="FQ1480" s="436" t="n"/>
      <c r="FR1480" s="436" t="n"/>
      <c r="FS1480" s="436" t="n"/>
      <c r="FT1480" s="436" t="n"/>
      <c r="FU1480" s="436" t="n"/>
      <c r="FV1480" s="436" t="n"/>
      <c r="FW1480" s="436" t="n"/>
      <c r="FX1480" s="436" t="n"/>
      <c r="FY1480" s="436" t="n"/>
      <c r="FZ1480" s="436" t="n"/>
      <c r="GA1480" s="436" t="n"/>
      <c r="GB1480" s="436" t="n"/>
      <c r="GC1480" s="436" t="n"/>
      <c r="GD1480" s="436" t="n"/>
      <c r="GE1480" s="436" t="n"/>
      <c r="GF1480" s="436" t="n"/>
      <c r="GG1480" s="436" t="n"/>
      <c r="GH1480" s="436" t="n"/>
      <c r="GI1480" s="436" t="n"/>
      <c r="GJ1480" s="436" t="n"/>
      <c r="GK1480" s="436" t="n"/>
      <c r="GL1480" s="436" t="n"/>
      <c r="GM1480" s="436" t="n"/>
      <c r="GN1480" s="436" t="n"/>
      <c r="GO1480" s="436" t="n"/>
      <c r="GP1480" s="436" t="n"/>
      <c r="GQ1480" s="436" t="n"/>
      <c r="GR1480" s="436" t="n"/>
      <c r="GS1480" s="436" t="n"/>
      <c r="GT1480" s="436" t="n"/>
      <c r="GU1480" s="436" t="n"/>
      <c r="GV1480" s="436" t="n"/>
      <c r="GW1480" s="436" t="n"/>
      <c r="GX1480" s="436" t="n">
        <v>0</v>
      </c>
    </row>
    <row r="1481"/>
    <row r="1482">
      <c r="A1482" s="437" t="n">
        <v>50</v>
      </c>
      <c r="B1482" s="437" t="n">
        <v>0</v>
      </c>
      <c r="C1482" s="437" t="n">
        <v>0</v>
      </c>
      <c r="D1482" s="437" t="n">
        <v>1</v>
      </c>
      <c r="E1482" s="437" t="n">
        <v>201</v>
      </c>
      <c r="F1482" s="437">
        <f>ROUND(Source!O1480,O1482)</f>
        <v/>
      </c>
      <c r="G1482" s="437" t="inlineStr">
        <is>
          <t>ПЗ</t>
        </is>
      </c>
      <c r="H1482" s="437" t="inlineStr">
        <is>
          <t>Прямые затраты</t>
        </is>
      </c>
      <c r="I1482" s="437" t="n"/>
      <c r="J1482" s="437" t="n"/>
      <c r="K1482" s="437" t="n">
        <v>201</v>
      </c>
      <c r="L1482" s="437" t="n">
        <v>1</v>
      </c>
      <c r="M1482" s="437" t="n">
        <v>3</v>
      </c>
      <c r="N1482" s="437" t="inlineStr"/>
      <c r="O1482" s="437" t="n">
        <v>0</v>
      </c>
      <c r="P1482" s="437" t="n"/>
      <c r="Q1482" s="437" t="n"/>
      <c r="R1482" s="437" t="n"/>
      <c r="S1482" s="437" t="n"/>
      <c r="T1482" s="437" t="n"/>
      <c r="U1482" s="437" t="n"/>
      <c r="V1482" s="437" t="n"/>
      <c r="W1482" s="437" t="n">
        <v>0</v>
      </c>
      <c r="X1482" s="437" t="n">
        <v>1</v>
      </c>
      <c r="Y1482" s="437" t="n">
        <v>0</v>
      </c>
      <c r="Z1482" s="437" t="n"/>
      <c r="AA1482" s="437" t="n"/>
      <c r="AB1482" s="437" t="n"/>
    </row>
    <row r="1483">
      <c r="A1483" s="437" t="n">
        <v>50</v>
      </c>
      <c r="B1483" s="437" t="n">
        <v>0</v>
      </c>
      <c r="C1483" s="437" t="n">
        <v>0</v>
      </c>
      <c r="D1483" s="437" t="n">
        <v>1</v>
      </c>
      <c r="E1483" s="437" t="n">
        <v>202</v>
      </c>
      <c r="F1483" s="437">
        <f>ROUND(Source!P1480,O1483)</f>
        <v/>
      </c>
      <c r="G1483" s="437" t="inlineStr">
        <is>
          <t>СтМатОб</t>
        </is>
      </c>
      <c r="H1483" s="437" t="inlineStr">
        <is>
          <t>Стоимость материальных ресурсов (всего)</t>
        </is>
      </c>
      <c r="I1483" s="437" t="n"/>
      <c r="J1483" s="437" t="n"/>
      <c r="K1483" s="437" t="n">
        <v>202</v>
      </c>
      <c r="L1483" s="437" t="n">
        <v>2</v>
      </c>
      <c r="M1483" s="437" t="n">
        <v>3</v>
      </c>
      <c r="N1483" s="437" t="inlineStr"/>
      <c r="O1483" s="437" t="n">
        <v>0</v>
      </c>
      <c r="P1483" s="437" t="n"/>
      <c r="Q1483" s="437" t="n"/>
      <c r="R1483" s="437" t="n"/>
      <c r="S1483" s="437" t="n"/>
      <c r="T1483" s="437" t="n"/>
      <c r="U1483" s="437" t="n"/>
      <c r="V1483" s="437" t="n"/>
      <c r="W1483" s="437" t="n">
        <v>0</v>
      </c>
      <c r="X1483" s="437" t="n">
        <v>1</v>
      </c>
      <c r="Y1483" s="437" t="n">
        <v>0</v>
      </c>
      <c r="Z1483" s="437" t="n"/>
      <c r="AA1483" s="437" t="n"/>
      <c r="AB1483" s="437" t="n"/>
    </row>
    <row r="1484">
      <c r="A1484" s="437" t="n">
        <v>50</v>
      </c>
      <c r="B1484" s="437" t="n">
        <v>0</v>
      </c>
      <c r="C1484" s="437" t="n">
        <v>0</v>
      </c>
      <c r="D1484" s="437" t="n">
        <v>1</v>
      </c>
      <c r="E1484" s="437" t="n">
        <v>222</v>
      </c>
      <c r="F1484" s="437">
        <f>ROUND(Source!AO1480,O1484)</f>
        <v/>
      </c>
      <c r="G1484" s="437" t="inlineStr">
        <is>
          <t>СтМатОбЗак</t>
        </is>
      </c>
      <c r="H1484" s="437" t="inlineStr">
        <is>
          <t>Стоимость материалов и оборудования заказчика</t>
        </is>
      </c>
      <c r="I1484" s="437" t="n"/>
      <c r="J1484" s="437" t="n"/>
      <c r="K1484" s="437" t="n">
        <v>222</v>
      </c>
      <c r="L1484" s="437" t="n">
        <v>3</v>
      </c>
      <c r="M1484" s="437" t="n">
        <v>3</v>
      </c>
      <c r="N1484" s="437" t="inlineStr"/>
      <c r="O1484" s="437" t="n">
        <v>0</v>
      </c>
      <c r="P1484" s="437" t="n"/>
      <c r="Q1484" s="437" t="n"/>
      <c r="R1484" s="437" t="n"/>
      <c r="S1484" s="437" t="n"/>
      <c r="T1484" s="437" t="n"/>
      <c r="U1484" s="437" t="n"/>
      <c r="V1484" s="437" t="n"/>
      <c r="W1484" s="437" t="n">
        <v>0</v>
      </c>
      <c r="X1484" s="437" t="n">
        <v>1</v>
      </c>
      <c r="Y1484" s="437" t="n">
        <v>0</v>
      </c>
      <c r="Z1484" s="437" t="n"/>
      <c r="AA1484" s="437" t="n"/>
      <c r="AB1484" s="437" t="n"/>
    </row>
    <row r="1485">
      <c r="A1485" s="437" t="n">
        <v>50</v>
      </c>
      <c r="B1485" s="437" t="n">
        <v>0</v>
      </c>
      <c r="C1485" s="437" t="n">
        <v>0</v>
      </c>
      <c r="D1485" s="437" t="n">
        <v>1</v>
      </c>
      <c r="E1485" s="437" t="n">
        <v>225</v>
      </c>
      <c r="F1485" s="437">
        <f>ROUND(Source!AV1480,O1485)</f>
        <v/>
      </c>
      <c r="G1485" s="437" t="inlineStr">
        <is>
          <t>СтМатОбПод</t>
        </is>
      </c>
      <c r="H1485" s="437" t="inlineStr">
        <is>
          <t>Стоимость материалов и оборудования подрядчика</t>
        </is>
      </c>
      <c r="I1485" s="437" t="n"/>
      <c r="J1485" s="437" t="n"/>
      <c r="K1485" s="437" t="n">
        <v>225</v>
      </c>
      <c r="L1485" s="437" t="n">
        <v>4</v>
      </c>
      <c r="M1485" s="437" t="n">
        <v>3</v>
      </c>
      <c r="N1485" s="437" t="inlineStr"/>
      <c r="O1485" s="437" t="n">
        <v>0</v>
      </c>
      <c r="P1485" s="437" t="n"/>
      <c r="Q1485" s="437" t="n"/>
      <c r="R1485" s="437" t="n"/>
      <c r="S1485" s="437" t="n"/>
      <c r="T1485" s="437" t="n"/>
      <c r="U1485" s="437" t="n"/>
      <c r="V1485" s="437" t="n"/>
      <c r="W1485" s="437" t="n">
        <v>0</v>
      </c>
      <c r="X1485" s="437" t="n">
        <v>1</v>
      </c>
      <c r="Y1485" s="437" t="n">
        <v>0</v>
      </c>
      <c r="Z1485" s="437" t="n"/>
      <c r="AA1485" s="437" t="n"/>
      <c r="AB1485" s="437" t="n"/>
    </row>
    <row r="1486">
      <c r="A1486" s="437" t="n">
        <v>50</v>
      </c>
      <c r="B1486" s="437" t="n">
        <v>0</v>
      </c>
      <c r="C1486" s="437" t="n">
        <v>0</v>
      </c>
      <c r="D1486" s="437" t="n">
        <v>1</v>
      </c>
      <c r="E1486" s="437" t="n">
        <v>226</v>
      </c>
      <c r="F1486" s="437">
        <f>ROUND(Source!AW1480,O1486)</f>
        <v/>
      </c>
      <c r="G1486" s="437" t="inlineStr">
        <is>
          <t>СтМат</t>
        </is>
      </c>
      <c r="H1486" s="437" t="inlineStr">
        <is>
          <t>Стоимость материалов (всего)</t>
        </is>
      </c>
      <c r="I1486" s="437" t="n"/>
      <c r="J1486" s="437" t="n"/>
      <c r="K1486" s="437" t="n">
        <v>226</v>
      </c>
      <c r="L1486" s="437" t="n">
        <v>5</v>
      </c>
      <c r="M1486" s="437" t="n">
        <v>3</v>
      </c>
      <c r="N1486" s="437" t="inlineStr"/>
      <c r="O1486" s="437" t="n">
        <v>0</v>
      </c>
      <c r="P1486" s="437" t="n"/>
      <c r="Q1486" s="437" t="n"/>
      <c r="R1486" s="437" t="n"/>
      <c r="S1486" s="437" t="n"/>
      <c r="T1486" s="437" t="n"/>
      <c r="U1486" s="437" t="n"/>
      <c r="V1486" s="437" t="n"/>
      <c r="W1486" s="437" t="n">
        <v>0</v>
      </c>
      <c r="X1486" s="437" t="n">
        <v>1</v>
      </c>
      <c r="Y1486" s="437" t="n">
        <v>0</v>
      </c>
      <c r="Z1486" s="437" t="n"/>
      <c r="AA1486" s="437" t="n"/>
      <c r="AB1486" s="437" t="n"/>
    </row>
    <row r="1487">
      <c r="A1487" s="437" t="n">
        <v>50</v>
      </c>
      <c r="B1487" s="437" t="n">
        <v>0</v>
      </c>
      <c r="C1487" s="437" t="n">
        <v>0</v>
      </c>
      <c r="D1487" s="437" t="n">
        <v>1</v>
      </c>
      <c r="E1487" s="437" t="n">
        <v>227</v>
      </c>
      <c r="F1487" s="437">
        <f>ROUND(Source!AX1480,O1487)</f>
        <v/>
      </c>
      <c r="G1487" s="437" t="inlineStr">
        <is>
          <t>СтМатЗак</t>
        </is>
      </c>
      <c r="H1487" s="437" t="inlineStr">
        <is>
          <t>Стоимость материалов заказчика</t>
        </is>
      </c>
      <c r="I1487" s="437" t="n"/>
      <c r="J1487" s="437" t="n"/>
      <c r="K1487" s="437" t="n">
        <v>227</v>
      </c>
      <c r="L1487" s="437" t="n">
        <v>6</v>
      </c>
      <c r="M1487" s="437" t="n">
        <v>3</v>
      </c>
      <c r="N1487" s="437" t="inlineStr"/>
      <c r="O1487" s="437" t="n">
        <v>0</v>
      </c>
      <c r="P1487" s="437" t="n"/>
      <c r="Q1487" s="437" t="n"/>
      <c r="R1487" s="437" t="n"/>
      <c r="S1487" s="437" t="n"/>
      <c r="T1487" s="437" t="n"/>
      <c r="U1487" s="437" t="n"/>
      <c r="V1487" s="437" t="n"/>
      <c r="W1487" s="437" t="n">
        <v>0</v>
      </c>
      <c r="X1487" s="437" t="n">
        <v>1</v>
      </c>
      <c r="Y1487" s="437" t="n">
        <v>0</v>
      </c>
      <c r="Z1487" s="437" t="n"/>
      <c r="AA1487" s="437" t="n"/>
      <c r="AB1487" s="437" t="n"/>
    </row>
    <row r="1488">
      <c r="A1488" s="437" t="n">
        <v>50</v>
      </c>
      <c r="B1488" s="437" t="n">
        <v>0</v>
      </c>
      <c r="C1488" s="437" t="n">
        <v>0</v>
      </c>
      <c r="D1488" s="437" t="n">
        <v>1</v>
      </c>
      <c r="E1488" s="437" t="n">
        <v>228</v>
      </c>
      <c r="F1488" s="437">
        <f>ROUND(Source!AY1480,O1488)</f>
        <v/>
      </c>
      <c r="G1488" s="437" t="inlineStr">
        <is>
          <t>СтМатПод</t>
        </is>
      </c>
      <c r="H1488" s="437" t="inlineStr">
        <is>
          <t>Стоимость материалов подрядчика</t>
        </is>
      </c>
      <c r="I1488" s="437" t="n"/>
      <c r="J1488" s="437" t="n"/>
      <c r="K1488" s="437" t="n">
        <v>228</v>
      </c>
      <c r="L1488" s="437" t="n">
        <v>7</v>
      </c>
      <c r="M1488" s="437" t="n">
        <v>3</v>
      </c>
      <c r="N1488" s="437" t="inlineStr"/>
      <c r="O1488" s="437" t="n">
        <v>0</v>
      </c>
      <c r="P1488" s="437" t="n"/>
      <c r="Q1488" s="437" t="n"/>
      <c r="R1488" s="437" t="n"/>
      <c r="S1488" s="437" t="n"/>
      <c r="T1488" s="437" t="n"/>
      <c r="U1488" s="437" t="n"/>
      <c r="V1488" s="437" t="n"/>
      <c r="W1488" s="437" t="n">
        <v>0</v>
      </c>
      <c r="X1488" s="437" t="n">
        <v>1</v>
      </c>
      <c r="Y1488" s="437" t="n">
        <v>0</v>
      </c>
      <c r="Z1488" s="437" t="n"/>
      <c r="AA1488" s="437" t="n"/>
      <c r="AB1488" s="437" t="n"/>
    </row>
    <row r="1489">
      <c r="A1489" s="437" t="n">
        <v>50</v>
      </c>
      <c r="B1489" s="437" t="n">
        <v>0</v>
      </c>
      <c r="C1489" s="437" t="n">
        <v>0</v>
      </c>
      <c r="D1489" s="437" t="n">
        <v>1</v>
      </c>
      <c r="E1489" s="437" t="n">
        <v>216</v>
      </c>
      <c r="F1489" s="437">
        <f>ROUND(Source!AP1480,O1489)</f>
        <v/>
      </c>
      <c r="G1489" s="437" t="inlineStr">
        <is>
          <t>Оборуд</t>
        </is>
      </c>
      <c r="H1489" s="437" t="inlineStr">
        <is>
          <t>Стоимость оборудования (всего)</t>
        </is>
      </c>
      <c r="I1489" s="437" t="n"/>
      <c r="J1489" s="437" t="n"/>
      <c r="K1489" s="437" t="n">
        <v>216</v>
      </c>
      <c r="L1489" s="437" t="n">
        <v>8</v>
      </c>
      <c r="M1489" s="437" t="n">
        <v>3</v>
      </c>
      <c r="N1489" s="437" t="inlineStr"/>
      <c r="O1489" s="437" t="n">
        <v>0</v>
      </c>
      <c r="P1489" s="437" t="n"/>
      <c r="Q1489" s="437" t="n"/>
      <c r="R1489" s="437" t="n"/>
      <c r="S1489" s="437" t="n"/>
      <c r="T1489" s="437" t="n"/>
      <c r="U1489" s="437" t="n"/>
      <c r="V1489" s="437" t="n"/>
      <c r="W1489" s="437" t="n">
        <v>0</v>
      </c>
      <c r="X1489" s="437" t="n">
        <v>1</v>
      </c>
      <c r="Y1489" s="437" t="n">
        <v>0</v>
      </c>
      <c r="Z1489" s="437" t="n"/>
      <c r="AA1489" s="437" t="n"/>
      <c r="AB1489" s="437" t="n"/>
    </row>
    <row r="1490">
      <c r="A1490" s="437" t="n">
        <v>50</v>
      </c>
      <c r="B1490" s="437" t="n">
        <v>0</v>
      </c>
      <c r="C1490" s="437" t="n">
        <v>0</v>
      </c>
      <c r="D1490" s="437" t="n">
        <v>1</v>
      </c>
      <c r="E1490" s="437" t="n">
        <v>223</v>
      </c>
      <c r="F1490" s="437">
        <f>ROUND(Source!AQ1480,O1490)</f>
        <v/>
      </c>
      <c r="G1490" s="437" t="inlineStr">
        <is>
          <t>ОборудЗак</t>
        </is>
      </c>
      <c r="H1490" s="437" t="inlineStr">
        <is>
          <t>Стоимость оборудования заказчика</t>
        </is>
      </c>
      <c r="I1490" s="437" t="n"/>
      <c r="J1490" s="437" t="n"/>
      <c r="K1490" s="437" t="n">
        <v>223</v>
      </c>
      <c r="L1490" s="437" t="n">
        <v>9</v>
      </c>
      <c r="M1490" s="437" t="n">
        <v>3</v>
      </c>
      <c r="N1490" s="437" t="inlineStr"/>
      <c r="O1490" s="437" t="n">
        <v>0</v>
      </c>
      <c r="P1490" s="437" t="n"/>
      <c r="Q1490" s="437" t="n"/>
      <c r="R1490" s="437" t="n"/>
      <c r="S1490" s="437" t="n"/>
      <c r="T1490" s="437" t="n"/>
      <c r="U1490" s="437" t="n"/>
      <c r="V1490" s="437" t="n"/>
      <c r="W1490" s="437" t="n">
        <v>0</v>
      </c>
      <c r="X1490" s="437" t="n">
        <v>1</v>
      </c>
      <c r="Y1490" s="437" t="n">
        <v>0</v>
      </c>
      <c r="Z1490" s="437" t="n"/>
      <c r="AA1490" s="437" t="n"/>
      <c r="AB1490" s="437" t="n"/>
    </row>
    <row r="1491">
      <c r="A1491" s="437" t="n">
        <v>50</v>
      </c>
      <c r="B1491" s="437" t="n">
        <v>0</v>
      </c>
      <c r="C1491" s="437" t="n">
        <v>0</v>
      </c>
      <c r="D1491" s="437" t="n">
        <v>1</v>
      </c>
      <c r="E1491" s="437" t="n">
        <v>229</v>
      </c>
      <c r="F1491" s="437">
        <f>ROUND(Source!AZ1480,O1491)</f>
        <v/>
      </c>
      <c r="G1491" s="437" t="inlineStr">
        <is>
          <t>ОборудПод</t>
        </is>
      </c>
      <c r="H1491" s="437" t="inlineStr">
        <is>
          <t>Стоимость оборудования подрядчика</t>
        </is>
      </c>
      <c r="I1491" s="437" t="n"/>
      <c r="J1491" s="437" t="n"/>
      <c r="K1491" s="437" t="n">
        <v>229</v>
      </c>
      <c r="L1491" s="437" t="n">
        <v>10</v>
      </c>
      <c r="M1491" s="437" t="n">
        <v>3</v>
      </c>
      <c r="N1491" s="437" t="inlineStr"/>
      <c r="O1491" s="437" t="n">
        <v>0</v>
      </c>
      <c r="P1491" s="437" t="n"/>
      <c r="Q1491" s="437" t="n"/>
      <c r="R1491" s="437" t="n"/>
      <c r="S1491" s="437" t="n"/>
      <c r="T1491" s="437" t="n"/>
      <c r="U1491" s="437" t="n"/>
      <c r="V1491" s="437" t="n"/>
      <c r="W1491" s="437" t="n">
        <v>0</v>
      </c>
      <c r="X1491" s="437" t="n">
        <v>1</v>
      </c>
      <c r="Y1491" s="437" t="n">
        <v>0</v>
      </c>
      <c r="Z1491" s="437" t="n"/>
      <c r="AA1491" s="437" t="n"/>
      <c r="AB1491" s="437" t="n"/>
    </row>
    <row r="1492">
      <c r="A1492" s="437" t="n">
        <v>50</v>
      </c>
      <c r="B1492" s="437" t="n">
        <v>0</v>
      </c>
      <c r="C1492" s="437" t="n">
        <v>0</v>
      </c>
      <c r="D1492" s="437" t="n">
        <v>1</v>
      </c>
      <c r="E1492" s="437" t="n">
        <v>203</v>
      </c>
      <c r="F1492" s="437">
        <f>ROUND(Source!Q1480,O1492)</f>
        <v/>
      </c>
      <c r="G1492" s="437" t="inlineStr">
        <is>
          <t>ЭММ</t>
        </is>
      </c>
      <c r="H1492" s="437" t="inlineStr">
        <is>
          <t>Эксплуатация машин</t>
        </is>
      </c>
      <c r="I1492" s="437" t="n"/>
      <c r="J1492" s="437" t="n"/>
      <c r="K1492" s="437" t="n">
        <v>203</v>
      </c>
      <c r="L1492" s="437" t="n">
        <v>11</v>
      </c>
      <c r="M1492" s="437" t="n">
        <v>3</v>
      </c>
      <c r="N1492" s="437" t="inlineStr"/>
      <c r="O1492" s="437" t="n">
        <v>0</v>
      </c>
      <c r="P1492" s="437" t="n"/>
      <c r="Q1492" s="437" t="n"/>
      <c r="R1492" s="437" t="n"/>
      <c r="S1492" s="437" t="n"/>
      <c r="T1492" s="437" t="n"/>
      <c r="U1492" s="437" t="n"/>
      <c r="V1492" s="437" t="n"/>
      <c r="W1492" s="437" t="n">
        <v>0</v>
      </c>
      <c r="X1492" s="437" t="n">
        <v>1</v>
      </c>
      <c r="Y1492" s="437" t="n">
        <v>0</v>
      </c>
      <c r="Z1492" s="437" t="n"/>
      <c r="AA1492" s="437" t="n"/>
      <c r="AB1492" s="437" t="n"/>
    </row>
    <row r="1493">
      <c r="A1493" s="437" t="n">
        <v>50</v>
      </c>
      <c r="B1493" s="437" t="n">
        <v>0</v>
      </c>
      <c r="C1493" s="437" t="n">
        <v>0</v>
      </c>
      <c r="D1493" s="437" t="n">
        <v>1</v>
      </c>
      <c r="E1493" s="437" t="n">
        <v>231</v>
      </c>
      <c r="F1493" s="437">
        <f>ROUND(Source!BB1480,O1493)</f>
        <v/>
      </c>
      <c r="G1493" s="437" t="inlineStr">
        <is>
          <t>ЭММсНРиСП</t>
        </is>
      </c>
      <c r="H1493" s="437" t="inlineStr">
        <is>
          <t>Эксплуатация машин по ТСН-2001.16</t>
        </is>
      </c>
      <c r="I1493" s="437" t="n"/>
      <c r="J1493" s="437" t="n"/>
      <c r="K1493" s="437" t="n">
        <v>231</v>
      </c>
      <c r="L1493" s="437" t="n">
        <v>12</v>
      </c>
      <c r="M1493" s="437" t="n">
        <v>3</v>
      </c>
      <c r="N1493" s="437" t="inlineStr"/>
      <c r="O1493" s="437" t="n">
        <v>0</v>
      </c>
      <c r="P1493" s="437" t="n"/>
      <c r="Q1493" s="437" t="n"/>
      <c r="R1493" s="437" t="n"/>
      <c r="S1493" s="437" t="n"/>
      <c r="T1493" s="437" t="n"/>
      <c r="U1493" s="437" t="n"/>
      <c r="V1493" s="437" t="n"/>
      <c r="W1493" s="437" t="n">
        <v>0</v>
      </c>
      <c r="X1493" s="437" t="n">
        <v>1</v>
      </c>
      <c r="Y1493" s="437" t="n">
        <v>0</v>
      </c>
      <c r="Z1493" s="437" t="n"/>
      <c r="AA1493" s="437" t="n"/>
      <c r="AB1493" s="437" t="n"/>
    </row>
    <row r="1494">
      <c r="A1494" s="437" t="n">
        <v>50</v>
      </c>
      <c r="B1494" s="437" t="n">
        <v>0</v>
      </c>
      <c r="C1494" s="437" t="n">
        <v>0</v>
      </c>
      <c r="D1494" s="437" t="n">
        <v>1</v>
      </c>
      <c r="E1494" s="437" t="n">
        <v>204</v>
      </c>
      <c r="F1494" s="437">
        <f>ROUND(Source!R1480,O1494)</f>
        <v/>
      </c>
      <c r="G1494" s="437" t="inlineStr">
        <is>
          <t>ЗПМ</t>
        </is>
      </c>
      <c r="H1494" s="437" t="inlineStr">
        <is>
          <t>ЗП машинистов</t>
        </is>
      </c>
      <c r="I1494" s="437" t="n"/>
      <c r="J1494" s="437" t="n"/>
      <c r="K1494" s="437" t="n">
        <v>204</v>
      </c>
      <c r="L1494" s="437" t="n">
        <v>13</v>
      </c>
      <c r="M1494" s="437" t="n">
        <v>3</v>
      </c>
      <c r="N1494" s="437" t="inlineStr"/>
      <c r="O1494" s="437" t="n">
        <v>0</v>
      </c>
      <c r="P1494" s="437" t="n"/>
      <c r="Q1494" s="437" t="n"/>
      <c r="R1494" s="437" t="n"/>
      <c r="S1494" s="437" t="n"/>
      <c r="T1494" s="437" t="n"/>
      <c r="U1494" s="437" t="n"/>
      <c r="V1494" s="437" t="n"/>
      <c r="W1494" s="437" t="n">
        <v>0</v>
      </c>
      <c r="X1494" s="437" t="n">
        <v>1</v>
      </c>
      <c r="Y1494" s="437" t="n">
        <v>0</v>
      </c>
      <c r="Z1494" s="437" t="n"/>
      <c r="AA1494" s="437" t="n"/>
      <c r="AB1494" s="437" t="n"/>
    </row>
    <row r="1495">
      <c r="A1495" s="437" t="n">
        <v>50</v>
      </c>
      <c r="B1495" s="437" t="n">
        <v>0</v>
      </c>
      <c r="C1495" s="437" t="n">
        <v>0</v>
      </c>
      <c r="D1495" s="437" t="n">
        <v>1</v>
      </c>
      <c r="E1495" s="437" t="n">
        <v>205</v>
      </c>
      <c r="F1495" s="437">
        <f>ROUND(Source!S1480,O1495)</f>
        <v/>
      </c>
      <c r="G1495" s="437" t="inlineStr">
        <is>
          <t>ОЗП</t>
        </is>
      </c>
      <c r="H1495" s="437" t="inlineStr">
        <is>
          <t>Основная ЗП рабочих</t>
        </is>
      </c>
      <c r="I1495" s="437" t="n"/>
      <c r="J1495" s="437" t="n"/>
      <c r="K1495" s="437" t="n">
        <v>205</v>
      </c>
      <c r="L1495" s="437" t="n">
        <v>14</v>
      </c>
      <c r="M1495" s="437" t="n">
        <v>3</v>
      </c>
      <c r="N1495" s="437" t="inlineStr"/>
      <c r="O1495" s="437" t="n">
        <v>0</v>
      </c>
      <c r="P1495" s="437" t="n"/>
      <c r="Q1495" s="437" t="n"/>
      <c r="R1495" s="437" t="n"/>
      <c r="S1495" s="437" t="n"/>
      <c r="T1495" s="437" t="n"/>
      <c r="U1495" s="437" t="n"/>
      <c r="V1495" s="437" t="n"/>
      <c r="W1495" s="437" t="n">
        <v>0</v>
      </c>
      <c r="X1495" s="437" t="n">
        <v>1</v>
      </c>
      <c r="Y1495" s="437" t="n">
        <v>0</v>
      </c>
      <c r="Z1495" s="437" t="n"/>
      <c r="AA1495" s="437" t="n"/>
      <c r="AB1495" s="437" t="n"/>
    </row>
    <row r="1496">
      <c r="A1496" s="437" t="n">
        <v>50</v>
      </c>
      <c r="B1496" s="437" t="n">
        <v>0</v>
      </c>
      <c r="C1496" s="437" t="n">
        <v>0</v>
      </c>
      <c r="D1496" s="437" t="n">
        <v>1</v>
      </c>
      <c r="E1496" s="437" t="n">
        <v>232</v>
      </c>
      <c r="F1496" s="437">
        <f>ROUND(Source!BC1480,O1496)</f>
        <v/>
      </c>
      <c r="G1496" s="437" t="inlineStr">
        <is>
          <t>ОЗПсНРиСП</t>
        </is>
      </c>
      <c r="H1496" s="437" t="inlineStr">
        <is>
          <t>Основная ЗП рабочих по ТСН-2001.16</t>
        </is>
      </c>
      <c r="I1496" s="437" t="n"/>
      <c r="J1496" s="437" t="n"/>
      <c r="K1496" s="437" t="n">
        <v>232</v>
      </c>
      <c r="L1496" s="437" t="n">
        <v>15</v>
      </c>
      <c r="M1496" s="437" t="n">
        <v>3</v>
      </c>
      <c r="N1496" s="437" t="inlineStr"/>
      <c r="O1496" s="437" t="n">
        <v>0</v>
      </c>
      <c r="P1496" s="437" t="n"/>
      <c r="Q1496" s="437" t="n"/>
      <c r="R1496" s="437" t="n"/>
      <c r="S1496" s="437" t="n"/>
      <c r="T1496" s="437" t="n"/>
      <c r="U1496" s="437" t="n"/>
      <c r="V1496" s="437" t="n"/>
      <c r="W1496" s="437" t="n">
        <v>0</v>
      </c>
      <c r="X1496" s="437" t="n">
        <v>1</v>
      </c>
      <c r="Y1496" s="437" t="n">
        <v>0</v>
      </c>
      <c r="Z1496" s="437" t="n"/>
      <c r="AA1496" s="437" t="n"/>
      <c r="AB1496" s="437" t="n"/>
    </row>
    <row r="1497">
      <c r="A1497" s="437" t="n">
        <v>50</v>
      </c>
      <c r="B1497" s="437" t="n">
        <v>0</v>
      </c>
      <c r="C1497" s="437" t="n">
        <v>0</v>
      </c>
      <c r="D1497" s="437" t="n">
        <v>1</v>
      </c>
      <c r="E1497" s="437" t="n">
        <v>214</v>
      </c>
      <c r="F1497" s="437">
        <f>ROUND(Source!AS1480,O1497)</f>
        <v/>
      </c>
      <c r="G1497" s="437" t="inlineStr">
        <is>
          <t>Строит</t>
        </is>
      </c>
      <c r="H1497" s="437" t="inlineStr">
        <is>
          <t>Строительные работы с НР и СП</t>
        </is>
      </c>
      <c r="I1497" s="437" t="n"/>
      <c r="J1497" s="437" t="n"/>
      <c r="K1497" s="437" t="n">
        <v>214</v>
      </c>
      <c r="L1497" s="437" t="n">
        <v>16</v>
      </c>
      <c r="M1497" s="437" t="n">
        <v>3</v>
      </c>
      <c r="N1497" s="437" t="inlineStr"/>
      <c r="O1497" s="437" t="n">
        <v>0</v>
      </c>
      <c r="P1497" s="437" t="n"/>
      <c r="Q1497" s="437" t="n"/>
      <c r="R1497" s="437" t="n"/>
      <c r="S1497" s="437" t="n"/>
      <c r="T1497" s="437" t="n"/>
      <c r="U1497" s="437" t="n"/>
      <c r="V1497" s="437" t="n"/>
      <c r="W1497" s="437" t="n">
        <v>0</v>
      </c>
      <c r="X1497" s="437" t="n">
        <v>1</v>
      </c>
      <c r="Y1497" s="437" t="n">
        <v>0</v>
      </c>
      <c r="Z1497" s="437" t="n"/>
      <c r="AA1497" s="437" t="n"/>
      <c r="AB1497" s="437" t="n"/>
    </row>
    <row r="1498">
      <c r="A1498" s="437" t="n">
        <v>50</v>
      </c>
      <c r="B1498" s="437" t="n">
        <v>0</v>
      </c>
      <c r="C1498" s="437" t="n">
        <v>0</v>
      </c>
      <c r="D1498" s="437" t="n">
        <v>1</v>
      </c>
      <c r="E1498" s="437" t="n">
        <v>215</v>
      </c>
      <c r="F1498" s="437">
        <f>ROUND(Source!AT1480,O1498)</f>
        <v/>
      </c>
      <c r="G1498" s="437" t="inlineStr">
        <is>
          <t>Монтаж</t>
        </is>
      </c>
      <c r="H1498" s="437" t="inlineStr">
        <is>
          <t>Монтажные работы с НР и СП</t>
        </is>
      </c>
      <c r="I1498" s="437" t="n"/>
      <c r="J1498" s="437" t="n"/>
      <c r="K1498" s="437" t="n">
        <v>215</v>
      </c>
      <c r="L1498" s="437" t="n">
        <v>17</v>
      </c>
      <c r="M1498" s="437" t="n">
        <v>3</v>
      </c>
      <c r="N1498" s="437" t="inlineStr"/>
      <c r="O1498" s="437" t="n">
        <v>0</v>
      </c>
      <c r="P1498" s="437" t="n"/>
      <c r="Q1498" s="437" t="n"/>
      <c r="R1498" s="437" t="n"/>
      <c r="S1498" s="437" t="n"/>
      <c r="T1498" s="437" t="n"/>
      <c r="U1498" s="437" t="n"/>
      <c r="V1498" s="437" t="n"/>
      <c r="W1498" s="437" t="n">
        <v>0</v>
      </c>
      <c r="X1498" s="437" t="n">
        <v>1</v>
      </c>
      <c r="Y1498" s="437" t="n">
        <v>0</v>
      </c>
      <c r="Z1498" s="437" t="n"/>
      <c r="AA1498" s="437" t="n"/>
      <c r="AB1498" s="437" t="n"/>
    </row>
    <row r="1499">
      <c r="A1499" s="437" t="n">
        <v>50</v>
      </c>
      <c r="B1499" s="437" t="n">
        <v>0</v>
      </c>
      <c r="C1499" s="437" t="n">
        <v>0</v>
      </c>
      <c r="D1499" s="437" t="n">
        <v>1</v>
      </c>
      <c r="E1499" s="437" t="n">
        <v>217</v>
      </c>
      <c r="F1499" s="437">
        <f>ROUND(Source!AU1480,O1499)</f>
        <v/>
      </c>
      <c r="G1499" s="437" t="inlineStr">
        <is>
          <t>Прочие</t>
        </is>
      </c>
      <c r="H1499" s="437" t="inlineStr">
        <is>
          <t>Прочие работы с НР и СП</t>
        </is>
      </c>
      <c r="I1499" s="437" t="n"/>
      <c r="J1499" s="437" t="n"/>
      <c r="K1499" s="437" t="n">
        <v>217</v>
      </c>
      <c r="L1499" s="437" t="n">
        <v>18</v>
      </c>
      <c r="M1499" s="437" t="n">
        <v>3</v>
      </c>
      <c r="N1499" s="437" t="inlineStr"/>
      <c r="O1499" s="437" t="n">
        <v>0</v>
      </c>
      <c r="P1499" s="437" t="n"/>
      <c r="Q1499" s="437" t="n"/>
      <c r="R1499" s="437" t="n"/>
      <c r="S1499" s="437" t="n"/>
      <c r="T1499" s="437" t="n"/>
      <c r="U1499" s="437" t="n"/>
      <c r="V1499" s="437" t="n"/>
      <c r="W1499" s="437" t="n">
        <v>0</v>
      </c>
      <c r="X1499" s="437" t="n">
        <v>1</v>
      </c>
      <c r="Y1499" s="437" t="n">
        <v>0</v>
      </c>
      <c r="Z1499" s="437" t="n"/>
      <c r="AA1499" s="437" t="n"/>
      <c r="AB1499" s="437" t="n"/>
    </row>
    <row r="1500">
      <c r="A1500" s="437" t="n">
        <v>50</v>
      </c>
      <c r="B1500" s="437" t="n">
        <v>0</v>
      </c>
      <c r="C1500" s="437" t="n">
        <v>0</v>
      </c>
      <c r="D1500" s="437" t="n">
        <v>1</v>
      </c>
      <c r="E1500" s="437" t="n">
        <v>230</v>
      </c>
      <c r="F1500" s="437">
        <f>ROUND(Source!BA1480,O1500)</f>
        <v/>
      </c>
      <c r="G1500" s="437" t="inlineStr">
        <is>
          <t>ПрочиеЗатр</t>
        </is>
      </c>
      <c r="H1500" s="437" t="inlineStr">
        <is>
          <t>Прочие затраты по ТСН-2001.16</t>
        </is>
      </c>
      <c r="I1500" s="437" t="n"/>
      <c r="J1500" s="437" t="n"/>
      <c r="K1500" s="437" t="n">
        <v>230</v>
      </c>
      <c r="L1500" s="437" t="n">
        <v>19</v>
      </c>
      <c r="M1500" s="437" t="n">
        <v>3</v>
      </c>
      <c r="N1500" s="437" t="inlineStr"/>
      <c r="O1500" s="437" t="n">
        <v>0</v>
      </c>
      <c r="P1500" s="437" t="n"/>
      <c r="Q1500" s="437" t="n"/>
      <c r="R1500" s="437" t="n"/>
      <c r="S1500" s="437" t="n"/>
      <c r="T1500" s="437" t="n"/>
      <c r="U1500" s="437" t="n"/>
      <c r="V1500" s="437" t="n"/>
      <c r="W1500" s="437" t="n">
        <v>0</v>
      </c>
      <c r="X1500" s="437" t="n">
        <v>1</v>
      </c>
      <c r="Y1500" s="437" t="n">
        <v>0</v>
      </c>
      <c r="Z1500" s="437" t="n"/>
      <c r="AA1500" s="437" t="n"/>
      <c r="AB1500" s="437" t="n"/>
    </row>
    <row r="1501">
      <c r="A1501" s="437" t="n">
        <v>50</v>
      </c>
      <c r="B1501" s="437" t="n">
        <v>0</v>
      </c>
      <c r="C1501" s="437" t="n">
        <v>0</v>
      </c>
      <c r="D1501" s="437" t="n">
        <v>1</v>
      </c>
      <c r="E1501" s="437" t="n">
        <v>206</v>
      </c>
      <c r="F1501" s="437">
        <f>ROUND(Source!T1480,O1501)</f>
        <v/>
      </c>
      <c r="G1501" s="437" t="inlineStr">
        <is>
          <t>ВозврМат</t>
        </is>
      </c>
      <c r="H1501" s="437" t="inlineStr">
        <is>
          <t>Возврат материалов</t>
        </is>
      </c>
      <c r="I1501" s="437" t="n"/>
      <c r="J1501" s="437" t="n"/>
      <c r="K1501" s="437" t="n">
        <v>206</v>
      </c>
      <c r="L1501" s="437" t="n">
        <v>20</v>
      </c>
      <c r="M1501" s="437" t="n">
        <v>3</v>
      </c>
      <c r="N1501" s="437" t="inlineStr"/>
      <c r="O1501" s="437" t="n">
        <v>0</v>
      </c>
      <c r="P1501" s="437" t="n"/>
      <c r="Q1501" s="437" t="n"/>
      <c r="R1501" s="437" t="n"/>
      <c r="S1501" s="437" t="n"/>
      <c r="T1501" s="437" t="n"/>
      <c r="U1501" s="437" t="n"/>
      <c r="V1501" s="437" t="n"/>
      <c r="W1501" s="437" t="n">
        <v>0</v>
      </c>
      <c r="X1501" s="437" t="n">
        <v>1</v>
      </c>
      <c r="Y1501" s="437" t="n">
        <v>0</v>
      </c>
      <c r="Z1501" s="437" t="n"/>
      <c r="AA1501" s="437" t="n"/>
      <c r="AB1501" s="437" t="n"/>
    </row>
    <row r="1502">
      <c r="A1502" s="437" t="n">
        <v>50</v>
      </c>
      <c r="B1502" s="437" t="n">
        <v>0</v>
      </c>
      <c r="C1502" s="437" t="n">
        <v>0</v>
      </c>
      <c r="D1502" s="437" t="n">
        <v>1</v>
      </c>
      <c r="E1502" s="437" t="n">
        <v>207</v>
      </c>
      <c r="F1502" s="437">
        <f>ROUND(Source!U1480,O1502)</f>
        <v/>
      </c>
      <c r="G1502" s="437" t="inlineStr">
        <is>
          <t>ТрудСтр</t>
        </is>
      </c>
      <c r="H1502" s="437" t="inlineStr">
        <is>
          <t>Трудозатраты строителей</t>
        </is>
      </c>
      <c r="I1502" s="437" t="n"/>
      <c r="J1502" s="437" t="n"/>
      <c r="K1502" s="437" t="n">
        <v>207</v>
      </c>
      <c r="L1502" s="437" t="n">
        <v>21</v>
      </c>
      <c r="M1502" s="437" t="n">
        <v>3</v>
      </c>
      <c r="N1502" s="437" t="inlineStr"/>
      <c r="O1502" s="437" t="n">
        <v>7</v>
      </c>
      <c r="P1502" s="437" t="n"/>
      <c r="Q1502" s="437" t="n"/>
      <c r="R1502" s="437" t="n"/>
      <c r="S1502" s="437" t="n"/>
      <c r="T1502" s="437" t="n"/>
      <c r="U1502" s="437" t="n"/>
      <c r="V1502" s="437" t="n"/>
      <c r="W1502" s="437" t="n">
        <v>0</v>
      </c>
      <c r="X1502" s="437" t="n">
        <v>1</v>
      </c>
      <c r="Y1502" s="437" t="n">
        <v>0</v>
      </c>
      <c r="Z1502" s="437" t="n"/>
      <c r="AA1502" s="437" t="n"/>
      <c r="AB1502" s="437" t="n"/>
    </row>
    <row r="1503">
      <c r="A1503" s="437" t="n">
        <v>50</v>
      </c>
      <c r="B1503" s="437" t="n">
        <v>0</v>
      </c>
      <c r="C1503" s="437" t="n">
        <v>0</v>
      </c>
      <c r="D1503" s="437" t="n">
        <v>1</v>
      </c>
      <c r="E1503" s="437" t="n">
        <v>208</v>
      </c>
      <c r="F1503" s="437">
        <f>ROUND(Source!V1480,O1503)</f>
        <v/>
      </c>
      <c r="G1503" s="437" t="inlineStr">
        <is>
          <t>ТрудМаш</t>
        </is>
      </c>
      <c r="H1503" s="437" t="inlineStr">
        <is>
          <t>Трудозатраты машинистов</t>
        </is>
      </c>
      <c r="I1503" s="437" t="n"/>
      <c r="J1503" s="437" t="n"/>
      <c r="K1503" s="437" t="n">
        <v>208</v>
      </c>
      <c r="L1503" s="437" t="n">
        <v>22</v>
      </c>
      <c r="M1503" s="437" t="n">
        <v>3</v>
      </c>
      <c r="N1503" s="437" t="inlineStr"/>
      <c r="O1503" s="437" t="n">
        <v>7</v>
      </c>
      <c r="P1503" s="437" t="n"/>
      <c r="Q1503" s="437" t="n"/>
      <c r="R1503" s="437" t="n"/>
      <c r="S1503" s="437" t="n"/>
      <c r="T1503" s="437" t="n"/>
      <c r="U1503" s="437" t="n"/>
      <c r="V1503" s="437" t="n"/>
      <c r="W1503" s="437" t="n">
        <v>0</v>
      </c>
      <c r="X1503" s="437" t="n">
        <v>1</v>
      </c>
      <c r="Y1503" s="437" t="n">
        <v>0</v>
      </c>
      <c r="Z1503" s="437" t="n"/>
      <c r="AA1503" s="437" t="n"/>
      <c r="AB1503" s="437" t="n"/>
    </row>
    <row r="1504">
      <c r="A1504" s="437" t="n">
        <v>50</v>
      </c>
      <c r="B1504" s="437" t="n">
        <v>0</v>
      </c>
      <c r="C1504" s="437" t="n">
        <v>0</v>
      </c>
      <c r="D1504" s="437" t="n">
        <v>1</v>
      </c>
      <c r="E1504" s="437" t="n">
        <v>209</v>
      </c>
      <c r="F1504" s="437">
        <f>ROUND(Source!W1480,O1504)</f>
        <v/>
      </c>
      <c r="G1504" s="437" t="inlineStr">
        <is>
          <t>ТранспМат</t>
        </is>
      </c>
      <c r="H1504" s="437" t="inlineStr">
        <is>
          <t>Транспорт материалов</t>
        </is>
      </c>
      <c r="I1504" s="437" t="n"/>
      <c r="J1504" s="437" t="n"/>
      <c r="K1504" s="437" t="n">
        <v>209</v>
      </c>
      <c r="L1504" s="437" t="n">
        <v>23</v>
      </c>
      <c r="M1504" s="437" t="n">
        <v>3</v>
      </c>
      <c r="N1504" s="437" t="inlineStr"/>
      <c r="O1504" s="437" t="n">
        <v>0</v>
      </c>
      <c r="P1504" s="437" t="n"/>
      <c r="Q1504" s="437" t="n"/>
      <c r="R1504" s="437" t="n"/>
      <c r="S1504" s="437" t="n"/>
      <c r="T1504" s="437" t="n"/>
      <c r="U1504" s="437" t="n"/>
      <c r="V1504" s="437" t="n"/>
      <c r="W1504" s="437" t="n">
        <v>0</v>
      </c>
      <c r="X1504" s="437" t="n">
        <v>1</v>
      </c>
      <c r="Y1504" s="437" t="n">
        <v>0</v>
      </c>
      <c r="Z1504" s="437" t="n"/>
      <c r="AA1504" s="437" t="n"/>
      <c r="AB1504" s="437" t="n"/>
    </row>
    <row r="1505">
      <c r="A1505" s="437" t="n">
        <v>50</v>
      </c>
      <c r="B1505" s="437" t="n">
        <v>0</v>
      </c>
      <c r="C1505" s="437" t="n">
        <v>0</v>
      </c>
      <c r="D1505" s="437" t="n">
        <v>1</v>
      </c>
      <c r="E1505" s="437" t="n">
        <v>233</v>
      </c>
      <c r="F1505" s="437">
        <f>ROUND(Source!BD1480,O1505)</f>
        <v/>
      </c>
      <c r="G1505" s="437" t="inlineStr">
        <is>
          <t>Перевозка</t>
        </is>
      </c>
      <c r="H1505" s="437" t="inlineStr">
        <is>
          <t>Перевозка грузов</t>
        </is>
      </c>
      <c r="I1505" s="437" t="n"/>
      <c r="J1505" s="437" t="n"/>
      <c r="K1505" s="437" t="n">
        <v>233</v>
      </c>
      <c r="L1505" s="437" t="n">
        <v>24</v>
      </c>
      <c r="M1505" s="437" t="n">
        <v>3</v>
      </c>
      <c r="N1505" s="437" t="inlineStr"/>
      <c r="O1505" s="437" t="n">
        <v>0</v>
      </c>
      <c r="P1505" s="437" t="n"/>
      <c r="Q1505" s="437" t="n"/>
      <c r="R1505" s="437" t="n"/>
      <c r="S1505" s="437" t="n"/>
      <c r="T1505" s="437" t="n"/>
      <c r="U1505" s="437" t="n"/>
      <c r="V1505" s="437" t="n"/>
      <c r="W1505" s="437" t="n">
        <v>0</v>
      </c>
      <c r="X1505" s="437" t="n">
        <v>1</v>
      </c>
      <c r="Y1505" s="437" t="n">
        <v>0</v>
      </c>
      <c r="Z1505" s="437" t="n"/>
      <c r="AA1505" s="437" t="n"/>
      <c r="AB1505" s="437" t="n"/>
    </row>
    <row r="1506">
      <c r="A1506" s="437" t="n">
        <v>50</v>
      </c>
      <c r="B1506" s="437" t="n">
        <v>0</v>
      </c>
      <c r="C1506" s="437" t="n">
        <v>0</v>
      </c>
      <c r="D1506" s="437" t="n">
        <v>1</v>
      </c>
      <c r="E1506" s="437" t="n">
        <v>210</v>
      </c>
      <c r="F1506" s="437">
        <f>ROUND(Source!X1480,O1506)</f>
        <v/>
      </c>
      <c r="G1506" s="437" t="inlineStr">
        <is>
          <t>НР</t>
        </is>
      </c>
      <c r="H1506" s="437" t="inlineStr">
        <is>
          <t>Накладные расходы</t>
        </is>
      </c>
      <c r="I1506" s="437" t="n"/>
      <c r="J1506" s="437" t="n"/>
      <c r="K1506" s="437" t="n">
        <v>210</v>
      </c>
      <c r="L1506" s="437" t="n">
        <v>25</v>
      </c>
      <c r="M1506" s="437" t="n">
        <v>3</v>
      </c>
      <c r="N1506" s="437" t="inlineStr"/>
      <c r="O1506" s="437" t="n">
        <v>0</v>
      </c>
      <c r="P1506" s="437" t="n"/>
      <c r="Q1506" s="437" t="n"/>
      <c r="R1506" s="437" t="n"/>
      <c r="S1506" s="437" t="n"/>
      <c r="T1506" s="437" t="n"/>
      <c r="U1506" s="437" t="n"/>
      <c r="V1506" s="437" t="n"/>
      <c r="W1506" s="437" t="n">
        <v>0</v>
      </c>
      <c r="X1506" s="437" t="n">
        <v>1</v>
      </c>
      <c r="Y1506" s="437" t="n">
        <v>0</v>
      </c>
      <c r="Z1506" s="437" t="n"/>
      <c r="AA1506" s="437" t="n"/>
      <c r="AB1506" s="437" t="n"/>
    </row>
    <row r="1507">
      <c r="A1507" s="437" t="n">
        <v>50</v>
      </c>
      <c r="B1507" s="437" t="n">
        <v>0</v>
      </c>
      <c r="C1507" s="437" t="n">
        <v>0</v>
      </c>
      <c r="D1507" s="437" t="n">
        <v>1</v>
      </c>
      <c r="E1507" s="437" t="n">
        <v>211</v>
      </c>
      <c r="F1507" s="437">
        <f>ROUND(Source!Y1480,O1507)</f>
        <v/>
      </c>
      <c r="G1507" s="437" t="inlineStr">
        <is>
          <t>СмПриб</t>
        </is>
      </c>
      <c r="H1507" s="437" t="inlineStr">
        <is>
          <t>Сметная прибыль</t>
        </is>
      </c>
      <c r="I1507" s="437" t="n"/>
      <c r="J1507" s="437" t="n"/>
      <c r="K1507" s="437" t="n">
        <v>211</v>
      </c>
      <c r="L1507" s="437" t="n">
        <v>26</v>
      </c>
      <c r="M1507" s="437" t="n">
        <v>3</v>
      </c>
      <c r="N1507" s="437" t="inlineStr"/>
      <c r="O1507" s="437" t="n">
        <v>0</v>
      </c>
      <c r="P1507" s="437" t="n"/>
      <c r="Q1507" s="437" t="n"/>
      <c r="R1507" s="437" t="n"/>
      <c r="S1507" s="437" t="n"/>
      <c r="T1507" s="437" t="n"/>
      <c r="U1507" s="437" t="n"/>
      <c r="V1507" s="437" t="n"/>
      <c r="W1507" s="437" t="n">
        <v>0</v>
      </c>
      <c r="X1507" s="437" t="n">
        <v>1</v>
      </c>
      <c r="Y1507" s="437" t="n">
        <v>0</v>
      </c>
      <c r="Z1507" s="437" t="n"/>
      <c r="AA1507" s="437" t="n"/>
      <c r="AB1507" s="437" t="n"/>
    </row>
    <row r="1508">
      <c r="A1508" s="437" t="n">
        <v>50</v>
      </c>
      <c r="B1508" s="437" t="n">
        <v>0</v>
      </c>
      <c r="C1508" s="437" t="n">
        <v>0</v>
      </c>
      <c r="D1508" s="437" t="n">
        <v>1</v>
      </c>
      <c r="E1508" s="437" t="n">
        <v>224</v>
      </c>
      <c r="F1508" s="437">
        <f>ROUND(Source!AR1480,O1508)</f>
        <v/>
      </c>
      <c r="G1508" s="437" t="inlineStr">
        <is>
          <t>Всего</t>
        </is>
      </c>
      <c r="H1508" s="437" t="inlineStr">
        <is>
          <t>Всего с НР и СП</t>
        </is>
      </c>
      <c r="I1508" s="437" t="n"/>
      <c r="J1508" s="437" t="n"/>
      <c r="K1508" s="437" t="n">
        <v>224</v>
      </c>
      <c r="L1508" s="437" t="n">
        <v>27</v>
      </c>
      <c r="M1508" s="437" t="n">
        <v>3</v>
      </c>
      <c r="N1508" s="437" t="inlineStr"/>
      <c r="O1508" s="437" t="n">
        <v>0</v>
      </c>
      <c r="P1508" s="437" t="n"/>
      <c r="Q1508" s="437" t="n"/>
      <c r="R1508" s="437" t="n"/>
      <c r="S1508" s="437" t="n"/>
      <c r="T1508" s="437" t="n"/>
      <c r="U1508" s="437" t="n"/>
      <c r="V1508" s="437" t="n"/>
      <c r="W1508" s="437" t="n">
        <v>0</v>
      </c>
      <c r="X1508" s="437" t="n">
        <v>1</v>
      </c>
      <c r="Y1508" s="437" t="n">
        <v>0</v>
      </c>
      <c r="Z1508" s="437" t="n"/>
      <c r="AA1508" s="437" t="n"/>
      <c r="AB1508" s="437" t="n"/>
    </row>
    <row r="1509">
      <c r="A1509" s="437" t="n">
        <v>50</v>
      </c>
      <c r="B1509" s="437" t="n">
        <v>0</v>
      </c>
      <c r="C1509" s="437" t="n">
        <v>0</v>
      </c>
      <c r="D1509" s="437" t="n">
        <v>2</v>
      </c>
      <c r="E1509" s="437" t="n">
        <v>0</v>
      </c>
      <c r="F1509" s="437">
        <f>ROUND(F1508,O1509)</f>
        <v/>
      </c>
      <c r="G1509" s="437" t="inlineStr">
        <is>
          <t>и1</t>
        </is>
      </c>
      <c r="H1509" s="437" t="inlineStr">
        <is>
          <t>Итого</t>
        </is>
      </c>
      <c r="I1509" s="437" t="n"/>
      <c r="J1509" s="437" t="n"/>
      <c r="K1509" s="437" t="n">
        <v>212</v>
      </c>
      <c r="L1509" s="437" t="n">
        <v>28</v>
      </c>
      <c r="M1509" s="437" t="n">
        <v>0</v>
      </c>
      <c r="N1509" s="437" t="inlineStr"/>
      <c r="O1509" s="437" t="n">
        <v>0</v>
      </c>
      <c r="P1509" s="437" t="n"/>
      <c r="Q1509" s="437" t="n"/>
      <c r="R1509" s="437" t="n"/>
      <c r="S1509" s="437" t="n"/>
      <c r="T1509" s="437" t="n"/>
      <c r="U1509" s="437" t="n"/>
      <c r="V1509" s="437" t="n"/>
      <c r="W1509" s="437" t="n">
        <v>0</v>
      </c>
      <c r="X1509" s="437" t="n">
        <v>1</v>
      </c>
      <c r="Y1509" s="437" t="n">
        <v>0</v>
      </c>
      <c r="Z1509" s="437" t="n"/>
      <c r="AA1509" s="437" t="n"/>
      <c r="AB1509" s="437" t="n"/>
    </row>
    <row r="1510">
      <c r="A1510" s="437" t="n">
        <v>50</v>
      </c>
      <c r="B1510" s="437" t="n">
        <v>0</v>
      </c>
      <c r="C1510" s="437" t="n">
        <v>0</v>
      </c>
      <c r="D1510" s="437" t="n">
        <v>2</v>
      </c>
      <c r="E1510" s="437" t="n">
        <v>0</v>
      </c>
      <c r="F1510" s="437">
        <f>ROUND(F1509*0.22,O1510)</f>
        <v/>
      </c>
      <c r="G1510" s="437" t="inlineStr">
        <is>
          <t>и2</t>
        </is>
      </c>
      <c r="H1510" s="437" t="inlineStr">
        <is>
          <t>НДС 22%</t>
        </is>
      </c>
      <c r="I1510" s="437" t="n"/>
      <c r="J1510" s="437" t="n"/>
      <c r="K1510" s="437" t="n">
        <v>212</v>
      </c>
      <c r="L1510" s="437" t="n">
        <v>29</v>
      </c>
      <c r="M1510" s="437" t="n">
        <v>0</v>
      </c>
      <c r="N1510" s="437" t="inlineStr"/>
      <c r="O1510" s="437" t="n">
        <v>0</v>
      </c>
      <c r="P1510" s="437" t="n"/>
      <c r="Q1510" s="437" t="n"/>
      <c r="R1510" s="437" t="n"/>
      <c r="S1510" s="437" t="n"/>
      <c r="T1510" s="437" t="n"/>
      <c r="U1510" s="437" t="n"/>
      <c r="V1510" s="437" t="n"/>
      <c r="W1510" s="437" t="n">
        <v>0</v>
      </c>
      <c r="X1510" s="437" t="n">
        <v>1</v>
      </c>
      <c r="Y1510" s="437" t="n">
        <v>0</v>
      </c>
      <c r="Z1510" s="437" t="n"/>
      <c r="AA1510" s="437" t="n"/>
      <c r="AB1510" s="437" t="n"/>
    </row>
    <row r="1511">
      <c r="A1511" s="437" t="n">
        <v>50</v>
      </c>
      <c r="B1511" s="437" t="n">
        <v>0</v>
      </c>
      <c r="C1511" s="437" t="n">
        <v>0</v>
      </c>
      <c r="D1511" s="437" t="n">
        <v>2</v>
      </c>
      <c r="E1511" s="437" t="n">
        <v>213</v>
      </c>
      <c r="F1511" s="437">
        <f>ROUND(F1509+F1510,O1511)</f>
        <v/>
      </c>
      <c r="G1511" s="437" t="inlineStr">
        <is>
          <t>и3</t>
        </is>
      </c>
      <c r="H1511" s="437" t="inlineStr">
        <is>
          <t>Всего</t>
        </is>
      </c>
      <c r="I1511" s="437" t="n"/>
      <c r="J1511" s="437" t="n"/>
      <c r="K1511" s="437" t="n">
        <v>212</v>
      </c>
      <c r="L1511" s="437" t="n">
        <v>30</v>
      </c>
      <c r="M1511" s="437" t="n">
        <v>0</v>
      </c>
      <c r="N1511" s="437" t="inlineStr"/>
      <c r="O1511" s="437" t="n">
        <v>0</v>
      </c>
      <c r="P1511" s="437" t="n"/>
      <c r="Q1511" s="437" t="n"/>
      <c r="R1511" s="437" t="n"/>
      <c r="S1511" s="437" t="n"/>
      <c r="T1511" s="437" t="n"/>
      <c r="U1511" s="437" t="n"/>
      <c r="V1511" s="437" t="n"/>
      <c r="W1511" s="437" t="n">
        <v>0</v>
      </c>
      <c r="X1511" s="437" t="n">
        <v>1</v>
      </c>
      <c r="Y1511" s="437" t="n">
        <v>0</v>
      </c>
      <c r="Z1511" s="437" t="n"/>
      <c r="AA1511" s="437" t="n"/>
      <c r="AB1511" s="437" t="n"/>
    </row>
    <row r="1512"/>
    <row r="1513">
      <c r="A1513" s="434" t="n">
        <v>3</v>
      </c>
      <c r="B1513" s="434" t="n">
        <v>0</v>
      </c>
      <c r="C1513" s="434" t="n"/>
      <c r="D1513" s="434">
        <f>ROW(A1523)</f>
        <v/>
      </c>
      <c r="E1513" s="434" t="n"/>
      <c r="F1513" s="434" t="inlineStr">
        <is>
          <t>Новая локальная смета</t>
        </is>
      </c>
      <c r="G1513" s="434" t="inlineStr">
        <is>
          <t>Победы 1а</t>
        </is>
      </c>
      <c r="H1513" s="434" t="inlineStr"/>
      <c r="I1513" s="434" t="n">
        <v>0</v>
      </c>
      <c r="J1513" s="434" t="inlineStr"/>
      <c r="K1513" s="434" t="n">
        <v>0</v>
      </c>
      <c r="L1513" s="434" t="inlineStr">
        <is>
          <t>Новая локальная смета</t>
        </is>
      </c>
      <c r="M1513" s="434" t="inlineStr"/>
      <c r="N1513" s="434" t="n"/>
      <c r="O1513" s="434" t="n"/>
      <c r="P1513" s="434" t="n"/>
      <c r="Q1513" s="434" t="n"/>
      <c r="R1513" s="434" t="n"/>
      <c r="S1513" s="434" t="n">
        <v>0</v>
      </c>
      <c r="T1513" s="434" t="n"/>
      <c r="U1513" s="434" t="inlineStr"/>
      <c r="V1513" s="434" t="n">
        <v>0</v>
      </c>
      <c r="W1513" s="434" t="n"/>
      <c r="X1513" s="434" t="n"/>
      <c r="Y1513" s="434" t="n"/>
      <c r="Z1513" s="434" t="n"/>
      <c r="AA1513" s="434" t="n"/>
      <c r="AB1513" s="434" t="inlineStr"/>
      <c r="AC1513" s="434" t="inlineStr"/>
      <c r="AD1513" s="434" t="inlineStr"/>
      <c r="AE1513" s="434" t="inlineStr"/>
      <c r="AF1513" s="434" t="inlineStr"/>
      <c r="AG1513" s="434" t="inlineStr"/>
      <c r="AH1513" s="434" t="n"/>
      <c r="AI1513" s="434" t="n"/>
      <c r="AJ1513" s="434" t="n"/>
      <c r="AK1513" s="434" t="n"/>
      <c r="AL1513" s="434" t="n"/>
      <c r="AM1513" s="434" t="n"/>
      <c r="AN1513" s="434" t="n"/>
      <c r="AO1513" s="434" t="n"/>
      <c r="AP1513" s="434" t="inlineStr"/>
      <c r="AQ1513" s="434" t="inlineStr"/>
      <c r="AR1513" s="434" t="inlineStr"/>
      <c r="AS1513" s="434" t="n"/>
      <c r="AT1513" s="434" t="n"/>
      <c r="AU1513" s="434" t="n"/>
      <c r="AV1513" s="434" t="n"/>
      <c r="AW1513" s="434" t="n"/>
      <c r="AX1513" s="434" t="n"/>
      <c r="AY1513" s="434" t="n"/>
      <c r="AZ1513" s="434" t="inlineStr"/>
      <c r="BA1513" s="434" t="n"/>
      <c r="BB1513" s="434" t="inlineStr"/>
      <c r="BC1513" s="434" t="inlineStr"/>
      <c r="BD1513" s="434" t="inlineStr"/>
      <c r="BE1513" s="434" t="inlineStr"/>
      <c r="BF1513" s="434" t="inlineStr"/>
      <c r="BG1513" s="434" t="inlineStr"/>
      <c r="BH1513" s="434" t="inlineStr"/>
      <c r="BI1513" s="434" t="inlineStr"/>
      <c r="BJ1513" s="434" t="inlineStr"/>
      <c r="BK1513" s="434" t="inlineStr"/>
      <c r="BL1513" s="434" t="inlineStr"/>
      <c r="BM1513" s="434" t="inlineStr"/>
      <c r="BN1513" s="434" t="inlineStr"/>
      <c r="BO1513" s="434" t="inlineStr"/>
      <c r="BP1513" s="434" t="inlineStr"/>
      <c r="BQ1513" s="434" t="n"/>
      <c r="BR1513" s="434" t="n"/>
      <c r="BS1513" s="434" t="n"/>
      <c r="BT1513" s="434" t="n"/>
      <c r="BU1513" s="434" t="n"/>
      <c r="BV1513" s="434" t="n"/>
      <c r="BW1513" s="434" t="n"/>
      <c r="BX1513" s="434" t="n">
        <v>0</v>
      </c>
      <c r="BY1513" s="434" t="n"/>
      <c r="BZ1513" s="434" t="n"/>
      <c r="CA1513" s="434" t="n"/>
      <c r="CB1513" s="434" t="n"/>
      <c r="CC1513" s="434" t="n"/>
      <c r="CD1513" s="434" t="n"/>
      <c r="CE1513" s="434" t="n"/>
      <c r="CF1513" s="434" t="n">
        <v>0</v>
      </c>
      <c r="CG1513" s="434" t="n">
        <v>0</v>
      </c>
      <c r="CH1513" s="434" t="n"/>
      <c r="CI1513" s="434" t="inlineStr"/>
      <c r="CJ1513" s="434" t="inlineStr"/>
      <c r="CK1513" t="inlineStr"/>
      <c r="CL1513" t="inlineStr"/>
      <c r="CM1513" t="inlineStr"/>
      <c r="CN1513" t="inlineStr"/>
      <c r="CO1513" t="inlineStr"/>
      <c r="CP1513" t="inlineStr"/>
      <c r="CQ1513" t="inlineStr"/>
    </row>
    <row r="1514"/>
    <row r="1515">
      <c r="A1515" s="435" t="n">
        <v>52</v>
      </c>
      <c r="B1515" s="435">
        <f>B1523</f>
        <v/>
      </c>
      <c r="C1515" s="435">
        <f>C1523</f>
        <v/>
      </c>
      <c r="D1515" s="435">
        <f>D1523</f>
        <v/>
      </c>
      <c r="E1515" s="435">
        <f>E1523</f>
        <v/>
      </c>
      <c r="F1515" s="435">
        <f>F1523</f>
        <v/>
      </c>
      <c r="G1515" s="435">
        <f>G1523</f>
        <v/>
      </c>
      <c r="H1515" s="435" t="n"/>
      <c r="I1515" s="435" t="n"/>
      <c r="J1515" s="435" t="n"/>
      <c r="K1515" s="435" t="n"/>
      <c r="L1515" s="435" t="n"/>
      <c r="M1515" s="435" t="n"/>
      <c r="N1515" s="435" t="n"/>
      <c r="O1515" s="435">
        <f>O1523</f>
        <v/>
      </c>
      <c r="P1515" s="435">
        <f>P1523</f>
        <v/>
      </c>
      <c r="Q1515" s="435">
        <f>Q1523</f>
        <v/>
      </c>
      <c r="R1515" s="435">
        <f>R1523</f>
        <v/>
      </c>
      <c r="S1515" s="435">
        <f>S1523</f>
        <v/>
      </c>
      <c r="T1515" s="435">
        <f>T1523</f>
        <v/>
      </c>
      <c r="U1515" s="435">
        <f>U1523</f>
        <v/>
      </c>
      <c r="V1515" s="435">
        <f>V1523</f>
        <v/>
      </c>
      <c r="W1515" s="435">
        <f>W1523</f>
        <v/>
      </c>
      <c r="X1515" s="435">
        <f>X1523</f>
        <v/>
      </c>
      <c r="Y1515" s="435">
        <f>Y1523</f>
        <v/>
      </c>
      <c r="Z1515" s="435">
        <f>Z1523</f>
        <v/>
      </c>
      <c r="AA1515" s="435">
        <f>AA1523</f>
        <v/>
      </c>
      <c r="AB1515" s="435">
        <f>AB1523</f>
        <v/>
      </c>
      <c r="AC1515" s="435">
        <f>AC1523</f>
        <v/>
      </c>
      <c r="AD1515" s="435">
        <f>AD1523</f>
        <v/>
      </c>
      <c r="AE1515" s="435">
        <f>AE1523</f>
        <v/>
      </c>
      <c r="AF1515" s="435">
        <f>AF1523</f>
        <v/>
      </c>
      <c r="AG1515" s="435">
        <f>AG1523</f>
        <v/>
      </c>
      <c r="AH1515" s="435">
        <f>AH1523</f>
        <v/>
      </c>
      <c r="AI1515" s="435">
        <f>AI1523</f>
        <v/>
      </c>
      <c r="AJ1515" s="435">
        <f>AJ1523</f>
        <v/>
      </c>
      <c r="AK1515" s="435">
        <f>AK1523</f>
        <v/>
      </c>
      <c r="AL1515" s="435">
        <f>AL1523</f>
        <v/>
      </c>
      <c r="AM1515" s="435">
        <f>AM1523</f>
        <v/>
      </c>
      <c r="AN1515" s="435">
        <f>AN1523</f>
        <v/>
      </c>
      <c r="AO1515" s="435">
        <f>AO1523</f>
        <v/>
      </c>
      <c r="AP1515" s="435">
        <f>AP1523</f>
        <v/>
      </c>
      <c r="AQ1515" s="435">
        <f>AQ1523</f>
        <v/>
      </c>
      <c r="AR1515" s="435">
        <f>AR1523</f>
        <v/>
      </c>
      <c r="AS1515" s="435">
        <f>AS1523</f>
        <v/>
      </c>
      <c r="AT1515" s="435">
        <f>AT1523</f>
        <v/>
      </c>
      <c r="AU1515" s="435">
        <f>AU1523</f>
        <v/>
      </c>
      <c r="AV1515" s="435">
        <f>AV1523</f>
        <v/>
      </c>
      <c r="AW1515" s="435">
        <f>AW1523</f>
        <v/>
      </c>
      <c r="AX1515" s="435">
        <f>AX1523</f>
        <v/>
      </c>
      <c r="AY1515" s="435">
        <f>AY1523</f>
        <v/>
      </c>
      <c r="AZ1515" s="435">
        <f>AZ1523</f>
        <v/>
      </c>
      <c r="BA1515" s="435">
        <f>BA1523</f>
        <v/>
      </c>
      <c r="BB1515" s="435">
        <f>BB1523</f>
        <v/>
      </c>
      <c r="BC1515" s="435">
        <f>BC1523</f>
        <v/>
      </c>
      <c r="BD1515" s="435">
        <f>BD1523</f>
        <v/>
      </c>
      <c r="BE1515" s="435">
        <f>BE1523</f>
        <v/>
      </c>
      <c r="BF1515" s="435">
        <f>BF1523</f>
        <v/>
      </c>
      <c r="BG1515" s="435">
        <f>BG1523</f>
        <v/>
      </c>
      <c r="BH1515" s="435">
        <f>BH1523</f>
        <v/>
      </c>
      <c r="BI1515" s="435">
        <f>BI1523</f>
        <v/>
      </c>
      <c r="BJ1515" s="435">
        <f>BJ1523</f>
        <v/>
      </c>
      <c r="BK1515" s="435">
        <f>BK1523</f>
        <v/>
      </c>
      <c r="BL1515" s="435">
        <f>BL1523</f>
        <v/>
      </c>
      <c r="BM1515" s="435">
        <f>BM1523</f>
        <v/>
      </c>
      <c r="BN1515" s="435">
        <f>BN1523</f>
        <v/>
      </c>
      <c r="BO1515" s="435">
        <f>BO1523</f>
        <v/>
      </c>
      <c r="BP1515" s="435">
        <f>BP1523</f>
        <v/>
      </c>
      <c r="BQ1515" s="435">
        <f>BQ1523</f>
        <v/>
      </c>
      <c r="BR1515" s="435">
        <f>BR1523</f>
        <v/>
      </c>
      <c r="BS1515" s="435">
        <f>BS1523</f>
        <v/>
      </c>
      <c r="BT1515" s="435">
        <f>BT1523</f>
        <v/>
      </c>
      <c r="BU1515" s="435">
        <f>BU1523</f>
        <v/>
      </c>
      <c r="BV1515" s="435">
        <f>BV1523</f>
        <v/>
      </c>
      <c r="BW1515" s="435">
        <f>BW1523</f>
        <v/>
      </c>
      <c r="BX1515" s="435">
        <f>BX1523</f>
        <v/>
      </c>
      <c r="BY1515" s="435">
        <f>BY1523</f>
        <v/>
      </c>
      <c r="BZ1515" s="435">
        <f>BZ1523</f>
        <v/>
      </c>
      <c r="CA1515" s="435">
        <f>CA1523</f>
        <v/>
      </c>
      <c r="CB1515" s="435">
        <f>CB1523</f>
        <v/>
      </c>
      <c r="CC1515" s="435">
        <f>CC1523</f>
        <v/>
      </c>
      <c r="CD1515" s="435">
        <f>CD1523</f>
        <v/>
      </c>
      <c r="CE1515" s="435">
        <f>CE1523</f>
        <v/>
      </c>
      <c r="CF1515" s="435">
        <f>CF1523</f>
        <v/>
      </c>
      <c r="CG1515" s="435">
        <f>CG1523</f>
        <v/>
      </c>
      <c r="CH1515" s="435">
        <f>CH1523</f>
        <v/>
      </c>
      <c r="CI1515" s="435">
        <f>CI1523</f>
        <v/>
      </c>
      <c r="CJ1515" s="435">
        <f>CJ1523</f>
        <v/>
      </c>
      <c r="CK1515" s="435">
        <f>CK1523</f>
        <v/>
      </c>
      <c r="CL1515" s="435">
        <f>CL1523</f>
        <v/>
      </c>
      <c r="CM1515" s="435">
        <f>CM1523</f>
        <v/>
      </c>
      <c r="CN1515" s="435">
        <f>CN1523</f>
        <v/>
      </c>
      <c r="CO1515" s="435">
        <f>CO1523</f>
        <v/>
      </c>
      <c r="CP1515" s="435">
        <f>CP1523</f>
        <v/>
      </c>
      <c r="CQ1515" s="435">
        <f>CQ1523</f>
        <v/>
      </c>
      <c r="CR1515" s="435">
        <f>CR1523</f>
        <v/>
      </c>
      <c r="CS1515" s="435">
        <f>CS1523</f>
        <v/>
      </c>
      <c r="CT1515" s="435">
        <f>CT1523</f>
        <v/>
      </c>
      <c r="CU1515" s="435">
        <f>CU1523</f>
        <v/>
      </c>
      <c r="CV1515" s="435">
        <f>CV1523</f>
        <v/>
      </c>
      <c r="CW1515" s="435">
        <f>CW1523</f>
        <v/>
      </c>
      <c r="CX1515" s="435">
        <f>CX1523</f>
        <v/>
      </c>
      <c r="CY1515" s="435">
        <f>CY1523</f>
        <v/>
      </c>
      <c r="CZ1515" s="435">
        <f>CZ1523</f>
        <v/>
      </c>
      <c r="DA1515" s="435">
        <f>DA1523</f>
        <v/>
      </c>
      <c r="DB1515" s="435">
        <f>DB1523</f>
        <v/>
      </c>
      <c r="DC1515" s="435">
        <f>DC1523</f>
        <v/>
      </c>
      <c r="DD1515" s="435">
        <f>DD1523</f>
        <v/>
      </c>
      <c r="DE1515" s="435">
        <f>DE1523</f>
        <v/>
      </c>
      <c r="DF1515" s="435">
        <f>DF1523</f>
        <v/>
      </c>
      <c r="DG1515" s="436">
        <f>DG1523</f>
        <v/>
      </c>
      <c r="DH1515" s="436">
        <f>DH1523</f>
        <v/>
      </c>
      <c r="DI1515" s="436">
        <f>DI1523</f>
        <v/>
      </c>
      <c r="DJ1515" s="436">
        <f>DJ1523</f>
        <v/>
      </c>
      <c r="DK1515" s="436">
        <f>DK1523</f>
        <v/>
      </c>
      <c r="DL1515" s="436">
        <f>DL1523</f>
        <v/>
      </c>
      <c r="DM1515" s="436">
        <f>DM1523</f>
        <v/>
      </c>
      <c r="DN1515" s="436">
        <f>DN1523</f>
        <v/>
      </c>
      <c r="DO1515" s="436">
        <f>DO1523</f>
        <v/>
      </c>
      <c r="DP1515" s="436">
        <f>DP1523</f>
        <v/>
      </c>
      <c r="DQ1515" s="436">
        <f>DQ1523</f>
        <v/>
      </c>
      <c r="DR1515" s="436">
        <f>DR1523</f>
        <v/>
      </c>
      <c r="DS1515" s="436">
        <f>DS1523</f>
        <v/>
      </c>
      <c r="DT1515" s="436">
        <f>DT1523</f>
        <v/>
      </c>
      <c r="DU1515" s="436">
        <f>DU1523</f>
        <v/>
      </c>
      <c r="DV1515" s="436">
        <f>DV1523</f>
        <v/>
      </c>
      <c r="DW1515" s="436">
        <f>DW1523</f>
        <v/>
      </c>
      <c r="DX1515" s="436">
        <f>DX1523</f>
        <v/>
      </c>
      <c r="DY1515" s="436">
        <f>DY1523</f>
        <v/>
      </c>
      <c r="DZ1515" s="436">
        <f>DZ1523</f>
        <v/>
      </c>
      <c r="EA1515" s="436">
        <f>EA1523</f>
        <v/>
      </c>
      <c r="EB1515" s="436">
        <f>EB1523</f>
        <v/>
      </c>
      <c r="EC1515" s="436">
        <f>EC1523</f>
        <v/>
      </c>
      <c r="ED1515" s="436">
        <f>ED1523</f>
        <v/>
      </c>
      <c r="EE1515" s="436">
        <f>EE1523</f>
        <v/>
      </c>
      <c r="EF1515" s="436">
        <f>EF1523</f>
        <v/>
      </c>
      <c r="EG1515" s="436">
        <f>EG1523</f>
        <v/>
      </c>
      <c r="EH1515" s="436">
        <f>EH1523</f>
        <v/>
      </c>
      <c r="EI1515" s="436">
        <f>EI1523</f>
        <v/>
      </c>
      <c r="EJ1515" s="436">
        <f>EJ1523</f>
        <v/>
      </c>
      <c r="EK1515" s="436">
        <f>EK1523</f>
        <v/>
      </c>
      <c r="EL1515" s="436">
        <f>EL1523</f>
        <v/>
      </c>
      <c r="EM1515" s="436">
        <f>EM1523</f>
        <v/>
      </c>
      <c r="EN1515" s="436">
        <f>EN1523</f>
        <v/>
      </c>
      <c r="EO1515" s="436">
        <f>EO1523</f>
        <v/>
      </c>
      <c r="EP1515" s="436">
        <f>EP1523</f>
        <v/>
      </c>
      <c r="EQ1515" s="436">
        <f>EQ1523</f>
        <v/>
      </c>
      <c r="ER1515" s="436">
        <f>ER1523</f>
        <v/>
      </c>
      <c r="ES1515" s="436">
        <f>ES1523</f>
        <v/>
      </c>
      <c r="ET1515" s="436">
        <f>ET1523</f>
        <v/>
      </c>
      <c r="EU1515" s="436">
        <f>EU1523</f>
        <v/>
      </c>
      <c r="EV1515" s="436">
        <f>EV1523</f>
        <v/>
      </c>
      <c r="EW1515" s="436">
        <f>EW1523</f>
        <v/>
      </c>
      <c r="EX1515" s="436">
        <f>EX1523</f>
        <v/>
      </c>
      <c r="EY1515" s="436">
        <f>EY1523</f>
        <v/>
      </c>
      <c r="EZ1515" s="436">
        <f>EZ1523</f>
        <v/>
      </c>
      <c r="FA1515" s="436">
        <f>FA1523</f>
        <v/>
      </c>
      <c r="FB1515" s="436">
        <f>FB1523</f>
        <v/>
      </c>
      <c r="FC1515" s="436">
        <f>FC1523</f>
        <v/>
      </c>
      <c r="FD1515" s="436">
        <f>FD1523</f>
        <v/>
      </c>
      <c r="FE1515" s="436">
        <f>FE1523</f>
        <v/>
      </c>
      <c r="FF1515" s="436">
        <f>FF1523</f>
        <v/>
      </c>
      <c r="FG1515" s="436">
        <f>FG1523</f>
        <v/>
      </c>
      <c r="FH1515" s="436">
        <f>FH1523</f>
        <v/>
      </c>
      <c r="FI1515" s="436">
        <f>FI1523</f>
        <v/>
      </c>
      <c r="FJ1515" s="436">
        <f>FJ1523</f>
        <v/>
      </c>
      <c r="FK1515" s="436">
        <f>FK1523</f>
        <v/>
      </c>
      <c r="FL1515" s="436">
        <f>FL1523</f>
        <v/>
      </c>
      <c r="FM1515" s="436">
        <f>FM1523</f>
        <v/>
      </c>
      <c r="FN1515" s="436">
        <f>FN1523</f>
        <v/>
      </c>
      <c r="FO1515" s="436">
        <f>FO1523</f>
        <v/>
      </c>
      <c r="FP1515" s="436">
        <f>FP1523</f>
        <v/>
      </c>
      <c r="FQ1515" s="436">
        <f>FQ1523</f>
        <v/>
      </c>
      <c r="FR1515" s="436">
        <f>FR1523</f>
        <v/>
      </c>
      <c r="FS1515" s="436">
        <f>FS1523</f>
        <v/>
      </c>
      <c r="FT1515" s="436">
        <f>FT1523</f>
        <v/>
      </c>
      <c r="FU1515" s="436">
        <f>FU1523</f>
        <v/>
      </c>
      <c r="FV1515" s="436">
        <f>FV1523</f>
        <v/>
      </c>
      <c r="FW1515" s="436">
        <f>FW1523</f>
        <v/>
      </c>
      <c r="FX1515" s="436">
        <f>FX1523</f>
        <v/>
      </c>
      <c r="FY1515" s="436">
        <f>FY1523</f>
        <v/>
      </c>
      <c r="FZ1515" s="436">
        <f>FZ1523</f>
        <v/>
      </c>
      <c r="GA1515" s="436">
        <f>GA1523</f>
        <v/>
      </c>
      <c r="GB1515" s="436">
        <f>GB1523</f>
        <v/>
      </c>
      <c r="GC1515" s="436">
        <f>GC1523</f>
        <v/>
      </c>
      <c r="GD1515" s="436">
        <f>GD1523</f>
        <v/>
      </c>
      <c r="GE1515" s="436">
        <f>GE1523</f>
        <v/>
      </c>
      <c r="GF1515" s="436">
        <f>GF1523</f>
        <v/>
      </c>
      <c r="GG1515" s="436">
        <f>GG1523</f>
        <v/>
      </c>
      <c r="GH1515" s="436">
        <f>GH1523</f>
        <v/>
      </c>
      <c r="GI1515" s="436">
        <f>GI1523</f>
        <v/>
      </c>
      <c r="GJ1515" s="436">
        <f>GJ1523</f>
        <v/>
      </c>
      <c r="GK1515" s="436">
        <f>GK1523</f>
        <v/>
      </c>
      <c r="GL1515" s="436">
        <f>GL1523</f>
        <v/>
      </c>
      <c r="GM1515" s="436">
        <f>GM1523</f>
        <v/>
      </c>
      <c r="GN1515" s="436">
        <f>GN1523</f>
        <v/>
      </c>
      <c r="GO1515" s="436">
        <f>GO1523</f>
        <v/>
      </c>
      <c r="GP1515" s="436">
        <f>GP1523</f>
        <v/>
      </c>
      <c r="GQ1515" s="436">
        <f>GQ1523</f>
        <v/>
      </c>
      <c r="GR1515" s="436">
        <f>GR1523</f>
        <v/>
      </c>
      <c r="GS1515" s="436">
        <f>GS1523</f>
        <v/>
      </c>
      <c r="GT1515" s="436">
        <f>GT1523</f>
        <v/>
      </c>
      <c r="GU1515" s="436">
        <f>GU1523</f>
        <v/>
      </c>
      <c r="GV1515" s="436">
        <f>GV1523</f>
        <v/>
      </c>
      <c r="GW1515" s="436">
        <f>GW1523</f>
        <v/>
      </c>
      <c r="GX1515" s="436">
        <f>GX1523</f>
        <v/>
      </c>
    </row>
    <row r="1516"/>
    <row r="1517">
      <c r="A1517" t="n">
        <v>17</v>
      </c>
      <c r="B1517" t="n">
        <v>0</v>
      </c>
      <c r="C1517">
        <f>ROW(SmtRes!A720)</f>
        <v/>
      </c>
      <c r="D1517">
        <f>ROW(EtalonRes!A658)</f>
        <v/>
      </c>
      <c r="E1517" t="inlineStr">
        <is>
          <t>1</t>
        </is>
      </c>
      <c r="F1517" t="inlineStr">
        <is>
          <t>67-5-2</t>
        </is>
      </c>
      <c r="G1517" t="inlineStr">
        <is>
          <t>Смена ламп люминесцентных</t>
        </is>
      </c>
      <c r="H1517" t="inlineStr">
        <is>
          <t>100 шт.</t>
        </is>
      </c>
      <c r="I1517">
        <f>ROUND(ROUND(2/100,4),7)</f>
        <v/>
      </c>
      <c r="J1517" t="n">
        <v>0</v>
      </c>
      <c r="K1517">
        <f>ROUND(ROUND(2/100,4),7)</f>
        <v/>
      </c>
      <c r="O1517">
        <f>ROUND(CP1517,0)</f>
        <v/>
      </c>
      <c r="P1517">
        <f>ROUND(CQ1517*I1517,0)</f>
        <v/>
      </c>
      <c r="Q1517">
        <f>(ROUND((ROUND(((ET1517)*I1517),0)*BB1517),0)+ROUND((ROUND(((AE1517-(EU1517))*I1517),0)*BS1517),0))</f>
        <v/>
      </c>
      <c r="R1517">
        <f>(ROUND((ROUND(((EU1517)*I1517),0)*BS1517),0)+ROUND((ROUND(((AE1517-(EU1517))*I1517),0)*BS1517),0))</f>
        <v/>
      </c>
      <c r="S1517">
        <f>ROUND(CT1517*I1517,0)</f>
        <v/>
      </c>
      <c r="T1517">
        <f>ROUND(CU1517*I1517,0)</f>
        <v/>
      </c>
      <c r="U1517">
        <f>ROUND(CV1517*I1517,7)</f>
        <v/>
      </c>
      <c r="V1517">
        <f>ROUND(CW1517*I1517,7)</f>
        <v/>
      </c>
      <c r="W1517">
        <f>ROUND(CX1517*I1517,0)</f>
        <v/>
      </c>
      <c r="X1517">
        <f>ROUND(CY1517,0)</f>
        <v/>
      </c>
      <c r="Y1517">
        <f>ROUND(CZ1517,0)</f>
        <v/>
      </c>
      <c r="AA1517" t="n">
        <v>78869116</v>
      </c>
      <c r="AB1517">
        <f>ROUND((AC1517+AD1517+AF1517),2)</f>
        <v/>
      </c>
      <c r="AC1517">
        <f>ROUND((ES1517),2)</f>
        <v/>
      </c>
      <c r="AD1517">
        <f>ROUND((((ET1517)-(EU1517))+AE1517),2)</f>
        <v/>
      </c>
      <c r="AE1517">
        <f>ROUND((EU1517),2)</f>
        <v/>
      </c>
      <c r="AF1517">
        <f>ROUND((EV1517),2)</f>
        <v/>
      </c>
      <c r="AG1517">
        <f>ROUND((AP1517),2)</f>
        <v/>
      </c>
      <c r="AH1517">
        <f>(EW1517)</f>
        <v/>
      </c>
      <c r="AI1517">
        <f>(EX1517)</f>
        <v/>
      </c>
      <c r="AJ1517">
        <f>(AS1517)</f>
        <v/>
      </c>
      <c r="AK1517" t="n">
        <v>970.5700000000001</v>
      </c>
      <c r="AL1517" t="n">
        <v>852</v>
      </c>
      <c r="AM1517" t="n">
        <v>0</v>
      </c>
      <c r="AN1517" t="n">
        <v>0</v>
      </c>
      <c r="AO1517" t="n">
        <v>118.57</v>
      </c>
      <c r="AP1517" t="n">
        <v>0</v>
      </c>
      <c r="AQ1517" t="n">
        <v>13.9</v>
      </c>
      <c r="AR1517" t="n">
        <v>0</v>
      </c>
      <c r="AS1517" t="n">
        <v>0</v>
      </c>
      <c r="AT1517" t="n">
        <v>91</v>
      </c>
      <c r="AU1517" t="n">
        <v>48</v>
      </c>
      <c r="AV1517" t="n">
        <v>1</v>
      </c>
      <c r="AW1517" t="n">
        <v>1</v>
      </c>
      <c r="AZ1517" t="n">
        <v>1</v>
      </c>
      <c r="BA1517" t="n">
        <v>52.25</v>
      </c>
      <c r="BB1517" t="n">
        <v>1</v>
      </c>
      <c r="BC1517" t="n">
        <v>4.14</v>
      </c>
      <c r="BD1517" t="inlineStr"/>
      <c r="BE1517" t="inlineStr"/>
      <c r="BF1517" t="inlineStr"/>
      <c r="BG1517" t="inlineStr"/>
      <c r="BH1517" t="n">
        <v>0</v>
      </c>
      <c r="BI1517" t="n">
        <v>1</v>
      </c>
      <c r="BJ1517" t="inlineStr">
        <is>
          <t>ТЕРр Московской обл., 67-5-2, приказ Минстроя России №675/пр от 28.02.2017 № 263/пр</t>
        </is>
      </c>
      <c r="BM1517" t="n">
        <v>67001</v>
      </c>
      <c r="BN1517" t="n">
        <v>0</v>
      </c>
      <c r="BO1517" t="inlineStr">
        <is>
          <t>67-5-2</t>
        </is>
      </c>
      <c r="BP1517" t="n">
        <v>1</v>
      </c>
      <c r="BQ1517" t="n">
        <v>6</v>
      </c>
      <c r="BR1517" t="n">
        <v>0</v>
      </c>
      <c r="BS1517" t="n">
        <v>52.25</v>
      </c>
      <c r="BT1517" t="n">
        <v>1</v>
      </c>
      <c r="BU1517" t="n">
        <v>1</v>
      </c>
      <c r="BV1517" t="n">
        <v>1</v>
      </c>
      <c r="BW1517" t="n">
        <v>1</v>
      </c>
      <c r="BX1517" t="n">
        <v>1</v>
      </c>
      <c r="BY1517" t="inlineStr"/>
      <c r="BZ1517" t="n">
        <v>91</v>
      </c>
      <c r="CA1517" t="n">
        <v>48</v>
      </c>
      <c r="CB1517" t="inlineStr"/>
      <c r="CE1517" t="n">
        <v>12</v>
      </c>
      <c r="CF1517" t="n">
        <v>0</v>
      </c>
      <c r="CG1517" t="n">
        <v>0</v>
      </c>
      <c r="CM1517" t="n">
        <v>0</v>
      </c>
      <c r="CN1517" t="inlineStr"/>
      <c r="CO1517" t="n">
        <v>0</v>
      </c>
      <c r="CP1517">
        <f>(P1517+Q1517+S1517)</f>
        <v/>
      </c>
      <c r="CQ1517">
        <f>AC1517*BC1517</f>
        <v/>
      </c>
      <c r="CR1517">
        <f>(ROUND((ROUND(((ET1517)*1),0)*BB1517),0)+ROUND((ROUND(((AE1517-(EU1517))*1),0)*BS1517),0))</f>
        <v/>
      </c>
      <c r="CS1517">
        <f>(ROUND((ROUND(((EU1517)*1),0)*BS1517),0)+ROUND((ROUND(((AE1517-(EU1517))*1),0)*BS1517),0))</f>
        <v/>
      </c>
      <c r="CT1517">
        <f>AF1517*BA1517</f>
        <v/>
      </c>
      <c r="CU1517">
        <f>AG1517</f>
        <v/>
      </c>
      <c r="CV1517">
        <f>AH1517</f>
        <v/>
      </c>
      <c r="CW1517">
        <f>AI1517</f>
        <v/>
      </c>
      <c r="CX1517">
        <f>AJ1517</f>
        <v/>
      </c>
      <c r="CY1517">
        <f>(((S1517+R1517)*AT1517)/100)</f>
        <v/>
      </c>
      <c r="CZ1517">
        <f>(((S1517+R1517)*AU1517)/100)</f>
        <v/>
      </c>
      <c r="DC1517" t="inlineStr"/>
      <c r="DD1517" t="inlineStr"/>
      <c r="DE1517" t="inlineStr"/>
      <c r="DF1517" t="inlineStr"/>
      <c r="DG1517" t="inlineStr"/>
      <c r="DH1517" t="inlineStr"/>
      <c r="DI1517" t="inlineStr"/>
      <c r="DJ1517" t="inlineStr"/>
      <c r="DK1517" t="inlineStr"/>
      <c r="DL1517" t="inlineStr"/>
      <c r="DM1517" t="inlineStr"/>
      <c r="DN1517" t="n">
        <v>0</v>
      </c>
      <c r="DO1517" t="n">
        <v>0</v>
      </c>
      <c r="DP1517" t="n">
        <v>1</v>
      </c>
      <c r="DQ1517" t="n">
        <v>1</v>
      </c>
      <c r="DU1517" t="n">
        <v>1010</v>
      </c>
      <c r="DV1517" t="inlineStr">
        <is>
          <t>100 шт.</t>
        </is>
      </c>
      <c r="DW1517" t="inlineStr">
        <is>
          <t>100 шт.</t>
        </is>
      </c>
      <c r="DX1517" t="n">
        <v>100</v>
      </c>
      <c r="DZ1517" t="inlineStr"/>
      <c r="EA1517" t="inlineStr"/>
      <c r="EB1517" t="inlineStr"/>
      <c r="EC1517" t="inlineStr"/>
      <c r="EE1517" t="n">
        <v>78726030</v>
      </c>
      <c r="EF1517" t="n">
        <v>6</v>
      </c>
      <c r="EG1517" t="inlineStr">
        <is>
          <t>Ремонтно-строительные работы</t>
        </is>
      </c>
      <c r="EH1517" t="n">
        <v>101</v>
      </c>
      <c r="EI1517" t="inlineStr">
        <is>
          <t>Электромонтажные работы</t>
        </is>
      </c>
      <c r="EJ1517" t="n">
        <v>1</v>
      </c>
      <c r="EK1517" t="n">
        <v>67001</v>
      </c>
      <c r="EL1517" t="inlineStr">
        <is>
          <t>Электромонтажные работы</t>
        </is>
      </c>
      <c r="EM1517" t="inlineStr">
        <is>
          <t>рФЕР-67</t>
        </is>
      </c>
      <c r="EO1517" t="inlineStr"/>
      <c r="EQ1517" t="n">
        <v>0</v>
      </c>
      <c r="ER1517" t="n">
        <v>970.5700000000001</v>
      </c>
      <c r="ES1517" t="n">
        <v>852</v>
      </c>
      <c r="ET1517" t="n">
        <v>0</v>
      </c>
      <c r="EU1517" t="n">
        <v>0</v>
      </c>
      <c r="EV1517" t="n">
        <v>118.57</v>
      </c>
      <c r="EW1517" t="n">
        <v>13.9</v>
      </c>
      <c r="EX1517" t="n">
        <v>0</v>
      </c>
      <c r="EY1517" t="n">
        <v>0</v>
      </c>
      <c r="FQ1517" t="n">
        <v>0</v>
      </c>
      <c r="FR1517" t="n">
        <v>0</v>
      </c>
      <c r="FS1517" t="n">
        <v>0</v>
      </c>
      <c r="FX1517" t="n">
        <v>91</v>
      </c>
      <c r="FY1517" t="n">
        <v>48</v>
      </c>
      <c r="GA1517" t="inlineStr"/>
      <c r="GD1517" t="n">
        <v>1</v>
      </c>
      <c r="GF1517" t="n">
        <v>1400342257</v>
      </c>
      <c r="GG1517" t="n">
        <v>2</v>
      </c>
      <c r="GH1517" t="n">
        <v>1</v>
      </c>
      <c r="GI1517" t="n">
        <v>2</v>
      </c>
      <c r="GJ1517" t="n">
        <v>0</v>
      </c>
      <c r="GK1517" t="n">
        <v>0</v>
      </c>
      <c r="GL1517">
        <f>ROUND(IF(AND(BH1517=3,BI1517=3,FS1517&lt;&gt;0),P1517,0),0)</f>
        <v/>
      </c>
      <c r="GM1517">
        <f>ROUND(O1517+X1517+Y1517,0)+GX1517</f>
        <v/>
      </c>
      <c r="GN1517">
        <f>IF(OR(BI1517=0,BI1517=1),GM1517-GX1517,0)</f>
        <v/>
      </c>
      <c r="GO1517">
        <f>IF(BI1517=2,GM1517-GX1517,0)</f>
        <v/>
      </c>
      <c r="GP1517">
        <f>IF(BI1517=4,GM1517-GX1517,0)</f>
        <v/>
      </c>
      <c r="GR1517" t="n">
        <v>0</v>
      </c>
      <c r="GS1517" t="n">
        <v>3</v>
      </c>
      <c r="GT1517" t="n">
        <v>0</v>
      </c>
      <c r="GU1517" t="inlineStr"/>
      <c r="GV1517">
        <f>ROUND((GT1517),2)</f>
        <v/>
      </c>
      <c r="GW1517" t="n">
        <v>1</v>
      </c>
      <c r="GX1517">
        <f>ROUND(HC1517*I1517,0)</f>
        <v/>
      </c>
      <c r="HA1517" t="n">
        <v>0</v>
      </c>
      <c r="HB1517" t="n">
        <v>0</v>
      </c>
      <c r="HC1517">
        <f>GV1517*GW1517</f>
        <v/>
      </c>
      <c r="HE1517" t="inlineStr"/>
      <c r="HF1517" t="inlineStr"/>
      <c r="HM1517" t="inlineStr"/>
      <c r="HN1517" t="inlineStr">
        <is>
          <t>Пр/812-101.0-1</t>
        </is>
      </c>
      <c r="HO1517" t="inlineStr">
        <is>
          <t>Пр/774-101.0</t>
        </is>
      </c>
      <c r="HP1517" t="inlineStr">
        <is>
          <t>Электромонтажные работы</t>
        </is>
      </c>
      <c r="HQ1517" t="inlineStr">
        <is>
          <t>Электромонтажные работы</t>
        </is>
      </c>
      <c r="HS1517" t="n">
        <v>0</v>
      </c>
      <c r="IK1517" t="n">
        <v>0</v>
      </c>
    </row>
    <row r="1518">
      <c r="A1518" t="n">
        <v>18</v>
      </c>
      <c r="B1518" t="n">
        <v>0</v>
      </c>
      <c r="C1518" t="n">
        <v>719</v>
      </c>
      <c r="E1518" t="inlineStr">
        <is>
          <t>1,1</t>
        </is>
      </c>
      <c r="F1518" t="inlineStr">
        <is>
          <t>509-6744</t>
        </is>
      </c>
      <c r="G1518" t="inlineStr">
        <is>
          <t>Лампы люминесцентные компактные энергосберегающие с цоколем Е27 мощностью 55 Вт</t>
        </is>
      </c>
      <c r="H1518" t="inlineStr">
        <is>
          <t>шт.</t>
        </is>
      </c>
      <c r="I1518">
        <f>I1517*J1518</f>
        <v/>
      </c>
      <c r="J1518" t="n">
        <v>100</v>
      </c>
      <c r="K1518" t="n">
        <v>100</v>
      </c>
      <c r="O1518">
        <f>ROUND(CP1518,0)</f>
        <v/>
      </c>
      <c r="P1518">
        <f>ROUND(CQ1518*I1518,0)</f>
        <v/>
      </c>
      <c r="Q1518">
        <f>(ROUND((ROUND(((ET1518)*I1518),0)*BB1518),0)+ROUND((ROUND(((AE1518-(EU1518))*I1518),0)*BS1518),0))</f>
        <v/>
      </c>
      <c r="R1518">
        <f>(ROUND((ROUND(((EU1518)*I1518),0)*BS1518),0)+ROUND((ROUND(((AE1518-(EU1518))*I1518),0)*BS1518),0))</f>
        <v/>
      </c>
      <c r="S1518">
        <f>ROUND(CT1518*I1518,0)</f>
        <v/>
      </c>
      <c r="T1518">
        <f>ROUND(CU1518*I1518,0)</f>
        <v/>
      </c>
      <c r="U1518">
        <f>ROUND(CV1518*I1518,7)</f>
        <v/>
      </c>
      <c r="V1518">
        <f>ROUND(CW1518*I1518,7)</f>
        <v/>
      </c>
      <c r="W1518">
        <f>ROUND(CX1518*I1518,0)</f>
        <v/>
      </c>
      <c r="X1518">
        <f>ROUND(CY1518,0)</f>
        <v/>
      </c>
      <c r="Y1518">
        <f>ROUND(CZ1518,0)</f>
        <v/>
      </c>
      <c r="AA1518" t="n">
        <v>78869116</v>
      </c>
      <c r="AB1518">
        <f>ROUND((AC1518+AD1518+AF1518),2)</f>
        <v/>
      </c>
      <c r="AC1518">
        <f>ROUND((ES1518),2)</f>
        <v/>
      </c>
      <c r="AD1518">
        <f>ROUND((((ET1518)-(EU1518))+AE1518),2)</f>
        <v/>
      </c>
      <c r="AE1518">
        <f>ROUND((EU1518),2)</f>
        <v/>
      </c>
      <c r="AF1518">
        <f>ROUND((EV1518),2)</f>
        <v/>
      </c>
      <c r="AG1518">
        <f>ROUND((AP1518),2)</f>
        <v/>
      </c>
      <c r="AH1518">
        <f>(EW1518)</f>
        <v/>
      </c>
      <c r="AI1518">
        <f>(EX1518)</f>
        <v/>
      </c>
      <c r="AJ1518">
        <f>(AS1518)</f>
        <v/>
      </c>
      <c r="AK1518" t="n">
        <v>140.69</v>
      </c>
      <c r="AL1518" t="n">
        <v>140.69</v>
      </c>
      <c r="AM1518" t="n">
        <v>0</v>
      </c>
      <c r="AN1518" t="n">
        <v>0</v>
      </c>
      <c r="AO1518" t="n">
        <v>0</v>
      </c>
      <c r="AP1518" t="n">
        <v>0</v>
      </c>
      <c r="AQ1518" t="n">
        <v>0</v>
      </c>
      <c r="AR1518" t="n">
        <v>0</v>
      </c>
      <c r="AS1518" t="n">
        <v>0.02</v>
      </c>
      <c r="AT1518" t="n">
        <v>91</v>
      </c>
      <c r="AU1518" t="n">
        <v>48</v>
      </c>
      <c r="AV1518" t="n">
        <v>1</v>
      </c>
      <c r="AW1518" t="n">
        <v>1</v>
      </c>
      <c r="AZ1518" t="n">
        <v>1</v>
      </c>
      <c r="BA1518" t="n">
        <v>1</v>
      </c>
      <c r="BB1518" t="n">
        <v>1</v>
      </c>
      <c r="BC1518" t="n">
        <v>1.69</v>
      </c>
      <c r="BD1518" t="inlineStr"/>
      <c r="BE1518" t="inlineStr"/>
      <c r="BF1518" t="inlineStr"/>
      <c r="BG1518" t="inlineStr"/>
      <c r="BH1518" t="n">
        <v>3</v>
      </c>
      <c r="BI1518" t="n">
        <v>1</v>
      </c>
      <c r="BJ1518" t="inlineStr">
        <is>
          <t>ТССЦ Московской обл., 509-6744, приказ Минстроя России №675/пр от 28.02.2017 № 258/пр</t>
        </is>
      </c>
      <c r="BM1518" t="n">
        <v>67001</v>
      </c>
      <c r="BN1518" t="n">
        <v>0</v>
      </c>
      <c r="BO1518" t="inlineStr">
        <is>
          <t>509-6744</t>
        </is>
      </c>
      <c r="BP1518" t="n">
        <v>1</v>
      </c>
      <c r="BQ1518" t="n">
        <v>6</v>
      </c>
      <c r="BR1518" t="n">
        <v>0</v>
      </c>
      <c r="BS1518" t="n">
        <v>1</v>
      </c>
      <c r="BT1518" t="n">
        <v>1</v>
      </c>
      <c r="BU1518" t="n">
        <v>1</v>
      </c>
      <c r="BV1518" t="n">
        <v>1</v>
      </c>
      <c r="BW1518" t="n">
        <v>1</v>
      </c>
      <c r="BX1518" t="n">
        <v>1</v>
      </c>
      <c r="BY1518" t="inlineStr"/>
      <c r="BZ1518" t="n">
        <v>91</v>
      </c>
      <c r="CA1518" t="n">
        <v>48</v>
      </c>
      <c r="CB1518" t="inlineStr"/>
      <c r="CE1518" t="n">
        <v>12</v>
      </c>
      <c r="CF1518" t="n">
        <v>0</v>
      </c>
      <c r="CG1518" t="n">
        <v>0</v>
      </c>
      <c r="CM1518" t="n">
        <v>0</v>
      </c>
      <c r="CN1518" t="inlineStr"/>
      <c r="CO1518" t="n">
        <v>0</v>
      </c>
      <c r="CP1518">
        <f>(P1518+Q1518+S1518)</f>
        <v/>
      </c>
      <c r="CQ1518">
        <f>AC1518*BC1518</f>
        <v/>
      </c>
      <c r="CR1518">
        <f>(ROUND((ROUND(((ET1518)*1),0)*BB1518),0)+ROUND((ROUND(((AE1518-(EU1518))*1),0)*BS1518),0))</f>
        <v/>
      </c>
      <c r="CS1518">
        <f>(ROUND((ROUND(((EU1518)*1),0)*BS1518),0)+ROUND((ROUND(((AE1518-(EU1518))*1),0)*BS1518),0))</f>
        <v/>
      </c>
      <c r="CT1518">
        <f>AF1518*BA1518</f>
        <v/>
      </c>
      <c r="CU1518">
        <f>AG1518</f>
        <v/>
      </c>
      <c r="CV1518">
        <f>AH1518</f>
        <v/>
      </c>
      <c r="CW1518">
        <f>AI1518</f>
        <v/>
      </c>
      <c r="CX1518">
        <f>AJ1518</f>
        <v/>
      </c>
      <c r="CY1518">
        <f>(((S1518+R1518)*AT1518)/100)</f>
        <v/>
      </c>
      <c r="CZ1518">
        <f>(((S1518+R1518)*AU1518)/100)</f>
        <v/>
      </c>
      <c r="DC1518" t="inlineStr"/>
      <c r="DD1518" t="inlineStr"/>
      <c r="DE1518" t="inlineStr"/>
      <c r="DF1518" t="inlineStr"/>
      <c r="DG1518" t="inlineStr"/>
      <c r="DH1518" t="inlineStr"/>
      <c r="DI1518" t="inlineStr"/>
      <c r="DJ1518" t="inlineStr"/>
      <c r="DK1518" t="inlineStr"/>
      <c r="DL1518" t="inlineStr"/>
      <c r="DM1518" t="inlineStr"/>
      <c r="DN1518" t="n">
        <v>0</v>
      </c>
      <c r="DO1518" t="n">
        <v>0</v>
      </c>
      <c r="DP1518" t="n">
        <v>1</v>
      </c>
      <c r="DQ1518" t="n">
        <v>1</v>
      </c>
      <c r="DU1518" t="n">
        <v>1010</v>
      </c>
      <c r="DV1518" t="inlineStr">
        <is>
          <t>шт.</t>
        </is>
      </c>
      <c r="DW1518" t="inlineStr">
        <is>
          <t>шт.</t>
        </is>
      </c>
      <c r="DX1518" t="n">
        <v>1</v>
      </c>
      <c r="DZ1518" t="inlineStr"/>
      <c r="EA1518" t="inlineStr"/>
      <c r="EB1518" t="inlineStr"/>
      <c r="EC1518" t="inlineStr"/>
      <c r="EE1518" t="n">
        <v>78726030</v>
      </c>
      <c r="EF1518" t="n">
        <v>6</v>
      </c>
      <c r="EG1518" t="inlineStr">
        <is>
          <t>Ремонтно-строительные работы</t>
        </is>
      </c>
      <c r="EH1518" t="n">
        <v>101</v>
      </c>
      <c r="EI1518" t="inlineStr">
        <is>
          <t>Электромонтажные работы</t>
        </is>
      </c>
      <c r="EJ1518" t="n">
        <v>1</v>
      </c>
      <c r="EK1518" t="n">
        <v>67001</v>
      </c>
      <c r="EL1518" t="inlineStr">
        <is>
          <t>Электромонтажные работы</t>
        </is>
      </c>
      <c r="EM1518" t="inlineStr">
        <is>
          <t>рФЕР-67</t>
        </is>
      </c>
      <c r="EO1518" t="inlineStr"/>
      <c r="EQ1518" t="n">
        <v>0</v>
      </c>
      <c r="ER1518" t="n">
        <v>140.69</v>
      </c>
      <c r="ES1518" t="n">
        <v>140.69</v>
      </c>
      <c r="ET1518" t="n">
        <v>0</v>
      </c>
      <c r="EU1518" t="n">
        <v>0</v>
      </c>
      <c r="EV1518" t="n">
        <v>0</v>
      </c>
      <c r="EW1518" t="n">
        <v>0</v>
      </c>
      <c r="EX1518" t="n">
        <v>0</v>
      </c>
      <c r="FQ1518" t="n">
        <v>0</v>
      </c>
      <c r="FR1518" t="n">
        <v>0</v>
      </c>
      <c r="FS1518" t="n">
        <v>0</v>
      </c>
      <c r="FX1518" t="n">
        <v>91</v>
      </c>
      <c r="FY1518" t="n">
        <v>48</v>
      </c>
      <c r="GA1518" t="inlineStr"/>
      <c r="GD1518" t="n">
        <v>1</v>
      </c>
      <c r="GF1518" t="n">
        <v>-228955380</v>
      </c>
      <c r="GG1518" t="n">
        <v>2</v>
      </c>
      <c r="GH1518" t="n">
        <v>1</v>
      </c>
      <c r="GI1518" t="n">
        <v>2</v>
      </c>
      <c r="GJ1518" t="n">
        <v>0</v>
      </c>
      <c r="GK1518" t="n">
        <v>0</v>
      </c>
      <c r="GL1518">
        <f>ROUND(IF(AND(BH1518=3,BI1518=3,FS1518&lt;&gt;0),P1518,0),0)</f>
        <v/>
      </c>
      <c r="GM1518">
        <f>ROUND(O1518+X1518+Y1518,0)+GX1518</f>
        <v/>
      </c>
      <c r="GN1518">
        <f>IF(OR(BI1518=0,BI1518=1),GM1518-GX1518,0)</f>
        <v/>
      </c>
      <c r="GO1518">
        <f>IF(BI1518=2,GM1518-GX1518,0)</f>
        <v/>
      </c>
      <c r="GP1518">
        <f>IF(BI1518=4,GM1518-GX1518,0)</f>
        <v/>
      </c>
      <c r="GR1518" t="n">
        <v>0</v>
      </c>
      <c r="GS1518" t="n">
        <v>3</v>
      </c>
      <c r="GT1518" t="n">
        <v>0</v>
      </c>
      <c r="GU1518" t="inlineStr"/>
      <c r="GV1518">
        <f>ROUND((GT1518),2)</f>
        <v/>
      </c>
      <c r="GW1518" t="n">
        <v>1</v>
      </c>
      <c r="GX1518">
        <f>ROUND(HC1518*I1518,0)</f>
        <v/>
      </c>
      <c r="HA1518" t="n">
        <v>0</v>
      </c>
      <c r="HB1518" t="n">
        <v>0</v>
      </c>
      <c r="HC1518">
        <f>GV1518*GW1518</f>
        <v/>
      </c>
      <c r="HE1518" t="inlineStr"/>
      <c r="HF1518" t="inlineStr"/>
      <c r="HM1518" t="inlineStr"/>
      <c r="HN1518" t="inlineStr">
        <is>
          <t>Пр/812-101.0-1</t>
        </is>
      </c>
      <c r="HO1518" t="inlineStr">
        <is>
          <t>Пр/774-101.0</t>
        </is>
      </c>
      <c r="HP1518" t="inlineStr">
        <is>
          <t>Электромонтажные работы</t>
        </is>
      </c>
      <c r="HQ1518" t="inlineStr">
        <is>
          <t>Электромонтажные работы</t>
        </is>
      </c>
      <c r="HS1518" t="n">
        <v>0</v>
      </c>
      <c r="IK1518" t="n">
        <v>0</v>
      </c>
    </row>
    <row r="1519">
      <c r="A1519" t="n">
        <v>18</v>
      </c>
      <c r="B1519" t="n">
        <v>0</v>
      </c>
      <c r="C1519" t="n">
        <v>720</v>
      </c>
      <c r="E1519" t="inlineStr">
        <is>
          <t>1,2</t>
        </is>
      </c>
      <c r="F1519" t="inlineStr">
        <is>
          <t>Цена поставщика</t>
        </is>
      </c>
      <c r="G1519" t="inlineStr">
        <is>
          <t>Насос Джилекс Ду 32*25</t>
        </is>
      </c>
      <c r="H1519" t="inlineStr">
        <is>
          <t>ШТ</t>
        </is>
      </c>
      <c r="I1519">
        <f>I1517*J1519</f>
        <v/>
      </c>
      <c r="J1519" t="n">
        <v>50</v>
      </c>
      <c r="K1519" t="n">
        <v>50</v>
      </c>
      <c r="O1519">
        <f>ROUND(CP1519,0)</f>
        <v/>
      </c>
      <c r="P1519">
        <f>ROUND(CQ1519*I1519,0)</f>
        <v/>
      </c>
      <c r="Q1519">
        <f>(ROUND((ROUND(((ET1519)*I1519),0)*BB1519),0)+ROUND((ROUND(((AE1519-(EU1519))*I1519),0)*BS1519),0))</f>
        <v/>
      </c>
      <c r="R1519">
        <f>(ROUND((ROUND(((EU1519)*I1519),0)*BS1519),0)+ROUND((ROUND(((AE1519-(EU1519))*I1519),0)*BS1519),0))</f>
        <v/>
      </c>
      <c r="S1519">
        <f>ROUND(CT1519*I1519,0)</f>
        <v/>
      </c>
      <c r="T1519">
        <f>ROUND(CU1519*I1519,0)</f>
        <v/>
      </c>
      <c r="U1519">
        <f>ROUND(CV1519*I1519,7)</f>
        <v/>
      </c>
      <c r="V1519">
        <f>ROUND(CW1519*I1519,7)</f>
        <v/>
      </c>
      <c r="W1519">
        <f>ROUND(CX1519*I1519,0)</f>
        <v/>
      </c>
      <c r="X1519">
        <f>ROUND(CY1519,0)</f>
        <v/>
      </c>
      <c r="Y1519">
        <f>ROUND(CZ1519,0)</f>
        <v/>
      </c>
      <c r="AA1519" t="n">
        <v>78869116</v>
      </c>
      <c r="AB1519">
        <f>ROUND((AC1519+AD1519+AF1519),2)</f>
        <v/>
      </c>
      <c r="AC1519">
        <f>ROUND((ES1519),2)</f>
        <v/>
      </c>
      <c r="AD1519">
        <f>ROUND((((ET1519)-(EU1519))+AE1519),2)</f>
        <v/>
      </c>
      <c r="AE1519">
        <f>ROUND((EU1519),2)</f>
        <v/>
      </c>
      <c r="AF1519">
        <f>ROUND((EV1519),2)</f>
        <v/>
      </c>
      <c r="AG1519">
        <f>ROUND((AP1519),2)</f>
        <v/>
      </c>
      <c r="AH1519">
        <f>(EW1519)</f>
        <v/>
      </c>
      <c r="AI1519">
        <f>(EX1519)</f>
        <v/>
      </c>
      <c r="AJ1519">
        <f>(AS1519)</f>
        <v/>
      </c>
      <c r="AK1519" t="n">
        <v>3540.98</v>
      </c>
      <c r="AL1519" t="n">
        <v>3540.98</v>
      </c>
      <c r="AM1519" t="n">
        <v>0</v>
      </c>
      <c r="AN1519" t="n">
        <v>0</v>
      </c>
      <c r="AO1519" t="n">
        <v>0</v>
      </c>
      <c r="AP1519" t="n">
        <v>0</v>
      </c>
      <c r="AQ1519" t="n">
        <v>0</v>
      </c>
      <c r="AR1519" t="n">
        <v>0</v>
      </c>
      <c r="AS1519" t="n">
        <v>0</v>
      </c>
      <c r="AT1519" t="n">
        <v>91</v>
      </c>
      <c r="AU1519" t="n">
        <v>48</v>
      </c>
      <c r="AV1519" t="n">
        <v>1</v>
      </c>
      <c r="AW1519" t="n">
        <v>1</v>
      </c>
      <c r="AZ1519" t="n">
        <v>1</v>
      </c>
      <c r="BA1519" t="n">
        <v>1</v>
      </c>
      <c r="BB1519" t="n">
        <v>1</v>
      </c>
      <c r="BC1519" t="n">
        <v>1</v>
      </c>
      <c r="BD1519" t="inlineStr"/>
      <c r="BE1519" t="inlineStr"/>
      <c r="BF1519" t="inlineStr"/>
      <c r="BG1519" t="inlineStr"/>
      <c r="BH1519" t="n">
        <v>3</v>
      </c>
      <c r="BI1519" t="n">
        <v>1</v>
      </c>
      <c r="BJ1519" t="inlineStr"/>
      <c r="BM1519" t="n">
        <v>67001</v>
      </c>
      <c r="BN1519" t="n">
        <v>0</v>
      </c>
      <c r="BO1519" t="inlineStr"/>
      <c r="BP1519" t="n">
        <v>0</v>
      </c>
      <c r="BQ1519" t="n">
        <v>6</v>
      </c>
      <c r="BR1519" t="n">
        <v>0</v>
      </c>
      <c r="BS1519" t="n">
        <v>1</v>
      </c>
      <c r="BT1519" t="n">
        <v>1</v>
      </c>
      <c r="BU1519" t="n">
        <v>1</v>
      </c>
      <c r="BV1519" t="n">
        <v>1</v>
      </c>
      <c r="BW1519" t="n">
        <v>1</v>
      </c>
      <c r="BX1519" t="n">
        <v>1</v>
      </c>
      <c r="BY1519" t="inlineStr"/>
      <c r="BZ1519" t="n">
        <v>91</v>
      </c>
      <c r="CA1519" t="n">
        <v>48</v>
      </c>
      <c r="CB1519" t="inlineStr"/>
      <c r="CE1519" t="n">
        <v>12</v>
      </c>
      <c r="CF1519" t="n">
        <v>0</v>
      </c>
      <c r="CG1519" t="n">
        <v>0</v>
      </c>
      <c r="CM1519" t="n">
        <v>0</v>
      </c>
      <c r="CN1519" t="inlineStr"/>
      <c r="CO1519" t="n">
        <v>0</v>
      </c>
      <c r="CP1519">
        <f>(P1519+Q1519+S1519)</f>
        <v/>
      </c>
      <c r="CQ1519">
        <f>AC1519</f>
        <v/>
      </c>
      <c r="CR1519">
        <f>(ROUND((ROUND(((ET1519)*1),0)*BB1519),0)+ROUND((ROUND(((AE1519-(EU1519))*1),0)*BS1519),0))</f>
        <v/>
      </c>
      <c r="CS1519">
        <f>(ROUND((ROUND(((EU1519)*1),0)*BS1519),0)+ROUND((ROUND(((AE1519-(EU1519))*1),0)*BS1519),0))</f>
        <v/>
      </c>
      <c r="CT1519">
        <f>AF1519*BA1519</f>
        <v/>
      </c>
      <c r="CU1519">
        <f>AG1519</f>
        <v/>
      </c>
      <c r="CV1519">
        <f>AH1519</f>
        <v/>
      </c>
      <c r="CW1519">
        <f>AI1519</f>
        <v/>
      </c>
      <c r="CX1519">
        <f>AJ1519</f>
        <v/>
      </c>
      <c r="CY1519">
        <f>(((S1519+R1519)*AT1519)/100)</f>
        <v/>
      </c>
      <c r="CZ1519">
        <f>(((S1519+R1519)*AU1519)/100)</f>
        <v/>
      </c>
      <c r="DC1519" t="inlineStr"/>
      <c r="DD1519" t="inlineStr"/>
      <c r="DE1519" t="inlineStr"/>
      <c r="DF1519" t="inlineStr"/>
      <c r="DG1519" t="inlineStr"/>
      <c r="DH1519" t="inlineStr"/>
      <c r="DI1519" t="inlineStr"/>
      <c r="DJ1519" t="inlineStr"/>
      <c r="DK1519" t="inlineStr"/>
      <c r="DL1519" t="inlineStr"/>
      <c r="DM1519" t="inlineStr"/>
      <c r="DN1519" t="n">
        <v>0</v>
      </c>
      <c r="DO1519" t="n">
        <v>0</v>
      </c>
      <c r="DP1519" t="n">
        <v>1</v>
      </c>
      <c r="DQ1519" t="n">
        <v>1</v>
      </c>
      <c r="DU1519" t="n">
        <v>1013</v>
      </c>
      <c r="DV1519" t="inlineStr">
        <is>
          <t>ШТ</t>
        </is>
      </c>
      <c r="DW1519" t="inlineStr">
        <is>
          <t>ШТ</t>
        </is>
      </c>
      <c r="DX1519" t="n">
        <v>1</v>
      </c>
      <c r="DZ1519" t="inlineStr"/>
      <c r="EA1519" t="inlineStr"/>
      <c r="EB1519" t="inlineStr"/>
      <c r="EC1519" t="inlineStr"/>
      <c r="EE1519" t="n">
        <v>78726030</v>
      </c>
      <c r="EF1519" t="n">
        <v>6</v>
      </c>
      <c r="EG1519" t="inlineStr">
        <is>
          <t>Ремонтно-строительные работы</t>
        </is>
      </c>
      <c r="EH1519" t="n">
        <v>101</v>
      </c>
      <c r="EI1519" t="inlineStr">
        <is>
          <t>Электромонтажные работы</t>
        </is>
      </c>
      <c r="EJ1519" t="n">
        <v>1</v>
      </c>
      <c r="EK1519" t="n">
        <v>67001</v>
      </c>
      <c r="EL1519" t="inlineStr">
        <is>
          <t>Электромонтажные работы</t>
        </is>
      </c>
      <c r="EM1519" t="inlineStr">
        <is>
          <t>рФЕР-67</t>
        </is>
      </c>
      <c r="EO1519" t="inlineStr"/>
      <c r="EQ1519" t="n">
        <v>0</v>
      </c>
      <c r="ER1519" t="n">
        <v>3540.98</v>
      </c>
      <c r="ES1519" t="n">
        <v>3540.98</v>
      </c>
      <c r="ET1519" t="n">
        <v>0</v>
      </c>
      <c r="EU1519" t="n">
        <v>0</v>
      </c>
      <c r="EV1519" t="n">
        <v>0</v>
      </c>
      <c r="EW1519" t="n">
        <v>0</v>
      </c>
      <c r="EX1519" t="n">
        <v>0</v>
      </c>
      <c r="EZ1519" t="n">
        <v>5</v>
      </c>
      <c r="FC1519" t="n">
        <v>1</v>
      </c>
      <c r="FD1519" t="n">
        <v>18</v>
      </c>
      <c r="FF1519" t="n">
        <v>4320</v>
      </c>
      <c r="FQ1519" t="n">
        <v>0</v>
      </c>
      <c r="FR1519" t="n">
        <v>0</v>
      </c>
      <c r="FS1519" t="n">
        <v>0</v>
      </c>
      <c r="FX1519" t="n">
        <v>91</v>
      </c>
      <c r="FY1519" t="n">
        <v>48</v>
      </c>
      <c r="GA1519" t="inlineStr">
        <is>
          <t>[4 320 / 1,22]</t>
        </is>
      </c>
      <c r="GD1519" t="n">
        <v>1</v>
      </c>
      <c r="GF1519" t="n">
        <v>-1644408170</v>
      </c>
      <c r="GG1519" t="n">
        <v>2</v>
      </c>
      <c r="GH1519" t="n">
        <v>3</v>
      </c>
      <c r="GI1519" t="n">
        <v>-2</v>
      </c>
      <c r="GJ1519" t="n">
        <v>0</v>
      </c>
      <c r="GK1519" t="n">
        <v>0</v>
      </c>
      <c r="GL1519">
        <f>ROUND(IF(AND(BH1519=3,BI1519=3,FS1519&lt;&gt;0),P1519,0),0)</f>
        <v/>
      </c>
      <c r="GM1519">
        <f>ROUND(O1519+X1519+Y1519,0)+GX1519</f>
        <v/>
      </c>
      <c r="GN1519">
        <f>IF(OR(BI1519=0,BI1519=1),GM1519-GX1519,0)</f>
        <v/>
      </c>
      <c r="GO1519">
        <f>IF(BI1519=2,GM1519-GX1519,0)</f>
        <v/>
      </c>
      <c r="GP1519">
        <f>IF(BI1519=4,GM1519-GX1519,0)</f>
        <v/>
      </c>
      <c r="GR1519" t="n">
        <v>1</v>
      </c>
      <c r="GS1519" t="n">
        <v>1</v>
      </c>
      <c r="GT1519" t="n">
        <v>0</v>
      </c>
      <c r="GU1519" t="inlineStr"/>
      <c r="GV1519">
        <f>ROUND((GT1519),2)</f>
        <v/>
      </c>
      <c r="GW1519" t="n">
        <v>1</v>
      </c>
      <c r="GX1519">
        <f>ROUND(HC1519*I1519,0)</f>
        <v/>
      </c>
      <c r="HA1519" t="n">
        <v>0</v>
      </c>
      <c r="HB1519" t="n">
        <v>0</v>
      </c>
      <c r="HC1519">
        <f>GV1519*GW1519</f>
        <v/>
      </c>
      <c r="HE1519" t="inlineStr">
        <is>
          <t>0</t>
        </is>
      </c>
      <c r="HF1519" t="inlineStr">
        <is>
          <t>0</t>
        </is>
      </c>
      <c r="HG1519">
        <f>ROUND(AC1519*I1519,0)</f>
        <v/>
      </c>
      <c r="HM1519" t="inlineStr"/>
      <c r="HN1519" t="inlineStr">
        <is>
          <t>Пр/812-101.0-1</t>
        </is>
      </c>
      <c r="HO1519" t="inlineStr">
        <is>
          <t>Пр/774-101.0</t>
        </is>
      </c>
      <c r="HP1519" t="inlineStr">
        <is>
          <t>Электромонтажные работы</t>
        </is>
      </c>
      <c r="HQ1519" t="inlineStr">
        <is>
          <t>Электромонтажные работы</t>
        </is>
      </c>
      <c r="HS1519" t="n">
        <v>0</v>
      </c>
      <c r="IK1519" t="n">
        <v>0</v>
      </c>
    </row>
    <row r="1520">
      <c r="A1520" t="n">
        <v>18</v>
      </c>
      <c r="B1520" t="n">
        <v>0</v>
      </c>
      <c r="C1520" t="n">
        <v>717</v>
      </c>
      <c r="E1520" t="inlineStr">
        <is>
          <t>1,3</t>
        </is>
      </c>
      <c r="F1520" t="inlineStr">
        <is>
          <t>507-5008</t>
        </is>
      </c>
      <c r="G1520" t="inlineStr">
        <is>
          <t>Муфта полипропиленовая соединительная диаметром 25 мм</t>
        </is>
      </c>
      <c r="H1520" t="inlineStr">
        <is>
          <t>10 шт.</t>
        </is>
      </c>
      <c r="I1520">
        <f>I1517*J1520</f>
        <v/>
      </c>
      <c r="J1520" t="n">
        <v>50</v>
      </c>
      <c r="K1520" t="n">
        <v>50</v>
      </c>
      <c r="O1520">
        <f>ROUND(CP1520,0)</f>
        <v/>
      </c>
      <c r="P1520">
        <f>ROUND(CQ1520*I1520,0)</f>
        <v/>
      </c>
      <c r="Q1520">
        <f>(ROUND((ROUND(((ET1520)*I1520),0)*BB1520),0)+ROUND((ROUND(((AE1520-(EU1520))*I1520),0)*BS1520),0))</f>
        <v/>
      </c>
      <c r="R1520">
        <f>(ROUND((ROUND(((EU1520)*I1520),0)*BS1520),0)+ROUND((ROUND(((AE1520-(EU1520))*I1520),0)*BS1520),0))</f>
        <v/>
      </c>
      <c r="S1520">
        <f>ROUND(CT1520*I1520,0)</f>
        <v/>
      </c>
      <c r="T1520">
        <f>ROUND(CU1520*I1520,0)</f>
        <v/>
      </c>
      <c r="U1520">
        <f>ROUND(CV1520*I1520,7)</f>
        <v/>
      </c>
      <c r="V1520">
        <f>ROUND(CW1520*I1520,7)</f>
        <v/>
      </c>
      <c r="W1520">
        <f>ROUND(CX1520*I1520,0)</f>
        <v/>
      </c>
      <c r="X1520">
        <f>ROUND(CY1520,0)</f>
        <v/>
      </c>
      <c r="Y1520">
        <f>ROUND(CZ1520,0)</f>
        <v/>
      </c>
      <c r="AA1520" t="n">
        <v>78869116</v>
      </c>
      <c r="AB1520">
        <f>ROUND((AC1520+AD1520+AF1520),2)</f>
        <v/>
      </c>
      <c r="AC1520">
        <f>ROUND((ES1520),2)</f>
        <v/>
      </c>
      <c r="AD1520">
        <f>ROUND((((ET1520)-(EU1520))+AE1520),2)</f>
        <v/>
      </c>
      <c r="AE1520">
        <f>ROUND((EU1520),2)</f>
        <v/>
      </c>
      <c r="AF1520">
        <f>ROUND((EV1520),2)</f>
        <v/>
      </c>
      <c r="AG1520">
        <f>ROUND((AP1520),2)</f>
        <v/>
      </c>
      <c r="AH1520">
        <f>(EW1520)</f>
        <v/>
      </c>
      <c r="AI1520">
        <f>(EX1520)</f>
        <v/>
      </c>
      <c r="AJ1520">
        <f>(AS1520)</f>
        <v/>
      </c>
      <c r="AK1520" t="n">
        <v>9.9</v>
      </c>
      <c r="AL1520" t="n">
        <v>9.9</v>
      </c>
      <c r="AM1520" t="n">
        <v>0</v>
      </c>
      <c r="AN1520" t="n">
        <v>0</v>
      </c>
      <c r="AO1520" t="n">
        <v>0</v>
      </c>
      <c r="AP1520" t="n">
        <v>0</v>
      </c>
      <c r="AQ1520" t="n">
        <v>0</v>
      </c>
      <c r="AR1520" t="n">
        <v>0</v>
      </c>
      <c r="AS1520" t="n">
        <v>0.01</v>
      </c>
      <c r="AT1520" t="n">
        <v>91</v>
      </c>
      <c r="AU1520" t="n">
        <v>48</v>
      </c>
      <c r="AV1520" t="n">
        <v>1</v>
      </c>
      <c r="AW1520" t="n">
        <v>1</v>
      </c>
      <c r="AZ1520" t="n">
        <v>1</v>
      </c>
      <c r="BA1520" t="n">
        <v>1</v>
      </c>
      <c r="BB1520" t="n">
        <v>1</v>
      </c>
      <c r="BC1520" t="n">
        <v>7.76</v>
      </c>
      <c r="BD1520" t="inlineStr"/>
      <c r="BE1520" t="inlineStr"/>
      <c r="BF1520" t="inlineStr"/>
      <c r="BG1520" t="inlineStr"/>
      <c r="BH1520" t="n">
        <v>3</v>
      </c>
      <c r="BI1520" t="n">
        <v>1</v>
      </c>
      <c r="BJ1520" t="inlineStr">
        <is>
          <t>ТССЦ Московской обл., 507-5008, приказ Минстроя России №675/пр от 28.02.2017 № 258/пр</t>
        </is>
      </c>
      <c r="BM1520" t="n">
        <v>67001</v>
      </c>
      <c r="BN1520" t="n">
        <v>0</v>
      </c>
      <c r="BO1520" t="inlineStr">
        <is>
          <t>507-5008</t>
        </is>
      </c>
      <c r="BP1520" t="n">
        <v>1</v>
      </c>
      <c r="BQ1520" t="n">
        <v>6</v>
      </c>
      <c r="BR1520" t="n">
        <v>0</v>
      </c>
      <c r="BS1520" t="n">
        <v>1</v>
      </c>
      <c r="BT1520" t="n">
        <v>1</v>
      </c>
      <c r="BU1520" t="n">
        <v>1</v>
      </c>
      <c r="BV1520" t="n">
        <v>1</v>
      </c>
      <c r="BW1520" t="n">
        <v>1</v>
      </c>
      <c r="BX1520" t="n">
        <v>1</v>
      </c>
      <c r="BY1520" t="inlineStr"/>
      <c r="BZ1520" t="n">
        <v>91</v>
      </c>
      <c r="CA1520" t="n">
        <v>48</v>
      </c>
      <c r="CB1520" t="inlineStr"/>
      <c r="CE1520" t="n">
        <v>12</v>
      </c>
      <c r="CF1520" t="n">
        <v>0</v>
      </c>
      <c r="CG1520" t="n">
        <v>0</v>
      </c>
      <c r="CM1520" t="n">
        <v>0</v>
      </c>
      <c r="CN1520" t="inlineStr"/>
      <c r="CO1520" t="n">
        <v>0</v>
      </c>
      <c r="CP1520">
        <f>(P1520+Q1520+S1520)</f>
        <v/>
      </c>
      <c r="CQ1520">
        <f>AC1520*BC1520</f>
        <v/>
      </c>
      <c r="CR1520">
        <f>(ROUND((ROUND(((ET1520)*1),0)*BB1520),0)+ROUND((ROUND(((AE1520-(EU1520))*1),0)*BS1520),0))</f>
        <v/>
      </c>
      <c r="CS1520">
        <f>(ROUND((ROUND(((EU1520)*1),0)*BS1520),0)+ROUND((ROUND(((AE1520-(EU1520))*1),0)*BS1520),0))</f>
        <v/>
      </c>
      <c r="CT1520">
        <f>AF1520*BA1520</f>
        <v/>
      </c>
      <c r="CU1520">
        <f>AG1520</f>
        <v/>
      </c>
      <c r="CV1520">
        <f>AH1520</f>
        <v/>
      </c>
      <c r="CW1520">
        <f>AI1520</f>
        <v/>
      </c>
      <c r="CX1520">
        <f>AJ1520</f>
        <v/>
      </c>
      <c r="CY1520">
        <f>(((S1520+R1520)*AT1520)/100)</f>
        <v/>
      </c>
      <c r="CZ1520">
        <f>(((S1520+R1520)*AU1520)/100)</f>
        <v/>
      </c>
      <c r="DC1520" t="inlineStr"/>
      <c r="DD1520" t="inlineStr"/>
      <c r="DE1520" t="inlineStr"/>
      <c r="DF1520" t="inlineStr"/>
      <c r="DG1520" t="inlineStr"/>
      <c r="DH1520" t="inlineStr"/>
      <c r="DI1520" t="inlineStr"/>
      <c r="DJ1520" t="inlineStr"/>
      <c r="DK1520" t="inlineStr"/>
      <c r="DL1520" t="inlineStr"/>
      <c r="DM1520" t="inlineStr"/>
      <c r="DN1520" t="n">
        <v>0</v>
      </c>
      <c r="DO1520" t="n">
        <v>0</v>
      </c>
      <c r="DP1520" t="n">
        <v>1</v>
      </c>
      <c r="DQ1520" t="n">
        <v>1</v>
      </c>
      <c r="DU1520" t="n">
        <v>1010</v>
      </c>
      <c r="DV1520" t="inlineStr">
        <is>
          <t>10 шт.</t>
        </is>
      </c>
      <c r="DW1520" t="inlineStr">
        <is>
          <t>10 шт.</t>
        </is>
      </c>
      <c r="DX1520" t="n">
        <v>10</v>
      </c>
      <c r="DZ1520" t="inlineStr"/>
      <c r="EA1520" t="inlineStr"/>
      <c r="EB1520" t="inlineStr"/>
      <c r="EC1520" t="inlineStr"/>
      <c r="EE1520" t="n">
        <v>78726030</v>
      </c>
      <c r="EF1520" t="n">
        <v>6</v>
      </c>
      <c r="EG1520" t="inlineStr">
        <is>
          <t>Ремонтно-строительные работы</t>
        </is>
      </c>
      <c r="EH1520" t="n">
        <v>101</v>
      </c>
      <c r="EI1520" t="inlineStr">
        <is>
          <t>Электромонтажные работы</t>
        </is>
      </c>
      <c r="EJ1520" t="n">
        <v>1</v>
      </c>
      <c r="EK1520" t="n">
        <v>67001</v>
      </c>
      <c r="EL1520" t="inlineStr">
        <is>
          <t>Электромонтажные работы</t>
        </is>
      </c>
      <c r="EM1520" t="inlineStr">
        <is>
          <t>рФЕР-67</t>
        </is>
      </c>
      <c r="EO1520" t="inlineStr"/>
      <c r="EQ1520" t="n">
        <v>0</v>
      </c>
      <c r="ER1520" t="n">
        <v>9.9</v>
      </c>
      <c r="ES1520" t="n">
        <v>9.9</v>
      </c>
      <c r="ET1520" t="n">
        <v>0</v>
      </c>
      <c r="EU1520" t="n">
        <v>0</v>
      </c>
      <c r="EV1520" t="n">
        <v>0</v>
      </c>
      <c r="EW1520" t="n">
        <v>0</v>
      </c>
      <c r="EX1520" t="n">
        <v>0</v>
      </c>
      <c r="FQ1520" t="n">
        <v>0</v>
      </c>
      <c r="FR1520" t="n">
        <v>0</v>
      </c>
      <c r="FS1520" t="n">
        <v>0</v>
      </c>
      <c r="FX1520" t="n">
        <v>91</v>
      </c>
      <c r="FY1520" t="n">
        <v>48</v>
      </c>
      <c r="GA1520" t="inlineStr"/>
      <c r="GD1520" t="n">
        <v>1</v>
      </c>
      <c r="GF1520" t="n">
        <v>1871529504</v>
      </c>
      <c r="GG1520" t="n">
        <v>2</v>
      </c>
      <c r="GH1520" t="n">
        <v>1</v>
      </c>
      <c r="GI1520" t="n">
        <v>2</v>
      </c>
      <c r="GJ1520" t="n">
        <v>0</v>
      </c>
      <c r="GK1520" t="n">
        <v>0</v>
      </c>
      <c r="GL1520">
        <f>ROUND(IF(AND(BH1520=3,BI1520=3,FS1520&lt;&gt;0),P1520,0),0)</f>
        <v/>
      </c>
      <c r="GM1520">
        <f>ROUND(O1520+X1520+Y1520,0)+GX1520</f>
        <v/>
      </c>
      <c r="GN1520">
        <f>IF(OR(BI1520=0,BI1520=1),GM1520-GX1520,0)</f>
        <v/>
      </c>
      <c r="GO1520">
        <f>IF(BI1520=2,GM1520-GX1520,0)</f>
        <v/>
      </c>
      <c r="GP1520">
        <f>IF(BI1520=4,GM1520-GX1520,0)</f>
        <v/>
      </c>
      <c r="GR1520" t="n">
        <v>0</v>
      </c>
      <c r="GS1520" t="n">
        <v>3</v>
      </c>
      <c r="GT1520" t="n">
        <v>0</v>
      </c>
      <c r="GU1520" t="inlineStr"/>
      <c r="GV1520">
        <f>ROUND((GT1520),2)</f>
        <v/>
      </c>
      <c r="GW1520" t="n">
        <v>1</v>
      </c>
      <c r="GX1520">
        <f>ROUND(HC1520*I1520,0)</f>
        <v/>
      </c>
      <c r="HA1520" t="n">
        <v>0</v>
      </c>
      <c r="HB1520" t="n">
        <v>0</v>
      </c>
      <c r="HC1520">
        <f>GV1520*GW1520</f>
        <v/>
      </c>
      <c r="HE1520" t="inlineStr"/>
      <c r="HF1520" t="inlineStr"/>
      <c r="HM1520" t="inlineStr"/>
      <c r="HN1520" t="inlineStr">
        <is>
          <t>Пр/812-101.0-1</t>
        </is>
      </c>
      <c r="HO1520" t="inlineStr">
        <is>
          <t>Пр/774-101.0</t>
        </is>
      </c>
      <c r="HP1520" t="inlineStr">
        <is>
          <t>Электромонтажные работы</t>
        </is>
      </c>
      <c r="HQ1520" t="inlineStr">
        <is>
          <t>Электромонтажные работы</t>
        </is>
      </c>
      <c r="HS1520" t="n">
        <v>0</v>
      </c>
      <c r="IK1520" t="n">
        <v>0</v>
      </c>
    </row>
    <row r="1521">
      <c r="A1521" t="n">
        <v>17</v>
      </c>
      <c r="B1521" t="n">
        <v>0</v>
      </c>
      <c r="C1521">
        <f>ROW(SmtRes!A726)</f>
        <v/>
      </c>
      <c r="D1521">
        <f>ROW(EtalonRes!A664)</f>
        <v/>
      </c>
      <c r="E1521" t="inlineStr">
        <is>
          <t>2</t>
        </is>
      </c>
      <c r="F1521" t="inlineStr">
        <is>
          <t>16-07-005-1</t>
        </is>
      </c>
      <c r="G1521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521" t="inlineStr">
        <is>
          <t>100 м трубопровода</t>
        </is>
      </c>
      <c r="I1521">
        <f>ROUND(ROUND(27/100,4),7)</f>
        <v/>
      </c>
      <c r="J1521" t="n">
        <v>0</v>
      </c>
      <c r="K1521">
        <f>ROUND(ROUND(27/100,4),7)</f>
        <v/>
      </c>
      <c r="O1521">
        <f>ROUND(CP1521,0)</f>
        <v/>
      </c>
      <c r="P1521">
        <f>ROUND(CQ1521*I1521,0)</f>
        <v/>
      </c>
      <c r="Q1521">
        <f>(ROUND((ROUND((((ET1521*ROUND(5,7)))*I1521),0)*BB1521),0)+ROUND((ROUND(((AE1521-((EU1521*ROUND(5,7))))*I1521),0)*BS1521),0))</f>
        <v/>
      </c>
      <c r="R1521">
        <f>(ROUND((ROUND((((EU1521*ROUND(5,7)))*I1521),0)*BS1521),0)+ROUND((ROUND(((AE1521-((EU1521*ROUND(5,7))))*I1521),0)*BS1521),0))</f>
        <v/>
      </c>
      <c r="S1521">
        <f>ROUND(CT1521*I1521,0)</f>
        <v/>
      </c>
      <c r="T1521">
        <f>ROUND(CU1521*I1521,0)</f>
        <v/>
      </c>
      <c r="U1521">
        <f>ROUND(CV1521*I1521,7)</f>
        <v/>
      </c>
      <c r="V1521">
        <f>ROUND(CW1521*I1521,7)</f>
        <v/>
      </c>
      <c r="W1521">
        <f>ROUND(CX1521*I1521,0)</f>
        <v/>
      </c>
      <c r="X1521">
        <f>ROUND(CY1521,0)</f>
        <v/>
      </c>
      <c r="Y1521">
        <f>ROUND(CZ1521,0)</f>
        <v/>
      </c>
      <c r="AA1521" t="n">
        <v>78869116</v>
      </c>
      <c r="AB1521">
        <f>ROUND((AC1521+AD1521+AF1521),2)</f>
        <v/>
      </c>
      <c r="AC1521">
        <f>ROUND(((ES1521*ROUND(5,7))),2)</f>
        <v/>
      </c>
      <c r="AD1521">
        <f>ROUND(((((ET1521*ROUND(5,7)))-((EU1521*ROUND(5,7))))+AE1521),2)</f>
        <v/>
      </c>
      <c r="AE1521">
        <f>ROUND(((EU1521*ROUND(5,7))),2)</f>
        <v/>
      </c>
      <c r="AF1521">
        <f>ROUND(((EV1521*ROUND(5,7))),2)</f>
        <v/>
      </c>
      <c r="AG1521">
        <f>ROUND((AP1521),2)</f>
        <v/>
      </c>
      <c r="AH1521">
        <f>((EW1521*ROUND(5,7)))</f>
        <v/>
      </c>
      <c r="AI1521">
        <f>((EX1521*ROUND(5,7)))</f>
        <v/>
      </c>
      <c r="AJ1521">
        <f>(AS1521)</f>
        <v/>
      </c>
      <c r="AK1521" t="n">
        <v>107.11</v>
      </c>
      <c r="AL1521" t="n">
        <v>4.28</v>
      </c>
      <c r="AM1521" t="n">
        <v>44.51</v>
      </c>
      <c r="AN1521" t="n">
        <v>0</v>
      </c>
      <c r="AO1521" t="n">
        <v>58.32</v>
      </c>
      <c r="AP1521" t="n">
        <v>0</v>
      </c>
      <c r="AQ1521" t="n">
        <v>5.01</v>
      </c>
      <c r="AR1521" t="n">
        <v>0</v>
      </c>
      <c r="AS1521" t="n">
        <v>0</v>
      </c>
      <c r="AT1521" t="n">
        <v>121</v>
      </c>
      <c r="AU1521" t="n">
        <v>72</v>
      </c>
      <c r="AV1521" t="n">
        <v>1</v>
      </c>
      <c r="AW1521" t="n">
        <v>1</v>
      </c>
      <c r="AZ1521" t="n">
        <v>1</v>
      </c>
      <c r="BA1521" t="n">
        <v>52.25</v>
      </c>
      <c r="BB1521" t="n">
        <v>5.97</v>
      </c>
      <c r="BC1521" t="n">
        <v>11.38</v>
      </c>
      <c r="BD1521" t="inlineStr"/>
      <c r="BE1521" t="inlineStr"/>
      <c r="BF1521" t="inlineStr"/>
      <c r="BG1521" t="inlineStr"/>
      <c r="BH1521" t="n">
        <v>0</v>
      </c>
      <c r="BI1521" t="n">
        <v>1</v>
      </c>
      <c r="BJ1521" t="inlineStr">
        <is>
          <t>ТЕР Московской обл., 16-07-005-1, приказ Минстроя России №675/пр от 28.02.2017 № 260/пр</t>
        </is>
      </c>
      <c r="BM1521" t="n">
        <v>16001</v>
      </c>
      <c r="BN1521" t="n">
        <v>0</v>
      </c>
      <c r="BO1521" t="inlineStr">
        <is>
          <t>16-07-005-1</t>
        </is>
      </c>
      <c r="BP1521" t="n">
        <v>1</v>
      </c>
      <c r="BQ1521" t="n">
        <v>2</v>
      </c>
      <c r="BR1521" t="n">
        <v>0</v>
      </c>
      <c r="BS1521" t="n">
        <v>52.25</v>
      </c>
      <c r="BT1521" t="n">
        <v>1</v>
      </c>
      <c r="BU1521" t="n">
        <v>1</v>
      </c>
      <c r="BV1521" t="n">
        <v>1</v>
      </c>
      <c r="BW1521" t="n">
        <v>1</v>
      </c>
      <c r="BX1521" t="n">
        <v>1</v>
      </c>
      <c r="BY1521" t="inlineStr"/>
      <c r="BZ1521" t="n">
        <v>121</v>
      </c>
      <c r="CA1521" t="n">
        <v>72</v>
      </c>
      <c r="CB1521" t="inlineStr"/>
      <c r="CE1521" t="n">
        <v>12</v>
      </c>
      <c r="CF1521" t="n">
        <v>0</v>
      </c>
      <c r="CG1521" t="n">
        <v>0</v>
      </c>
      <c r="CM1521" t="n">
        <v>0</v>
      </c>
      <c r="CN1521" t="inlineStr"/>
      <c r="CO1521" t="n">
        <v>0</v>
      </c>
      <c r="CP1521">
        <f>(P1521+Q1521+S1521)</f>
        <v/>
      </c>
      <c r="CQ1521">
        <f>AC1521*BC1521</f>
        <v/>
      </c>
      <c r="CR1521">
        <f>(ROUND((ROUND((((ET1521*ROUND(5,7)))*1),0)*BB1521),0)+ROUND((ROUND(((AE1521-((EU1521*ROUND(5,7))))*1),0)*BS1521),0))</f>
        <v/>
      </c>
      <c r="CS1521">
        <f>(ROUND((ROUND((((EU1521*ROUND(5,7)))*1),0)*BS1521),0)+ROUND((ROUND(((AE1521-((EU1521*ROUND(5,7))))*1),0)*BS1521),0))</f>
        <v/>
      </c>
      <c r="CT1521">
        <f>AF1521*BA1521</f>
        <v/>
      </c>
      <c r="CU1521">
        <f>AG1521</f>
        <v/>
      </c>
      <c r="CV1521">
        <f>AH1521</f>
        <v/>
      </c>
      <c r="CW1521">
        <f>AI1521</f>
        <v/>
      </c>
      <c r="CX1521">
        <f>AJ1521</f>
        <v/>
      </c>
      <c r="CY1521">
        <f>(((S1521+R1521)*AT1521)/100)</f>
        <v/>
      </c>
      <c r="CZ1521">
        <f>(((S1521+R1521)*AU1521)/100)</f>
        <v/>
      </c>
      <c r="DC1521" t="inlineStr"/>
      <c r="DD1521" t="inlineStr">
        <is>
          <t>)*5</t>
        </is>
      </c>
      <c r="DE1521" t="inlineStr">
        <is>
          <t>)*5</t>
        </is>
      </c>
      <c r="DF1521" t="inlineStr">
        <is>
          <t>)*5</t>
        </is>
      </c>
      <c r="DG1521" t="inlineStr">
        <is>
          <t>)*5</t>
        </is>
      </c>
      <c r="DH1521" t="inlineStr"/>
      <c r="DI1521" t="inlineStr">
        <is>
          <t>)*5</t>
        </is>
      </c>
      <c r="DJ1521" t="inlineStr">
        <is>
          <t>)*5</t>
        </is>
      </c>
      <c r="DK1521" t="inlineStr"/>
      <c r="DL1521" t="inlineStr"/>
      <c r="DM1521" t="inlineStr"/>
      <c r="DN1521" t="n">
        <v>0</v>
      </c>
      <c r="DO1521" t="n">
        <v>0</v>
      </c>
      <c r="DP1521" t="n">
        <v>1</v>
      </c>
      <c r="DQ1521" t="n">
        <v>1</v>
      </c>
      <c r="DU1521" t="n">
        <v>1013</v>
      </c>
      <c r="DV1521" t="inlineStr">
        <is>
          <t>100 м трубопровода</t>
        </is>
      </c>
      <c r="DW1521" t="inlineStr">
        <is>
          <t>100 м трубопровода</t>
        </is>
      </c>
      <c r="DX1521" t="n">
        <v>1</v>
      </c>
      <c r="DZ1521" t="inlineStr"/>
      <c r="EA1521" t="inlineStr"/>
      <c r="EB1521" t="inlineStr"/>
      <c r="EC1521" t="inlineStr"/>
      <c r="EE1521" t="n">
        <v>78725882</v>
      </c>
      <c r="EF1521" t="n">
        <v>2</v>
      </c>
      <c r="EG1521" t="inlineStr">
        <is>
          <t>Общестроительные работы</t>
        </is>
      </c>
      <c r="EH1521" t="n">
        <v>16</v>
      </c>
      <c r="EI152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521" t="n">
        <v>1</v>
      </c>
      <c r="EK1521" t="n">
        <v>16001</v>
      </c>
      <c r="EL1521" t="inlineStr">
        <is>
          <t>Трубопроводы внутренние</t>
        </is>
      </c>
      <c r="EM1521" t="inlineStr">
        <is>
          <t>ФЕР-16</t>
        </is>
      </c>
      <c r="EO1521" t="inlineStr"/>
      <c r="EQ1521" t="n">
        <v>0</v>
      </c>
      <c r="ER1521" t="n">
        <v>107.11</v>
      </c>
      <c r="ES1521" t="n">
        <v>4.28</v>
      </c>
      <c r="ET1521" t="n">
        <v>44.51</v>
      </c>
      <c r="EU1521" t="n">
        <v>0</v>
      </c>
      <c r="EV1521" t="n">
        <v>58.32</v>
      </c>
      <c r="EW1521" t="n">
        <v>5.01</v>
      </c>
      <c r="EX1521" t="n">
        <v>0</v>
      </c>
      <c r="EY1521" t="n">
        <v>0</v>
      </c>
      <c r="FQ1521" t="n">
        <v>0</v>
      </c>
      <c r="FR1521" t="n">
        <v>0</v>
      </c>
      <c r="FS1521" t="n">
        <v>0</v>
      </c>
      <c r="FX1521" t="n">
        <v>121</v>
      </c>
      <c r="FY1521" t="n">
        <v>72</v>
      </c>
      <c r="GA1521" t="inlineStr"/>
      <c r="GD1521" t="n">
        <v>1</v>
      </c>
      <c r="GF1521" t="n">
        <v>635989612</v>
      </c>
      <c r="GG1521" t="n">
        <v>2</v>
      </c>
      <c r="GH1521" t="n">
        <v>1</v>
      </c>
      <c r="GI1521" t="n">
        <v>2</v>
      </c>
      <c r="GJ1521" t="n">
        <v>0</v>
      </c>
      <c r="GK1521" t="n">
        <v>0</v>
      </c>
      <c r="GL1521">
        <f>ROUND(IF(AND(BH1521=3,BI1521=3,FS1521&lt;&gt;0),P1521,0),0)</f>
        <v/>
      </c>
      <c r="GM1521">
        <f>ROUND(O1521+X1521+Y1521,0)+GX1521</f>
        <v/>
      </c>
      <c r="GN1521">
        <f>IF(OR(BI1521=0,BI1521=1),GM1521-GX1521,0)</f>
        <v/>
      </c>
      <c r="GO1521">
        <f>IF(BI1521=2,GM1521-GX1521,0)</f>
        <v/>
      </c>
      <c r="GP1521">
        <f>IF(BI1521=4,GM1521-GX1521,0)</f>
        <v/>
      </c>
      <c r="GR1521" t="n">
        <v>0</v>
      </c>
      <c r="GS1521" t="n">
        <v>3</v>
      </c>
      <c r="GT1521" t="n">
        <v>0</v>
      </c>
      <c r="GU1521" t="inlineStr"/>
      <c r="GV1521">
        <f>ROUND((GT1521),2)</f>
        <v/>
      </c>
      <c r="GW1521" t="n">
        <v>1</v>
      </c>
      <c r="GX1521">
        <f>ROUND(HC1521*I1521,0)</f>
        <v/>
      </c>
      <c r="HA1521" t="n">
        <v>0</v>
      </c>
      <c r="HB1521" t="n">
        <v>0</v>
      </c>
      <c r="HC1521">
        <f>GV1521*GW1521</f>
        <v/>
      </c>
      <c r="HE1521" t="inlineStr"/>
      <c r="HF1521" t="inlineStr"/>
      <c r="HM1521" t="inlineStr"/>
      <c r="HN1521" t="inlineStr">
        <is>
          <t>Пр/812-016.0-1</t>
        </is>
      </c>
      <c r="HO1521" t="inlineStr">
        <is>
          <t>Пр/774-016.0</t>
        </is>
      </c>
      <c r="HP152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52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521" t="n">
        <v>0</v>
      </c>
      <c r="IK1521" t="n">
        <v>0</v>
      </c>
    </row>
    <row r="1522"/>
    <row r="1523">
      <c r="A1523" s="435" t="n">
        <v>51</v>
      </c>
      <c r="B1523" s="435">
        <f>B1513</f>
        <v/>
      </c>
      <c r="C1523" s="435">
        <f>A1513</f>
        <v/>
      </c>
      <c r="D1523" s="435">
        <f>ROW(A1513)</f>
        <v/>
      </c>
      <c r="E1523" s="435" t="n"/>
      <c r="F1523" s="435">
        <f>IF(F1513&lt;&gt;"",F1513,"")</f>
        <v/>
      </c>
      <c r="G1523" s="435">
        <f>IF(G1513&lt;&gt;"",G1513,"")</f>
        <v/>
      </c>
      <c r="H1523" s="435" t="n">
        <v>0</v>
      </c>
      <c r="I1523" s="435" t="n"/>
      <c r="J1523" s="435" t="n"/>
      <c r="K1523" s="435" t="n"/>
      <c r="L1523" s="435" t="n"/>
      <c r="M1523" s="435" t="n"/>
      <c r="N1523" s="435" t="n"/>
      <c r="O1523" s="435" t="n">
        <v>0</v>
      </c>
      <c r="P1523" s="435" t="n">
        <v>0</v>
      </c>
      <c r="Q1523" s="435" t="n">
        <v>0</v>
      </c>
      <c r="R1523" s="435" t="n">
        <v>0</v>
      </c>
      <c r="S1523" s="435" t="n">
        <v>0</v>
      </c>
      <c r="T1523" s="435" t="n">
        <v>0</v>
      </c>
      <c r="U1523" s="435" t="n">
        <v>0</v>
      </c>
      <c r="V1523" s="435" t="n">
        <v>0</v>
      </c>
      <c r="W1523" s="435" t="n">
        <v>0</v>
      </c>
      <c r="X1523" s="435" t="n">
        <v>0</v>
      </c>
      <c r="Y1523" s="435" t="n">
        <v>0</v>
      </c>
      <c r="Z1523" s="435" t="n"/>
      <c r="AA1523" s="435" t="n"/>
      <c r="AB1523" s="435" t="n"/>
      <c r="AC1523" s="435" t="n"/>
      <c r="AD1523" s="435" t="n"/>
      <c r="AE1523" s="435" t="n"/>
      <c r="AF1523" s="435" t="n"/>
      <c r="AG1523" s="435" t="n"/>
      <c r="AH1523" s="435" t="n"/>
      <c r="AI1523" s="435" t="n"/>
      <c r="AJ1523" s="435" t="n"/>
      <c r="AK1523" s="435" t="n"/>
      <c r="AL1523" s="435" t="n"/>
      <c r="AM1523" s="435" t="n"/>
      <c r="AN1523" s="435" t="n"/>
      <c r="AO1523" s="435">
        <f>ROUND(BX1523,0)</f>
        <v/>
      </c>
      <c r="AP1523" s="435">
        <f>ROUND(BY1523,0)</f>
        <v/>
      </c>
      <c r="AQ1523" s="435">
        <f>ROUND(BZ1523,0)</f>
        <v/>
      </c>
      <c r="AR1523" s="435">
        <f>ROUND(CA1523,0)</f>
        <v/>
      </c>
      <c r="AS1523" s="435">
        <f>ROUND(CB1523,0)</f>
        <v/>
      </c>
      <c r="AT1523" s="435">
        <f>ROUND(CC1523,0)</f>
        <v/>
      </c>
      <c r="AU1523" s="435">
        <f>ROUND(CD1523,0)</f>
        <v/>
      </c>
      <c r="AV1523" s="435">
        <f>ROUND(CE1523,0)</f>
        <v/>
      </c>
      <c r="AW1523" s="435">
        <f>ROUND(CF1523,0)</f>
        <v/>
      </c>
      <c r="AX1523" s="435">
        <f>ROUND(CG1523,0)</f>
        <v/>
      </c>
      <c r="AY1523" s="435">
        <f>ROUND(CH1523,0)</f>
        <v/>
      </c>
      <c r="AZ1523" s="435">
        <f>ROUND(CI1523,0)</f>
        <v/>
      </c>
      <c r="BA1523" s="435">
        <f>ROUND(CJ1523,0)</f>
        <v/>
      </c>
      <c r="BB1523" s="435">
        <f>ROUND(CK1523,0)</f>
        <v/>
      </c>
      <c r="BC1523" s="435">
        <f>ROUND(CL1523,0)</f>
        <v/>
      </c>
      <c r="BD1523" s="435">
        <f>ROUND(CM1523,0)</f>
        <v/>
      </c>
      <c r="BE1523" s="435" t="n"/>
      <c r="BF1523" s="435" t="n"/>
      <c r="BG1523" s="435" t="n"/>
      <c r="BH1523" s="435" t="n"/>
      <c r="BI1523" s="435" t="n"/>
      <c r="BJ1523" s="435" t="n"/>
      <c r="BK1523" s="435" t="n"/>
      <c r="BL1523" s="435" t="n"/>
      <c r="BM1523" s="435" t="n"/>
      <c r="BN1523" s="435" t="n"/>
      <c r="BO1523" s="435" t="n"/>
      <c r="BP1523" s="435" t="n"/>
      <c r="BQ1523" s="435" t="n"/>
      <c r="BR1523" s="435" t="n"/>
      <c r="BS1523" s="435" t="n"/>
      <c r="BT1523" s="435" t="n"/>
      <c r="BU1523" s="435" t="n"/>
      <c r="BV1523" s="435" t="n"/>
      <c r="BW1523" s="435" t="n"/>
      <c r="BX1523" s="435" t="n"/>
      <c r="BY1523" s="435" t="n"/>
      <c r="BZ1523" s="435" t="n"/>
      <c r="CA1523" s="435" t="n"/>
      <c r="CB1523" s="435" t="n"/>
      <c r="CC1523" s="435" t="n"/>
      <c r="CD1523" s="435" t="n"/>
      <c r="CE1523" s="435" t="n"/>
      <c r="CF1523" s="435" t="n"/>
      <c r="CG1523" s="435" t="n"/>
      <c r="CH1523" s="435" t="n"/>
      <c r="CI1523" s="435" t="n"/>
      <c r="CJ1523" s="435" t="n"/>
      <c r="CK1523" s="435" t="n"/>
      <c r="CL1523" s="435" t="n"/>
      <c r="CM1523" s="435" t="n"/>
      <c r="CN1523" s="435" t="n"/>
      <c r="CO1523" s="435" t="n"/>
      <c r="CP1523" s="435" t="n"/>
      <c r="CQ1523" s="435" t="n"/>
      <c r="CR1523" s="435" t="n"/>
      <c r="CS1523" s="435" t="n"/>
      <c r="CT1523" s="435" t="n"/>
      <c r="CU1523" s="435" t="n"/>
      <c r="CV1523" s="435" t="n"/>
      <c r="CW1523" s="435" t="n"/>
      <c r="CX1523" s="435" t="n"/>
      <c r="CY1523" s="435" t="n"/>
      <c r="CZ1523" s="435" t="n"/>
      <c r="DA1523" s="435" t="n"/>
      <c r="DB1523" s="435" t="n"/>
      <c r="DC1523" s="435" t="n"/>
      <c r="DD1523" s="435" t="n"/>
      <c r="DE1523" s="435" t="n"/>
      <c r="DF1523" s="435" t="n"/>
      <c r="DG1523" s="436" t="n"/>
      <c r="DH1523" s="436" t="n"/>
      <c r="DI1523" s="436" t="n"/>
      <c r="DJ1523" s="436" t="n"/>
      <c r="DK1523" s="436" t="n"/>
      <c r="DL1523" s="436" t="n"/>
      <c r="DM1523" s="436" t="n"/>
      <c r="DN1523" s="436" t="n"/>
      <c r="DO1523" s="436" t="n"/>
      <c r="DP1523" s="436" t="n"/>
      <c r="DQ1523" s="436" t="n"/>
      <c r="DR1523" s="436" t="n"/>
      <c r="DS1523" s="436" t="n"/>
      <c r="DT1523" s="436" t="n"/>
      <c r="DU1523" s="436" t="n"/>
      <c r="DV1523" s="436" t="n"/>
      <c r="DW1523" s="436" t="n"/>
      <c r="DX1523" s="436" t="n"/>
      <c r="DY1523" s="436" t="n"/>
      <c r="DZ1523" s="436" t="n"/>
      <c r="EA1523" s="436" t="n"/>
      <c r="EB1523" s="436" t="n"/>
      <c r="EC1523" s="436" t="n"/>
      <c r="ED1523" s="436" t="n"/>
      <c r="EE1523" s="436" t="n"/>
      <c r="EF1523" s="436" t="n"/>
      <c r="EG1523" s="436" t="n"/>
      <c r="EH1523" s="436" t="n"/>
      <c r="EI1523" s="436" t="n"/>
      <c r="EJ1523" s="436" t="n"/>
      <c r="EK1523" s="436" t="n"/>
      <c r="EL1523" s="436" t="n"/>
      <c r="EM1523" s="436" t="n"/>
      <c r="EN1523" s="436" t="n"/>
      <c r="EO1523" s="436" t="n"/>
      <c r="EP1523" s="436" t="n"/>
      <c r="EQ1523" s="436" t="n"/>
      <c r="ER1523" s="436" t="n"/>
      <c r="ES1523" s="436" t="n"/>
      <c r="ET1523" s="436" t="n"/>
      <c r="EU1523" s="436" t="n"/>
      <c r="EV1523" s="436" t="n"/>
      <c r="EW1523" s="436" t="n"/>
      <c r="EX1523" s="436" t="n"/>
      <c r="EY1523" s="436" t="n"/>
      <c r="EZ1523" s="436" t="n"/>
      <c r="FA1523" s="436" t="n"/>
      <c r="FB1523" s="436" t="n"/>
      <c r="FC1523" s="436" t="n"/>
      <c r="FD1523" s="436" t="n"/>
      <c r="FE1523" s="436" t="n"/>
      <c r="FF1523" s="436" t="n"/>
      <c r="FG1523" s="436" t="n"/>
      <c r="FH1523" s="436" t="n"/>
      <c r="FI1523" s="436" t="n"/>
      <c r="FJ1523" s="436" t="n"/>
      <c r="FK1523" s="436" t="n"/>
      <c r="FL1523" s="436" t="n"/>
      <c r="FM1523" s="436" t="n"/>
      <c r="FN1523" s="436" t="n"/>
      <c r="FO1523" s="436" t="n"/>
      <c r="FP1523" s="436" t="n"/>
      <c r="FQ1523" s="436" t="n"/>
      <c r="FR1523" s="436" t="n"/>
      <c r="FS1523" s="436" t="n"/>
      <c r="FT1523" s="436" t="n"/>
      <c r="FU1523" s="436" t="n"/>
      <c r="FV1523" s="436" t="n"/>
      <c r="FW1523" s="436" t="n"/>
      <c r="FX1523" s="436" t="n"/>
      <c r="FY1523" s="436" t="n"/>
      <c r="FZ1523" s="436" t="n"/>
      <c r="GA1523" s="436" t="n"/>
      <c r="GB1523" s="436" t="n"/>
      <c r="GC1523" s="436" t="n"/>
      <c r="GD1523" s="436" t="n"/>
      <c r="GE1523" s="436" t="n"/>
      <c r="GF1523" s="436" t="n"/>
      <c r="GG1523" s="436" t="n"/>
      <c r="GH1523" s="436" t="n"/>
      <c r="GI1523" s="436" t="n"/>
      <c r="GJ1523" s="436" t="n"/>
      <c r="GK1523" s="436" t="n"/>
      <c r="GL1523" s="436" t="n"/>
      <c r="GM1523" s="436" t="n"/>
      <c r="GN1523" s="436" t="n"/>
      <c r="GO1523" s="436" t="n"/>
      <c r="GP1523" s="436" t="n"/>
      <c r="GQ1523" s="436" t="n"/>
      <c r="GR1523" s="436" t="n"/>
      <c r="GS1523" s="436" t="n"/>
      <c r="GT1523" s="436" t="n"/>
      <c r="GU1523" s="436" t="n"/>
      <c r="GV1523" s="436" t="n"/>
      <c r="GW1523" s="436" t="n"/>
      <c r="GX1523" s="436" t="n">
        <v>0</v>
      </c>
    </row>
    <row r="1524"/>
    <row r="1525">
      <c r="A1525" s="437" t="n">
        <v>50</v>
      </c>
      <c r="B1525" s="437" t="n">
        <v>0</v>
      </c>
      <c r="C1525" s="437" t="n">
        <v>0</v>
      </c>
      <c r="D1525" s="437" t="n">
        <v>1</v>
      </c>
      <c r="E1525" s="437" t="n">
        <v>201</v>
      </c>
      <c r="F1525" s="437">
        <f>ROUND(Source!O1523,O1525)</f>
        <v/>
      </c>
      <c r="G1525" s="437" t="inlineStr">
        <is>
          <t>ПЗ</t>
        </is>
      </c>
      <c r="H1525" s="437" t="inlineStr">
        <is>
          <t>Прямые затраты</t>
        </is>
      </c>
      <c r="I1525" s="437" t="n"/>
      <c r="J1525" s="437" t="n"/>
      <c r="K1525" s="437" t="n">
        <v>201</v>
      </c>
      <c r="L1525" s="437" t="n">
        <v>1</v>
      </c>
      <c r="M1525" s="437" t="n">
        <v>3</v>
      </c>
      <c r="N1525" s="437" t="inlineStr"/>
      <c r="O1525" s="437" t="n">
        <v>0</v>
      </c>
      <c r="P1525" s="437" t="n"/>
      <c r="Q1525" s="437" t="n"/>
      <c r="R1525" s="437" t="n"/>
      <c r="S1525" s="437" t="n"/>
      <c r="T1525" s="437" t="n"/>
      <c r="U1525" s="437" t="n"/>
      <c r="V1525" s="437" t="n"/>
      <c r="W1525" s="437" t="n">
        <v>0</v>
      </c>
      <c r="X1525" s="437" t="n">
        <v>1</v>
      </c>
      <c r="Y1525" s="437" t="n">
        <v>0</v>
      </c>
      <c r="Z1525" s="437" t="n"/>
      <c r="AA1525" s="437" t="n"/>
      <c r="AB1525" s="437" t="n"/>
    </row>
    <row r="1526">
      <c r="A1526" s="437" t="n">
        <v>50</v>
      </c>
      <c r="B1526" s="437" t="n">
        <v>0</v>
      </c>
      <c r="C1526" s="437" t="n">
        <v>0</v>
      </c>
      <c r="D1526" s="437" t="n">
        <v>1</v>
      </c>
      <c r="E1526" s="437" t="n">
        <v>202</v>
      </c>
      <c r="F1526" s="437">
        <f>ROUND(Source!P1523,O1526)</f>
        <v/>
      </c>
      <c r="G1526" s="437" t="inlineStr">
        <is>
          <t>СтМатОб</t>
        </is>
      </c>
      <c r="H1526" s="437" t="inlineStr">
        <is>
          <t>Стоимость материальных ресурсов (всего)</t>
        </is>
      </c>
      <c r="I1526" s="437" t="n"/>
      <c r="J1526" s="437" t="n"/>
      <c r="K1526" s="437" t="n">
        <v>202</v>
      </c>
      <c r="L1526" s="437" t="n">
        <v>2</v>
      </c>
      <c r="M1526" s="437" t="n">
        <v>3</v>
      </c>
      <c r="N1526" s="437" t="inlineStr"/>
      <c r="O1526" s="437" t="n">
        <v>0</v>
      </c>
      <c r="P1526" s="437" t="n"/>
      <c r="Q1526" s="437" t="n"/>
      <c r="R1526" s="437" t="n"/>
      <c r="S1526" s="437" t="n"/>
      <c r="T1526" s="437" t="n"/>
      <c r="U1526" s="437" t="n"/>
      <c r="V1526" s="437" t="n"/>
      <c r="W1526" s="437" t="n">
        <v>0</v>
      </c>
      <c r="X1526" s="437" t="n">
        <v>1</v>
      </c>
      <c r="Y1526" s="437" t="n">
        <v>0</v>
      </c>
      <c r="Z1526" s="437" t="n"/>
      <c r="AA1526" s="437" t="n"/>
      <c r="AB1526" s="437" t="n"/>
    </row>
    <row r="1527">
      <c r="A1527" s="437" t="n">
        <v>50</v>
      </c>
      <c r="B1527" s="437" t="n">
        <v>0</v>
      </c>
      <c r="C1527" s="437" t="n">
        <v>0</v>
      </c>
      <c r="D1527" s="437" t="n">
        <v>1</v>
      </c>
      <c r="E1527" s="437" t="n">
        <v>222</v>
      </c>
      <c r="F1527" s="437">
        <f>ROUND(Source!AO1523,O1527)</f>
        <v/>
      </c>
      <c r="G1527" s="437" t="inlineStr">
        <is>
          <t>СтМатОбЗак</t>
        </is>
      </c>
      <c r="H1527" s="437" t="inlineStr">
        <is>
          <t>Стоимость материалов и оборудования заказчика</t>
        </is>
      </c>
      <c r="I1527" s="437" t="n"/>
      <c r="J1527" s="437" t="n"/>
      <c r="K1527" s="437" t="n">
        <v>222</v>
      </c>
      <c r="L1527" s="437" t="n">
        <v>3</v>
      </c>
      <c r="M1527" s="437" t="n">
        <v>3</v>
      </c>
      <c r="N1527" s="437" t="inlineStr"/>
      <c r="O1527" s="437" t="n">
        <v>0</v>
      </c>
      <c r="P1527" s="437" t="n"/>
      <c r="Q1527" s="437" t="n"/>
      <c r="R1527" s="437" t="n"/>
      <c r="S1527" s="437" t="n"/>
      <c r="T1527" s="437" t="n"/>
      <c r="U1527" s="437" t="n"/>
      <c r="V1527" s="437" t="n"/>
      <c r="W1527" s="437" t="n">
        <v>0</v>
      </c>
      <c r="X1527" s="437" t="n">
        <v>1</v>
      </c>
      <c r="Y1527" s="437" t="n">
        <v>0</v>
      </c>
      <c r="Z1527" s="437" t="n"/>
      <c r="AA1527" s="437" t="n"/>
      <c r="AB1527" s="437" t="n"/>
    </row>
    <row r="1528">
      <c r="A1528" s="437" t="n">
        <v>50</v>
      </c>
      <c r="B1528" s="437" t="n">
        <v>0</v>
      </c>
      <c r="C1528" s="437" t="n">
        <v>0</v>
      </c>
      <c r="D1528" s="437" t="n">
        <v>1</v>
      </c>
      <c r="E1528" s="437" t="n">
        <v>225</v>
      </c>
      <c r="F1528" s="437">
        <f>ROUND(Source!AV1523,O1528)</f>
        <v/>
      </c>
      <c r="G1528" s="437" t="inlineStr">
        <is>
          <t>СтМатОбПод</t>
        </is>
      </c>
      <c r="H1528" s="437" t="inlineStr">
        <is>
          <t>Стоимость материалов и оборудования подрядчика</t>
        </is>
      </c>
      <c r="I1528" s="437" t="n"/>
      <c r="J1528" s="437" t="n"/>
      <c r="K1528" s="437" t="n">
        <v>225</v>
      </c>
      <c r="L1528" s="437" t="n">
        <v>4</v>
      </c>
      <c r="M1528" s="437" t="n">
        <v>3</v>
      </c>
      <c r="N1528" s="437" t="inlineStr"/>
      <c r="O1528" s="437" t="n">
        <v>0</v>
      </c>
      <c r="P1528" s="437" t="n"/>
      <c r="Q1528" s="437" t="n"/>
      <c r="R1528" s="437" t="n"/>
      <c r="S1528" s="437" t="n"/>
      <c r="T1528" s="437" t="n"/>
      <c r="U1528" s="437" t="n"/>
      <c r="V1528" s="437" t="n"/>
      <c r="W1528" s="437" t="n">
        <v>0</v>
      </c>
      <c r="X1528" s="437" t="n">
        <v>1</v>
      </c>
      <c r="Y1528" s="437" t="n">
        <v>0</v>
      </c>
      <c r="Z1528" s="437" t="n"/>
      <c r="AA1528" s="437" t="n"/>
      <c r="AB1528" s="437" t="n"/>
    </row>
    <row r="1529">
      <c r="A1529" s="437" t="n">
        <v>50</v>
      </c>
      <c r="B1529" s="437" t="n">
        <v>0</v>
      </c>
      <c r="C1529" s="437" t="n">
        <v>0</v>
      </c>
      <c r="D1529" s="437" t="n">
        <v>1</v>
      </c>
      <c r="E1529" s="437" t="n">
        <v>226</v>
      </c>
      <c r="F1529" s="437">
        <f>ROUND(Source!AW1523,O1529)</f>
        <v/>
      </c>
      <c r="G1529" s="437" t="inlineStr">
        <is>
          <t>СтМат</t>
        </is>
      </c>
      <c r="H1529" s="437" t="inlineStr">
        <is>
          <t>Стоимость материалов (всего)</t>
        </is>
      </c>
      <c r="I1529" s="437" t="n"/>
      <c r="J1529" s="437" t="n"/>
      <c r="K1529" s="437" t="n">
        <v>226</v>
      </c>
      <c r="L1529" s="437" t="n">
        <v>5</v>
      </c>
      <c r="M1529" s="437" t="n">
        <v>3</v>
      </c>
      <c r="N1529" s="437" t="inlineStr"/>
      <c r="O1529" s="437" t="n">
        <v>0</v>
      </c>
      <c r="P1529" s="437" t="n"/>
      <c r="Q1529" s="437" t="n"/>
      <c r="R1529" s="437" t="n"/>
      <c r="S1529" s="437" t="n"/>
      <c r="T1529" s="437" t="n"/>
      <c r="U1529" s="437" t="n"/>
      <c r="V1529" s="437" t="n"/>
      <c r="W1529" s="437" t="n">
        <v>0</v>
      </c>
      <c r="X1529" s="437" t="n">
        <v>1</v>
      </c>
      <c r="Y1529" s="437" t="n">
        <v>0</v>
      </c>
      <c r="Z1529" s="437" t="n"/>
      <c r="AA1529" s="437" t="n"/>
      <c r="AB1529" s="437" t="n"/>
    </row>
    <row r="1530">
      <c r="A1530" s="437" t="n">
        <v>50</v>
      </c>
      <c r="B1530" s="437" t="n">
        <v>0</v>
      </c>
      <c r="C1530" s="437" t="n">
        <v>0</v>
      </c>
      <c r="D1530" s="437" t="n">
        <v>1</v>
      </c>
      <c r="E1530" s="437" t="n">
        <v>227</v>
      </c>
      <c r="F1530" s="437">
        <f>ROUND(Source!AX1523,O1530)</f>
        <v/>
      </c>
      <c r="G1530" s="437" t="inlineStr">
        <is>
          <t>СтМатЗак</t>
        </is>
      </c>
      <c r="H1530" s="437" t="inlineStr">
        <is>
          <t>Стоимость материалов заказчика</t>
        </is>
      </c>
      <c r="I1530" s="437" t="n"/>
      <c r="J1530" s="437" t="n"/>
      <c r="K1530" s="437" t="n">
        <v>227</v>
      </c>
      <c r="L1530" s="437" t="n">
        <v>6</v>
      </c>
      <c r="M1530" s="437" t="n">
        <v>3</v>
      </c>
      <c r="N1530" s="437" t="inlineStr"/>
      <c r="O1530" s="437" t="n">
        <v>0</v>
      </c>
      <c r="P1530" s="437" t="n"/>
      <c r="Q1530" s="437" t="n"/>
      <c r="R1530" s="437" t="n"/>
      <c r="S1530" s="437" t="n"/>
      <c r="T1530" s="437" t="n"/>
      <c r="U1530" s="437" t="n"/>
      <c r="V1530" s="437" t="n"/>
      <c r="W1530" s="437" t="n">
        <v>0</v>
      </c>
      <c r="X1530" s="437" t="n">
        <v>1</v>
      </c>
      <c r="Y1530" s="437" t="n">
        <v>0</v>
      </c>
      <c r="Z1530" s="437" t="n"/>
      <c r="AA1530" s="437" t="n"/>
      <c r="AB1530" s="437" t="n"/>
    </row>
    <row r="1531">
      <c r="A1531" s="437" t="n">
        <v>50</v>
      </c>
      <c r="B1531" s="437" t="n">
        <v>0</v>
      </c>
      <c r="C1531" s="437" t="n">
        <v>0</v>
      </c>
      <c r="D1531" s="437" t="n">
        <v>1</v>
      </c>
      <c r="E1531" s="437" t="n">
        <v>228</v>
      </c>
      <c r="F1531" s="437">
        <f>ROUND(Source!AY1523,O1531)</f>
        <v/>
      </c>
      <c r="G1531" s="437" t="inlineStr">
        <is>
          <t>СтМатПод</t>
        </is>
      </c>
      <c r="H1531" s="437" t="inlineStr">
        <is>
          <t>Стоимость материалов подрядчика</t>
        </is>
      </c>
      <c r="I1531" s="437" t="n"/>
      <c r="J1531" s="437" t="n"/>
      <c r="K1531" s="437" t="n">
        <v>228</v>
      </c>
      <c r="L1531" s="437" t="n">
        <v>7</v>
      </c>
      <c r="M1531" s="437" t="n">
        <v>3</v>
      </c>
      <c r="N1531" s="437" t="inlineStr"/>
      <c r="O1531" s="437" t="n">
        <v>0</v>
      </c>
      <c r="P1531" s="437" t="n"/>
      <c r="Q1531" s="437" t="n"/>
      <c r="R1531" s="437" t="n"/>
      <c r="S1531" s="437" t="n"/>
      <c r="T1531" s="437" t="n"/>
      <c r="U1531" s="437" t="n"/>
      <c r="V1531" s="437" t="n"/>
      <c r="W1531" s="437" t="n">
        <v>0</v>
      </c>
      <c r="X1531" s="437" t="n">
        <v>1</v>
      </c>
      <c r="Y1531" s="437" t="n">
        <v>0</v>
      </c>
      <c r="Z1531" s="437" t="n"/>
      <c r="AA1531" s="437" t="n"/>
      <c r="AB1531" s="437" t="n"/>
    </row>
    <row r="1532">
      <c r="A1532" s="437" t="n">
        <v>50</v>
      </c>
      <c r="B1532" s="437" t="n">
        <v>0</v>
      </c>
      <c r="C1532" s="437" t="n">
        <v>0</v>
      </c>
      <c r="D1532" s="437" t="n">
        <v>1</v>
      </c>
      <c r="E1532" s="437" t="n">
        <v>216</v>
      </c>
      <c r="F1532" s="437">
        <f>ROUND(Source!AP1523,O1532)</f>
        <v/>
      </c>
      <c r="G1532" s="437" t="inlineStr">
        <is>
          <t>Оборуд</t>
        </is>
      </c>
      <c r="H1532" s="437" t="inlineStr">
        <is>
          <t>Стоимость оборудования (всего)</t>
        </is>
      </c>
      <c r="I1532" s="437" t="n"/>
      <c r="J1532" s="437" t="n"/>
      <c r="K1532" s="437" t="n">
        <v>216</v>
      </c>
      <c r="L1532" s="437" t="n">
        <v>8</v>
      </c>
      <c r="M1532" s="437" t="n">
        <v>3</v>
      </c>
      <c r="N1532" s="437" t="inlineStr"/>
      <c r="O1532" s="437" t="n">
        <v>0</v>
      </c>
      <c r="P1532" s="437" t="n"/>
      <c r="Q1532" s="437" t="n"/>
      <c r="R1532" s="437" t="n"/>
      <c r="S1532" s="437" t="n"/>
      <c r="T1532" s="437" t="n"/>
      <c r="U1532" s="437" t="n"/>
      <c r="V1532" s="437" t="n"/>
      <c r="W1532" s="437" t="n">
        <v>0</v>
      </c>
      <c r="X1532" s="437" t="n">
        <v>1</v>
      </c>
      <c r="Y1532" s="437" t="n">
        <v>0</v>
      </c>
      <c r="Z1532" s="437" t="n"/>
      <c r="AA1532" s="437" t="n"/>
      <c r="AB1532" s="437" t="n"/>
    </row>
    <row r="1533">
      <c r="A1533" s="437" t="n">
        <v>50</v>
      </c>
      <c r="B1533" s="437" t="n">
        <v>0</v>
      </c>
      <c r="C1533" s="437" t="n">
        <v>0</v>
      </c>
      <c r="D1533" s="437" t="n">
        <v>1</v>
      </c>
      <c r="E1533" s="437" t="n">
        <v>223</v>
      </c>
      <c r="F1533" s="437">
        <f>ROUND(Source!AQ1523,O1533)</f>
        <v/>
      </c>
      <c r="G1533" s="437" t="inlineStr">
        <is>
          <t>ОборудЗак</t>
        </is>
      </c>
      <c r="H1533" s="437" t="inlineStr">
        <is>
          <t>Стоимость оборудования заказчика</t>
        </is>
      </c>
      <c r="I1533" s="437" t="n"/>
      <c r="J1533" s="437" t="n"/>
      <c r="K1533" s="437" t="n">
        <v>223</v>
      </c>
      <c r="L1533" s="437" t="n">
        <v>9</v>
      </c>
      <c r="M1533" s="437" t="n">
        <v>3</v>
      </c>
      <c r="N1533" s="437" t="inlineStr"/>
      <c r="O1533" s="437" t="n">
        <v>0</v>
      </c>
      <c r="P1533" s="437" t="n"/>
      <c r="Q1533" s="437" t="n"/>
      <c r="R1533" s="437" t="n"/>
      <c r="S1533" s="437" t="n"/>
      <c r="T1533" s="437" t="n"/>
      <c r="U1533" s="437" t="n"/>
      <c r="V1533" s="437" t="n"/>
      <c r="W1533" s="437" t="n">
        <v>0</v>
      </c>
      <c r="X1533" s="437" t="n">
        <v>1</v>
      </c>
      <c r="Y1533" s="437" t="n">
        <v>0</v>
      </c>
      <c r="Z1533" s="437" t="n"/>
      <c r="AA1533" s="437" t="n"/>
      <c r="AB1533" s="437" t="n"/>
    </row>
    <row r="1534">
      <c r="A1534" s="437" t="n">
        <v>50</v>
      </c>
      <c r="B1534" s="437" t="n">
        <v>0</v>
      </c>
      <c r="C1534" s="437" t="n">
        <v>0</v>
      </c>
      <c r="D1534" s="437" t="n">
        <v>1</v>
      </c>
      <c r="E1534" s="437" t="n">
        <v>229</v>
      </c>
      <c r="F1534" s="437">
        <f>ROUND(Source!AZ1523,O1534)</f>
        <v/>
      </c>
      <c r="G1534" s="437" t="inlineStr">
        <is>
          <t>ОборудПод</t>
        </is>
      </c>
      <c r="H1534" s="437" t="inlineStr">
        <is>
          <t>Стоимость оборудования подрядчика</t>
        </is>
      </c>
      <c r="I1534" s="437" t="n"/>
      <c r="J1534" s="437" t="n"/>
      <c r="K1534" s="437" t="n">
        <v>229</v>
      </c>
      <c r="L1534" s="437" t="n">
        <v>10</v>
      </c>
      <c r="M1534" s="437" t="n">
        <v>3</v>
      </c>
      <c r="N1534" s="437" t="inlineStr"/>
      <c r="O1534" s="437" t="n">
        <v>0</v>
      </c>
      <c r="P1534" s="437" t="n"/>
      <c r="Q1534" s="437" t="n"/>
      <c r="R1534" s="437" t="n"/>
      <c r="S1534" s="437" t="n"/>
      <c r="T1534" s="437" t="n"/>
      <c r="U1534" s="437" t="n"/>
      <c r="V1534" s="437" t="n"/>
      <c r="W1534" s="437" t="n">
        <v>0</v>
      </c>
      <c r="X1534" s="437" t="n">
        <v>1</v>
      </c>
      <c r="Y1534" s="437" t="n">
        <v>0</v>
      </c>
      <c r="Z1534" s="437" t="n"/>
      <c r="AA1534" s="437" t="n"/>
      <c r="AB1534" s="437" t="n"/>
    </row>
    <row r="1535">
      <c r="A1535" s="437" t="n">
        <v>50</v>
      </c>
      <c r="B1535" s="437" t="n">
        <v>0</v>
      </c>
      <c r="C1535" s="437" t="n">
        <v>0</v>
      </c>
      <c r="D1535" s="437" t="n">
        <v>1</v>
      </c>
      <c r="E1535" s="437" t="n">
        <v>203</v>
      </c>
      <c r="F1535" s="437">
        <f>ROUND(Source!Q1523,O1535)</f>
        <v/>
      </c>
      <c r="G1535" s="437" t="inlineStr">
        <is>
          <t>ЭММ</t>
        </is>
      </c>
      <c r="H1535" s="437" t="inlineStr">
        <is>
          <t>Эксплуатация машин</t>
        </is>
      </c>
      <c r="I1535" s="437" t="n"/>
      <c r="J1535" s="437" t="n"/>
      <c r="K1535" s="437" t="n">
        <v>203</v>
      </c>
      <c r="L1535" s="437" t="n">
        <v>11</v>
      </c>
      <c r="M1535" s="437" t="n">
        <v>3</v>
      </c>
      <c r="N1535" s="437" t="inlineStr"/>
      <c r="O1535" s="437" t="n">
        <v>0</v>
      </c>
      <c r="P1535" s="437" t="n"/>
      <c r="Q1535" s="437" t="n"/>
      <c r="R1535" s="437" t="n"/>
      <c r="S1535" s="437" t="n"/>
      <c r="T1535" s="437" t="n"/>
      <c r="U1535" s="437" t="n"/>
      <c r="V1535" s="437" t="n"/>
      <c r="W1535" s="437" t="n">
        <v>0</v>
      </c>
      <c r="X1535" s="437" t="n">
        <v>1</v>
      </c>
      <c r="Y1535" s="437" t="n">
        <v>0</v>
      </c>
      <c r="Z1535" s="437" t="n"/>
      <c r="AA1535" s="437" t="n"/>
      <c r="AB1535" s="437" t="n"/>
    </row>
    <row r="1536">
      <c r="A1536" s="437" t="n">
        <v>50</v>
      </c>
      <c r="B1536" s="437" t="n">
        <v>0</v>
      </c>
      <c r="C1536" s="437" t="n">
        <v>0</v>
      </c>
      <c r="D1536" s="437" t="n">
        <v>1</v>
      </c>
      <c r="E1536" s="437" t="n">
        <v>231</v>
      </c>
      <c r="F1536" s="437">
        <f>ROUND(Source!BB1523,O1536)</f>
        <v/>
      </c>
      <c r="G1536" s="437" t="inlineStr">
        <is>
          <t>ЭММсНРиСП</t>
        </is>
      </c>
      <c r="H1536" s="437" t="inlineStr">
        <is>
          <t>Эксплуатация машин по ТСН-2001.16</t>
        </is>
      </c>
      <c r="I1536" s="437" t="n"/>
      <c r="J1536" s="437" t="n"/>
      <c r="K1536" s="437" t="n">
        <v>231</v>
      </c>
      <c r="L1536" s="437" t="n">
        <v>12</v>
      </c>
      <c r="M1536" s="437" t="n">
        <v>3</v>
      </c>
      <c r="N1536" s="437" t="inlineStr"/>
      <c r="O1536" s="437" t="n">
        <v>0</v>
      </c>
      <c r="P1536" s="437" t="n"/>
      <c r="Q1536" s="437" t="n"/>
      <c r="R1536" s="437" t="n"/>
      <c r="S1536" s="437" t="n"/>
      <c r="T1536" s="437" t="n"/>
      <c r="U1536" s="437" t="n"/>
      <c r="V1536" s="437" t="n"/>
      <c r="W1536" s="437" t="n">
        <v>0</v>
      </c>
      <c r="X1536" s="437" t="n">
        <v>1</v>
      </c>
      <c r="Y1536" s="437" t="n">
        <v>0</v>
      </c>
      <c r="Z1536" s="437" t="n"/>
      <c r="AA1536" s="437" t="n"/>
      <c r="AB1536" s="437" t="n"/>
    </row>
    <row r="1537">
      <c r="A1537" s="437" t="n">
        <v>50</v>
      </c>
      <c r="B1537" s="437" t="n">
        <v>0</v>
      </c>
      <c r="C1537" s="437" t="n">
        <v>0</v>
      </c>
      <c r="D1537" s="437" t="n">
        <v>1</v>
      </c>
      <c r="E1537" s="437" t="n">
        <v>204</v>
      </c>
      <c r="F1537" s="437">
        <f>ROUND(Source!R1523,O1537)</f>
        <v/>
      </c>
      <c r="G1537" s="437" t="inlineStr">
        <is>
          <t>ЗПМ</t>
        </is>
      </c>
      <c r="H1537" s="437" t="inlineStr">
        <is>
          <t>ЗП машинистов</t>
        </is>
      </c>
      <c r="I1537" s="437" t="n"/>
      <c r="J1537" s="437" t="n"/>
      <c r="K1537" s="437" t="n">
        <v>204</v>
      </c>
      <c r="L1537" s="437" t="n">
        <v>13</v>
      </c>
      <c r="M1537" s="437" t="n">
        <v>3</v>
      </c>
      <c r="N1537" s="437" t="inlineStr"/>
      <c r="O1537" s="437" t="n">
        <v>0</v>
      </c>
      <c r="P1537" s="437" t="n"/>
      <c r="Q1537" s="437" t="n"/>
      <c r="R1537" s="437" t="n"/>
      <c r="S1537" s="437" t="n"/>
      <c r="T1537" s="437" t="n"/>
      <c r="U1537" s="437" t="n"/>
      <c r="V1537" s="437" t="n"/>
      <c r="W1537" s="437" t="n">
        <v>0</v>
      </c>
      <c r="X1537" s="437" t="n">
        <v>1</v>
      </c>
      <c r="Y1537" s="437" t="n">
        <v>0</v>
      </c>
      <c r="Z1537" s="437" t="n"/>
      <c r="AA1537" s="437" t="n"/>
      <c r="AB1537" s="437" t="n"/>
    </row>
    <row r="1538">
      <c r="A1538" s="437" t="n">
        <v>50</v>
      </c>
      <c r="B1538" s="437" t="n">
        <v>0</v>
      </c>
      <c r="C1538" s="437" t="n">
        <v>0</v>
      </c>
      <c r="D1538" s="437" t="n">
        <v>1</v>
      </c>
      <c r="E1538" s="437" t="n">
        <v>205</v>
      </c>
      <c r="F1538" s="437">
        <f>ROUND(Source!S1523,O1538)</f>
        <v/>
      </c>
      <c r="G1538" s="437" t="inlineStr">
        <is>
          <t>ОЗП</t>
        </is>
      </c>
      <c r="H1538" s="437" t="inlineStr">
        <is>
          <t>Основная ЗП рабочих</t>
        </is>
      </c>
      <c r="I1538" s="437" t="n"/>
      <c r="J1538" s="437" t="n"/>
      <c r="K1538" s="437" t="n">
        <v>205</v>
      </c>
      <c r="L1538" s="437" t="n">
        <v>14</v>
      </c>
      <c r="M1538" s="437" t="n">
        <v>3</v>
      </c>
      <c r="N1538" s="437" t="inlineStr"/>
      <c r="O1538" s="437" t="n">
        <v>0</v>
      </c>
      <c r="P1538" s="437" t="n"/>
      <c r="Q1538" s="437" t="n"/>
      <c r="R1538" s="437" t="n"/>
      <c r="S1538" s="437" t="n"/>
      <c r="T1538" s="437" t="n"/>
      <c r="U1538" s="437" t="n"/>
      <c r="V1538" s="437" t="n"/>
      <c r="W1538" s="437" t="n">
        <v>0</v>
      </c>
      <c r="X1538" s="437" t="n">
        <v>1</v>
      </c>
      <c r="Y1538" s="437" t="n">
        <v>0</v>
      </c>
      <c r="Z1538" s="437" t="n"/>
      <c r="AA1538" s="437" t="n"/>
      <c r="AB1538" s="437" t="n"/>
    </row>
    <row r="1539">
      <c r="A1539" s="437" t="n">
        <v>50</v>
      </c>
      <c r="B1539" s="437" t="n">
        <v>0</v>
      </c>
      <c r="C1539" s="437" t="n">
        <v>0</v>
      </c>
      <c r="D1539" s="437" t="n">
        <v>1</v>
      </c>
      <c r="E1539" s="437" t="n">
        <v>232</v>
      </c>
      <c r="F1539" s="437">
        <f>ROUND(Source!BC1523,O1539)</f>
        <v/>
      </c>
      <c r="G1539" s="437" t="inlineStr">
        <is>
          <t>ОЗПсНРиСП</t>
        </is>
      </c>
      <c r="H1539" s="437" t="inlineStr">
        <is>
          <t>Основная ЗП рабочих по ТСН-2001.16</t>
        </is>
      </c>
      <c r="I1539" s="437" t="n"/>
      <c r="J1539" s="437" t="n"/>
      <c r="K1539" s="437" t="n">
        <v>232</v>
      </c>
      <c r="L1539" s="437" t="n">
        <v>15</v>
      </c>
      <c r="M1539" s="437" t="n">
        <v>3</v>
      </c>
      <c r="N1539" s="437" t="inlineStr"/>
      <c r="O1539" s="437" t="n">
        <v>0</v>
      </c>
      <c r="P1539" s="437" t="n"/>
      <c r="Q1539" s="437" t="n"/>
      <c r="R1539" s="437" t="n"/>
      <c r="S1539" s="437" t="n"/>
      <c r="T1539" s="437" t="n"/>
      <c r="U1539" s="437" t="n"/>
      <c r="V1539" s="437" t="n"/>
      <c r="W1539" s="437" t="n">
        <v>0</v>
      </c>
      <c r="X1539" s="437" t="n">
        <v>1</v>
      </c>
      <c r="Y1539" s="437" t="n">
        <v>0</v>
      </c>
      <c r="Z1539" s="437" t="n"/>
      <c r="AA1539" s="437" t="n"/>
      <c r="AB1539" s="437" t="n"/>
    </row>
    <row r="1540">
      <c r="A1540" s="437" t="n">
        <v>50</v>
      </c>
      <c r="B1540" s="437" t="n">
        <v>0</v>
      </c>
      <c r="C1540" s="437" t="n">
        <v>0</v>
      </c>
      <c r="D1540" s="437" t="n">
        <v>1</v>
      </c>
      <c r="E1540" s="437" t="n">
        <v>214</v>
      </c>
      <c r="F1540" s="437">
        <f>ROUND(Source!AS1523,O1540)</f>
        <v/>
      </c>
      <c r="G1540" s="437" t="inlineStr">
        <is>
          <t>Строит</t>
        </is>
      </c>
      <c r="H1540" s="437" t="inlineStr">
        <is>
          <t>Строительные работы с НР и СП</t>
        </is>
      </c>
      <c r="I1540" s="437" t="n"/>
      <c r="J1540" s="437" t="n"/>
      <c r="K1540" s="437" t="n">
        <v>214</v>
      </c>
      <c r="L1540" s="437" t="n">
        <v>16</v>
      </c>
      <c r="M1540" s="437" t="n">
        <v>3</v>
      </c>
      <c r="N1540" s="437" t="inlineStr"/>
      <c r="O1540" s="437" t="n">
        <v>0</v>
      </c>
      <c r="P1540" s="437" t="n"/>
      <c r="Q1540" s="437" t="n"/>
      <c r="R1540" s="437" t="n"/>
      <c r="S1540" s="437" t="n"/>
      <c r="T1540" s="437" t="n"/>
      <c r="U1540" s="437" t="n"/>
      <c r="V1540" s="437" t="n"/>
      <c r="W1540" s="437" t="n">
        <v>0</v>
      </c>
      <c r="X1540" s="437" t="n">
        <v>1</v>
      </c>
      <c r="Y1540" s="437" t="n">
        <v>0</v>
      </c>
      <c r="Z1540" s="437" t="n"/>
      <c r="AA1540" s="437" t="n"/>
      <c r="AB1540" s="437" t="n"/>
    </row>
    <row r="1541">
      <c r="A1541" s="437" t="n">
        <v>50</v>
      </c>
      <c r="B1541" s="437" t="n">
        <v>0</v>
      </c>
      <c r="C1541" s="437" t="n">
        <v>0</v>
      </c>
      <c r="D1541" s="437" t="n">
        <v>1</v>
      </c>
      <c r="E1541" s="437" t="n">
        <v>215</v>
      </c>
      <c r="F1541" s="437">
        <f>ROUND(Source!AT1523,O1541)</f>
        <v/>
      </c>
      <c r="G1541" s="437" t="inlineStr">
        <is>
          <t>Монтаж</t>
        </is>
      </c>
      <c r="H1541" s="437" t="inlineStr">
        <is>
          <t>Монтажные работы с НР и СП</t>
        </is>
      </c>
      <c r="I1541" s="437" t="n"/>
      <c r="J1541" s="437" t="n"/>
      <c r="K1541" s="437" t="n">
        <v>215</v>
      </c>
      <c r="L1541" s="437" t="n">
        <v>17</v>
      </c>
      <c r="M1541" s="437" t="n">
        <v>3</v>
      </c>
      <c r="N1541" s="437" t="inlineStr"/>
      <c r="O1541" s="437" t="n">
        <v>0</v>
      </c>
      <c r="P1541" s="437" t="n"/>
      <c r="Q1541" s="437" t="n"/>
      <c r="R1541" s="437" t="n"/>
      <c r="S1541" s="437" t="n"/>
      <c r="T1541" s="437" t="n"/>
      <c r="U1541" s="437" t="n"/>
      <c r="V1541" s="437" t="n"/>
      <c r="W1541" s="437" t="n">
        <v>0</v>
      </c>
      <c r="X1541" s="437" t="n">
        <v>1</v>
      </c>
      <c r="Y1541" s="437" t="n">
        <v>0</v>
      </c>
      <c r="Z1541" s="437" t="n"/>
      <c r="AA1541" s="437" t="n"/>
      <c r="AB1541" s="437" t="n"/>
    </row>
    <row r="1542">
      <c r="A1542" s="437" t="n">
        <v>50</v>
      </c>
      <c r="B1542" s="437" t="n">
        <v>0</v>
      </c>
      <c r="C1542" s="437" t="n">
        <v>0</v>
      </c>
      <c r="D1542" s="437" t="n">
        <v>1</v>
      </c>
      <c r="E1542" s="437" t="n">
        <v>217</v>
      </c>
      <c r="F1542" s="437">
        <f>ROUND(Source!AU1523,O1542)</f>
        <v/>
      </c>
      <c r="G1542" s="437" t="inlineStr">
        <is>
          <t>Прочие</t>
        </is>
      </c>
      <c r="H1542" s="437" t="inlineStr">
        <is>
          <t>Прочие работы с НР и СП</t>
        </is>
      </c>
      <c r="I1542" s="437" t="n"/>
      <c r="J1542" s="437" t="n"/>
      <c r="K1542" s="437" t="n">
        <v>217</v>
      </c>
      <c r="L1542" s="437" t="n">
        <v>18</v>
      </c>
      <c r="M1542" s="437" t="n">
        <v>3</v>
      </c>
      <c r="N1542" s="437" t="inlineStr"/>
      <c r="O1542" s="437" t="n">
        <v>0</v>
      </c>
      <c r="P1542" s="437" t="n"/>
      <c r="Q1542" s="437" t="n"/>
      <c r="R1542" s="437" t="n"/>
      <c r="S1542" s="437" t="n"/>
      <c r="T1542" s="437" t="n"/>
      <c r="U1542" s="437" t="n"/>
      <c r="V1542" s="437" t="n"/>
      <c r="W1542" s="437" t="n">
        <v>0</v>
      </c>
      <c r="X1542" s="437" t="n">
        <v>1</v>
      </c>
      <c r="Y1542" s="437" t="n">
        <v>0</v>
      </c>
      <c r="Z1542" s="437" t="n"/>
      <c r="AA1542" s="437" t="n"/>
      <c r="AB1542" s="437" t="n"/>
    </row>
    <row r="1543">
      <c r="A1543" s="437" t="n">
        <v>50</v>
      </c>
      <c r="B1543" s="437" t="n">
        <v>0</v>
      </c>
      <c r="C1543" s="437" t="n">
        <v>0</v>
      </c>
      <c r="D1543" s="437" t="n">
        <v>1</v>
      </c>
      <c r="E1543" s="437" t="n">
        <v>230</v>
      </c>
      <c r="F1543" s="437">
        <f>ROUND(Source!BA1523,O1543)</f>
        <v/>
      </c>
      <c r="G1543" s="437" t="inlineStr">
        <is>
          <t>ПрочиеЗатр</t>
        </is>
      </c>
      <c r="H1543" s="437" t="inlineStr">
        <is>
          <t>Прочие затраты по ТСН-2001.16</t>
        </is>
      </c>
      <c r="I1543" s="437" t="n"/>
      <c r="J1543" s="437" t="n"/>
      <c r="K1543" s="437" t="n">
        <v>230</v>
      </c>
      <c r="L1543" s="437" t="n">
        <v>19</v>
      </c>
      <c r="M1543" s="437" t="n">
        <v>3</v>
      </c>
      <c r="N1543" s="437" t="inlineStr"/>
      <c r="O1543" s="437" t="n">
        <v>0</v>
      </c>
      <c r="P1543" s="437" t="n"/>
      <c r="Q1543" s="437" t="n"/>
      <c r="R1543" s="437" t="n"/>
      <c r="S1543" s="437" t="n"/>
      <c r="T1543" s="437" t="n"/>
      <c r="U1543" s="437" t="n"/>
      <c r="V1543" s="437" t="n"/>
      <c r="W1543" s="437" t="n">
        <v>0</v>
      </c>
      <c r="X1543" s="437" t="n">
        <v>1</v>
      </c>
      <c r="Y1543" s="437" t="n">
        <v>0</v>
      </c>
      <c r="Z1543" s="437" t="n"/>
      <c r="AA1543" s="437" t="n"/>
      <c r="AB1543" s="437" t="n"/>
    </row>
    <row r="1544">
      <c r="A1544" s="437" t="n">
        <v>50</v>
      </c>
      <c r="B1544" s="437" t="n">
        <v>0</v>
      </c>
      <c r="C1544" s="437" t="n">
        <v>0</v>
      </c>
      <c r="D1544" s="437" t="n">
        <v>1</v>
      </c>
      <c r="E1544" s="437" t="n">
        <v>206</v>
      </c>
      <c r="F1544" s="437">
        <f>ROUND(Source!T1523,O1544)</f>
        <v/>
      </c>
      <c r="G1544" s="437" t="inlineStr">
        <is>
          <t>ВозврМат</t>
        </is>
      </c>
      <c r="H1544" s="437" t="inlineStr">
        <is>
          <t>Возврат материалов</t>
        </is>
      </c>
      <c r="I1544" s="437" t="n"/>
      <c r="J1544" s="437" t="n"/>
      <c r="K1544" s="437" t="n">
        <v>206</v>
      </c>
      <c r="L1544" s="437" t="n">
        <v>20</v>
      </c>
      <c r="M1544" s="437" t="n">
        <v>3</v>
      </c>
      <c r="N1544" s="437" t="inlineStr"/>
      <c r="O1544" s="437" t="n">
        <v>0</v>
      </c>
      <c r="P1544" s="437" t="n"/>
      <c r="Q1544" s="437" t="n"/>
      <c r="R1544" s="437" t="n"/>
      <c r="S1544" s="437" t="n"/>
      <c r="T1544" s="437" t="n"/>
      <c r="U1544" s="437" t="n"/>
      <c r="V1544" s="437" t="n"/>
      <c r="W1544" s="437" t="n">
        <v>0</v>
      </c>
      <c r="X1544" s="437" t="n">
        <v>1</v>
      </c>
      <c r="Y1544" s="437" t="n">
        <v>0</v>
      </c>
      <c r="Z1544" s="437" t="n"/>
      <c r="AA1544" s="437" t="n"/>
      <c r="AB1544" s="437" t="n"/>
    </row>
    <row r="1545">
      <c r="A1545" s="437" t="n">
        <v>50</v>
      </c>
      <c r="B1545" s="437" t="n">
        <v>0</v>
      </c>
      <c r="C1545" s="437" t="n">
        <v>0</v>
      </c>
      <c r="D1545" s="437" t="n">
        <v>1</v>
      </c>
      <c r="E1545" s="437" t="n">
        <v>207</v>
      </c>
      <c r="F1545" s="437">
        <f>ROUND(Source!U1523,O1545)</f>
        <v/>
      </c>
      <c r="G1545" s="437" t="inlineStr">
        <is>
          <t>ТрудСтр</t>
        </is>
      </c>
      <c r="H1545" s="437" t="inlineStr">
        <is>
          <t>Трудозатраты строителей</t>
        </is>
      </c>
      <c r="I1545" s="437" t="n"/>
      <c r="J1545" s="437" t="n"/>
      <c r="K1545" s="437" t="n">
        <v>207</v>
      </c>
      <c r="L1545" s="437" t="n">
        <v>21</v>
      </c>
      <c r="M1545" s="437" t="n">
        <v>3</v>
      </c>
      <c r="N1545" s="437" t="inlineStr"/>
      <c r="O1545" s="437" t="n">
        <v>7</v>
      </c>
      <c r="P1545" s="437" t="n"/>
      <c r="Q1545" s="437" t="n"/>
      <c r="R1545" s="437" t="n"/>
      <c r="S1545" s="437" t="n"/>
      <c r="T1545" s="437" t="n"/>
      <c r="U1545" s="437" t="n"/>
      <c r="V1545" s="437" t="n"/>
      <c r="W1545" s="437" t="n">
        <v>0</v>
      </c>
      <c r="X1545" s="437" t="n">
        <v>1</v>
      </c>
      <c r="Y1545" s="437" t="n">
        <v>0</v>
      </c>
      <c r="Z1545" s="437" t="n"/>
      <c r="AA1545" s="437" t="n"/>
      <c r="AB1545" s="437" t="n"/>
    </row>
    <row r="1546">
      <c r="A1546" s="437" t="n">
        <v>50</v>
      </c>
      <c r="B1546" s="437" t="n">
        <v>0</v>
      </c>
      <c r="C1546" s="437" t="n">
        <v>0</v>
      </c>
      <c r="D1546" s="437" t="n">
        <v>1</v>
      </c>
      <c r="E1546" s="437" t="n">
        <v>208</v>
      </c>
      <c r="F1546" s="437">
        <f>ROUND(Source!V1523,O1546)</f>
        <v/>
      </c>
      <c r="G1546" s="437" t="inlineStr">
        <is>
          <t>ТрудМаш</t>
        </is>
      </c>
      <c r="H1546" s="437" t="inlineStr">
        <is>
          <t>Трудозатраты машинистов</t>
        </is>
      </c>
      <c r="I1546" s="437" t="n"/>
      <c r="J1546" s="437" t="n"/>
      <c r="K1546" s="437" t="n">
        <v>208</v>
      </c>
      <c r="L1546" s="437" t="n">
        <v>22</v>
      </c>
      <c r="M1546" s="437" t="n">
        <v>3</v>
      </c>
      <c r="N1546" s="437" t="inlineStr"/>
      <c r="O1546" s="437" t="n">
        <v>7</v>
      </c>
      <c r="P1546" s="437" t="n"/>
      <c r="Q1546" s="437" t="n"/>
      <c r="R1546" s="437" t="n"/>
      <c r="S1546" s="437" t="n"/>
      <c r="T1546" s="437" t="n"/>
      <c r="U1546" s="437" t="n"/>
      <c r="V1546" s="437" t="n"/>
      <c r="W1546" s="437" t="n">
        <v>0</v>
      </c>
      <c r="X1546" s="437" t="n">
        <v>1</v>
      </c>
      <c r="Y1546" s="437" t="n">
        <v>0</v>
      </c>
      <c r="Z1546" s="437" t="n"/>
      <c r="AA1546" s="437" t="n"/>
      <c r="AB1546" s="437" t="n"/>
    </row>
    <row r="1547">
      <c r="A1547" s="437" t="n">
        <v>50</v>
      </c>
      <c r="B1547" s="437" t="n">
        <v>0</v>
      </c>
      <c r="C1547" s="437" t="n">
        <v>0</v>
      </c>
      <c r="D1547" s="437" t="n">
        <v>1</v>
      </c>
      <c r="E1547" s="437" t="n">
        <v>209</v>
      </c>
      <c r="F1547" s="437">
        <f>ROUND(Source!W1523,O1547)</f>
        <v/>
      </c>
      <c r="G1547" s="437" t="inlineStr">
        <is>
          <t>ТранспМат</t>
        </is>
      </c>
      <c r="H1547" s="437" t="inlineStr">
        <is>
          <t>Транспорт материалов</t>
        </is>
      </c>
      <c r="I1547" s="437" t="n"/>
      <c r="J1547" s="437" t="n"/>
      <c r="K1547" s="437" t="n">
        <v>209</v>
      </c>
      <c r="L1547" s="437" t="n">
        <v>23</v>
      </c>
      <c r="M1547" s="437" t="n">
        <v>3</v>
      </c>
      <c r="N1547" s="437" t="inlineStr"/>
      <c r="O1547" s="437" t="n">
        <v>0</v>
      </c>
      <c r="P1547" s="437" t="n"/>
      <c r="Q1547" s="437" t="n"/>
      <c r="R1547" s="437" t="n"/>
      <c r="S1547" s="437" t="n"/>
      <c r="T1547" s="437" t="n"/>
      <c r="U1547" s="437" t="n"/>
      <c r="V1547" s="437" t="n"/>
      <c r="W1547" s="437" t="n">
        <v>0</v>
      </c>
      <c r="X1547" s="437" t="n">
        <v>1</v>
      </c>
      <c r="Y1547" s="437" t="n">
        <v>0</v>
      </c>
      <c r="Z1547" s="437" t="n"/>
      <c r="AA1547" s="437" t="n"/>
      <c r="AB1547" s="437" t="n"/>
    </row>
    <row r="1548">
      <c r="A1548" s="437" t="n">
        <v>50</v>
      </c>
      <c r="B1548" s="437" t="n">
        <v>0</v>
      </c>
      <c r="C1548" s="437" t="n">
        <v>0</v>
      </c>
      <c r="D1548" s="437" t="n">
        <v>1</v>
      </c>
      <c r="E1548" s="437" t="n">
        <v>233</v>
      </c>
      <c r="F1548" s="437">
        <f>ROUND(Source!BD1523,O1548)</f>
        <v/>
      </c>
      <c r="G1548" s="437" t="inlineStr">
        <is>
          <t>Перевозка</t>
        </is>
      </c>
      <c r="H1548" s="437" t="inlineStr">
        <is>
          <t>Перевозка грузов</t>
        </is>
      </c>
      <c r="I1548" s="437" t="n"/>
      <c r="J1548" s="437" t="n"/>
      <c r="K1548" s="437" t="n">
        <v>233</v>
      </c>
      <c r="L1548" s="437" t="n">
        <v>24</v>
      </c>
      <c r="M1548" s="437" t="n">
        <v>3</v>
      </c>
      <c r="N1548" s="437" t="inlineStr"/>
      <c r="O1548" s="437" t="n">
        <v>0</v>
      </c>
      <c r="P1548" s="437" t="n"/>
      <c r="Q1548" s="437" t="n"/>
      <c r="R1548" s="437" t="n"/>
      <c r="S1548" s="437" t="n"/>
      <c r="T1548" s="437" t="n"/>
      <c r="U1548" s="437" t="n"/>
      <c r="V1548" s="437" t="n"/>
      <c r="W1548" s="437" t="n">
        <v>0</v>
      </c>
      <c r="X1548" s="437" t="n">
        <v>1</v>
      </c>
      <c r="Y1548" s="437" t="n">
        <v>0</v>
      </c>
      <c r="Z1548" s="437" t="n"/>
      <c r="AA1548" s="437" t="n"/>
      <c r="AB1548" s="437" t="n"/>
    </row>
    <row r="1549">
      <c r="A1549" s="437" t="n">
        <v>50</v>
      </c>
      <c r="B1549" s="437" t="n">
        <v>0</v>
      </c>
      <c r="C1549" s="437" t="n">
        <v>0</v>
      </c>
      <c r="D1549" s="437" t="n">
        <v>1</v>
      </c>
      <c r="E1549" s="437" t="n">
        <v>210</v>
      </c>
      <c r="F1549" s="437">
        <f>ROUND(Source!X1523,O1549)</f>
        <v/>
      </c>
      <c r="G1549" s="437" t="inlineStr">
        <is>
          <t>НР</t>
        </is>
      </c>
      <c r="H1549" s="437" t="inlineStr">
        <is>
          <t>Накладные расходы</t>
        </is>
      </c>
      <c r="I1549" s="437" t="n"/>
      <c r="J1549" s="437" t="n"/>
      <c r="K1549" s="437" t="n">
        <v>210</v>
      </c>
      <c r="L1549" s="437" t="n">
        <v>25</v>
      </c>
      <c r="M1549" s="437" t="n">
        <v>3</v>
      </c>
      <c r="N1549" s="437" t="inlineStr"/>
      <c r="O1549" s="437" t="n">
        <v>0</v>
      </c>
      <c r="P1549" s="437" t="n"/>
      <c r="Q1549" s="437" t="n"/>
      <c r="R1549" s="437" t="n"/>
      <c r="S1549" s="437" t="n"/>
      <c r="T1549" s="437" t="n"/>
      <c r="U1549" s="437" t="n"/>
      <c r="V1549" s="437" t="n"/>
      <c r="W1549" s="437" t="n">
        <v>0</v>
      </c>
      <c r="X1549" s="437" t="n">
        <v>1</v>
      </c>
      <c r="Y1549" s="437" t="n">
        <v>0</v>
      </c>
      <c r="Z1549" s="437" t="n"/>
      <c r="AA1549" s="437" t="n"/>
      <c r="AB1549" s="437" t="n"/>
    </row>
    <row r="1550">
      <c r="A1550" s="437" t="n">
        <v>50</v>
      </c>
      <c r="B1550" s="437" t="n">
        <v>0</v>
      </c>
      <c r="C1550" s="437" t="n">
        <v>0</v>
      </c>
      <c r="D1550" s="437" t="n">
        <v>1</v>
      </c>
      <c r="E1550" s="437" t="n">
        <v>211</v>
      </c>
      <c r="F1550" s="437">
        <f>ROUND(Source!Y1523,O1550)</f>
        <v/>
      </c>
      <c r="G1550" s="437" t="inlineStr">
        <is>
          <t>СмПриб</t>
        </is>
      </c>
      <c r="H1550" s="437" t="inlineStr">
        <is>
          <t>Сметная прибыль</t>
        </is>
      </c>
      <c r="I1550" s="437" t="n"/>
      <c r="J1550" s="437" t="n"/>
      <c r="K1550" s="437" t="n">
        <v>211</v>
      </c>
      <c r="L1550" s="437" t="n">
        <v>26</v>
      </c>
      <c r="M1550" s="437" t="n">
        <v>3</v>
      </c>
      <c r="N1550" s="437" t="inlineStr"/>
      <c r="O1550" s="437" t="n">
        <v>0</v>
      </c>
      <c r="P1550" s="437" t="n"/>
      <c r="Q1550" s="437" t="n"/>
      <c r="R1550" s="437" t="n"/>
      <c r="S1550" s="437" t="n"/>
      <c r="T1550" s="437" t="n"/>
      <c r="U1550" s="437" t="n"/>
      <c r="V1550" s="437" t="n"/>
      <c r="W1550" s="437" t="n">
        <v>0</v>
      </c>
      <c r="X1550" s="437" t="n">
        <v>1</v>
      </c>
      <c r="Y1550" s="437" t="n">
        <v>0</v>
      </c>
      <c r="Z1550" s="437" t="n"/>
      <c r="AA1550" s="437" t="n"/>
      <c r="AB1550" s="437" t="n"/>
    </row>
    <row r="1551">
      <c r="A1551" s="437" t="n">
        <v>50</v>
      </c>
      <c r="B1551" s="437" t="n">
        <v>0</v>
      </c>
      <c r="C1551" s="437" t="n">
        <v>0</v>
      </c>
      <c r="D1551" s="437" t="n">
        <v>1</v>
      </c>
      <c r="E1551" s="437" t="n">
        <v>224</v>
      </c>
      <c r="F1551" s="437">
        <f>ROUND(Source!AR1523,O1551)</f>
        <v/>
      </c>
      <c r="G1551" s="437" t="inlineStr">
        <is>
          <t>Всего</t>
        </is>
      </c>
      <c r="H1551" s="437" t="inlineStr">
        <is>
          <t>Всего с НР и СП</t>
        </is>
      </c>
      <c r="I1551" s="437" t="n"/>
      <c r="J1551" s="437" t="n"/>
      <c r="K1551" s="437" t="n">
        <v>224</v>
      </c>
      <c r="L1551" s="437" t="n">
        <v>27</v>
      </c>
      <c r="M1551" s="437" t="n">
        <v>3</v>
      </c>
      <c r="N1551" s="437" t="inlineStr"/>
      <c r="O1551" s="437" t="n">
        <v>0</v>
      </c>
      <c r="P1551" s="437" t="n"/>
      <c r="Q1551" s="437" t="n"/>
      <c r="R1551" s="437" t="n"/>
      <c r="S1551" s="437" t="n"/>
      <c r="T1551" s="437" t="n"/>
      <c r="U1551" s="437" t="n"/>
      <c r="V1551" s="437" t="n"/>
      <c r="W1551" s="437" t="n">
        <v>0</v>
      </c>
      <c r="X1551" s="437" t="n">
        <v>1</v>
      </c>
      <c r="Y1551" s="437" t="n">
        <v>0</v>
      </c>
      <c r="Z1551" s="437" t="n"/>
      <c r="AA1551" s="437" t="n"/>
      <c r="AB1551" s="437" t="n"/>
    </row>
    <row r="1552">
      <c r="A1552" s="437" t="n">
        <v>50</v>
      </c>
      <c r="B1552" s="437" t="n">
        <v>0</v>
      </c>
      <c r="C1552" s="437" t="n">
        <v>0</v>
      </c>
      <c r="D1552" s="437" t="n">
        <v>2</v>
      </c>
      <c r="E1552" s="437" t="n">
        <v>0</v>
      </c>
      <c r="F1552" s="437">
        <f>ROUND(F1551,O1552)</f>
        <v/>
      </c>
      <c r="G1552" s="437" t="inlineStr">
        <is>
          <t>и1</t>
        </is>
      </c>
      <c r="H1552" s="437" t="inlineStr">
        <is>
          <t>Итого</t>
        </is>
      </c>
      <c r="I1552" s="437" t="n"/>
      <c r="J1552" s="437" t="n"/>
      <c r="K1552" s="437" t="n">
        <v>212</v>
      </c>
      <c r="L1552" s="437" t="n">
        <v>28</v>
      </c>
      <c r="M1552" s="437" t="n">
        <v>0</v>
      </c>
      <c r="N1552" s="437" t="inlineStr"/>
      <c r="O1552" s="437" t="n">
        <v>0</v>
      </c>
      <c r="P1552" s="437" t="n"/>
      <c r="Q1552" s="437" t="n"/>
      <c r="R1552" s="437" t="n"/>
      <c r="S1552" s="437" t="n"/>
      <c r="T1552" s="437" t="n"/>
      <c r="U1552" s="437" t="n"/>
      <c r="V1552" s="437" t="n"/>
      <c r="W1552" s="437" t="n">
        <v>0</v>
      </c>
      <c r="X1552" s="437" t="n">
        <v>1</v>
      </c>
      <c r="Y1552" s="437" t="n">
        <v>0</v>
      </c>
      <c r="Z1552" s="437" t="n"/>
      <c r="AA1552" s="437" t="n"/>
      <c r="AB1552" s="437" t="n"/>
    </row>
    <row r="1553">
      <c r="A1553" s="437" t="n">
        <v>50</v>
      </c>
      <c r="B1553" s="437" t="n">
        <v>0</v>
      </c>
      <c r="C1553" s="437" t="n">
        <v>0</v>
      </c>
      <c r="D1553" s="437" t="n">
        <v>2</v>
      </c>
      <c r="E1553" s="437" t="n">
        <v>0</v>
      </c>
      <c r="F1553" s="437">
        <f>ROUND(F1552*0.22,O1553)</f>
        <v/>
      </c>
      <c r="G1553" s="437" t="inlineStr">
        <is>
          <t>и2</t>
        </is>
      </c>
      <c r="H1553" s="437" t="inlineStr">
        <is>
          <t>НДС 22%</t>
        </is>
      </c>
      <c r="I1553" s="437" t="n"/>
      <c r="J1553" s="437" t="n"/>
      <c r="K1553" s="437" t="n">
        <v>212</v>
      </c>
      <c r="L1553" s="437" t="n">
        <v>29</v>
      </c>
      <c r="M1553" s="437" t="n">
        <v>0</v>
      </c>
      <c r="N1553" s="437" t="inlineStr"/>
      <c r="O1553" s="437" t="n">
        <v>0</v>
      </c>
      <c r="P1553" s="437" t="n"/>
      <c r="Q1553" s="437" t="n"/>
      <c r="R1553" s="437" t="n"/>
      <c r="S1553" s="437" t="n"/>
      <c r="T1553" s="437" t="n"/>
      <c r="U1553" s="437" t="n"/>
      <c r="V1553" s="437" t="n"/>
      <c r="W1553" s="437" t="n">
        <v>0</v>
      </c>
      <c r="X1553" s="437" t="n">
        <v>1</v>
      </c>
      <c r="Y1553" s="437" t="n">
        <v>0</v>
      </c>
      <c r="Z1553" s="437" t="n"/>
      <c r="AA1553" s="437" t="n"/>
      <c r="AB1553" s="437" t="n"/>
    </row>
    <row r="1554">
      <c r="A1554" s="437" t="n">
        <v>50</v>
      </c>
      <c r="B1554" s="437" t="n">
        <v>0</v>
      </c>
      <c r="C1554" s="437" t="n">
        <v>0</v>
      </c>
      <c r="D1554" s="437" t="n">
        <v>2</v>
      </c>
      <c r="E1554" s="437" t="n">
        <v>213</v>
      </c>
      <c r="F1554" s="437">
        <f>ROUND(F1552+F1553,O1554)</f>
        <v/>
      </c>
      <c r="G1554" s="437" t="inlineStr">
        <is>
          <t>и3</t>
        </is>
      </c>
      <c r="H1554" s="437" t="inlineStr">
        <is>
          <t>Всего</t>
        </is>
      </c>
      <c r="I1554" s="437" t="n"/>
      <c r="J1554" s="437" t="n"/>
      <c r="K1554" s="437" t="n">
        <v>212</v>
      </c>
      <c r="L1554" s="437" t="n">
        <v>30</v>
      </c>
      <c r="M1554" s="437" t="n">
        <v>0</v>
      </c>
      <c r="N1554" s="437" t="inlineStr"/>
      <c r="O1554" s="437" t="n">
        <v>0</v>
      </c>
      <c r="P1554" s="437" t="n"/>
      <c r="Q1554" s="437" t="n"/>
      <c r="R1554" s="437" t="n"/>
      <c r="S1554" s="437" t="n"/>
      <c r="T1554" s="437" t="n"/>
      <c r="U1554" s="437" t="n"/>
      <c r="V1554" s="437" t="n"/>
      <c r="W1554" s="437" t="n">
        <v>0</v>
      </c>
      <c r="X1554" s="437" t="n">
        <v>1</v>
      </c>
      <c r="Y1554" s="437" t="n">
        <v>0</v>
      </c>
      <c r="Z1554" s="437" t="n"/>
      <c r="AA1554" s="437" t="n"/>
      <c r="AB1554" s="437" t="n"/>
    </row>
    <row r="1555"/>
    <row r="1556">
      <c r="A1556" s="434" t="n">
        <v>3</v>
      </c>
      <c r="B1556" s="434" t="n">
        <v>0</v>
      </c>
      <c r="C1556" s="434" t="n"/>
      <c r="D1556" s="434">
        <f>ROW(A1573)</f>
        <v/>
      </c>
      <c r="E1556" s="434" t="n"/>
      <c r="F1556" s="434" t="inlineStr">
        <is>
          <t>Новая локальная смета</t>
        </is>
      </c>
      <c r="G1556" s="434" t="inlineStr">
        <is>
          <t>Победы 2 а</t>
        </is>
      </c>
      <c r="H1556" s="434" t="inlineStr"/>
      <c r="I1556" s="434" t="n">
        <v>0</v>
      </c>
      <c r="J1556" s="434" t="inlineStr"/>
      <c r="K1556" s="434" t="n">
        <v>-1</v>
      </c>
      <c r="L1556" s="434" t="inlineStr">
        <is>
          <t>Новая локальная смета</t>
        </is>
      </c>
      <c r="M1556" s="434" t="inlineStr"/>
      <c r="N1556" s="434" t="n"/>
      <c r="O1556" s="434" t="n"/>
      <c r="P1556" s="434" t="n"/>
      <c r="Q1556" s="434" t="n"/>
      <c r="R1556" s="434" t="n"/>
      <c r="S1556" s="434" t="n">
        <v>0</v>
      </c>
      <c r="T1556" s="434" t="n"/>
      <c r="U1556" s="434" t="inlineStr"/>
      <c r="V1556" s="434" t="n">
        <v>0</v>
      </c>
      <c r="W1556" s="434" t="n"/>
      <c r="X1556" s="434" t="n"/>
      <c r="Y1556" s="434" t="n"/>
      <c r="Z1556" s="434" t="n"/>
      <c r="AA1556" s="434" t="n"/>
      <c r="AB1556" s="434" t="inlineStr"/>
      <c r="AC1556" s="434" t="inlineStr"/>
      <c r="AD1556" s="434" t="inlineStr"/>
      <c r="AE1556" s="434" t="inlineStr"/>
      <c r="AF1556" s="434" t="inlineStr"/>
      <c r="AG1556" s="434" t="inlineStr"/>
      <c r="AH1556" s="434" t="n"/>
      <c r="AI1556" s="434" t="n"/>
      <c r="AJ1556" s="434" t="n"/>
      <c r="AK1556" s="434" t="n"/>
      <c r="AL1556" s="434" t="n"/>
      <c r="AM1556" s="434" t="n"/>
      <c r="AN1556" s="434" t="n"/>
      <c r="AO1556" s="434" t="n"/>
      <c r="AP1556" s="434" t="inlineStr"/>
      <c r="AQ1556" s="434" t="inlineStr"/>
      <c r="AR1556" s="434" t="inlineStr"/>
      <c r="AS1556" s="434" t="n"/>
      <c r="AT1556" s="434" t="n"/>
      <c r="AU1556" s="434" t="n"/>
      <c r="AV1556" s="434" t="n"/>
      <c r="AW1556" s="434" t="n"/>
      <c r="AX1556" s="434" t="n"/>
      <c r="AY1556" s="434" t="n"/>
      <c r="AZ1556" s="434" t="inlineStr"/>
      <c r="BA1556" s="434" t="n"/>
      <c r="BB1556" s="434" t="inlineStr"/>
      <c r="BC1556" s="434" t="inlineStr"/>
      <c r="BD1556" s="434" t="inlineStr"/>
      <c r="BE1556" s="434" t="inlineStr"/>
      <c r="BF1556" s="434" t="inlineStr"/>
      <c r="BG1556" s="434" t="inlineStr"/>
      <c r="BH1556" s="434" t="inlineStr"/>
      <c r="BI1556" s="434" t="inlineStr"/>
      <c r="BJ1556" s="434" t="inlineStr"/>
      <c r="BK1556" s="434" t="inlineStr"/>
      <c r="BL1556" s="434" t="inlineStr"/>
      <c r="BM1556" s="434" t="inlineStr"/>
      <c r="BN1556" s="434" t="inlineStr"/>
      <c r="BO1556" s="434" t="inlineStr"/>
      <c r="BP1556" s="434" t="inlineStr"/>
      <c r="BQ1556" s="434" t="n"/>
      <c r="BR1556" s="434" t="n"/>
      <c r="BS1556" s="434" t="n"/>
      <c r="BT1556" s="434" t="n"/>
      <c r="BU1556" s="434" t="n"/>
      <c r="BV1556" s="434" t="n"/>
      <c r="BW1556" s="434" t="n"/>
      <c r="BX1556" s="434" t="n">
        <v>0</v>
      </c>
      <c r="BY1556" s="434" t="n"/>
      <c r="BZ1556" s="434" t="n"/>
      <c r="CA1556" s="434" t="n"/>
      <c r="CB1556" s="434" t="n"/>
      <c r="CC1556" s="434" t="n"/>
      <c r="CD1556" s="434" t="n"/>
      <c r="CE1556" s="434" t="n"/>
      <c r="CF1556" s="434" t="n">
        <v>0</v>
      </c>
      <c r="CG1556" s="434" t="n">
        <v>0</v>
      </c>
      <c r="CH1556" s="434" t="n"/>
      <c r="CI1556" s="434" t="inlineStr"/>
      <c r="CJ1556" s="434" t="inlineStr"/>
      <c r="CK1556" t="inlineStr"/>
      <c r="CL1556" t="inlineStr"/>
      <c r="CM1556" t="inlineStr"/>
      <c r="CN1556" t="inlineStr"/>
      <c r="CO1556" t="inlineStr"/>
      <c r="CP1556" t="inlineStr"/>
      <c r="CQ1556" t="inlineStr"/>
    </row>
    <row r="1557"/>
    <row r="1558">
      <c r="A1558" s="435" t="n">
        <v>52</v>
      </c>
      <c r="B1558" s="435">
        <f>B1573</f>
        <v/>
      </c>
      <c r="C1558" s="435">
        <f>C1573</f>
        <v/>
      </c>
      <c r="D1558" s="435">
        <f>D1573</f>
        <v/>
      </c>
      <c r="E1558" s="435">
        <f>E1573</f>
        <v/>
      </c>
      <c r="F1558" s="435">
        <f>F1573</f>
        <v/>
      </c>
      <c r="G1558" s="435">
        <f>G1573</f>
        <v/>
      </c>
      <c r="H1558" s="435" t="n"/>
      <c r="I1558" s="435" t="n"/>
      <c r="J1558" s="435" t="n"/>
      <c r="K1558" s="435" t="n"/>
      <c r="L1558" s="435" t="n"/>
      <c r="M1558" s="435" t="n"/>
      <c r="N1558" s="435" t="n"/>
      <c r="O1558" s="435">
        <f>O1573</f>
        <v/>
      </c>
      <c r="P1558" s="435">
        <f>P1573</f>
        <v/>
      </c>
      <c r="Q1558" s="435">
        <f>Q1573</f>
        <v/>
      </c>
      <c r="R1558" s="435">
        <f>R1573</f>
        <v/>
      </c>
      <c r="S1558" s="435">
        <f>S1573</f>
        <v/>
      </c>
      <c r="T1558" s="435">
        <f>T1573</f>
        <v/>
      </c>
      <c r="U1558" s="435">
        <f>U1573</f>
        <v/>
      </c>
      <c r="V1558" s="435">
        <f>V1573</f>
        <v/>
      </c>
      <c r="W1558" s="435">
        <f>W1573</f>
        <v/>
      </c>
      <c r="X1558" s="435">
        <f>X1573</f>
        <v/>
      </c>
      <c r="Y1558" s="435">
        <f>Y1573</f>
        <v/>
      </c>
      <c r="Z1558" s="435">
        <f>Z1573</f>
        <v/>
      </c>
      <c r="AA1558" s="435">
        <f>AA1573</f>
        <v/>
      </c>
      <c r="AB1558" s="435">
        <f>AB1573</f>
        <v/>
      </c>
      <c r="AC1558" s="435">
        <f>AC1573</f>
        <v/>
      </c>
      <c r="AD1558" s="435">
        <f>AD1573</f>
        <v/>
      </c>
      <c r="AE1558" s="435">
        <f>AE1573</f>
        <v/>
      </c>
      <c r="AF1558" s="435">
        <f>AF1573</f>
        <v/>
      </c>
      <c r="AG1558" s="435">
        <f>AG1573</f>
        <v/>
      </c>
      <c r="AH1558" s="435">
        <f>AH1573</f>
        <v/>
      </c>
      <c r="AI1558" s="435">
        <f>AI1573</f>
        <v/>
      </c>
      <c r="AJ1558" s="435">
        <f>AJ1573</f>
        <v/>
      </c>
      <c r="AK1558" s="435">
        <f>AK1573</f>
        <v/>
      </c>
      <c r="AL1558" s="435">
        <f>AL1573</f>
        <v/>
      </c>
      <c r="AM1558" s="435">
        <f>AM1573</f>
        <v/>
      </c>
      <c r="AN1558" s="435">
        <f>AN1573</f>
        <v/>
      </c>
      <c r="AO1558" s="435">
        <f>AO1573</f>
        <v/>
      </c>
      <c r="AP1558" s="435">
        <f>AP1573</f>
        <v/>
      </c>
      <c r="AQ1558" s="435">
        <f>AQ1573</f>
        <v/>
      </c>
      <c r="AR1558" s="435">
        <f>AR1573</f>
        <v/>
      </c>
      <c r="AS1558" s="435">
        <f>AS1573</f>
        <v/>
      </c>
      <c r="AT1558" s="435">
        <f>AT1573</f>
        <v/>
      </c>
      <c r="AU1558" s="435">
        <f>AU1573</f>
        <v/>
      </c>
      <c r="AV1558" s="435">
        <f>AV1573</f>
        <v/>
      </c>
      <c r="AW1558" s="435">
        <f>AW1573</f>
        <v/>
      </c>
      <c r="AX1558" s="435">
        <f>AX1573</f>
        <v/>
      </c>
      <c r="AY1558" s="435">
        <f>AY1573</f>
        <v/>
      </c>
      <c r="AZ1558" s="435">
        <f>AZ1573</f>
        <v/>
      </c>
      <c r="BA1558" s="435">
        <f>BA1573</f>
        <v/>
      </c>
      <c r="BB1558" s="435">
        <f>BB1573</f>
        <v/>
      </c>
      <c r="BC1558" s="435">
        <f>BC1573</f>
        <v/>
      </c>
      <c r="BD1558" s="435">
        <f>BD1573</f>
        <v/>
      </c>
      <c r="BE1558" s="435">
        <f>BE1573</f>
        <v/>
      </c>
      <c r="BF1558" s="435">
        <f>BF1573</f>
        <v/>
      </c>
      <c r="BG1558" s="435">
        <f>BG1573</f>
        <v/>
      </c>
      <c r="BH1558" s="435">
        <f>BH1573</f>
        <v/>
      </c>
      <c r="BI1558" s="435">
        <f>BI1573</f>
        <v/>
      </c>
      <c r="BJ1558" s="435">
        <f>BJ1573</f>
        <v/>
      </c>
      <c r="BK1558" s="435">
        <f>BK1573</f>
        <v/>
      </c>
      <c r="BL1558" s="435">
        <f>BL1573</f>
        <v/>
      </c>
      <c r="BM1558" s="435">
        <f>BM1573</f>
        <v/>
      </c>
      <c r="BN1558" s="435">
        <f>BN1573</f>
        <v/>
      </c>
      <c r="BO1558" s="435">
        <f>BO1573</f>
        <v/>
      </c>
      <c r="BP1558" s="435">
        <f>BP1573</f>
        <v/>
      </c>
      <c r="BQ1558" s="435">
        <f>BQ1573</f>
        <v/>
      </c>
      <c r="BR1558" s="435">
        <f>BR1573</f>
        <v/>
      </c>
      <c r="BS1558" s="435">
        <f>BS1573</f>
        <v/>
      </c>
      <c r="BT1558" s="435">
        <f>BT1573</f>
        <v/>
      </c>
      <c r="BU1558" s="435">
        <f>BU1573</f>
        <v/>
      </c>
      <c r="BV1558" s="435">
        <f>BV1573</f>
        <v/>
      </c>
      <c r="BW1558" s="435">
        <f>BW1573</f>
        <v/>
      </c>
      <c r="BX1558" s="435">
        <f>BX1573</f>
        <v/>
      </c>
      <c r="BY1558" s="435">
        <f>BY1573</f>
        <v/>
      </c>
      <c r="BZ1558" s="435">
        <f>BZ1573</f>
        <v/>
      </c>
      <c r="CA1558" s="435">
        <f>CA1573</f>
        <v/>
      </c>
      <c r="CB1558" s="435">
        <f>CB1573</f>
        <v/>
      </c>
      <c r="CC1558" s="435">
        <f>CC1573</f>
        <v/>
      </c>
      <c r="CD1558" s="435">
        <f>CD1573</f>
        <v/>
      </c>
      <c r="CE1558" s="435">
        <f>CE1573</f>
        <v/>
      </c>
      <c r="CF1558" s="435">
        <f>CF1573</f>
        <v/>
      </c>
      <c r="CG1558" s="435">
        <f>CG1573</f>
        <v/>
      </c>
      <c r="CH1558" s="435">
        <f>CH1573</f>
        <v/>
      </c>
      <c r="CI1558" s="435">
        <f>CI1573</f>
        <v/>
      </c>
      <c r="CJ1558" s="435">
        <f>CJ1573</f>
        <v/>
      </c>
      <c r="CK1558" s="435">
        <f>CK1573</f>
        <v/>
      </c>
      <c r="CL1558" s="435">
        <f>CL1573</f>
        <v/>
      </c>
      <c r="CM1558" s="435">
        <f>CM1573</f>
        <v/>
      </c>
      <c r="CN1558" s="435">
        <f>CN1573</f>
        <v/>
      </c>
      <c r="CO1558" s="435">
        <f>CO1573</f>
        <v/>
      </c>
      <c r="CP1558" s="435">
        <f>CP1573</f>
        <v/>
      </c>
      <c r="CQ1558" s="435">
        <f>CQ1573</f>
        <v/>
      </c>
      <c r="CR1558" s="435">
        <f>CR1573</f>
        <v/>
      </c>
      <c r="CS1558" s="435">
        <f>CS1573</f>
        <v/>
      </c>
      <c r="CT1558" s="435">
        <f>CT1573</f>
        <v/>
      </c>
      <c r="CU1558" s="435">
        <f>CU1573</f>
        <v/>
      </c>
      <c r="CV1558" s="435">
        <f>CV1573</f>
        <v/>
      </c>
      <c r="CW1558" s="435">
        <f>CW1573</f>
        <v/>
      </c>
      <c r="CX1558" s="435">
        <f>CX1573</f>
        <v/>
      </c>
      <c r="CY1558" s="435">
        <f>CY1573</f>
        <v/>
      </c>
      <c r="CZ1558" s="435">
        <f>CZ1573</f>
        <v/>
      </c>
      <c r="DA1558" s="435">
        <f>DA1573</f>
        <v/>
      </c>
      <c r="DB1558" s="435">
        <f>DB1573</f>
        <v/>
      </c>
      <c r="DC1558" s="435">
        <f>DC1573</f>
        <v/>
      </c>
      <c r="DD1558" s="435">
        <f>DD1573</f>
        <v/>
      </c>
      <c r="DE1558" s="435">
        <f>DE1573</f>
        <v/>
      </c>
      <c r="DF1558" s="435">
        <f>DF1573</f>
        <v/>
      </c>
      <c r="DG1558" s="436">
        <f>DG1573</f>
        <v/>
      </c>
      <c r="DH1558" s="436">
        <f>DH1573</f>
        <v/>
      </c>
      <c r="DI1558" s="436">
        <f>DI1573</f>
        <v/>
      </c>
      <c r="DJ1558" s="436">
        <f>DJ1573</f>
        <v/>
      </c>
      <c r="DK1558" s="436">
        <f>DK1573</f>
        <v/>
      </c>
      <c r="DL1558" s="436">
        <f>DL1573</f>
        <v/>
      </c>
      <c r="DM1558" s="436">
        <f>DM1573</f>
        <v/>
      </c>
      <c r="DN1558" s="436">
        <f>DN1573</f>
        <v/>
      </c>
      <c r="DO1558" s="436">
        <f>DO1573</f>
        <v/>
      </c>
      <c r="DP1558" s="436">
        <f>DP1573</f>
        <v/>
      </c>
      <c r="DQ1558" s="436">
        <f>DQ1573</f>
        <v/>
      </c>
      <c r="DR1558" s="436">
        <f>DR1573</f>
        <v/>
      </c>
      <c r="DS1558" s="436">
        <f>DS1573</f>
        <v/>
      </c>
      <c r="DT1558" s="436">
        <f>DT1573</f>
        <v/>
      </c>
      <c r="DU1558" s="436">
        <f>DU1573</f>
        <v/>
      </c>
      <c r="DV1558" s="436">
        <f>DV1573</f>
        <v/>
      </c>
      <c r="DW1558" s="436">
        <f>DW1573</f>
        <v/>
      </c>
      <c r="DX1558" s="436">
        <f>DX1573</f>
        <v/>
      </c>
      <c r="DY1558" s="436">
        <f>DY1573</f>
        <v/>
      </c>
      <c r="DZ1558" s="436">
        <f>DZ1573</f>
        <v/>
      </c>
      <c r="EA1558" s="436">
        <f>EA1573</f>
        <v/>
      </c>
      <c r="EB1558" s="436">
        <f>EB1573</f>
        <v/>
      </c>
      <c r="EC1558" s="436">
        <f>EC1573</f>
        <v/>
      </c>
      <c r="ED1558" s="436">
        <f>ED1573</f>
        <v/>
      </c>
      <c r="EE1558" s="436">
        <f>EE1573</f>
        <v/>
      </c>
      <c r="EF1558" s="436">
        <f>EF1573</f>
        <v/>
      </c>
      <c r="EG1558" s="436">
        <f>EG1573</f>
        <v/>
      </c>
      <c r="EH1558" s="436">
        <f>EH1573</f>
        <v/>
      </c>
      <c r="EI1558" s="436">
        <f>EI1573</f>
        <v/>
      </c>
      <c r="EJ1558" s="436">
        <f>EJ1573</f>
        <v/>
      </c>
      <c r="EK1558" s="436">
        <f>EK1573</f>
        <v/>
      </c>
      <c r="EL1558" s="436">
        <f>EL1573</f>
        <v/>
      </c>
      <c r="EM1558" s="436">
        <f>EM1573</f>
        <v/>
      </c>
      <c r="EN1558" s="436">
        <f>EN1573</f>
        <v/>
      </c>
      <c r="EO1558" s="436">
        <f>EO1573</f>
        <v/>
      </c>
      <c r="EP1558" s="436">
        <f>EP1573</f>
        <v/>
      </c>
      <c r="EQ1558" s="436">
        <f>EQ1573</f>
        <v/>
      </c>
      <c r="ER1558" s="436">
        <f>ER1573</f>
        <v/>
      </c>
      <c r="ES1558" s="436">
        <f>ES1573</f>
        <v/>
      </c>
      <c r="ET1558" s="436">
        <f>ET1573</f>
        <v/>
      </c>
      <c r="EU1558" s="436">
        <f>EU1573</f>
        <v/>
      </c>
      <c r="EV1558" s="436">
        <f>EV1573</f>
        <v/>
      </c>
      <c r="EW1558" s="436">
        <f>EW1573</f>
        <v/>
      </c>
      <c r="EX1558" s="436">
        <f>EX1573</f>
        <v/>
      </c>
      <c r="EY1558" s="436">
        <f>EY1573</f>
        <v/>
      </c>
      <c r="EZ1558" s="436">
        <f>EZ1573</f>
        <v/>
      </c>
      <c r="FA1558" s="436">
        <f>FA1573</f>
        <v/>
      </c>
      <c r="FB1558" s="436">
        <f>FB1573</f>
        <v/>
      </c>
      <c r="FC1558" s="436">
        <f>FC1573</f>
        <v/>
      </c>
      <c r="FD1558" s="436">
        <f>FD1573</f>
        <v/>
      </c>
      <c r="FE1558" s="436">
        <f>FE1573</f>
        <v/>
      </c>
      <c r="FF1558" s="436">
        <f>FF1573</f>
        <v/>
      </c>
      <c r="FG1558" s="436">
        <f>FG1573</f>
        <v/>
      </c>
      <c r="FH1558" s="436">
        <f>FH1573</f>
        <v/>
      </c>
      <c r="FI1558" s="436">
        <f>FI1573</f>
        <v/>
      </c>
      <c r="FJ1558" s="436">
        <f>FJ1573</f>
        <v/>
      </c>
      <c r="FK1558" s="436">
        <f>FK1573</f>
        <v/>
      </c>
      <c r="FL1558" s="436">
        <f>FL1573</f>
        <v/>
      </c>
      <c r="FM1558" s="436">
        <f>FM1573</f>
        <v/>
      </c>
      <c r="FN1558" s="436">
        <f>FN1573</f>
        <v/>
      </c>
      <c r="FO1558" s="436">
        <f>FO1573</f>
        <v/>
      </c>
      <c r="FP1558" s="436">
        <f>FP1573</f>
        <v/>
      </c>
      <c r="FQ1558" s="436">
        <f>FQ1573</f>
        <v/>
      </c>
      <c r="FR1558" s="436">
        <f>FR1573</f>
        <v/>
      </c>
      <c r="FS1558" s="436">
        <f>FS1573</f>
        <v/>
      </c>
      <c r="FT1558" s="436">
        <f>FT1573</f>
        <v/>
      </c>
      <c r="FU1558" s="436">
        <f>FU1573</f>
        <v/>
      </c>
      <c r="FV1558" s="436">
        <f>FV1573</f>
        <v/>
      </c>
      <c r="FW1558" s="436">
        <f>FW1573</f>
        <v/>
      </c>
      <c r="FX1558" s="436">
        <f>FX1573</f>
        <v/>
      </c>
      <c r="FY1558" s="436">
        <f>FY1573</f>
        <v/>
      </c>
      <c r="FZ1558" s="436">
        <f>FZ1573</f>
        <v/>
      </c>
      <c r="GA1558" s="436">
        <f>GA1573</f>
        <v/>
      </c>
      <c r="GB1558" s="436">
        <f>GB1573</f>
        <v/>
      </c>
      <c r="GC1558" s="436">
        <f>GC1573</f>
        <v/>
      </c>
      <c r="GD1558" s="436">
        <f>GD1573</f>
        <v/>
      </c>
      <c r="GE1558" s="436">
        <f>GE1573</f>
        <v/>
      </c>
      <c r="GF1558" s="436">
        <f>GF1573</f>
        <v/>
      </c>
      <c r="GG1558" s="436">
        <f>GG1573</f>
        <v/>
      </c>
      <c r="GH1558" s="436">
        <f>GH1573</f>
        <v/>
      </c>
      <c r="GI1558" s="436">
        <f>GI1573</f>
        <v/>
      </c>
      <c r="GJ1558" s="436">
        <f>GJ1573</f>
        <v/>
      </c>
      <c r="GK1558" s="436">
        <f>GK1573</f>
        <v/>
      </c>
      <c r="GL1558" s="436">
        <f>GL1573</f>
        <v/>
      </c>
      <c r="GM1558" s="436">
        <f>GM1573</f>
        <v/>
      </c>
      <c r="GN1558" s="436">
        <f>GN1573</f>
        <v/>
      </c>
      <c r="GO1558" s="436">
        <f>GO1573</f>
        <v/>
      </c>
      <c r="GP1558" s="436">
        <f>GP1573</f>
        <v/>
      </c>
      <c r="GQ1558" s="436">
        <f>GQ1573</f>
        <v/>
      </c>
      <c r="GR1558" s="436">
        <f>GR1573</f>
        <v/>
      </c>
      <c r="GS1558" s="436">
        <f>GS1573</f>
        <v/>
      </c>
      <c r="GT1558" s="436">
        <f>GT1573</f>
        <v/>
      </c>
      <c r="GU1558" s="436">
        <f>GU1573</f>
        <v/>
      </c>
      <c r="GV1558" s="436">
        <f>GV1573</f>
        <v/>
      </c>
      <c r="GW1558" s="436">
        <f>GW1573</f>
        <v/>
      </c>
      <c r="GX1558" s="436">
        <f>GX1573</f>
        <v/>
      </c>
    </row>
    <row r="1559"/>
    <row r="1560">
      <c r="A1560" t="n">
        <v>17</v>
      </c>
      <c r="B1560" t="n">
        <v>0</v>
      </c>
      <c r="C1560">
        <f>ROW(SmtRes!A729)</f>
        <v/>
      </c>
      <c r="D1560">
        <f>ROW(EtalonRes!A666)</f>
        <v/>
      </c>
      <c r="E1560" t="inlineStr">
        <is>
          <t>1</t>
        </is>
      </c>
      <c r="F1560" t="inlineStr">
        <is>
          <t>67-5-2</t>
        </is>
      </c>
      <c r="G1560" t="inlineStr">
        <is>
          <t>Смена ламп люминесцентных</t>
        </is>
      </c>
      <c r="H1560" t="inlineStr">
        <is>
          <t>100 шт.</t>
        </is>
      </c>
      <c r="I1560">
        <f>ROUND(ROUND(1/100,4),7)</f>
        <v/>
      </c>
      <c r="J1560" t="n">
        <v>0</v>
      </c>
      <c r="K1560">
        <f>ROUND(ROUND(1/100,4),7)</f>
        <v/>
      </c>
      <c r="O1560">
        <f>ROUND(CP1560,0)</f>
        <v/>
      </c>
      <c r="P1560">
        <f>ROUND(CQ1560*I1560,0)</f>
        <v/>
      </c>
      <c r="Q1560">
        <f>(ROUND((ROUND(((ET1560)*I1560),0)*BB1560),0)+ROUND((ROUND(((AE1560-(EU1560))*I1560),0)*BS1560),0))</f>
        <v/>
      </c>
      <c r="R1560">
        <f>(ROUND((ROUND(((EU1560)*I1560),0)*BS1560),0)+ROUND((ROUND(((AE1560-(EU1560))*I1560),0)*BS1560),0))</f>
        <v/>
      </c>
      <c r="S1560">
        <f>ROUND(CT1560*I1560,0)</f>
        <v/>
      </c>
      <c r="T1560">
        <f>ROUND(CU1560*I1560,0)</f>
        <v/>
      </c>
      <c r="U1560">
        <f>ROUND(CV1560*I1560,7)</f>
        <v/>
      </c>
      <c r="V1560">
        <f>ROUND(CW1560*I1560,7)</f>
        <v/>
      </c>
      <c r="W1560">
        <f>ROUND(CX1560*I1560,0)</f>
        <v/>
      </c>
      <c r="X1560">
        <f>ROUND(CY1560,0)</f>
        <v/>
      </c>
      <c r="Y1560">
        <f>ROUND(CZ1560,0)</f>
        <v/>
      </c>
      <c r="AA1560" t="n">
        <v>78869116</v>
      </c>
      <c r="AB1560">
        <f>ROUND((AC1560+AD1560+AF1560),2)</f>
        <v/>
      </c>
      <c r="AC1560">
        <f>ROUND((ES1560),2)</f>
        <v/>
      </c>
      <c r="AD1560">
        <f>ROUND((((ET1560)-(EU1560))+AE1560),2)</f>
        <v/>
      </c>
      <c r="AE1560">
        <f>ROUND((EU1560),2)</f>
        <v/>
      </c>
      <c r="AF1560">
        <f>ROUND((EV1560),2)</f>
        <v/>
      </c>
      <c r="AG1560">
        <f>ROUND((AP1560),2)</f>
        <v/>
      </c>
      <c r="AH1560">
        <f>(EW1560)</f>
        <v/>
      </c>
      <c r="AI1560">
        <f>(EX1560)</f>
        <v/>
      </c>
      <c r="AJ1560">
        <f>(AS1560)</f>
        <v/>
      </c>
      <c r="AK1560" t="n">
        <v>970.5700000000001</v>
      </c>
      <c r="AL1560" t="n">
        <v>852</v>
      </c>
      <c r="AM1560" t="n">
        <v>0</v>
      </c>
      <c r="AN1560" t="n">
        <v>0</v>
      </c>
      <c r="AO1560" t="n">
        <v>118.57</v>
      </c>
      <c r="AP1560" t="n">
        <v>0</v>
      </c>
      <c r="AQ1560" t="n">
        <v>13.9</v>
      </c>
      <c r="AR1560" t="n">
        <v>0</v>
      </c>
      <c r="AS1560" t="n">
        <v>0</v>
      </c>
      <c r="AT1560" t="n">
        <v>91</v>
      </c>
      <c r="AU1560" t="n">
        <v>48</v>
      </c>
      <c r="AV1560" t="n">
        <v>1</v>
      </c>
      <c r="AW1560" t="n">
        <v>1</v>
      </c>
      <c r="AZ1560" t="n">
        <v>1</v>
      </c>
      <c r="BA1560" t="n">
        <v>52.25</v>
      </c>
      <c r="BB1560" t="n">
        <v>1</v>
      </c>
      <c r="BC1560" t="n">
        <v>4.14</v>
      </c>
      <c r="BD1560" t="inlineStr"/>
      <c r="BE1560" t="inlineStr"/>
      <c r="BF1560" t="inlineStr"/>
      <c r="BG1560" t="inlineStr"/>
      <c r="BH1560" t="n">
        <v>0</v>
      </c>
      <c r="BI1560" t="n">
        <v>1</v>
      </c>
      <c r="BJ1560" t="inlineStr">
        <is>
          <t>ТЕРр Московской обл., 67-5-2, приказ Минстроя России №675/пр от 28.02.2017 № 263/пр</t>
        </is>
      </c>
      <c r="BM1560" t="n">
        <v>67001</v>
      </c>
      <c r="BN1560" t="n">
        <v>0</v>
      </c>
      <c r="BO1560" t="inlineStr">
        <is>
          <t>67-5-2</t>
        </is>
      </c>
      <c r="BP1560" t="n">
        <v>1</v>
      </c>
      <c r="BQ1560" t="n">
        <v>6</v>
      </c>
      <c r="BR1560" t="n">
        <v>0</v>
      </c>
      <c r="BS1560" t="n">
        <v>52.25</v>
      </c>
      <c r="BT1560" t="n">
        <v>1</v>
      </c>
      <c r="BU1560" t="n">
        <v>1</v>
      </c>
      <c r="BV1560" t="n">
        <v>1</v>
      </c>
      <c r="BW1560" t="n">
        <v>1</v>
      </c>
      <c r="BX1560" t="n">
        <v>1</v>
      </c>
      <c r="BY1560" t="inlineStr"/>
      <c r="BZ1560" t="n">
        <v>91</v>
      </c>
      <c r="CA1560" t="n">
        <v>48</v>
      </c>
      <c r="CB1560" t="inlineStr"/>
      <c r="CE1560" t="n">
        <v>12</v>
      </c>
      <c r="CF1560" t="n">
        <v>0</v>
      </c>
      <c r="CG1560" t="n">
        <v>0</v>
      </c>
      <c r="CM1560" t="n">
        <v>0</v>
      </c>
      <c r="CN1560" t="inlineStr"/>
      <c r="CO1560" t="n">
        <v>0</v>
      </c>
      <c r="CP1560">
        <f>(P1560+Q1560+S1560)</f>
        <v/>
      </c>
      <c r="CQ1560">
        <f>AC1560*BC1560</f>
        <v/>
      </c>
      <c r="CR1560">
        <f>(ROUND((ROUND(((ET1560)*1),0)*BB1560),0)+ROUND((ROUND(((AE1560-(EU1560))*1),0)*BS1560),0))</f>
        <v/>
      </c>
      <c r="CS1560">
        <f>(ROUND((ROUND(((EU1560)*1),0)*BS1560),0)+ROUND((ROUND(((AE1560-(EU1560))*1),0)*BS1560),0))</f>
        <v/>
      </c>
      <c r="CT1560">
        <f>AF1560*BA1560</f>
        <v/>
      </c>
      <c r="CU1560">
        <f>AG1560</f>
        <v/>
      </c>
      <c r="CV1560">
        <f>AH1560</f>
        <v/>
      </c>
      <c r="CW1560">
        <f>AI1560</f>
        <v/>
      </c>
      <c r="CX1560">
        <f>AJ1560</f>
        <v/>
      </c>
      <c r="CY1560">
        <f>(((S1560+R1560)*AT1560)/100)</f>
        <v/>
      </c>
      <c r="CZ1560">
        <f>(((S1560+R1560)*AU1560)/100)</f>
        <v/>
      </c>
      <c r="DC1560" t="inlineStr"/>
      <c r="DD1560" t="inlineStr"/>
      <c r="DE1560" t="inlineStr"/>
      <c r="DF1560" t="inlineStr"/>
      <c r="DG1560" t="inlineStr"/>
      <c r="DH1560" t="inlineStr"/>
      <c r="DI1560" t="inlineStr"/>
      <c r="DJ1560" t="inlineStr"/>
      <c r="DK1560" t="inlineStr"/>
      <c r="DL1560" t="inlineStr"/>
      <c r="DM1560" t="inlineStr"/>
      <c r="DN1560" t="n">
        <v>0</v>
      </c>
      <c r="DO1560" t="n">
        <v>0</v>
      </c>
      <c r="DP1560" t="n">
        <v>1</v>
      </c>
      <c r="DQ1560" t="n">
        <v>1</v>
      </c>
      <c r="DU1560" t="n">
        <v>1010</v>
      </c>
      <c r="DV1560" t="inlineStr">
        <is>
          <t>100 шт.</t>
        </is>
      </c>
      <c r="DW1560" t="inlineStr">
        <is>
          <t>100 шт.</t>
        </is>
      </c>
      <c r="DX1560" t="n">
        <v>100</v>
      </c>
      <c r="DZ1560" t="inlineStr"/>
      <c r="EA1560" t="inlineStr"/>
      <c r="EB1560" t="inlineStr"/>
      <c r="EC1560" t="inlineStr"/>
      <c r="EE1560" t="n">
        <v>78726030</v>
      </c>
      <c r="EF1560" t="n">
        <v>6</v>
      </c>
      <c r="EG1560" t="inlineStr">
        <is>
          <t>Ремонтно-строительные работы</t>
        </is>
      </c>
      <c r="EH1560" t="n">
        <v>101</v>
      </c>
      <c r="EI1560" t="inlineStr">
        <is>
          <t>Электромонтажные работы</t>
        </is>
      </c>
      <c r="EJ1560" t="n">
        <v>1</v>
      </c>
      <c r="EK1560" t="n">
        <v>67001</v>
      </c>
      <c r="EL1560" t="inlineStr">
        <is>
          <t>Электромонтажные работы</t>
        </is>
      </c>
      <c r="EM1560" t="inlineStr">
        <is>
          <t>рФЕР-67</t>
        </is>
      </c>
      <c r="EO1560" t="inlineStr"/>
      <c r="EQ1560" t="n">
        <v>0</v>
      </c>
      <c r="ER1560" t="n">
        <v>970.5700000000001</v>
      </c>
      <c r="ES1560" t="n">
        <v>852</v>
      </c>
      <c r="ET1560" t="n">
        <v>0</v>
      </c>
      <c r="EU1560" t="n">
        <v>0</v>
      </c>
      <c r="EV1560" t="n">
        <v>118.57</v>
      </c>
      <c r="EW1560" t="n">
        <v>13.9</v>
      </c>
      <c r="EX1560" t="n">
        <v>0</v>
      </c>
      <c r="EY1560" t="n">
        <v>0</v>
      </c>
      <c r="FQ1560" t="n">
        <v>0</v>
      </c>
      <c r="FR1560" t="n">
        <v>0</v>
      </c>
      <c r="FS1560" t="n">
        <v>0</v>
      </c>
      <c r="FX1560" t="n">
        <v>91</v>
      </c>
      <c r="FY1560" t="n">
        <v>48</v>
      </c>
      <c r="GA1560" t="inlineStr"/>
      <c r="GD1560" t="n">
        <v>1</v>
      </c>
      <c r="GF1560" t="n">
        <v>1400342257</v>
      </c>
      <c r="GG1560" t="n">
        <v>2</v>
      </c>
      <c r="GH1560" t="n">
        <v>1</v>
      </c>
      <c r="GI1560" t="n">
        <v>2</v>
      </c>
      <c r="GJ1560" t="n">
        <v>0</v>
      </c>
      <c r="GK1560" t="n">
        <v>0</v>
      </c>
      <c r="GL1560">
        <f>ROUND(IF(AND(BH1560=3,BI1560=3,FS1560&lt;&gt;0),P1560,0),0)</f>
        <v/>
      </c>
      <c r="GM1560">
        <f>ROUND(O1560+X1560+Y1560,0)+GX1560</f>
        <v/>
      </c>
      <c r="GN1560">
        <f>IF(OR(BI1560=0,BI1560=1),GM1560-GX1560,0)</f>
        <v/>
      </c>
      <c r="GO1560">
        <f>IF(BI1560=2,GM1560-GX1560,0)</f>
        <v/>
      </c>
      <c r="GP1560">
        <f>IF(BI1560=4,GM1560-GX1560,0)</f>
        <v/>
      </c>
      <c r="GR1560" t="n">
        <v>0</v>
      </c>
      <c r="GS1560" t="n">
        <v>3</v>
      </c>
      <c r="GT1560" t="n">
        <v>0</v>
      </c>
      <c r="GU1560" t="inlineStr"/>
      <c r="GV1560">
        <f>ROUND((GT1560),2)</f>
        <v/>
      </c>
      <c r="GW1560" t="n">
        <v>1</v>
      </c>
      <c r="GX1560">
        <f>ROUND(HC1560*I1560,0)</f>
        <v/>
      </c>
      <c r="HA1560" t="n">
        <v>0</v>
      </c>
      <c r="HB1560" t="n">
        <v>0</v>
      </c>
      <c r="HC1560">
        <f>GV1560*GW1560</f>
        <v/>
      </c>
      <c r="HE1560" t="inlineStr"/>
      <c r="HF1560" t="inlineStr"/>
      <c r="HM1560" t="inlineStr"/>
      <c r="HN1560" t="inlineStr">
        <is>
          <t>Пр/812-101.0-1</t>
        </is>
      </c>
      <c r="HO1560" t="inlineStr">
        <is>
          <t>Пр/774-101.0</t>
        </is>
      </c>
      <c r="HP1560" t="inlineStr">
        <is>
          <t>Электромонтажные работы</t>
        </is>
      </c>
      <c r="HQ1560" t="inlineStr">
        <is>
          <t>Электромонтажные работы</t>
        </is>
      </c>
      <c r="HS1560" t="n">
        <v>0</v>
      </c>
      <c r="IK1560" t="n">
        <v>0</v>
      </c>
    </row>
    <row r="1561">
      <c r="A1561" t="n">
        <v>18</v>
      </c>
      <c r="B1561" t="n">
        <v>0</v>
      </c>
      <c r="C1561" t="n">
        <v>729</v>
      </c>
      <c r="E1561" t="inlineStr">
        <is>
          <t>1,1</t>
        </is>
      </c>
      <c r="F1561" t="inlineStr">
        <is>
          <t>509-6744</t>
        </is>
      </c>
      <c r="G1561" t="inlineStr">
        <is>
          <t>Лампы люминесцентные компактные энергосберегающие с цоколем Е27 мощностью 55 Вт</t>
        </is>
      </c>
      <c r="H1561" t="inlineStr">
        <is>
          <t>шт.</t>
        </is>
      </c>
      <c r="I1561">
        <f>I1560*J1561</f>
        <v/>
      </c>
      <c r="J1561" t="n">
        <v>100</v>
      </c>
      <c r="K1561" t="n">
        <v>100</v>
      </c>
      <c r="O1561">
        <f>ROUND(CP1561,0)</f>
        <v/>
      </c>
      <c r="P1561">
        <f>ROUND(CQ1561*I1561,0)</f>
        <v/>
      </c>
      <c r="Q1561">
        <f>(ROUND((ROUND(((ET1561)*I1561),0)*BB1561),0)+ROUND((ROUND(((AE1561-(EU1561))*I1561),0)*BS1561),0))</f>
        <v/>
      </c>
      <c r="R1561">
        <f>(ROUND((ROUND(((EU1561)*I1561),0)*BS1561),0)+ROUND((ROUND(((AE1561-(EU1561))*I1561),0)*BS1561),0))</f>
        <v/>
      </c>
      <c r="S1561">
        <f>ROUND(CT1561*I1561,0)</f>
        <v/>
      </c>
      <c r="T1561">
        <f>ROUND(CU1561*I1561,0)</f>
        <v/>
      </c>
      <c r="U1561">
        <f>ROUND(CV1561*I1561,7)</f>
        <v/>
      </c>
      <c r="V1561">
        <f>ROUND(CW1561*I1561,7)</f>
        <v/>
      </c>
      <c r="W1561">
        <f>ROUND(CX1561*I1561,0)</f>
        <v/>
      </c>
      <c r="X1561">
        <f>ROUND(CY1561,0)</f>
        <v/>
      </c>
      <c r="Y1561">
        <f>ROUND(CZ1561,0)</f>
        <v/>
      </c>
      <c r="AA1561" t="n">
        <v>78869116</v>
      </c>
      <c r="AB1561">
        <f>ROUND((AC1561+AD1561+AF1561),2)</f>
        <v/>
      </c>
      <c r="AC1561">
        <f>ROUND((ES1561),2)</f>
        <v/>
      </c>
      <c r="AD1561">
        <f>ROUND((((ET1561)-(EU1561))+AE1561),2)</f>
        <v/>
      </c>
      <c r="AE1561">
        <f>ROUND((EU1561),2)</f>
        <v/>
      </c>
      <c r="AF1561">
        <f>ROUND((EV1561),2)</f>
        <v/>
      </c>
      <c r="AG1561">
        <f>ROUND((AP1561),2)</f>
        <v/>
      </c>
      <c r="AH1561">
        <f>(EW1561)</f>
        <v/>
      </c>
      <c r="AI1561">
        <f>(EX1561)</f>
        <v/>
      </c>
      <c r="AJ1561">
        <f>(AS1561)</f>
        <v/>
      </c>
      <c r="AK1561" t="n">
        <v>140.69</v>
      </c>
      <c r="AL1561" t="n">
        <v>140.69</v>
      </c>
      <c r="AM1561" t="n">
        <v>0</v>
      </c>
      <c r="AN1561" t="n">
        <v>0</v>
      </c>
      <c r="AO1561" t="n">
        <v>0</v>
      </c>
      <c r="AP1561" t="n">
        <v>0</v>
      </c>
      <c r="AQ1561" t="n">
        <v>0</v>
      </c>
      <c r="AR1561" t="n">
        <v>0</v>
      </c>
      <c r="AS1561" t="n">
        <v>0.02</v>
      </c>
      <c r="AT1561" t="n">
        <v>91</v>
      </c>
      <c r="AU1561" t="n">
        <v>48</v>
      </c>
      <c r="AV1561" t="n">
        <v>1</v>
      </c>
      <c r="AW1561" t="n">
        <v>1</v>
      </c>
      <c r="AZ1561" t="n">
        <v>1</v>
      </c>
      <c r="BA1561" t="n">
        <v>1</v>
      </c>
      <c r="BB1561" t="n">
        <v>1</v>
      </c>
      <c r="BC1561" t="n">
        <v>1.69</v>
      </c>
      <c r="BD1561" t="inlineStr"/>
      <c r="BE1561" t="inlineStr"/>
      <c r="BF1561" t="inlineStr"/>
      <c r="BG1561" t="inlineStr"/>
      <c r="BH1561" t="n">
        <v>3</v>
      </c>
      <c r="BI1561" t="n">
        <v>1</v>
      </c>
      <c r="BJ1561" t="inlineStr">
        <is>
          <t>ТССЦ Московской обл., 509-6744, приказ Минстроя России №675/пр от 28.02.2017 № 258/пр</t>
        </is>
      </c>
      <c r="BM1561" t="n">
        <v>67001</v>
      </c>
      <c r="BN1561" t="n">
        <v>0</v>
      </c>
      <c r="BO1561" t="inlineStr">
        <is>
          <t>509-6744</t>
        </is>
      </c>
      <c r="BP1561" t="n">
        <v>1</v>
      </c>
      <c r="BQ1561" t="n">
        <v>6</v>
      </c>
      <c r="BR1561" t="n">
        <v>0</v>
      </c>
      <c r="BS1561" t="n">
        <v>1</v>
      </c>
      <c r="BT1561" t="n">
        <v>1</v>
      </c>
      <c r="BU1561" t="n">
        <v>1</v>
      </c>
      <c r="BV1561" t="n">
        <v>1</v>
      </c>
      <c r="BW1561" t="n">
        <v>1</v>
      </c>
      <c r="BX1561" t="n">
        <v>1</v>
      </c>
      <c r="BY1561" t="inlineStr"/>
      <c r="BZ1561" t="n">
        <v>91</v>
      </c>
      <c r="CA1561" t="n">
        <v>48</v>
      </c>
      <c r="CB1561" t="inlineStr"/>
      <c r="CE1561" t="n">
        <v>12</v>
      </c>
      <c r="CF1561" t="n">
        <v>0</v>
      </c>
      <c r="CG1561" t="n">
        <v>0</v>
      </c>
      <c r="CM1561" t="n">
        <v>0</v>
      </c>
      <c r="CN1561" t="inlineStr"/>
      <c r="CO1561" t="n">
        <v>0</v>
      </c>
      <c r="CP1561">
        <f>(P1561+Q1561+S1561)</f>
        <v/>
      </c>
      <c r="CQ1561">
        <f>AC1561*BC1561</f>
        <v/>
      </c>
      <c r="CR1561">
        <f>(ROUND((ROUND(((ET1561)*1),0)*BB1561),0)+ROUND((ROUND(((AE1561-(EU1561))*1),0)*BS1561),0))</f>
        <v/>
      </c>
      <c r="CS1561">
        <f>(ROUND((ROUND(((EU1561)*1),0)*BS1561),0)+ROUND((ROUND(((AE1561-(EU1561))*1),0)*BS1561),0))</f>
        <v/>
      </c>
      <c r="CT1561">
        <f>AF1561*BA1561</f>
        <v/>
      </c>
      <c r="CU1561">
        <f>AG1561</f>
        <v/>
      </c>
      <c r="CV1561">
        <f>AH1561</f>
        <v/>
      </c>
      <c r="CW1561">
        <f>AI1561</f>
        <v/>
      </c>
      <c r="CX1561">
        <f>AJ1561</f>
        <v/>
      </c>
      <c r="CY1561">
        <f>(((S1561+R1561)*AT1561)/100)</f>
        <v/>
      </c>
      <c r="CZ1561">
        <f>(((S1561+R1561)*AU1561)/100)</f>
        <v/>
      </c>
      <c r="DC1561" t="inlineStr"/>
      <c r="DD1561" t="inlineStr"/>
      <c r="DE1561" t="inlineStr"/>
      <c r="DF1561" t="inlineStr"/>
      <c r="DG1561" t="inlineStr"/>
      <c r="DH1561" t="inlineStr"/>
      <c r="DI1561" t="inlineStr"/>
      <c r="DJ1561" t="inlineStr"/>
      <c r="DK1561" t="inlineStr"/>
      <c r="DL1561" t="inlineStr"/>
      <c r="DM1561" t="inlineStr"/>
      <c r="DN1561" t="n">
        <v>0</v>
      </c>
      <c r="DO1561" t="n">
        <v>0</v>
      </c>
      <c r="DP1561" t="n">
        <v>1</v>
      </c>
      <c r="DQ1561" t="n">
        <v>1</v>
      </c>
      <c r="DU1561" t="n">
        <v>1010</v>
      </c>
      <c r="DV1561" t="inlineStr">
        <is>
          <t>шт.</t>
        </is>
      </c>
      <c r="DW1561" t="inlineStr">
        <is>
          <t>шт.</t>
        </is>
      </c>
      <c r="DX1561" t="n">
        <v>1</v>
      </c>
      <c r="DZ1561" t="inlineStr"/>
      <c r="EA1561" t="inlineStr"/>
      <c r="EB1561" t="inlineStr"/>
      <c r="EC1561" t="inlineStr"/>
      <c r="EE1561" t="n">
        <v>78726030</v>
      </c>
      <c r="EF1561" t="n">
        <v>6</v>
      </c>
      <c r="EG1561" t="inlineStr">
        <is>
          <t>Ремонтно-строительные работы</t>
        </is>
      </c>
      <c r="EH1561" t="n">
        <v>101</v>
      </c>
      <c r="EI1561" t="inlineStr">
        <is>
          <t>Электромонтажные работы</t>
        </is>
      </c>
      <c r="EJ1561" t="n">
        <v>1</v>
      </c>
      <c r="EK1561" t="n">
        <v>67001</v>
      </c>
      <c r="EL1561" t="inlineStr">
        <is>
          <t>Электромонтажные работы</t>
        </is>
      </c>
      <c r="EM1561" t="inlineStr">
        <is>
          <t>рФЕР-67</t>
        </is>
      </c>
      <c r="EO1561" t="inlineStr"/>
      <c r="EQ1561" t="n">
        <v>0</v>
      </c>
      <c r="ER1561" t="n">
        <v>140.69</v>
      </c>
      <c r="ES1561" t="n">
        <v>140.69</v>
      </c>
      <c r="ET1561" t="n">
        <v>0</v>
      </c>
      <c r="EU1561" t="n">
        <v>0</v>
      </c>
      <c r="EV1561" t="n">
        <v>0</v>
      </c>
      <c r="EW1561" t="n">
        <v>0</v>
      </c>
      <c r="EX1561" t="n">
        <v>0</v>
      </c>
      <c r="FQ1561" t="n">
        <v>0</v>
      </c>
      <c r="FR1561" t="n">
        <v>0</v>
      </c>
      <c r="FS1561" t="n">
        <v>0</v>
      </c>
      <c r="FX1561" t="n">
        <v>91</v>
      </c>
      <c r="FY1561" t="n">
        <v>48</v>
      </c>
      <c r="GA1561" t="inlineStr"/>
      <c r="GD1561" t="n">
        <v>1</v>
      </c>
      <c r="GF1561" t="n">
        <v>-228955380</v>
      </c>
      <c r="GG1561" t="n">
        <v>2</v>
      </c>
      <c r="GH1561" t="n">
        <v>1</v>
      </c>
      <c r="GI1561" t="n">
        <v>2</v>
      </c>
      <c r="GJ1561" t="n">
        <v>0</v>
      </c>
      <c r="GK1561" t="n">
        <v>0</v>
      </c>
      <c r="GL1561">
        <f>ROUND(IF(AND(BH1561=3,BI1561=3,FS1561&lt;&gt;0),P1561,0),0)</f>
        <v/>
      </c>
      <c r="GM1561">
        <f>ROUND(O1561+X1561+Y1561,0)+GX1561</f>
        <v/>
      </c>
      <c r="GN1561">
        <f>IF(OR(BI1561=0,BI1561=1),GM1561-GX1561,0)</f>
        <v/>
      </c>
      <c r="GO1561">
        <f>IF(BI1561=2,GM1561-GX1561,0)</f>
        <v/>
      </c>
      <c r="GP1561">
        <f>IF(BI1561=4,GM1561-GX1561,0)</f>
        <v/>
      </c>
      <c r="GR1561" t="n">
        <v>0</v>
      </c>
      <c r="GS1561" t="n">
        <v>3</v>
      </c>
      <c r="GT1561" t="n">
        <v>0</v>
      </c>
      <c r="GU1561" t="inlineStr"/>
      <c r="GV1561">
        <f>ROUND((GT1561),2)</f>
        <v/>
      </c>
      <c r="GW1561" t="n">
        <v>1</v>
      </c>
      <c r="GX1561">
        <f>ROUND(HC1561*I1561,0)</f>
        <v/>
      </c>
      <c r="HA1561" t="n">
        <v>0</v>
      </c>
      <c r="HB1561" t="n">
        <v>0</v>
      </c>
      <c r="HC1561">
        <f>GV1561*GW1561</f>
        <v/>
      </c>
      <c r="HE1561" t="inlineStr"/>
      <c r="HF1561" t="inlineStr"/>
      <c r="HM1561" t="inlineStr"/>
      <c r="HN1561" t="inlineStr">
        <is>
          <t>Пр/812-101.0-1</t>
        </is>
      </c>
      <c r="HO1561" t="inlineStr">
        <is>
          <t>Пр/774-101.0</t>
        </is>
      </c>
      <c r="HP1561" t="inlineStr">
        <is>
          <t>Электромонтажные работы</t>
        </is>
      </c>
      <c r="HQ1561" t="inlineStr">
        <is>
          <t>Электромонтажные работы</t>
        </is>
      </c>
      <c r="HS1561" t="n">
        <v>0</v>
      </c>
      <c r="IK1561" t="n">
        <v>0</v>
      </c>
    </row>
    <row r="1562">
      <c r="A1562" t="n">
        <v>17</v>
      </c>
      <c r="B1562" t="n">
        <v>0</v>
      </c>
      <c r="C1562">
        <f>ROW(SmtRes!A735)</f>
        <v/>
      </c>
      <c r="D1562">
        <f>ROW(EtalonRes!A672)</f>
        <v/>
      </c>
      <c r="E1562" t="inlineStr">
        <is>
          <t>2</t>
        </is>
      </c>
      <c r="F1562" t="inlineStr">
        <is>
          <t>65-5-8</t>
        </is>
      </c>
      <c r="G1562" t="inlineStr">
        <is>
          <t>Смена задвижек диаметром 50 мм</t>
        </is>
      </c>
      <c r="H1562" t="inlineStr">
        <is>
          <t>100 шт.</t>
        </is>
      </c>
      <c r="I1562">
        <f>ROUND(ROUND(4/100,4),7)</f>
        <v/>
      </c>
      <c r="J1562" t="n">
        <v>0</v>
      </c>
      <c r="K1562">
        <f>ROUND(ROUND(4/100,4),7)</f>
        <v/>
      </c>
      <c r="O1562">
        <f>ROUND(CP1562,0)</f>
        <v/>
      </c>
      <c r="P1562">
        <f>ROUND(CQ1562*I1562,0)</f>
        <v/>
      </c>
      <c r="Q1562">
        <f>(ROUND((ROUND(((ET1562)*I1562),0)*BB1562),0)+ROUND((ROUND(((AE1562-(EU1562))*I1562),0)*BS1562),0))</f>
        <v/>
      </c>
      <c r="R1562">
        <f>(ROUND((ROUND(((EU1562)*I1562),0)*BS1562),0)+ROUND((ROUND(((AE1562-(EU1562))*I1562),0)*BS1562),0))</f>
        <v/>
      </c>
      <c r="S1562">
        <f>ROUND(CT1562*I1562,0)</f>
        <v/>
      </c>
      <c r="T1562">
        <f>ROUND(CU1562*I1562,0)</f>
        <v/>
      </c>
      <c r="U1562">
        <f>ROUND(CV1562*I1562,7)</f>
        <v/>
      </c>
      <c r="V1562">
        <f>ROUND(CW1562*I1562,7)</f>
        <v/>
      </c>
      <c r="W1562">
        <f>ROUND(CX1562*I1562,0)</f>
        <v/>
      </c>
      <c r="X1562">
        <f>ROUND(CY1562,0)</f>
        <v/>
      </c>
      <c r="Y1562">
        <f>ROUND(CZ1562,0)</f>
        <v/>
      </c>
      <c r="AA1562" t="n">
        <v>78869116</v>
      </c>
      <c r="AB1562">
        <f>ROUND((AC1562+AD1562+AF1562),2)</f>
        <v/>
      </c>
      <c r="AC1562">
        <f>ROUND((ES1562),2)</f>
        <v/>
      </c>
      <c r="AD1562">
        <f>ROUND((((ET1562)-(EU1562))+AE1562),2)</f>
        <v/>
      </c>
      <c r="AE1562">
        <f>ROUND((EU1562),2)</f>
        <v/>
      </c>
      <c r="AF1562">
        <f>ROUND((EV1562),2)</f>
        <v/>
      </c>
      <c r="AG1562">
        <f>ROUND((AP1562),2)</f>
        <v/>
      </c>
      <c r="AH1562">
        <f>(EW1562)</f>
        <v/>
      </c>
      <c r="AI1562">
        <f>(EX1562)</f>
        <v/>
      </c>
      <c r="AJ1562">
        <f>(AS1562)</f>
        <v/>
      </c>
      <c r="AK1562" t="n">
        <v>30822.63</v>
      </c>
      <c r="AL1562" t="n">
        <v>27889.6</v>
      </c>
      <c r="AM1562" t="n">
        <v>139.47</v>
      </c>
      <c r="AN1562" t="n">
        <v>0</v>
      </c>
      <c r="AO1562" t="n">
        <v>2793.56</v>
      </c>
      <c r="AP1562" t="n">
        <v>0</v>
      </c>
      <c r="AQ1562" t="n">
        <v>308</v>
      </c>
      <c r="AR1562" t="n">
        <v>0</v>
      </c>
      <c r="AS1562" t="n">
        <v>0</v>
      </c>
      <c r="AT1562" t="n">
        <v>103</v>
      </c>
      <c r="AU1562" t="n">
        <v>52</v>
      </c>
      <c r="AV1562" t="n">
        <v>1</v>
      </c>
      <c r="AW1562" t="n">
        <v>1</v>
      </c>
      <c r="AZ1562" t="n">
        <v>1</v>
      </c>
      <c r="BA1562" t="n">
        <v>52.25</v>
      </c>
      <c r="BB1562" t="n">
        <v>24.99</v>
      </c>
      <c r="BC1562" t="n">
        <v>12.65</v>
      </c>
      <c r="BD1562" t="inlineStr"/>
      <c r="BE1562" t="inlineStr"/>
      <c r="BF1562" t="inlineStr"/>
      <c r="BG1562" t="inlineStr"/>
      <c r="BH1562" t="n">
        <v>0</v>
      </c>
      <c r="BI1562" t="n">
        <v>1</v>
      </c>
      <c r="BJ1562" t="inlineStr">
        <is>
          <t>ТЕРр Московской обл., 65-5-8, приказ Минстроя России №675/пр от 28.02.2017 № 263/пр</t>
        </is>
      </c>
      <c r="BM1562" t="n">
        <v>65007</v>
      </c>
      <c r="BN1562" t="n">
        <v>0</v>
      </c>
      <c r="BO1562" t="inlineStr">
        <is>
          <t>65-5-8</t>
        </is>
      </c>
      <c r="BP1562" t="n">
        <v>1</v>
      </c>
      <c r="BQ1562" t="n">
        <v>6</v>
      </c>
      <c r="BR1562" t="n">
        <v>0</v>
      </c>
      <c r="BS1562" t="n">
        <v>52.25</v>
      </c>
      <c r="BT1562" t="n">
        <v>1</v>
      </c>
      <c r="BU1562" t="n">
        <v>1</v>
      </c>
      <c r="BV1562" t="n">
        <v>1</v>
      </c>
      <c r="BW1562" t="n">
        <v>1</v>
      </c>
      <c r="BX1562" t="n">
        <v>1</v>
      </c>
      <c r="BY1562" t="inlineStr"/>
      <c r="BZ1562" t="n">
        <v>103</v>
      </c>
      <c r="CA1562" t="n">
        <v>52</v>
      </c>
      <c r="CB1562" t="inlineStr"/>
      <c r="CE1562" t="n">
        <v>12</v>
      </c>
      <c r="CF1562" t="n">
        <v>0</v>
      </c>
      <c r="CG1562" t="n">
        <v>0</v>
      </c>
      <c r="CM1562" t="n">
        <v>0</v>
      </c>
      <c r="CN1562" t="inlineStr"/>
      <c r="CO1562" t="n">
        <v>0</v>
      </c>
      <c r="CP1562">
        <f>(P1562+Q1562+S1562)</f>
        <v/>
      </c>
      <c r="CQ1562">
        <f>AC1562*BC1562</f>
        <v/>
      </c>
      <c r="CR1562">
        <f>(ROUND((ROUND(((ET1562)*1),0)*BB1562),0)+ROUND((ROUND(((AE1562-(EU1562))*1),0)*BS1562),0))</f>
        <v/>
      </c>
      <c r="CS1562">
        <f>(ROUND((ROUND(((EU1562)*1),0)*BS1562),0)+ROUND((ROUND(((AE1562-(EU1562))*1),0)*BS1562),0))</f>
        <v/>
      </c>
      <c r="CT1562">
        <f>AF1562*BA1562</f>
        <v/>
      </c>
      <c r="CU1562">
        <f>AG1562</f>
        <v/>
      </c>
      <c r="CV1562">
        <f>AH1562</f>
        <v/>
      </c>
      <c r="CW1562">
        <f>AI1562</f>
        <v/>
      </c>
      <c r="CX1562">
        <f>AJ1562</f>
        <v/>
      </c>
      <c r="CY1562">
        <f>(((S1562+R1562)*AT1562)/100)</f>
        <v/>
      </c>
      <c r="CZ1562">
        <f>(((S1562+R1562)*AU1562)/100)</f>
        <v/>
      </c>
      <c r="DC1562" t="inlineStr"/>
      <c r="DD1562" t="inlineStr"/>
      <c r="DE1562" t="inlineStr"/>
      <c r="DF1562" t="inlineStr"/>
      <c r="DG1562" t="inlineStr"/>
      <c r="DH1562" t="inlineStr"/>
      <c r="DI1562" t="inlineStr"/>
      <c r="DJ1562" t="inlineStr"/>
      <c r="DK1562" t="inlineStr"/>
      <c r="DL1562" t="inlineStr"/>
      <c r="DM1562" t="inlineStr"/>
      <c r="DN1562" t="n">
        <v>0</v>
      </c>
      <c r="DO1562" t="n">
        <v>0</v>
      </c>
      <c r="DP1562" t="n">
        <v>1</v>
      </c>
      <c r="DQ1562" t="n">
        <v>1</v>
      </c>
      <c r="DU1562" t="n">
        <v>1010</v>
      </c>
      <c r="DV1562" t="inlineStr">
        <is>
          <t>100 шт.</t>
        </is>
      </c>
      <c r="DW1562" t="inlineStr">
        <is>
          <t>100 шт.</t>
        </is>
      </c>
      <c r="DX1562" t="n">
        <v>100</v>
      </c>
      <c r="DZ1562" t="inlineStr"/>
      <c r="EA1562" t="inlineStr"/>
      <c r="EB1562" t="inlineStr"/>
      <c r="EC1562" t="inlineStr"/>
      <c r="EE1562" t="n">
        <v>78726000</v>
      </c>
      <c r="EF1562" t="n">
        <v>6</v>
      </c>
      <c r="EG1562" t="inlineStr">
        <is>
          <t>Ремонтно-строительные работы</t>
        </is>
      </c>
      <c r="EH1562" t="n">
        <v>99</v>
      </c>
      <c r="EI1562" t="inlineStr">
        <is>
          <t>Внутренние санитарно-технические работы</t>
        </is>
      </c>
      <c r="EJ1562" t="n">
        <v>1</v>
      </c>
      <c r="EK1562" t="n">
        <v>65007</v>
      </c>
      <c r="EL1562" t="inlineStr">
        <is>
          <t>Внутренние санитарнотехнические работы: смена труб, санприборов, запорной арматуры и другое</t>
        </is>
      </c>
      <c r="EM1562" t="inlineStr">
        <is>
          <t>рФЕР-65</t>
        </is>
      </c>
      <c r="EO1562" t="inlineStr"/>
      <c r="EQ1562" t="n">
        <v>0</v>
      </c>
      <c r="ER1562" t="n">
        <v>30822.63</v>
      </c>
      <c r="ES1562" t="n">
        <v>27889.6</v>
      </c>
      <c r="ET1562" t="n">
        <v>139.47</v>
      </c>
      <c r="EU1562" t="n">
        <v>0</v>
      </c>
      <c r="EV1562" t="n">
        <v>2793.56</v>
      </c>
      <c r="EW1562" t="n">
        <v>308</v>
      </c>
      <c r="EX1562" t="n">
        <v>0</v>
      </c>
      <c r="EY1562" t="n">
        <v>0</v>
      </c>
      <c r="FQ1562" t="n">
        <v>0</v>
      </c>
      <c r="FR1562" t="n">
        <v>0</v>
      </c>
      <c r="FS1562" t="n">
        <v>0</v>
      </c>
      <c r="FX1562" t="n">
        <v>103</v>
      </c>
      <c r="FY1562" t="n">
        <v>52</v>
      </c>
      <c r="GA1562" t="inlineStr"/>
      <c r="GD1562" t="n">
        <v>1</v>
      </c>
      <c r="GF1562" t="n">
        <v>851624073</v>
      </c>
      <c r="GG1562" t="n">
        <v>2</v>
      </c>
      <c r="GH1562" t="n">
        <v>1</v>
      </c>
      <c r="GI1562" t="n">
        <v>2</v>
      </c>
      <c r="GJ1562" t="n">
        <v>0</v>
      </c>
      <c r="GK1562" t="n">
        <v>0</v>
      </c>
      <c r="GL1562">
        <f>ROUND(IF(AND(BH1562=3,BI1562=3,FS1562&lt;&gt;0),P1562,0),0)</f>
        <v/>
      </c>
      <c r="GM1562">
        <f>ROUND(O1562+X1562+Y1562,0)+GX1562</f>
        <v/>
      </c>
      <c r="GN1562">
        <f>IF(OR(BI1562=0,BI1562=1),GM1562-GX1562,0)</f>
        <v/>
      </c>
      <c r="GO1562">
        <f>IF(BI1562=2,GM1562-GX1562,0)</f>
        <v/>
      </c>
      <c r="GP1562">
        <f>IF(BI1562=4,GM1562-GX1562,0)</f>
        <v/>
      </c>
      <c r="GR1562" t="n">
        <v>0</v>
      </c>
      <c r="GS1562" t="n">
        <v>3</v>
      </c>
      <c r="GT1562" t="n">
        <v>0</v>
      </c>
      <c r="GU1562" t="inlineStr"/>
      <c r="GV1562">
        <f>ROUND((GT1562),2)</f>
        <v/>
      </c>
      <c r="GW1562" t="n">
        <v>1</v>
      </c>
      <c r="GX1562">
        <f>ROUND(HC1562*I1562,0)</f>
        <v/>
      </c>
      <c r="HA1562" t="n">
        <v>0</v>
      </c>
      <c r="HB1562" t="n">
        <v>0</v>
      </c>
      <c r="HC1562">
        <f>GV1562*GW1562</f>
        <v/>
      </c>
      <c r="HE1562" t="inlineStr"/>
      <c r="HF1562" t="inlineStr"/>
      <c r="HM1562" t="inlineStr"/>
      <c r="HN1562" t="inlineStr">
        <is>
          <t>Пр/812-099.2-1</t>
        </is>
      </c>
      <c r="HO1562" t="inlineStr">
        <is>
          <t>Пр/774-099.2</t>
        </is>
      </c>
      <c r="HP1562" t="inlineStr">
        <is>
          <t>Внутренние санитарнотехнические работы: смена труб, санприборов, запорной арматуры и другое</t>
        </is>
      </c>
      <c r="HQ1562" t="inlineStr">
        <is>
          <t>Внутренние санитарнотехнические работы: смена труб, санприборов, запорной арматуры и другое</t>
        </is>
      </c>
      <c r="HS1562" t="n">
        <v>0</v>
      </c>
      <c r="IK1562" t="n">
        <v>0</v>
      </c>
    </row>
    <row r="1563">
      <c r="A1563" t="n">
        <v>18</v>
      </c>
      <c r="B1563" t="n">
        <v>0</v>
      </c>
      <c r="C1563" t="n">
        <v>735</v>
      </c>
      <c r="E1563" t="inlineStr">
        <is>
          <t>2,1</t>
        </is>
      </c>
      <c r="F1563" t="inlineStr">
        <is>
          <t>509-9899</t>
        </is>
      </c>
      <c r="G1563" t="inlineStr">
        <is>
          <t>Строительный мусор и масса возвратных материалов</t>
        </is>
      </c>
      <c r="H1563" t="inlineStr">
        <is>
          <t>т</t>
        </is>
      </c>
      <c r="I1563">
        <f>I1562*J1563</f>
        <v/>
      </c>
      <c r="J1563" t="n">
        <v>1.8</v>
      </c>
      <c r="K1563" t="n">
        <v>1.8</v>
      </c>
      <c r="O1563">
        <f>ROUND(CP1563,0)</f>
        <v/>
      </c>
      <c r="P1563">
        <f>ROUND(CQ1563*I1563,0)</f>
        <v/>
      </c>
      <c r="Q1563">
        <f>(ROUND((ROUND(((ET1563)*I1563),0)*BB1563),0)+ROUND((ROUND(((AE1563-(EU1563))*I1563),0)*BS1563),0))</f>
        <v/>
      </c>
      <c r="R1563">
        <f>(ROUND((ROUND(((EU1563)*I1563),0)*BS1563),0)+ROUND((ROUND(((AE1563-(EU1563))*I1563),0)*BS1563),0))</f>
        <v/>
      </c>
      <c r="S1563">
        <f>ROUND(CT1563*I1563,0)</f>
        <v/>
      </c>
      <c r="T1563">
        <f>ROUND(CU1563*I1563,0)</f>
        <v/>
      </c>
      <c r="U1563">
        <f>ROUND(CV1563*I1563,7)</f>
        <v/>
      </c>
      <c r="V1563">
        <f>ROUND(CW1563*I1563,7)</f>
        <v/>
      </c>
      <c r="W1563">
        <f>ROUND(CX1563*I1563,0)</f>
        <v/>
      </c>
      <c r="X1563">
        <f>ROUND(CY1563,0)</f>
        <v/>
      </c>
      <c r="Y1563">
        <f>ROUND(CZ1563,0)</f>
        <v/>
      </c>
      <c r="AA1563" t="n">
        <v>78869116</v>
      </c>
      <c r="AB1563">
        <f>ROUND((AC1563+AD1563+AF1563),2)</f>
        <v/>
      </c>
      <c r="AC1563">
        <f>ROUND((ES1563),2)</f>
        <v/>
      </c>
      <c r="AD1563">
        <f>ROUND((((ET1563)-(EU1563))+AE1563),2)</f>
        <v/>
      </c>
      <c r="AE1563">
        <f>ROUND((EU1563),2)</f>
        <v/>
      </c>
      <c r="AF1563">
        <f>ROUND((EV1563),2)</f>
        <v/>
      </c>
      <c r="AG1563">
        <f>ROUND((AP1563),2)</f>
        <v/>
      </c>
      <c r="AH1563">
        <f>(EW1563)</f>
        <v/>
      </c>
      <c r="AI1563">
        <f>(EX1563)</f>
        <v/>
      </c>
      <c r="AJ1563">
        <f>(AS1563)</f>
        <v/>
      </c>
      <c r="AK1563" t="n">
        <v>0</v>
      </c>
      <c r="AL1563" t="n">
        <v>0</v>
      </c>
      <c r="AM1563" t="n">
        <v>0</v>
      </c>
      <c r="AN1563" t="n">
        <v>0</v>
      </c>
      <c r="AO1563" t="n">
        <v>0</v>
      </c>
      <c r="AP1563" t="n">
        <v>0</v>
      </c>
      <c r="AQ1563" t="n">
        <v>0</v>
      </c>
      <c r="AR1563" t="n">
        <v>0</v>
      </c>
      <c r="AS1563" t="n">
        <v>0</v>
      </c>
      <c r="AT1563" t="n">
        <v>103</v>
      </c>
      <c r="AU1563" t="n">
        <v>52</v>
      </c>
      <c r="AV1563" t="n">
        <v>1</v>
      </c>
      <c r="AW1563" t="n">
        <v>1</v>
      </c>
      <c r="AZ1563" t="n">
        <v>1</v>
      </c>
      <c r="BA1563" t="n">
        <v>1</v>
      </c>
      <c r="BB1563" t="n">
        <v>1</v>
      </c>
      <c r="BC1563" t="n">
        <v>1</v>
      </c>
      <c r="BD1563" t="inlineStr"/>
      <c r="BE1563" t="inlineStr"/>
      <c r="BF1563" t="inlineStr"/>
      <c r="BG1563" t="inlineStr"/>
      <c r="BH1563" t="n">
        <v>3</v>
      </c>
      <c r="BI1563" t="n">
        <v>1</v>
      </c>
      <c r="BJ1563" t="inlineStr">
        <is>
          <t>ТССЦ Московской обл., 509-9899, приказ Минстроя России №675/пр от 28.02.2017 № 258/пр</t>
        </is>
      </c>
      <c r="BM1563" t="n">
        <v>65007</v>
      </c>
      <c r="BN1563" t="n">
        <v>0</v>
      </c>
      <c r="BO1563" t="inlineStr"/>
      <c r="BP1563" t="n">
        <v>0</v>
      </c>
      <c r="BQ1563" t="n">
        <v>6</v>
      </c>
      <c r="BR1563" t="n">
        <v>0</v>
      </c>
      <c r="BS1563" t="n">
        <v>1</v>
      </c>
      <c r="BT1563" t="n">
        <v>1</v>
      </c>
      <c r="BU1563" t="n">
        <v>1</v>
      </c>
      <c r="BV1563" t="n">
        <v>1</v>
      </c>
      <c r="BW1563" t="n">
        <v>1</v>
      </c>
      <c r="BX1563" t="n">
        <v>1</v>
      </c>
      <c r="BY1563" t="inlineStr"/>
      <c r="BZ1563" t="n">
        <v>103</v>
      </c>
      <c r="CA1563" t="n">
        <v>52</v>
      </c>
      <c r="CB1563" t="inlineStr"/>
      <c r="CE1563" t="n">
        <v>12</v>
      </c>
      <c r="CF1563" t="n">
        <v>0</v>
      </c>
      <c r="CG1563" t="n">
        <v>0</v>
      </c>
      <c r="CM1563" t="n">
        <v>0</v>
      </c>
      <c r="CN1563" t="inlineStr"/>
      <c r="CO1563" t="n">
        <v>0</v>
      </c>
      <c r="CP1563">
        <f>(P1563+Q1563+S1563)</f>
        <v/>
      </c>
      <c r="CQ1563">
        <f>AC1563*BC1563</f>
        <v/>
      </c>
      <c r="CR1563">
        <f>(ROUND((ROUND(((ET1563)*1),0)*BB1563),0)+ROUND((ROUND(((AE1563-(EU1563))*1),0)*BS1563),0))</f>
        <v/>
      </c>
      <c r="CS1563">
        <f>(ROUND((ROUND(((EU1563)*1),0)*BS1563),0)+ROUND((ROUND(((AE1563-(EU1563))*1),0)*BS1563),0))</f>
        <v/>
      </c>
      <c r="CT1563">
        <f>AF1563*BA1563</f>
        <v/>
      </c>
      <c r="CU1563">
        <f>AG1563</f>
        <v/>
      </c>
      <c r="CV1563">
        <f>AH1563</f>
        <v/>
      </c>
      <c r="CW1563">
        <f>AI1563</f>
        <v/>
      </c>
      <c r="CX1563">
        <f>AJ1563</f>
        <v/>
      </c>
      <c r="CY1563">
        <f>(((S1563+R1563)*AT1563)/100)</f>
        <v/>
      </c>
      <c r="CZ1563">
        <f>(((S1563+R1563)*AU1563)/100)</f>
        <v/>
      </c>
      <c r="DC1563" t="inlineStr"/>
      <c r="DD1563" t="inlineStr"/>
      <c r="DE1563" t="inlineStr"/>
      <c r="DF1563" t="inlineStr"/>
      <c r="DG1563" t="inlineStr"/>
      <c r="DH1563" t="inlineStr"/>
      <c r="DI1563" t="inlineStr"/>
      <c r="DJ1563" t="inlineStr"/>
      <c r="DK1563" t="inlineStr"/>
      <c r="DL1563" t="inlineStr"/>
      <c r="DM1563" t="inlineStr"/>
      <c r="DN1563" t="n">
        <v>0</v>
      </c>
      <c r="DO1563" t="n">
        <v>0</v>
      </c>
      <c r="DP1563" t="n">
        <v>1</v>
      </c>
      <c r="DQ1563" t="n">
        <v>1</v>
      </c>
      <c r="DU1563" t="n">
        <v>1009</v>
      </c>
      <c r="DV1563" t="inlineStr">
        <is>
          <t>т</t>
        </is>
      </c>
      <c r="DW1563" t="inlineStr">
        <is>
          <t>т</t>
        </is>
      </c>
      <c r="DX1563" t="n">
        <v>1000</v>
      </c>
      <c r="DZ1563" t="inlineStr"/>
      <c r="EA1563" t="inlineStr"/>
      <c r="EB1563" t="inlineStr"/>
      <c r="EC1563" t="inlineStr"/>
      <c r="EE1563" t="n">
        <v>78726000</v>
      </c>
      <c r="EF1563" t="n">
        <v>6</v>
      </c>
      <c r="EG1563" t="inlineStr">
        <is>
          <t>Ремонтно-строительные работы</t>
        </is>
      </c>
      <c r="EH1563" t="n">
        <v>99</v>
      </c>
      <c r="EI1563" t="inlineStr">
        <is>
          <t>Внутренние санитарно-технические работы</t>
        </is>
      </c>
      <c r="EJ1563" t="n">
        <v>1</v>
      </c>
      <c r="EK1563" t="n">
        <v>65007</v>
      </c>
      <c r="EL1563" t="inlineStr">
        <is>
          <t>Внутренние санитарнотехнические работы: смена труб, санприборов, запорной арматуры и другое</t>
        </is>
      </c>
      <c r="EM1563" t="inlineStr">
        <is>
          <t>рФЕР-65</t>
        </is>
      </c>
      <c r="EO1563" t="inlineStr"/>
      <c r="EQ1563" t="n">
        <v>0</v>
      </c>
      <c r="ER1563" t="n">
        <v>0</v>
      </c>
      <c r="ES1563" t="n">
        <v>0</v>
      </c>
      <c r="ET1563" t="n">
        <v>0</v>
      </c>
      <c r="EU1563" t="n">
        <v>0</v>
      </c>
      <c r="EV1563" t="n">
        <v>0</v>
      </c>
      <c r="EW1563" t="n">
        <v>0</v>
      </c>
      <c r="EX1563" t="n">
        <v>0</v>
      </c>
      <c r="FQ1563" t="n">
        <v>0</v>
      </c>
      <c r="FR1563" t="n">
        <v>0</v>
      </c>
      <c r="FS1563" t="n">
        <v>0</v>
      </c>
      <c r="FX1563" t="n">
        <v>103</v>
      </c>
      <c r="FY1563" t="n">
        <v>52</v>
      </c>
      <c r="GA1563" t="inlineStr"/>
      <c r="GD1563" t="n">
        <v>1</v>
      </c>
      <c r="GF1563" t="n">
        <v>1839160745</v>
      </c>
      <c r="GG1563" t="n">
        <v>2</v>
      </c>
      <c r="GH1563" t="n">
        <v>1</v>
      </c>
      <c r="GI1563" t="n">
        <v>-2</v>
      </c>
      <c r="GJ1563" t="n">
        <v>0</v>
      </c>
      <c r="GK1563" t="n">
        <v>0</v>
      </c>
      <c r="GL1563">
        <f>ROUND(IF(AND(BH1563=3,BI1563=3,FS1563&lt;&gt;0),P1563,0),0)</f>
        <v/>
      </c>
      <c r="GM1563">
        <f>ROUND(O1563+X1563+Y1563,0)+GX1563</f>
        <v/>
      </c>
      <c r="GN1563">
        <f>IF(OR(BI1563=0,BI1563=1),GM1563-GX1563,0)</f>
        <v/>
      </c>
      <c r="GO1563">
        <f>IF(BI1563=2,GM1563-GX1563,0)</f>
        <v/>
      </c>
      <c r="GP1563">
        <f>IF(BI1563=4,GM1563-GX1563,0)</f>
        <v/>
      </c>
      <c r="GR1563" t="n">
        <v>0</v>
      </c>
      <c r="GS1563" t="n">
        <v>3</v>
      </c>
      <c r="GT1563" t="n">
        <v>0</v>
      </c>
      <c r="GU1563" t="inlineStr"/>
      <c r="GV1563">
        <f>ROUND((GT1563),2)</f>
        <v/>
      </c>
      <c r="GW1563" t="n">
        <v>1</v>
      </c>
      <c r="GX1563">
        <f>ROUND(HC1563*I1563,0)</f>
        <v/>
      </c>
      <c r="HA1563" t="n">
        <v>0</v>
      </c>
      <c r="HB1563" t="n">
        <v>0</v>
      </c>
      <c r="HC1563">
        <f>GV1563*GW1563</f>
        <v/>
      </c>
      <c r="HE1563" t="inlineStr"/>
      <c r="HF1563" t="inlineStr"/>
      <c r="HM1563" t="inlineStr"/>
      <c r="HN1563" t="inlineStr">
        <is>
          <t>Пр/812-099.2-1</t>
        </is>
      </c>
      <c r="HO1563" t="inlineStr">
        <is>
          <t>Пр/774-099.2</t>
        </is>
      </c>
      <c r="HP1563" t="inlineStr">
        <is>
          <t>Внутренние санитарнотехнические работы: смена труб, санприборов, запорной арматуры и другое</t>
        </is>
      </c>
      <c r="HQ1563" t="inlineStr">
        <is>
          <t>Внутренние санитарнотехнические работы: смена труб, санприборов, запорной арматуры и другое</t>
        </is>
      </c>
      <c r="HS1563" t="n">
        <v>0</v>
      </c>
      <c r="IK1563" t="n">
        <v>0</v>
      </c>
    </row>
    <row r="1564">
      <c r="A1564" t="n">
        <v>17</v>
      </c>
      <c r="B1564" t="n">
        <v>0</v>
      </c>
      <c r="C1564">
        <f>ROW(SmtRes!A741)</f>
        <v/>
      </c>
      <c r="D1564">
        <f>ROW(EtalonRes!A678)</f>
        <v/>
      </c>
      <c r="E1564" t="inlineStr">
        <is>
          <t>3</t>
        </is>
      </c>
      <c r="F1564" t="inlineStr">
        <is>
          <t>16-07-005-1</t>
        </is>
      </c>
      <c r="G1564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564" t="inlineStr">
        <is>
          <t>100 м трубопровода</t>
        </is>
      </c>
      <c r="I1564">
        <f>ROUND(ROUND(27/100,4),7)</f>
        <v/>
      </c>
      <c r="J1564" t="n">
        <v>0</v>
      </c>
      <c r="K1564">
        <f>ROUND(ROUND(27/100,4),7)</f>
        <v/>
      </c>
      <c r="O1564">
        <f>ROUND(CP1564,0)</f>
        <v/>
      </c>
      <c r="P1564">
        <f>ROUND(CQ1564*I1564,0)</f>
        <v/>
      </c>
      <c r="Q1564">
        <f>(ROUND((ROUND((((ET1564*ROUND(5,7)))*I1564),0)*BB1564),0)+ROUND((ROUND(((AE1564-((EU1564*ROUND(5,7))))*I1564),0)*BS1564),0))</f>
        <v/>
      </c>
      <c r="R1564">
        <f>(ROUND((ROUND((((EU1564*ROUND(5,7)))*I1564),0)*BS1564),0)+ROUND((ROUND(((AE1564-((EU1564*ROUND(5,7))))*I1564),0)*BS1564),0))</f>
        <v/>
      </c>
      <c r="S1564">
        <f>ROUND(CT1564*I1564,0)</f>
        <v/>
      </c>
      <c r="T1564">
        <f>ROUND(CU1564*I1564,0)</f>
        <v/>
      </c>
      <c r="U1564">
        <f>ROUND(CV1564*I1564,7)</f>
        <v/>
      </c>
      <c r="V1564">
        <f>ROUND(CW1564*I1564,7)</f>
        <v/>
      </c>
      <c r="W1564">
        <f>ROUND(CX1564*I1564,0)</f>
        <v/>
      </c>
      <c r="X1564">
        <f>ROUND(CY1564,0)</f>
        <v/>
      </c>
      <c r="Y1564">
        <f>ROUND(CZ1564,0)</f>
        <v/>
      </c>
      <c r="AA1564" t="n">
        <v>78869116</v>
      </c>
      <c r="AB1564">
        <f>ROUND((AC1564+AD1564+AF1564),2)</f>
        <v/>
      </c>
      <c r="AC1564">
        <f>ROUND(((ES1564*ROUND(5,7))),2)</f>
        <v/>
      </c>
      <c r="AD1564">
        <f>ROUND(((((ET1564*ROUND(5,7)))-((EU1564*ROUND(5,7))))+AE1564),2)</f>
        <v/>
      </c>
      <c r="AE1564">
        <f>ROUND(((EU1564*ROUND(5,7))),2)</f>
        <v/>
      </c>
      <c r="AF1564">
        <f>ROUND(((EV1564*ROUND(5,7))),2)</f>
        <v/>
      </c>
      <c r="AG1564">
        <f>ROUND((AP1564),2)</f>
        <v/>
      </c>
      <c r="AH1564">
        <f>((EW1564*ROUND(5,7)))</f>
        <v/>
      </c>
      <c r="AI1564">
        <f>((EX1564*ROUND(5,7)))</f>
        <v/>
      </c>
      <c r="AJ1564">
        <f>(AS1564)</f>
        <v/>
      </c>
      <c r="AK1564" t="n">
        <v>107.11</v>
      </c>
      <c r="AL1564" t="n">
        <v>4.28</v>
      </c>
      <c r="AM1564" t="n">
        <v>44.51</v>
      </c>
      <c r="AN1564" t="n">
        <v>0</v>
      </c>
      <c r="AO1564" t="n">
        <v>58.32</v>
      </c>
      <c r="AP1564" t="n">
        <v>0</v>
      </c>
      <c r="AQ1564" t="n">
        <v>5.01</v>
      </c>
      <c r="AR1564" t="n">
        <v>0</v>
      </c>
      <c r="AS1564" t="n">
        <v>0</v>
      </c>
      <c r="AT1564" t="n">
        <v>121</v>
      </c>
      <c r="AU1564" t="n">
        <v>72</v>
      </c>
      <c r="AV1564" t="n">
        <v>1</v>
      </c>
      <c r="AW1564" t="n">
        <v>1</v>
      </c>
      <c r="AZ1564" t="n">
        <v>1</v>
      </c>
      <c r="BA1564" t="n">
        <v>52.25</v>
      </c>
      <c r="BB1564" t="n">
        <v>5.97</v>
      </c>
      <c r="BC1564" t="n">
        <v>11.38</v>
      </c>
      <c r="BD1564" t="inlineStr"/>
      <c r="BE1564" t="inlineStr"/>
      <c r="BF1564" t="inlineStr"/>
      <c r="BG1564" t="inlineStr"/>
      <c r="BH1564" t="n">
        <v>0</v>
      </c>
      <c r="BI1564" t="n">
        <v>1</v>
      </c>
      <c r="BJ1564" t="inlineStr">
        <is>
          <t>ТЕР Московской обл., 16-07-005-1, приказ Минстроя России №675/пр от 28.02.2017 № 260/пр</t>
        </is>
      </c>
      <c r="BM1564" t="n">
        <v>16001</v>
      </c>
      <c r="BN1564" t="n">
        <v>0</v>
      </c>
      <c r="BO1564" t="inlineStr">
        <is>
          <t>16-07-005-1</t>
        </is>
      </c>
      <c r="BP1564" t="n">
        <v>1</v>
      </c>
      <c r="BQ1564" t="n">
        <v>2</v>
      </c>
      <c r="BR1564" t="n">
        <v>0</v>
      </c>
      <c r="BS1564" t="n">
        <v>52.25</v>
      </c>
      <c r="BT1564" t="n">
        <v>1</v>
      </c>
      <c r="BU1564" t="n">
        <v>1</v>
      </c>
      <c r="BV1564" t="n">
        <v>1</v>
      </c>
      <c r="BW1564" t="n">
        <v>1</v>
      </c>
      <c r="BX1564" t="n">
        <v>1</v>
      </c>
      <c r="BY1564" t="inlineStr"/>
      <c r="BZ1564" t="n">
        <v>121</v>
      </c>
      <c r="CA1564" t="n">
        <v>72</v>
      </c>
      <c r="CB1564" t="inlineStr"/>
      <c r="CE1564" t="n">
        <v>12</v>
      </c>
      <c r="CF1564" t="n">
        <v>0</v>
      </c>
      <c r="CG1564" t="n">
        <v>0</v>
      </c>
      <c r="CM1564" t="n">
        <v>0</v>
      </c>
      <c r="CN1564" t="inlineStr"/>
      <c r="CO1564" t="n">
        <v>0</v>
      </c>
      <c r="CP1564">
        <f>(P1564+Q1564+S1564)</f>
        <v/>
      </c>
      <c r="CQ1564">
        <f>AC1564*BC1564</f>
        <v/>
      </c>
      <c r="CR1564">
        <f>(ROUND((ROUND((((ET1564*ROUND(5,7)))*1),0)*BB1564),0)+ROUND((ROUND(((AE1564-((EU1564*ROUND(5,7))))*1),0)*BS1564),0))</f>
        <v/>
      </c>
      <c r="CS1564">
        <f>(ROUND((ROUND((((EU1564*ROUND(5,7)))*1),0)*BS1564),0)+ROUND((ROUND(((AE1564-((EU1564*ROUND(5,7))))*1),0)*BS1564),0))</f>
        <v/>
      </c>
      <c r="CT1564">
        <f>AF1564*BA1564</f>
        <v/>
      </c>
      <c r="CU1564">
        <f>AG1564</f>
        <v/>
      </c>
      <c r="CV1564">
        <f>AH1564</f>
        <v/>
      </c>
      <c r="CW1564">
        <f>AI1564</f>
        <v/>
      </c>
      <c r="CX1564">
        <f>AJ1564</f>
        <v/>
      </c>
      <c r="CY1564">
        <f>(((S1564+R1564)*AT1564)/100)</f>
        <v/>
      </c>
      <c r="CZ1564">
        <f>(((S1564+R1564)*AU1564)/100)</f>
        <v/>
      </c>
      <c r="DC1564" t="inlineStr"/>
      <c r="DD1564" t="inlineStr">
        <is>
          <t>)*5</t>
        </is>
      </c>
      <c r="DE1564" t="inlineStr">
        <is>
          <t>)*5</t>
        </is>
      </c>
      <c r="DF1564" t="inlineStr">
        <is>
          <t>)*5</t>
        </is>
      </c>
      <c r="DG1564" t="inlineStr">
        <is>
          <t>)*5</t>
        </is>
      </c>
      <c r="DH1564" t="inlineStr"/>
      <c r="DI1564" t="inlineStr">
        <is>
          <t>)*5</t>
        </is>
      </c>
      <c r="DJ1564" t="inlineStr">
        <is>
          <t>)*5</t>
        </is>
      </c>
      <c r="DK1564" t="inlineStr"/>
      <c r="DL1564" t="inlineStr"/>
      <c r="DM1564" t="inlineStr"/>
      <c r="DN1564" t="n">
        <v>0</v>
      </c>
      <c r="DO1564" t="n">
        <v>0</v>
      </c>
      <c r="DP1564" t="n">
        <v>1</v>
      </c>
      <c r="DQ1564" t="n">
        <v>1</v>
      </c>
      <c r="DU1564" t="n">
        <v>1013</v>
      </c>
      <c r="DV1564" t="inlineStr">
        <is>
          <t>100 м трубопровода</t>
        </is>
      </c>
      <c r="DW1564" t="inlineStr">
        <is>
          <t>100 м трубопровода</t>
        </is>
      </c>
      <c r="DX1564" t="n">
        <v>1</v>
      </c>
      <c r="DZ1564" t="inlineStr"/>
      <c r="EA1564" t="inlineStr"/>
      <c r="EB1564" t="inlineStr"/>
      <c r="EC1564" t="inlineStr"/>
      <c r="EE1564" t="n">
        <v>78725882</v>
      </c>
      <c r="EF1564" t="n">
        <v>2</v>
      </c>
      <c r="EG1564" t="inlineStr">
        <is>
          <t>Общестроительные работы</t>
        </is>
      </c>
      <c r="EH1564" t="n">
        <v>16</v>
      </c>
      <c r="EI156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564" t="n">
        <v>1</v>
      </c>
      <c r="EK1564" t="n">
        <v>16001</v>
      </c>
      <c r="EL1564" t="inlineStr">
        <is>
          <t>Трубопроводы внутренние</t>
        </is>
      </c>
      <c r="EM1564" t="inlineStr">
        <is>
          <t>ФЕР-16</t>
        </is>
      </c>
      <c r="EO1564" t="inlineStr"/>
      <c r="EQ1564" t="n">
        <v>0</v>
      </c>
      <c r="ER1564" t="n">
        <v>107.11</v>
      </c>
      <c r="ES1564" t="n">
        <v>4.28</v>
      </c>
      <c r="ET1564" t="n">
        <v>44.51</v>
      </c>
      <c r="EU1564" t="n">
        <v>0</v>
      </c>
      <c r="EV1564" t="n">
        <v>58.32</v>
      </c>
      <c r="EW1564" t="n">
        <v>5.01</v>
      </c>
      <c r="EX1564" t="n">
        <v>0</v>
      </c>
      <c r="EY1564" t="n">
        <v>0</v>
      </c>
      <c r="FQ1564" t="n">
        <v>0</v>
      </c>
      <c r="FR1564" t="n">
        <v>0</v>
      </c>
      <c r="FS1564" t="n">
        <v>0</v>
      </c>
      <c r="FX1564" t="n">
        <v>121</v>
      </c>
      <c r="FY1564" t="n">
        <v>72</v>
      </c>
      <c r="GA1564" t="inlineStr"/>
      <c r="GD1564" t="n">
        <v>1</v>
      </c>
      <c r="GF1564" t="n">
        <v>635989612</v>
      </c>
      <c r="GG1564" t="n">
        <v>2</v>
      </c>
      <c r="GH1564" t="n">
        <v>1</v>
      </c>
      <c r="GI1564" t="n">
        <v>2</v>
      </c>
      <c r="GJ1564" t="n">
        <v>0</v>
      </c>
      <c r="GK1564" t="n">
        <v>0</v>
      </c>
      <c r="GL1564">
        <f>ROUND(IF(AND(BH1564=3,BI1564=3,FS1564&lt;&gt;0),P1564,0),0)</f>
        <v/>
      </c>
      <c r="GM1564">
        <f>ROUND(O1564+X1564+Y1564,0)+GX1564</f>
        <v/>
      </c>
      <c r="GN1564">
        <f>IF(OR(BI1564=0,BI1564=1),GM1564-GX1564,0)</f>
        <v/>
      </c>
      <c r="GO1564">
        <f>IF(BI1564=2,GM1564-GX1564,0)</f>
        <v/>
      </c>
      <c r="GP1564">
        <f>IF(BI1564=4,GM1564-GX1564,0)</f>
        <v/>
      </c>
      <c r="GR1564" t="n">
        <v>0</v>
      </c>
      <c r="GS1564" t="n">
        <v>3</v>
      </c>
      <c r="GT1564" t="n">
        <v>0</v>
      </c>
      <c r="GU1564" t="inlineStr"/>
      <c r="GV1564">
        <f>ROUND((GT1564),2)</f>
        <v/>
      </c>
      <c r="GW1564" t="n">
        <v>1</v>
      </c>
      <c r="GX1564">
        <f>ROUND(HC1564*I1564,0)</f>
        <v/>
      </c>
      <c r="HA1564" t="n">
        <v>0</v>
      </c>
      <c r="HB1564" t="n">
        <v>0</v>
      </c>
      <c r="HC1564">
        <f>GV1564*GW1564</f>
        <v/>
      </c>
      <c r="HE1564" t="inlineStr"/>
      <c r="HF1564" t="inlineStr"/>
      <c r="HM1564" t="inlineStr"/>
      <c r="HN1564" t="inlineStr">
        <is>
          <t>Пр/812-016.0-1</t>
        </is>
      </c>
      <c r="HO1564" t="inlineStr">
        <is>
          <t>Пр/774-016.0</t>
        </is>
      </c>
      <c r="HP156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56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564" t="n">
        <v>0</v>
      </c>
      <c r="IK1564" t="n">
        <v>0</v>
      </c>
    </row>
    <row r="1565">
      <c r="A1565" t="n">
        <v>17</v>
      </c>
      <c r="B1565" t="n">
        <v>0</v>
      </c>
      <c r="C1565">
        <f>ROW(SmtRes!A751)</f>
        <v/>
      </c>
      <c r="D1565">
        <f>ROW(EtalonRes!A691)</f>
        <v/>
      </c>
      <c r="E1565" t="inlineStr">
        <is>
          <t>4</t>
        </is>
      </c>
      <c r="F1565" t="inlineStr">
        <is>
          <t>65-9-11</t>
        </is>
      </c>
      <c r="G1565" t="inlineStr">
        <is>
          <t>Замена внутренних трубопроводов водоснабжения из стальных труб на многослойные металл-полимерные трубы диаметром до 20 мм</t>
        </is>
      </c>
      <c r="H1565" t="inlineStr">
        <is>
          <t>100 м трубопровода</t>
        </is>
      </c>
      <c r="I1565">
        <f>ROUND(ROUND(8/100,4),7)</f>
        <v/>
      </c>
      <c r="J1565" t="n">
        <v>0</v>
      </c>
      <c r="K1565">
        <f>ROUND(ROUND(8/100,4),7)</f>
        <v/>
      </c>
      <c r="O1565">
        <f>ROUND(CP1565,0)</f>
        <v/>
      </c>
      <c r="P1565">
        <f>ROUND(CQ1565*I1565,0)</f>
        <v/>
      </c>
      <c r="Q1565">
        <f>(ROUND((ROUND(((ET1565)*I1565),0)*BB1565),0)+ROUND((ROUND(((AE1565-(EU1565))*I1565),0)*BS1565),0))</f>
        <v/>
      </c>
      <c r="R1565">
        <f>(ROUND((ROUND(((EU1565)*I1565),0)*BS1565),0)+ROUND((ROUND(((AE1565-(EU1565))*I1565),0)*BS1565),0))</f>
        <v/>
      </c>
      <c r="S1565">
        <f>ROUND(CT1565*I1565,0)</f>
        <v/>
      </c>
      <c r="T1565">
        <f>ROUND(CU1565*I1565,0)</f>
        <v/>
      </c>
      <c r="U1565">
        <f>ROUND(CV1565*I1565,7)</f>
        <v/>
      </c>
      <c r="V1565">
        <f>ROUND(CW1565*I1565,7)</f>
        <v/>
      </c>
      <c r="W1565">
        <f>ROUND(CX1565*I1565,0)</f>
        <v/>
      </c>
      <c r="X1565">
        <f>ROUND(CY1565,0)</f>
        <v/>
      </c>
      <c r="Y1565">
        <f>ROUND(CZ1565,0)</f>
        <v/>
      </c>
      <c r="AA1565" t="n">
        <v>78869116</v>
      </c>
      <c r="AB1565">
        <f>ROUND((AC1565+AD1565+AF1565),2)</f>
        <v/>
      </c>
      <c r="AC1565">
        <f>ROUND((ES1565),2)</f>
        <v/>
      </c>
      <c r="AD1565">
        <f>ROUND((((ET1565)-(EU1565))+AE1565),2)</f>
        <v/>
      </c>
      <c r="AE1565">
        <f>ROUND((EU1565),2)</f>
        <v/>
      </c>
      <c r="AF1565">
        <f>ROUND((EV1565),2)</f>
        <v/>
      </c>
      <c r="AG1565">
        <f>ROUND((AP1565),2)</f>
        <v/>
      </c>
      <c r="AH1565">
        <f>(EW1565)</f>
        <v/>
      </c>
      <c r="AI1565">
        <f>(EX1565)</f>
        <v/>
      </c>
      <c r="AJ1565">
        <f>(AS1565)</f>
        <v/>
      </c>
      <c r="AK1565" t="n">
        <v>3697.44</v>
      </c>
      <c r="AL1565" t="n">
        <v>2141.76</v>
      </c>
      <c r="AM1565" t="n">
        <v>64.58</v>
      </c>
      <c r="AN1565" t="n">
        <v>0</v>
      </c>
      <c r="AO1565" t="n">
        <v>1491.1</v>
      </c>
      <c r="AP1565" t="n">
        <v>0</v>
      </c>
      <c r="AQ1565" t="n">
        <v>155</v>
      </c>
      <c r="AR1565" t="n">
        <v>0</v>
      </c>
      <c r="AS1565" t="n">
        <v>0</v>
      </c>
      <c r="AT1565" t="n">
        <v>103</v>
      </c>
      <c r="AU1565" t="n">
        <v>52</v>
      </c>
      <c r="AV1565" t="n">
        <v>1</v>
      </c>
      <c r="AW1565" t="n">
        <v>1</v>
      </c>
      <c r="AZ1565" t="n">
        <v>1</v>
      </c>
      <c r="BA1565" t="n">
        <v>52.25</v>
      </c>
      <c r="BB1565" t="n">
        <v>21.25</v>
      </c>
      <c r="BC1565" t="n">
        <v>7.42</v>
      </c>
      <c r="BD1565" t="inlineStr"/>
      <c r="BE1565" t="inlineStr"/>
      <c r="BF1565" t="inlineStr"/>
      <c r="BG1565" t="inlineStr"/>
      <c r="BH1565" t="n">
        <v>0</v>
      </c>
      <c r="BI1565" t="n">
        <v>1</v>
      </c>
      <c r="BJ1565" t="inlineStr">
        <is>
          <t>ТЕРр Московской обл., 65-9-11, приказ Минстроя России №675/пр от 28.02.2017 № 263/пр</t>
        </is>
      </c>
      <c r="BM1565" t="n">
        <v>65007</v>
      </c>
      <c r="BN1565" t="n">
        <v>0</v>
      </c>
      <c r="BO1565" t="inlineStr">
        <is>
          <t>65-9-11</t>
        </is>
      </c>
      <c r="BP1565" t="n">
        <v>1</v>
      </c>
      <c r="BQ1565" t="n">
        <v>6</v>
      </c>
      <c r="BR1565" t="n">
        <v>0</v>
      </c>
      <c r="BS1565" t="n">
        <v>52.25</v>
      </c>
      <c r="BT1565" t="n">
        <v>1</v>
      </c>
      <c r="BU1565" t="n">
        <v>1</v>
      </c>
      <c r="BV1565" t="n">
        <v>1</v>
      </c>
      <c r="BW1565" t="n">
        <v>1</v>
      </c>
      <c r="BX1565" t="n">
        <v>1</v>
      </c>
      <c r="BY1565" t="inlineStr"/>
      <c r="BZ1565" t="n">
        <v>103</v>
      </c>
      <c r="CA1565" t="n">
        <v>52</v>
      </c>
      <c r="CB1565" t="inlineStr"/>
      <c r="CE1565" t="n">
        <v>12</v>
      </c>
      <c r="CF1565" t="n">
        <v>0</v>
      </c>
      <c r="CG1565" t="n">
        <v>0</v>
      </c>
      <c r="CM1565" t="n">
        <v>0</v>
      </c>
      <c r="CN1565" t="inlineStr"/>
      <c r="CO1565" t="n">
        <v>0</v>
      </c>
      <c r="CP1565">
        <f>(P1565+Q1565+S1565)</f>
        <v/>
      </c>
      <c r="CQ1565">
        <f>AC1565*BC1565</f>
        <v/>
      </c>
      <c r="CR1565">
        <f>(ROUND((ROUND(((ET1565)*1),0)*BB1565),0)+ROUND((ROUND(((AE1565-(EU1565))*1),0)*BS1565),0))</f>
        <v/>
      </c>
      <c r="CS1565">
        <f>(ROUND((ROUND(((EU1565)*1),0)*BS1565),0)+ROUND((ROUND(((AE1565-(EU1565))*1),0)*BS1565),0))</f>
        <v/>
      </c>
      <c r="CT1565">
        <f>AF1565*BA1565</f>
        <v/>
      </c>
      <c r="CU1565">
        <f>AG1565</f>
        <v/>
      </c>
      <c r="CV1565">
        <f>AH1565</f>
        <v/>
      </c>
      <c r="CW1565">
        <f>AI1565</f>
        <v/>
      </c>
      <c r="CX1565">
        <f>AJ1565</f>
        <v/>
      </c>
      <c r="CY1565">
        <f>(((S1565+R1565)*AT1565)/100)</f>
        <v/>
      </c>
      <c r="CZ1565">
        <f>(((S1565+R1565)*AU1565)/100)</f>
        <v/>
      </c>
      <c r="DC1565" t="inlineStr"/>
      <c r="DD1565" t="inlineStr"/>
      <c r="DE1565" t="inlineStr"/>
      <c r="DF1565" t="inlineStr"/>
      <c r="DG1565" t="inlineStr"/>
      <c r="DH1565" t="inlineStr"/>
      <c r="DI1565" t="inlineStr"/>
      <c r="DJ1565" t="inlineStr"/>
      <c r="DK1565" t="inlineStr"/>
      <c r="DL1565" t="inlineStr"/>
      <c r="DM1565" t="inlineStr"/>
      <c r="DN1565" t="n">
        <v>0</v>
      </c>
      <c r="DO1565" t="n">
        <v>0</v>
      </c>
      <c r="DP1565" t="n">
        <v>1</v>
      </c>
      <c r="DQ1565" t="n">
        <v>1</v>
      </c>
      <c r="DU1565" t="n">
        <v>1013</v>
      </c>
      <c r="DV1565" t="inlineStr">
        <is>
          <t>100 м трубопровода</t>
        </is>
      </c>
      <c r="DW1565" t="inlineStr">
        <is>
          <t>100 м трубопровода</t>
        </is>
      </c>
      <c r="DX1565" t="n">
        <v>1</v>
      </c>
      <c r="DZ1565" t="inlineStr"/>
      <c r="EA1565" t="inlineStr"/>
      <c r="EB1565" t="inlineStr"/>
      <c r="EC1565" t="inlineStr"/>
      <c r="EE1565" t="n">
        <v>78726000</v>
      </c>
      <c r="EF1565" t="n">
        <v>6</v>
      </c>
      <c r="EG1565" t="inlineStr">
        <is>
          <t>Ремонтно-строительные работы</t>
        </is>
      </c>
      <c r="EH1565" t="n">
        <v>99</v>
      </c>
      <c r="EI1565" t="inlineStr">
        <is>
          <t>Внутренние санитарно-технические работы</t>
        </is>
      </c>
      <c r="EJ1565" t="n">
        <v>1</v>
      </c>
      <c r="EK1565" t="n">
        <v>65007</v>
      </c>
      <c r="EL1565" t="inlineStr">
        <is>
          <t>Внутренние санитарнотехнические работы: смена труб, санприборов, запорной арматуры и другое</t>
        </is>
      </c>
      <c r="EM1565" t="inlineStr">
        <is>
          <t>рФЕР-65</t>
        </is>
      </c>
      <c r="EO1565" t="inlineStr"/>
      <c r="EQ1565" t="n">
        <v>0</v>
      </c>
      <c r="ER1565" t="n">
        <v>3697.44</v>
      </c>
      <c r="ES1565" t="n">
        <v>2141.76</v>
      </c>
      <c r="ET1565" t="n">
        <v>64.58</v>
      </c>
      <c r="EU1565" t="n">
        <v>0</v>
      </c>
      <c r="EV1565" t="n">
        <v>1491.1</v>
      </c>
      <c r="EW1565" t="n">
        <v>155</v>
      </c>
      <c r="EX1565" t="n">
        <v>0</v>
      </c>
      <c r="EY1565" t="n">
        <v>0</v>
      </c>
      <c r="FQ1565" t="n">
        <v>0</v>
      </c>
      <c r="FR1565" t="n">
        <v>0</v>
      </c>
      <c r="FS1565" t="n">
        <v>0</v>
      </c>
      <c r="FX1565" t="n">
        <v>103</v>
      </c>
      <c r="FY1565" t="n">
        <v>52</v>
      </c>
      <c r="GA1565" t="inlineStr"/>
      <c r="GD1565" t="n">
        <v>1</v>
      </c>
      <c r="GF1565" t="n">
        <v>1691132207</v>
      </c>
      <c r="GG1565" t="n">
        <v>2</v>
      </c>
      <c r="GH1565" t="n">
        <v>1</v>
      </c>
      <c r="GI1565" t="n">
        <v>2</v>
      </c>
      <c r="GJ1565" t="n">
        <v>0</v>
      </c>
      <c r="GK1565" t="n">
        <v>0</v>
      </c>
      <c r="GL1565">
        <f>ROUND(IF(AND(BH1565=3,BI1565=3,FS1565&lt;&gt;0),P1565,0),0)</f>
        <v/>
      </c>
      <c r="GM1565">
        <f>ROUND(O1565+X1565+Y1565,0)+GX1565</f>
        <v/>
      </c>
      <c r="GN1565">
        <f>IF(OR(BI1565=0,BI1565=1),GM1565-GX1565,0)</f>
        <v/>
      </c>
      <c r="GO1565">
        <f>IF(BI1565=2,GM1565-GX1565,0)</f>
        <v/>
      </c>
      <c r="GP1565">
        <f>IF(BI1565=4,GM1565-GX1565,0)</f>
        <v/>
      </c>
      <c r="GR1565" t="n">
        <v>0</v>
      </c>
      <c r="GS1565" t="n">
        <v>3</v>
      </c>
      <c r="GT1565" t="n">
        <v>0</v>
      </c>
      <c r="GU1565" t="inlineStr"/>
      <c r="GV1565">
        <f>ROUND((GT1565),2)</f>
        <v/>
      </c>
      <c r="GW1565" t="n">
        <v>1</v>
      </c>
      <c r="GX1565">
        <f>ROUND(HC1565*I1565,0)</f>
        <v/>
      </c>
      <c r="HA1565" t="n">
        <v>0</v>
      </c>
      <c r="HB1565" t="n">
        <v>0</v>
      </c>
      <c r="HC1565">
        <f>GV1565*GW1565</f>
        <v/>
      </c>
      <c r="HE1565" t="inlineStr"/>
      <c r="HF1565" t="inlineStr"/>
      <c r="HM1565" t="inlineStr"/>
      <c r="HN1565" t="inlineStr">
        <is>
          <t>Пр/812-099.2-1</t>
        </is>
      </c>
      <c r="HO1565" t="inlineStr">
        <is>
          <t>Пр/774-099.2</t>
        </is>
      </c>
      <c r="HP1565" t="inlineStr">
        <is>
          <t>Внутренние санитарнотехнические работы: смена труб, санприборов, запорной арматуры и другое</t>
        </is>
      </c>
      <c r="HQ1565" t="inlineStr">
        <is>
          <t>Внутренние санитарнотехнические работы: смена труб, санприборов, запорной арматуры и другое</t>
        </is>
      </c>
      <c r="HS1565" t="n">
        <v>0</v>
      </c>
      <c r="IK1565" t="n">
        <v>0</v>
      </c>
    </row>
    <row r="1566">
      <c r="A1566" t="n">
        <v>17</v>
      </c>
      <c r="B1566" t="n">
        <v>0</v>
      </c>
      <c r="C1566">
        <f>ROW(SmtRes!A766)</f>
        <v/>
      </c>
      <c r="D1566">
        <f>ROW(EtalonRes!A704)</f>
        <v/>
      </c>
      <c r="E1566" t="inlineStr">
        <is>
          <t>5</t>
        </is>
      </c>
      <c r="F1566" t="inlineStr">
        <is>
          <t>65-9-12</t>
        </is>
      </c>
      <c r="G1566" t="inlineStr">
        <is>
          <t>Замена внутренних трубопроводов водоснабжения из стальных труб на многослойные металл-полимерные трубы диаметром до 25 мм</t>
        </is>
      </c>
      <c r="H1566" t="inlineStr">
        <is>
          <t>100 м трубопровода</t>
        </is>
      </c>
      <c r="I1566">
        <f>ROUND(ROUND(8/100,4),7)</f>
        <v/>
      </c>
      <c r="J1566" t="n">
        <v>0</v>
      </c>
      <c r="K1566">
        <f>ROUND(ROUND(8/100,4),7)</f>
        <v/>
      </c>
      <c r="O1566">
        <f>ROUND(CP1566,0)</f>
        <v/>
      </c>
      <c r="P1566">
        <f>ROUND(CQ1566*I1566,0)</f>
        <v/>
      </c>
      <c r="Q1566">
        <f>(ROUND((ROUND(((ET1566)*I1566),0)*BB1566),0)+ROUND((ROUND(((AE1566-(EU1566))*I1566),0)*BS1566),0))</f>
        <v/>
      </c>
      <c r="R1566">
        <f>(ROUND((ROUND(((EU1566)*I1566),0)*BS1566),0)+ROUND((ROUND(((AE1566-(EU1566))*I1566),0)*BS1566),0))</f>
        <v/>
      </c>
      <c r="S1566">
        <f>ROUND(CT1566*I1566,0)</f>
        <v/>
      </c>
      <c r="T1566">
        <f>ROUND(CU1566*I1566,0)</f>
        <v/>
      </c>
      <c r="U1566">
        <f>ROUND(CV1566*I1566,7)</f>
        <v/>
      </c>
      <c r="V1566">
        <f>ROUND(CW1566*I1566,7)</f>
        <v/>
      </c>
      <c r="W1566">
        <f>ROUND(CX1566*I1566,0)</f>
        <v/>
      </c>
      <c r="X1566">
        <f>ROUND(CY1566,0)</f>
        <v/>
      </c>
      <c r="Y1566">
        <f>ROUND(CZ1566,0)</f>
        <v/>
      </c>
      <c r="AA1566" t="n">
        <v>78869116</v>
      </c>
      <c r="AB1566">
        <f>ROUND((AC1566+AD1566+AF1566),2)</f>
        <v/>
      </c>
      <c r="AC1566">
        <f>ROUND((ES1566),2)</f>
        <v/>
      </c>
      <c r="AD1566">
        <f>ROUND((((ET1566)-(EU1566))+AE1566),2)</f>
        <v/>
      </c>
      <c r="AE1566">
        <f>ROUND((EU1566),2)</f>
        <v/>
      </c>
      <c r="AF1566">
        <f>ROUND((EV1566),2)</f>
        <v/>
      </c>
      <c r="AG1566">
        <f>ROUND((AP1566),2)</f>
        <v/>
      </c>
      <c r="AH1566">
        <f>(EW1566)</f>
        <v/>
      </c>
      <c r="AI1566">
        <f>(EX1566)</f>
        <v/>
      </c>
      <c r="AJ1566">
        <f>(AS1566)</f>
        <v/>
      </c>
      <c r="AK1566" t="n">
        <v>4436.43</v>
      </c>
      <c r="AL1566" t="n">
        <v>2875.73</v>
      </c>
      <c r="AM1566" t="n">
        <v>69.59999999999999</v>
      </c>
      <c r="AN1566" t="n">
        <v>0</v>
      </c>
      <c r="AO1566" t="n">
        <v>1491.1</v>
      </c>
      <c r="AP1566" t="n">
        <v>0</v>
      </c>
      <c r="AQ1566" t="n">
        <v>155</v>
      </c>
      <c r="AR1566" t="n">
        <v>0</v>
      </c>
      <c r="AS1566" t="n">
        <v>0</v>
      </c>
      <c r="AT1566" t="n">
        <v>103</v>
      </c>
      <c r="AU1566" t="n">
        <v>52</v>
      </c>
      <c r="AV1566" t="n">
        <v>1</v>
      </c>
      <c r="AW1566" t="n">
        <v>1</v>
      </c>
      <c r="AZ1566" t="n">
        <v>1</v>
      </c>
      <c r="BA1566" t="n">
        <v>52.25</v>
      </c>
      <c r="BB1566" t="n">
        <v>21.32</v>
      </c>
      <c r="BC1566" t="n">
        <v>10.86</v>
      </c>
      <c r="BD1566" t="inlineStr"/>
      <c r="BE1566" t="inlineStr"/>
      <c r="BF1566" t="inlineStr"/>
      <c r="BG1566" t="inlineStr"/>
      <c r="BH1566" t="n">
        <v>0</v>
      </c>
      <c r="BI1566" t="n">
        <v>1</v>
      </c>
      <c r="BJ1566" t="inlineStr">
        <is>
          <t>ТЕРр Московской обл., 65-9-12, приказ Минстроя России №675/пр от 28.02.2017 № 263/пр</t>
        </is>
      </c>
      <c r="BM1566" t="n">
        <v>65007</v>
      </c>
      <c r="BN1566" t="n">
        <v>0</v>
      </c>
      <c r="BO1566" t="inlineStr">
        <is>
          <t>65-9-12</t>
        </is>
      </c>
      <c r="BP1566" t="n">
        <v>1</v>
      </c>
      <c r="BQ1566" t="n">
        <v>6</v>
      </c>
      <c r="BR1566" t="n">
        <v>0</v>
      </c>
      <c r="BS1566" t="n">
        <v>52.25</v>
      </c>
      <c r="BT1566" t="n">
        <v>1</v>
      </c>
      <c r="BU1566" t="n">
        <v>1</v>
      </c>
      <c r="BV1566" t="n">
        <v>1</v>
      </c>
      <c r="BW1566" t="n">
        <v>1</v>
      </c>
      <c r="BX1566" t="n">
        <v>1</v>
      </c>
      <c r="BY1566" t="inlineStr"/>
      <c r="BZ1566" t="n">
        <v>103</v>
      </c>
      <c r="CA1566" t="n">
        <v>52</v>
      </c>
      <c r="CB1566" t="inlineStr"/>
      <c r="CE1566" t="n">
        <v>12</v>
      </c>
      <c r="CF1566" t="n">
        <v>0</v>
      </c>
      <c r="CG1566" t="n">
        <v>0</v>
      </c>
      <c r="CM1566" t="n">
        <v>0</v>
      </c>
      <c r="CN1566" t="inlineStr"/>
      <c r="CO1566" t="n">
        <v>0</v>
      </c>
      <c r="CP1566">
        <f>(P1566+Q1566+S1566)</f>
        <v/>
      </c>
      <c r="CQ1566">
        <f>AC1566*BC1566</f>
        <v/>
      </c>
      <c r="CR1566">
        <f>(ROUND((ROUND(((ET1566)*1),0)*BB1566),0)+ROUND((ROUND(((AE1566-(EU1566))*1),0)*BS1566),0))</f>
        <v/>
      </c>
      <c r="CS1566">
        <f>(ROUND((ROUND(((EU1566)*1),0)*BS1566),0)+ROUND((ROUND(((AE1566-(EU1566))*1),0)*BS1566),0))</f>
        <v/>
      </c>
      <c r="CT1566">
        <f>AF1566*BA1566</f>
        <v/>
      </c>
      <c r="CU1566">
        <f>AG1566</f>
        <v/>
      </c>
      <c r="CV1566">
        <f>AH1566</f>
        <v/>
      </c>
      <c r="CW1566">
        <f>AI1566</f>
        <v/>
      </c>
      <c r="CX1566">
        <f>AJ1566</f>
        <v/>
      </c>
      <c r="CY1566">
        <f>(((S1566+R1566)*AT1566)/100)</f>
        <v/>
      </c>
      <c r="CZ1566">
        <f>(((S1566+R1566)*AU1566)/100)</f>
        <v/>
      </c>
      <c r="DC1566" t="inlineStr"/>
      <c r="DD1566" t="inlineStr"/>
      <c r="DE1566" t="inlineStr"/>
      <c r="DF1566" t="inlineStr"/>
      <c r="DG1566" t="inlineStr"/>
      <c r="DH1566" t="inlineStr"/>
      <c r="DI1566" t="inlineStr"/>
      <c r="DJ1566" t="inlineStr"/>
      <c r="DK1566" t="inlineStr"/>
      <c r="DL1566" t="inlineStr"/>
      <c r="DM1566" t="inlineStr"/>
      <c r="DN1566" t="n">
        <v>0</v>
      </c>
      <c r="DO1566" t="n">
        <v>0</v>
      </c>
      <c r="DP1566" t="n">
        <v>1</v>
      </c>
      <c r="DQ1566" t="n">
        <v>1</v>
      </c>
      <c r="DU1566" t="n">
        <v>1013</v>
      </c>
      <c r="DV1566" t="inlineStr">
        <is>
          <t>100 м трубопровода</t>
        </is>
      </c>
      <c r="DW1566" t="inlineStr">
        <is>
          <t>100 м трубопровода</t>
        </is>
      </c>
      <c r="DX1566" t="n">
        <v>1</v>
      </c>
      <c r="DZ1566" t="inlineStr"/>
      <c r="EA1566" t="inlineStr"/>
      <c r="EB1566" t="inlineStr"/>
      <c r="EC1566" t="inlineStr"/>
      <c r="EE1566" t="n">
        <v>78726000</v>
      </c>
      <c r="EF1566" t="n">
        <v>6</v>
      </c>
      <c r="EG1566" t="inlineStr">
        <is>
          <t>Ремонтно-строительные работы</t>
        </is>
      </c>
      <c r="EH1566" t="n">
        <v>99</v>
      </c>
      <c r="EI1566" t="inlineStr">
        <is>
          <t>Внутренние санитарно-технические работы</t>
        </is>
      </c>
      <c r="EJ1566" t="n">
        <v>1</v>
      </c>
      <c r="EK1566" t="n">
        <v>65007</v>
      </c>
      <c r="EL1566" t="inlineStr">
        <is>
          <t>Внутренние санитарнотехнические работы: смена труб, санприборов, запорной арматуры и другое</t>
        </is>
      </c>
      <c r="EM1566" t="inlineStr">
        <is>
          <t>рФЕР-65</t>
        </is>
      </c>
      <c r="EO1566" t="inlineStr"/>
      <c r="EQ1566" t="n">
        <v>0</v>
      </c>
      <c r="ER1566" t="n">
        <v>4436.43</v>
      </c>
      <c r="ES1566" t="n">
        <v>2875.73</v>
      </c>
      <c r="ET1566" t="n">
        <v>69.59999999999999</v>
      </c>
      <c r="EU1566" t="n">
        <v>0</v>
      </c>
      <c r="EV1566" t="n">
        <v>1491.1</v>
      </c>
      <c r="EW1566" t="n">
        <v>155</v>
      </c>
      <c r="EX1566" t="n">
        <v>0</v>
      </c>
      <c r="EY1566" t="n">
        <v>0</v>
      </c>
      <c r="FQ1566" t="n">
        <v>0</v>
      </c>
      <c r="FR1566" t="n">
        <v>0</v>
      </c>
      <c r="FS1566" t="n">
        <v>0</v>
      </c>
      <c r="FX1566" t="n">
        <v>103</v>
      </c>
      <c r="FY1566" t="n">
        <v>52</v>
      </c>
      <c r="GA1566" t="inlineStr"/>
      <c r="GD1566" t="n">
        <v>1</v>
      </c>
      <c r="GF1566" t="n">
        <v>-823714425</v>
      </c>
      <c r="GG1566" t="n">
        <v>2</v>
      </c>
      <c r="GH1566" t="n">
        <v>1</v>
      </c>
      <c r="GI1566" t="n">
        <v>2</v>
      </c>
      <c r="GJ1566" t="n">
        <v>0</v>
      </c>
      <c r="GK1566" t="n">
        <v>0</v>
      </c>
      <c r="GL1566">
        <f>ROUND(IF(AND(BH1566=3,BI1566=3,FS1566&lt;&gt;0),P1566,0),0)</f>
        <v/>
      </c>
      <c r="GM1566">
        <f>ROUND(O1566+X1566+Y1566,0)+GX1566</f>
        <v/>
      </c>
      <c r="GN1566">
        <f>IF(OR(BI1566=0,BI1566=1),GM1566-GX1566,0)</f>
        <v/>
      </c>
      <c r="GO1566">
        <f>IF(BI1566=2,GM1566-GX1566,0)</f>
        <v/>
      </c>
      <c r="GP1566">
        <f>IF(BI1566=4,GM1566-GX1566,0)</f>
        <v/>
      </c>
      <c r="GR1566" t="n">
        <v>0</v>
      </c>
      <c r="GS1566" t="n">
        <v>3</v>
      </c>
      <c r="GT1566" t="n">
        <v>0</v>
      </c>
      <c r="GU1566" t="inlineStr"/>
      <c r="GV1566">
        <f>ROUND((GT1566),2)</f>
        <v/>
      </c>
      <c r="GW1566" t="n">
        <v>1</v>
      </c>
      <c r="GX1566">
        <f>ROUND(HC1566*I1566,0)</f>
        <v/>
      </c>
      <c r="HA1566" t="n">
        <v>0</v>
      </c>
      <c r="HB1566" t="n">
        <v>0</v>
      </c>
      <c r="HC1566">
        <f>GV1566*GW1566</f>
        <v/>
      </c>
      <c r="HE1566" t="inlineStr"/>
      <c r="HF1566" t="inlineStr"/>
      <c r="HM1566" t="inlineStr"/>
      <c r="HN1566" t="inlineStr">
        <is>
          <t>Пр/812-099.2-1</t>
        </is>
      </c>
      <c r="HO1566" t="inlineStr">
        <is>
          <t>Пр/774-099.2</t>
        </is>
      </c>
      <c r="HP1566" t="inlineStr">
        <is>
          <t>Внутренние санитарнотехнические работы: смена труб, санприборов, запорной арматуры и другое</t>
        </is>
      </c>
      <c r="HQ1566" t="inlineStr">
        <is>
          <t>Внутренние санитарнотехнические работы: смена труб, санприборов, запорной арматуры и другое</t>
        </is>
      </c>
      <c r="HS1566" t="n">
        <v>0</v>
      </c>
      <c r="IK1566" t="n">
        <v>0</v>
      </c>
    </row>
    <row r="1567">
      <c r="A1567" t="n">
        <v>18</v>
      </c>
      <c r="B1567" t="n">
        <v>0</v>
      </c>
      <c r="C1567" t="n">
        <v>762</v>
      </c>
      <c r="E1567" t="inlineStr">
        <is>
          <t>5,1</t>
        </is>
      </c>
      <c r="F1567" t="inlineStr">
        <is>
          <t>507-3173</t>
        </is>
      </c>
      <c r="G1567" t="inlineStr">
        <is>
          <t>Угольник 90 град. полипропиленовый диаметром 20 мм</t>
        </is>
      </c>
      <c r="H1567" t="inlineStr">
        <is>
          <t>10 шт.</t>
        </is>
      </c>
      <c r="I1567">
        <f>I1566*J1567</f>
        <v/>
      </c>
      <c r="J1567" t="n">
        <v>7.5</v>
      </c>
      <c r="K1567" t="n">
        <v>7.5</v>
      </c>
      <c r="O1567">
        <f>ROUND(CP1567,0)</f>
        <v/>
      </c>
      <c r="P1567">
        <f>ROUND(CQ1567*I1567,0)</f>
        <v/>
      </c>
      <c r="Q1567">
        <f>(ROUND((ROUND(((ET1567)*I1567),0)*BB1567),0)+ROUND((ROUND(((AE1567-(EU1567))*I1567),0)*BS1567),0))</f>
        <v/>
      </c>
      <c r="R1567">
        <f>(ROUND((ROUND(((EU1567)*I1567),0)*BS1567),0)+ROUND((ROUND(((AE1567-(EU1567))*I1567),0)*BS1567),0))</f>
        <v/>
      </c>
      <c r="S1567">
        <f>ROUND(CT1567*I1567,0)</f>
        <v/>
      </c>
      <c r="T1567">
        <f>ROUND(CU1567*I1567,0)</f>
        <v/>
      </c>
      <c r="U1567">
        <f>ROUND(CV1567*I1567,7)</f>
        <v/>
      </c>
      <c r="V1567">
        <f>ROUND(CW1567*I1567,7)</f>
        <v/>
      </c>
      <c r="W1567">
        <f>ROUND(CX1567*I1567,0)</f>
        <v/>
      </c>
      <c r="X1567">
        <f>ROUND(CY1567,0)</f>
        <v/>
      </c>
      <c r="Y1567">
        <f>ROUND(CZ1567,0)</f>
        <v/>
      </c>
      <c r="AA1567" t="n">
        <v>78869116</v>
      </c>
      <c r="AB1567">
        <f>ROUND((AC1567+AD1567+AF1567),2)</f>
        <v/>
      </c>
      <c r="AC1567">
        <f>ROUND((ES1567),2)</f>
        <v/>
      </c>
      <c r="AD1567">
        <f>ROUND((((ET1567)-(EU1567))+AE1567),2)</f>
        <v/>
      </c>
      <c r="AE1567">
        <f>ROUND((EU1567),2)</f>
        <v/>
      </c>
      <c r="AF1567">
        <f>ROUND((EV1567),2)</f>
        <v/>
      </c>
      <c r="AG1567">
        <f>ROUND((AP1567),2)</f>
        <v/>
      </c>
      <c r="AH1567">
        <f>(EW1567)</f>
        <v/>
      </c>
      <c r="AI1567">
        <f>(EX1567)</f>
        <v/>
      </c>
      <c r="AJ1567">
        <f>(AS1567)</f>
        <v/>
      </c>
      <c r="AK1567" t="n">
        <v>14.3</v>
      </c>
      <c r="AL1567" t="n">
        <v>14.3</v>
      </c>
      <c r="AM1567" t="n">
        <v>0</v>
      </c>
      <c r="AN1567" t="n">
        <v>0</v>
      </c>
      <c r="AO1567" t="n">
        <v>0</v>
      </c>
      <c r="AP1567" t="n">
        <v>0</v>
      </c>
      <c r="AQ1567" t="n">
        <v>0</v>
      </c>
      <c r="AR1567" t="n">
        <v>0</v>
      </c>
      <c r="AS1567" t="n">
        <v>0.01</v>
      </c>
      <c r="AT1567" t="n">
        <v>103</v>
      </c>
      <c r="AU1567" t="n">
        <v>52</v>
      </c>
      <c r="AV1567" t="n">
        <v>1</v>
      </c>
      <c r="AW1567" t="n">
        <v>1</v>
      </c>
      <c r="AZ1567" t="n">
        <v>1</v>
      </c>
      <c r="BA1567" t="n">
        <v>1</v>
      </c>
      <c r="BB1567" t="n">
        <v>1</v>
      </c>
      <c r="BC1567" t="n">
        <v>8.09</v>
      </c>
      <c r="BD1567" t="inlineStr"/>
      <c r="BE1567" t="inlineStr"/>
      <c r="BF1567" t="inlineStr"/>
      <c r="BG1567" t="inlineStr"/>
      <c r="BH1567" t="n">
        <v>3</v>
      </c>
      <c r="BI1567" t="n">
        <v>1</v>
      </c>
      <c r="BJ1567" t="inlineStr">
        <is>
          <t>ТССЦ Московской обл., 507-3173, приказ Минстроя России №675/пр от 28.02.2017 № 258/пр</t>
        </is>
      </c>
      <c r="BM1567" t="n">
        <v>65007</v>
      </c>
      <c r="BN1567" t="n">
        <v>0</v>
      </c>
      <c r="BO1567" t="inlineStr">
        <is>
          <t>507-3173</t>
        </is>
      </c>
      <c r="BP1567" t="n">
        <v>1</v>
      </c>
      <c r="BQ1567" t="n">
        <v>6</v>
      </c>
      <c r="BR1567" t="n">
        <v>0</v>
      </c>
      <c r="BS1567" t="n">
        <v>1</v>
      </c>
      <c r="BT1567" t="n">
        <v>1</v>
      </c>
      <c r="BU1567" t="n">
        <v>1</v>
      </c>
      <c r="BV1567" t="n">
        <v>1</v>
      </c>
      <c r="BW1567" t="n">
        <v>1</v>
      </c>
      <c r="BX1567" t="n">
        <v>1</v>
      </c>
      <c r="BY1567" t="inlineStr"/>
      <c r="BZ1567" t="n">
        <v>103</v>
      </c>
      <c r="CA1567" t="n">
        <v>52</v>
      </c>
      <c r="CB1567" t="inlineStr"/>
      <c r="CE1567" t="n">
        <v>12</v>
      </c>
      <c r="CF1567" t="n">
        <v>0</v>
      </c>
      <c r="CG1567" t="n">
        <v>0</v>
      </c>
      <c r="CM1567" t="n">
        <v>0</v>
      </c>
      <c r="CN1567" t="inlineStr"/>
      <c r="CO1567" t="n">
        <v>0</v>
      </c>
      <c r="CP1567">
        <f>(P1567+Q1567+S1567)</f>
        <v/>
      </c>
      <c r="CQ1567">
        <f>AC1567*BC1567</f>
        <v/>
      </c>
      <c r="CR1567">
        <f>(ROUND((ROUND(((ET1567)*1),0)*BB1567),0)+ROUND((ROUND(((AE1567-(EU1567))*1),0)*BS1567),0))</f>
        <v/>
      </c>
      <c r="CS1567">
        <f>(ROUND((ROUND(((EU1567)*1),0)*BS1567),0)+ROUND((ROUND(((AE1567-(EU1567))*1),0)*BS1567),0))</f>
        <v/>
      </c>
      <c r="CT1567">
        <f>AF1567*BA1567</f>
        <v/>
      </c>
      <c r="CU1567">
        <f>AG1567</f>
        <v/>
      </c>
      <c r="CV1567">
        <f>AH1567</f>
        <v/>
      </c>
      <c r="CW1567">
        <f>AI1567</f>
        <v/>
      </c>
      <c r="CX1567">
        <f>AJ1567</f>
        <v/>
      </c>
      <c r="CY1567">
        <f>(((S1567+R1567)*AT1567)/100)</f>
        <v/>
      </c>
      <c r="CZ1567">
        <f>(((S1567+R1567)*AU1567)/100)</f>
        <v/>
      </c>
      <c r="DC1567" t="inlineStr"/>
      <c r="DD1567" t="inlineStr"/>
      <c r="DE1567" t="inlineStr"/>
      <c r="DF1567" t="inlineStr"/>
      <c r="DG1567" t="inlineStr"/>
      <c r="DH1567" t="inlineStr"/>
      <c r="DI1567" t="inlineStr"/>
      <c r="DJ1567" t="inlineStr"/>
      <c r="DK1567" t="inlineStr"/>
      <c r="DL1567" t="inlineStr"/>
      <c r="DM1567" t="inlineStr"/>
      <c r="DN1567" t="n">
        <v>0</v>
      </c>
      <c r="DO1567" t="n">
        <v>0</v>
      </c>
      <c r="DP1567" t="n">
        <v>1</v>
      </c>
      <c r="DQ1567" t="n">
        <v>1</v>
      </c>
      <c r="DU1567" t="n">
        <v>1010</v>
      </c>
      <c r="DV1567" t="inlineStr">
        <is>
          <t>10 шт.</t>
        </is>
      </c>
      <c r="DW1567" t="inlineStr">
        <is>
          <t>10 шт.</t>
        </is>
      </c>
      <c r="DX1567" t="n">
        <v>10</v>
      </c>
      <c r="DZ1567" t="inlineStr"/>
      <c r="EA1567" t="inlineStr"/>
      <c r="EB1567" t="inlineStr"/>
      <c r="EC1567" t="inlineStr"/>
      <c r="EE1567" t="n">
        <v>78726000</v>
      </c>
      <c r="EF1567" t="n">
        <v>6</v>
      </c>
      <c r="EG1567" t="inlineStr">
        <is>
          <t>Ремонтно-строительные работы</t>
        </is>
      </c>
      <c r="EH1567" t="n">
        <v>99</v>
      </c>
      <c r="EI1567" t="inlineStr">
        <is>
          <t>Внутренние санитарно-технические работы</t>
        </is>
      </c>
      <c r="EJ1567" t="n">
        <v>1</v>
      </c>
      <c r="EK1567" t="n">
        <v>65007</v>
      </c>
      <c r="EL1567" t="inlineStr">
        <is>
          <t>Внутренние санитарнотехнические работы: смена труб, санприборов, запорной арматуры и другое</t>
        </is>
      </c>
      <c r="EM1567" t="inlineStr">
        <is>
          <t>рФЕР-65</t>
        </is>
      </c>
      <c r="EO1567" t="inlineStr"/>
      <c r="EQ1567" t="n">
        <v>0</v>
      </c>
      <c r="ER1567" t="n">
        <v>14.3</v>
      </c>
      <c r="ES1567" t="n">
        <v>14.3</v>
      </c>
      <c r="ET1567" t="n">
        <v>0</v>
      </c>
      <c r="EU1567" t="n">
        <v>0</v>
      </c>
      <c r="EV1567" t="n">
        <v>0</v>
      </c>
      <c r="EW1567" t="n">
        <v>0</v>
      </c>
      <c r="EX1567" t="n">
        <v>0</v>
      </c>
      <c r="FQ1567" t="n">
        <v>0</v>
      </c>
      <c r="FR1567" t="n">
        <v>0</v>
      </c>
      <c r="FS1567" t="n">
        <v>0</v>
      </c>
      <c r="FX1567" t="n">
        <v>103</v>
      </c>
      <c r="FY1567" t="n">
        <v>52</v>
      </c>
      <c r="GA1567" t="inlineStr"/>
      <c r="GD1567" t="n">
        <v>1</v>
      </c>
      <c r="GF1567" t="n">
        <v>281770412</v>
      </c>
      <c r="GG1567" t="n">
        <v>2</v>
      </c>
      <c r="GH1567" t="n">
        <v>1</v>
      </c>
      <c r="GI1567" t="n">
        <v>2</v>
      </c>
      <c r="GJ1567" t="n">
        <v>0</v>
      </c>
      <c r="GK1567" t="n">
        <v>0</v>
      </c>
      <c r="GL1567">
        <f>ROUND(IF(AND(BH1567=3,BI1567=3,FS1567&lt;&gt;0),P1567,0),0)</f>
        <v/>
      </c>
      <c r="GM1567">
        <f>ROUND(O1567+X1567+Y1567,0)+GX1567</f>
        <v/>
      </c>
      <c r="GN1567">
        <f>IF(OR(BI1567=0,BI1567=1),GM1567-GX1567,0)</f>
        <v/>
      </c>
      <c r="GO1567">
        <f>IF(BI1567=2,GM1567-GX1567,0)</f>
        <v/>
      </c>
      <c r="GP1567">
        <f>IF(BI1567=4,GM1567-GX1567,0)</f>
        <v/>
      </c>
      <c r="GR1567" t="n">
        <v>0</v>
      </c>
      <c r="GS1567" t="n">
        <v>3</v>
      </c>
      <c r="GT1567" t="n">
        <v>0</v>
      </c>
      <c r="GU1567" t="inlineStr"/>
      <c r="GV1567">
        <f>ROUND((GT1567),2)</f>
        <v/>
      </c>
      <c r="GW1567" t="n">
        <v>1</v>
      </c>
      <c r="GX1567">
        <f>ROUND(HC1567*I1567,0)</f>
        <v/>
      </c>
      <c r="HA1567" t="n">
        <v>0</v>
      </c>
      <c r="HB1567" t="n">
        <v>0</v>
      </c>
      <c r="HC1567">
        <f>GV1567*GW1567</f>
        <v/>
      </c>
      <c r="HE1567" t="inlineStr"/>
      <c r="HF1567" t="inlineStr"/>
      <c r="HM1567" t="inlineStr"/>
      <c r="HN1567" t="inlineStr">
        <is>
          <t>Пр/812-099.2-1</t>
        </is>
      </c>
      <c r="HO1567" t="inlineStr">
        <is>
          <t>Пр/774-099.2</t>
        </is>
      </c>
      <c r="HP1567" t="inlineStr">
        <is>
          <t>Внутренние санитарнотехнические работы: смена труб, санприборов, запорной арматуры и другое</t>
        </is>
      </c>
      <c r="HQ1567" t="inlineStr">
        <is>
          <t>Внутренние санитарнотехнические работы: смена труб, санприборов, запорной арматуры и другое</t>
        </is>
      </c>
      <c r="HS1567" t="n">
        <v>0</v>
      </c>
      <c r="IK1567" t="n">
        <v>0</v>
      </c>
    </row>
    <row r="1568">
      <c r="A1568" t="n">
        <v>18</v>
      </c>
      <c r="B1568" t="n">
        <v>0</v>
      </c>
      <c r="C1568" t="n">
        <v>763</v>
      </c>
      <c r="E1568" t="inlineStr">
        <is>
          <t>5,2</t>
        </is>
      </c>
      <c r="F1568" t="inlineStr">
        <is>
          <t>507-3174</t>
        </is>
      </c>
      <c r="G1568" t="inlineStr">
        <is>
          <t>Угольник 90 град. полипропиленовый диаметром 25 мм</t>
        </is>
      </c>
      <c r="H1568" t="inlineStr">
        <is>
          <t>10 шт.</t>
        </is>
      </c>
      <c r="I1568">
        <f>I1566*J1568</f>
        <v/>
      </c>
      <c r="J1568" t="n">
        <v>7.5</v>
      </c>
      <c r="K1568" t="n">
        <v>7.5</v>
      </c>
      <c r="O1568">
        <f>ROUND(CP1568,0)</f>
        <v/>
      </c>
      <c r="P1568">
        <f>ROUND(CQ1568*I1568,0)</f>
        <v/>
      </c>
      <c r="Q1568">
        <f>(ROUND((ROUND(((ET1568)*I1568),0)*BB1568),0)+ROUND((ROUND(((AE1568-(EU1568))*I1568),0)*BS1568),0))</f>
        <v/>
      </c>
      <c r="R1568">
        <f>(ROUND((ROUND(((EU1568)*I1568),0)*BS1568),0)+ROUND((ROUND(((AE1568-(EU1568))*I1568),0)*BS1568),0))</f>
        <v/>
      </c>
      <c r="S1568">
        <f>ROUND(CT1568*I1568,0)</f>
        <v/>
      </c>
      <c r="T1568">
        <f>ROUND(CU1568*I1568,0)</f>
        <v/>
      </c>
      <c r="U1568">
        <f>ROUND(CV1568*I1568,7)</f>
        <v/>
      </c>
      <c r="V1568">
        <f>ROUND(CW1568*I1568,7)</f>
        <v/>
      </c>
      <c r="W1568">
        <f>ROUND(CX1568*I1568,0)</f>
        <v/>
      </c>
      <c r="X1568">
        <f>ROUND(CY1568,0)</f>
        <v/>
      </c>
      <c r="Y1568">
        <f>ROUND(CZ1568,0)</f>
        <v/>
      </c>
      <c r="AA1568" t="n">
        <v>78869116</v>
      </c>
      <c r="AB1568">
        <f>ROUND((AC1568+AD1568+AF1568),2)</f>
        <v/>
      </c>
      <c r="AC1568">
        <f>ROUND((ES1568),2)</f>
        <v/>
      </c>
      <c r="AD1568">
        <f>ROUND((((ET1568)-(EU1568))+AE1568),2)</f>
        <v/>
      </c>
      <c r="AE1568">
        <f>ROUND((EU1568),2)</f>
        <v/>
      </c>
      <c r="AF1568">
        <f>ROUND((EV1568),2)</f>
        <v/>
      </c>
      <c r="AG1568">
        <f>ROUND((AP1568),2)</f>
        <v/>
      </c>
      <c r="AH1568">
        <f>(EW1568)</f>
        <v/>
      </c>
      <c r="AI1568">
        <f>(EX1568)</f>
        <v/>
      </c>
      <c r="AJ1568">
        <f>(AS1568)</f>
        <v/>
      </c>
      <c r="AK1568" t="n">
        <v>20.2</v>
      </c>
      <c r="AL1568" t="n">
        <v>20.2</v>
      </c>
      <c r="AM1568" t="n">
        <v>0</v>
      </c>
      <c r="AN1568" t="n">
        <v>0</v>
      </c>
      <c r="AO1568" t="n">
        <v>0</v>
      </c>
      <c r="AP1568" t="n">
        <v>0</v>
      </c>
      <c r="AQ1568" t="n">
        <v>0</v>
      </c>
      <c r="AR1568" t="n">
        <v>0</v>
      </c>
      <c r="AS1568" t="n">
        <v>0.02</v>
      </c>
      <c r="AT1568" t="n">
        <v>103</v>
      </c>
      <c r="AU1568" t="n">
        <v>52</v>
      </c>
      <c r="AV1568" t="n">
        <v>1</v>
      </c>
      <c r="AW1568" t="n">
        <v>1</v>
      </c>
      <c r="AZ1568" t="n">
        <v>1</v>
      </c>
      <c r="BA1568" t="n">
        <v>1</v>
      </c>
      <c r="BB1568" t="n">
        <v>1</v>
      </c>
      <c r="BC1568" t="n">
        <v>8.869999999999999</v>
      </c>
      <c r="BD1568" t="inlineStr"/>
      <c r="BE1568" t="inlineStr"/>
      <c r="BF1568" t="inlineStr"/>
      <c r="BG1568" t="inlineStr"/>
      <c r="BH1568" t="n">
        <v>3</v>
      </c>
      <c r="BI1568" t="n">
        <v>1</v>
      </c>
      <c r="BJ1568" t="inlineStr">
        <is>
          <t>ТССЦ Московской обл., 507-3174, приказ Минстроя России №675/пр от 28.02.2017 № 258/пр</t>
        </is>
      </c>
      <c r="BM1568" t="n">
        <v>65007</v>
      </c>
      <c r="BN1568" t="n">
        <v>0</v>
      </c>
      <c r="BO1568" t="inlineStr">
        <is>
          <t>507-3174</t>
        </is>
      </c>
      <c r="BP1568" t="n">
        <v>1</v>
      </c>
      <c r="BQ1568" t="n">
        <v>6</v>
      </c>
      <c r="BR1568" t="n">
        <v>0</v>
      </c>
      <c r="BS1568" t="n">
        <v>1</v>
      </c>
      <c r="BT1568" t="n">
        <v>1</v>
      </c>
      <c r="BU1568" t="n">
        <v>1</v>
      </c>
      <c r="BV1568" t="n">
        <v>1</v>
      </c>
      <c r="BW1568" t="n">
        <v>1</v>
      </c>
      <c r="BX1568" t="n">
        <v>1</v>
      </c>
      <c r="BY1568" t="inlineStr"/>
      <c r="BZ1568" t="n">
        <v>103</v>
      </c>
      <c r="CA1568" t="n">
        <v>52</v>
      </c>
      <c r="CB1568" t="inlineStr"/>
      <c r="CE1568" t="n">
        <v>12</v>
      </c>
      <c r="CF1568" t="n">
        <v>0</v>
      </c>
      <c r="CG1568" t="n">
        <v>0</v>
      </c>
      <c r="CM1568" t="n">
        <v>0</v>
      </c>
      <c r="CN1568" t="inlineStr"/>
      <c r="CO1568" t="n">
        <v>0</v>
      </c>
      <c r="CP1568">
        <f>(P1568+Q1568+S1568)</f>
        <v/>
      </c>
      <c r="CQ1568">
        <f>AC1568*BC1568</f>
        <v/>
      </c>
      <c r="CR1568">
        <f>(ROUND((ROUND(((ET1568)*1),0)*BB1568),0)+ROUND((ROUND(((AE1568-(EU1568))*1),0)*BS1568),0))</f>
        <v/>
      </c>
      <c r="CS1568">
        <f>(ROUND((ROUND(((EU1568)*1),0)*BS1568),0)+ROUND((ROUND(((AE1568-(EU1568))*1),0)*BS1568),0))</f>
        <v/>
      </c>
      <c r="CT1568">
        <f>AF1568*BA1568</f>
        <v/>
      </c>
      <c r="CU1568">
        <f>AG1568</f>
        <v/>
      </c>
      <c r="CV1568">
        <f>AH1568</f>
        <v/>
      </c>
      <c r="CW1568">
        <f>AI1568</f>
        <v/>
      </c>
      <c r="CX1568">
        <f>AJ1568</f>
        <v/>
      </c>
      <c r="CY1568">
        <f>(((S1568+R1568)*AT1568)/100)</f>
        <v/>
      </c>
      <c r="CZ1568">
        <f>(((S1568+R1568)*AU1568)/100)</f>
        <v/>
      </c>
      <c r="DC1568" t="inlineStr"/>
      <c r="DD1568" t="inlineStr"/>
      <c r="DE1568" t="inlineStr"/>
      <c r="DF1568" t="inlineStr"/>
      <c r="DG1568" t="inlineStr"/>
      <c r="DH1568" t="inlineStr"/>
      <c r="DI1568" t="inlineStr"/>
      <c r="DJ1568" t="inlineStr"/>
      <c r="DK1568" t="inlineStr"/>
      <c r="DL1568" t="inlineStr"/>
      <c r="DM1568" t="inlineStr"/>
      <c r="DN1568" t="n">
        <v>0</v>
      </c>
      <c r="DO1568" t="n">
        <v>0</v>
      </c>
      <c r="DP1568" t="n">
        <v>1</v>
      </c>
      <c r="DQ1568" t="n">
        <v>1</v>
      </c>
      <c r="DU1568" t="n">
        <v>1010</v>
      </c>
      <c r="DV1568" t="inlineStr">
        <is>
          <t>10 шт.</t>
        </is>
      </c>
      <c r="DW1568" t="inlineStr">
        <is>
          <t>10 шт.</t>
        </is>
      </c>
      <c r="DX1568" t="n">
        <v>10</v>
      </c>
      <c r="DZ1568" t="inlineStr"/>
      <c r="EA1568" t="inlineStr"/>
      <c r="EB1568" t="inlineStr"/>
      <c r="EC1568" t="inlineStr"/>
      <c r="EE1568" t="n">
        <v>78726000</v>
      </c>
      <c r="EF1568" t="n">
        <v>6</v>
      </c>
      <c r="EG1568" t="inlineStr">
        <is>
          <t>Ремонтно-строительные работы</t>
        </is>
      </c>
      <c r="EH1568" t="n">
        <v>99</v>
      </c>
      <c r="EI1568" t="inlineStr">
        <is>
          <t>Внутренние санитарно-технические работы</t>
        </is>
      </c>
      <c r="EJ1568" t="n">
        <v>1</v>
      </c>
      <c r="EK1568" t="n">
        <v>65007</v>
      </c>
      <c r="EL1568" t="inlineStr">
        <is>
          <t>Внутренние санитарнотехнические работы: смена труб, санприборов, запорной арматуры и другое</t>
        </is>
      </c>
      <c r="EM1568" t="inlineStr">
        <is>
          <t>рФЕР-65</t>
        </is>
      </c>
      <c r="EO1568" t="inlineStr"/>
      <c r="EQ1568" t="n">
        <v>0</v>
      </c>
      <c r="ER1568" t="n">
        <v>20.2</v>
      </c>
      <c r="ES1568" t="n">
        <v>20.2</v>
      </c>
      <c r="ET1568" t="n">
        <v>0</v>
      </c>
      <c r="EU1568" t="n">
        <v>0</v>
      </c>
      <c r="EV1568" t="n">
        <v>0</v>
      </c>
      <c r="EW1568" t="n">
        <v>0</v>
      </c>
      <c r="EX1568" t="n">
        <v>0</v>
      </c>
      <c r="FQ1568" t="n">
        <v>0</v>
      </c>
      <c r="FR1568" t="n">
        <v>0</v>
      </c>
      <c r="FS1568" t="n">
        <v>0</v>
      </c>
      <c r="FX1568" t="n">
        <v>103</v>
      </c>
      <c r="FY1568" t="n">
        <v>52</v>
      </c>
      <c r="GA1568" t="inlineStr"/>
      <c r="GD1568" t="n">
        <v>1</v>
      </c>
      <c r="GF1568" t="n">
        <v>-1443168068</v>
      </c>
      <c r="GG1568" t="n">
        <v>2</v>
      </c>
      <c r="GH1568" t="n">
        <v>1</v>
      </c>
      <c r="GI1568" t="n">
        <v>2</v>
      </c>
      <c r="GJ1568" t="n">
        <v>0</v>
      </c>
      <c r="GK1568" t="n">
        <v>0</v>
      </c>
      <c r="GL1568">
        <f>ROUND(IF(AND(BH1568=3,BI1568=3,FS1568&lt;&gt;0),P1568,0),0)</f>
        <v/>
      </c>
      <c r="GM1568">
        <f>ROUND(O1568+X1568+Y1568,0)+GX1568</f>
        <v/>
      </c>
      <c r="GN1568">
        <f>IF(OR(BI1568=0,BI1568=1),GM1568-GX1568,0)</f>
        <v/>
      </c>
      <c r="GO1568">
        <f>IF(BI1568=2,GM1568-GX1568,0)</f>
        <v/>
      </c>
      <c r="GP1568">
        <f>IF(BI1568=4,GM1568-GX1568,0)</f>
        <v/>
      </c>
      <c r="GR1568" t="n">
        <v>0</v>
      </c>
      <c r="GS1568" t="n">
        <v>3</v>
      </c>
      <c r="GT1568" t="n">
        <v>0</v>
      </c>
      <c r="GU1568" t="inlineStr"/>
      <c r="GV1568">
        <f>ROUND((GT1568),2)</f>
        <v/>
      </c>
      <c r="GW1568" t="n">
        <v>1</v>
      </c>
      <c r="GX1568">
        <f>ROUND(HC1568*I1568,0)</f>
        <v/>
      </c>
      <c r="HA1568" t="n">
        <v>0</v>
      </c>
      <c r="HB1568" t="n">
        <v>0</v>
      </c>
      <c r="HC1568">
        <f>GV1568*GW1568</f>
        <v/>
      </c>
      <c r="HE1568" t="inlineStr"/>
      <c r="HF1568" t="inlineStr"/>
      <c r="HM1568" t="inlineStr"/>
      <c r="HN1568" t="inlineStr">
        <is>
          <t>Пр/812-099.2-1</t>
        </is>
      </c>
      <c r="HO1568" t="inlineStr">
        <is>
          <t>Пр/774-099.2</t>
        </is>
      </c>
      <c r="HP1568" t="inlineStr">
        <is>
          <t>Внутренние санитарнотехнические работы: смена труб, санприборов, запорной арматуры и другое</t>
        </is>
      </c>
      <c r="HQ1568" t="inlineStr">
        <is>
          <t>Внутренние санитарнотехнические работы: смена труб, санприборов, запорной арматуры и другое</t>
        </is>
      </c>
      <c r="HS1568" t="n">
        <v>0</v>
      </c>
      <c r="IK1568" t="n">
        <v>0</v>
      </c>
    </row>
    <row r="1569">
      <c r="A1569" t="n">
        <v>18</v>
      </c>
      <c r="B1569" t="n">
        <v>0</v>
      </c>
      <c r="C1569" t="n">
        <v>764</v>
      </c>
      <c r="E1569" t="inlineStr">
        <is>
          <t>5,3</t>
        </is>
      </c>
      <c r="F1569" t="inlineStr">
        <is>
          <t>507-5007</t>
        </is>
      </c>
      <c r="G1569" t="inlineStr">
        <is>
          <t>Муфта полипропиленовая соединительная диаметром 20 мм</t>
        </is>
      </c>
      <c r="H1569" t="inlineStr">
        <is>
          <t>10 шт.</t>
        </is>
      </c>
      <c r="I1569">
        <f>I1566*J1569</f>
        <v/>
      </c>
      <c r="J1569" t="n">
        <v>2.5</v>
      </c>
      <c r="K1569" t="n">
        <v>2.5</v>
      </c>
      <c r="O1569">
        <f>ROUND(CP1569,0)</f>
        <v/>
      </c>
      <c r="P1569">
        <f>ROUND(CQ1569*I1569,0)</f>
        <v/>
      </c>
      <c r="Q1569">
        <f>(ROUND((ROUND(((ET1569)*I1569),0)*BB1569),0)+ROUND((ROUND(((AE1569-(EU1569))*I1569),0)*BS1569),0))</f>
        <v/>
      </c>
      <c r="R1569">
        <f>(ROUND((ROUND(((EU1569)*I1569),0)*BS1569),0)+ROUND((ROUND(((AE1569-(EU1569))*I1569),0)*BS1569),0))</f>
        <v/>
      </c>
      <c r="S1569">
        <f>ROUND(CT1569*I1569,0)</f>
        <v/>
      </c>
      <c r="T1569">
        <f>ROUND(CU1569*I1569,0)</f>
        <v/>
      </c>
      <c r="U1569">
        <f>ROUND(CV1569*I1569,7)</f>
        <v/>
      </c>
      <c r="V1569">
        <f>ROUND(CW1569*I1569,7)</f>
        <v/>
      </c>
      <c r="W1569">
        <f>ROUND(CX1569*I1569,0)</f>
        <v/>
      </c>
      <c r="X1569">
        <f>ROUND(CY1569,0)</f>
        <v/>
      </c>
      <c r="Y1569">
        <f>ROUND(CZ1569,0)</f>
        <v/>
      </c>
      <c r="AA1569" t="n">
        <v>78869116</v>
      </c>
      <c r="AB1569">
        <f>ROUND((AC1569+AD1569+AF1569),2)</f>
        <v/>
      </c>
      <c r="AC1569">
        <f>ROUND((ES1569),2)</f>
        <v/>
      </c>
      <c r="AD1569">
        <f>ROUND((((ET1569)-(EU1569))+AE1569),2)</f>
        <v/>
      </c>
      <c r="AE1569">
        <f>ROUND((EU1569),2)</f>
        <v/>
      </c>
      <c r="AF1569">
        <f>ROUND((EV1569),2)</f>
        <v/>
      </c>
      <c r="AG1569">
        <f>ROUND((AP1569),2)</f>
        <v/>
      </c>
      <c r="AH1569">
        <f>(EW1569)</f>
        <v/>
      </c>
      <c r="AI1569">
        <f>(EX1569)</f>
        <v/>
      </c>
      <c r="AJ1569">
        <f>(AS1569)</f>
        <v/>
      </c>
      <c r="AK1569" t="n">
        <v>7</v>
      </c>
      <c r="AL1569" t="n">
        <v>7</v>
      </c>
      <c r="AM1569" t="n">
        <v>0</v>
      </c>
      <c r="AN1569" t="n">
        <v>0</v>
      </c>
      <c r="AO1569" t="n">
        <v>0</v>
      </c>
      <c r="AP1569" t="n">
        <v>0</v>
      </c>
      <c r="AQ1569" t="n">
        <v>0</v>
      </c>
      <c r="AR1569" t="n">
        <v>0</v>
      </c>
      <c r="AS1569" t="n">
        <v>0.01</v>
      </c>
      <c r="AT1569" t="n">
        <v>103</v>
      </c>
      <c r="AU1569" t="n">
        <v>52</v>
      </c>
      <c r="AV1569" t="n">
        <v>1</v>
      </c>
      <c r="AW1569" t="n">
        <v>1</v>
      </c>
      <c r="AZ1569" t="n">
        <v>1</v>
      </c>
      <c r="BA1569" t="n">
        <v>1</v>
      </c>
      <c r="BB1569" t="n">
        <v>1</v>
      </c>
      <c r="BC1569" t="n">
        <v>6.1</v>
      </c>
      <c r="BD1569" t="inlineStr"/>
      <c r="BE1569" t="inlineStr"/>
      <c r="BF1569" t="inlineStr"/>
      <c r="BG1569" t="inlineStr"/>
      <c r="BH1569" t="n">
        <v>3</v>
      </c>
      <c r="BI1569" t="n">
        <v>1</v>
      </c>
      <c r="BJ1569" t="inlineStr">
        <is>
          <t>ТССЦ Московской обл., 507-5007, приказ Минстроя России №675/пр от 28.02.2017 № 258/пр</t>
        </is>
      </c>
      <c r="BM1569" t="n">
        <v>65007</v>
      </c>
      <c r="BN1569" t="n">
        <v>0</v>
      </c>
      <c r="BO1569" t="inlineStr">
        <is>
          <t>507-5007</t>
        </is>
      </c>
      <c r="BP1569" t="n">
        <v>1</v>
      </c>
      <c r="BQ1569" t="n">
        <v>6</v>
      </c>
      <c r="BR1569" t="n">
        <v>0</v>
      </c>
      <c r="BS1569" t="n">
        <v>1</v>
      </c>
      <c r="BT1569" t="n">
        <v>1</v>
      </c>
      <c r="BU1569" t="n">
        <v>1</v>
      </c>
      <c r="BV1569" t="n">
        <v>1</v>
      </c>
      <c r="BW1569" t="n">
        <v>1</v>
      </c>
      <c r="BX1569" t="n">
        <v>1</v>
      </c>
      <c r="BY1569" t="inlineStr"/>
      <c r="BZ1569" t="n">
        <v>103</v>
      </c>
      <c r="CA1569" t="n">
        <v>52</v>
      </c>
      <c r="CB1569" t="inlineStr"/>
      <c r="CE1569" t="n">
        <v>12</v>
      </c>
      <c r="CF1569" t="n">
        <v>0</v>
      </c>
      <c r="CG1569" t="n">
        <v>0</v>
      </c>
      <c r="CM1569" t="n">
        <v>0</v>
      </c>
      <c r="CN1569" t="inlineStr"/>
      <c r="CO1569" t="n">
        <v>0</v>
      </c>
      <c r="CP1569">
        <f>(P1569+Q1569+S1569)</f>
        <v/>
      </c>
      <c r="CQ1569">
        <f>AC1569*BC1569</f>
        <v/>
      </c>
      <c r="CR1569">
        <f>(ROUND((ROUND(((ET1569)*1),0)*BB1569),0)+ROUND((ROUND(((AE1569-(EU1569))*1),0)*BS1569),0))</f>
        <v/>
      </c>
      <c r="CS1569">
        <f>(ROUND((ROUND(((EU1569)*1),0)*BS1569),0)+ROUND((ROUND(((AE1569-(EU1569))*1),0)*BS1569),0))</f>
        <v/>
      </c>
      <c r="CT1569">
        <f>AF1569*BA1569</f>
        <v/>
      </c>
      <c r="CU1569">
        <f>AG1569</f>
        <v/>
      </c>
      <c r="CV1569">
        <f>AH1569</f>
        <v/>
      </c>
      <c r="CW1569">
        <f>AI1569</f>
        <v/>
      </c>
      <c r="CX1569">
        <f>AJ1569</f>
        <v/>
      </c>
      <c r="CY1569">
        <f>(((S1569+R1569)*AT1569)/100)</f>
        <v/>
      </c>
      <c r="CZ1569">
        <f>(((S1569+R1569)*AU1569)/100)</f>
        <v/>
      </c>
      <c r="DC1569" t="inlineStr"/>
      <c r="DD1569" t="inlineStr"/>
      <c r="DE1569" t="inlineStr"/>
      <c r="DF1569" t="inlineStr"/>
      <c r="DG1569" t="inlineStr"/>
      <c r="DH1569" t="inlineStr"/>
      <c r="DI1569" t="inlineStr"/>
      <c r="DJ1569" t="inlineStr"/>
      <c r="DK1569" t="inlineStr"/>
      <c r="DL1569" t="inlineStr"/>
      <c r="DM1569" t="inlineStr"/>
      <c r="DN1569" t="n">
        <v>0</v>
      </c>
      <c r="DO1569" t="n">
        <v>0</v>
      </c>
      <c r="DP1569" t="n">
        <v>1</v>
      </c>
      <c r="DQ1569" t="n">
        <v>1</v>
      </c>
      <c r="DU1569" t="n">
        <v>1010</v>
      </c>
      <c r="DV1569" t="inlineStr">
        <is>
          <t>10 шт.</t>
        </is>
      </c>
      <c r="DW1569" t="inlineStr">
        <is>
          <t>10 шт.</t>
        </is>
      </c>
      <c r="DX1569" t="n">
        <v>10</v>
      </c>
      <c r="DZ1569" t="inlineStr"/>
      <c r="EA1569" t="inlineStr"/>
      <c r="EB1569" t="inlineStr"/>
      <c r="EC1569" t="inlineStr"/>
      <c r="EE1569" t="n">
        <v>78726000</v>
      </c>
      <c r="EF1569" t="n">
        <v>6</v>
      </c>
      <c r="EG1569" t="inlineStr">
        <is>
          <t>Ремонтно-строительные работы</t>
        </is>
      </c>
      <c r="EH1569" t="n">
        <v>99</v>
      </c>
      <c r="EI1569" t="inlineStr">
        <is>
          <t>Внутренние санитарно-технические работы</t>
        </is>
      </c>
      <c r="EJ1569" t="n">
        <v>1</v>
      </c>
      <c r="EK1569" t="n">
        <v>65007</v>
      </c>
      <c r="EL1569" t="inlineStr">
        <is>
          <t>Внутренние санитарнотехнические работы: смена труб, санприборов, запорной арматуры и другое</t>
        </is>
      </c>
      <c r="EM1569" t="inlineStr">
        <is>
          <t>рФЕР-65</t>
        </is>
      </c>
      <c r="EO1569" t="inlineStr"/>
      <c r="EQ1569" t="n">
        <v>0</v>
      </c>
      <c r="ER1569" t="n">
        <v>7</v>
      </c>
      <c r="ES1569" t="n">
        <v>7</v>
      </c>
      <c r="ET1569" t="n">
        <v>0</v>
      </c>
      <c r="EU1569" t="n">
        <v>0</v>
      </c>
      <c r="EV1569" t="n">
        <v>0</v>
      </c>
      <c r="EW1569" t="n">
        <v>0</v>
      </c>
      <c r="EX1569" t="n">
        <v>0</v>
      </c>
      <c r="FQ1569" t="n">
        <v>0</v>
      </c>
      <c r="FR1569" t="n">
        <v>0</v>
      </c>
      <c r="FS1569" t="n">
        <v>0</v>
      </c>
      <c r="FX1569" t="n">
        <v>103</v>
      </c>
      <c r="FY1569" t="n">
        <v>52</v>
      </c>
      <c r="GA1569" t="inlineStr"/>
      <c r="GD1569" t="n">
        <v>1</v>
      </c>
      <c r="GF1569" t="n">
        <v>-793832491</v>
      </c>
      <c r="GG1569" t="n">
        <v>2</v>
      </c>
      <c r="GH1569" t="n">
        <v>1</v>
      </c>
      <c r="GI1569" t="n">
        <v>2</v>
      </c>
      <c r="GJ1569" t="n">
        <v>0</v>
      </c>
      <c r="GK1569" t="n">
        <v>0</v>
      </c>
      <c r="GL1569">
        <f>ROUND(IF(AND(BH1569=3,BI1569=3,FS1569&lt;&gt;0),P1569,0),0)</f>
        <v/>
      </c>
      <c r="GM1569">
        <f>ROUND(O1569+X1569+Y1569,0)+GX1569</f>
        <v/>
      </c>
      <c r="GN1569">
        <f>IF(OR(BI1569=0,BI1569=1),GM1569-GX1569,0)</f>
        <v/>
      </c>
      <c r="GO1569">
        <f>IF(BI1569=2,GM1569-GX1569,0)</f>
        <v/>
      </c>
      <c r="GP1569">
        <f>IF(BI1569=4,GM1569-GX1569,0)</f>
        <v/>
      </c>
      <c r="GR1569" t="n">
        <v>0</v>
      </c>
      <c r="GS1569" t="n">
        <v>3</v>
      </c>
      <c r="GT1569" t="n">
        <v>0</v>
      </c>
      <c r="GU1569" t="inlineStr"/>
      <c r="GV1569">
        <f>ROUND((GT1569),2)</f>
        <v/>
      </c>
      <c r="GW1569" t="n">
        <v>1</v>
      </c>
      <c r="GX1569">
        <f>ROUND(HC1569*I1569,0)</f>
        <v/>
      </c>
      <c r="HA1569" t="n">
        <v>0</v>
      </c>
      <c r="HB1569" t="n">
        <v>0</v>
      </c>
      <c r="HC1569">
        <f>GV1569*GW1569</f>
        <v/>
      </c>
      <c r="HE1569" t="inlineStr"/>
      <c r="HF1569" t="inlineStr"/>
      <c r="HM1569" t="inlineStr"/>
      <c r="HN1569" t="inlineStr">
        <is>
          <t>Пр/812-099.2-1</t>
        </is>
      </c>
      <c r="HO1569" t="inlineStr">
        <is>
          <t>Пр/774-099.2</t>
        </is>
      </c>
      <c r="HP1569" t="inlineStr">
        <is>
          <t>Внутренние санитарнотехнические работы: смена труб, санприборов, запорной арматуры и другое</t>
        </is>
      </c>
      <c r="HQ1569" t="inlineStr">
        <is>
          <t>Внутренние санитарнотехнические работы: смена труб, санприборов, запорной арматуры и другое</t>
        </is>
      </c>
      <c r="HS1569" t="n">
        <v>0</v>
      </c>
      <c r="IK1569" t="n">
        <v>0</v>
      </c>
    </row>
    <row r="1570">
      <c r="A1570" t="n">
        <v>18</v>
      </c>
      <c r="B1570" t="n">
        <v>0</v>
      </c>
      <c r="C1570" t="n">
        <v>765</v>
      </c>
      <c r="E1570" t="inlineStr">
        <is>
          <t>5,4</t>
        </is>
      </c>
      <c r="F1570" t="inlineStr">
        <is>
          <t>507-5008</t>
        </is>
      </c>
      <c r="G1570" t="inlineStr">
        <is>
          <t>Муфта полипропиленовая соединительная диаметром 25 мм</t>
        </is>
      </c>
      <c r="H1570" t="inlineStr">
        <is>
          <t>10 шт.</t>
        </is>
      </c>
      <c r="I1570">
        <f>I1566*J1570</f>
        <v/>
      </c>
      <c r="J1570" t="n">
        <v>3.75</v>
      </c>
      <c r="K1570" t="n">
        <v>3.75</v>
      </c>
      <c r="O1570">
        <f>ROUND(CP1570,0)</f>
        <v/>
      </c>
      <c r="P1570">
        <f>ROUND(CQ1570*I1570,0)</f>
        <v/>
      </c>
      <c r="Q1570">
        <f>(ROUND((ROUND(((ET1570)*I1570),0)*BB1570),0)+ROUND((ROUND(((AE1570-(EU1570))*I1570),0)*BS1570),0))</f>
        <v/>
      </c>
      <c r="R1570">
        <f>(ROUND((ROUND(((EU1570)*I1570),0)*BS1570),0)+ROUND((ROUND(((AE1570-(EU1570))*I1570),0)*BS1570),0))</f>
        <v/>
      </c>
      <c r="S1570">
        <f>ROUND(CT1570*I1570,0)</f>
        <v/>
      </c>
      <c r="T1570">
        <f>ROUND(CU1570*I1570,0)</f>
        <v/>
      </c>
      <c r="U1570">
        <f>ROUND(CV1570*I1570,7)</f>
        <v/>
      </c>
      <c r="V1570">
        <f>ROUND(CW1570*I1570,7)</f>
        <v/>
      </c>
      <c r="W1570">
        <f>ROUND(CX1570*I1570,0)</f>
        <v/>
      </c>
      <c r="X1570">
        <f>ROUND(CY1570,0)</f>
        <v/>
      </c>
      <c r="Y1570">
        <f>ROUND(CZ1570,0)</f>
        <v/>
      </c>
      <c r="AA1570" t="n">
        <v>78869116</v>
      </c>
      <c r="AB1570">
        <f>ROUND((AC1570+AD1570+AF1570),2)</f>
        <v/>
      </c>
      <c r="AC1570">
        <f>ROUND((ES1570),2)</f>
        <v/>
      </c>
      <c r="AD1570">
        <f>ROUND((((ET1570)-(EU1570))+AE1570),2)</f>
        <v/>
      </c>
      <c r="AE1570">
        <f>ROUND((EU1570),2)</f>
        <v/>
      </c>
      <c r="AF1570">
        <f>ROUND((EV1570),2)</f>
        <v/>
      </c>
      <c r="AG1570">
        <f>ROUND((AP1570),2)</f>
        <v/>
      </c>
      <c r="AH1570">
        <f>(EW1570)</f>
        <v/>
      </c>
      <c r="AI1570">
        <f>(EX1570)</f>
        <v/>
      </c>
      <c r="AJ1570">
        <f>(AS1570)</f>
        <v/>
      </c>
      <c r="AK1570" t="n">
        <v>9.9</v>
      </c>
      <c r="AL1570" t="n">
        <v>9.9</v>
      </c>
      <c r="AM1570" t="n">
        <v>0</v>
      </c>
      <c r="AN1570" t="n">
        <v>0</v>
      </c>
      <c r="AO1570" t="n">
        <v>0</v>
      </c>
      <c r="AP1570" t="n">
        <v>0</v>
      </c>
      <c r="AQ1570" t="n">
        <v>0</v>
      </c>
      <c r="AR1570" t="n">
        <v>0</v>
      </c>
      <c r="AS1570" t="n">
        <v>0.01</v>
      </c>
      <c r="AT1570" t="n">
        <v>103</v>
      </c>
      <c r="AU1570" t="n">
        <v>52</v>
      </c>
      <c r="AV1570" t="n">
        <v>1</v>
      </c>
      <c r="AW1570" t="n">
        <v>1</v>
      </c>
      <c r="AZ1570" t="n">
        <v>1</v>
      </c>
      <c r="BA1570" t="n">
        <v>1</v>
      </c>
      <c r="BB1570" t="n">
        <v>1</v>
      </c>
      <c r="BC1570" t="n">
        <v>7.76</v>
      </c>
      <c r="BD1570" t="inlineStr"/>
      <c r="BE1570" t="inlineStr"/>
      <c r="BF1570" t="inlineStr"/>
      <c r="BG1570" t="inlineStr"/>
      <c r="BH1570" t="n">
        <v>3</v>
      </c>
      <c r="BI1570" t="n">
        <v>1</v>
      </c>
      <c r="BJ1570" t="inlineStr">
        <is>
          <t>ТССЦ Московской обл., 507-5008, приказ Минстроя России №675/пр от 28.02.2017 № 258/пр</t>
        </is>
      </c>
      <c r="BM1570" t="n">
        <v>65007</v>
      </c>
      <c r="BN1570" t="n">
        <v>0</v>
      </c>
      <c r="BO1570" t="inlineStr">
        <is>
          <t>507-5008</t>
        </is>
      </c>
      <c r="BP1570" t="n">
        <v>1</v>
      </c>
      <c r="BQ1570" t="n">
        <v>6</v>
      </c>
      <c r="BR1570" t="n">
        <v>0</v>
      </c>
      <c r="BS1570" t="n">
        <v>1</v>
      </c>
      <c r="BT1570" t="n">
        <v>1</v>
      </c>
      <c r="BU1570" t="n">
        <v>1</v>
      </c>
      <c r="BV1570" t="n">
        <v>1</v>
      </c>
      <c r="BW1570" t="n">
        <v>1</v>
      </c>
      <c r="BX1570" t="n">
        <v>1</v>
      </c>
      <c r="BY1570" t="inlineStr"/>
      <c r="BZ1570" t="n">
        <v>103</v>
      </c>
      <c r="CA1570" t="n">
        <v>52</v>
      </c>
      <c r="CB1570" t="inlineStr"/>
      <c r="CE1570" t="n">
        <v>12</v>
      </c>
      <c r="CF1570" t="n">
        <v>0</v>
      </c>
      <c r="CG1570" t="n">
        <v>0</v>
      </c>
      <c r="CM1570" t="n">
        <v>0</v>
      </c>
      <c r="CN1570" t="inlineStr"/>
      <c r="CO1570" t="n">
        <v>0</v>
      </c>
      <c r="CP1570">
        <f>(P1570+Q1570+S1570)</f>
        <v/>
      </c>
      <c r="CQ1570">
        <f>AC1570*BC1570</f>
        <v/>
      </c>
      <c r="CR1570">
        <f>(ROUND((ROUND(((ET1570)*1),0)*BB1570),0)+ROUND((ROUND(((AE1570-(EU1570))*1),0)*BS1570),0))</f>
        <v/>
      </c>
      <c r="CS1570">
        <f>(ROUND((ROUND(((EU1570)*1),0)*BS1570),0)+ROUND((ROUND(((AE1570-(EU1570))*1),0)*BS1570),0))</f>
        <v/>
      </c>
      <c r="CT1570">
        <f>AF1570*BA1570</f>
        <v/>
      </c>
      <c r="CU1570">
        <f>AG1570</f>
        <v/>
      </c>
      <c r="CV1570">
        <f>AH1570</f>
        <v/>
      </c>
      <c r="CW1570">
        <f>AI1570</f>
        <v/>
      </c>
      <c r="CX1570">
        <f>AJ1570</f>
        <v/>
      </c>
      <c r="CY1570">
        <f>(((S1570+R1570)*AT1570)/100)</f>
        <v/>
      </c>
      <c r="CZ1570">
        <f>(((S1570+R1570)*AU1570)/100)</f>
        <v/>
      </c>
      <c r="DC1570" t="inlineStr"/>
      <c r="DD1570" t="inlineStr"/>
      <c r="DE1570" t="inlineStr"/>
      <c r="DF1570" t="inlineStr"/>
      <c r="DG1570" t="inlineStr"/>
      <c r="DH1570" t="inlineStr"/>
      <c r="DI1570" t="inlineStr"/>
      <c r="DJ1570" t="inlineStr"/>
      <c r="DK1570" t="inlineStr"/>
      <c r="DL1570" t="inlineStr"/>
      <c r="DM1570" t="inlineStr"/>
      <c r="DN1570" t="n">
        <v>0</v>
      </c>
      <c r="DO1570" t="n">
        <v>0</v>
      </c>
      <c r="DP1570" t="n">
        <v>1</v>
      </c>
      <c r="DQ1570" t="n">
        <v>1</v>
      </c>
      <c r="DU1570" t="n">
        <v>1010</v>
      </c>
      <c r="DV1570" t="inlineStr">
        <is>
          <t>10 шт.</t>
        </is>
      </c>
      <c r="DW1570" t="inlineStr">
        <is>
          <t>10 шт.</t>
        </is>
      </c>
      <c r="DX1570" t="n">
        <v>10</v>
      </c>
      <c r="DZ1570" t="inlineStr"/>
      <c r="EA1570" t="inlineStr"/>
      <c r="EB1570" t="inlineStr"/>
      <c r="EC1570" t="inlineStr"/>
      <c r="EE1570" t="n">
        <v>78726000</v>
      </c>
      <c r="EF1570" t="n">
        <v>6</v>
      </c>
      <c r="EG1570" t="inlineStr">
        <is>
          <t>Ремонтно-строительные работы</t>
        </is>
      </c>
      <c r="EH1570" t="n">
        <v>99</v>
      </c>
      <c r="EI1570" t="inlineStr">
        <is>
          <t>Внутренние санитарно-технические работы</t>
        </is>
      </c>
      <c r="EJ1570" t="n">
        <v>1</v>
      </c>
      <c r="EK1570" t="n">
        <v>65007</v>
      </c>
      <c r="EL1570" t="inlineStr">
        <is>
          <t>Внутренние санитарнотехнические работы: смена труб, санприборов, запорной арматуры и другое</t>
        </is>
      </c>
      <c r="EM1570" t="inlineStr">
        <is>
          <t>рФЕР-65</t>
        </is>
      </c>
      <c r="EO1570" t="inlineStr"/>
      <c r="EQ1570" t="n">
        <v>0</v>
      </c>
      <c r="ER1570" t="n">
        <v>9.9</v>
      </c>
      <c r="ES1570" t="n">
        <v>9.9</v>
      </c>
      <c r="ET1570" t="n">
        <v>0</v>
      </c>
      <c r="EU1570" t="n">
        <v>0</v>
      </c>
      <c r="EV1570" t="n">
        <v>0</v>
      </c>
      <c r="EW1570" t="n">
        <v>0</v>
      </c>
      <c r="EX1570" t="n">
        <v>0</v>
      </c>
      <c r="FQ1570" t="n">
        <v>0</v>
      </c>
      <c r="FR1570" t="n">
        <v>0</v>
      </c>
      <c r="FS1570" t="n">
        <v>0</v>
      </c>
      <c r="FX1570" t="n">
        <v>103</v>
      </c>
      <c r="FY1570" t="n">
        <v>52</v>
      </c>
      <c r="GA1570" t="inlineStr"/>
      <c r="GD1570" t="n">
        <v>1</v>
      </c>
      <c r="GF1570" t="n">
        <v>1871529504</v>
      </c>
      <c r="GG1570" t="n">
        <v>2</v>
      </c>
      <c r="GH1570" t="n">
        <v>1</v>
      </c>
      <c r="GI1570" t="n">
        <v>2</v>
      </c>
      <c r="GJ1570" t="n">
        <v>0</v>
      </c>
      <c r="GK1570" t="n">
        <v>0</v>
      </c>
      <c r="GL1570">
        <f>ROUND(IF(AND(BH1570=3,BI1570=3,FS1570&lt;&gt;0),P1570,0),0)</f>
        <v/>
      </c>
      <c r="GM1570">
        <f>ROUND(O1570+X1570+Y1570,0)+GX1570</f>
        <v/>
      </c>
      <c r="GN1570">
        <f>IF(OR(BI1570=0,BI1570=1),GM1570-GX1570,0)</f>
        <v/>
      </c>
      <c r="GO1570">
        <f>IF(BI1570=2,GM1570-GX1570,0)</f>
        <v/>
      </c>
      <c r="GP1570">
        <f>IF(BI1570=4,GM1570-GX1570,0)</f>
        <v/>
      </c>
      <c r="GR1570" t="n">
        <v>0</v>
      </c>
      <c r="GS1570" t="n">
        <v>3</v>
      </c>
      <c r="GT1570" t="n">
        <v>0</v>
      </c>
      <c r="GU1570" t="inlineStr"/>
      <c r="GV1570">
        <f>ROUND((GT1570),2)</f>
        <v/>
      </c>
      <c r="GW1570" t="n">
        <v>1</v>
      </c>
      <c r="GX1570">
        <f>ROUND(HC1570*I1570,0)</f>
        <v/>
      </c>
      <c r="HA1570" t="n">
        <v>0</v>
      </c>
      <c r="HB1570" t="n">
        <v>0</v>
      </c>
      <c r="HC1570">
        <f>GV1570*GW1570</f>
        <v/>
      </c>
      <c r="HE1570" t="inlineStr"/>
      <c r="HF1570" t="inlineStr"/>
      <c r="HM1570" t="inlineStr"/>
      <c r="HN1570" t="inlineStr">
        <is>
          <t>Пр/812-099.2-1</t>
        </is>
      </c>
      <c r="HO1570" t="inlineStr">
        <is>
          <t>Пр/774-099.2</t>
        </is>
      </c>
      <c r="HP1570" t="inlineStr">
        <is>
          <t>Внутренние санитарнотехнические работы: смена труб, санприборов, запорной арматуры и другое</t>
        </is>
      </c>
      <c r="HQ1570" t="inlineStr">
        <is>
          <t>Внутренние санитарнотехнические работы: смена труб, санприборов, запорной арматуры и другое</t>
        </is>
      </c>
      <c r="HS1570" t="n">
        <v>0</v>
      </c>
      <c r="IK1570" t="n">
        <v>0</v>
      </c>
    </row>
    <row r="1571">
      <c r="A1571" t="n">
        <v>18</v>
      </c>
      <c r="B1571" t="n">
        <v>0</v>
      </c>
      <c r="C1571" t="n">
        <v>766</v>
      </c>
      <c r="E1571" t="inlineStr">
        <is>
          <t>5,5</t>
        </is>
      </c>
      <c r="F1571" t="inlineStr">
        <is>
          <t>507-5031</t>
        </is>
      </c>
      <c r="G1571" t="inlineStr">
        <is>
          <t>Муфта полипропиленовая комбинированная, с наружной резьбой диаметром 25х1/2"</t>
        </is>
      </c>
      <c r="H1571" t="inlineStr">
        <is>
          <t>10 шт.</t>
        </is>
      </c>
      <c r="I1571">
        <f>I1566*J1571</f>
        <v/>
      </c>
      <c r="J1571" t="n">
        <v>5</v>
      </c>
      <c r="K1571" t="n">
        <v>5</v>
      </c>
      <c r="O1571">
        <f>ROUND(CP1571,0)</f>
        <v/>
      </c>
      <c r="P1571">
        <f>ROUND(CQ1571*I1571,0)</f>
        <v/>
      </c>
      <c r="Q1571">
        <f>(ROUND((ROUND(((ET1571)*I1571),0)*BB1571),0)+ROUND((ROUND(((AE1571-(EU1571))*I1571),0)*BS1571),0))</f>
        <v/>
      </c>
      <c r="R1571">
        <f>(ROUND((ROUND(((EU1571)*I1571),0)*BS1571),0)+ROUND((ROUND(((AE1571-(EU1571))*I1571),0)*BS1571),0))</f>
        <v/>
      </c>
      <c r="S1571">
        <f>ROUND(CT1571*I1571,0)</f>
        <v/>
      </c>
      <c r="T1571">
        <f>ROUND(CU1571*I1571,0)</f>
        <v/>
      </c>
      <c r="U1571">
        <f>ROUND(CV1571*I1571,7)</f>
        <v/>
      </c>
      <c r="V1571">
        <f>ROUND(CW1571*I1571,7)</f>
        <v/>
      </c>
      <c r="W1571">
        <f>ROUND(CX1571*I1571,0)</f>
        <v/>
      </c>
      <c r="X1571">
        <f>ROUND(CY1571,0)</f>
        <v/>
      </c>
      <c r="Y1571">
        <f>ROUND(CZ1571,0)</f>
        <v/>
      </c>
      <c r="AA1571" t="n">
        <v>78869116</v>
      </c>
      <c r="AB1571">
        <f>ROUND((AC1571+AD1571+AF1571),2)</f>
        <v/>
      </c>
      <c r="AC1571">
        <f>ROUND((ES1571),2)</f>
        <v/>
      </c>
      <c r="AD1571">
        <f>ROUND((((ET1571)-(EU1571))+AE1571),2)</f>
        <v/>
      </c>
      <c r="AE1571">
        <f>ROUND((EU1571),2)</f>
        <v/>
      </c>
      <c r="AF1571">
        <f>ROUND((EV1571),2)</f>
        <v/>
      </c>
      <c r="AG1571">
        <f>ROUND((AP1571),2)</f>
        <v/>
      </c>
      <c r="AH1571">
        <f>(EW1571)</f>
        <v/>
      </c>
      <c r="AI1571">
        <f>(EX1571)</f>
        <v/>
      </c>
      <c r="AJ1571">
        <f>(AS1571)</f>
        <v/>
      </c>
      <c r="AK1571" t="n">
        <v>93.40000000000001</v>
      </c>
      <c r="AL1571" t="n">
        <v>93.40000000000001</v>
      </c>
      <c r="AM1571" t="n">
        <v>0</v>
      </c>
      <c r="AN1571" t="n">
        <v>0</v>
      </c>
      <c r="AO1571" t="n">
        <v>0</v>
      </c>
      <c r="AP1571" t="n">
        <v>0</v>
      </c>
      <c r="AQ1571" t="n">
        <v>0</v>
      </c>
      <c r="AR1571" t="n">
        <v>0</v>
      </c>
      <c r="AS1571" t="n">
        <v>0.06</v>
      </c>
      <c r="AT1571" t="n">
        <v>103</v>
      </c>
      <c r="AU1571" t="n">
        <v>52</v>
      </c>
      <c r="AV1571" t="n">
        <v>1</v>
      </c>
      <c r="AW1571" t="n">
        <v>1</v>
      </c>
      <c r="AZ1571" t="n">
        <v>1</v>
      </c>
      <c r="BA1571" t="n">
        <v>1</v>
      </c>
      <c r="BB1571" t="n">
        <v>1</v>
      </c>
      <c r="BC1571" t="n">
        <v>4.88</v>
      </c>
      <c r="BD1571" t="inlineStr"/>
      <c r="BE1571" t="inlineStr"/>
      <c r="BF1571" t="inlineStr"/>
      <c r="BG1571" t="inlineStr"/>
      <c r="BH1571" t="n">
        <v>3</v>
      </c>
      <c r="BI1571" t="n">
        <v>1</v>
      </c>
      <c r="BJ1571" t="inlineStr">
        <is>
          <t>ТССЦ Московской обл., 507-5031, приказ Минстроя России №675/пр от 28.02.2017 № 258/пр</t>
        </is>
      </c>
      <c r="BM1571" t="n">
        <v>65007</v>
      </c>
      <c r="BN1571" t="n">
        <v>0</v>
      </c>
      <c r="BO1571" t="inlineStr">
        <is>
          <t>507-5031</t>
        </is>
      </c>
      <c r="BP1571" t="n">
        <v>1</v>
      </c>
      <c r="BQ1571" t="n">
        <v>6</v>
      </c>
      <c r="BR1571" t="n">
        <v>0</v>
      </c>
      <c r="BS1571" t="n">
        <v>1</v>
      </c>
      <c r="BT1571" t="n">
        <v>1</v>
      </c>
      <c r="BU1571" t="n">
        <v>1</v>
      </c>
      <c r="BV1571" t="n">
        <v>1</v>
      </c>
      <c r="BW1571" t="n">
        <v>1</v>
      </c>
      <c r="BX1571" t="n">
        <v>1</v>
      </c>
      <c r="BY1571" t="inlineStr"/>
      <c r="BZ1571" t="n">
        <v>103</v>
      </c>
      <c r="CA1571" t="n">
        <v>52</v>
      </c>
      <c r="CB1571" t="inlineStr"/>
      <c r="CE1571" t="n">
        <v>12</v>
      </c>
      <c r="CF1571" t="n">
        <v>0</v>
      </c>
      <c r="CG1571" t="n">
        <v>0</v>
      </c>
      <c r="CM1571" t="n">
        <v>0</v>
      </c>
      <c r="CN1571" t="inlineStr"/>
      <c r="CO1571" t="n">
        <v>0</v>
      </c>
      <c r="CP1571">
        <f>(P1571+Q1571+S1571)</f>
        <v/>
      </c>
      <c r="CQ1571">
        <f>AC1571*BC1571</f>
        <v/>
      </c>
      <c r="CR1571">
        <f>(ROUND((ROUND(((ET1571)*1),0)*BB1571),0)+ROUND((ROUND(((AE1571-(EU1571))*1),0)*BS1571),0))</f>
        <v/>
      </c>
      <c r="CS1571">
        <f>(ROUND((ROUND(((EU1571)*1),0)*BS1571),0)+ROUND((ROUND(((AE1571-(EU1571))*1),0)*BS1571),0))</f>
        <v/>
      </c>
      <c r="CT1571">
        <f>AF1571*BA1571</f>
        <v/>
      </c>
      <c r="CU1571">
        <f>AG1571</f>
        <v/>
      </c>
      <c r="CV1571">
        <f>AH1571</f>
        <v/>
      </c>
      <c r="CW1571">
        <f>AI1571</f>
        <v/>
      </c>
      <c r="CX1571">
        <f>AJ1571</f>
        <v/>
      </c>
      <c r="CY1571">
        <f>(((S1571+R1571)*AT1571)/100)</f>
        <v/>
      </c>
      <c r="CZ1571">
        <f>(((S1571+R1571)*AU1571)/100)</f>
        <v/>
      </c>
      <c r="DC1571" t="inlineStr"/>
      <c r="DD1571" t="inlineStr"/>
      <c r="DE1571" t="inlineStr"/>
      <c r="DF1571" t="inlineStr"/>
      <c r="DG1571" t="inlineStr"/>
      <c r="DH1571" t="inlineStr"/>
      <c r="DI1571" t="inlineStr"/>
      <c r="DJ1571" t="inlineStr"/>
      <c r="DK1571" t="inlineStr"/>
      <c r="DL1571" t="inlineStr"/>
      <c r="DM1571" t="inlineStr"/>
      <c r="DN1571" t="n">
        <v>0</v>
      </c>
      <c r="DO1571" t="n">
        <v>0</v>
      </c>
      <c r="DP1571" t="n">
        <v>1</v>
      </c>
      <c r="DQ1571" t="n">
        <v>1</v>
      </c>
      <c r="DU1571" t="n">
        <v>1010</v>
      </c>
      <c r="DV1571" t="inlineStr">
        <is>
          <t>10 шт.</t>
        </is>
      </c>
      <c r="DW1571" t="inlineStr">
        <is>
          <t>10 шт.</t>
        </is>
      </c>
      <c r="DX1571" t="n">
        <v>10</v>
      </c>
      <c r="DZ1571" t="inlineStr"/>
      <c r="EA1571" t="inlineStr"/>
      <c r="EB1571" t="inlineStr"/>
      <c r="EC1571" t="inlineStr"/>
      <c r="EE1571" t="n">
        <v>78726000</v>
      </c>
      <c r="EF1571" t="n">
        <v>6</v>
      </c>
      <c r="EG1571" t="inlineStr">
        <is>
          <t>Ремонтно-строительные работы</t>
        </is>
      </c>
      <c r="EH1571" t="n">
        <v>99</v>
      </c>
      <c r="EI1571" t="inlineStr">
        <is>
          <t>Внутренние санитарно-технические работы</t>
        </is>
      </c>
      <c r="EJ1571" t="n">
        <v>1</v>
      </c>
      <c r="EK1571" t="n">
        <v>65007</v>
      </c>
      <c r="EL1571" t="inlineStr">
        <is>
          <t>Внутренние санитарнотехнические работы: смена труб, санприборов, запорной арматуры и другое</t>
        </is>
      </c>
      <c r="EM1571" t="inlineStr">
        <is>
          <t>рФЕР-65</t>
        </is>
      </c>
      <c r="EO1571" t="inlineStr"/>
      <c r="EQ1571" t="n">
        <v>0</v>
      </c>
      <c r="ER1571" t="n">
        <v>93.40000000000001</v>
      </c>
      <c r="ES1571" t="n">
        <v>93.40000000000001</v>
      </c>
      <c r="ET1571" t="n">
        <v>0</v>
      </c>
      <c r="EU1571" t="n">
        <v>0</v>
      </c>
      <c r="EV1571" t="n">
        <v>0</v>
      </c>
      <c r="EW1571" t="n">
        <v>0</v>
      </c>
      <c r="EX1571" t="n">
        <v>0</v>
      </c>
      <c r="FQ1571" t="n">
        <v>0</v>
      </c>
      <c r="FR1571" t="n">
        <v>0</v>
      </c>
      <c r="FS1571" t="n">
        <v>0</v>
      </c>
      <c r="FX1571" t="n">
        <v>103</v>
      </c>
      <c r="FY1571" t="n">
        <v>52</v>
      </c>
      <c r="GA1571" t="inlineStr"/>
      <c r="GD1571" t="n">
        <v>1</v>
      </c>
      <c r="GF1571" t="n">
        <v>-1045770033</v>
      </c>
      <c r="GG1571" t="n">
        <v>2</v>
      </c>
      <c r="GH1571" t="n">
        <v>1</v>
      </c>
      <c r="GI1571" t="n">
        <v>2</v>
      </c>
      <c r="GJ1571" t="n">
        <v>0</v>
      </c>
      <c r="GK1571" t="n">
        <v>0</v>
      </c>
      <c r="GL1571">
        <f>ROUND(IF(AND(BH1571=3,BI1571=3,FS1571&lt;&gt;0),P1571,0),0)</f>
        <v/>
      </c>
      <c r="GM1571">
        <f>ROUND(O1571+X1571+Y1571,0)+GX1571</f>
        <v/>
      </c>
      <c r="GN1571">
        <f>IF(OR(BI1571=0,BI1571=1),GM1571-GX1571,0)</f>
        <v/>
      </c>
      <c r="GO1571">
        <f>IF(BI1571=2,GM1571-GX1571,0)</f>
        <v/>
      </c>
      <c r="GP1571">
        <f>IF(BI1571=4,GM1571-GX1571,0)</f>
        <v/>
      </c>
      <c r="GR1571" t="n">
        <v>0</v>
      </c>
      <c r="GS1571" t="n">
        <v>3</v>
      </c>
      <c r="GT1571" t="n">
        <v>0</v>
      </c>
      <c r="GU1571" t="inlineStr"/>
      <c r="GV1571">
        <f>ROUND((GT1571),2)</f>
        <v/>
      </c>
      <c r="GW1571" t="n">
        <v>1</v>
      </c>
      <c r="GX1571">
        <f>ROUND(HC1571*I1571,0)</f>
        <v/>
      </c>
      <c r="HA1571" t="n">
        <v>0</v>
      </c>
      <c r="HB1571" t="n">
        <v>0</v>
      </c>
      <c r="HC1571">
        <f>GV1571*GW1571</f>
        <v/>
      </c>
      <c r="HE1571" t="inlineStr"/>
      <c r="HF1571" t="inlineStr"/>
      <c r="HM1571" t="inlineStr"/>
      <c r="HN1571" t="inlineStr">
        <is>
          <t>Пр/812-099.2-1</t>
        </is>
      </c>
      <c r="HO1571" t="inlineStr">
        <is>
          <t>Пр/774-099.2</t>
        </is>
      </c>
      <c r="HP1571" t="inlineStr">
        <is>
          <t>Внутренние санитарнотехнические работы: смена труб, санприборов, запорной арматуры и другое</t>
        </is>
      </c>
      <c r="HQ1571" t="inlineStr">
        <is>
          <t>Внутренние санитарнотехнические работы: смена труб, санприборов, запорной арматуры и другое</t>
        </is>
      </c>
      <c r="HS1571" t="n">
        <v>0</v>
      </c>
      <c r="IK1571" t="n">
        <v>0</v>
      </c>
    </row>
    <row r="1572"/>
    <row r="1573">
      <c r="A1573" s="435" t="n">
        <v>51</v>
      </c>
      <c r="B1573" s="435">
        <f>B1556</f>
        <v/>
      </c>
      <c r="C1573" s="435">
        <f>A1556</f>
        <v/>
      </c>
      <c r="D1573" s="435">
        <f>ROW(A1556)</f>
        <v/>
      </c>
      <c r="E1573" s="435" t="n"/>
      <c r="F1573" s="435">
        <f>IF(F1556&lt;&gt;"",F1556,"")</f>
        <v/>
      </c>
      <c r="G1573" s="435">
        <f>IF(G1556&lt;&gt;"",G1556,"")</f>
        <v/>
      </c>
      <c r="H1573" s="435" t="n">
        <v>0</v>
      </c>
      <c r="I1573" s="435" t="n"/>
      <c r="J1573" s="435" t="n"/>
      <c r="K1573" s="435" t="n"/>
      <c r="L1573" s="435" t="n"/>
      <c r="M1573" s="435" t="n"/>
      <c r="N1573" s="435" t="n"/>
      <c r="O1573" s="435" t="n">
        <v>0</v>
      </c>
      <c r="P1573" s="435" t="n">
        <v>0</v>
      </c>
      <c r="Q1573" s="435" t="n">
        <v>0</v>
      </c>
      <c r="R1573" s="435" t="n">
        <v>0</v>
      </c>
      <c r="S1573" s="435" t="n">
        <v>0</v>
      </c>
      <c r="T1573" s="435" t="n">
        <v>0</v>
      </c>
      <c r="U1573" s="435" t="n">
        <v>0</v>
      </c>
      <c r="V1573" s="435" t="n">
        <v>0</v>
      </c>
      <c r="W1573" s="435" t="n">
        <v>0</v>
      </c>
      <c r="X1573" s="435" t="n">
        <v>0</v>
      </c>
      <c r="Y1573" s="435" t="n">
        <v>0</v>
      </c>
      <c r="Z1573" s="435" t="n"/>
      <c r="AA1573" s="435" t="n"/>
      <c r="AB1573" s="435" t="n"/>
      <c r="AC1573" s="435" t="n"/>
      <c r="AD1573" s="435" t="n"/>
      <c r="AE1573" s="435" t="n"/>
      <c r="AF1573" s="435" t="n"/>
      <c r="AG1573" s="435" t="n"/>
      <c r="AH1573" s="435" t="n"/>
      <c r="AI1573" s="435" t="n"/>
      <c r="AJ1573" s="435" t="n"/>
      <c r="AK1573" s="435" t="n"/>
      <c r="AL1573" s="435" t="n"/>
      <c r="AM1573" s="435" t="n"/>
      <c r="AN1573" s="435" t="n"/>
      <c r="AO1573" s="435">
        <f>ROUND(BX1573,0)</f>
        <v/>
      </c>
      <c r="AP1573" s="435">
        <f>ROUND(BY1573,0)</f>
        <v/>
      </c>
      <c r="AQ1573" s="435">
        <f>ROUND(BZ1573,0)</f>
        <v/>
      </c>
      <c r="AR1573" s="435">
        <f>ROUND(CA1573,0)</f>
        <v/>
      </c>
      <c r="AS1573" s="435">
        <f>ROUND(CB1573,0)</f>
        <v/>
      </c>
      <c r="AT1573" s="435">
        <f>ROUND(CC1573,0)</f>
        <v/>
      </c>
      <c r="AU1573" s="435">
        <f>ROUND(CD1573,0)</f>
        <v/>
      </c>
      <c r="AV1573" s="435">
        <f>ROUND(CE1573,0)</f>
        <v/>
      </c>
      <c r="AW1573" s="435">
        <f>ROUND(CF1573,0)</f>
        <v/>
      </c>
      <c r="AX1573" s="435">
        <f>ROUND(CG1573,0)</f>
        <v/>
      </c>
      <c r="AY1573" s="435">
        <f>ROUND(CH1573,0)</f>
        <v/>
      </c>
      <c r="AZ1573" s="435">
        <f>ROUND(CI1573,0)</f>
        <v/>
      </c>
      <c r="BA1573" s="435">
        <f>ROUND(CJ1573,0)</f>
        <v/>
      </c>
      <c r="BB1573" s="435">
        <f>ROUND(CK1573,0)</f>
        <v/>
      </c>
      <c r="BC1573" s="435">
        <f>ROUND(CL1573,0)</f>
        <v/>
      </c>
      <c r="BD1573" s="435">
        <f>ROUND(CM1573,0)</f>
        <v/>
      </c>
      <c r="BE1573" s="435" t="n"/>
      <c r="BF1573" s="435" t="n"/>
      <c r="BG1573" s="435" t="n"/>
      <c r="BH1573" s="435" t="n"/>
      <c r="BI1573" s="435" t="n"/>
      <c r="BJ1573" s="435" t="n"/>
      <c r="BK1573" s="435" t="n"/>
      <c r="BL1573" s="435" t="n"/>
      <c r="BM1573" s="435" t="n"/>
      <c r="BN1573" s="435" t="n"/>
      <c r="BO1573" s="435" t="n"/>
      <c r="BP1573" s="435" t="n"/>
      <c r="BQ1573" s="435" t="n"/>
      <c r="BR1573" s="435" t="n"/>
      <c r="BS1573" s="435" t="n"/>
      <c r="BT1573" s="435" t="n"/>
      <c r="BU1573" s="435" t="n"/>
      <c r="BV1573" s="435" t="n"/>
      <c r="BW1573" s="435" t="n"/>
      <c r="BX1573" s="435" t="n"/>
      <c r="BY1573" s="435" t="n"/>
      <c r="BZ1573" s="435" t="n"/>
      <c r="CA1573" s="435" t="n"/>
      <c r="CB1573" s="435" t="n"/>
      <c r="CC1573" s="435" t="n"/>
      <c r="CD1573" s="435" t="n"/>
      <c r="CE1573" s="435" t="n"/>
      <c r="CF1573" s="435" t="n"/>
      <c r="CG1573" s="435" t="n"/>
      <c r="CH1573" s="435" t="n"/>
      <c r="CI1573" s="435" t="n"/>
      <c r="CJ1573" s="435" t="n"/>
      <c r="CK1573" s="435" t="n"/>
      <c r="CL1573" s="435" t="n"/>
      <c r="CM1573" s="435" t="n"/>
      <c r="CN1573" s="435" t="n"/>
      <c r="CO1573" s="435" t="n"/>
      <c r="CP1573" s="435" t="n"/>
      <c r="CQ1573" s="435" t="n"/>
      <c r="CR1573" s="435" t="n"/>
      <c r="CS1573" s="435" t="n"/>
      <c r="CT1573" s="435" t="n"/>
      <c r="CU1573" s="435" t="n"/>
      <c r="CV1573" s="435" t="n"/>
      <c r="CW1573" s="435" t="n"/>
      <c r="CX1573" s="435" t="n"/>
      <c r="CY1573" s="435" t="n"/>
      <c r="CZ1573" s="435" t="n"/>
      <c r="DA1573" s="435" t="n"/>
      <c r="DB1573" s="435" t="n"/>
      <c r="DC1573" s="435" t="n"/>
      <c r="DD1573" s="435" t="n"/>
      <c r="DE1573" s="435" t="n"/>
      <c r="DF1573" s="435" t="n"/>
      <c r="DG1573" s="436" t="n"/>
      <c r="DH1573" s="436" t="n"/>
      <c r="DI1573" s="436" t="n"/>
      <c r="DJ1573" s="436" t="n"/>
      <c r="DK1573" s="436" t="n"/>
      <c r="DL1573" s="436" t="n"/>
      <c r="DM1573" s="436" t="n"/>
      <c r="DN1573" s="436" t="n"/>
      <c r="DO1573" s="436" t="n"/>
      <c r="DP1573" s="436" t="n"/>
      <c r="DQ1573" s="436" t="n"/>
      <c r="DR1573" s="436" t="n"/>
      <c r="DS1573" s="436" t="n"/>
      <c r="DT1573" s="436" t="n"/>
      <c r="DU1573" s="436" t="n"/>
      <c r="DV1573" s="436" t="n"/>
      <c r="DW1573" s="436" t="n"/>
      <c r="DX1573" s="436" t="n"/>
      <c r="DY1573" s="436" t="n"/>
      <c r="DZ1573" s="436" t="n"/>
      <c r="EA1573" s="436" t="n"/>
      <c r="EB1573" s="436" t="n"/>
      <c r="EC1573" s="436" t="n"/>
      <c r="ED1573" s="436" t="n"/>
      <c r="EE1573" s="436" t="n"/>
      <c r="EF1573" s="436" t="n"/>
      <c r="EG1573" s="436" t="n"/>
      <c r="EH1573" s="436" t="n"/>
      <c r="EI1573" s="436" t="n"/>
      <c r="EJ1573" s="436" t="n"/>
      <c r="EK1573" s="436" t="n"/>
      <c r="EL1573" s="436" t="n"/>
      <c r="EM1573" s="436" t="n"/>
      <c r="EN1573" s="436" t="n"/>
      <c r="EO1573" s="436" t="n"/>
      <c r="EP1573" s="436" t="n"/>
      <c r="EQ1573" s="436" t="n"/>
      <c r="ER1573" s="436" t="n"/>
      <c r="ES1573" s="436" t="n"/>
      <c r="ET1573" s="436" t="n"/>
      <c r="EU1573" s="436" t="n"/>
      <c r="EV1573" s="436" t="n"/>
      <c r="EW1573" s="436" t="n"/>
      <c r="EX1573" s="436" t="n"/>
      <c r="EY1573" s="436" t="n"/>
      <c r="EZ1573" s="436" t="n"/>
      <c r="FA1573" s="436" t="n"/>
      <c r="FB1573" s="436" t="n"/>
      <c r="FC1573" s="436" t="n"/>
      <c r="FD1573" s="436" t="n"/>
      <c r="FE1573" s="436" t="n"/>
      <c r="FF1573" s="436" t="n"/>
      <c r="FG1573" s="436" t="n"/>
      <c r="FH1573" s="436" t="n"/>
      <c r="FI1573" s="436" t="n"/>
      <c r="FJ1573" s="436" t="n"/>
      <c r="FK1573" s="436" t="n"/>
      <c r="FL1573" s="436" t="n"/>
      <c r="FM1573" s="436" t="n"/>
      <c r="FN1573" s="436" t="n"/>
      <c r="FO1573" s="436" t="n"/>
      <c r="FP1573" s="436" t="n"/>
      <c r="FQ1573" s="436" t="n"/>
      <c r="FR1573" s="436" t="n"/>
      <c r="FS1573" s="436" t="n"/>
      <c r="FT1573" s="436" t="n"/>
      <c r="FU1573" s="436" t="n"/>
      <c r="FV1573" s="436" t="n"/>
      <c r="FW1573" s="436" t="n"/>
      <c r="FX1573" s="436" t="n"/>
      <c r="FY1573" s="436" t="n"/>
      <c r="FZ1573" s="436" t="n"/>
      <c r="GA1573" s="436" t="n"/>
      <c r="GB1573" s="436" t="n"/>
      <c r="GC1573" s="436" t="n"/>
      <c r="GD1573" s="436" t="n"/>
      <c r="GE1573" s="436" t="n"/>
      <c r="GF1573" s="436" t="n"/>
      <c r="GG1573" s="436" t="n"/>
      <c r="GH1573" s="436" t="n"/>
      <c r="GI1573" s="436" t="n"/>
      <c r="GJ1573" s="436" t="n"/>
      <c r="GK1573" s="436" t="n"/>
      <c r="GL1573" s="436" t="n"/>
      <c r="GM1573" s="436" t="n"/>
      <c r="GN1573" s="436" t="n"/>
      <c r="GO1573" s="436" t="n"/>
      <c r="GP1573" s="436" t="n"/>
      <c r="GQ1573" s="436" t="n"/>
      <c r="GR1573" s="436" t="n"/>
      <c r="GS1573" s="436" t="n"/>
      <c r="GT1573" s="436" t="n"/>
      <c r="GU1573" s="436" t="n"/>
      <c r="GV1573" s="436" t="n"/>
      <c r="GW1573" s="436" t="n"/>
      <c r="GX1573" s="436" t="n">
        <v>0</v>
      </c>
    </row>
    <row r="1574"/>
    <row r="1575">
      <c r="A1575" s="437" t="n">
        <v>50</v>
      </c>
      <c r="B1575" s="437" t="n">
        <v>0</v>
      </c>
      <c r="C1575" s="437" t="n">
        <v>0</v>
      </c>
      <c r="D1575" s="437" t="n">
        <v>1</v>
      </c>
      <c r="E1575" s="437" t="n">
        <v>201</v>
      </c>
      <c r="F1575" s="437">
        <f>ROUND(Source!O1573,O1575)</f>
        <v/>
      </c>
      <c r="G1575" s="437" t="inlineStr">
        <is>
          <t>ПЗ</t>
        </is>
      </c>
      <c r="H1575" s="437" t="inlineStr">
        <is>
          <t>Прямые затраты</t>
        </is>
      </c>
      <c r="I1575" s="437" t="n"/>
      <c r="J1575" s="437" t="n"/>
      <c r="K1575" s="437" t="n">
        <v>201</v>
      </c>
      <c r="L1575" s="437" t="n">
        <v>1</v>
      </c>
      <c r="M1575" s="437" t="n">
        <v>3</v>
      </c>
      <c r="N1575" s="437" t="inlineStr"/>
      <c r="O1575" s="437" t="n">
        <v>0</v>
      </c>
      <c r="P1575" s="437" t="n"/>
      <c r="Q1575" s="437" t="n"/>
      <c r="R1575" s="437" t="n"/>
      <c r="S1575" s="437" t="n"/>
      <c r="T1575" s="437" t="n"/>
      <c r="U1575" s="437" t="n"/>
      <c r="V1575" s="437" t="n"/>
      <c r="W1575" s="437" t="n">
        <v>0</v>
      </c>
      <c r="X1575" s="437" t="n">
        <v>1</v>
      </c>
      <c r="Y1575" s="437" t="n">
        <v>0</v>
      </c>
      <c r="Z1575" s="437" t="n"/>
      <c r="AA1575" s="437" t="n"/>
      <c r="AB1575" s="437" t="n"/>
    </row>
    <row r="1576">
      <c r="A1576" s="437" t="n">
        <v>50</v>
      </c>
      <c r="B1576" s="437" t="n">
        <v>0</v>
      </c>
      <c r="C1576" s="437" t="n">
        <v>0</v>
      </c>
      <c r="D1576" s="437" t="n">
        <v>1</v>
      </c>
      <c r="E1576" s="437" t="n">
        <v>202</v>
      </c>
      <c r="F1576" s="437">
        <f>ROUND(Source!P1573,O1576)</f>
        <v/>
      </c>
      <c r="G1576" s="437" t="inlineStr">
        <is>
          <t>СтМатОб</t>
        </is>
      </c>
      <c r="H1576" s="437" t="inlineStr">
        <is>
          <t>Стоимость материальных ресурсов (всего)</t>
        </is>
      </c>
      <c r="I1576" s="437" t="n"/>
      <c r="J1576" s="437" t="n"/>
      <c r="K1576" s="437" t="n">
        <v>202</v>
      </c>
      <c r="L1576" s="437" t="n">
        <v>2</v>
      </c>
      <c r="M1576" s="437" t="n">
        <v>3</v>
      </c>
      <c r="N1576" s="437" t="inlineStr"/>
      <c r="O1576" s="437" t="n">
        <v>0</v>
      </c>
      <c r="P1576" s="437" t="n"/>
      <c r="Q1576" s="437" t="n"/>
      <c r="R1576" s="437" t="n"/>
      <c r="S1576" s="437" t="n"/>
      <c r="T1576" s="437" t="n"/>
      <c r="U1576" s="437" t="n"/>
      <c r="V1576" s="437" t="n"/>
      <c r="W1576" s="437" t="n">
        <v>0</v>
      </c>
      <c r="X1576" s="437" t="n">
        <v>1</v>
      </c>
      <c r="Y1576" s="437" t="n">
        <v>0</v>
      </c>
      <c r="Z1576" s="437" t="n"/>
      <c r="AA1576" s="437" t="n"/>
      <c r="AB1576" s="437" t="n"/>
    </row>
    <row r="1577">
      <c r="A1577" s="437" t="n">
        <v>50</v>
      </c>
      <c r="B1577" s="437" t="n">
        <v>0</v>
      </c>
      <c r="C1577" s="437" t="n">
        <v>0</v>
      </c>
      <c r="D1577" s="437" t="n">
        <v>1</v>
      </c>
      <c r="E1577" s="437" t="n">
        <v>222</v>
      </c>
      <c r="F1577" s="437">
        <f>ROUND(Source!AO1573,O1577)</f>
        <v/>
      </c>
      <c r="G1577" s="437" t="inlineStr">
        <is>
          <t>СтМатОбЗак</t>
        </is>
      </c>
      <c r="H1577" s="437" t="inlineStr">
        <is>
          <t>Стоимость материалов и оборудования заказчика</t>
        </is>
      </c>
      <c r="I1577" s="437" t="n"/>
      <c r="J1577" s="437" t="n"/>
      <c r="K1577" s="437" t="n">
        <v>222</v>
      </c>
      <c r="L1577" s="437" t="n">
        <v>3</v>
      </c>
      <c r="M1577" s="437" t="n">
        <v>3</v>
      </c>
      <c r="N1577" s="437" t="inlineStr"/>
      <c r="O1577" s="437" t="n">
        <v>0</v>
      </c>
      <c r="P1577" s="437" t="n"/>
      <c r="Q1577" s="437" t="n"/>
      <c r="R1577" s="437" t="n"/>
      <c r="S1577" s="437" t="n"/>
      <c r="T1577" s="437" t="n"/>
      <c r="U1577" s="437" t="n"/>
      <c r="V1577" s="437" t="n"/>
      <c r="W1577" s="437" t="n">
        <v>0</v>
      </c>
      <c r="X1577" s="437" t="n">
        <v>1</v>
      </c>
      <c r="Y1577" s="437" t="n">
        <v>0</v>
      </c>
      <c r="Z1577" s="437" t="n"/>
      <c r="AA1577" s="437" t="n"/>
      <c r="AB1577" s="437" t="n"/>
    </row>
    <row r="1578">
      <c r="A1578" s="437" t="n">
        <v>50</v>
      </c>
      <c r="B1578" s="437" t="n">
        <v>0</v>
      </c>
      <c r="C1578" s="437" t="n">
        <v>0</v>
      </c>
      <c r="D1578" s="437" t="n">
        <v>1</v>
      </c>
      <c r="E1578" s="437" t="n">
        <v>225</v>
      </c>
      <c r="F1578" s="437">
        <f>ROUND(Source!AV1573,O1578)</f>
        <v/>
      </c>
      <c r="G1578" s="437" t="inlineStr">
        <is>
          <t>СтМатОбПод</t>
        </is>
      </c>
      <c r="H1578" s="437" t="inlineStr">
        <is>
          <t>Стоимость материалов и оборудования подрядчика</t>
        </is>
      </c>
      <c r="I1578" s="437" t="n"/>
      <c r="J1578" s="437" t="n"/>
      <c r="K1578" s="437" t="n">
        <v>225</v>
      </c>
      <c r="L1578" s="437" t="n">
        <v>4</v>
      </c>
      <c r="M1578" s="437" t="n">
        <v>3</v>
      </c>
      <c r="N1578" s="437" t="inlineStr"/>
      <c r="O1578" s="437" t="n">
        <v>0</v>
      </c>
      <c r="P1578" s="437" t="n"/>
      <c r="Q1578" s="437" t="n"/>
      <c r="R1578" s="437" t="n"/>
      <c r="S1578" s="437" t="n"/>
      <c r="T1578" s="437" t="n"/>
      <c r="U1578" s="437" t="n"/>
      <c r="V1578" s="437" t="n"/>
      <c r="W1578" s="437" t="n">
        <v>0</v>
      </c>
      <c r="X1578" s="437" t="n">
        <v>1</v>
      </c>
      <c r="Y1578" s="437" t="n">
        <v>0</v>
      </c>
      <c r="Z1578" s="437" t="n"/>
      <c r="AA1578" s="437" t="n"/>
      <c r="AB1578" s="437" t="n"/>
    </row>
    <row r="1579">
      <c r="A1579" s="437" t="n">
        <v>50</v>
      </c>
      <c r="B1579" s="437" t="n">
        <v>0</v>
      </c>
      <c r="C1579" s="437" t="n">
        <v>0</v>
      </c>
      <c r="D1579" s="437" t="n">
        <v>1</v>
      </c>
      <c r="E1579" s="437" t="n">
        <v>226</v>
      </c>
      <c r="F1579" s="437">
        <f>ROUND(Source!AW1573,O1579)</f>
        <v/>
      </c>
      <c r="G1579" s="437" t="inlineStr">
        <is>
          <t>СтМат</t>
        </is>
      </c>
      <c r="H1579" s="437" t="inlineStr">
        <is>
          <t>Стоимость материалов (всего)</t>
        </is>
      </c>
      <c r="I1579" s="437" t="n"/>
      <c r="J1579" s="437" t="n"/>
      <c r="K1579" s="437" t="n">
        <v>226</v>
      </c>
      <c r="L1579" s="437" t="n">
        <v>5</v>
      </c>
      <c r="M1579" s="437" t="n">
        <v>3</v>
      </c>
      <c r="N1579" s="437" t="inlineStr"/>
      <c r="O1579" s="437" t="n">
        <v>0</v>
      </c>
      <c r="P1579" s="437" t="n"/>
      <c r="Q1579" s="437" t="n"/>
      <c r="R1579" s="437" t="n"/>
      <c r="S1579" s="437" t="n"/>
      <c r="T1579" s="437" t="n"/>
      <c r="U1579" s="437" t="n"/>
      <c r="V1579" s="437" t="n"/>
      <c r="W1579" s="437" t="n">
        <v>0</v>
      </c>
      <c r="X1579" s="437" t="n">
        <v>1</v>
      </c>
      <c r="Y1579" s="437" t="n">
        <v>0</v>
      </c>
      <c r="Z1579" s="437" t="n"/>
      <c r="AA1579" s="437" t="n"/>
      <c r="AB1579" s="437" t="n"/>
    </row>
    <row r="1580">
      <c r="A1580" s="437" t="n">
        <v>50</v>
      </c>
      <c r="B1580" s="437" t="n">
        <v>0</v>
      </c>
      <c r="C1580" s="437" t="n">
        <v>0</v>
      </c>
      <c r="D1580" s="437" t="n">
        <v>1</v>
      </c>
      <c r="E1580" s="437" t="n">
        <v>227</v>
      </c>
      <c r="F1580" s="437">
        <f>ROUND(Source!AX1573,O1580)</f>
        <v/>
      </c>
      <c r="G1580" s="437" t="inlineStr">
        <is>
          <t>СтМатЗак</t>
        </is>
      </c>
      <c r="H1580" s="437" t="inlineStr">
        <is>
          <t>Стоимость материалов заказчика</t>
        </is>
      </c>
      <c r="I1580" s="437" t="n"/>
      <c r="J1580" s="437" t="n"/>
      <c r="K1580" s="437" t="n">
        <v>227</v>
      </c>
      <c r="L1580" s="437" t="n">
        <v>6</v>
      </c>
      <c r="M1580" s="437" t="n">
        <v>3</v>
      </c>
      <c r="N1580" s="437" t="inlineStr"/>
      <c r="O1580" s="437" t="n">
        <v>0</v>
      </c>
      <c r="P1580" s="437" t="n"/>
      <c r="Q1580" s="437" t="n"/>
      <c r="R1580" s="437" t="n"/>
      <c r="S1580" s="437" t="n"/>
      <c r="T1580" s="437" t="n"/>
      <c r="U1580" s="437" t="n"/>
      <c r="V1580" s="437" t="n"/>
      <c r="W1580" s="437" t="n">
        <v>0</v>
      </c>
      <c r="X1580" s="437" t="n">
        <v>1</v>
      </c>
      <c r="Y1580" s="437" t="n">
        <v>0</v>
      </c>
      <c r="Z1580" s="437" t="n"/>
      <c r="AA1580" s="437" t="n"/>
      <c r="AB1580" s="437" t="n"/>
    </row>
    <row r="1581">
      <c r="A1581" s="437" t="n">
        <v>50</v>
      </c>
      <c r="B1581" s="437" t="n">
        <v>0</v>
      </c>
      <c r="C1581" s="437" t="n">
        <v>0</v>
      </c>
      <c r="D1581" s="437" t="n">
        <v>1</v>
      </c>
      <c r="E1581" s="437" t="n">
        <v>228</v>
      </c>
      <c r="F1581" s="437">
        <f>ROUND(Source!AY1573,O1581)</f>
        <v/>
      </c>
      <c r="G1581" s="437" t="inlineStr">
        <is>
          <t>СтМатПод</t>
        </is>
      </c>
      <c r="H1581" s="437" t="inlineStr">
        <is>
          <t>Стоимость материалов подрядчика</t>
        </is>
      </c>
      <c r="I1581" s="437" t="n"/>
      <c r="J1581" s="437" t="n"/>
      <c r="K1581" s="437" t="n">
        <v>228</v>
      </c>
      <c r="L1581" s="437" t="n">
        <v>7</v>
      </c>
      <c r="M1581" s="437" t="n">
        <v>3</v>
      </c>
      <c r="N1581" s="437" t="inlineStr"/>
      <c r="O1581" s="437" t="n">
        <v>0</v>
      </c>
      <c r="P1581" s="437" t="n"/>
      <c r="Q1581" s="437" t="n"/>
      <c r="R1581" s="437" t="n"/>
      <c r="S1581" s="437" t="n"/>
      <c r="T1581" s="437" t="n"/>
      <c r="U1581" s="437" t="n"/>
      <c r="V1581" s="437" t="n"/>
      <c r="W1581" s="437" t="n">
        <v>0</v>
      </c>
      <c r="X1581" s="437" t="n">
        <v>1</v>
      </c>
      <c r="Y1581" s="437" t="n">
        <v>0</v>
      </c>
      <c r="Z1581" s="437" t="n"/>
      <c r="AA1581" s="437" t="n"/>
      <c r="AB1581" s="437" t="n"/>
    </row>
    <row r="1582">
      <c r="A1582" s="437" t="n">
        <v>50</v>
      </c>
      <c r="B1582" s="437" t="n">
        <v>0</v>
      </c>
      <c r="C1582" s="437" t="n">
        <v>0</v>
      </c>
      <c r="D1582" s="437" t="n">
        <v>1</v>
      </c>
      <c r="E1582" s="437" t="n">
        <v>216</v>
      </c>
      <c r="F1582" s="437">
        <f>ROUND(Source!AP1573,O1582)</f>
        <v/>
      </c>
      <c r="G1582" s="437" t="inlineStr">
        <is>
          <t>Оборуд</t>
        </is>
      </c>
      <c r="H1582" s="437" t="inlineStr">
        <is>
          <t>Стоимость оборудования (всего)</t>
        </is>
      </c>
      <c r="I1582" s="437" t="n"/>
      <c r="J1582" s="437" t="n"/>
      <c r="K1582" s="437" t="n">
        <v>216</v>
      </c>
      <c r="L1582" s="437" t="n">
        <v>8</v>
      </c>
      <c r="M1582" s="437" t="n">
        <v>3</v>
      </c>
      <c r="N1582" s="437" t="inlineStr"/>
      <c r="O1582" s="437" t="n">
        <v>0</v>
      </c>
      <c r="P1582" s="437" t="n"/>
      <c r="Q1582" s="437" t="n"/>
      <c r="R1582" s="437" t="n"/>
      <c r="S1582" s="437" t="n"/>
      <c r="T1582" s="437" t="n"/>
      <c r="U1582" s="437" t="n"/>
      <c r="V1582" s="437" t="n"/>
      <c r="W1582" s="437" t="n">
        <v>0</v>
      </c>
      <c r="X1582" s="437" t="n">
        <v>1</v>
      </c>
      <c r="Y1582" s="437" t="n">
        <v>0</v>
      </c>
      <c r="Z1582" s="437" t="n"/>
      <c r="AA1582" s="437" t="n"/>
      <c r="AB1582" s="437" t="n"/>
    </row>
    <row r="1583">
      <c r="A1583" s="437" t="n">
        <v>50</v>
      </c>
      <c r="B1583" s="437" t="n">
        <v>0</v>
      </c>
      <c r="C1583" s="437" t="n">
        <v>0</v>
      </c>
      <c r="D1583" s="437" t="n">
        <v>1</v>
      </c>
      <c r="E1583" s="437" t="n">
        <v>223</v>
      </c>
      <c r="F1583" s="437">
        <f>ROUND(Source!AQ1573,O1583)</f>
        <v/>
      </c>
      <c r="G1583" s="437" t="inlineStr">
        <is>
          <t>ОборудЗак</t>
        </is>
      </c>
      <c r="H1583" s="437" t="inlineStr">
        <is>
          <t>Стоимость оборудования заказчика</t>
        </is>
      </c>
      <c r="I1583" s="437" t="n"/>
      <c r="J1583" s="437" t="n"/>
      <c r="K1583" s="437" t="n">
        <v>223</v>
      </c>
      <c r="L1583" s="437" t="n">
        <v>9</v>
      </c>
      <c r="M1583" s="437" t="n">
        <v>3</v>
      </c>
      <c r="N1583" s="437" t="inlineStr"/>
      <c r="O1583" s="437" t="n">
        <v>0</v>
      </c>
      <c r="P1583" s="437" t="n"/>
      <c r="Q1583" s="437" t="n"/>
      <c r="R1583" s="437" t="n"/>
      <c r="S1583" s="437" t="n"/>
      <c r="T1583" s="437" t="n"/>
      <c r="U1583" s="437" t="n"/>
      <c r="V1583" s="437" t="n"/>
      <c r="W1583" s="437" t="n">
        <v>0</v>
      </c>
      <c r="X1583" s="437" t="n">
        <v>1</v>
      </c>
      <c r="Y1583" s="437" t="n">
        <v>0</v>
      </c>
      <c r="Z1583" s="437" t="n"/>
      <c r="AA1583" s="437" t="n"/>
      <c r="AB1583" s="437" t="n"/>
    </row>
    <row r="1584">
      <c r="A1584" s="437" t="n">
        <v>50</v>
      </c>
      <c r="B1584" s="437" t="n">
        <v>0</v>
      </c>
      <c r="C1584" s="437" t="n">
        <v>0</v>
      </c>
      <c r="D1584" s="437" t="n">
        <v>1</v>
      </c>
      <c r="E1584" s="437" t="n">
        <v>229</v>
      </c>
      <c r="F1584" s="437">
        <f>ROUND(Source!AZ1573,O1584)</f>
        <v/>
      </c>
      <c r="G1584" s="437" t="inlineStr">
        <is>
          <t>ОборудПод</t>
        </is>
      </c>
      <c r="H1584" s="437" t="inlineStr">
        <is>
          <t>Стоимость оборудования подрядчика</t>
        </is>
      </c>
      <c r="I1584" s="437" t="n"/>
      <c r="J1584" s="437" t="n"/>
      <c r="K1584" s="437" t="n">
        <v>229</v>
      </c>
      <c r="L1584" s="437" t="n">
        <v>10</v>
      </c>
      <c r="M1584" s="437" t="n">
        <v>3</v>
      </c>
      <c r="N1584" s="437" t="inlineStr"/>
      <c r="O1584" s="437" t="n">
        <v>0</v>
      </c>
      <c r="P1584" s="437" t="n"/>
      <c r="Q1584" s="437" t="n"/>
      <c r="R1584" s="437" t="n"/>
      <c r="S1584" s="437" t="n"/>
      <c r="T1584" s="437" t="n"/>
      <c r="U1584" s="437" t="n"/>
      <c r="V1584" s="437" t="n"/>
      <c r="W1584" s="437" t="n">
        <v>0</v>
      </c>
      <c r="X1584" s="437" t="n">
        <v>1</v>
      </c>
      <c r="Y1584" s="437" t="n">
        <v>0</v>
      </c>
      <c r="Z1584" s="437" t="n"/>
      <c r="AA1584" s="437" t="n"/>
      <c r="AB1584" s="437" t="n"/>
    </row>
    <row r="1585">
      <c r="A1585" s="437" t="n">
        <v>50</v>
      </c>
      <c r="B1585" s="437" t="n">
        <v>0</v>
      </c>
      <c r="C1585" s="437" t="n">
        <v>0</v>
      </c>
      <c r="D1585" s="437" t="n">
        <v>1</v>
      </c>
      <c r="E1585" s="437" t="n">
        <v>203</v>
      </c>
      <c r="F1585" s="437">
        <f>ROUND(Source!Q1573,O1585)</f>
        <v/>
      </c>
      <c r="G1585" s="437" t="inlineStr">
        <is>
          <t>ЭММ</t>
        </is>
      </c>
      <c r="H1585" s="437" t="inlineStr">
        <is>
          <t>Эксплуатация машин</t>
        </is>
      </c>
      <c r="I1585" s="437" t="n"/>
      <c r="J1585" s="437" t="n"/>
      <c r="K1585" s="437" t="n">
        <v>203</v>
      </c>
      <c r="L1585" s="437" t="n">
        <v>11</v>
      </c>
      <c r="M1585" s="437" t="n">
        <v>3</v>
      </c>
      <c r="N1585" s="437" t="inlineStr"/>
      <c r="O1585" s="437" t="n">
        <v>0</v>
      </c>
      <c r="P1585" s="437" t="n"/>
      <c r="Q1585" s="437" t="n"/>
      <c r="R1585" s="437" t="n"/>
      <c r="S1585" s="437" t="n"/>
      <c r="T1585" s="437" t="n"/>
      <c r="U1585" s="437" t="n"/>
      <c r="V1585" s="437" t="n"/>
      <c r="W1585" s="437" t="n">
        <v>0</v>
      </c>
      <c r="X1585" s="437" t="n">
        <v>1</v>
      </c>
      <c r="Y1585" s="437" t="n">
        <v>0</v>
      </c>
      <c r="Z1585" s="437" t="n"/>
      <c r="AA1585" s="437" t="n"/>
      <c r="AB1585" s="437" t="n"/>
    </row>
    <row r="1586">
      <c r="A1586" s="437" t="n">
        <v>50</v>
      </c>
      <c r="B1586" s="437" t="n">
        <v>0</v>
      </c>
      <c r="C1586" s="437" t="n">
        <v>0</v>
      </c>
      <c r="D1586" s="437" t="n">
        <v>1</v>
      </c>
      <c r="E1586" s="437" t="n">
        <v>231</v>
      </c>
      <c r="F1586" s="437">
        <f>ROUND(Source!BB1573,O1586)</f>
        <v/>
      </c>
      <c r="G1586" s="437" t="inlineStr">
        <is>
          <t>ЭММсНРиСП</t>
        </is>
      </c>
      <c r="H1586" s="437" t="inlineStr">
        <is>
          <t>Эксплуатация машин по ТСН-2001.16</t>
        </is>
      </c>
      <c r="I1586" s="437" t="n"/>
      <c r="J1586" s="437" t="n"/>
      <c r="K1586" s="437" t="n">
        <v>231</v>
      </c>
      <c r="L1586" s="437" t="n">
        <v>12</v>
      </c>
      <c r="M1586" s="437" t="n">
        <v>3</v>
      </c>
      <c r="N1586" s="437" t="inlineStr"/>
      <c r="O1586" s="437" t="n">
        <v>0</v>
      </c>
      <c r="P1586" s="437" t="n"/>
      <c r="Q1586" s="437" t="n"/>
      <c r="R1586" s="437" t="n"/>
      <c r="S1586" s="437" t="n"/>
      <c r="T1586" s="437" t="n"/>
      <c r="U1586" s="437" t="n"/>
      <c r="V1586" s="437" t="n"/>
      <c r="W1586" s="437" t="n">
        <v>0</v>
      </c>
      <c r="X1586" s="437" t="n">
        <v>1</v>
      </c>
      <c r="Y1586" s="437" t="n">
        <v>0</v>
      </c>
      <c r="Z1586" s="437" t="n"/>
      <c r="AA1586" s="437" t="n"/>
      <c r="AB1586" s="437" t="n"/>
    </row>
    <row r="1587">
      <c r="A1587" s="437" t="n">
        <v>50</v>
      </c>
      <c r="B1587" s="437" t="n">
        <v>0</v>
      </c>
      <c r="C1587" s="437" t="n">
        <v>0</v>
      </c>
      <c r="D1587" s="437" t="n">
        <v>1</v>
      </c>
      <c r="E1587" s="437" t="n">
        <v>204</v>
      </c>
      <c r="F1587" s="437">
        <f>ROUND(Source!R1573,O1587)</f>
        <v/>
      </c>
      <c r="G1587" s="437" t="inlineStr">
        <is>
          <t>ЗПМ</t>
        </is>
      </c>
      <c r="H1587" s="437" t="inlineStr">
        <is>
          <t>ЗП машинистов</t>
        </is>
      </c>
      <c r="I1587" s="437" t="n"/>
      <c r="J1587" s="437" t="n"/>
      <c r="K1587" s="437" t="n">
        <v>204</v>
      </c>
      <c r="L1587" s="437" t="n">
        <v>13</v>
      </c>
      <c r="M1587" s="437" t="n">
        <v>3</v>
      </c>
      <c r="N1587" s="437" t="inlineStr"/>
      <c r="O1587" s="437" t="n">
        <v>0</v>
      </c>
      <c r="P1587" s="437" t="n"/>
      <c r="Q1587" s="437" t="n"/>
      <c r="R1587" s="437" t="n"/>
      <c r="S1587" s="437" t="n"/>
      <c r="T1587" s="437" t="n"/>
      <c r="U1587" s="437" t="n"/>
      <c r="V1587" s="437" t="n"/>
      <c r="W1587" s="437" t="n">
        <v>0</v>
      </c>
      <c r="X1587" s="437" t="n">
        <v>1</v>
      </c>
      <c r="Y1587" s="437" t="n">
        <v>0</v>
      </c>
      <c r="Z1587" s="437" t="n"/>
      <c r="AA1587" s="437" t="n"/>
      <c r="AB1587" s="437" t="n"/>
    </row>
    <row r="1588">
      <c r="A1588" s="437" t="n">
        <v>50</v>
      </c>
      <c r="B1588" s="437" t="n">
        <v>0</v>
      </c>
      <c r="C1588" s="437" t="n">
        <v>0</v>
      </c>
      <c r="D1588" s="437" t="n">
        <v>1</v>
      </c>
      <c r="E1588" s="437" t="n">
        <v>205</v>
      </c>
      <c r="F1588" s="437">
        <f>ROUND(Source!S1573,O1588)</f>
        <v/>
      </c>
      <c r="G1588" s="437" t="inlineStr">
        <is>
          <t>ОЗП</t>
        </is>
      </c>
      <c r="H1588" s="437" t="inlineStr">
        <is>
          <t>Основная ЗП рабочих</t>
        </is>
      </c>
      <c r="I1588" s="437" t="n"/>
      <c r="J1588" s="437" t="n"/>
      <c r="K1588" s="437" t="n">
        <v>205</v>
      </c>
      <c r="L1588" s="437" t="n">
        <v>14</v>
      </c>
      <c r="M1588" s="437" t="n">
        <v>3</v>
      </c>
      <c r="N1588" s="437" t="inlineStr"/>
      <c r="O1588" s="437" t="n">
        <v>0</v>
      </c>
      <c r="P1588" s="437" t="n"/>
      <c r="Q1588" s="437" t="n"/>
      <c r="R1588" s="437" t="n"/>
      <c r="S1588" s="437" t="n"/>
      <c r="T1588" s="437" t="n"/>
      <c r="U1588" s="437" t="n"/>
      <c r="V1588" s="437" t="n"/>
      <c r="W1588" s="437" t="n">
        <v>0</v>
      </c>
      <c r="X1588" s="437" t="n">
        <v>1</v>
      </c>
      <c r="Y1588" s="437" t="n">
        <v>0</v>
      </c>
      <c r="Z1588" s="437" t="n"/>
      <c r="AA1588" s="437" t="n"/>
      <c r="AB1588" s="437" t="n"/>
    </row>
    <row r="1589">
      <c r="A1589" s="437" t="n">
        <v>50</v>
      </c>
      <c r="B1589" s="437" t="n">
        <v>0</v>
      </c>
      <c r="C1589" s="437" t="n">
        <v>0</v>
      </c>
      <c r="D1589" s="437" t="n">
        <v>1</v>
      </c>
      <c r="E1589" s="437" t="n">
        <v>232</v>
      </c>
      <c r="F1589" s="437">
        <f>ROUND(Source!BC1573,O1589)</f>
        <v/>
      </c>
      <c r="G1589" s="437" t="inlineStr">
        <is>
          <t>ОЗПсНРиСП</t>
        </is>
      </c>
      <c r="H1589" s="437" t="inlineStr">
        <is>
          <t>Основная ЗП рабочих по ТСН-2001.16</t>
        </is>
      </c>
      <c r="I1589" s="437" t="n"/>
      <c r="J1589" s="437" t="n"/>
      <c r="K1589" s="437" t="n">
        <v>232</v>
      </c>
      <c r="L1589" s="437" t="n">
        <v>15</v>
      </c>
      <c r="M1589" s="437" t="n">
        <v>3</v>
      </c>
      <c r="N1589" s="437" t="inlineStr"/>
      <c r="O1589" s="437" t="n">
        <v>0</v>
      </c>
      <c r="P1589" s="437" t="n"/>
      <c r="Q1589" s="437" t="n"/>
      <c r="R1589" s="437" t="n"/>
      <c r="S1589" s="437" t="n"/>
      <c r="T1589" s="437" t="n"/>
      <c r="U1589" s="437" t="n"/>
      <c r="V1589" s="437" t="n"/>
      <c r="W1589" s="437" t="n">
        <v>0</v>
      </c>
      <c r="X1589" s="437" t="n">
        <v>1</v>
      </c>
      <c r="Y1589" s="437" t="n">
        <v>0</v>
      </c>
      <c r="Z1589" s="437" t="n"/>
      <c r="AA1589" s="437" t="n"/>
      <c r="AB1589" s="437" t="n"/>
    </row>
    <row r="1590">
      <c r="A1590" s="437" t="n">
        <v>50</v>
      </c>
      <c r="B1590" s="437" t="n">
        <v>0</v>
      </c>
      <c r="C1590" s="437" t="n">
        <v>0</v>
      </c>
      <c r="D1590" s="437" t="n">
        <v>1</v>
      </c>
      <c r="E1590" s="437" t="n">
        <v>214</v>
      </c>
      <c r="F1590" s="437">
        <f>ROUND(Source!AS1573,O1590)</f>
        <v/>
      </c>
      <c r="G1590" s="437" t="inlineStr">
        <is>
          <t>Строит</t>
        </is>
      </c>
      <c r="H1590" s="437" t="inlineStr">
        <is>
          <t>Строительные работы с НР и СП</t>
        </is>
      </c>
      <c r="I1590" s="437" t="n"/>
      <c r="J1590" s="437" t="n"/>
      <c r="K1590" s="437" t="n">
        <v>214</v>
      </c>
      <c r="L1590" s="437" t="n">
        <v>16</v>
      </c>
      <c r="M1590" s="437" t="n">
        <v>3</v>
      </c>
      <c r="N1590" s="437" t="inlineStr"/>
      <c r="O1590" s="437" t="n">
        <v>0</v>
      </c>
      <c r="P1590" s="437" t="n"/>
      <c r="Q1590" s="437" t="n"/>
      <c r="R1590" s="437" t="n"/>
      <c r="S1590" s="437" t="n"/>
      <c r="T1590" s="437" t="n"/>
      <c r="U1590" s="437" t="n"/>
      <c r="V1590" s="437" t="n"/>
      <c r="W1590" s="437" t="n">
        <v>0</v>
      </c>
      <c r="X1590" s="437" t="n">
        <v>1</v>
      </c>
      <c r="Y1590" s="437" t="n">
        <v>0</v>
      </c>
      <c r="Z1590" s="437" t="n"/>
      <c r="AA1590" s="437" t="n"/>
      <c r="AB1590" s="437" t="n"/>
    </row>
    <row r="1591">
      <c r="A1591" s="437" t="n">
        <v>50</v>
      </c>
      <c r="B1591" s="437" t="n">
        <v>0</v>
      </c>
      <c r="C1591" s="437" t="n">
        <v>0</v>
      </c>
      <c r="D1591" s="437" t="n">
        <v>1</v>
      </c>
      <c r="E1591" s="437" t="n">
        <v>215</v>
      </c>
      <c r="F1591" s="437">
        <f>ROUND(Source!AT1573,O1591)</f>
        <v/>
      </c>
      <c r="G1591" s="437" t="inlineStr">
        <is>
          <t>Монтаж</t>
        </is>
      </c>
      <c r="H1591" s="437" t="inlineStr">
        <is>
          <t>Монтажные работы с НР и СП</t>
        </is>
      </c>
      <c r="I1591" s="437" t="n"/>
      <c r="J1591" s="437" t="n"/>
      <c r="K1591" s="437" t="n">
        <v>215</v>
      </c>
      <c r="L1591" s="437" t="n">
        <v>17</v>
      </c>
      <c r="M1591" s="437" t="n">
        <v>3</v>
      </c>
      <c r="N1591" s="437" t="inlineStr"/>
      <c r="O1591" s="437" t="n">
        <v>0</v>
      </c>
      <c r="P1591" s="437" t="n"/>
      <c r="Q1591" s="437" t="n"/>
      <c r="R1591" s="437" t="n"/>
      <c r="S1591" s="437" t="n"/>
      <c r="T1591" s="437" t="n"/>
      <c r="U1591" s="437" t="n"/>
      <c r="V1591" s="437" t="n"/>
      <c r="W1591" s="437" t="n">
        <v>0</v>
      </c>
      <c r="X1591" s="437" t="n">
        <v>1</v>
      </c>
      <c r="Y1591" s="437" t="n">
        <v>0</v>
      </c>
      <c r="Z1591" s="437" t="n"/>
      <c r="AA1591" s="437" t="n"/>
      <c r="AB1591" s="437" t="n"/>
    </row>
    <row r="1592">
      <c r="A1592" s="437" t="n">
        <v>50</v>
      </c>
      <c r="B1592" s="437" t="n">
        <v>0</v>
      </c>
      <c r="C1592" s="437" t="n">
        <v>0</v>
      </c>
      <c r="D1592" s="437" t="n">
        <v>1</v>
      </c>
      <c r="E1592" s="437" t="n">
        <v>217</v>
      </c>
      <c r="F1592" s="437">
        <f>ROUND(Source!AU1573,O1592)</f>
        <v/>
      </c>
      <c r="G1592" s="437" t="inlineStr">
        <is>
          <t>Прочие</t>
        </is>
      </c>
      <c r="H1592" s="437" t="inlineStr">
        <is>
          <t>Прочие работы с НР и СП</t>
        </is>
      </c>
      <c r="I1592" s="437" t="n"/>
      <c r="J1592" s="437" t="n"/>
      <c r="K1592" s="437" t="n">
        <v>217</v>
      </c>
      <c r="L1592" s="437" t="n">
        <v>18</v>
      </c>
      <c r="M1592" s="437" t="n">
        <v>3</v>
      </c>
      <c r="N1592" s="437" t="inlineStr"/>
      <c r="O1592" s="437" t="n">
        <v>0</v>
      </c>
      <c r="P1592" s="437" t="n"/>
      <c r="Q1592" s="437" t="n"/>
      <c r="R1592" s="437" t="n"/>
      <c r="S1592" s="437" t="n"/>
      <c r="T1592" s="437" t="n"/>
      <c r="U1592" s="437" t="n"/>
      <c r="V1592" s="437" t="n"/>
      <c r="W1592" s="437" t="n">
        <v>0</v>
      </c>
      <c r="X1592" s="437" t="n">
        <v>1</v>
      </c>
      <c r="Y1592" s="437" t="n">
        <v>0</v>
      </c>
      <c r="Z1592" s="437" t="n"/>
      <c r="AA1592" s="437" t="n"/>
      <c r="AB1592" s="437" t="n"/>
    </row>
    <row r="1593">
      <c r="A1593" s="437" t="n">
        <v>50</v>
      </c>
      <c r="B1593" s="437" t="n">
        <v>0</v>
      </c>
      <c r="C1593" s="437" t="n">
        <v>0</v>
      </c>
      <c r="D1593" s="437" t="n">
        <v>1</v>
      </c>
      <c r="E1593" s="437" t="n">
        <v>230</v>
      </c>
      <c r="F1593" s="437">
        <f>ROUND(Source!BA1573,O1593)</f>
        <v/>
      </c>
      <c r="G1593" s="437" t="inlineStr">
        <is>
          <t>ПрочиеЗатр</t>
        </is>
      </c>
      <c r="H1593" s="437" t="inlineStr">
        <is>
          <t>Прочие затраты по ТСН-2001.16</t>
        </is>
      </c>
      <c r="I1593" s="437" t="n"/>
      <c r="J1593" s="437" t="n"/>
      <c r="K1593" s="437" t="n">
        <v>230</v>
      </c>
      <c r="L1593" s="437" t="n">
        <v>19</v>
      </c>
      <c r="M1593" s="437" t="n">
        <v>3</v>
      </c>
      <c r="N1593" s="437" t="inlineStr"/>
      <c r="O1593" s="437" t="n">
        <v>0</v>
      </c>
      <c r="P1593" s="437" t="n"/>
      <c r="Q1593" s="437" t="n"/>
      <c r="R1593" s="437" t="n"/>
      <c r="S1593" s="437" t="n"/>
      <c r="T1593" s="437" t="n"/>
      <c r="U1593" s="437" t="n"/>
      <c r="V1593" s="437" t="n"/>
      <c r="W1593" s="437" t="n">
        <v>0</v>
      </c>
      <c r="X1593" s="437" t="n">
        <v>1</v>
      </c>
      <c r="Y1593" s="437" t="n">
        <v>0</v>
      </c>
      <c r="Z1593" s="437" t="n"/>
      <c r="AA1593" s="437" t="n"/>
      <c r="AB1593" s="437" t="n"/>
    </row>
    <row r="1594">
      <c r="A1594" s="437" t="n">
        <v>50</v>
      </c>
      <c r="B1594" s="437" t="n">
        <v>0</v>
      </c>
      <c r="C1594" s="437" t="n">
        <v>0</v>
      </c>
      <c r="D1594" s="437" t="n">
        <v>1</v>
      </c>
      <c r="E1594" s="437" t="n">
        <v>206</v>
      </c>
      <c r="F1594" s="437">
        <f>ROUND(Source!T1573,O1594)</f>
        <v/>
      </c>
      <c r="G1594" s="437" t="inlineStr">
        <is>
          <t>ВозврМат</t>
        </is>
      </c>
      <c r="H1594" s="437" t="inlineStr">
        <is>
          <t>Возврат материалов</t>
        </is>
      </c>
      <c r="I1594" s="437" t="n"/>
      <c r="J1594" s="437" t="n"/>
      <c r="K1594" s="437" t="n">
        <v>206</v>
      </c>
      <c r="L1594" s="437" t="n">
        <v>20</v>
      </c>
      <c r="M1594" s="437" t="n">
        <v>3</v>
      </c>
      <c r="N1594" s="437" t="inlineStr"/>
      <c r="O1594" s="437" t="n">
        <v>0</v>
      </c>
      <c r="P1594" s="437" t="n"/>
      <c r="Q1594" s="437" t="n"/>
      <c r="R1594" s="437" t="n"/>
      <c r="S1594" s="437" t="n"/>
      <c r="T1594" s="437" t="n"/>
      <c r="U1594" s="437" t="n"/>
      <c r="V1594" s="437" t="n"/>
      <c r="W1594" s="437" t="n">
        <v>0</v>
      </c>
      <c r="X1594" s="437" t="n">
        <v>1</v>
      </c>
      <c r="Y1594" s="437" t="n">
        <v>0</v>
      </c>
      <c r="Z1594" s="437" t="n"/>
      <c r="AA1594" s="437" t="n"/>
      <c r="AB1594" s="437" t="n"/>
    </row>
    <row r="1595">
      <c r="A1595" s="437" t="n">
        <v>50</v>
      </c>
      <c r="B1595" s="437" t="n">
        <v>0</v>
      </c>
      <c r="C1595" s="437" t="n">
        <v>0</v>
      </c>
      <c r="D1595" s="437" t="n">
        <v>1</v>
      </c>
      <c r="E1595" s="437" t="n">
        <v>207</v>
      </c>
      <c r="F1595" s="437">
        <f>ROUND(Source!U1573,O1595)</f>
        <v/>
      </c>
      <c r="G1595" s="437" t="inlineStr">
        <is>
          <t>ТрудСтр</t>
        </is>
      </c>
      <c r="H1595" s="437" t="inlineStr">
        <is>
          <t>Трудозатраты строителей</t>
        </is>
      </c>
      <c r="I1595" s="437" t="n"/>
      <c r="J1595" s="437" t="n"/>
      <c r="K1595" s="437" t="n">
        <v>207</v>
      </c>
      <c r="L1595" s="437" t="n">
        <v>21</v>
      </c>
      <c r="M1595" s="437" t="n">
        <v>3</v>
      </c>
      <c r="N1595" s="437" t="inlineStr"/>
      <c r="O1595" s="437" t="n">
        <v>7</v>
      </c>
      <c r="P1595" s="437" t="n"/>
      <c r="Q1595" s="437" t="n"/>
      <c r="R1595" s="437" t="n"/>
      <c r="S1595" s="437" t="n"/>
      <c r="T1595" s="437" t="n"/>
      <c r="U1595" s="437" t="n"/>
      <c r="V1595" s="437" t="n"/>
      <c r="W1595" s="437" t="n">
        <v>0</v>
      </c>
      <c r="X1595" s="437" t="n">
        <v>1</v>
      </c>
      <c r="Y1595" s="437" t="n">
        <v>0</v>
      </c>
      <c r="Z1595" s="437" t="n"/>
      <c r="AA1595" s="437" t="n"/>
      <c r="AB1595" s="437" t="n"/>
    </row>
    <row r="1596">
      <c r="A1596" s="437" t="n">
        <v>50</v>
      </c>
      <c r="B1596" s="437" t="n">
        <v>0</v>
      </c>
      <c r="C1596" s="437" t="n">
        <v>0</v>
      </c>
      <c r="D1596" s="437" t="n">
        <v>1</v>
      </c>
      <c r="E1596" s="437" t="n">
        <v>208</v>
      </c>
      <c r="F1596" s="437">
        <f>ROUND(Source!V1573,O1596)</f>
        <v/>
      </c>
      <c r="G1596" s="437" t="inlineStr">
        <is>
          <t>ТрудМаш</t>
        </is>
      </c>
      <c r="H1596" s="437" t="inlineStr">
        <is>
          <t>Трудозатраты машинистов</t>
        </is>
      </c>
      <c r="I1596" s="437" t="n"/>
      <c r="J1596" s="437" t="n"/>
      <c r="K1596" s="437" t="n">
        <v>208</v>
      </c>
      <c r="L1596" s="437" t="n">
        <v>22</v>
      </c>
      <c r="M1596" s="437" t="n">
        <v>3</v>
      </c>
      <c r="N1596" s="437" t="inlineStr"/>
      <c r="O1596" s="437" t="n">
        <v>7</v>
      </c>
      <c r="P1596" s="437" t="n"/>
      <c r="Q1596" s="437" t="n"/>
      <c r="R1596" s="437" t="n"/>
      <c r="S1596" s="437" t="n"/>
      <c r="T1596" s="437" t="n"/>
      <c r="U1596" s="437" t="n"/>
      <c r="V1596" s="437" t="n"/>
      <c r="W1596" s="437" t="n">
        <v>0</v>
      </c>
      <c r="X1596" s="437" t="n">
        <v>1</v>
      </c>
      <c r="Y1596" s="437" t="n">
        <v>0</v>
      </c>
      <c r="Z1596" s="437" t="n"/>
      <c r="AA1596" s="437" t="n"/>
      <c r="AB1596" s="437" t="n"/>
    </row>
    <row r="1597">
      <c r="A1597" s="437" t="n">
        <v>50</v>
      </c>
      <c r="B1597" s="437" t="n">
        <v>0</v>
      </c>
      <c r="C1597" s="437" t="n">
        <v>0</v>
      </c>
      <c r="D1597" s="437" t="n">
        <v>1</v>
      </c>
      <c r="E1597" s="437" t="n">
        <v>209</v>
      </c>
      <c r="F1597" s="437">
        <f>ROUND(Source!W1573,O1597)</f>
        <v/>
      </c>
      <c r="G1597" s="437" t="inlineStr">
        <is>
          <t>ТранспМат</t>
        </is>
      </c>
      <c r="H1597" s="437" t="inlineStr">
        <is>
          <t>Транспорт материалов</t>
        </is>
      </c>
      <c r="I1597" s="437" t="n"/>
      <c r="J1597" s="437" t="n"/>
      <c r="K1597" s="437" t="n">
        <v>209</v>
      </c>
      <c r="L1597" s="437" t="n">
        <v>23</v>
      </c>
      <c r="M1597" s="437" t="n">
        <v>3</v>
      </c>
      <c r="N1597" s="437" t="inlineStr"/>
      <c r="O1597" s="437" t="n">
        <v>0</v>
      </c>
      <c r="P1597" s="437" t="n"/>
      <c r="Q1597" s="437" t="n"/>
      <c r="R1597" s="437" t="n"/>
      <c r="S1597" s="437" t="n"/>
      <c r="T1597" s="437" t="n"/>
      <c r="U1597" s="437" t="n"/>
      <c r="V1597" s="437" t="n"/>
      <c r="W1597" s="437" t="n">
        <v>0</v>
      </c>
      <c r="X1597" s="437" t="n">
        <v>1</v>
      </c>
      <c r="Y1597" s="437" t="n">
        <v>0</v>
      </c>
      <c r="Z1597" s="437" t="n"/>
      <c r="AA1597" s="437" t="n"/>
      <c r="AB1597" s="437" t="n"/>
    </row>
    <row r="1598">
      <c r="A1598" s="437" t="n">
        <v>50</v>
      </c>
      <c r="B1598" s="437" t="n">
        <v>0</v>
      </c>
      <c r="C1598" s="437" t="n">
        <v>0</v>
      </c>
      <c r="D1598" s="437" t="n">
        <v>1</v>
      </c>
      <c r="E1598" s="437" t="n">
        <v>233</v>
      </c>
      <c r="F1598" s="437">
        <f>ROUND(Source!BD1573,O1598)</f>
        <v/>
      </c>
      <c r="G1598" s="437" t="inlineStr">
        <is>
          <t>Перевозка</t>
        </is>
      </c>
      <c r="H1598" s="437" t="inlineStr">
        <is>
          <t>Перевозка грузов</t>
        </is>
      </c>
      <c r="I1598" s="437" t="n"/>
      <c r="J1598" s="437" t="n"/>
      <c r="K1598" s="437" t="n">
        <v>233</v>
      </c>
      <c r="L1598" s="437" t="n">
        <v>24</v>
      </c>
      <c r="M1598" s="437" t="n">
        <v>3</v>
      </c>
      <c r="N1598" s="437" t="inlineStr"/>
      <c r="O1598" s="437" t="n">
        <v>0</v>
      </c>
      <c r="P1598" s="437" t="n"/>
      <c r="Q1598" s="437" t="n"/>
      <c r="R1598" s="437" t="n"/>
      <c r="S1598" s="437" t="n"/>
      <c r="T1598" s="437" t="n"/>
      <c r="U1598" s="437" t="n"/>
      <c r="V1598" s="437" t="n"/>
      <c r="W1598" s="437" t="n">
        <v>0</v>
      </c>
      <c r="X1598" s="437" t="n">
        <v>1</v>
      </c>
      <c r="Y1598" s="437" t="n">
        <v>0</v>
      </c>
      <c r="Z1598" s="437" t="n"/>
      <c r="AA1598" s="437" t="n"/>
      <c r="AB1598" s="437" t="n"/>
    </row>
    <row r="1599">
      <c r="A1599" s="437" t="n">
        <v>50</v>
      </c>
      <c r="B1599" s="437" t="n">
        <v>0</v>
      </c>
      <c r="C1599" s="437" t="n">
        <v>0</v>
      </c>
      <c r="D1599" s="437" t="n">
        <v>1</v>
      </c>
      <c r="E1599" s="437" t="n">
        <v>210</v>
      </c>
      <c r="F1599" s="437">
        <f>ROUND(Source!X1573,O1599)</f>
        <v/>
      </c>
      <c r="G1599" s="437" t="inlineStr">
        <is>
          <t>НР</t>
        </is>
      </c>
      <c r="H1599" s="437" t="inlineStr">
        <is>
          <t>Накладные расходы</t>
        </is>
      </c>
      <c r="I1599" s="437" t="n"/>
      <c r="J1599" s="437" t="n"/>
      <c r="K1599" s="437" t="n">
        <v>210</v>
      </c>
      <c r="L1599" s="437" t="n">
        <v>25</v>
      </c>
      <c r="M1599" s="437" t="n">
        <v>3</v>
      </c>
      <c r="N1599" s="437" t="inlineStr"/>
      <c r="O1599" s="437" t="n">
        <v>0</v>
      </c>
      <c r="P1599" s="437" t="n"/>
      <c r="Q1599" s="437" t="n"/>
      <c r="R1599" s="437" t="n"/>
      <c r="S1599" s="437" t="n"/>
      <c r="T1599" s="437" t="n"/>
      <c r="U1599" s="437" t="n"/>
      <c r="V1599" s="437" t="n"/>
      <c r="W1599" s="437" t="n">
        <v>0</v>
      </c>
      <c r="X1599" s="437" t="n">
        <v>1</v>
      </c>
      <c r="Y1599" s="437" t="n">
        <v>0</v>
      </c>
      <c r="Z1599" s="437" t="n"/>
      <c r="AA1599" s="437" t="n"/>
      <c r="AB1599" s="437" t="n"/>
    </row>
    <row r="1600">
      <c r="A1600" s="437" t="n">
        <v>50</v>
      </c>
      <c r="B1600" s="437" t="n">
        <v>0</v>
      </c>
      <c r="C1600" s="437" t="n">
        <v>0</v>
      </c>
      <c r="D1600" s="437" t="n">
        <v>1</v>
      </c>
      <c r="E1600" s="437" t="n">
        <v>211</v>
      </c>
      <c r="F1600" s="437">
        <f>ROUND(Source!Y1573,O1600)</f>
        <v/>
      </c>
      <c r="G1600" s="437" t="inlineStr">
        <is>
          <t>СмПриб</t>
        </is>
      </c>
      <c r="H1600" s="437" t="inlineStr">
        <is>
          <t>Сметная прибыль</t>
        </is>
      </c>
      <c r="I1600" s="437" t="n"/>
      <c r="J1600" s="437" t="n"/>
      <c r="K1600" s="437" t="n">
        <v>211</v>
      </c>
      <c r="L1600" s="437" t="n">
        <v>26</v>
      </c>
      <c r="M1600" s="437" t="n">
        <v>3</v>
      </c>
      <c r="N1600" s="437" t="inlineStr"/>
      <c r="O1600" s="437" t="n">
        <v>0</v>
      </c>
      <c r="P1600" s="437" t="n"/>
      <c r="Q1600" s="437" t="n"/>
      <c r="R1600" s="437" t="n"/>
      <c r="S1600" s="437" t="n"/>
      <c r="T1600" s="437" t="n"/>
      <c r="U1600" s="437" t="n"/>
      <c r="V1600" s="437" t="n"/>
      <c r="W1600" s="437" t="n">
        <v>0</v>
      </c>
      <c r="X1600" s="437" t="n">
        <v>1</v>
      </c>
      <c r="Y1600" s="437" t="n">
        <v>0</v>
      </c>
      <c r="Z1600" s="437" t="n"/>
      <c r="AA1600" s="437" t="n"/>
      <c r="AB1600" s="437" t="n"/>
    </row>
    <row r="1601">
      <c r="A1601" s="437" t="n">
        <v>50</v>
      </c>
      <c r="B1601" s="437" t="n">
        <v>0</v>
      </c>
      <c r="C1601" s="437" t="n">
        <v>0</v>
      </c>
      <c r="D1601" s="437" t="n">
        <v>1</v>
      </c>
      <c r="E1601" s="437" t="n">
        <v>224</v>
      </c>
      <c r="F1601" s="437">
        <f>ROUND(Source!AR1573,O1601)</f>
        <v/>
      </c>
      <c r="G1601" s="437" t="inlineStr">
        <is>
          <t>Всего</t>
        </is>
      </c>
      <c r="H1601" s="437" t="inlineStr">
        <is>
          <t>Всего с НР и СП</t>
        </is>
      </c>
      <c r="I1601" s="437" t="n"/>
      <c r="J1601" s="437" t="n"/>
      <c r="K1601" s="437" t="n">
        <v>224</v>
      </c>
      <c r="L1601" s="437" t="n">
        <v>27</v>
      </c>
      <c r="M1601" s="437" t="n">
        <v>3</v>
      </c>
      <c r="N1601" s="437" t="inlineStr"/>
      <c r="O1601" s="437" t="n">
        <v>0</v>
      </c>
      <c r="P1601" s="437" t="n"/>
      <c r="Q1601" s="437" t="n"/>
      <c r="R1601" s="437" t="n"/>
      <c r="S1601" s="437" t="n"/>
      <c r="T1601" s="437" t="n"/>
      <c r="U1601" s="437" t="n"/>
      <c r="V1601" s="437" t="n"/>
      <c r="W1601" s="437" t="n">
        <v>0</v>
      </c>
      <c r="X1601" s="437" t="n">
        <v>1</v>
      </c>
      <c r="Y1601" s="437" t="n">
        <v>0</v>
      </c>
      <c r="Z1601" s="437" t="n"/>
      <c r="AA1601" s="437" t="n"/>
      <c r="AB1601" s="437" t="n"/>
    </row>
    <row r="1602">
      <c r="A1602" s="437" t="n">
        <v>50</v>
      </c>
      <c r="B1602" s="437" t="n">
        <v>0</v>
      </c>
      <c r="C1602" s="437" t="n">
        <v>0</v>
      </c>
      <c r="D1602" s="437" t="n">
        <v>2</v>
      </c>
      <c r="E1602" s="437" t="n">
        <v>0</v>
      </c>
      <c r="F1602" s="437">
        <f>ROUND(F1601,O1602)</f>
        <v/>
      </c>
      <c r="G1602" s="437" t="inlineStr">
        <is>
          <t>и1</t>
        </is>
      </c>
      <c r="H1602" s="437" t="inlineStr">
        <is>
          <t>Итого</t>
        </is>
      </c>
      <c r="I1602" s="437" t="n"/>
      <c r="J1602" s="437" t="n"/>
      <c r="K1602" s="437" t="n">
        <v>212</v>
      </c>
      <c r="L1602" s="437" t="n">
        <v>28</v>
      </c>
      <c r="M1602" s="437" t="n">
        <v>0</v>
      </c>
      <c r="N1602" s="437" t="inlineStr"/>
      <c r="O1602" s="437" t="n">
        <v>0</v>
      </c>
      <c r="P1602" s="437" t="n"/>
      <c r="Q1602" s="437" t="n"/>
      <c r="R1602" s="437" t="n"/>
      <c r="S1602" s="437" t="n"/>
      <c r="T1602" s="437" t="n"/>
      <c r="U1602" s="437" t="n"/>
      <c r="V1602" s="437" t="n"/>
      <c r="W1602" s="437" t="n">
        <v>0</v>
      </c>
      <c r="X1602" s="437" t="n">
        <v>1</v>
      </c>
      <c r="Y1602" s="437" t="n">
        <v>0</v>
      </c>
      <c r="Z1602" s="437" t="n"/>
      <c r="AA1602" s="437" t="n"/>
      <c r="AB1602" s="437" t="n"/>
    </row>
    <row r="1603">
      <c r="A1603" s="437" t="n">
        <v>50</v>
      </c>
      <c r="B1603" s="437" t="n">
        <v>0</v>
      </c>
      <c r="C1603" s="437" t="n">
        <v>0</v>
      </c>
      <c r="D1603" s="437" t="n">
        <v>2</v>
      </c>
      <c r="E1603" s="437" t="n">
        <v>0</v>
      </c>
      <c r="F1603" s="437">
        <f>ROUND(F1602*0.22,O1603)</f>
        <v/>
      </c>
      <c r="G1603" s="437" t="inlineStr">
        <is>
          <t>и2</t>
        </is>
      </c>
      <c r="H1603" s="437" t="inlineStr">
        <is>
          <t>НДС 22%</t>
        </is>
      </c>
      <c r="I1603" s="437" t="n"/>
      <c r="J1603" s="437" t="n"/>
      <c r="K1603" s="437" t="n">
        <v>212</v>
      </c>
      <c r="L1603" s="437" t="n">
        <v>29</v>
      </c>
      <c r="M1603" s="437" t="n">
        <v>0</v>
      </c>
      <c r="N1603" s="437" t="inlineStr"/>
      <c r="O1603" s="437" t="n">
        <v>0</v>
      </c>
      <c r="P1603" s="437" t="n"/>
      <c r="Q1603" s="437" t="n"/>
      <c r="R1603" s="437" t="n"/>
      <c r="S1603" s="437" t="n"/>
      <c r="T1603" s="437" t="n"/>
      <c r="U1603" s="437" t="n"/>
      <c r="V1603" s="437" t="n"/>
      <c r="W1603" s="437" t="n">
        <v>0</v>
      </c>
      <c r="X1603" s="437" t="n">
        <v>1</v>
      </c>
      <c r="Y1603" s="437" t="n">
        <v>0</v>
      </c>
      <c r="Z1603" s="437" t="n"/>
      <c r="AA1603" s="437" t="n"/>
      <c r="AB1603" s="437" t="n"/>
    </row>
    <row r="1604">
      <c r="A1604" s="437" t="n">
        <v>50</v>
      </c>
      <c r="B1604" s="437" t="n">
        <v>0</v>
      </c>
      <c r="C1604" s="437" t="n">
        <v>0</v>
      </c>
      <c r="D1604" s="437" t="n">
        <v>2</v>
      </c>
      <c r="E1604" s="437" t="n">
        <v>213</v>
      </c>
      <c r="F1604" s="437">
        <f>ROUND(F1602+F1603,O1604)</f>
        <v/>
      </c>
      <c r="G1604" s="437" t="inlineStr">
        <is>
          <t>и3</t>
        </is>
      </c>
      <c r="H1604" s="437" t="inlineStr">
        <is>
          <t>Всего</t>
        </is>
      </c>
      <c r="I1604" s="437" t="n"/>
      <c r="J1604" s="437" t="n"/>
      <c r="K1604" s="437" t="n">
        <v>212</v>
      </c>
      <c r="L1604" s="437" t="n">
        <v>30</v>
      </c>
      <c r="M1604" s="437" t="n">
        <v>0</v>
      </c>
      <c r="N1604" s="437" t="inlineStr"/>
      <c r="O1604" s="437" t="n">
        <v>0</v>
      </c>
      <c r="P1604" s="437" t="n"/>
      <c r="Q1604" s="437" t="n"/>
      <c r="R1604" s="437" t="n"/>
      <c r="S1604" s="437" t="n"/>
      <c r="T1604" s="437" t="n"/>
      <c r="U1604" s="437" t="n"/>
      <c r="V1604" s="437" t="n"/>
      <c r="W1604" s="437" t="n">
        <v>0</v>
      </c>
      <c r="X1604" s="437" t="n">
        <v>1</v>
      </c>
      <c r="Y1604" s="437" t="n">
        <v>0</v>
      </c>
      <c r="Z1604" s="437" t="n"/>
      <c r="AA1604" s="437" t="n"/>
      <c r="AB1604" s="437" t="n"/>
    </row>
    <row r="1605"/>
    <row r="1606">
      <c r="A1606" s="434" t="n">
        <v>3</v>
      </c>
      <c r="B1606" s="434" t="n">
        <v>0</v>
      </c>
      <c r="C1606" s="434" t="n"/>
      <c r="D1606" s="434">
        <f>ROW(A1614)</f>
        <v/>
      </c>
      <c r="E1606" s="434" t="n"/>
      <c r="F1606" s="434" t="inlineStr">
        <is>
          <t>Новая локальная смета</t>
        </is>
      </c>
      <c r="G1606" s="434" t="inlineStr">
        <is>
          <t>Победы 3а</t>
        </is>
      </c>
      <c r="H1606" s="434" t="inlineStr"/>
      <c r="I1606" s="434" t="n">
        <v>0</v>
      </c>
      <c r="J1606" s="434" t="inlineStr"/>
      <c r="K1606" s="434" t="n">
        <v>0</v>
      </c>
      <c r="L1606" s="434" t="inlineStr">
        <is>
          <t>Новая локальная смета</t>
        </is>
      </c>
      <c r="M1606" s="434" t="inlineStr"/>
      <c r="N1606" s="434" t="n"/>
      <c r="O1606" s="434" t="n"/>
      <c r="P1606" s="434" t="n"/>
      <c r="Q1606" s="434" t="n"/>
      <c r="R1606" s="434" t="n"/>
      <c r="S1606" s="434" t="n">
        <v>0</v>
      </c>
      <c r="T1606" s="434" t="n"/>
      <c r="U1606" s="434" t="inlineStr"/>
      <c r="V1606" s="434" t="n">
        <v>0</v>
      </c>
      <c r="W1606" s="434" t="n"/>
      <c r="X1606" s="434" t="n"/>
      <c r="Y1606" s="434" t="n"/>
      <c r="Z1606" s="434" t="n"/>
      <c r="AA1606" s="434" t="n"/>
      <c r="AB1606" s="434" t="inlineStr"/>
      <c r="AC1606" s="434" t="inlineStr"/>
      <c r="AD1606" s="434" t="inlineStr"/>
      <c r="AE1606" s="434" t="inlineStr"/>
      <c r="AF1606" s="434" t="inlineStr"/>
      <c r="AG1606" s="434" t="inlineStr"/>
      <c r="AH1606" s="434" t="n"/>
      <c r="AI1606" s="434" t="n"/>
      <c r="AJ1606" s="434" t="n"/>
      <c r="AK1606" s="434" t="n"/>
      <c r="AL1606" s="434" t="n"/>
      <c r="AM1606" s="434" t="n"/>
      <c r="AN1606" s="434" t="n"/>
      <c r="AO1606" s="434" t="n"/>
      <c r="AP1606" s="434" t="inlineStr"/>
      <c r="AQ1606" s="434" t="inlineStr"/>
      <c r="AR1606" s="434" t="inlineStr"/>
      <c r="AS1606" s="434" t="n"/>
      <c r="AT1606" s="434" t="n"/>
      <c r="AU1606" s="434" t="n"/>
      <c r="AV1606" s="434" t="n"/>
      <c r="AW1606" s="434" t="n"/>
      <c r="AX1606" s="434" t="n"/>
      <c r="AY1606" s="434" t="n"/>
      <c r="AZ1606" s="434" t="inlineStr"/>
      <c r="BA1606" s="434" t="n"/>
      <c r="BB1606" s="434" t="inlineStr"/>
      <c r="BC1606" s="434" t="inlineStr"/>
      <c r="BD1606" s="434" t="inlineStr"/>
      <c r="BE1606" s="434" t="inlineStr"/>
      <c r="BF1606" s="434" t="inlineStr"/>
      <c r="BG1606" s="434" t="inlineStr"/>
      <c r="BH1606" s="434" t="inlineStr"/>
      <c r="BI1606" s="434" t="inlineStr"/>
      <c r="BJ1606" s="434" t="inlineStr"/>
      <c r="BK1606" s="434" t="inlineStr"/>
      <c r="BL1606" s="434" t="inlineStr"/>
      <c r="BM1606" s="434" t="inlineStr"/>
      <c r="BN1606" s="434" t="inlineStr"/>
      <c r="BO1606" s="434" t="inlineStr"/>
      <c r="BP1606" s="434" t="inlineStr"/>
      <c r="BQ1606" s="434" t="n"/>
      <c r="BR1606" s="434" t="n"/>
      <c r="BS1606" s="434" t="n"/>
      <c r="BT1606" s="434" t="n"/>
      <c r="BU1606" s="434" t="n"/>
      <c r="BV1606" s="434" t="n"/>
      <c r="BW1606" s="434" t="n"/>
      <c r="BX1606" s="434" t="n">
        <v>0</v>
      </c>
      <c r="BY1606" s="434" t="n"/>
      <c r="BZ1606" s="434" t="n"/>
      <c r="CA1606" s="434" t="n"/>
      <c r="CB1606" s="434" t="n"/>
      <c r="CC1606" s="434" t="n"/>
      <c r="CD1606" s="434" t="n"/>
      <c r="CE1606" s="434" t="n"/>
      <c r="CF1606" s="434" t="n">
        <v>0</v>
      </c>
      <c r="CG1606" s="434" t="n">
        <v>0</v>
      </c>
      <c r="CH1606" s="434" t="n"/>
      <c r="CI1606" s="434" t="inlineStr"/>
      <c r="CJ1606" s="434" t="inlineStr"/>
      <c r="CK1606" t="inlineStr"/>
      <c r="CL1606" t="inlineStr"/>
      <c r="CM1606" t="inlineStr"/>
      <c r="CN1606" t="inlineStr"/>
      <c r="CO1606" t="inlineStr"/>
      <c r="CP1606" t="inlineStr"/>
      <c r="CQ1606" t="inlineStr"/>
    </row>
    <row r="1607"/>
    <row r="1608">
      <c r="A1608" s="435" t="n">
        <v>52</v>
      </c>
      <c r="B1608" s="435">
        <f>B1614</f>
        <v/>
      </c>
      <c r="C1608" s="435">
        <f>C1614</f>
        <v/>
      </c>
      <c r="D1608" s="435">
        <f>D1614</f>
        <v/>
      </c>
      <c r="E1608" s="435">
        <f>E1614</f>
        <v/>
      </c>
      <c r="F1608" s="435">
        <f>F1614</f>
        <v/>
      </c>
      <c r="G1608" s="435">
        <f>G1614</f>
        <v/>
      </c>
      <c r="H1608" s="435" t="n"/>
      <c r="I1608" s="435" t="n"/>
      <c r="J1608" s="435" t="n"/>
      <c r="K1608" s="435" t="n"/>
      <c r="L1608" s="435" t="n"/>
      <c r="M1608" s="435" t="n"/>
      <c r="N1608" s="435" t="n"/>
      <c r="O1608" s="435">
        <f>O1614</f>
        <v/>
      </c>
      <c r="P1608" s="435">
        <f>P1614</f>
        <v/>
      </c>
      <c r="Q1608" s="435">
        <f>Q1614</f>
        <v/>
      </c>
      <c r="R1608" s="435">
        <f>R1614</f>
        <v/>
      </c>
      <c r="S1608" s="435">
        <f>S1614</f>
        <v/>
      </c>
      <c r="T1608" s="435">
        <f>T1614</f>
        <v/>
      </c>
      <c r="U1608" s="435">
        <f>U1614</f>
        <v/>
      </c>
      <c r="V1608" s="435">
        <f>V1614</f>
        <v/>
      </c>
      <c r="W1608" s="435">
        <f>W1614</f>
        <v/>
      </c>
      <c r="X1608" s="435">
        <f>X1614</f>
        <v/>
      </c>
      <c r="Y1608" s="435">
        <f>Y1614</f>
        <v/>
      </c>
      <c r="Z1608" s="435">
        <f>Z1614</f>
        <v/>
      </c>
      <c r="AA1608" s="435">
        <f>AA1614</f>
        <v/>
      </c>
      <c r="AB1608" s="435">
        <f>AB1614</f>
        <v/>
      </c>
      <c r="AC1608" s="435">
        <f>AC1614</f>
        <v/>
      </c>
      <c r="AD1608" s="435">
        <f>AD1614</f>
        <v/>
      </c>
      <c r="AE1608" s="435">
        <f>AE1614</f>
        <v/>
      </c>
      <c r="AF1608" s="435">
        <f>AF1614</f>
        <v/>
      </c>
      <c r="AG1608" s="435">
        <f>AG1614</f>
        <v/>
      </c>
      <c r="AH1608" s="435">
        <f>AH1614</f>
        <v/>
      </c>
      <c r="AI1608" s="435">
        <f>AI1614</f>
        <v/>
      </c>
      <c r="AJ1608" s="435">
        <f>AJ1614</f>
        <v/>
      </c>
      <c r="AK1608" s="435">
        <f>AK1614</f>
        <v/>
      </c>
      <c r="AL1608" s="435">
        <f>AL1614</f>
        <v/>
      </c>
      <c r="AM1608" s="435">
        <f>AM1614</f>
        <v/>
      </c>
      <c r="AN1608" s="435">
        <f>AN1614</f>
        <v/>
      </c>
      <c r="AO1608" s="435">
        <f>AO1614</f>
        <v/>
      </c>
      <c r="AP1608" s="435">
        <f>AP1614</f>
        <v/>
      </c>
      <c r="AQ1608" s="435">
        <f>AQ1614</f>
        <v/>
      </c>
      <c r="AR1608" s="435">
        <f>AR1614</f>
        <v/>
      </c>
      <c r="AS1608" s="435">
        <f>AS1614</f>
        <v/>
      </c>
      <c r="AT1608" s="435">
        <f>AT1614</f>
        <v/>
      </c>
      <c r="AU1608" s="435">
        <f>AU1614</f>
        <v/>
      </c>
      <c r="AV1608" s="435">
        <f>AV1614</f>
        <v/>
      </c>
      <c r="AW1608" s="435">
        <f>AW1614</f>
        <v/>
      </c>
      <c r="AX1608" s="435">
        <f>AX1614</f>
        <v/>
      </c>
      <c r="AY1608" s="435">
        <f>AY1614</f>
        <v/>
      </c>
      <c r="AZ1608" s="435">
        <f>AZ1614</f>
        <v/>
      </c>
      <c r="BA1608" s="435">
        <f>BA1614</f>
        <v/>
      </c>
      <c r="BB1608" s="435">
        <f>BB1614</f>
        <v/>
      </c>
      <c r="BC1608" s="435">
        <f>BC1614</f>
        <v/>
      </c>
      <c r="BD1608" s="435">
        <f>BD1614</f>
        <v/>
      </c>
      <c r="BE1608" s="435">
        <f>BE1614</f>
        <v/>
      </c>
      <c r="BF1608" s="435">
        <f>BF1614</f>
        <v/>
      </c>
      <c r="BG1608" s="435">
        <f>BG1614</f>
        <v/>
      </c>
      <c r="BH1608" s="435">
        <f>BH1614</f>
        <v/>
      </c>
      <c r="BI1608" s="435">
        <f>BI1614</f>
        <v/>
      </c>
      <c r="BJ1608" s="435">
        <f>BJ1614</f>
        <v/>
      </c>
      <c r="BK1608" s="435">
        <f>BK1614</f>
        <v/>
      </c>
      <c r="BL1608" s="435">
        <f>BL1614</f>
        <v/>
      </c>
      <c r="BM1608" s="435">
        <f>BM1614</f>
        <v/>
      </c>
      <c r="BN1608" s="435">
        <f>BN1614</f>
        <v/>
      </c>
      <c r="BO1608" s="435">
        <f>BO1614</f>
        <v/>
      </c>
      <c r="BP1608" s="435">
        <f>BP1614</f>
        <v/>
      </c>
      <c r="BQ1608" s="435">
        <f>BQ1614</f>
        <v/>
      </c>
      <c r="BR1608" s="435">
        <f>BR1614</f>
        <v/>
      </c>
      <c r="BS1608" s="435">
        <f>BS1614</f>
        <v/>
      </c>
      <c r="BT1608" s="435">
        <f>BT1614</f>
        <v/>
      </c>
      <c r="BU1608" s="435">
        <f>BU1614</f>
        <v/>
      </c>
      <c r="BV1608" s="435">
        <f>BV1614</f>
        <v/>
      </c>
      <c r="BW1608" s="435">
        <f>BW1614</f>
        <v/>
      </c>
      <c r="BX1608" s="435">
        <f>BX1614</f>
        <v/>
      </c>
      <c r="BY1608" s="435">
        <f>BY1614</f>
        <v/>
      </c>
      <c r="BZ1608" s="435">
        <f>BZ1614</f>
        <v/>
      </c>
      <c r="CA1608" s="435">
        <f>CA1614</f>
        <v/>
      </c>
      <c r="CB1608" s="435">
        <f>CB1614</f>
        <v/>
      </c>
      <c r="CC1608" s="435">
        <f>CC1614</f>
        <v/>
      </c>
      <c r="CD1608" s="435">
        <f>CD1614</f>
        <v/>
      </c>
      <c r="CE1608" s="435">
        <f>CE1614</f>
        <v/>
      </c>
      <c r="CF1608" s="435">
        <f>CF1614</f>
        <v/>
      </c>
      <c r="CG1608" s="435">
        <f>CG1614</f>
        <v/>
      </c>
      <c r="CH1608" s="435">
        <f>CH1614</f>
        <v/>
      </c>
      <c r="CI1608" s="435">
        <f>CI1614</f>
        <v/>
      </c>
      <c r="CJ1608" s="435">
        <f>CJ1614</f>
        <v/>
      </c>
      <c r="CK1608" s="435">
        <f>CK1614</f>
        <v/>
      </c>
      <c r="CL1608" s="435">
        <f>CL1614</f>
        <v/>
      </c>
      <c r="CM1608" s="435">
        <f>CM1614</f>
        <v/>
      </c>
      <c r="CN1608" s="435">
        <f>CN1614</f>
        <v/>
      </c>
      <c r="CO1608" s="435">
        <f>CO1614</f>
        <v/>
      </c>
      <c r="CP1608" s="435">
        <f>CP1614</f>
        <v/>
      </c>
      <c r="CQ1608" s="435">
        <f>CQ1614</f>
        <v/>
      </c>
      <c r="CR1608" s="435">
        <f>CR1614</f>
        <v/>
      </c>
      <c r="CS1608" s="435">
        <f>CS1614</f>
        <v/>
      </c>
      <c r="CT1608" s="435">
        <f>CT1614</f>
        <v/>
      </c>
      <c r="CU1608" s="435">
        <f>CU1614</f>
        <v/>
      </c>
      <c r="CV1608" s="435">
        <f>CV1614</f>
        <v/>
      </c>
      <c r="CW1608" s="435">
        <f>CW1614</f>
        <v/>
      </c>
      <c r="CX1608" s="435">
        <f>CX1614</f>
        <v/>
      </c>
      <c r="CY1608" s="435">
        <f>CY1614</f>
        <v/>
      </c>
      <c r="CZ1608" s="435">
        <f>CZ1614</f>
        <v/>
      </c>
      <c r="DA1608" s="435">
        <f>DA1614</f>
        <v/>
      </c>
      <c r="DB1608" s="435">
        <f>DB1614</f>
        <v/>
      </c>
      <c r="DC1608" s="435">
        <f>DC1614</f>
        <v/>
      </c>
      <c r="DD1608" s="435">
        <f>DD1614</f>
        <v/>
      </c>
      <c r="DE1608" s="435">
        <f>DE1614</f>
        <v/>
      </c>
      <c r="DF1608" s="435">
        <f>DF1614</f>
        <v/>
      </c>
      <c r="DG1608" s="436">
        <f>DG1614</f>
        <v/>
      </c>
      <c r="DH1608" s="436">
        <f>DH1614</f>
        <v/>
      </c>
      <c r="DI1608" s="436">
        <f>DI1614</f>
        <v/>
      </c>
      <c r="DJ1608" s="436">
        <f>DJ1614</f>
        <v/>
      </c>
      <c r="DK1608" s="436">
        <f>DK1614</f>
        <v/>
      </c>
      <c r="DL1608" s="436">
        <f>DL1614</f>
        <v/>
      </c>
      <c r="DM1608" s="436">
        <f>DM1614</f>
        <v/>
      </c>
      <c r="DN1608" s="436">
        <f>DN1614</f>
        <v/>
      </c>
      <c r="DO1608" s="436">
        <f>DO1614</f>
        <v/>
      </c>
      <c r="DP1608" s="436">
        <f>DP1614</f>
        <v/>
      </c>
      <c r="DQ1608" s="436">
        <f>DQ1614</f>
        <v/>
      </c>
      <c r="DR1608" s="436">
        <f>DR1614</f>
        <v/>
      </c>
      <c r="DS1608" s="436">
        <f>DS1614</f>
        <v/>
      </c>
      <c r="DT1608" s="436">
        <f>DT1614</f>
        <v/>
      </c>
      <c r="DU1608" s="436">
        <f>DU1614</f>
        <v/>
      </c>
      <c r="DV1608" s="436">
        <f>DV1614</f>
        <v/>
      </c>
      <c r="DW1608" s="436">
        <f>DW1614</f>
        <v/>
      </c>
      <c r="DX1608" s="436">
        <f>DX1614</f>
        <v/>
      </c>
      <c r="DY1608" s="436">
        <f>DY1614</f>
        <v/>
      </c>
      <c r="DZ1608" s="436">
        <f>DZ1614</f>
        <v/>
      </c>
      <c r="EA1608" s="436">
        <f>EA1614</f>
        <v/>
      </c>
      <c r="EB1608" s="436">
        <f>EB1614</f>
        <v/>
      </c>
      <c r="EC1608" s="436">
        <f>EC1614</f>
        <v/>
      </c>
      <c r="ED1608" s="436">
        <f>ED1614</f>
        <v/>
      </c>
      <c r="EE1608" s="436">
        <f>EE1614</f>
        <v/>
      </c>
      <c r="EF1608" s="436">
        <f>EF1614</f>
        <v/>
      </c>
      <c r="EG1608" s="436">
        <f>EG1614</f>
        <v/>
      </c>
      <c r="EH1608" s="436">
        <f>EH1614</f>
        <v/>
      </c>
      <c r="EI1608" s="436">
        <f>EI1614</f>
        <v/>
      </c>
      <c r="EJ1608" s="436">
        <f>EJ1614</f>
        <v/>
      </c>
      <c r="EK1608" s="436">
        <f>EK1614</f>
        <v/>
      </c>
      <c r="EL1608" s="436">
        <f>EL1614</f>
        <v/>
      </c>
      <c r="EM1608" s="436">
        <f>EM1614</f>
        <v/>
      </c>
      <c r="EN1608" s="436">
        <f>EN1614</f>
        <v/>
      </c>
      <c r="EO1608" s="436">
        <f>EO1614</f>
        <v/>
      </c>
      <c r="EP1608" s="436">
        <f>EP1614</f>
        <v/>
      </c>
      <c r="EQ1608" s="436">
        <f>EQ1614</f>
        <v/>
      </c>
      <c r="ER1608" s="436">
        <f>ER1614</f>
        <v/>
      </c>
      <c r="ES1608" s="436">
        <f>ES1614</f>
        <v/>
      </c>
      <c r="ET1608" s="436">
        <f>ET1614</f>
        <v/>
      </c>
      <c r="EU1608" s="436">
        <f>EU1614</f>
        <v/>
      </c>
      <c r="EV1608" s="436">
        <f>EV1614</f>
        <v/>
      </c>
      <c r="EW1608" s="436">
        <f>EW1614</f>
        <v/>
      </c>
      <c r="EX1608" s="436">
        <f>EX1614</f>
        <v/>
      </c>
      <c r="EY1608" s="436">
        <f>EY1614</f>
        <v/>
      </c>
      <c r="EZ1608" s="436">
        <f>EZ1614</f>
        <v/>
      </c>
      <c r="FA1608" s="436">
        <f>FA1614</f>
        <v/>
      </c>
      <c r="FB1608" s="436">
        <f>FB1614</f>
        <v/>
      </c>
      <c r="FC1608" s="436">
        <f>FC1614</f>
        <v/>
      </c>
      <c r="FD1608" s="436">
        <f>FD1614</f>
        <v/>
      </c>
      <c r="FE1608" s="436">
        <f>FE1614</f>
        <v/>
      </c>
      <c r="FF1608" s="436">
        <f>FF1614</f>
        <v/>
      </c>
      <c r="FG1608" s="436">
        <f>FG1614</f>
        <v/>
      </c>
      <c r="FH1608" s="436">
        <f>FH1614</f>
        <v/>
      </c>
      <c r="FI1608" s="436">
        <f>FI1614</f>
        <v/>
      </c>
      <c r="FJ1608" s="436">
        <f>FJ1614</f>
        <v/>
      </c>
      <c r="FK1608" s="436">
        <f>FK1614</f>
        <v/>
      </c>
      <c r="FL1608" s="436">
        <f>FL1614</f>
        <v/>
      </c>
      <c r="FM1608" s="436">
        <f>FM1614</f>
        <v/>
      </c>
      <c r="FN1608" s="436">
        <f>FN1614</f>
        <v/>
      </c>
      <c r="FO1608" s="436">
        <f>FO1614</f>
        <v/>
      </c>
      <c r="FP1608" s="436">
        <f>FP1614</f>
        <v/>
      </c>
      <c r="FQ1608" s="436">
        <f>FQ1614</f>
        <v/>
      </c>
      <c r="FR1608" s="436">
        <f>FR1614</f>
        <v/>
      </c>
      <c r="FS1608" s="436">
        <f>FS1614</f>
        <v/>
      </c>
      <c r="FT1608" s="436">
        <f>FT1614</f>
        <v/>
      </c>
      <c r="FU1608" s="436">
        <f>FU1614</f>
        <v/>
      </c>
      <c r="FV1608" s="436">
        <f>FV1614</f>
        <v/>
      </c>
      <c r="FW1608" s="436">
        <f>FW1614</f>
        <v/>
      </c>
      <c r="FX1608" s="436">
        <f>FX1614</f>
        <v/>
      </c>
      <c r="FY1608" s="436">
        <f>FY1614</f>
        <v/>
      </c>
      <c r="FZ1608" s="436">
        <f>FZ1614</f>
        <v/>
      </c>
      <c r="GA1608" s="436">
        <f>GA1614</f>
        <v/>
      </c>
      <c r="GB1608" s="436">
        <f>GB1614</f>
        <v/>
      </c>
      <c r="GC1608" s="436">
        <f>GC1614</f>
        <v/>
      </c>
      <c r="GD1608" s="436">
        <f>GD1614</f>
        <v/>
      </c>
      <c r="GE1608" s="436">
        <f>GE1614</f>
        <v/>
      </c>
      <c r="GF1608" s="436">
        <f>GF1614</f>
        <v/>
      </c>
      <c r="GG1608" s="436">
        <f>GG1614</f>
        <v/>
      </c>
      <c r="GH1608" s="436">
        <f>GH1614</f>
        <v/>
      </c>
      <c r="GI1608" s="436">
        <f>GI1614</f>
        <v/>
      </c>
      <c r="GJ1608" s="436">
        <f>GJ1614</f>
        <v/>
      </c>
      <c r="GK1608" s="436">
        <f>GK1614</f>
        <v/>
      </c>
      <c r="GL1608" s="436">
        <f>GL1614</f>
        <v/>
      </c>
      <c r="GM1608" s="436">
        <f>GM1614</f>
        <v/>
      </c>
      <c r="GN1608" s="436">
        <f>GN1614</f>
        <v/>
      </c>
      <c r="GO1608" s="436">
        <f>GO1614</f>
        <v/>
      </c>
      <c r="GP1608" s="436">
        <f>GP1614</f>
        <v/>
      </c>
      <c r="GQ1608" s="436">
        <f>GQ1614</f>
        <v/>
      </c>
      <c r="GR1608" s="436">
        <f>GR1614</f>
        <v/>
      </c>
      <c r="GS1608" s="436">
        <f>GS1614</f>
        <v/>
      </c>
      <c r="GT1608" s="436">
        <f>GT1614</f>
        <v/>
      </c>
      <c r="GU1608" s="436">
        <f>GU1614</f>
        <v/>
      </c>
      <c r="GV1608" s="436">
        <f>GV1614</f>
        <v/>
      </c>
      <c r="GW1608" s="436">
        <f>GW1614</f>
        <v/>
      </c>
      <c r="GX1608" s="436">
        <f>GX1614</f>
        <v/>
      </c>
    </row>
    <row r="1609"/>
    <row r="1610">
      <c r="A1610" t="n">
        <v>17</v>
      </c>
      <c r="B1610" t="n">
        <v>0</v>
      </c>
      <c r="C1610">
        <f>ROW(SmtRes!A769)</f>
        <v/>
      </c>
      <c r="D1610">
        <f>ROW(EtalonRes!A706)</f>
        <v/>
      </c>
      <c r="E1610" t="inlineStr">
        <is>
          <t>1</t>
        </is>
      </c>
      <c r="F1610" t="inlineStr">
        <is>
          <t>67-5-2</t>
        </is>
      </c>
      <c r="G1610" t="inlineStr">
        <is>
          <t>Смена ламп люминесцентных</t>
        </is>
      </c>
      <c r="H1610" t="inlineStr">
        <is>
          <t>100 шт.</t>
        </is>
      </c>
      <c r="I1610">
        <f>ROUND(ROUND(3/100,4),7)</f>
        <v/>
      </c>
      <c r="J1610" t="n">
        <v>0</v>
      </c>
      <c r="K1610">
        <f>ROUND(ROUND(3/100,4),7)</f>
        <v/>
      </c>
      <c r="O1610">
        <f>ROUND(CP1610,0)</f>
        <v/>
      </c>
      <c r="P1610">
        <f>ROUND(CQ1610*I1610,0)</f>
        <v/>
      </c>
      <c r="Q1610">
        <f>(ROUND((ROUND(((ET1610)*I1610),0)*BB1610),0)+ROUND((ROUND(((AE1610-(EU1610))*I1610),0)*BS1610),0))</f>
        <v/>
      </c>
      <c r="R1610">
        <f>(ROUND((ROUND(((EU1610)*I1610),0)*BS1610),0)+ROUND((ROUND(((AE1610-(EU1610))*I1610),0)*BS1610),0))</f>
        <v/>
      </c>
      <c r="S1610">
        <f>ROUND(CT1610*I1610,0)</f>
        <v/>
      </c>
      <c r="T1610">
        <f>ROUND(CU1610*I1610,0)</f>
        <v/>
      </c>
      <c r="U1610">
        <f>ROUND(CV1610*I1610,7)</f>
        <v/>
      </c>
      <c r="V1610">
        <f>ROUND(CW1610*I1610,7)</f>
        <v/>
      </c>
      <c r="W1610">
        <f>ROUND(CX1610*I1610,0)</f>
        <v/>
      </c>
      <c r="X1610">
        <f>ROUND(CY1610,0)</f>
        <v/>
      </c>
      <c r="Y1610">
        <f>ROUND(CZ1610,0)</f>
        <v/>
      </c>
      <c r="AA1610" t="n">
        <v>78869116</v>
      </c>
      <c r="AB1610">
        <f>ROUND((AC1610+AD1610+AF1610),2)</f>
        <v/>
      </c>
      <c r="AC1610">
        <f>ROUND((ES1610),2)</f>
        <v/>
      </c>
      <c r="AD1610">
        <f>ROUND((((ET1610)-(EU1610))+AE1610),2)</f>
        <v/>
      </c>
      <c r="AE1610">
        <f>ROUND((EU1610),2)</f>
        <v/>
      </c>
      <c r="AF1610">
        <f>ROUND((EV1610),2)</f>
        <v/>
      </c>
      <c r="AG1610">
        <f>ROUND((AP1610),2)</f>
        <v/>
      </c>
      <c r="AH1610">
        <f>(EW1610)</f>
        <v/>
      </c>
      <c r="AI1610">
        <f>(EX1610)</f>
        <v/>
      </c>
      <c r="AJ1610">
        <f>(AS1610)</f>
        <v/>
      </c>
      <c r="AK1610" t="n">
        <v>970.5700000000001</v>
      </c>
      <c r="AL1610" t="n">
        <v>852</v>
      </c>
      <c r="AM1610" t="n">
        <v>0</v>
      </c>
      <c r="AN1610" t="n">
        <v>0</v>
      </c>
      <c r="AO1610" t="n">
        <v>118.57</v>
      </c>
      <c r="AP1610" t="n">
        <v>0</v>
      </c>
      <c r="AQ1610" t="n">
        <v>13.9</v>
      </c>
      <c r="AR1610" t="n">
        <v>0</v>
      </c>
      <c r="AS1610" t="n">
        <v>0</v>
      </c>
      <c r="AT1610" t="n">
        <v>91</v>
      </c>
      <c r="AU1610" t="n">
        <v>48</v>
      </c>
      <c r="AV1610" t="n">
        <v>1</v>
      </c>
      <c r="AW1610" t="n">
        <v>1</v>
      </c>
      <c r="AZ1610" t="n">
        <v>1</v>
      </c>
      <c r="BA1610" t="n">
        <v>52.25</v>
      </c>
      <c r="BB1610" t="n">
        <v>1</v>
      </c>
      <c r="BC1610" t="n">
        <v>4.14</v>
      </c>
      <c r="BD1610" t="inlineStr"/>
      <c r="BE1610" t="inlineStr"/>
      <c r="BF1610" t="inlineStr"/>
      <c r="BG1610" t="inlineStr"/>
      <c r="BH1610" t="n">
        <v>0</v>
      </c>
      <c r="BI1610" t="n">
        <v>1</v>
      </c>
      <c r="BJ1610" t="inlineStr">
        <is>
          <t>ТЕРр Московской обл., 67-5-2, приказ Минстроя России №675/пр от 28.02.2017 № 263/пр</t>
        </is>
      </c>
      <c r="BM1610" t="n">
        <v>67001</v>
      </c>
      <c r="BN1610" t="n">
        <v>0</v>
      </c>
      <c r="BO1610" t="inlineStr">
        <is>
          <t>67-5-2</t>
        </is>
      </c>
      <c r="BP1610" t="n">
        <v>1</v>
      </c>
      <c r="BQ1610" t="n">
        <v>6</v>
      </c>
      <c r="BR1610" t="n">
        <v>0</v>
      </c>
      <c r="BS1610" t="n">
        <v>52.25</v>
      </c>
      <c r="BT1610" t="n">
        <v>1</v>
      </c>
      <c r="BU1610" t="n">
        <v>1</v>
      </c>
      <c r="BV1610" t="n">
        <v>1</v>
      </c>
      <c r="BW1610" t="n">
        <v>1</v>
      </c>
      <c r="BX1610" t="n">
        <v>1</v>
      </c>
      <c r="BY1610" t="inlineStr"/>
      <c r="BZ1610" t="n">
        <v>91</v>
      </c>
      <c r="CA1610" t="n">
        <v>48</v>
      </c>
      <c r="CB1610" t="inlineStr"/>
      <c r="CE1610" t="n">
        <v>12</v>
      </c>
      <c r="CF1610" t="n">
        <v>0</v>
      </c>
      <c r="CG1610" t="n">
        <v>0</v>
      </c>
      <c r="CM1610" t="n">
        <v>0</v>
      </c>
      <c r="CN1610" t="inlineStr"/>
      <c r="CO1610" t="n">
        <v>0</v>
      </c>
      <c r="CP1610">
        <f>(P1610+Q1610+S1610)</f>
        <v/>
      </c>
      <c r="CQ1610">
        <f>AC1610*BC1610</f>
        <v/>
      </c>
      <c r="CR1610">
        <f>(ROUND((ROUND(((ET1610)*1),0)*BB1610),0)+ROUND((ROUND(((AE1610-(EU1610))*1),0)*BS1610),0))</f>
        <v/>
      </c>
      <c r="CS1610">
        <f>(ROUND((ROUND(((EU1610)*1),0)*BS1610),0)+ROUND((ROUND(((AE1610-(EU1610))*1),0)*BS1610),0))</f>
        <v/>
      </c>
      <c r="CT1610">
        <f>AF1610*BA1610</f>
        <v/>
      </c>
      <c r="CU1610">
        <f>AG1610</f>
        <v/>
      </c>
      <c r="CV1610">
        <f>AH1610</f>
        <v/>
      </c>
      <c r="CW1610">
        <f>AI1610</f>
        <v/>
      </c>
      <c r="CX1610">
        <f>AJ1610</f>
        <v/>
      </c>
      <c r="CY1610">
        <f>(((S1610+R1610)*AT1610)/100)</f>
        <v/>
      </c>
      <c r="CZ1610">
        <f>(((S1610+R1610)*AU1610)/100)</f>
        <v/>
      </c>
      <c r="DC1610" t="inlineStr"/>
      <c r="DD1610" t="inlineStr"/>
      <c r="DE1610" t="inlineStr"/>
      <c r="DF1610" t="inlineStr"/>
      <c r="DG1610" t="inlineStr"/>
      <c r="DH1610" t="inlineStr"/>
      <c r="DI1610" t="inlineStr"/>
      <c r="DJ1610" t="inlineStr"/>
      <c r="DK1610" t="inlineStr"/>
      <c r="DL1610" t="inlineStr"/>
      <c r="DM1610" t="inlineStr"/>
      <c r="DN1610" t="n">
        <v>0</v>
      </c>
      <c r="DO1610" t="n">
        <v>0</v>
      </c>
      <c r="DP1610" t="n">
        <v>1</v>
      </c>
      <c r="DQ1610" t="n">
        <v>1</v>
      </c>
      <c r="DU1610" t="n">
        <v>1010</v>
      </c>
      <c r="DV1610" t="inlineStr">
        <is>
          <t>100 шт.</t>
        </is>
      </c>
      <c r="DW1610" t="inlineStr">
        <is>
          <t>100 шт.</t>
        </is>
      </c>
      <c r="DX1610" t="n">
        <v>100</v>
      </c>
      <c r="DZ1610" t="inlineStr"/>
      <c r="EA1610" t="inlineStr"/>
      <c r="EB1610" t="inlineStr"/>
      <c r="EC1610" t="inlineStr"/>
      <c r="EE1610" t="n">
        <v>78726030</v>
      </c>
      <c r="EF1610" t="n">
        <v>6</v>
      </c>
      <c r="EG1610" t="inlineStr">
        <is>
          <t>Ремонтно-строительные работы</t>
        </is>
      </c>
      <c r="EH1610" t="n">
        <v>101</v>
      </c>
      <c r="EI1610" t="inlineStr">
        <is>
          <t>Электромонтажные работы</t>
        </is>
      </c>
      <c r="EJ1610" t="n">
        <v>1</v>
      </c>
      <c r="EK1610" t="n">
        <v>67001</v>
      </c>
      <c r="EL1610" t="inlineStr">
        <is>
          <t>Электромонтажные работы</t>
        </is>
      </c>
      <c r="EM1610" t="inlineStr">
        <is>
          <t>рФЕР-67</t>
        </is>
      </c>
      <c r="EO1610" t="inlineStr"/>
      <c r="EQ1610" t="n">
        <v>0</v>
      </c>
      <c r="ER1610" t="n">
        <v>970.5700000000001</v>
      </c>
      <c r="ES1610" t="n">
        <v>852</v>
      </c>
      <c r="ET1610" t="n">
        <v>0</v>
      </c>
      <c r="EU1610" t="n">
        <v>0</v>
      </c>
      <c r="EV1610" t="n">
        <v>118.57</v>
      </c>
      <c r="EW1610" t="n">
        <v>13.9</v>
      </c>
      <c r="EX1610" t="n">
        <v>0</v>
      </c>
      <c r="EY1610" t="n">
        <v>0</v>
      </c>
      <c r="FQ1610" t="n">
        <v>0</v>
      </c>
      <c r="FR1610" t="n">
        <v>0</v>
      </c>
      <c r="FS1610" t="n">
        <v>0</v>
      </c>
      <c r="FX1610" t="n">
        <v>91</v>
      </c>
      <c r="FY1610" t="n">
        <v>48</v>
      </c>
      <c r="GA1610" t="inlineStr"/>
      <c r="GD1610" t="n">
        <v>1</v>
      </c>
      <c r="GF1610" t="n">
        <v>1400342257</v>
      </c>
      <c r="GG1610" t="n">
        <v>2</v>
      </c>
      <c r="GH1610" t="n">
        <v>1</v>
      </c>
      <c r="GI1610" t="n">
        <v>2</v>
      </c>
      <c r="GJ1610" t="n">
        <v>0</v>
      </c>
      <c r="GK1610" t="n">
        <v>0</v>
      </c>
      <c r="GL1610">
        <f>ROUND(IF(AND(BH1610=3,BI1610=3,FS1610&lt;&gt;0),P1610,0),0)</f>
        <v/>
      </c>
      <c r="GM1610">
        <f>ROUND(O1610+X1610+Y1610,0)+GX1610</f>
        <v/>
      </c>
      <c r="GN1610">
        <f>IF(OR(BI1610=0,BI1610=1),GM1610-GX1610,0)</f>
        <v/>
      </c>
      <c r="GO1610">
        <f>IF(BI1610=2,GM1610-GX1610,0)</f>
        <v/>
      </c>
      <c r="GP1610">
        <f>IF(BI1610=4,GM1610-GX1610,0)</f>
        <v/>
      </c>
      <c r="GR1610" t="n">
        <v>0</v>
      </c>
      <c r="GS1610" t="n">
        <v>3</v>
      </c>
      <c r="GT1610" t="n">
        <v>0</v>
      </c>
      <c r="GU1610" t="inlineStr"/>
      <c r="GV1610">
        <f>ROUND((GT1610),2)</f>
        <v/>
      </c>
      <c r="GW1610" t="n">
        <v>1</v>
      </c>
      <c r="GX1610">
        <f>ROUND(HC1610*I1610,0)</f>
        <v/>
      </c>
      <c r="HA1610" t="n">
        <v>0</v>
      </c>
      <c r="HB1610" t="n">
        <v>0</v>
      </c>
      <c r="HC1610">
        <f>GV1610*GW1610</f>
        <v/>
      </c>
      <c r="HE1610" t="inlineStr"/>
      <c r="HF1610" t="inlineStr"/>
      <c r="HM1610" t="inlineStr"/>
      <c r="HN1610" t="inlineStr">
        <is>
          <t>Пр/812-101.0-1</t>
        </is>
      </c>
      <c r="HO1610" t="inlineStr">
        <is>
          <t>Пр/774-101.0</t>
        </is>
      </c>
      <c r="HP1610" t="inlineStr">
        <is>
          <t>Электромонтажные работы</t>
        </is>
      </c>
      <c r="HQ1610" t="inlineStr">
        <is>
          <t>Электромонтажные работы</t>
        </is>
      </c>
      <c r="HS1610" t="n">
        <v>0</v>
      </c>
      <c r="IK1610" t="n">
        <v>0</v>
      </c>
    </row>
    <row r="1611">
      <c r="A1611" t="n">
        <v>18</v>
      </c>
      <c r="B1611" t="n">
        <v>0</v>
      </c>
      <c r="C1611" t="n">
        <v>769</v>
      </c>
      <c r="E1611" t="inlineStr">
        <is>
          <t>1,1</t>
        </is>
      </c>
      <c r="F1611" t="inlineStr">
        <is>
          <t>509-6744</t>
        </is>
      </c>
      <c r="G1611" t="inlineStr">
        <is>
          <t>Лампы люминесцентные компактные энергосберегающие с цоколем Е27 мощностью 55 Вт</t>
        </is>
      </c>
      <c r="H1611" t="inlineStr">
        <is>
          <t>шт.</t>
        </is>
      </c>
      <c r="I1611">
        <f>I1610*J1611</f>
        <v/>
      </c>
      <c r="J1611" t="n">
        <v>100</v>
      </c>
      <c r="K1611" t="n">
        <v>100</v>
      </c>
      <c r="O1611">
        <f>ROUND(CP1611,0)</f>
        <v/>
      </c>
      <c r="P1611">
        <f>ROUND(CQ1611*I1611,0)</f>
        <v/>
      </c>
      <c r="Q1611">
        <f>(ROUND((ROUND(((ET1611)*I1611),0)*BB1611),0)+ROUND((ROUND(((AE1611-(EU1611))*I1611),0)*BS1611),0))</f>
        <v/>
      </c>
      <c r="R1611">
        <f>(ROUND((ROUND(((EU1611)*I1611),0)*BS1611),0)+ROUND((ROUND(((AE1611-(EU1611))*I1611),0)*BS1611),0))</f>
        <v/>
      </c>
      <c r="S1611">
        <f>ROUND(CT1611*I1611,0)</f>
        <v/>
      </c>
      <c r="T1611">
        <f>ROUND(CU1611*I1611,0)</f>
        <v/>
      </c>
      <c r="U1611">
        <f>ROUND(CV1611*I1611,7)</f>
        <v/>
      </c>
      <c r="V1611">
        <f>ROUND(CW1611*I1611,7)</f>
        <v/>
      </c>
      <c r="W1611">
        <f>ROUND(CX1611*I1611,0)</f>
        <v/>
      </c>
      <c r="X1611">
        <f>ROUND(CY1611,0)</f>
        <v/>
      </c>
      <c r="Y1611">
        <f>ROUND(CZ1611,0)</f>
        <v/>
      </c>
      <c r="AA1611" t="n">
        <v>78869116</v>
      </c>
      <c r="AB1611">
        <f>ROUND((AC1611+AD1611+AF1611),2)</f>
        <v/>
      </c>
      <c r="AC1611">
        <f>ROUND((ES1611),2)</f>
        <v/>
      </c>
      <c r="AD1611">
        <f>ROUND((((ET1611)-(EU1611))+AE1611),2)</f>
        <v/>
      </c>
      <c r="AE1611">
        <f>ROUND((EU1611),2)</f>
        <v/>
      </c>
      <c r="AF1611">
        <f>ROUND((EV1611),2)</f>
        <v/>
      </c>
      <c r="AG1611">
        <f>ROUND((AP1611),2)</f>
        <v/>
      </c>
      <c r="AH1611">
        <f>(EW1611)</f>
        <v/>
      </c>
      <c r="AI1611">
        <f>(EX1611)</f>
        <v/>
      </c>
      <c r="AJ1611">
        <f>(AS1611)</f>
        <v/>
      </c>
      <c r="AK1611" t="n">
        <v>140.69</v>
      </c>
      <c r="AL1611" t="n">
        <v>140.69</v>
      </c>
      <c r="AM1611" t="n">
        <v>0</v>
      </c>
      <c r="AN1611" t="n">
        <v>0</v>
      </c>
      <c r="AO1611" t="n">
        <v>0</v>
      </c>
      <c r="AP1611" t="n">
        <v>0</v>
      </c>
      <c r="AQ1611" t="n">
        <v>0</v>
      </c>
      <c r="AR1611" t="n">
        <v>0</v>
      </c>
      <c r="AS1611" t="n">
        <v>0.02</v>
      </c>
      <c r="AT1611" t="n">
        <v>91</v>
      </c>
      <c r="AU1611" t="n">
        <v>48</v>
      </c>
      <c r="AV1611" t="n">
        <v>1</v>
      </c>
      <c r="AW1611" t="n">
        <v>1</v>
      </c>
      <c r="AZ1611" t="n">
        <v>1</v>
      </c>
      <c r="BA1611" t="n">
        <v>1</v>
      </c>
      <c r="BB1611" t="n">
        <v>1</v>
      </c>
      <c r="BC1611" t="n">
        <v>1.69</v>
      </c>
      <c r="BD1611" t="inlineStr"/>
      <c r="BE1611" t="inlineStr"/>
      <c r="BF1611" t="inlineStr"/>
      <c r="BG1611" t="inlineStr"/>
      <c r="BH1611" t="n">
        <v>3</v>
      </c>
      <c r="BI1611" t="n">
        <v>1</v>
      </c>
      <c r="BJ1611" t="inlineStr">
        <is>
          <t>ТССЦ Московской обл., 509-6744, приказ Минстроя России №675/пр от 28.02.2017 № 258/пр</t>
        </is>
      </c>
      <c r="BM1611" t="n">
        <v>67001</v>
      </c>
      <c r="BN1611" t="n">
        <v>0</v>
      </c>
      <c r="BO1611" t="inlineStr">
        <is>
          <t>509-6744</t>
        </is>
      </c>
      <c r="BP1611" t="n">
        <v>1</v>
      </c>
      <c r="BQ1611" t="n">
        <v>6</v>
      </c>
      <c r="BR1611" t="n">
        <v>0</v>
      </c>
      <c r="BS1611" t="n">
        <v>1</v>
      </c>
      <c r="BT1611" t="n">
        <v>1</v>
      </c>
      <c r="BU1611" t="n">
        <v>1</v>
      </c>
      <c r="BV1611" t="n">
        <v>1</v>
      </c>
      <c r="BW1611" t="n">
        <v>1</v>
      </c>
      <c r="BX1611" t="n">
        <v>1</v>
      </c>
      <c r="BY1611" t="inlineStr"/>
      <c r="BZ1611" t="n">
        <v>91</v>
      </c>
      <c r="CA1611" t="n">
        <v>48</v>
      </c>
      <c r="CB1611" t="inlineStr"/>
      <c r="CE1611" t="n">
        <v>12</v>
      </c>
      <c r="CF1611" t="n">
        <v>0</v>
      </c>
      <c r="CG1611" t="n">
        <v>0</v>
      </c>
      <c r="CM1611" t="n">
        <v>0</v>
      </c>
      <c r="CN1611" t="inlineStr"/>
      <c r="CO1611" t="n">
        <v>0</v>
      </c>
      <c r="CP1611">
        <f>(P1611+Q1611+S1611)</f>
        <v/>
      </c>
      <c r="CQ1611">
        <f>AC1611*BC1611</f>
        <v/>
      </c>
      <c r="CR1611">
        <f>(ROUND((ROUND(((ET1611)*1),0)*BB1611),0)+ROUND((ROUND(((AE1611-(EU1611))*1),0)*BS1611),0))</f>
        <v/>
      </c>
      <c r="CS1611">
        <f>(ROUND((ROUND(((EU1611)*1),0)*BS1611),0)+ROUND((ROUND(((AE1611-(EU1611))*1),0)*BS1611),0))</f>
        <v/>
      </c>
      <c r="CT1611">
        <f>AF1611*BA1611</f>
        <v/>
      </c>
      <c r="CU1611">
        <f>AG1611</f>
        <v/>
      </c>
      <c r="CV1611">
        <f>AH1611</f>
        <v/>
      </c>
      <c r="CW1611">
        <f>AI1611</f>
        <v/>
      </c>
      <c r="CX1611">
        <f>AJ1611</f>
        <v/>
      </c>
      <c r="CY1611">
        <f>(((S1611+R1611)*AT1611)/100)</f>
        <v/>
      </c>
      <c r="CZ1611">
        <f>(((S1611+R1611)*AU1611)/100)</f>
        <v/>
      </c>
      <c r="DC1611" t="inlineStr"/>
      <c r="DD1611" t="inlineStr"/>
      <c r="DE1611" t="inlineStr"/>
      <c r="DF1611" t="inlineStr"/>
      <c r="DG1611" t="inlineStr"/>
      <c r="DH1611" t="inlineStr"/>
      <c r="DI1611" t="inlineStr"/>
      <c r="DJ1611" t="inlineStr"/>
      <c r="DK1611" t="inlineStr"/>
      <c r="DL1611" t="inlineStr"/>
      <c r="DM1611" t="inlineStr"/>
      <c r="DN1611" t="n">
        <v>0</v>
      </c>
      <c r="DO1611" t="n">
        <v>0</v>
      </c>
      <c r="DP1611" t="n">
        <v>1</v>
      </c>
      <c r="DQ1611" t="n">
        <v>1</v>
      </c>
      <c r="DU1611" t="n">
        <v>1010</v>
      </c>
      <c r="DV1611" t="inlineStr">
        <is>
          <t>шт.</t>
        </is>
      </c>
      <c r="DW1611" t="inlineStr">
        <is>
          <t>шт.</t>
        </is>
      </c>
      <c r="DX1611" t="n">
        <v>1</v>
      </c>
      <c r="DZ1611" t="inlineStr"/>
      <c r="EA1611" t="inlineStr"/>
      <c r="EB1611" t="inlineStr"/>
      <c r="EC1611" t="inlineStr"/>
      <c r="EE1611" t="n">
        <v>78726030</v>
      </c>
      <c r="EF1611" t="n">
        <v>6</v>
      </c>
      <c r="EG1611" t="inlineStr">
        <is>
          <t>Ремонтно-строительные работы</t>
        </is>
      </c>
      <c r="EH1611" t="n">
        <v>101</v>
      </c>
      <c r="EI1611" t="inlineStr">
        <is>
          <t>Электромонтажные работы</t>
        </is>
      </c>
      <c r="EJ1611" t="n">
        <v>1</v>
      </c>
      <c r="EK1611" t="n">
        <v>67001</v>
      </c>
      <c r="EL1611" t="inlineStr">
        <is>
          <t>Электромонтажные работы</t>
        </is>
      </c>
      <c r="EM1611" t="inlineStr">
        <is>
          <t>рФЕР-67</t>
        </is>
      </c>
      <c r="EO1611" t="inlineStr"/>
      <c r="EQ1611" t="n">
        <v>0</v>
      </c>
      <c r="ER1611" t="n">
        <v>140.69</v>
      </c>
      <c r="ES1611" t="n">
        <v>140.69</v>
      </c>
      <c r="ET1611" t="n">
        <v>0</v>
      </c>
      <c r="EU1611" t="n">
        <v>0</v>
      </c>
      <c r="EV1611" t="n">
        <v>0</v>
      </c>
      <c r="EW1611" t="n">
        <v>0</v>
      </c>
      <c r="EX1611" t="n">
        <v>0</v>
      </c>
      <c r="FQ1611" t="n">
        <v>0</v>
      </c>
      <c r="FR1611" t="n">
        <v>0</v>
      </c>
      <c r="FS1611" t="n">
        <v>0</v>
      </c>
      <c r="FX1611" t="n">
        <v>91</v>
      </c>
      <c r="FY1611" t="n">
        <v>48</v>
      </c>
      <c r="GA1611" t="inlineStr"/>
      <c r="GD1611" t="n">
        <v>1</v>
      </c>
      <c r="GF1611" t="n">
        <v>-228955380</v>
      </c>
      <c r="GG1611" t="n">
        <v>2</v>
      </c>
      <c r="GH1611" t="n">
        <v>1</v>
      </c>
      <c r="GI1611" t="n">
        <v>2</v>
      </c>
      <c r="GJ1611" t="n">
        <v>0</v>
      </c>
      <c r="GK1611" t="n">
        <v>0</v>
      </c>
      <c r="GL1611">
        <f>ROUND(IF(AND(BH1611=3,BI1611=3,FS1611&lt;&gt;0),P1611,0),0)</f>
        <v/>
      </c>
      <c r="GM1611">
        <f>ROUND(O1611+X1611+Y1611,0)+GX1611</f>
        <v/>
      </c>
      <c r="GN1611">
        <f>IF(OR(BI1611=0,BI1611=1),GM1611-GX1611,0)</f>
        <v/>
      </c>
      <c r="GO1611">
        <f>IF(BI1611=2,GM1611-GX1611,0)</f>
        <v/>
      </c>
      <c r="GP1611">
        <f>IF(BI1611=4,GM1611-GX1611,0)</f>
        <v/>
      </c>
      <c r="GR1611" t="n">
        <v>0</v>
      </c>
      <c r="GS1611" t="n">
        <v>3</v>
      </c>
      <c r="GT1611" t="n">
        <v>0</v>
      </c>
      <c r="GU1611" t="inlineStr"/>
      <c r="GV1611">
        <f>ROUND((GT1611),2)</f>
        <v/>
      </c>
      <c r="GW1611" t="n">
        <v>1</v>
      </c>
      <c r="GX1611">
        <f>ROUND(HC1611*I1611,0)</f>
        <v/>
      </c>
      <c r="HA1611" t="n">
        <v>0</v>
      </c>
      <c r="HB1611" t="n">
        <v>0</v>
      </c>
      <c r="HC1611">
        <f>GV1611*GW1611</f>
        <v/>
      </c>
      <c r="HE1611" t="inlineStr"/>
      <c r="HF1611" t="inlineStr"/>
      <c r="HM1611" t="inlineStr"/>
      <c r="HN1611" t="inlineStr">
        <is>
          <t>Пр/812-101.0-1</t>
        </is>
      </c>
      <c r="HO1611" t="inlineStr">
        <is>
          <t>Пр/774-101.0</t>
        </is>
      </c>
      <c r="HP1611" t="inlineStr">
        <is>
          <t>Электромонтажные работы</t>
        </is>
      </c>
      <c r="HQ1611" t="inlineStr">
        <is>
          <t>Электромонтажные работы</t>
        </is>
      </c>
      <c r="HS1611" t="n">
        <v>0</v>
      </c>
      <c r="IK1611" t="n">
        <v>0</v>
      </c>
    </row>
    <row r="1612">
      <c r="A1612" t="n">
        <v>17</v>
      </c>
      <c r="B1612" t="n">
        <v>0</v>
      </c>
      <c r="C1612">
        <f>ROW(SmtRes!A775)</f>
        <v/>
      </c>
      <c r="D1612">
        <f>ROW(EtalonRes!A712)</f>
        <v/>
      </c>
      <c r="E1612" t="inlineStr">
        <is>
          <t>2</t>
        </is>
      </c>
      <c r="F1612" t="inlineStr">
        <is>
          <t>16-07-005-1</t>
        </is>
      </c>
      <c r="G1612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612" t="inlineStr">
        <is>
          <t>100 м трубопровода</t>
        </is>
      </c>
      <c r="I1612">
        <f>ROUND(ROUND(27/100,4),7)</f>
        <v/>
      </c>
      <c r="J1612" t="n">
        <v>0</v>
      </c>
      <c r="K1612">
        <f>ROUND(ROUND(27/100,4),7)</f>
        <v/>
      </c>
      <c r="O1612">
        <f>ROUND(CP1612,0)</f>
        <v/>
      </c>
      <c r="P1612">
        <f>ROUND(CQ1612*I1612,0)</f>
        <v/>
      </c>
      <c r="Q1612">
        <f>(ROUND((ROUND((((ET1612*ROUND(5,7)))*I1612),0)*BB1612),0)+ROUND((ROUND(((AE1612-((EU1612*ROUND(5,7))))*I1612),0)*BS1612),0))</f>
        <v/>
      </c>
      <c r="R1612">
        <f>(ROUND((ROUND((((EU1612*ROUND(5,7)))*I1612),0)*BS1612),0)+ROUND((ROUND(((AE1612-((EU1612*ROUND(5,7))))*I1612),0)*BS1612),0))</f>
        <v/>
      </c>
      <c r="S1612">
        <f>ROUND(CT1612*I1612,0)</f>
        <v/>
      </c>
      <c r="T1612">
        <f>ROUND(CU1612*I1612,0)</f>
        <v/>
      </c>
      <c r="U1612">
        <f>ROUND(CV1612*I1612,7)</f>
        <v/>
      </c>
      <c r="V1612">
        <f>ROUND(CW1612*I1612,7)</f>
        <v/>
      </c>
      <c r="W1612">
        <f>ROUND(CX1612*I1612,0)</f>
        <v/>
      </c>
      <c r="X1612">
        <f>ROUND(CY1612,0)</f>
        <v/>
      </c>
      <c r="Y1612">
        <f>ROUND(CZ1612,0)</f>
        <v/>
      </c>
      <c r="AA1612" t="n">
        <v>78869116</v>
      </c>
      <c r="AB1612">
        <f>ROUND((AC1612+AD1612+AF1612),2)</f>
        <v/>
      </c>
      <c r="AC1612">
        <f>ROUND(((ES1612*ROUND(5,7))),2)</f>
        <v/>
      </c>
      <c r="AD1612">
        <f>ROUND(((((ET1612*ROUND(5,7)))-((EU1612*ROUND(5,7))))+AE1612),2)</f>
        <v/>
      </c>
      <c r="AE1612">
        <f>ROUND(((EU1612*ROUND(5,7))),2)</f>
        <v/>
      </c>
      <c r="AF1612">
        <f>ROUND(((EV1612*ROUND(5,7))),2)</f>
        <v/>
      </c>
      <c r="AG1612">
        <f>ROUND((AP1612),2)</f>
        <v/>
      </c>
      <c r="AH1612">
        <f>((EW1612*ROUND(5,7)))</f>
        <v/>
      </c>
      <c r="AI1612">
        <f>((EX1612*ROUND(5,7)))</f>
        <v/>
      </c>
      <c r="AJ1612">
        <f>(AS1612)</f>
        <v/>
      </c>
      <c r="AK1612" t="n">
        <v>107.11</v>
      </c>
      <c r="AL1612" t="n">
        <v>4.28</v>
      </c>
      <c r="AM1612" t="n">
        <v>44.51</v>
      </c>
      <c r="AN1612" t="n">
        <v>0</v>
      </c>
      <c r="AO1612" t="n">
        <v>58.32</v>
      </c>
      <c r="AP1612" t="n">
        <v>0</v>
      </c>
      <c r="AQ1612" t="n">
        <v>5.01</v>
      </c>
      <c r="AR1612" t="n">
        <v>0</v>
      </c>
      <c r="AS1612" t="n">
        <v>0</v>
      </c>
      <c r="AT1612" t="n">
        <v>121</v>
      </c>
      <c r="AU1612" t="n">
        <v>72</v>
      </c>
      <c r="AV1612" t="n">
        <v>1</v>
      </c>
      <c r="AW1612" t="n">
        <v>1</v>
      </c>
      <c r="AZ1612" t="n">
        <v>1</v>
      </c>
      <c r="BA1612" t="n">
        <v>52.25</v>
      </c>
      <c r="BB1612" t="n">
        <v>5.97</v>
      </c>
      <c r="BC1612" t="n">
        <v>11.38</v>
      </c>
      <c r="BD1612" t="inlineStr"/>
      <c r="BE1612" t="inlineStr"/>
      <c r="BF1612" t="inlineStr"/>
      <c r="BG1612" t="inlineStr"/>
      <c r="BH1612" t="n">
        <v>0</v>
      </c>
      <c r="BI1612" t="n">
        <v>1</v>
      </c>
      <c r="BJ1612" t="inlineStr">
        <is>
          <t>ТЕР Московской обл., 16-07-005-1, приказ Минстроя России №675/пр от 28.02.2017 № 260/пр</t>
        </is>
      </c>
      <c r="BM1612" t="n">
        <v>16001</v>
      </c>
      <c r="BN1612" t="n">
        <v>0</v>
      </c>
      <c r="BO1612" t="inlineStr">
        <is>
          <t>16-07-005-1</t>
        </is>
      </c>
      <c r="BP1612" t="n">
        <v>1</v>
      </c>
      <c r="BQ1612" t="n">
        <v>2</v>
      </c>
      <c r="BR1612" t="n">
        <v>0</v>
      </c>
      <c r="BS1612" t="n">
        <v>52.25</v>
      </c>
      <c r="BT1612" t="n">
        <v>1</v>
      </c>
      <c r="BU1612" t="n">
        <v>1</v>
      </c>
      <c r="BV1612" t="n">
        <v>1</v>
      </c>
      <c r="BW1612" t="n">
        <v>1</v>
      </c>
      <c r="BX1612" t="n">
        <v>1</v>
      </c>
      <c r="BY1612" t="inlineStr"/>
      <c r="BZ1612" t="n">
        <v>121</v>
      </c>
      <c r="CA1612" t="n">
        <v>72</v>
      </c>
      <c r="CB1612" t="inlineStr"/>
      <c r="CE1612" t="n">
        <v>12</v>
      </c>
      <c r="CF1612" t="n">
        <v>0</v>
      </c>
      <c r="CG1612" t="n">
        <v>0</v>
      </c>
      <c r="CM1612" t="n">
        <v>0</v>
      </c>
      <c r="CN1612" t="inlineStr"/>
      <c r="CO1612" t="n">
        <v>0</v>
      </c>
      <c r="CP1612">
        <f>(P1612+Q1612+S1612)</f>
        <v/>
      </c>
      <c r="CQ1612">
        <f>AC1612*BC1612</f>
        <v/>
      </c>
      <c r="CR1612">
        <f>(ROUND((ROUND((((ET1612*ROUND(5,7)))*1),0)*BB1612),0)+ROUND((ROUND(((AE1612-((EU1612*ROUND(5,7))))*1),0)*BS1612),0))</f>
        <v/>
      </c>
      <c r="CS1612">
        <f>(ROUND((ROUND((((EU1612*ROUND(5,7)))*1),0)*BS1612),0)+ROUND((ROUND(((AE1612-((EU1612*ROUND(5,7))))*1),0)*BS1612),0))</f>
        <v/>
      </c>
      <c r="CT1612">
        <f>AF1612*BA1612</f>
        <v/>
      </c>
      <c r="CU1612">
        <f>AG1612</f>
        <v/>
      </c>
      <c r="CV1612">
        <f>AH1612</f>
        <v/>
      </c>
      <c r="CW1612">
        <f>AI1612</f>
        <v/>
      </c>
      <c r="CX1612">
        <f>AJ1612</f>
        <v/>
      </c>
      <c r="CY1612">
        <f>(((S1612+R1612)*AT1612)/100)</f>
        <v/>
      </c>
      <c r="CZ1612">
        <f>(((S1612+R1612)*AU1612)/100)</f>
        <v/>
      </c>
      <c r="DC1612" t="inlineStr"/>
      <c r="DD1612" t="inlineStr">
        <is>
          <t>)*5</t>
        </is>
      </c>
      <c r="DE1612" t="inlineStr">
        <is>
          <t>)*5</t>
        </is>
      </c>
      <c r="DF1612" t="inlineStr">
        <is>
          <t>)*5</t>
        </is>
      </c>
      <c r="DG1612" t="inlineStr">
        <is>
          <t>)*5</t>
        </is>
      </c>
      <c r="DH1612" t="inlineStr"/>
      <c r="DI1612" t="inlineStr">
        <is>
          <t>)*5</t>
        </is>
      </c>
      <c r="DJ1612" t="inlineStr">
        <is>
          <t>)*5</t>
        </is>
      </c>
      <c r="DK1612" t="inlineStr"/>
      <c r="DL1612" t="inlineStr"/>
      <c r="DM1612" t="inlineStr"/>
      <c r="DN1612" t="n">
        <v>0</v>
      </c>
      <c r="DO1612" t="n">
        <v>0</v>
      </c>
      <c r="DP1612" t="n">
        <v>1</v>
      </c>
      <c r="DQ1612" t="n">
        <v>1</v>
      </c>
      <c r="DU1612" t="n">
        <v>1013</v>
      </c>
      <c r="DV1612" t="inlineStr">
        <is>
          <t>100 м трубопровода</t>
        </is>
      </c>
      <c r="DW1612" t="inlineStr">
        <is>
          <t>100 м трубопровода</t>
        </is>
      </c>
      <c r="DX1612" t="n">
        <v>1</v>
      </c>
      <c r="DZ1612" t="inlineStr"/>
      <c r="EA1612" t="inlineStr"/>
      <c r="EB1612" t="inlineStr"/>
      <c r="EC1612" t="inlineStr"/>
      <c r="EE1612" t="n">
        <v>78725882</v>
      </c>
      <c r="EF1612" t="n">
        <v>2</v>
      </c>
      <c r="EG1612" t="inlineStr">
        <is>
          <t>Общестроительные работы</t>
        </is>
      </c>
      <c r="EH1612" t="n">
        <v>16</v>
      </c>
      <c r="EI161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12" t="n">
        <v>1</v>
      </c>
      <c r="EK1612" t="n">
        <v>16001</v>
      </c>
      <c r="EL1612" t="inlineStr">
        <is>
          <t>Трубопроводы внутренние</t>
        </is>
      </c>
      <c r="EM1612" t="inlineStr">
        <is>
          <t>ФЕР-16</t>
        </is>
      </c>
      <c r="EO1612" t="inlineStr"/>
      <c r="EQ1612" t="n">
        <v>0</v>
      </c>
      <c r="ER1612" t="n">
        <v>107.11</v>
      </c>
      <c r="ES1612" t="n">
        <v>4.28</v>
      </c>
      <c r="ET1612" t="n">
        <v>44.51</v>
      </c>
      <c r="EU1612" t="n">
        <v>0</v>
      </c>
      <c r="EV1612" t="n">
        <v>58.32</v>
      </c>
      <c r="EW1612" t="n">
        <v>5.01</v>
      </c>
      <c r="EX1612" t="n">
        <v>0</v>
      </c>
      <c r="EY1612" t="n">
        <v>0</v>
      </c>
      <c r="FQ1612" t="n">
        <v>0</v>
      </c>
      <c r="FR1612" t="n">
        <v>0</v>
      </c>
      <c r="FS1612" t="n">
        <v>0</v>
      </c>
      <c r="FX1612" t="n">
        <v>121</v>
      </c>
      <c r="FY1612" t="n">
        <v>72</v>
      </c>
      <c r="GA1612" t="inlineStr"/>
      <c r="GD1612" t="n">
        <v>1</v>
      </c>
      <c r="GF1612" t="n">
        <v>635989612</v>
      </c>
      <c r="GG1612" t="n">
        <v>2</v>
      </c>
      <c r="GH1612" t="n">
        <v>1</v>
      </c>
      <c r="GI1612" t="n">
        <v>2</v>
      </c>
      <c r="GJ1612" t="n">
        <v>0</v>
      </c>
      <c r="GK1612" t="n">
        <v>0</v>
      </c>
      <c r="GL1612">
        <f>ROUND(IF(AND(BH1612=3,BI1612=3,FS1612&lt;&gt;0),P1612,0),0)</f>
        <v/>
      </c>
      <c r="GM1612">
        <f>ROUND(O1612+X1612+Y1612,0)+GX1612</f>
        <v/>
      </c>
      <c r="GN1612">
        <f>IF(OR(BI1612=0,BI1612=1),GM1612-GX1612,0)</f>
        <v/>
      </c>
      <c r="GO1612">
        <f>IF(BI1612=2,GM1612-GX1612,0)</f>
        <v/>
      </c>
      <c r="GP1612">
        <f>IF(BI1612=4,GM1612-GX1612,0)</f>
        <v/>
      </c>
      <c r="GR1612" t="n">
        <v>0</v>
      </c>
      <c r="GS1612" t="n">
        <v>3</v>
      </c>
      <c r="GT1612" t="n">
        <v>0</v>
      </c>
      <c r="GU1612" t="inlineStr"/>
      <c r="GV1612">
        <f>ROUND((GT1612),2)</f>
        <v/>
      </c>
      <c r="GW1612" t="n">
        <v>1</v>
      </c>
      <c r="GX1612">
        <f>ROUND(HC1612*I1612,0)</f>
        <v/>
      </c>
      <c r="HA1612" t="n">
        <v>0</v>
      </c>
      <c r="HB1612" t="n">
        <v>0</v>
      </c>
      <c r="HC1612">
        <f>GV1612*GW1612</f>
        <v/>
      </c>
      <c r="HE1612" t="inlineStr"/>
      <c r="HF1612" t="inlineStr"/>
      <c r="HM1612" t="inlineStr"/>
      <c r="HN1612" t="inlineStr">
        <is>
          <t>Пр/812-016.0-1</t>
        </is>
      </c>
      <c r="HO1612" t="inlineStr">
        <is>
          <t>Пр/774-016.0</t>
        </is>
      </c>
      <c r="HP161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1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12" t="n">
        <v>0</v>
      </c>
      <c r="IK1612" t="n">
        <v>0</v>
      </c>
    </row>
    <row r="1613"/>
    <row r="1614">
      <c r="A1614" s="435" t="n">
        <v>51</v>
      </c>
      <c r="B1614" s="435">
        <f>B1606</f>
        <v/>
      </c>
      <c r="C1614" s="435">
        <f>A1606</f>
        <v/>
      </c>
      <c r="D1614" s="435">
        <f>ROW(A1606)</f>
        <v/>
      </c>
      <c r="E1614" s="435" t="n"/>
      <c r="F1614" s="435">
        <f>IF(F1606&lt;&gt;"",F1606,"")</f>
        <v/>
      </c>
      <c r="G1614" s="435">
        <f>IF(G1606&lt;&gt;"",G1606,"")</f>
        <v/>
      </c>
      <c r="H1614" s="435" t="n">
        <v>0</v>
      </c>
      <c r="I1614" s="435" t="n"/>
      <c r="J1614" s="435" t="n"/>
      <c r="K1614" s="435" t="n"/>
      <c r="L1614" s="435" t="n"/>
      <c r="M1614" s="435" t="n"/>
      <c r="N1614" s="435" t="n"/>
      <c r="O1614" s="435" t="n">
        <v>0</v>
      </c>
      <c r="P1614" s="435" t="n">
        <v>0</v>
      </c>
      <c r="Q1614" s="435" t="n">
        <v>0</v>
      </c>
      <c r="R1614" s="435" t="n">
        <v>0</v>
      </c>
      <c r="S1614" s="435" t="n">
        <v>0</v>
      </c>
      <c r="T1614" s="435" t="n">
        <v>0</v>
      </c>
      <c r="U1614" s="435" t="n">
        <v>0</v>
      </c>
      <c r="V1614" s="435" t="n">
        <v>0</v>
      </c>
      <c r="W1614" s="435" t="n">
        <v>0</v>
      </c>
      <c r="X1614" s="435" t="n">
        <v>0</v>
      </c>
      <c r="Y1614" s="435" t="n">
        <v>0</v>
      </c>
      <c r="Z1614" s="435" t="n"/>
      <c r="AA1614" s="435" t="n"/>
      <c r="AB1614" s="435" t="n"/>
      <c r="AC1614" s="435" t="n"/>
      <c r="AD1614" s="435" t="n"/>
      <c r="AE1614" s="435" t="n"/>
      <c r="AF1614" s="435" t="n"/>
      <c r="AG1614" s="435" t="n"/>
      <c r="AH1614" s="435" t="n"/>
      <c r="AI1614" s="435" t="n"/>
      <c r="AJ1614" s="435" t="n"/>
      <c r="AK1614" s="435" t="n"/>
      <c r="AL1614" s="435" t="n"/>
      <c r="AM1614" s="435" t="n"/>
      <c r="AN1614" s="435" t="n"/>
      <c r="AO1614" s="435">
        <f>ROUND(BX1614,0)</f>
        <v/>
      </c>
      <c r="AP1614" s="435">
        <f>ROUND(BY1614,0)</f>
        <v/>
      </c>
      <c r="AQ1614" s="435">
        <f>ROUND(BZ1614,0)</f>
        <v/>
      </c>
      <c r="AR1614" s="435">
        <f>ROUND(CA1614,0)</f>
        <v/>
      </c>
      <c r="AS1614" s="435">
        <f>ROUND(CB1614,0)</f>
        <v/>
      </c>
      <c r="AT1614" s="435">
        <f>ROUND(CC1614,0)</f>
        <v/>
      </c>
      <c r="AU1614" s="435">
        <f>ROUND(CD1614,0)</f>
        <v/>
      </c>
      <c r="AV1614" s="435">
        <f>ROUND(CE1614,0)</f>
        <v/>
      </c>
      <c r="AW1614" s="435">
        <f>ROUND(CF1614,0)</f>
        <v/>
      </c>
      <c r="AX1614" s="435">
        <f>ROUND(CG1614,0)</f>
        <v/>
      </c>
      <c r="AY1614" s="435">
        <f>ROUND(CH1614,0)</f>
        <v/>
      </c>
      <c r="AZ1614" s="435">
        <f>ROUND(CI1614,0)</f>
        <v/>
      </c>
      <c r="BA1614" s="435">
        <f>ROUND(CJ1614,0)</f>
        <v/>
      </c>
      <c r="BB1614" s="435">
        <f>ROUND(CK1614,0)</f>
        <v/>
      </c>
      <c r="BC1614" s="435">
        <f>ROUND(CL1614,0)</f>
        <v/>
      </c>
      <c r="BD1614" s="435">
        <f>ROUND(CM1614,0)</f>
        <v/>
      </c>
      <c r="BE1614" s="435" t="n"/>
      <c r="BF1614" s="435" t="n"/>
      <c r="BG1614" s="435" t="n"/>
      <c r="BH1614" s="435" t="n"/>
      <c r="BI1614" s="435" t="n"/>
      <c r="BJ1614" s="435" t="n"/>
      <c r="BK1614" s="435" t="n"/>
      <c r="BL1614" s="435" t="n"/>
      <c r="BM1614" s="435" t="n"/>
      <c r="BN1614" s="435" t="n"/>
      <c r="BO1614" s="435" t="n"/>
      <c r="BP1614" s="435" t="n"/>
      <c r="BQ1614" s="435" t="n"/>
      <c r="BR1614" s="435" t="n"/>
      <c r="BS1614" s="435" t="n"/>
      <c r="BT1614" s="435" t="n"/>
      <c r="BU1614" s="435" t="n"/>
      <c r="BV1614" s="435" t="n"/>
      <c r="BW1614" s="435" t="n"/>
      <c r="BX1614" s="435" t="n"/>
      <c r="BY1614" s="435" t="n"/>
      <c r="BZ1614" s="435" t="n"/>
      <c r="CA1614" s="435" t="n"/>
      <c r="CB1614" s="435" t="n"/>
      <c r="CC1614" s="435" t="n"/>
      <c r="CD1614" s="435" t="n"/>
      <c r="CE1614" s="435" t="n"/>
      <c r="CF1614" s="435" t="n"/>
      <c r="CG1614" s="435" t="n"/>
      <c r="CH1614" s="435" t="n"/>
      <c r="CI1614" s="435" t="n"/>
      <c r="CJ1614" s="435" t="n"/>
      <c r="CK1614" s="435" t="n"/>
      <c r="CL1614" s="435" t="n"/>
      <c r="CM1614" s="435" t="n"/>
      <c r="CN1614" s="435" t="n"/>
      <c r="CO1614" s="435" t="n"/>
      <c r="CP1614" s="435" t="n"/>
      <c r="CQ1614" s="435" t="n"/>
      <c r="CR1614" s="435" t="n"/>
      <c r="CS1614" s="435" t="n"/>
      <c r="CT1614" s="435" t="n"/>
      <c r="CU1614" s="435" t="n"/>
      <c r="CV1614" s="435" t="n"/>
      <c r="CW1614" s="435" t="n"/>
      <c r="CX1614" s="435" t="n"/>
      <c r="CY1614" s="435" t="n"/>
      <c r="CZ1614" s="435" t="n"/>
      <c r="DA1614" s="435" t="n"/>
      <c r="DB1614" s="435" t="n"/>
      <c r="DC1614" s="435" t="n"/>
      <c r="DD1614" s="435" t="n"/>
      <c r="DE1614" s="435" t="n"/>
      <c r="DF1614" s="435" t="n"/>
      <c r="DG1614" s="436" t="n"/>
      <c r="DH1614" s="436" t="n"/>
      <c r="DI1614" s="436" t="n"/>
      <c r="DJ1614" s="436" t="n"/>
      <c r="DK1614" s="436" t="n"/>
      <c r="DL1614" s="436" t="n"/>
      <c r="DM1614" s="436" t="n"/>
      <c r="DN1614" s="436" t="n"/>
      <c r="DO1614" s="436" t="n"/>
      <c r="DP1614" s="436" t="n"/>
      <c r="DQ1614" s="436" t="n"/>
      <c r="DR1614" s="436" t="n"/>
      <c r="DS1614" s="436" t="n"/>
      <c r="DT1614" s="436" t="n"/>
      <c r="DU1614" s="436" t="n"/>
      <c r="DV1614" s="436" t="n"/>
      <c r="DW1614" s="436" t="n"/>
      <c r="DX1614" s="436" t="n"/>
      <c r="DY1614" s="436" t="n"/>
      <c r="DZ1614" s="436" t="n"/>
      <c r="EA1614" s="436" t="n"/>
      <c r="EB1614" s="436" t="n"/>
      <c r="EC1614" s="436" t="n"/>
      <c r="ED1614" s="436" t="n"/>
      <c r="EE1614" s="436" t="n"/>
      <c r="EF1614" s="436" t="n"/>
      <c r="EG1614" s="436" t="n"/>
      <c r="EH1614" s="436" t="n"/>
      <c r="EI1614" s="436" t="n"/>
      <c r="EJ1614" s="436" t="n"/>
      <c r="EK1614" s="436" t="n"/>
      <c r="EL1614" s="436" t="n"/>
      <c r="EM1614" s="436" t="n"/>
      <c r="EN1614" s="436" t="n"/>
      <c r="EO1614" s="436" t="n"/>
      <c r="EP1614" s="436" t="n"/>
      <c r="EQ1614" s="436" t="n"/>
      <c r="ER1614" s="436" t="n"/>
      <c r="ES1614" s="436" t="n"/>
      <c r="ET1614" s="436" t="n"/>
      <c r="EU1614" s="436" t="n"/>
      <c r="EV1614" s="436" t="n"/>
      <c r="EW1614" s="436" t="n"/>
      <c r="EX1614" s="436" t="n"/>
      <c r="EY1614" s="436" t="n"/>
      <c r="EZ1614" s="436" t="n"/>
      <c r="FA1614" s="436" t="n"/>
      <c r="FB1614" s="436" t="n"/>
      <c r="FC1614" s="436" t="n"/>
      <c r="FD1614" s="436" t="n"/>
      <c r="FE1614" s="436" t="n"/>
      <c r="FF1614" s="436" t="n"/>
      <c r="FG1614" s="436" t="n"/>
      <c r="FH1614" s="436" t="n"/>
      <c r="FI1614" s="436" t="n"/>
      <c r="FJ1614" s="436" t="n"/>
      <c r="FK1614" s="436" t="n"/>
      <c r="FL1614" s="436" t="n"/>
      <c r="FM1614" s="436" t="n"/>
      <c r="FN1614" s="436" t="n"/>
      <c r="FO1614" s="436" t="n"/>
      <c r="FP1614" s="436" t="n"/>
      <c r="FQ1614" s="436" t="n"/>
      <c r="FR1614" s="436" t="n"/>
      <c r="FS1614" s="436" t="n"/>
      <c r="FT1614" s="436" t="n"/>
      <c r="FU1614" s="436" t="n"/>
      <c r="FV1614" s="436" t="n"/>
      <c r="FW1614" s="436" t="n"/>
      <c r="FX1614" s="436" t="n"/>
      <c r="FY1614" s="436" t="n"/>
      <c r="FZ1614" s="436" t="n"/>
      <c r="GA1614" s="436" t="n"/>
      <c r="GB1614" s="436" t="n"/>
      <c r="GC1614" s="436" t="n"/>
      <c r="GD1614" s="436" t="n"/>
      <c r="GE1614" s="436" t="n"/>
      <c r="GF1614" s="436" t="n"/>
      <c r="GG1614" s="436" t="n"/>
      <c r="GH1614" s="436" t="n"/>
      <c r="GI1614" s="436" t="n"/>
      <c r="GJ1614" s="436" t="n"/>
      <c r="GK1614" s="436" t="n"/>
      <c r="GL1614" s="436" t="n"/>
      <c r="GM1614" s="436" t="n"/>
      <c r="GN1614" s="436" t="n"/>
      <c r="GO1614" s="436" t="n"/>
      <c r="GP1614" s="436" t="n"/>
      <c r="GQ1614" s="436" t="n"/>
      <c r="GR1614" s="436" t="n"/>
      <c r="GS1614" s="436" t="n"/>
      <c r="GT1614" s="436" t="n"/>
      <c r="GU1614" s="436" t="n"/>
      <c r="GV1614" s="436" t="n"/>
      <c r="GW1614" s="436" t="n"/>
      <c r="GX1614" s="436" t="n">
        <v>0</v>
      </c>
    </row>
    <row r="1615"/>
    <row r="1616">
      <c r="A1616" s="437" t="n">
        <v>50</v>
      </c>
      <c r="B1616" s="437" t="n">
        <v>0</v>
      </c>
      <c r="C1616" s="437" t="n">
        <v>0</v>
      </c>
      <c r="D1616" s="437" t="n">
        <v>1</v>
      </c>
      <c r="E1616" s="437" t="n">
        <v>201</v>
      </c>
      <c r="F1616" s="437">
        <f>ROUND(Source!O1614,O1616)</f>
        <v/>
      </c>
      <c r="G1616" s="437" t="inlineStr">
        <is>
          <t>ПЗ</t>
        </is>
      </c>
      <c r="H1616" s="437" t="inlineStr">
        <is>
          <t>Прямые затраты</t>
        </is>
      </c>
      <c r="I1616" s="437" t="n"/>
      <c r="J1616" s="437" t="n"/>
      <c r="K1616" s="437" t="n">
        <v>201</v>
      </c>
      <c r="L1616" s="437" t="n">
        <v>1</v>
      </c>
      <c r="M1616" s="437" t="n">
        <v>3</v>
      </c>
      <c r="N1616" s="437" t="inlineStr"/>
      <c r="O1616" s="437" t="n">
        <v>0</v>
      </c>
      <c r="P1616" s="437" t="n"/>
      <c r="Q1616" s="437" t="n"/>
      <c r="R1616" s="437" t="n"/>
      <c r="S1616" s="437" t="n"/>
      <c r="T1616" s="437" t="n"/>
      <c r="U1616" s="437" t="n"/>
      <c r="V1616" s="437" t="n"/>
      <c r="W1616" s="437" t="n">
        <v>0</v>
      </c>
      <c r="X1616" s="437" t="n">
        <v>1</v>
      </c>
      <c r="Y1616" s="437" t="n">
        <v>0</v>
      </c>
      <c r="Z1616" s="437" t="n"/>
      <c r="AA1616" s="437" t="n"/>
      <c r="AB1616" s="437" t="n"/>
    </row>
    <row r="1617">
      <c r="A1617" s="437" t="n">
        <v>50</v>
      </c>
      <c r="B1617" s="437" t="n">
        <v>0</v>
      </c>
      <c r="C1617" s="437" t="n">
        <v>0</v>
      </c>
      <c r="D1617" s="437" t="n">
        <v>1</v>
      </c>
      <c r="E1617" s="437" t="n">
        <v>202</v>
      </c>
      <c r="F1617" s="437">
        <f>ROUND(Source!P1614,O1617)</f>
        <v/>
      </c>
      <c r="G1617" s="437" t="inlineStr">
        <is>
          <t>СтМатОб</t>
        </is>
      </c>
      <c r="H1617" s="437" t="inlineStr">
        <is>
          <t>Стоимость материальных ресурсов (всего)</t>
        </is>
      </c>
      <c r="I1617" s="437" t="n"/>
      <c r="J1617" s="437" t="n"/>
      <c r="K1617" s="437" t="n">
        <v>202</v>
      </c>
      <c r="L1617" s="437" t="n">
        <v>2</v>
      </c>
      <c r="M1617" s="437" t="n">
        <v>3</v>
      </c>
      <c r="N1617" s="437" t="inlineStr"/>
      <c r="O1617" s="437" t="n">
        <v>0</v>
      </c>
      <c r="P1617" s="437" t="n"/>
      <c r="Q1617" s="437" t="n"/>
      <c r="R1617" s="437" t="n"/>
      <c r="S1617" s="437" t="n"/>
      <c r="T1617" s="437" t="n"/>
      <c r="U1617" s="437" t="n"/>
      <c r="V1617" s="437" t="n"/>
      <c r="W1617" s="437" t="n">
        <v>0</v>
      </c>
      <c r="X1617" s="437" t="n">
        <v>1</v>
      </c>
      <c r="Y1617" s="437" t="n">
        <v>0</v>
      </c>
      <c r="Z1617" s="437" t="n"/>
      <c r="AA1617" s="437" t="n"/>
      <c r="AB1617" s="437" t="n"/>
    </row>
    <row r="1618">
      <c r="A1618" s="437" t="n">
        <v>50</v>
      </c>
      <c r="B1618" s="437" t="n">
        <v>0</v>
      </c>
      <c r="C1618" s="437" t="n">
        <v>0</v>
      </c>
      <c r="D1618" s="437" t="n">
        <v>1</v>
      </c>
      <c r="E1618" s="437" t="n">
        <v>222</v>
      </c>
      <c r="F1618" s="437">
        <f>ROUND(Source!AO1614,O1618)</f>
        <v/>
      </c>
      <c r="G1618" s="437" t="inlineStr">
        <is>
          <t>СтМатОбЗак</t>
        </is>
      </c>
      <c r="H1618" s="437" t="inlineStr">
        <is>
          <t>Стоимость материалов и оборудования заказчика</t>
        </is>
      </c>
      <c r="I1618" s="437" t="n"/>
      <c r="J1618" s="437" t="n"/>
      <c r="K1618" s="437" t="n">
        <v>222</v>
      </c>
      <c r="L1618" s="437" t="n">
        <v>3</v>
      </c>
      <c r="M1618" s="437" t="n">
        <v>3</v>
      </c>
      <c r="N1618" s="437" t="inlineStr"/>
      <c r="O1618" s="437" t="n">
        <v>0</v>
      </c>
      <c r="P1618" s="437" t="n"/>
      <c r="Q1618" s="437" t="n"/>
      <c r="R1618" s="437" t="n"/>
      <c r="S1618" s="437" t="n"/>
      <c r="T1618" s="437" t="n"/>
      <c r="U1618" s="437" t="n"/>
      <c r="V1618" s="437" t="n"/>
      <c r="W1618" s="437" t="n">
        <v>0</v>
      </c>
      <c r="X1618" s="437" t="n">
        <v>1</v>
      </c>
      <c r="Y1618" s="437" t="n">
        <v>0</v>
      </c>
      <c r="Z1618" s="437" t="n"/>
      <c r="AA1618" s="437" t="n"/>
      <c r="AB1618" s="437" t="n"/>
    </row>
    <row r="1619">
      <c r="A1619" s="437" t="n">
        <v>50</v>
      </c>
      <c r="B1619" s="437" t="n">
        <v>0</v>
      </c>
      <c r="C1619" s="437" t="n">
        <v>0</v>
      </c>
      <c r="D1619" s="437" t="n">
        <v>1</v>
      </c>
      <c r="E1619" s="437" t="n">
        <v>225</v>
      </c>
      <c r="F1619" s="437">
        <f>ROUND(Source!AV1614,O1619)</f>
        <v/>
      </c>
      <c r="G1619" s="437" t="inlineStr">
        <is>
          <t>СтМатОбПод</t>
        </is>
      </c>
      <c r="H1619" s="437" t="inlineStr">
        <is>
          <t>Стоимость материалов и оборудования подрядчика</t>
        </is>
      </c>
      <c r="I1619" s="437" t="n"/>
      <c r="J1619" s="437" t="n"/>
      <c r="K1619" s="437" t="n">
        <v>225</v>
      </c>
      <c r="L1619" s="437" t="n">
        <v>4</v>
      </c>
      <c r="M1619" s="437" t="n">
        <v>3</v>
      </c>
      <c r="N1619" s="437" t="inlineStr"/>
      <c r="O1619" s="437" t="n">
        <v>0</v>
      </c>
      <c r="P1619" s="437" t="n"/>
      <c r="Q1619" s="437" t="n"/>
      <c r="R1619" s="437" t="n"/>
      <c r="S1619" s="437" t="n"/>
      <c r="T1619" s="437" t="n"/>
      <c r="U1619" s="437" t="n"/>
      <c r="V1619" s="437" t="n"/>
      <c r="W1619" s="437" t="n">
        <v>0</v>
      </c>
      <c r="X1619" s="437" t="n">
        <v>1</v>
      </c>
      <c r="Y1619" s="437" t="n">
        <v>0</v>
      </c>
      <c r="Z1619" s="437" t="n"/>
      <c r="AA1619" s="437" t="n"/>
      <c r="AB1619" s="437" t="n"/>
    </row>
    <row r="1620">
      <c r="A1620" s="437" t="n">
        <v>50</v>
      </c>
      <c r="B1620" s="437" t="n">
        <v>0</v>
      </c>
      <c r="C1620" s="437" t="n">
        <v>0</v>
      </c>
      <c r="D1620" s="437" t="n">
        <v>1</v>
      </c>
      <c r="E1620" s="437" t="n">
        <v>226</v>
      </c>
      <c r="F1620" s="437">
        <f>ROUND(Source!AW1614,O1620)</f>
        <v/>
      </c>
      <c r="G1620" s="437" t="inlineStr">
        <is>
          <t>СтМат</t>
        </is>
      </c>
      <c r="H1620" s="437" t="inlineStr">
        <is>
          <t>Стоимость материалов (всего)</t>
        </is>
      </c>
      <c r="I1620" s="437" t="n"/>
      <c r="J1620" s="437" t="n"/>
      <c r="K1620" s="437" t="n">
        <v>226</v>
      </c>
      <c r="L1620" s="437" t="n">
        <v>5</v>
      </c>
      <c r="M1620" s="437" t="n">
        <v>3</v>
      </c>
      <c r="N1620" s="437" t="inlineStr"/>
      <c r="O1620" s="437" t="n">
        <v>0</v>
      </c>
      <c r="P1620" s="437" t="n"/>
      <c r="Q1620" s="437" t="n"/>
      <c r="R1620" s="437" t="n"/>
      <c r="S1620" s="437" t="n"/>
      <c r="T1620" s="437" t="n"/>
      <c r="U1620" s="437" t="n"/>
      <c r="V1620" s="437" t="n"/>
      <c r="W1620" s="437" t="n">
        <v>0</v>
      </c>
      <c r="X1620" s="437" t="n">
        <v>1</v>
      </c>
      <c r="Y1620" s="437" t="n">
        <v>0</v>
      </c>
      <c r="Z1620" s="437" t="n"/>
      <c r="AA1620" s="437" t="n"/>
      <c r="AB1620" s="437" t="n"/>
    </row>
    <row r="1621">
      <c r="A1621" s="437" t="n">
        <v>50</v>
      </c>
      <c r="B1621" s="437" t="n">
        <v>0</v>
      </c>
      <c r="C1621" s="437" t="n">
        <v>0</v>
      </c>
      <c r="D1621" s="437" t="n">
        <v>1</v>
      </c>
      <c r="E1621" s="437" t="n">
        <v>227</v>
      </c>
      <c r="F1621" s="437">
        <f>ROUND(Source!AX1614,O1621)</f>
        <v/>
      </c>
      <c r="G1621" s="437" t="inlineStr">
        <is>
          <t>СтМатЗак</t>
        </is>
      </c>
      <c r="H1621" s="437" t="inlineStr">
        <is>
          <t>Стоимость материалов заказчика</t>
        </is>
      </c>
      <c r="I1621" s="437" t="n"/>
      <c r="J1621" s="437" t="n"/>
      <c r="K1621" s="437" t="n">
        <v>227</v>
      </c>
      <c r="L1621" s="437" t="n">
        <v>6</v>
      </c>
      <c r="M1621" s="437" t="n">
        <v>3</v>
      </c>
      <c r="N1621" s="437" t="inlineStr"/>
      <c r="O1621" s="437" t="n">
        <v>0</v>
      </c>
      <c r="P1621" s="437" t="n"/>
      <c r="Q1621" s="437" t="n"/>
      <c r="R1621" s="437" t="n"/>
      <c r="S1621" s="437" t="n"/>
      <c r="T1621" s="437" t="n"/>
      <c r="U1621" s="437" t="n"/>
      <c r="V1621" s="437" t="n"/>
      <c r="W1621" s="437" t="n">
        <v>0</v>
      </c>
      <c r="X1621" s="437" t="n">
        <v>1</v>
      </c>
      <c r="Y1621" s="437" t="n">
        <v>0</v>
      </c>
      <c r="Z1621" s="437" t="n"/>
      <c r="AA1621" s="437" t="n"/>
      <c r="AB1621" s="437" t="n"/>
    </row>
    <row r="1622">
      <c r="A1622" s="437" t="n">
        <v>50</v>
      </c>
      <c r="B1622" s="437" t="n">
        <v>0</v>
      </c>
      <c r="C1622" s="437" t="n">
        <v>0</v>
      </c>
      <c r="D1622" s="437" t="n">
        <v>1</v>
      </c>
      <c r="E1622" s="437" t="n">
        <v>228</v>
      </c>
      <c r="F1622" s="437">
        <f>ROUND(Source!AY1614,O1622)</f>
        <v/>
      </c>
      <c r="G1622" s="437" t="inlineStr">
        <is>
          <t>СтМатПод</t>
        </is>
      </c>
      <c r="H1622" s="437" t="inlineStr">
        <is>
          <t>Стоимость материалов подрядчика</t>
        </is>
      </c>
      <c r="I1622" s="437" t="n"/>
      <c r="J1622" s="437" t="n"/>
      <c r="K1622" s="437" t="n">
        <v>228</v>
      </c>
      <c r="L1622" s="437" t="n">
        <v>7</v>
      </c>
      <c r="M1622" s="437" t="n">
        <v>3</v>
      </c>
      <c r="N1622" s="437" t="inlineStr"/>
      <c r="O1622" s="437" t="n">
        <v>0</v>
      </c>
      <c r="P1622" s="437" t="n"/>
      <c r="Q1622" s="437" t="n"/>
      <c r="R1622" s="437" t="n"/>
      <c r="S1622" s="437" t="n"/>
      <c r="T1622" s="437" t="n"/>
      <c r="U1622" s="437" t="n"/>
      <c r="V1622" s="437" t="n"/>
      <c r="W1622" s="437" t="n">
        <v>0</v>
      </c>
      <c r="X1622" s="437" t="n">
        <v>1</v>
      </c>
      <c r="Y1622" s="437" t="n">
        <v>0</v>
      </c>
      <c r="Z1622" s="437" t="n"/>
      <c r="AA1622" s="437" t="n"/>
      <c r="AB1622" s="437" t="n"/>
    </row>
    <row r="1623">
      <c r="A1623" s="437" t="n">
        <v>50</v>
      </c>
      <c r="B1623" s="437" t="n">
        <v>0</v>
      </c>
      <c r="C1623" s="437" t="n">
        <v>0</v>
      </c>
      <c r="D1623" s="437" t="n">
        <v>1</v>
      </c>
      <c r="E1623" s="437" t="n">
        <v>216</v>
      </c>
      <c r="F1623" s="437">
        <f>ROUND(Source!AP1614,O1623)</f>
        <v/>
      </c>
      <c r="G1623" s="437" t="inlineStr">
        <is>
          <t>Оборуд</t>
        </is>
      </c>
      <c r="H1623" s="437" t="inlineStr">
        <is>
          <t>Стоимость оборудования (всего)</t>
        </is>
      </c>
      <c r="I1623" s="437" t="n"/>
      <c r="J1623" s="437" t="n"/>
      <c r="K1623" s="437" t="n">
        <v>216</v>
      </c>
      <c r="L1623" s="437" t="n">
        <v>8</v>
      </c>
      <c r="M1623" s="437" t="n">
        <v>3</v>
      </c>
      <c r="N1623" s="437" t="inlineStr"/>
      <c r="O1623" s="437" t="n">
        <v>0</v>
      </c>
      <c r="P1623" s="437" t="n"/>
      <c r="Q1623" s="437" t="n"/>
      <c r="R1623" s="437" t="n"/>
      <c r="S1623" s="437" t="n"/>
      <c r="T1623" s="437" t="n"/>
      <c r="U1623" s="437" t="n"/>
      <c r="V1623" s="437" t="n"/>
      <c r="W1623" s="437" t="n">
        <v>0</v>
      </c>
      <c r="X1623" s="437" t="n">
        <v>1</v>
      </c>
      <c r="Y1623" s="437" t="n">
        <v>0</v>
      </c>
      <c r="Z1623" s="437" t="n"/>
      <c r="AA1623" s="437" t="n"/>
      <c r="AB1623" s="437" t="n"/>
    </row>
    <row r="1624">
      <c r="A1624" s="437" t="n">
        <v>50</v>
      </c>
      <c r="B1624" s="437" t="n">
        <v>0</v>
      </c>
      <c r="C1624" s="437" t="n">
        <v>0</v>
      </c>
      <c r="D1624" s="437" t="n">
        <v>1</v>
      </c>
      <c r="E1624" s="437" t="n">
        <v>223</v>
      </c>
      <c r="F1624" s="437">
        <f>ROUND(Source!AQ1614,O1624)</f>
        <v/>
      </c>
      <c r="G1624" s="437" t="inlineStr">
        <is>
          <t>ОборудЗак</t>
        </is>
      </c>
      <c r="H1624" s="437" t="inlineStr">
        <is>
          <t>Стоимость оборудования заказчика</t>
        </is>
      </c>
      <c r="I1624" s="437" t="n"/>
      <c r="J1624" s="437" t="n"/>
      <c r="K1624" s="437" t="n">
        <v>223</v>
      </c>
      <c r="L1624" s="437" t="n">
        <v>9</v>
      </c>
      <c r="M1624" s="437" t="n">
        <v>3</v>
      </c>
      <c r="N1624" s="437" t="inlineStr"/>
      <c r="O1624" s="437" t="n">
        <v>0</v>
      </c>
      <c r="P1624" s="437" t="n"/>
      <c r="Q1624" s="437" t="n"/>
      <c r="R1624" s="437" t="n"/>
      <c r="S1624" s="437" t="n"/>
      <c r="T1624" s="437" t="n"/>
      <c r="U1624" s="437" t="n"/>
      <c r="V1624" s="437" t="n"/>
      <c r="W1624" s="437" t="n">
        <v>0</v>
      </c>
      <c r="X1624" s="437" t="n">
        <v>1</v>
      </c>
      <c r="Y1624" s="437" t="n">
        <v>0</v>
      </c>
      <c r="Z1624" s="437" t="n"/>
      <c r="AA1624" s="437" t="n"/>
      <c r="AB1624" s="437" t="n"/>
    </row>
    <row r="1625">
      <c r="A1625" s="437" t="n">
        <v>50</v>
      </c>
      <c r="B1625" s="437" t="n">
        <v>0</v>
      </c>
      <c r="C1625" s="437" t="n">
        <v>0</v>
      </c>
      <c r="D1625" s="437" t="n">
        <v>1</v>
      </c>
      <c r="E1625" s="437" t="n">
        <v>229</v>
      </c>
      <c r="F1625" s="437">
        <f>ROUND(Source!AZ1614,O1625)</f>
        <v/>
      </c>
      <c r="G1625" s="437" t="inlineStr">
        <is>
          <t>ОборудПод</t>
        </is>
      </c>
      <c r="H1625" s="437" t="inlineStr">
        <is>
          <t>Стоимость оборудования подрядчика</t>
        </is>
      </c>
      <c r="I1625" s="437" t="n"/>
      <c r="J1625" s="437" t="n"/>
      <c r="K1625" s="437" t="n">
        <v>229</v>
      </c>
      <c r="L1625" s="437" t="n">
        <v>10</v>
      </c>
      <c r="M1625" s="437" t="n">
        <v>3</v>
      </c>
      <c r="N1625" s="437" t="inlineStr"/>
      <c r="O1625" s="437" t="n">
        <v>0</v>
      </c>
      <c r="P1625" s="437" t="n"/>
      <c r="Q1625" s="437" t="n"/>
      <c r="R1625" s="437" t="n"/>
      <c r="S1625" s="437" t="n"/>
      <c r="T1625" s="437" t="n"/>
      <c r="U1625" s="437" t="n"/>
      <c r="V1625" s="437" t="n"/>
      <c r="W1625" s="437" t="n">
        <v>0</v>
      </c>
      <c r="X1625" s="437" t="n">
        <v>1</v>
      </c>
      <c r="Y1625" s="437" t="n">
        <v>0</v>
      </c>
      <c r="Z1625" s="437" t="n"/>
      <c r="AA1625" s="437" t="n"/>
      <c r="AB1625" s="437" t="n"/>
    </row>
    <row r="1626">
      <c r="A1626" s="437" t="n">
        <v>50</v>
      </c>
      <c r="B1626" s="437" t="n">
        <v>0</v>
      </c>
      <c r="C1626" s="437" t="n">
        <v>0</v>
      </c>
      <c r="D1626" s="437" t="n">
        <v>1</v>
      </c>
      <c r="E1626" s="437" t="n">
        <v>203</v>
      </c>
      <c r="F1626" s="437">
        <f>ROUND(Source!Q1614,O1626)</f>
        <v/>
      </c>
      <c r="G1626" s="437" t="inlineStr">
        <is>
          <t>ЭММ</t>
        </is>
      </c>
      <c r="H1626" s="437" t="inlineStr">
        <is>
          <t>Эксплуатация машин</t>
        </is>
      </c>
      <c r="I1626" s="437" t="n"/>
      <c r="J1626" s="437" t="n"/>
      <c r="K1626" s="437" t="n">
        <v>203</v>
      </c>
      <c r="L1626" s="437" t="n">
        <v>11</v>
      </c>
      <c r="M1626" s="437" t="n">
        <v>3</v>
      </c>
      <c r="N1626" s="437" t="inlineStr"/>
      <c r="O1626" s="437" t="n">
        <v>0</v>
      </c>
      <c r="P1626" s="437" t="n"/>
      <c r="Q1626" s="437" t="n"/>
      <c r="R1626" s="437" t="n"/>
      <c r="S1626" s="437" t="n"/>
      <c r="T1626" s="437" t="n"/>
      <c r="U1626" s="437" t="n"/>
      <c r="V1626" s="437" t="n"/>
      <c r="W1626" s="437" t="n">
        <v>0</v>
      </c>
      <c r="X1626" s="437" t="n">
        <v>1</v>
      </c>
      <c r="Y1626" s="437" t="n">
        <v>0</v>
      </c>
      <c r="Z1626" s="437" t="n"/>
      <c r="AA1626" s="437" t="n"/>
      <c r="AB1626" s="437" t="n"/>
    </row>
    <row r="1627">
      <c r="A1627" s="437" t="n">
        <v>50</v>
      </c>
      <c r="B1627" s="437" t="n">
        <v>0</v>
      </c>
      <c r="C1627" s="437" t="n">
        <v>0</v>
      </c>
      <c r="D1627" s="437" t="n">
        <v>1</v>
      </c>
      <c r="E1627" s="437" t="n">
        <v>231</v>
      </c>
      <c r="F1627" s="437">
        <f>ROUND(Source!BB1614,O1627)</f>
        <v/>
      </c>
      <c r="G1627" s="437" t="inlineStr">
        <is>
          <t>ЭММсНРиСП</t>
        </is>
      </c>
      <c r="H1627" s="437" t="inlineStr">
        <is>
          <t>Эксплуатация машин по ТСН-2001.16</t>
        </is>
      </c>
      <c r="I1627" s="437" t="n"/>
      <c r="J1627" s="437" t="n"/>
      <c r="K1627" s="437" t="n">
        <v>231</v>
      </c>
      <c r="L1627" s="437" t="n">
        <v>12</v>
      </c>
      <c r="M1627" s="437" t="n">
        <v>3</v>
      </c>
      <c r="N1627" s="437" t="inlineStr"/>
      <c r="O1627" s="437" t="n">
        <v>0</v>
      </c>
      <c r="P1627" s="437" t="n"/>
      <c r="Q1627" s="437" t="n"/>
      <c r="R1627" s="437" t="n"/>
      <c r="S1627" s="437" t="n"/>
      <c r="T1627" s="437" t="n"/>
      <c r="U1627" s="437" t="n"/>
      <c r="V1627" s="437" t="n"/>
      <c r="W1627" s="437" t="n">
        <v>0</v>
      </c>
      <c r="X1627" s="437" t="n">
        <v>1</v>
      </c>
      <c r="Y1627" s="437" t="n">
        <v>0</v>
      </c>
      <c r="Z1627" s="437" t="n"/>
      <c r="AA1627" s="437" t="n"/>
      <c r="AB1627" s="437" t="n"/>
    </row>
    <row r="1628">
      <c r="A1628" s="437" t="n">
        <v>50</v>
      </c>
      <c r="B1628" s="437" t="n">
        <v>0</v>
      </c>
      <c r="C1628" s="437" t="n">
        <v>0</v>
      </c>
      <c r="D1628" s="437" t="n">
        <v>1</v>
      </c>
      <c r="E1628" s="437" t="n">
        <v>204</v>
      </c>
      <c r="F1628" s="437">
        <f>ROUND(Source!R1614,O1628)</f>
        <v/>
      </c>
      <c r="G1628" s="437" t="inlineStr">
        <is>
          <t>ЗПМ</t>
        </is>
      </c>
      <c r="H1628" s="437" t="inlineStr">
        <is>
          <t>ЗП машинистов</t>
        </is>
      </c>
      <c r="I1628" s="437" t="n"/>
      <c r="J1628" s="437" t="n"/>
      <c r="K1628" s="437" t="n">
        <v>204</v>
      </c>
      <c r="L1628" s="437" t="n">
        <v>13</v>
      </c>
      <c r="M1628" s="437" t="n">
        <v>3</v>
      </c>
      <c r="N1628" s="437" t="inlineStr"/>
      <c r="O1628" s="437" t="n">
        <v>0</v>
      </c>
      <c r="P1628" s="437" t="n"/>
      <c r="Q1628" s="437" t="n"/>
      <c r="R1628" s="437" t="n"/>
      <c r="S1628" s="437" t="n"/>
      <c r="T1628" s="437" t="n"/>
      <c r="U1628" s="437" t="n"/>
      <c r="V1628" s="437" t="n"/>
      <c r="W1628" s="437" t="n">
        <v>0</v>
      </c>
      <c r="X1628" s="437" t="n">
        <v>1</v>
      </c>
      <c r="Y1628" s="437" t="n">
        <v>0</v>
      </c>
      <c r="Z1628" s="437" t="n"/>
      <c r="AA1628" s="437" t="n"/>
      <c r="AB1628" s="437" t="n"/>
    </row>
    <row r="1629">
      <c r="A1629" s="437" t="n">
        <v>50</v>
      </c>
      <c r="B1629" s="437" t="n">
        <v>0</v>
      </c>
      <c r="C1629" s="437" t="n">
        <v>0</v>
      </c>
      <c r="D1629" s="437" t="n">
        <v>1</v>
      </c>
      <c r="E1629" s="437" t="n">
        <v>205</v>
      </c>
      <c r="F1629" s="437">
        <f>ROUND(Source!S1614,O1629)</f>
        <v/>
      </c>
      <c r="G1629" s="437" t="inlineStr">
        <is>
          <t>ОЗП</t>
        </is>
      </c>
      <c r="H1629" s="437" t="inlineStr">
        <is>
          <t>Основная ЗП рабочих</t>
        </is>
      </c>
      <c r="I1629" s="437" t="n"/>
      <c r="J1629" s="437" t="n"/>
      <c r="K1629" s="437" t="n">
        <v>205</v>
      </c>
      <c r="L1629" s="437" t="n">
        <v>14</v>
      </c>
      <c r="M1629" s="437" t="n">
        <v>3</v>
      </c>
      <c r="N1629" s="437" t="inlineStr"/>
      <c r="O1629" s="437" t="n">
        <v>0</v>
      </c>
      <c r="P1629" s="437" t="n"/>
      <c r="Q1629" s="437" t="n"/>
      <c r="R1629" s="437" t="n"/>
      <c r="S1629" s="437" t="n"/>
      <c r="T1629" s="437" t="n"/>
      <c r="U1629" s="437" t="n"/>
      <c r="V1629" s="437" t="n"/>
      <c r="W1629" s="437" t="n">
        <v>0</v>
      </c>
      <c r="X1629" s="437" t="n">
        <v>1</v>
      </c>
      <c r="Y1629" s="437" t="n">
        <v>0</v>
      </c>
      <c r="Z1629" s="437" t="n"/>
      <c r="AA1629" s="437" t="n"/>
      <c r="AB1629" s="437" t="n"/>
    </row>
    <row r="1630">
      <c r="A1630" s="437" t="n">
        <v>50</v>
      </c>
      <c r="B1630" s="437" t="n">
        <v>0</v>
      </c>
      <c r="C1630" s="437" t="n">
        <v>0</v>
      </c>
      <c r="D1630" s="437" t="n">
        <v>1</v>
      </c>
      <c r="E1630" s="437" t="n">
        <v>232</v>
      </c>
      <c r="F1630" s="437">
        <f>ROUND(Source!BC1614,O1630)</f>
        <v/>
      </c>
      <c r="G1630" s="437" t="inlineStr">
        <is>
          <t>ОЗПсНРиСП</t>
        </is>
      </c>
      <c r="H1630" s="437" t="inlineStr">
        <is>
          <t>Основная ЗП рабочих по ТСН-2001.16</t>
        </is>
      </c>
      <c r="I1630" s="437" t="n"/>
      <c r="J1630" s="437" t="n"/>
      <c r="K1630" s="437" t="n">
        <v>232</v>
      </c>
      <c r="L1630" s="437" t="n">
        <v>15</v>
      </c>
      <c r="M1630" s="437" t="n">
        <v>3</v>
      </c>
      <c r="N1630" s="437" t="inlineStr"/>
      <c r="O1630" s="437" t="n">
        <v>0</v>
      </c>
      <c r="P1630" s="437" t="n"/>
      <c r="Q1630" s="437" t="n"/>
      <c r="R1630" s="437" t="n"/>
      <c r="S1630" s="437" t="n"/>
      <c r="T1630" s="437" t="n"/>
      <c r="U1630" s="437" t="n"/>
      <c r="V1630" s="437" t="n"/>
      <c r="W1630" s="437" t="n">
        <v>0</v>
      </c>
      <c r="X1630" s="437" t="n">
        <v>1</v>
      </c>
      <c r="Y1630" s="437" t="n">
        <v>0</v>
      </c>
      <c r="Z1630" s="437" t="n"/>
      <c r="AA1630" s="437" t="n"/>
      <c r="AB1630" s="437" t="n"/>
    </row>
    <row r="1631">
      <c r="A1631" s="437" t="n">
        <v>50</v>
      </c>
      <c r="B1631" s="437" t="n">
        <v>0</v>
      </c>
      <c r="C1631" s="437" t="n">
        <v>0</v>
      </c>
      <c r="D1631" s="437" t="n">
        <v>1</v>
      </c>
      <c r="E1631" s="437" t="n">
        <v>214</v>
      </c>
      <c r="F1631" s="437">
        <f>ROUND(Source!AS1614,O1631)</f>
        <v/>
      </c>
      <c r="G1631" s="437" t="inlineStr">
        <is>
          <t>Строит</t>
        </is>
      </c>
      <c r="H1631" s="437" t="inlineStr">
        <is>
          <t>Строительные работы с НР и СП</t>
        </is>
      </c>
      <c r="I1631" s="437" t="n"/>
      <c r="J1631" s="437" t="n"/>
      <c r="K1631" s="437" t="n">
        <v>214</v>
      </c>
      <c r="L1631" s="437" t="n">
        <v>16</v>
      </c>
      <c r="M1631" s="437" t="n">
        <v>3</v>
      </c>
      <c r="N1631" s="437" t="inlineStr"/>
      <c r="O1631" s="437" t="n">
        <v>0</v>
      </c>
      <c r="P1631" s="437" t="n"/>
      <c r="Q1631" s="437" t="n"/>
      <c r="R1631" s="437" t="n"/>
      <c r="S1631" s="437" t="n"/>
      <c r="T1631" s="437" t="n"/>
      <c r="U1631" s="437" t="n"/>
      <c r="V1631" s="437" t="n"/>
      <c r="W1631" s="437" t="n">
        <v>0</v>
      </c>
      <c r="X1631" s="437" t="n">
        <v>1</v>
      </c>
      <c r="Y1631" s="437" t="n">
        <v>0</v>
      </c>
      <c r="Z1631" s="437" t="n"/>
      <c r="AA1631" s="437" t="n"/>
      <c r="AB1631" s="437" t="n"/>
    </row>
    <row r="1632">
      <c r="A1632" s="437" t="n">
        <v>50</v>
      </c>
      <c r="B1632" s="437" t="n">
        <v>0</v>
      </c>
      <c r="C1632" s="437" t="n">
        <v>0</v>
      </c>
      <c r="D1632" s="437" t="n">
        <v>1</v>
      </c>
      <c r="E1632" s="437" t="n">
        <v>215</v>
      </c>
      <c r="F1632" s="437">
        <f>ROUND(Source!AT1614,O1632)</f>
        <v/>
      </c>
      <c r="G1632" s="437" t="inlineStr">
        <is>
          <t>Монтаж</t>
        </is>
      </c>
      <c r="H1632" s="437" t="inlineStr">
        <is>
          <t>Монтажные работы с НР и СП</t>
        </is>
      </c>
      <c r="I1632" s="437" t="n"/>
      <c r="J1632" s="437" t="n"/>
      <c r="K1632" s="437" t="n">
        <v>215</v>
      </c>
      <c r="L1632" s="437" t="n">
        <v>17</v>
      </c>
      <c r="M1632" s="437" t="n">
        <v>3</v>
      </c>
      <c r="N1632" s="437" t="inlineStr"/>
      <c r="O1632" s="437" t="n">
        <v>0</v>
      </c>
      <c r="P1632" s="437" t="n"/>
      <c r="Q1632" s="437" t="n"/>
      <c r="R1632" s="437" t="n"/>
      <c r="S1632" s="437" t="n"/>
      <c r="T1632" s="437" t="n"/>
      <c r="U1632" s="437" t="n"/>
      <c r="V1632" s="437" t="n"/>
      <c r="W1632" s="437" t="n">
        <v>0</v>
      </c>
      <c r="X1632" s="437" t="n">
        <v>1</v>
      </c>
      <c r="Y1632" s="437" t="n">
        <v>0</v>
      </c>
      <c r="Z1632" s="437" t="n"/>
      <c r="AA1632" s="437" t="n"/>
      <c r="AB1632" s="437" t="n"/>
    </row>
    <row r="1633">
      <c r="A1633" s="437" t="n">
        <v>50</v>
      </c>
      <c r="B1633" s="437" t="n">
        <v>0</v>
      </c>
      <c r="C1633" s="437" t="n">
        <v>0</v>
      </c>
      <c r="D1633" s="437" t="n">
        <v>1</v>
      </c>
      <c r="E1633" s="437" t="n">
        <v>217</v>
      </c>
      <c r="F1633" s="437">
        <f>ROUND(Source!AU1614,O1633)</f>
        <v/>
      </c>
      <c r="G1633" s="437" t="inlineStr">
        <is>
          <t>Прочие</t>
        </is>
      </c>
      <c r="H1633" s="437" t="inlineStr">
        <is>
          <t>Прочие работы с НР и СП</t>
        </is>
      </c>
      <c r="I1633" s="437" t="n"/>
      <c r="J1633" s="437" t="n"/>
      <c r="K1633" s="437" t="n">
        <v>217</v>
      </c>
      <c r="L1633" s="437" t="n">
        <v>18</v>
      </c>
      <c r="M1633" s="437" t="n">
        <v>3</v>
      </c>
      <c r="N1633" s="437" t="inlineStr"/>
      <c r="O1633" s="437" t="n">
        <v>0</v>
      </c>
      <c r="P1633" s="437" t="n"/>
      <c r="Q1633" s="437" t="n"/>
      <c r="R1633" s="437" t="n"/>
      <c r="S1633" s="437" t="n"/>
      <c r="T1633" s="437" t="n"/>
      <c r="U1633" s="437" t="n"/>
      <c r="V1633" s="437" t="n"/>
      <c r="W1633" s="437" t="n">
        <v>0</v>
      </c>
      <c r="X1633" s="437" t="n">
        <v>1</v>
      </c>
      <c r="Y1633" s="437" t="n">
        <v>0</v>
      </c>
      <c r="Z1633" s="437" t="n"/>
      <c r="AA1633" s="437" t="n"/>
      <c r="AB1633" s="437" t="n"/>
    </row>
    <row r="1634">
      <c r="A1634" s="437" t="n">
        <v>50</v>
      </c>
      <c r="B1634" s="437" t="n">
        <v>0</v>
      </c>
      <c r="C1634" s="437" t="n">
        <v>0</v>
      </c>
      <c r="D1634" s="437" t="n">
        <v>1</v>
      </c>
      <c r="E1634" s="437" t="n">
        <v>230</v>
      </c>
      <c r="F1634" s="437">
        <f>ROUND(Source!BA1614,O1634)</f>
        <v/>
      </c>
      <c r="G1634" s="437" t="inlineStr">
        <is>
          <t>ПрочиеЗатр</t>
        </is>
      </c>
      <c r="H1634" s="437" t="inlineStr">
        <is>
          <t>Прочие затраты по ТСН-2001.16</t>
        </is>
      </c>
      <c r="I1634" s="437" t="n"/>
      <c r="J1634" s="437" t="n"/>
      <c r="K1634" s="437" t="n">
        <v>230</v>
      </c>
      <c r="L1634" s="437" t="n">
        <v>19</v>
      </c>
      <c r="M1634" s="437" t="n">
        <v>3</v>
      </c>
      <c r="N1634" s="437" t="inlineStr"/>
      <c r="O1634" s="437" t="n">
        <v>0</v>
      </c>
      <c r="P1634" s="437" t="n"/>
      <c r="Q1634" s="437" t="n"/>
      <c r="R1634" s="437" t="n"/>
      <c r="S1634" s="437" t="n"/>
      <c r="T1634" s="437" t="n"/>
      <c r="U1634" s="437" t="n"/>
      <c r="V1634" s="437" t="n"/>
      <c r="W1634" s="437" t="n">
        <v>0</v>
      </c>
      <c r="X1634" s="437" t="n">
        <v>1</v>
      </c>
      <c r="Y1634" s="437" t="n">
        <v>0</v>
      </c>
      <c r="Z1634" s="437" t="n"/>
      <c r="AA1634" s="437" t="n"/>
      <c r="AB1634" s="437" t="n"/>
    </row>
    <row r="1635">
      <c r="A1635" s="437" t="n">
        <v>50</v>
      </c>
      <c r="B1635" s="437" t="n">
        <v>0</v>
      </c>
      <c r="C1635" s="437" t="n">
        <v>0</v>
      </c>
      <c r="D1635" s="437" t="n">
        <v>1</v>
      </c>
      <c r="E1635" s="437" t="n">
        <v>206</v>
      </c>
      <c r="F1635" s="437">
        <f>ROUND(Source!T1614,O1635)</f>
        <v/>
      </c>
      <c r="G1635" s="437" t="inlineStr">
        <is>
          <t>ВозврМат</t>
        </is>
      </c>
      <c r="H1635" s="437" t="inlineStr">
        <is>
          <t>Возврат материалов</t>
        </is>
      </c>
      <c r="I1635" s="437" t="n"/>
      <c r="J1635" s="437" t="n"/>
      <c r="K1635" s="437" t="n">
        <v>206</v>
      </c>
      <c r="L1635" s="437" t="n">
        <v>20</v>
      </c>
      <c r="M1635" s="437" t="n">
        <v>3</v>
      </c>
      <c r="N1635" s="437" t="inlineStr"/>
      <c r="O1635" s="437" t="n">
        <v>0</v>
      </c>
      <c r="P1635" s="437" t="n"/>
      <c r="Q1635" s="437" t="n"/>
      <c r="R1635" s="437" t="n"/>
      <c r="S1635" s="437" t="n"/>
      <c r="T1635" s="437" t="n"/>
      <c r="U1635" s="437" t="n"/>
      <c r="V1635" s="437" t="n"/>
      <c r="W1635" s="437" t="n">
        <v>0</v>
      </c>
      <c r="X1635" s="437" t="n">
        <v>1</v>
      </c>
      <c r="Y1635" s="437" t="n">
        <v>0</v>
      </c>
      <c r="Z1635" s="437" t="n"/>
      <c r="AA1635" s="437" t="n"/>
      <c r="AB1635" s="437" t="n"/>
    </row>
    <row r="1636">
      <c r="A1636" s="437" t="n">
        <v>50</v>
      </c>
      <c r="B1636" s="437" t="n">
        <v>0</v>
      </c>
      <c r="C1636" s="437" t="n">
        <v>0</v>
      </c>
      <c r="D1636" s="437" t="n">
        <v>1</v>
      </c>
      <c r="E1636" s="437" t="n">
        <v>207</v>
      </c>
      <c r="F1636" s="437">
        <f>ROUND(Source!U1614,O1636)</f>
        <v/>
      </c>
      <c r="G1636" s="437" t="inlineStr">
        <is>
          <t>ТрудСтр</t>
        </is>
      </c>
      <c r="H1636" s="437" t="inlineStr">
        <is>
          <t>Трудозатраты строителей</t>
        </is>
      </c>
      <c r="I1636" s="437" t="n"/>
      <c r="J1636" s="437" t="n"/>
      <c r="K1636" s="437" t="n">
        <v>207</v>
      </c>
      <c r="L1636" s="437" t="n">
        <v>21</v>
      </c>
      <c r="M1636" s="437" t="n">
        <v>3</v>
      </c>
      <c r="N1636" s="437" t="inlineStr"/>
      <c r="O1636" s="437" t="n">
        <v>7</v>
      </c>
      <c r="P1636" s="437" t="n"/>
      <c r="Q1636" s="437" t="n"/>
      <c r="R1636" s="437" t="n"/>
      <c r="S1636" s="437" t="n"/>
      <c r="T1636" s="437" t="n"/>
      <c r="U1636" s="437" t="n"/>
      <c r="V1636" s="437" t="n"/>
      <c r="W1636" s="437" t="n">
        <v>0</v>
      </c>
      <c r="X1636" s="437" t="n">
        <v>1</v>
      </c>
      <c r="Y1636" s="437" t="n">
        <v>0</v>
      </c>
      <c r="Z1636" s="437" t="n"/>
      <c r="AA1636" s="437" t="n"/>
      <c r="AB1636" s="437" t="n"/>
    </row>
    <row r="1637">
      <c r="A1637" s="437" t="n">
        <v>50</v>
      </c>
      <c r="B1637" s="437" t="n">
        <v>0</v>
      </c>
      <c r="C1637" s="437" t="n">
        <v>0</v>
      </c>
      <c r="D1637" s="437" t="n">
        <v>1</v>
      </c>
      <c r="E1637" s="437" t="n">
        <v>208</v>
      </c>
      <c r="F1637" s="437">
        <f>ROUND(Source!V1614,O1637)</f>
        <v/>
      </c>
      <c r="G1637" s="437" t="inlineStr">
        <is>
          <t>ТрудМаш</t>
        </is>
      </c>
      <c r="H1637" s="437" t="inlineStr">
        <is>
          <t>Трудозатраты машинистов</t>
        </is>
      </c>
      <c r="I1637" s="437" t="n"/>
      <c r="J1637" s="437" t="n"/>
      <c r="K1637" s="437" t="n">
        <v>208</v>
      </c>
      <c r="L1637" s="437" t="n">
        <v>22</v>
      </c>
      <c r="M1637" s="437" t="n">
        <v>3</v>
      </c>
      <c r="N1637" s="437" t="inlineStr"/>
      <c r="O1637" s="437" t="n">
        <v>7</v>
      </c>
      <c r="P1637" s="437" t="n"/>
      <c r="Q1637" s="437" t="n"/>
      <c r="R1637" s="437" t="n"/>
      <c r="S1637" s="437" t="n"/>
      <c r="T1637" s="437" t="n"/>
      <c r="U1637" s="437" t="n"/>
      <c r="V1637" s="437" t="n"/>
      <c r="W1637" s="437" t="n">
        <v>0</v>
      </c>
      <c r="X1637" s="437" t="n">
        <v>1</v>
      </c>
      <c r="Y1637" s="437" t="n">
        <v>0</v>
      </c>
      <c r="Z1637" s="437" t="n"/>
      <c r="AA1637" s="437" t="n"/>
      <c r="AB1637" s="437" t="n"/>
    </row>
    <row r="1638">
      <c r="A1638" s="437" t="n">
        <v>50</v>
      </c>
      <c r="B1638" s="437" t="n">
        <v>0</v>
      </c>
      <c r="C1638" s="437" t="n">
        <v>0</v>
      </c>
      <c r="D1638" s="437" t="n">
        <v>1</v>
      </c>
      <c r="E1638" s="437" t="n">
        <v>209</v>
      </c>
      <c r="F1638" s="437">
        <f>ROUND(Source!W1614,O1638)</f>
        <v/>
      </c>
      <c r="G1638" s="437" t="inlineStr">
        <is>
          <t>ТранспМат</t>
        </is>
      </c>
      <c r="H1638" s="437" t="inlineStr">
        <is>
          <t>Транспорт материалов</t>
        </is>
      </c>
      <c r="I1638" s="437" t="n"/>
      <c r="J1638" s="437" t="n"/>
      <c r="K1638" s="437" t="n">
        <v>209</v>
      </c>
      <c r="L1638" s="437" t="n">
        <v>23</v>
      </c>
      <c r="M1638" s="437" t="n">
        <v>3</v>
      </c>
      <c r="N1638" s="437" t="inlineStr"/>
      <c r="O1638" s="437" t="n">
        <v>0</v>
      </c>
      <c r="P1638" s="437" t="n"/>
      <c r="Q1638" s="437" t="n"/>
      <c r="R1638" s="437" t="n"/>
      <c r="S1638" s="437" t="n"/>
      <c r="T1638" s="437" t="n"/>
      <c r="U1638" s="437" t="n"/>
      <c r="V1638" s="437" t="n"/>
      <c r="W1638" s="437" t="n">
        <v>0</v>
      </c>
      <c r="X1638" s="437" t="n">
        <v>1</v>
      </c>
      <c r="Y1638" s="437" t="n">
        <v>0</v>
      </c>
      <c r="Z1638" s="437" t="n"/>
      <c r="AA1638" s="437" t="n"/>
      <c r="AB1638" s="437" t="n"/>
    </row>
    <row r="1639">
      <c r="A1639" s="437" t="n">
        <v>50</v>
      </c>
      <c r="B1639" s="437" t="n">
        <v>0</v>
      </c>
      <c r="C1639" s="437" t="n">
        <v>0</v>
      </c>
      <c r="D1639" s="437" t="n">
        <v>1</v>
      </c>
      <c r="E1639" s="437" t="n">
        <v>233</v>
      </c>
      <c r="F1639" s="437">
        <f>ROUND(Source!BD1614,O1639)</f>
        <v/>
      </c>
      <c r="G1639" s="437" t="inlineStr">
        <is>
          <t>Перевозка</t>
        </is>
      </c>
      <c r="H1639" s="437" t="inlineStr">
        <is>
          <t>Перевозка грузов</t>
        </is>
      </c>
      <c r="I1639" s="437" t="n"/>
      <c r="J1639" s="437" t="n"/>
      <c r="K1639" s="437" t="n">
        <v>233</v>
      </c>
      <c r="L1639" s="437" t="n">
        <v>24</v>
      </c>
      <c r="M1639" s="437" t="n">
        <v>3</v>
      </c>
      <c r="N1639" s="437" t="inlineStr"/>
      <c r="O1639" s="437" t="n">
        <v>0</v>
      </c>
      <c r="P1639" s="437" t="n"/>
      <c r="Q1639" s="437" t="n"/>
      <c r="R1639" s="437" t="n"/>
      <c r="S1639" s="437" t="n"/>
      <c r="T1639" s="437" t="n"/>
      <c r="U1639" s="437" t="n"/>
      <c r="V1639" s="437" t="n"/>
      <c r="W1639" s="437" t="n">
        <v>0</v>
      </c>
      <c r="X1639" s="437" t="n">
        <v>1</v>
      </c>
      <c r="Y1639" s="437" t="n">
        <v>0</v>
      </c>
      <c r="Z1639" s="437" t="n"/>
      <c r="AA1639" s="437" t="n"/>
      <c r="AB1639" s="437" t="n"/>
    </row>
    <row r="1640">
      <c r="A1640" s="437" t="n">
        <v>50</v>
      </c>
      <c r="B1640" s="437" t="n">
        <v>0</v>
      </c>
      <c r="C1640" s="437" t="n">
        <v>0</v>
      </c>
      <c r="D1640" s="437" t="n">
        <v>1</v>
      </c>
      <c r="E1640" s="437" t="n">
        <v>210</v>
      </c>
      <c r="F1640" s="437">
        <f>ROUND(Source!X1614,O1640)</f>
        <v/>
      </c>
      <c r="G1640" s="437" t="inlineStr">
        <is>
          <t>НР</t>
        </is>
      </c>
      <c r="H1640" s="437" t="inlineStr">
        <is>
          <t>Накладные расходы</t>
        </is>
      </c>
      <c r="I1640" s="437" t="n"/>
      <c r="J1640" s="437" t="n"/>
      <c r="K1640" s="437" t="n">
        <v>210</v>
      </c>
      <c r="L1640" s="437" t="n">
        <v>25</v>
      </c>
      <c r="M1640" s="437" t="n">
        <v>3</v>
      </c>
      <c r="N1640" s="437" t="inlineStr"/>
      <c r="O1640" s="437" t="n">
        <v>0</v>
      </c>
      <c r="P1640" s="437" t="n"/>
      <c r="Q1640" s="437" t="n"/>
      <c r="R1640" s="437" t="n"/>
      <c r="S1640" s="437" t="n"/>
      <c r="T1640" s="437" t="n"/>
      <c r="U1640" s="437" t="n"/>
      <c r="V1640" s="437" t="n"/>
      <c r="W1640" s="437" t="n">
        <v>0</v>
      </c>
      <c r="X1640" s="437" t="n">
        <v>1</v>
      </c>
      <c r="Y1640" s="437" t="n">
        <v>0</v>
      </c>
      <c r="Z1640" s="437" t="n"/>
      <c r="AA1640" s="437" t="n"/>
      <c r="AB1640" s="437" t="n"/>
    </row>
    <row r="1641">
      <c r="A1641" s="437" t="n">
        <v>50</v>
      </c>
      <c r="B1641" s="437" t="n">
        <v>0</v>
      </c>
      <c r="C1641" s="437" t="n">
        <v>0</v>
      </c>
      <c r="D1641" s="437" t="n">
        <v>1</v>
      </c>
      <c r="E1641" s="437" t="n">
        <v>211</v>
      </c>
      <c r="F1641" s="437">
        <f>ROUND(Source!Y1614,O1641)</f>
        <v/>
      </c>
      <c r="G1641" s="437" t="inlineStr">
        <is>
          <t>СмПриб</t>
        </is>
      </c>
      <c r="H1641" s="437" t="inlineStr">
        <is>
          <t>Сметная прибыль</t>
        </is>
      </c>
      <c r="I1641" s="437" t="n"/>
      <c r="J1641" s="437" t="n"/>
      <c r="K1641" s="437" t="n">
        <v>211</v>
      </c>
      <c r="L1641" s="437" t="n">
        <v>26</v>
      </c>
      <c r="M1641" s="437" t="n">
        <v>3</v>
      </c>
      <c r="N1641" s="437" t="inlineStr"/>
      <c r="O1641" s="437" t="n">
        <v>0</v>
      </c>
      <c r="P1641" s="437" t="n"/>
      <c r="Q1641" s="437" t="n"/>
      <c r="R1641" s="437" t="n"/>
      <c r="S1641" s="437" t="n"/>
      <c r="T1641" s="437" t="n"/>
      <c r="U1641" s="437" t="n"/>
      <c r="V1641" s="437" t="n"/>
      <c r="W1641" s="437" t="n">
        <v>0</v>
      </c>
      <c r="X1641" s="437" t="n">
        <v>1</v>
      </c>
      <c r="Y1641" s="437" t="n">
        <v>0</v>
      </c>
      <c r="Z1641" s="437" t="n"/>
      <c r="AA1641" s="437" t="n"/>
      <c r="AB1641" s="437" t="n"/>
    </row>
    <row r="1642">
      <c r="A1642" s="437" t="n">
        <v>50</v>
      </c>
      <c r="B1642" s="437" t="n">
        <v>0</v>
      </c>
      <c r="C1642" s="437" t="n">
        <v>0</v>
      </c>
      <c r="D1642" s="437" t="n">
        <v>1</v>
      </c>
      <c r="E1642" s="437" t="n">
        <v>224</v>
      </c>
      <c r="F1642" s="437">
        <f>ROUND(Source!AR1614,O1642)</f>
        <v/>
      </c>
      <c r="G1642" s="437" t="inlineStr">
        <is>
          <t>Всего</t>
        </is>
      </c>
      <c r="H1642" s="437" t="inlineStr">
        <is>
          <t>Всего с НР и СП</t>
        </is>
      </c>
      <c r="I1642" s="437" t="n"/>
      <c r="J1642" s="437" t="n"/>
      <c r="K1642" s="437" t="n">
        <v>224</v>
      </c>
      <c r="L1642" s="437" t="n">
        <v>27</v>
      </c>
      <c r="M1642" s="437" t="n">
        <v>3</v>
      </c>
      <c r="N1642" s="437" t="inlineStr"/>
      <c r="O1642" s="437" t="n">
        <v>0</v>
      </c>
      <c r="P1642" s="437" t="n"/>
      <c r="Q1642" s="437" t="n"/>
      <c r="R1642" s="437" t="n"/>
      <c r="S1642" s="437" t="n"/>
      <c r="T1642" s="437" t="n"/>
      <c r="U1642" s="437" t="n"/>
      <c r="V1642" s="437" t="n"/>
      <c r="W1642" s="437" t="n">
        <v>0</v>
      </c>
      <c r="X1642" s="437" t="n">
        <v>1</v>
      </c>
      <c r="Y1642" s="437" t="n">
        <v>0</v>
      </c>
      <c r="Z1642" s="437" t="n"/>
      <c r="AA1642" s="437" t="n"/>
      <c r="AB1642" s="437" t="n"/>
    </row>
    <row r="1643">
      <c r="A1643" s="437" t="n">
        <v>50</v>
      </c>
      <c r="B1643" s="437" t="n">
        <v>0</v>
      </c>
      <c r="C1643" s="437" t="n">
        <v>0</v>
      </c>
      <c r="D1643" s="437" t="n">
        <v>2</v>
      </c>
      <c r="E1643" s="437" t="n">
        <v>0</v>
      </c>
      <c r="F1643" s="437">
        <f>ROUND(F1642,O1643)</f>
        <v/>
      </c>
      <c r="G1643" s="437" t="inlineStr">
        <is>
          <t>и1</t>
        </is>
      </c>
      <c r="H1643" s="437" t="inlineStr">
        <is>
          <t>Итого</t>
        </is>
      </c>
      <c r="I1643" s="437" t="n"/>
      <c r="J1643" s="437" t="n"/>
      <c r="K1643" s="437" t="n">
        <v>212</v>
      </c>
      <c r="L1643" s="437" t="n">
        <v>28</v>
      </c>
      <c r="M1643" s="437" t="n">
        <v>0</v>
      </c>
      <c r="N1643" s="437" t="inlineStr"/>
      <c r="O1643" s="437" t="n">
        <v>0</v>
      </c>
      <c r="P1643" s="437" t="n"/>
      <c r="Q1643" s="437" t="n"/>
      <c r="R1643" s="437" t="n"/>
      <c r="S1643" s="437" t="n"/>
      <c r="T1643" s="437" t="n"/>
      <c r="U1643" s="437" t="n"/>
      <c r="V1643" s="437" t="n"/>
      <c r="W1643" s="437" t="n">
        <v>0</v>
      </c>
      <c r="X1643" s="437" t="n">
        <v>1</v>
      </c>
      <c r="Y1643" s="437" t="n">
        <v>0</v>
      </c>
      <c r="Z1643" s="437" t="n"/>
      <c r="AA1643" s="437" t="n"/>
      <c r="AB1643" s="437" t="n"/>
    </row>
    <row r="1644">
      <c r="A1644" s="437" t="n">
        <v>50</v>
      </c>
      <c r="B1644" s="437" t="n">
        <v>0</v>
      </c>
      <c r="C1644" s="437" t="n">
        <v>0</v>
      </c>
      <c r="D1644" s="437" t="n">
        <v>2</v>
      </c>
      <c r="E1644" s="437" t="n">
        <v>0</v>
      </c>
      <c r="F1644" s="437">
        <f>ROUND(F1643*0.22,O1644)</f>
        <v/>
      </c>
      <c r="G1644" s="437" t="inlineStr">
        <is>
          <t>и2</t>
        </is>
      </c>
      <c r="H1644" s="437" t="inlineStr">
        <is>
          <t>НДС 22%</t>
        </is>
      </c>
      <c r="I1644" s="437" t="n"/>
      <c r="J1644" s="437" t="n"/>
      <c r="K1644" s="437" t="n">
        <v>212</v>
      </c>
      <c r="L1644" s="437" t="n">
        <v>29</v>
      </c>
      <c r="M1644" s="437" t="n">
        <v>0</v>
      </c>
      <c r="N1644" s="437" t="inlineStr"/>
      <c r="O1644" s="437" t="n">
        <v>0</v>
      </c>
      <c r="P1644" s="437" t="n"/>
      <c r="Q1644" s="437" t="n"/>
      <c r="R1644" s="437" t="n"/>
      <c r="S1644" s="437" t="n"/>
      <c r="T1644" s="437" t="n"/>
      <c r="U1644" s="437" t="n"/>
      <c r="V1644" s="437" t="n"/>
      <c r="W1644" s="437" t="n">
        <v>0</v>
      </c>
      <c r="X1644" s="437" t="n">
        <v>1</v>
      </c>
      <c r="Y1644" s="437" t="n">
        <v>0</v>
      </c>
      <c r="Z1644" s="437" t="n"/>
      <c r="AA1644" s="437" t="n"/>
      <c r="AB1644" s="437" t="n"/>
    </row>
    <row r="1645">
      <c r="A1645" s="437" t="n">
        <v>50</v>
      </c>
      <c r="B1645" s="437" t="n">
        <v>0</v>
      </c>
      <c r="C1645" s="437" t="n">
        <v>0</v>
      </c>
      <c r="D1645" s="437" t="n">
        <v>2</v>
      </c>
      <c r="E1645" s="437" t="n">
        <v>213</v>
      </c>
      <c r="F1645" s="437">
        <f>ROUND(F1643+F1644,O1645)</f>
        <v/>
      </c>
      <c r="G1645" s="437" t="inlineStr">
        <is>
          <t>и3</t>
        </is>
      </c>
      <c r="H1645" s="437" t="inlineStr">
        <is>
          <t>Всего</t>
        </is>
      </c>
      <c r="I1645" s="437" t="n"/>
      <c r="J1645" s="437" t="n"/>
      <c r="K1645" s="437" t="n">
        <v>212</v>
      </c>
      <c r="L1645" s="437" t="n">
        <v>30</v>
      </c>
      <c r="M1645" s="437" t="n">
        <v>0</v>
      </c>
      <c r="N1645" s="437" t="inlineStr"/>
      <c r="O1645" s="437" t="n">
        <v>0</v>
      </c>
      <c r="P1645" s="437" t="n"/>
      <c r="Q1645" s="437" t="n"/>
      <c r="R1645" s="437" t="n"/>
      <c r="S1645" s="437" t="n"/>
      <c r="T1645" s="437" t="n"/>
      <c r="U1645" s="437" t="n"/>
      <c r="V1645" s="437" t="n"/>
      <c r="W1645" s="437" t="n">
        <v>0</v>
      </c>
      <c r="X1645" s="437" t="n">
        <v>1</v>
      </c>
      <c r="Y1645" s="437" t="n">
        <v>0</v>
      </c>
      <c r="Z1645" s="437" t="n"/>
      <c r="AA1645" s="437" t="n"/>
      <c r="AB1645" s="437" t="n"/>
    </row>
    <row r="1646"/>
    <row r="1647">
      <c r="A1647" s="434" t="n">
        <v>3</v>
      </c>
      <c r="B1647" s="434" t="n">
        <v>0</v>
      </c>
      <c r="C1647" s="434" t="n"/>
      <c r="D1647" s="434">
        <f>ROW(A1659)</f>
        <v/>
      </c>
      <c r="E1647" s="434" t="n"/>
      <c r="F1647" s="434" t="inlineStr">
        <is>
          <t>Новая локальная смета</t>
        </is>
      </c>
      <c r="G1647" s="434" t="inlineStr">
        <is>
          <t>Победы 2</t>
        </is>
      </c>
      <c r="H1647" s="434" t="inlineStr"/>
      <c r="I1647" s="434" t="n">
        <v>0</v>
      </c>
      <c r="J1647" s="434" t="inlineStr"/>
      <c r="K1647" s="434" t="n">
        <v>0</v>
      </c>
      <c r="L1647" s="434" t="inlineStr">
        <is>
          <t>Новая локальная смета</t>
        </is>
      </c>
      <c r="M1647" s="434" t="inlineStr"/>
      <c r="N1647" s="434" t="n"/>
      <c r="O1647" s="434" t="n"/>
      <c r="P1647" s="434" t="n"/>
      <c r="Q1647" s="434" t="n"/>
      <c r="R1647" s="434" t="n"/>
      <c r="S1647" s="434" t="n">
        <v>0</v>
      </c>
      <c r="T1647" s="434" t="n"/>
      <c r="U1647" s="434" t="inlineStr"/>
      <c r="V1647" s="434" t="n">
        <v>0</v>
      </c>
      <c r="W1647" s="434" t="n"/>
      <c r="X1647" s="434" t="n"/>
      <c r="Y1647" s="434" t="n"/>
      <c r="Z1647" s="434" t="n"/>
      <c r="AA1647" s="434" t="n"/>
      <c r="AB1647" s="434" t="inlineStr"/>
      <c r="AC1647" s="434" t="inlineStr"/>
      <c r="AD1647" s="434" t="inlineStr"/>
      <c r="AE1647" s="434" t="inlineStr"/>
      <c r="AF1647" s="434" t="inlineStr"/>
      <c r="AG1647" s="434" t="inlineStr"/>
      <c r="AH1647" s="434" t="n"/>
      <c r="AI1647" s="434" t="n"/>
      <c r="AJ1647" s="434" t="n"/>
      <c r="AK1647" s="434" t="n"/>
      <c r="AL1647" s="434" t="n"/>
      <c r="AM1647" s="434" t="n"/>
      <c r="AN1647" s="434" t="n"/>
      <c r="AO1647" s="434" t="n"/>
      <c r="AP1647" s="434" t="inlineStr"/>
      <c r="AQ1647" s="434" t="inlineStr"/>
      <c r="AR1647" s="434" t="inlineStr"/>
      <c r="AS1647" s="434" t="n"/>
      <c r="AT1647" s="434" t="n"/>
      <c r="AU1647" s="434" t="n"/>
      <c r="AV1647" s="434" t="n"/>
      <c r="AW1647" s="434" t="n"/>
      <c r="AX1647" s="434" t="n"/>
      <c r="AY1647" s="434" t="n"/>
      <c r="AZ1647" s="434" t="inlineStr"/>
      <c r="BA1647" s="434" t="n"/>
      <c r="BB1647" s="434" t="inlineStr"/>
      <c r="BC1647" s="434" t="inlineStr"/>
      <c r="BD1647" s="434" t="inlineStr"/>
      <c r="BE1647" s="434" t="inlineStr"/>
      <c r="BF1647" s="434" t="inlineStr"/>
      <c r="BG1647" s="434" t="inlineStr"/>
      <c r="BH1647" s="434" t="inlineStr"/>
      <c r="BI1647" s="434" t="inlineStr"/>
      <c r="BJ1647" s="434" t="inlineStr"/>
      <c r="BK1647" s="434" t="inlineStr"/>
      <c r="BL1647" s="434" t="inlineStr"/>
      <c r="BM1647" s="434" t="inlineStr"/>
      <c r="BN1647" s="434" t="inlineStr"/>
      <c r="BO1647" s="434" t="inlineStr"/>
      <c r="BP1647" s="434" t="inlineStr"/>
      <c r="BQ1647" s="434" t="n"/>
      <c r="BR1647" s="434" t="n"/>
      <c r="BS1647" s="434" t="n"/>
      <c r="BT1647" s="434" t="n"/>
      <c r="BU1647" s="434" t="n"/>
      <c r="BV1647" s="434" t="n"/>
      <c r="BW1647" s="434" t="n"/>
      <c r="BX1647" s="434" t="n">
        <v>0</v>
      </c>
      <c r="BY1647" s="434" t="n"/>
      <c r="BZ1647" s="434" t="n"/>
      <c r="CA1647" s="434" t="n"/>
      <c r="CB1647" s="434" t="n"/>
      <c r="CC1647" s="434" t="n"/>
      <c r="CD1647" s="434" t="n"/>
      <c r="CE1647" s="434" t="n"/>
      <c r="CF1647" s="434" t="n">
        <v>0</v>
      </c>
      <c r="CG1647" s="434" t="n">
        <v>0</v>
      </c>
      <c r="CH1647" s="434" t="n"/>
      <c r="CI1647" s="434" t="inlineStr"/>
      <c r="CJ1647" s="434" t="inlineStr"/>
      <c r="CK1647" t="inlineStr"/>
      <c r="CL1647" t="inlineStr"/>
      <c r="CM1647" t="inlineStr"/>
      <c r="CN1647" t="inlineStr"/>
      <c r="CO1647" t="inlineStr"/>
      <c r="CP1647" t="inlineStr"/>
      <c r="CQ1647" t="inlineStr"/>
    </row>
    <row r="1648"/>
    <row r="1649">
      <c r="A1649" s="435" t="n">
        <v>52</v>
      </c>
      <c r="B1649" s="435">
        <f>B1659</f>
        <v/>
      </c>
      <c r="C1649" s="435">
        <f>C1659</f>
        <v/>
      </c>
      <c r="D1649" s="435">
        <f>D1659</f>
        <v/>
      </c>
      <c r="E1649" s="435">
        <f>E1659</f>
        <v/>
      </c>
      <c r="F1649" s="435">
        <f>F1659</f>
        <v/>
      </c>
      <c r="G1649" s="435">
        <f>G1659</f>
        <v/>
      </c>
      <c r="H1649" s="435" t="n"/>
      <c r="I1649" s="435" t="n"/>
      <c r="J1649" s="435" t="n"/>
      <c r="K1649" s="435" t="n"/>
      <c r="L1649" s="435" t="n"/>
      <c r="M1649" s="435" t="n"/>
      <c r="N1649" s="435" t="n"/>
      <c r="O1649" s="435">
        <f>O1659</f>
        <v/>
      </c>
      <c r="P1649" s="435">
        <f>P1659</f>
        <v/>
      </c>
      <c r="Q1649" s="435">
        <f>Q1659</f>
        <v/>
      </c>
      <c r="R1649" s="435">
        <f>R1659</f>
        <v/>
      </c>
      <c r="S1649" s="435">
        <f>S1659</f>
        <v/>
      </c>
      <c r="T1649" s="435">
        <f>T1659</f>
        <v/>
      </c>
      <c r="U1649" s="435">
        <f>U1659</f>
        <v/>
      </c>
      <c r="V1649" s="435">
        <f>V1659</f>
        <v/>
      </c>
      <c r="W1649" s="435">
        <f>W1659</f>
        <v/>
      </c>
      <c r="X1649" s="435">
        <f>X1659</f>
        <v/>
      </c>
      <c r="Y1649" s="435">
        <f>Y1659</f>
        <v/>
      </c>
      <c r="Z1649" s="435">
        <f>Z1659</f>
        <v/>
      </c>
      <c r="AA1649" s="435">
        <f>AA1659</f>
        <v/>
      </c>
      <c r="AB1649" s="435">
        <f>AB1659</f>
        <v/>
      </c>
      <c r="AC1649" s="435">
        <f>AC1659</f>
        <v/>
      </c>
      <c r="AD1649" s="435">
        <f>AD1659</f>
        <v/>
      </c>
      <c r="AE1649" s="435">
        <f>AE1659</f>
        <v/>
      </c>
      <c r="AF1649" s="435">
        <f>AF1659</f>
        <v/>
      </c>
      <c r="AG1649" s="435">
        <f>AG1659</f>
        <v/>
      </c>
      <c r="AH1649" s="435">
        <f>AH1659</f>
        <v/>
      </c>
      <c r="AI1649" s="435">
        <f>AI1659</f>
        <v/>
      </c>
      <c r="AJ1649" s="435">
        <f>AJ1659</f>
        <v/>
      </c>
      <c r="AK1649" s="435">
        <f>AK1659</f>
        <v/>
      </c>
      <c r="AL1649" s="435">
        <f>AL1659</f>
        <v/>
      </c>
      <c r="AM1649" s="435">
        <f>AM1659</f>
        <v/>
      </c>
      <c r="AN1649" s="435">
        <f>AN1659</f>
        <v/>
      </c>
      <c r="AO1649" s="435">
        <f>AO1659</f>
        <v/>
      </c>
      <c r="AP1649" s="435">
        <f>AP1659</f>
        <v/>
      </c>
      <c r="AQ1649" s="435">
        <f>AQ1659</f>
        <v/>
      </c>
      <c r="AR1649" s="435">
        <f>AR1659</f>
        <v/>
      </c>
      <c r="AS1649" s="435">
        <f>AS1659</f>
        <v/>
      </c>
      <c r="AT1649" s="435">
        <f>AT1659</f>
        <v/>
      </c>
      <c r="AU1649" s="435">
        <f>AU1659</f>
        <v/>
      </c>
      <c r="AV1649" s="435">
        <f>AV1659</f>
        <v/>
      </c>
      <c r="AW1649" s="435">
        <f>AW1659</f>
        <v/>
      </c>
      <c r="AX1649" s="435">
        <f>AX1659</f>
        <v/>
      </c>
      <c r="AY1649" s="435">
        <f>AY1659</f>
        <v/>
      </c>
      <c r="AZ1649" s="435">
        <f>AZ1659</f>
        <v/>
      </c>
      <c r="BA1649" s="435">
        <f>BA1659</f>
        <v/>
      </c>
      <c r="BB1649" s="435">
        <f>BB1659</f>
        <v/>
      </c>
      <c r="BC1649" s="435">
        <f>BC1659</f>
        <v/>
      </c>
      <c r="BD1649" s="435">
        <f>BD1659</f>
        <v/>
      </c>
      <c r="BE1649" s="435">
        <f>BE1659</f>
        <v/>
      </c>
      <c r="BF1649" s="435">
        <f>BF1659</f>
        <v/>
      </c>
      <c r="BG1649" s="435">
        <f>BG1659</f>
        <v/>
      </c>
      <c r="BH1649" s="435">
        <f>BH1659</f>
        <v/>
      </c>
      <c r="BI1649" s="435">
        <f>BI1659</f>
        <v/>
      </c>
      <c r="BJ1649" s="435">
        <f>BJ1659</f>
        <v/>
      </c>
      <c r="BK1649" s="435">
        <f>BK1659</f>
        <v/>
      </c>
      <c r="BL1649" s="435">
        <f>BL1659</f>
        <v/>
      </c>
      <c r="BM1649" s="435">
        <f>BM1659</f>
        <v/>
      </c>
      <c r="BN1649" s="435">
        <f>BN1659</f>
        <v/>
      </c>
      <c r="BO1649" s="435">
        <f>BO1659</f>
        <v/>
      </c>
      <c r="BP1649" s="435">
        <f>BP1659</f>
        <v/>
      </c>
      <c r="BQ1649" s="435">
        <f>BQ1659</f>
        <v/>
      </c>
      <c r="BR1649" s="435">
        <f>BR1659</f>
        <v/>
      </c>
      <c r="BS1649" s="435">
        <f>BS1659</f>
        <v/>
      </c>
      <c r="BT1649" s="435">
        <f>BT1659</f>
        <v/>
      </c>
      <c r="BU1649" s="435">
        <f>BU1659</f>
        <v/>
      </c>
      <c r="BV1649" s="435">
        <f>BV1659</f>
        <v/>
      </c>
      <c r="BW1649" s="435">
        <f>BW1659</f>
        <v/>
      </c>
      <c r="BX1649" s="435">
        <f>BX1659</f>
        <v/>
      </c>
      <c r="BY1649" s="435">
        <f>BY1659</f>
        <v/>
      </c>
      <c r="BZ1649" s="435">
        <f>BZ1659</f>
        <v/>
      </c>
      <c r="CA1649" s="435">
        <f>CA1659</f>
        <v/>
      </c>
      <c r="CB1649" s="435">
        <f>CB1659</f>
        <v/>
      </c>
      <c r="CC1649" s="435">
        <f>CC1659</f>
        <v/>
      </c>
      <c r="CD1649" s="435">
        <f>CD1659</f>
        <v/>
      </c>
      <c r="CE1649" s="435">
        <f>CE1659</f>
        <v/>
      </c>
      <c r="CF1649" s="435">
        <f>CF1659</f>
        <v/>
      </c>
      <c r="CG1649" s="435">
        <f>CG1659</f>
        <v/>
      </c>
      <c r="CH1649" s="435">
        <f>CH1659</f>
        <v/>
      </c>
      <c r="CI1649" s="435">
        <f>CI1659</f>
        <v/>
      </c>
      <c r="CJ1649" s="435">
        <f>CJ1659</f>
        <v/>
      </c>
      <c r="CK1649" s="435">
        <f>CK1659</f>
        <v/>
      </c>
      <c r="CL1649" s="435">
        <f>CL1659</f>
        <v/>
      </c>
      <c r="CM1649" s="435">
        <f>CM1659</f>
        <v/>
      </c>
      <c r="CN1649" s="435">
        <f>CN1659</f>
        <v/>
      </c>
      <c r="CO1649" s="435">
        <f>CO1659</f>
        <v/>
      </c>
      <c r="CP1649" s="435">
        <f>CP1659</f>
        <v/>
      </c>
      <c r="CQ1649" s="435">
        <f>CQ1659</f>
        <v/>
      </c>
      <c r="CR1649" s="435">
        <f>CR1659</f>
        <v/>
      </c>
      <c r="CS1649" s="435">
        <f>CS1659</f>
        <v/>
      </c>
      <c r="CT1649" s="435">
        <f>CT1659</f>
        <v/>
      </c>
      <c r="CU1649" s="435">
        <f>CU1659</f>
        <v/>
      </c>
      <c r="CV1649" s="435">
        <f>CV1659</f>
        <v/>
      </c>
      <c r="CW1649" s="435">
        <f>CW1659</f>
        <v/>
      </c>
      <c r="CX1649" s="435">
        <f>CX1659</f>
        <v/>
      </c>
      <c r="CY1649" s="435">
        <f>CY1659</f>
        <v/>
      </c>
      <c r="CZ1649" s="435">
        <f>CZ1659</f>
        <v/>
      </c>
      <c r="DA1649" s="435">
        <f>DA1659</f>
        <v/>
      </c>
      <c r="DB1649" s="435">
        <f>DB1659</f>
        <v/>
      </c>
      <c r="DC1649" s="435">
        <f>DC1659</f>
        <v/>
      </c>
      <c r="DD1649" s="435">
        <f>DD1659</f>
        <v/>
      </c>
      <c r="DE1649" s="435">
        <f>DE1659</f>
        <v/>
      </c>
      <c r="DF1649" s="435">
        <f>DF1659</f>
        <v/>
      </c>
      <c r="DG1649" s="436">
        <f>DG1659</f>
        <v/>
      </c>
      <c r="DH1649" s="436">
        <f>DH1659</f>
        <v/>
      </c>
      <c r="DI1649" s="436">
        <f>DI1659</f>
        <v/>
      </c>
      <c r="DJ1649" s="436">
        <f>DJ1659</f>
        <v/>
      </c>
      <c r="DK1649" s="436">
        <f>DK1659</f>
        <v/>
      </c>
      <c r="DL1649" s="436">
        <f>DL1659</f>
        <v/>
      </c>
      <c r="DM1649" s="436">
        <f>DM1659</f>
        <v/>
      </c>
      <c r="DN1649" s="436">
        <f>DN1659</f>
        <v/>
      </c>
      <c r="DO1649" s="436">
        <f>DO1659</f>
        <v/>
      </c>
      <c r="DP1649" s="436">
        <f>DP1659</f>
        <v/>
      </c>
      <c r="DQ1649" s="436">
        <f>DQ1659</f>
        <v/>
      </c>
      <c r="DR1649" s="436">
        <f>DR1659</f>
        <v/>
      </c>
      <c r="DS1649" s="436">
        <f>DS1659</f>
        <v/>
      </c>
      <c r="DT1649" s="436">
        <f>DT1659</f>
        <v/>
      </c>
      <c r="DU1649" s="436">
        <f>DU1659</f>
        <v/>
      </c>
      <c r="DV1649" s="436">
        <f>DV1659</f>
        <v/>
      </c>
      <c r="DW1649" s="436">
        <f>DW1659</f>
        <v/>
      </c>
      <c r="DX1649" s="436">
        <f>DX1659</f>
        <v/>
      </c>
      <c r="DY1649" s="436">
        <f>DY1659</f>
        <v/>
      </c>
      <c r="DZ1649" s="436">
        <f>DZ1659</f>
        <v/>
      </c>
      <c r="EA1649" s="436">
        <f>EA1659</f>
        <v/>
      </c>
      <c r="EB1649" s="436">
        <f>EB1659</f>
        <v/>
      </c>
      <c r="EC1649" s="436">
        <f>EC1659</f>
        <v/>
      </c>
      <c r="ED1649" s="436">
        <f>ED1659</f>
        <v/>
      </c>
      <c r="EE1649" s="436">
        <f>EE1659</f>
        <v/>
      </c>
      <c r="EF1649" s="436">
        <f>EF1659</f>
        <v/>
      </c>
      <c r="EG1649" s="436">
        <f>EG1659</f>
        <v/>
      </c>
      <c r="EH1649" s="436">
        <f>EH1659</f>
        <v/>
      </c>
      <c r="EI1649" s="436">
        <f>EI1659</f>
        <v/>
      </c>
      <c r="EJ1649" s="436">
        <f>EJ1659</f>
        <v/>
      </c>
      <c r="EK1649" s="436">
        <f>EK1659</f>
        <v/>
      </c>
      <c r="EL1649" s="436">
        <f>EL1659</f>
        <v/>
      </c>
      <c r="EM1649" s="436">
        <f>EM1659</f>
        <v/>
      </c>
      <c r="EN1649" s="436">
        <f>EN1659</f>
        <v/>
      </c>
      <c r="EO1649" s="436">
        <f>EO1659</f>
        <v/>
      </c>
      <c r="EP1649" s="436">
        <f>EP1659</f>
        <v/>
      </c>
      <c r="EQ1649" s="436">
        <f>EQ1659</f>
        <v/>
      </c>
      <c r="ER1649" s="436">
        <f>ER1659</f>
        <v/>
      </c>
      <c r="ES1649" s="436">
        <f>ES1659</f>
        <v/>
      </c>
      <c r="ET1649" s="436">
        <f>ET1659</f>
        <v/>
      </c>
      <c r="EU1649" s="436">
        <f>EU1659</f>
        <v/>
      </c>
      <c r="EV1649" s="436">
        <f>EV1659</f>
        <v/>
      </c>
      <c r="EW1649" s="436">
        <f>EW1659</f>
        <v/>
      </c>
      <c r="EX1649" s="436">
        <f>EX1659</f>
        <v/>
      </c>
      <c r="EY1649" s="436">
        <f>EY1659</f>
        <v/>
      </c>
      <c r="EZ1649" s="436">
        <f>EZ1659</f>
        <v/>
      </c>
      <c r="FA1649" s="436">
        <f>FA1659</f>
        <v/>
      </c>
      <c r="FB1649" s="436">
        <f>FB1659</f>
        <v/>
      </c>
      <c r="FC1649" s="436">
        <f>FC1659</f>
        <v/>
      </c>
      <c r="FD1649" s="436">
        <f>FD1659</f>
        <v/>
      </c>
      <c r="FE1649" s="436">
        <f>FE1659</f>
        <v/>
      </c>
      <c r="FF1649" s="436">
        <f>FF1659</f>
        <v/>
      </c>
      <c r="FG1649" s="436">
        <f>FG1659</f>
        <v/>
      </c>
      <c r="FH1649" s="436">
        <f>FH1659</f>
        <v/>
      </c>
      <c r="FI1649" s="436">
        <f>FI1659</f>
        <v/>
      </c>
      <c r="FJ1649" s="436">
        <f>FJ1659</f>
        <v/>
      </c>
      <c r="FK1649" s="436">
        <f>FK1659</f>
        <v/>
      </c>
      <c r="FL1649" s="436">
        <f>FL1659</f>
        <v/>
      </c>
      <c r="FM1649" s="436">
        <f>FM1659</f>
        <v/>
      </c>
      <c r="FN1649" s="436">
        <f>FN1659</f>
        <v/>
      </c>
      <c r="FO1649" s="436">
        <f>FO1659</f>
        <v/>
      </c>
      <c r="FP1649" s="436">
        <f>FP1659</f>
        <v/>
      </c>
      <c r="FQ1649" s="436">
        <f>FQ1659</f>
        <v/>
      </c>
      <c r="FR1649" s="436">
        <f>FR1659</f>
        <v/>
      </c>
      <c r="FS1649" s="436">
        <f>FS1659</f>
        <v/>
      </c>
      <c r="FT1649" s="436">
        <f>FT1659</f>
        <v/>
      </c>
      <c r="FU1649" s="436">
        <f>FU1659</f>
        <v/>
      </c>
      <c r="FV1649" s="436">
        <f>FV1659</f>
        <v/>
      </c>
      <c r="FW1649" s="436">
        <f>FW1659</f>
        <v/>
      </c>
      <c r="FX1649" s="436">
        <f>FX1659</f>
        <v/>
      </c>
      <c r="FY1649" s="436">
        <f>FY1659</f>
        <v/>
      </c>
      <c r="FZ1649" s="436">
        <f>FZ1659</f>
        <v/>
      </c>
      <c r="GA1649" s="436">
        <f>GA1659</f>
        <v/>
      </c>
      <c r="GB1649" s="436">
        <f>GB1659</f>
        <v/>
      </c>
      <c r="GC1649" s="436">
        <f>GC1659</f>
        <v/>
      </c>
      <c r="GD1649" s="436">
        <f>GD1659</f>
        <v/>
      </c>
      <c r="GE1649" s="436">
        <f>GE1659</f>
        <v/>
      </c>
      <c r="GF1649" s="436">
        <f>GF1659</f>
        <v/>
      </c>
      <c r="GG1649" s="436">
        <f>GG1659</f>
        <v/>
      </c>
      <c r="GH1649" s="436">
        <f>GH1659</f>
        <v/>
      </c>
      <c r="GI1649" s="436">
        <f>GI1659</f>
        <v/>
      </c>
      <c r="GJ1649" s="436">
        <f>GJ1659</f>
        <v/>
      </c>
      <c r="GK1649" s="436">
        <f>GK1659</f>
        <v/>
      </c>
      <c r="GL1649" s="436">
        <f>GL1659</f>
        <v/>
      </c>
      <c r="GM1649" s="436">
        <f>GM1659</f>
        <v/>
      </c>
      <c r="GN1649" s="436">
        <f>GN1659</f>
        <v/>
      </c>
      <c r="GO1649" s="436">
        <f>GO1659</f>
        <v/>
      </c>
      <c r="GP1649" s="436">
        <f>GP1659</f>
        <v/>
      </c>
      <c r="GQ1649" s="436">
        <f>GQ1659</f>
        <v/>
      </c>
      <c r="GR1649" s="436">
        <f>GR1659</f>
        <v/>
      </c>
      <c r="GS1649" s="436">
        <f>GS1659</f>
        <v/>
      </c>
      <c r="GT1649" s="436">
        <f>GT1659</f>
        <v/>
      </c>
      <c r="GU1649" s="436">
        <f>GU1659</f>
        <v/>
      </c>
      <c r="GV1649" s="436">
        <f>GV1659</f>
        <v/>
      </c>
      <c r="GW1649" s="436">
        <f>GW1659</f>
        <v/>
      </c>
      <c r="GX1649" s="436">
        <f>GX1659</f>
        <v/>
      </c>
    </row>
    <row r="1650"/>
    <row r="1651">
      <c r="A1651" t="n">
        <v>17</v>
      </c>
      <c r="B1651" t="n">
        <v>0</v>
      </c>
      <c r="C1651">
        <f>ROW(SmtRes!A776)</f>
        <v/>
      </c>
      <c r="D1651">
        <f>ROW(EtalonRes!A713)</f>
        <v/>
      </c>
      <c r="E1651" t="inlineStr">
        <is>
          <t>1</t>
        </is>
      </c>
      <c r="F1651" t="inlineStr">
        <is>
          <t>65-14-1</t>
        </is>
      </c>
      <c r="G1651" t="inlineStr">
        <is>
          <t>Разборка трубопроводов из водогазопроводных труб в зданиях и сооружениях на резьбе диаметром до 32 мм</t>
        </is>
      </c>
      <c r="H1651" t="inlineStr">
        <is>
          <t>100 м трубопровода</t>
        </is>
      </c>
      <c r="I1651">
        <f>ROUND(ROUND(4/100,4),7)</f>
        <v/>
      </c>
      <c r="J1651" t="n">
        <v>0</v>
      </c>
      <c r="K1651">
        <f>ROUND(ROUND(4/100,4),7)</f>
        <v/>
      </c>
      <c r="O1651">
        <f>ROUND(CP1651,0)</f>
        <v/>
      </c>
      <c r="P1651">
        <f>ROUND(CQ1651*I1651,0)</f>
        <v/>
      </c>
      <c r="Q1651">
        <f>(ROUND((ROUND(((ET1651)*I1651),0)*BB1651),0)+ROUND((ROUND(((AE1651-(EU1651))*I1651),0)*BS1651),0))</f>
        <v/>
      </c>
      <c r="R1651">
        <f>(ROUND((ROUND(((EU1651)*I1651),0)*BS1651),0)+ROUND((ROUND(((AE1651-(EU1651))*I1651),0)*BS1651),0))</f>
        <v/>
      </c>
      <c r="S1651">
        <f>ROUND(CT1651*I1651,0)</f>
        <v/>
      </c>
      <c r="T1651">
        <f>ROUND(CU1651*I1651,0)</f>
        <v/>
      </c>
      <c r="U1651">
        <f>ROUND(CV1651*I1651,7)</f>
        <v/>
      </c>
      <c r="V1651">
        <f>ROUND(CW1651*I1651,7)</f>
        <v/>
      </c>
      <c r="W1651">
        <f>ROUND(CX1651*I1651,0)</f>
        <v/>
      </c>
      <c r="X1651">
        <f>ROUND(CY1651,0)</f>
        <v/>
      </c>
      <c r="Y1651">
        <f>ROUND(CZ1651,0)</f>
        <v/>
      </c>
      <c r="AA1651" t="n">
        <v>78869116</v>
      </c>
      <c r="AB1651">
        <f>ROUND((AC1651+AD1651+AF1651),2)</f>
        <v/>
      </c>
      <c r="AC1651">
        <f>ROUND((ES1651),2)</f>
        <v/>
      </c>
      <c r="AD1651">
        <f>ROUND((((ET1651)-(EU1651))+AE1651),2)</f>
        <v/>
      </c>
      <c r="AE1651">
        <f>ROUND((EU1651),2)</f>
        <v/>
      </c>
      <c r="AF1651">
        <f>ROUND((EV1651),2)</f>
        <v/>
      </c>
      <c r="AG1651">
        <f>ROUND((AP1651),2)</f>
        <v/>
      </c>
      <c r="AH1651">
        <f>(EW1651)</f>
        <v/>
      </c>
      <c r="AI1651">
        <f>(EX1651)</f>
        <v/>
      </c>
      <c r="AJ1651">
        <f>(AS1651)</f>
        <v/>
      </c>
      <c r="AK1651" t="n">
        <v>322.43</v>
      </c>
      <c r="AL1651" t="n">
        <v>0</v>
      </c>
      <c r="AM1651" t="n">
        <v>0</v>
      </c>
      <c r="AN1651" t="n">
        <v>0</v>
      </c>
      <c r="AO1651" t="n">
        <v>322.43</v>
      </c>
      <c r="AP1651" t="n">
        <v>0</v>
      </c>
      <c r="AQ1651" t="n">
        <v>37.8</v>
      </c>
      <c r="AR1651" t="n">
        <v>0</v>
      </c>
      <c r="AS1651" t="n">
        <v>0</v>
      </c>
      <c r="AT1651" t="n">
        <v>87</v>
      </c>
      <c r="AU1651" t="n">
        <v>44</v>
      </c>
      <c r="AV1651" t="n">
        <v>1</v>
      </c>
      <c r="AW1651" t="n">
        <v>1</v>
      </c>
      <c r="AZ1651" t="n">
        <v>1</v>
      </c>
      <c r="BA1651" t="n">
        <v>52.25</v>
      </c>
      <c r="BB1651" t="n">
        <v>1</v>
      </c>
      <c r="BC1651" t="n">
        <v>1</v>
      </c>
      <c r="BD1651" t="inlineStr"/>
      <c r="BE1651" t="inlineStr"/>
      <c r="BF1651" t="inlineStr"/>
      <c r="BG1651" t="inlineStr"/>
      <c r="BH1651" t="n">
        <v>0</v>
      </c>
      <c r="BI1651" t="n">
        <v>1</v>
      </c>
      <c r="BJ1651" t="inlineStr">
        <is>
          <t>ТЕРр Московской обл., 65-14-1, приказ Минстроя России №675/пр от 28.02.2017 № 263/пр</t>
        </is>
      </c>
      <c r="BM1651" t="n">
        <v>65002</v>
      </c>
      <c r="BN1651" t="n">
        <v>0</v>
      </c>
      <c r="BO1651" t="inlineStr">
        <is>
          <t>65-14-1</t>
        </is>
      </c>
      <c r="BP1651" t="n">
        <v>1</v>
      </c>
      <c r="BQ1651" t="n">
        <v>6</v>
      </c>
      <c r="BR1651" t="n">
        <v>0</v>
      </c>
      <c r="BS1651" t="n">
        <v>52.25</v>
      </c>
      <c r="BT1651" t="n">
        <v>1</v>
      </c>
      <c r="BU1651" t="n">
        <v>1</v>
      </c>
      <c r="BV1651" t="n">
        <v>1</v>
      </c>
      <c r="BW1651" t="n">
        <v>1</v>
      </c>
      <c r="BX1651" t="n">
        <v>1</v>
      </c>
      <c r="BY1651" t="inlineStr"/>
      <c r="BZ1651" t="n">
        <v>87</v>
      </c>
      <c r="CA1651" t="n">
        <v>44</v>
      </c>
      <c r="CB1651" t="inlineStr"/>
      <c r="CE1651" t="n">
        <v>12</v>
      </c>
      <c r="CF1651" t="n">
        <v>0</v>
      </c>
      <c r="CG1651" t="n">
        <v>0</v>
      </c>
      <c r="CM1651" t="n">
        <v>0</v>
      </c>
      <c r="CN1651" t="inlineStr"/>
      <c r="CO1651" t="n">
        <v>0</v>
      </c>
      <c r="CP1651">
        <f>(P1651+Q1651+S1651)</f>
        <v/>
      </c>
      <c r="CQ1651">
        <f>AC1651*BC1651</f>
        <v/>
      </c>
      <c r="CR1651">
        <f>(ROUND((ROUND(((ET1651)*1),0)*BB1651),0)+ROUND((ROUND(((AE1651-(EU1651))*1),0)*BS1651),0))</f>
        <v/>
      </c>
      <c r="CS1651">
        <f>(ROUND((ROUND(((EU1651)*1),0)*BS1651),0)+ROUND((ROUND(((AE1651-(EU1651))*1),0)*BS1651),0))</f>
        <v/>
      </c>
      <c r="CT1651">
        <f>AF1651*BA1651</f>
        <v/>
      </c>
      <c r="CU1651">
        <f>AG1651</f>
        <v/>
      </c>
      <c r="CV1651">
        <f>AH1651</f>
        <v/>
      </c>
      <c r="CW1651">
        <f>AI1651</f>
        <v/>
      </c>
      <c r="CX1651">
        <f>AJ1651</f>
        <v/>
      </c>
      <c r="CY1651">
        <f>(((S1651+R1651)*AT1651)/100)</f>
        <v/>
      </c>
      <c r="CZ1651">
        <f>(((S1651+R1651)*AU1651)/100)</f>
        <v/>
      </c>
      <c r="DC1651" t="inlineStr"/>
      <c r="DD1651" t="inlineStr"/>
      <c r="DE1651" t="inlineStr"/>
      <c r="DF1651" t="inlineStr"/>
      <c r="DG1651" t="inlineStr"/>
      <c r="DH1651" t="inlineStr"/>
      <c r="DI1651" t="inlineStr"/>
      <c r="DJ1651" t="inlineStr"/>
      <c r="DK1651" t="inlineStr"/>
      <c r="DL1651" t="inlineStr"/>
      <c r="DM1651" t="inlineStr"/>
      <c r="DN1651" t="n">
        <v>0</v>
      </c>
      <c r="DO1651" t="n">
        <v>0</v>
      </c>
      <c r="DP1651" t="n">
        <v>1</v>
      </c>
      <c r="DQ1651" t="n">
        <v>1</v>
      </c>
      <c r="DU1651" t="n">
        <v>1013</v>
      </c>
      <c r="DV1651" t="inlineStr">
        <is>
          <t>100 м трубопровода</t>
        </is>
      </c>
      <c r="DW1651" t="inlineStr">
        <is>
          <t>100 м трубопровода</t>
        </is>
      </c>
      <c r="DX1651" t="n">
        <v>1</v>
      </c>
      <c r="DZ1651" t="inlineStr"/>
      <c r="EA1651" t="inlineStr"/>
      <c r="EB1651" t="inlineStr"/>
      <c r="EC1651" t="inlineStr"/>
      <c r="EE1651" t="n">
        <v>78725991</v>
      </c>
      <c r="EF1651" t="n">
        <v>6</v>
      </c>
      <c r="EG1651" t="inlineStr">
        <is>
          <t>Ремонтно-строительные работы</t>
        </is>
      </c>
      <c r="EH1651" t="n">
        <v>99</v>
      </c>
      <c r="EI1651" t="inlineStr">
        <is>
          <t>Внутренние санитарно-технические работы</t>
        </is>
      </c>
      <c r="EJ1651" t="n">
        <v>1</v>
      </c>
      <c r="EK1651" t="n">
        <v>65002</v>
      </c>
      <c r="EL1651" t="inlineStr">
        <is>
          <t>Внутренние санитарнотехнические работы: демонтаж и разборка</t>
        </is>
      </c>
      <c r="EM1651" t="inlineStr">
        <is>
          <t>рФЕР-65</t>
        </is>
      </c>
      <c r="EO1651" t="inlineStr"/>
      <c r="EQ1651" t="n">
        <v>0</v>
      </c>
      <c r="ER1651" t="n">
        <v>322.43</v>
      </c>
      <c r="ES1651" t="n">
        <v>0</v>
      </c>
      <c r="ET1651" t="n">
        <v>0</v>
      </c>
      <c r="EU1651" t="n">
        <v>0</v>
      </c>
      <c r="EV1651" t="n">
        <v>322.43</v>
      </c>
      <c r="EW1651" t="n">
        <v>37.8</v>
      </c>
      <c r="EX1651" t="n">
        <v>0</v>
      </c>
      <c r="EY1651" t="n">
        <v>0</v>
      </c>
      <c r="FQ1651" t="n">
        <v>0</v>
      </c>
      <c r="FR1651" t="n">
        <v>0</v>
      </c>
      <c r="FS1651" t="n">
        <v>0</v>
      </c>
      <c r="FX1651" t="n">
        <v>87</v>
      </c>
      <c r="FY1651" t="n">
        <v>44</v>
      </c>
      <c r="GA1651" t="inlineStr"/>
      <c r="GD1651" t="n">
        <v>1</v>
      </c>
      <c r="GF1651" t="n">
        <v>-2021722353</v>
      </c>
      <c r="GG1651" t="n">
        <v>2</v>
      </c>
      <c r="GH1651" t="n">
        <v>1</v>
      </c>
      <c r="GI1651" t="n">
        <v>2</v>
      </c>
      <c r="GJ1651" t="n">
        <v>0</v>
      </c>
      <c r="GK1651" t="n">
        <v>0</v>
      </c>
      <c r="GL1651">
        <f>ROUND(IF(AND(BH1651=3,BI1651=3,FS1651&lt;&gt;0),P1651,0),0)</f>
        <v/>
      </c>
      <c r="GM1651">
        <f>ROUND(O1651+X1651+Y1651,0)+GX1651</f>
        <v/>
      </c>
      <c r="GN1651">
        <f>IF(OR(BI1651=0,BI1651=1),GM1651-GX1651,0)</f>
        <v/>
      </c>
      <c r="GO1651">
        <f>IF(BI1651=2,GM1651-GX1651,0)</f>
        <v/>
      </c>
      <c r="GP1651">
        <f>IF(BI1651=4,GM1651-GX1651,0)</f>
        <v/>
      </c>
      <c r="GR1651" t="n">
        <v>0</v>
      </c>
      <c r="GS1651" t="n">
        <v>3</v>
      </c>
      <c r="GT1651" t="n">
        <v>0</v>
      </c>
      <c r="GU1651" t="inlineStr"/>
      <c r="GV1651">
        <f>ROUND((GT1651),2)</f>
        <v/>
      </c>
      <c r="GW1651" t="n">
        <v>1</v>
      </c>
      <c r="GX1651">
        <f>ROUND(HC1651*I1651,0)</f>
        <v/>
      </c>
      <c r="HA1651" t="n">
        <v>0</v>
      </c>
      <c r="HB1651" t="n">
        <v>0</v>
      </c>
      <c r="HC1651">
        <f>GV1651*GW1651</f>
        <v/>
      </c>
      <c r="HE1651" t="inlineStr"/>
      <c r="HF1651" t="inlineStr"/>
      <c r="HM1651" t="inlineStr"/>
      <c r="HN1651" t="inlineStr">
        <is>
          <t>Пр/812-099.1-1</t>
        </is>
      </c>
      <c r="HO1651" t="inlineStr">
        <is>
          <t>Пр/774-099.1</t>
        </is>
      </c>
      <c r="HP1651" t="inlineStr">
        <is>
          <t>Внутренние санитарнотехнические работы: демонтаж и разборка</t>
        </is>
      </c>
      <c r="HQ1651" t="inlineStr">
        <is>
          <t>Внутренние санитарнотехнические работы: демонтаж и разборка</t>
        </is>
      </c>
      <c r="HS1651" t="n">
        <v>0</v>
      </c>
      <c r="IK1651" t="n">
        <v>0</v>
      </c>
    </row>
    <row r="1652">
      <c r="A1652" t="n">
        <v>17</v>
      </c>
      <c r="B1652" t="n">
        <v>0</v>
      </c>
      <c r="C1652">
        <f>ROW(SmtRes!A794)</f>
        <v/>
      </c>
      <c r="D1652">
        <f>ROW(EtalonRes!A730)</f>
        <v/>
      </c>
      <c r="E1652" t="inlineStr">
        <is>
          <t>2</t>
        </is>
      </c>
      <c r="F1652" t="inlineStr">
        <is>
          <t>16-04-002-3</t>
        </is>
      </c>
      <c r="G1652" t="inlineStr">
        <is>
          <t>Прокладка трубопроводов водоснабжения из напорных полиэтиленовых труб наружным диаметром 32 мм</t>
        </is>
      </c>
      <c r="H1652" t="inlineStr">
        <is>
          <t>100 м трубопровода</t>
        </is>
      </c>
      <c r="I1652">
        <f>ROUND(ROUND(4/100,4),7)</f>
        <v/>
      </c>
      <c r="J1652" t="n">
        <v>0</v>
      </c>
      <c r="K1652">
        <f>ROUND(ROUND(4/100,4),7)</f>
        <v/>
      </c>
      <c r="O1652">
        <f>ROUND(CP1652,0)</f>
        <v/>
      </c>
      <c r="P1652">
        <f>ROUND(CQ1652*I1652,0)</f>
        <v/>
      </c>
      <c r="Q1652">
        <f>(ROUND((ROUND(((ET1652)*I1652),0)*BB1652),0)+ROUND((ROUND(((AE1652-(EU1652))*I1652),0)*BS1652),0))</f>
        <v/>
      </c>
      <c r="R1652">
        <f>(ROUND((ROUND(((EU1652)*I1652),0)*BS1652),0)+ROUND((ROUND(((AE1652-(EU1652))*I1652),0)*BS1652),0))</f>
        <v/>
      </c>
      <c r="S1652">
        <f>ROUND(CT1652*I1652,0)</f>
        <v/>
      </c>
      <c r="T1652">
        <f>ROUND(CU1652*I1652,0)</f>
        <v/>
      </c>
      <c r="U1652">
        <f>ROUND(CV1652*I1652,7)</f>
        <v/>
      </c>
      <c r="V1652">
        <f>ROUND(CW1652*I1652,7)</f>
        <v/>
      </c>
      <c r="W1652">
        <f>ROUND(CX1652*I1652,0)</f>
        <v/>
      </c>
      <c r="X1652">
        <f>ROUND(CY1652,0)</f>
        <v/>
      </c>
      <c r="Y1652">
        <f>ROUND(CZ1652,0)</f>
        <v/>
      </c>
      <c r="AA1652" t="n">
        <v>78869116</v>
      </c>
      <c r="AB1652">
        <f>ROUND((AC1652+AD1652+AF1652),2)</f>
        <v/>
      </c>
      <c r="AC1652">
        <f>ROUND((ES1652),2)</f>
        <v/>
      </c>
      <c r="AD1652">
        <f>ROUND((((ET1652)-(EU1652))+AE1652),2)</f>
        <v/>
      </c>
      <c r="AE1652">
        <f>ROUND((EU1652),2)</f>
        <v/>
      </c>
      <c r="AF1652">
        <f>ROUND((EV1652),2)</f>
        <v/>
      </c>
      <c r="AG1652">
        <f>ROUND((AP1652),2)</f>
        <v/>
      </c>
      <c r="AH1652">
        <f>(EW1652)</f>
        <v/>
      </c>
      <c r="AI1652">
        <f>(EX1652)</f>
        <v/>
      </c>
      <c r="AJ1652">
        <f>(AS1652)</f>
        <v/>
      </c>
      <c r="AK1652" t="n">
        <v>3294.45</v>
      </c>
      <c r="AL1652" t="n">
        <v>1594.87</v>
      </c>
      <c r="AM1652" t="n">
        <v>491.32</v>
      </c>
      <c r="AN1652" t="n">
        <v>63.72</v>
      </c>
      <c r="AO1652" t="n">
        <v>1208.26</v>
      </c>
      <c r="AP1652" t="n">
        <v>0</v>
      </c>
      <c r="AQ1652" t="n">
        <v>121.8</v>
      </c>
      <c r="AR1652" t="n">
        <v>4.72</v>
      </c>
      <c r="AS1652" t="n">
        <v>0</v>
      </c>
      <c r="AT1652" t="n">
        <v>121</v>
      </c>
      <c r="AU1652" t="n">
        <v>72</v>
      </c>
      <c r="AV1652" t="n">
        <v>1</v>
      </c>
      <c r="AW1652" t="n">
        <v>1</v>
      </c>
      <c r="AZ1652" t="n">
        <v>1</v>
      </c>
      <c r="BA1652" t="n">
        <v>52.25</v>
      </c>
      <c r="BB1652" t="n">
        <v>12.46</v>
      </c>
      <c r="BC1652" t="n">
        <v>3.21</v>
      </c>
      <c r="BD1652" t="inlineStr"/>
      <c r="BE1652" t="inlineStr"/>
      <c r="BF1652" t="inlineStr"/>
      <c r="BG1652" t="inlineStr"/>
      <c r="BH1652" t="n">
        <v>0</v>
      </c>
      <c r="BI1652" t="n">
        <v>1</v>
      </c>
      <c r="BJ1652" t="inlineStr">
        <is>
          <t>ТЕР Московской обл., 16-04-002-3, приказ Минстроя России №675/пр от 28.02.2017 № 260/пр</t>
        </is>
      </c>
      <c r="BM1652" t="n">
        <v>16001</v>
      </c>
      <c r="BN1652" t="n">
        <v>0</v>
      </c>
      <c r="BO1652" t="inlineStr">
        <is>
          <t>16-04-002-3</t>
        </is>
      </c>
      <c r="BP1652" t="n">
        <v>1</v>
      </c>
      <c r="BQ1652" t="n">
        <v>2</v>
      </c>
      <c r="BR1652" t="n">
        <v>0</v>
      </c>
      <c r="BS1652" t="n">
        <v>52.25</v>
      </c>
      <c r="BT1652" t="n">
        <v>1</v>
      </c>
      <c r="BU1652" t="n">
        <v>1</v>
      </c>
      <c r="BV1652" t="n">
        <v>1</v>
      </c>
      <c r="BW1652" t="n">
        <v>1</v>
      </c>
      <c r="BX1652" t="n">
        <v>1</v>
      </c>
      <c r="BY1652" t="inlineStr"/>
      <c r="BZ1652" t="n">
        <v>121</v>
      </c>
      <c r="CA1652" t="n">
        <v>72</v>
      </c>
      <c r="CB1652" t="inlineStr"/>
      <c r="CE1652" t="n">
        <v>12</v>
      </c>
      <c r="CF1652" t="n">
        <v>0</v>
      </c>
      <c r="CG1652" t="n">
        <v>0</v>
      </c>
      <c r="CM1652" t="n">
        <v>0</v>
      </c>
      <c r="CN1652" t="inlineStr"/>
      <c r="CO1652" t="n">
        <v>0</v>
      </c>
      <c r="CP1652">
        <f>(P1652+Q1652+S1652)</f>
        <v/>
      </c>
      <c r="CQ1652">
        <f>AC1652*BC1652</f>
        <v/>
      </c>
      <c r="CR1652">
        <f>(ROUND((ROUND(((ET1652)*1),0)*BB1652),0)+ROUND((ROUND(((AE1652-(EU1652))*1),0)*BS1652),0))</f>
        <v/>
      </c>
      <c r="CS1652">
        <f>(ROUND((ROUND(((EU1652)*1),0)*BS1652),0)+ROUND((ROUND(((AE1652-(EU1652))*1),0)*BS1652),0))</f>
        <v/>
      </c>
      <c r="CT1652">
        <f>AF1652*BA1652</f>
        <v/>
      </c>
      <c r="CU1652">
        <f>AG1652</f>
        <v/>
      </c>
      <c r="CV1652">
        <f>AH1652</f>
        <v/>
      </c>
      <c r="CW1652">
        <f>AI1652</f>
        <v/>
      </c>
      <c r="CX1652">
        <f>AJ1652</f>
        <v/>
      </c>
      <c r="CY1652">
        <f>(((S1652+R1652)*AT1652)/100)</f>
        <v/>
      </c>
      <c r="CZ1652">
        <f>(((S1652+R1652)*AU1652)/100)</f>
        <v/>
      </c>
      <c r="DC1652" t="inlineStr"/>
      <c r="DD1652" t="inlineStr"/>
      <c r="DE1652" t="inlineStr"/>
      <c r="DF1652" t="inlineStr"/>
      <c r="DG1652" t="inlineStr"/>
      <c r="DH1652" t="inlineStr"/>
      <c r="DI1652" t="inlineStr"/>
      <c r="DJ1652" t="inlineStr"/>
      <c r="DK1652" t="inlineStr"/>
      <c r="DL1652" t="inlineStr"/>
      <c r="DM1652" t="inlineStr"/>
      <c r="DN1652" t="n">
        <v>0</v>
      </c>
      <c r="DO1652" t="n">
        <v>0</v>
      </c>
      <c r="DP1652" t="n">
        <v>1</v>
      </c>
      <c r="DQ1652" t="n">
        <v>1</v>
      </c>
      <c r="DU1652" t="n">
        <v>1013</v>
      </c>
      <c r="DV1652" t="inlineStr">
        <is>
          <t>100 м трубопровода</t>
        </is>
      </c>
      <c r="DW1652" t="inlineStr">
        <is>
          <t>100 м трубопровода</t>
        </is>
      </c>
      <c r="DX1652" t="n">
        <v>1</v>
      </c>
      <c r="DZ1652" t="inlineStr"/>
      <c r="EA1652" t="inlineStr"/>
      <c r="EB1652" t="inlineStr"/>
      <c r="EC1652" t="inlineStr"/>
      <c r="EE1652" t="n">
        <v>78725882</v>
      </c>
      <c r="EF1652" t="n">
        <v>2</v>
      </c>
      <c r="EG1652" t="inlineStr">
        <is>
          <t>Общестроительные работы</t>
        </is>
      </c>
      <c r="EH1652" t="n">
        <v>16</v>
      </c>
      <c r="EI165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52" t="n">
        <v>1</v>
      </c>
      <c r="EK1652" t="n">
        <v>16001</v>
      </c>
      <c r="EL1652" t="inlineStr">
        <is>
          <t>Трубопроводы внутренние</t>
        </is>
      </c>
      <c r="EM1652" t="inlineStr">
        <is>
          <t>ФЕР-16</t>
        </is>
      </c>
      <c r="EO1652" t="inlineStr"/>
      <c r="EQ1652" t="n">
        <v>0</v>
      </c>
      <c r="ER1652" t="n">
        <v>3294.45</v>
      </c>
      <c r="ES1652" t="n">
        <v>1594.87</v>
      </c>
      <c r="ET1652" t="n">
        <v>491.32</v>
      </c>
      <c r="EU1652" t="n">
        <v>63.72</v>
      </c>
      <c r="EV1652" t="n">
        <v>1208.26</v>
      </c>
      <c r="EW1652" t="n">
        <v>121.8</v>
      </c>
      <c r="EX1652" t="n">
        <v>4.72</v>
      </c>
      <c r="EY1652" t="n">
        <v>0</v>
      </c>
      <c r="FQ1652" t="n">
        <v>0</v>
      </c>
      <c r="FR1652" t="n">
        <v>0</v>
      </c>
      <c r="FS1652" t="n">
        <v>0</v>
      </c>
      <c r="FX1652" t="n">
        <v>121</v>
      </c>
      <c r="FY1652" t="n">
        <v>72</v>
      </c>
      <c r="GA1652" t="inlineStr"/>
      <c r="GD1652" t="n">
        <v>1</v>
      </c>
      <c r="GF1652" t="n">
        <v>-323073205</v>
      </c>
      <c r="GG1652" t="n">
        <v>2</v>
      </c>
      <c r="GH1652" t="n">
        <v>1</v>
      </c>
      <c r="GI1652" t="n">
        <v>2</v>
      </c>
      <c r="GJ1652" t="n">
        <v>0</v>
      </c>
      <c r="GK1652" t="n">
        <v>0</v>
      </c>
      <c r="GL1652">
        <f>ROUND(IF(AND(BH1652=3,BI1652=3,FS1652&lt;&gt;0),P1652,0),0)</f>
        <v/>
      </c>
      <c r="GM1652">
        <f>ROUND(O1652+X1652+Y1652,0)+GX1652</f>
        <v/>
      </c>
      <c r="GN1652">
        <f>IF(OR(BI1652=0,BI1652=1),GM1652-GX1652,0)</f>
        <v/>
      </c>
      <c r="GO1652">
        <f>IF(BI1652=2,GM1652-GX1652,0)</f>
        <v/>
      </c>
      <c r="GP1652">
        <f>IF(BI1652=4,GM1652-GX1652,0)</f>
        <v/>
      </c>
      <c r="GR1652" t="n">
        <v>0</v>
      </c>
      <c r="GS1652" t="n">
        <v>3</v>
      </c>
      <c r="GT1652" t="n">
        <v>0</v>
      </c>
      <c r="GU1652" t="inlineStr"/>
      <c r="GV1652">
        <f>ROUND((GT1652),2)</f>
        <v/>
      </c>
      <c r="GW1652" t="n">
        <v>1</v>
      </c>
      <c r="GX1652">
        <f>ROUND(HC1652*I1652,0)</f>
        <v/>
      </c>
      <c r="HA1652" t="n">
        <v>0</v>
      </c>
      <c r="HB1652" t="n">
        <v>0</v>
      </c>
      <c r="HC1652">
        <f>GV1652*GW1652</f>
        <v/>
      </c>
      <c r="HE1652" t="inlineStr"/>
      <c r="HF1652" t="inlineStr"/>
      <c r="HM1652" t="inlineStr"/>
      <c r="HN1652" t="inlineStr">
        <is>
          <t>Пр/812-016.0-1</t>
        </is>
      </c>
      <c r="HO1652" t="inlineStr">
        <is>
          <t>Пр/774-016.0</t>
        </is>
      </c>
      <c r="HP165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5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52" t="n">
        <v>0</v>
      </c>
      <c r="IK1652" t="n">
        <v>0</v>
      </c>
    </row>
    <row r="1653">
      <c r="A1653" t="n">
        <v>18</v>
      </c>
      <c r="B1653" t="n">
        <v>0</v>
      </c>
      <c r="C1653" t="n">
        <v>792</v>
      </c>
      <c r="E1653" t="inlineStr">
        <is>
          <t>2,1</t>
        </is>
      </c>
      <c r="F1653" t="inlineStr">
        <is>
          <t>507-5009</t>
        </is>
      </c>
      <c r="G1653" t="inlineStr">
        <is>
          <t>Муфта полипропиленовая соединительная диаметром 32 мм</t>
        </is>
      </c>
      <c r="H1653" t="inlineStr">
        <is>
          <t>10 шт.</t>
        </is>
      </c>
      <c r="I1653">
        <f>I1652*J1653</f>
        <v/>
      </c>
      <c r="J1653" t="n">
        <v>10</v>
      </c>
      <c r="K1653" t="n">
        <v>10</v>
      </c>
      <c r="O1653">
        <f>ROUND(CP1653,0)</f>
        <v/>
      </c>
      <c r="P1653">
        <f>ROUND(CQ1653*I1653,0)</f>
        <v/>
      </c>
      <c r="Q1653">
        <f>(ROUND((ROUND(((ET1653)*I1653),0)*BB1653),0)+ROUND((ROUND(((AE1653-(EU1653))*I1653),0)*BS1653),0))</f>
        <v/>
      </c>
      <c r="R1653">
        <f>(ROUND((ROUND(((EU1653)*I1653),0)*BS1653),0)+ROUND((ROUND(((AE1653-(EU1653))*I1653),0)*BS1653),0))</f>
        <v/>
      </c>
      <c r="S1653">
        <f>ROUND(CT1653*I1653,0)</f>
        <v/>
      </c>
      <c r="T1653">
        <f>ROUND(CU1653*I1653,0)</f>
        <v/>
      </c>
      <c r="U1653">
        <f>ROUND(CV1653*I1653,7)</f>
        <v/>
      </c>
      <c r="V1653">
        <f>ROUND(CW1653*I1653,7)</f>
        <v/>
      </c>
      <c r="W1653">
        <f>ROUND(CX1653*I1653,0)</f>
        <v/>
      </c>
      <c r="X1653">
        <f>ROUND(CY1653,0)</f>
        <v/>
      </c>
      <c r="Y1653">
        <f>ROUND(CZ1653,0)</f>
        <v/>
      </c>
      <c r="AA1653" t="n">
        <v>78869116</v>
      </c>
      <c r="AB1653">
        <f>ROUND((AC1653+AD1653+AF1653),2)</f>
        <v/>
      </c>
      <c r="AC1653">
        <f>ROUND((ES1653),2)</f>
        <v/>
      </c>
      <c r="AD1653">
        <f>ROUND((((ET1653)-(EU1653))+AE1653),2)</f>
        <v/>
      </c>
      <c r="AE1653">
        <f>ROUND((EU1653),2)</f>
        <v/>
      </c>
      <c r="AF1653">
        <f>ROUND((EV1653),2)</f>
        <v/>
      </c>
      <c r="AG1653">
        <f>ROUND((AP1653),2)</f>
        <v/>
      </c>
      <c r="AH1653">
        <f>(EW1653)</f>
        <v/>
      </c>
      <c r="AI1653">
        <f>(EX1653)</f>
        <v/>
      </c>
      <c r="AJ1653">
        <f>(AS1653)</f>
        <v/>
      </c>
      <c r="AK1653" t="n">
        <v>13.5</v>
      </c>
      <c r="AL1653" t="n">
        <v>13.5</v>
      </c>
      <c r="AM1653" t="n">
        <v>0</v>
      </c>
      <c r="AN1653" t="n">
        <v>0</v>
      </c>
      <c r="AO1653" t="n">
        <v>0</v>
      </c>
      <c r="AP1653" t="n">
        <v>0</v>
      </c>
      <c r="AQ1653" t="n">
        <v>0</v>
      </c>
      <c r="AR1653" t="n">
        <v>0</v>
      </c>
      <c r="AS1653" t="n">
        <v>0.02</v>
      </c>
      <c r="AT1653" t="n">
        <v>121</v>
      </c>
      <c r="AU1653" t="n">
        <v>72</v>
      </c>
      <c r="AV1653" t="n">
        <v>1</v>
      </c>
      <c r="AW1653" t="n">
        <v>1</v>
      </c>
      <c r="AZ1653" t="n">
        <v>1</v>
      </c>
      <c r="BA1653" t="n">
        <v>1</v>
      </c>
      <c r="BB1653" t="n">
        <v>1</v>
      </c>
      <c r="BC1653" t="n">
        <v>9.92</v>
      </c>
      <c r="BD1653" t="inlineStr"/>
      <c r="BE1653" t="inlineStr"/>
      <c r="BF1653" t="inlineStr"/>
      <c r="BG1653" t="inlineStr"/>
      <c r="BH1653" t="n">
        <v>3</v>
      </c>
      <c r="BI1653" t="n">
        <v>1</v>
      </c>
      <c r="BJ1653" t="inlineStr">
        <is>
          <t>ТССЦ Московской обл., 507-5009, приказ Минстроя России №675/пр от 28.02.2017 № 258/пр</t>
        </is>
      </c>
      <c r="BM1653" t="n">
        <v>16001</v>
      </c>
      <c r="BN1653" t="n">
        <v>0</v>
      </c>
      <c r="BO1653" t="inlineStr">
        <is>
          <t>507-5009</t>
        </is>
      </c>
      <c r="BP1653" t="n">
        <v>1</v>
      </c>
      <c r="BQ1653" t="n">
        <v>2</v>
      </c>
      <c r="BR1653" t="n">
        <v>0</v>
      </c>
      <c r="BS1653" t="n">
        <v>1</v>
      </c>
      <c r="BT1653" t="n">
        <v>1</v>
      </c>
      <c r="BU1653" t="n">
        <v>1</v>
      </c>
      <c r="BV1653" t="n">
        <v>1</v>
      </c>
      <c r="BW1653" t="n">
        <v>1</v>
      </c>
      <c r="BX1653" t="n">
        <v>1</v>
      </c>
      <c r="BY1653" t="inlineStr"/>
      <c r="BZ1653" t="n">
        <v>121</v>
      </c>
      <c r="CA1653" t="n">
        <v>72</v>
      </c>
      <c r="CB1653" t="inlineStr"/>
      <c r="CE1653" t="n">
        <v>12</v>
      </c>
      <c r="CF1653" t="n">
        <v>0</v>
      </c>
      <c r="CG1653" t="n">
        <v>0</v>
      </c>
      <c r="CM1653" t="n">
        <v>0</v>
      </c>
      <c r="CN1653" t="inlineStr"/>
      <c r="CO1653" t="n">
        <v>0</v>
      </c>
      <c r="CP1653">
        <f>(P1653+Q1653+S1653)</f>
        <v/>
      </c>
      <c r="CQ1653">
        <f>AC1653*BC1653</f>
        <v/>
      </c>
      <c r="CR1653">
        <f>(ROUND((ROUND(((ET1653)*1),0)*BB1653),0)+ROUND((ROUND(((AE1653-(EU1653))*1),0)*BS1653),0))</f>
        <v/>
      </c>
      <c r="CS1653">
        <f>(ROUND((ROUND(((EU1653)*1),0)*BS1653),0)+ROUND((ROUND(((AE1653-(EU1653))*1),0)*BS1653),0))</f>
        <v/>
      </c>
      <c r="CT1653">
        <f>AF1653*BA1653</f>
        <v/>
      </c>
      <c r="CU1653">
        <f>AG1653</f>
        <v/>
      </c>
      <c r="CV1653">
        <f>AH1653</f>
        <v/>
      </c>
      <c r="CW1653">
        <f>AI1653</f>
        <v/>
      </c>
      <c r="CX1653">
        <f>AJ1653</f>
        <v/>
      </c>
      <c r="CY1653">
        <f>(((S1653+R1653)*AT1653)/100)</f>
        <v/>
      </c>
      <c r="CZ1653">
        <f>(((S1653+R1653)*AU1653)/100)</f>
        <v/>
      </c>
      <c r="DC1653" t="inlineStr"/>
      <c r="DD1653" t="inlineStr"/>
      <c r="DE1653" t="inlineStr"/>
      <c r="DF1653" t="inlineStr"/>
      <c r="DG1653" t="inlineStr"/>
      <c r="DH1653" t="inlineStr"/>
      <c r="DI1653" t="inlineStr"/>
      <c r="DJ1653" t="inlineStr"/>
      <c r="DK1653" t="inlineStr"/>
      <c r="DL1653" t="inlineStr"/>
      <c r="DM1653" t="inlineStr"/>
      <c r="DN1653" t="n">
        <v>0</v>
      </c>
      <c r="DO1653" t="n">
        <v>0</v>
      </c>
      <c r="DP1653" t="n">
        <v>1</v>
      </c>
      <c r="DQ1653" t="n">
        <v>1</v>
      </c>
      <c r="DU1653" t="n">
        <v>1010</v>
      </c>
      <c r="DV1653" t="inlineStr">
        <is>
          <t>10 шт.</t>
        </is>
      </c>
      <c r="DW1653" t="inlineStr">
        <is>
          <t>10 шт.</t>
        </is>
      </c>
      <c r="DX1653" t="n">
        <v>10</v>
      </c>
      <c r="DZ1653" t="inlineStr"/>
      <c r="EA1653" t="inlineStr"/>
      <c r="EB1653" t="inlineStr"/>
      <c r="EC1653" t="inlineStr"/>
      <c r="EE1653" t="n">
        <v>78725882</v>
      </c>
      <c r="EF1653" t="n">
        <v>2</v>
      </c>
      <c r="EG1653" t="inlineStr">
        <is>
          <t>Общестроительные работы</t>
        </is>
      </c>
      <c r="EH1653" t="n">
        <v>16</v>
      </c>
      <c r="EI165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53" t="n">
        <v>1</v>
      </c>
      <c r="EK1653" t="n">
        <v>16001</v>
      </c>
      <c r="EL1653" t="inlineStr">
        <is>
          <t>Трубопроводы внутренние</t>
        </is>
      </c>
      <c r="EM1653" t="inlineStr">
        <is>
          <t>ФЕР-16</t>
        </is>
      </c>
      <c r="EO1653" t="inlineStr"/>
      <c r="EQ1653" t="n">
        <v>0</v>
      </c>
      <c r="ER1653" t="n">
        <v>13.5</v>
      </c>
      <c r="ES1653" t="n">
        <v>13.5</v>
      </c>
      <c r="ET1653" t="n">
        <v>0</v>
      </c>
      <c r="EU1653" t="n">
        <v>0</v>
      </c>
      <c r="EV1653" t="n">
        <v>0</v>
      </c>
      <c r="EW1653" t="n">
        <v>0</v>
      </c>
      <c r="EX1653" t="n">
        <v>0</v>
      </c>
      <c r="FQ1653" t="n">
        <v>0</v>
      </c>
      <c r="FR1653" t="n">
        <v>0</v>
      </c>
      <c r="FS1653" t="n">
        <v>0</v>
      </c>
      <c r="FX1653" t="n">
        <v>121</v>
      </c>
      <c r="FY1653" t="n">
        <v>72</v>
      </c>
      <c r="GA1653" t="inlineStr"/>
      <c r="GD1653" t="n">
        <v>1</v>
      </c>
      <c r="GF1653" t="n">
        <v>-1186610544</v>
      </c>
      <c r="GG1653" t="n">
        <v>2</v>
      </c>
      <c r="GH1653" t="n">
        <v>1</v>
      </c>
      <c r="GI1653" t="n">
        <v>2</v>
      </c>
      <c r="GJ1653" t="n">
        <v>0</v>
      </c>
      <c r="GK1653" t="n">
        <v>0</v>
      </c>
      <c r="GL1653">
        <f>ROUND(IF(AND(BH1653=3,BI1653=3,FS1653&lt;&gt;0),P1653,0),0)</f>
        <v/>
      </c>
      <c r="GM1653">
        <f>ROUND(O1653+X1653+Y1653,0)+GX1653</f>
        <v/>
      </c>
      <c r="GN1653">
        <f>IF(OR(BI1653=0,BI1653=1),GM1653-GX1653,0)</f>
        <v/>
      </c>
      <c r="GO1653">
        <f>IF(BI1653=2,GM1653-GX1653,0)</f>
        <v/>
      </c>
      <c r="GP1653">
        <f>IF(BI1653=4,GM1653-GX1653,0)</f>
        <v/>
      </c>
      <c r="GR1653" t="n">
        <v>0</v>
      </c>
      <c r="GS1653" t="n">
        <v>3</v>
      </c>
      <c r="GT1653" t="n">
        <v>0</v>
      </c>
      <c r="GU1653" t="inlineStr"/>
      <c r="GV1653">
        <f>ROUND((GT1653),2)</f>
        <v/>
      </c>
      <c r="GW1653" t="n">
        <v>1</v>
      </c>
      <c r="GX1653">
        <f>ROUND(HC1653*I1653,0)</f>
        <v/>
      </c>
      <c r="HA1653" t="n">
        <v>0</v>
      </c>
      <c r="HB1653" t="n">
        <v>0</v>
      </c>
      <c r="HC1653">
        <f>GV1653*GW1653</f>
        <v/>
      </c>
      <c r="HE1653" t="inlineStr"/>
      <c r="HF1653" t="inlineStr"/>
      <c r="HM1653" t="inlineStr"/>
      <c r="HN1653" t="inlineStr">
        <is>
          <t>Пр/812-016.0-1</t>
        </is>
      </c>
      <c r="HO1653" t="inlineStr">
        <is>
          <t>Пр/774-016.0</t>
        </is>
      </c>
      <c r="HP165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5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53" t="n">
        <v>0</v>
      </c>
      <c r="IK1653" t="n">
        <v>0</v>
      </c>
    </row>
    <row r="1654">
      <c r="A1654" t="n">
        <v>18</v>
      </c>
      <c r="B1654" t="n">
        <v>0</v>
      </c>
      <c r="C1654" t="n">
        <v>793</v>
      </c>
      <c r="E1654" t="inlineStr">
        <is>
          <t>2,2</t>
        </is>
      </c>
      <c r="F1654" t="inlineStr">
        <is>
          <t>507-5036</t>
        </is>
      </c>
      <c r="G1654" t="inlineStr">
        <is>
          <t>Муфта полипропиленовая комбинированная, с наружной резьбой диаметром 32х1"</t>
        </is>
      </c>
      <c r="H1654" t="inlineStr">
        <is>
          <t>10 шт.</t>
        </is>
      </c>
      <c r="I1654">
        <f>I1652*J1654</f>
        <v/>
      </c>
      <c r="J1654" t="n">
        <v>2.5</v>
      </c>
      <c r="K1654" t="n">
        <v>2.5</v>
      </c>
      <c r="O1654">
        <f>ROUND(CP1654,0)</f>
        <v/>
      </c>
      <c r="P1654">
        <f>ROUND(CQ1654*I1654,0)</f>
        <v/>
      </c>
      <c r="Q1654">
        <f>(ROUND((ROUND(((ET1654)*I1654),0)*BB1654),0)+ROUND((ROUND(((AE1654-(EU1654))*I1654),0)*BS1654),0))</f>
        <v/>
      </c>
      <c r="R1654">
        <f>(ROUND((ROUND(((EU1654)*I1654),0)*BS1654),0)+ROUND((ROUND(((AE1654-(EU1654))*I1654),0)*BS1654),0))</f>
        <v/>
      </c>
      <c r="S1654">
        <f>ROUND(CT1654*I1654,0)</f>
        <v/>
      </c>
      <c r="T1654">
        <f>ROUND(CU1654*I1654,0)</f>
        <v/>
      </c>
      <c r="U1654">
        <f>ROUND(CV1654*I1654,7)</f>
        <v/>
      </c>
      <c r="V1654">
        <f>ROUND(CW1654*I1654,7)</f>
        <v/>
      </c>
      <c r="W1654">
        <f>ROUND(CX1654*I1654,0)</f>
        <v/>
      </c>
      <c r="X1654">
        <f>ROUND(CY1654,0)</f>
        <v/>
      </c>
      <c r="Y1654">
        <f>ROUND(CZ1654,0)</f>
        <v/>
      </c>
      <c r="AA1654" t="n">
        <v>78869116</v>
      </c>
      <c r="AB1654">
        <f>ROUND((AC1654+AD1654+AF1654),2)</f>
        <v/>
      </c>
      <c r="AC1654">
        <f>ROUND((ES1654),2)</f>
        <v/>
      </c>
      <c r="AD1654">
        <f>ROUND((((ET1654)-(EU1654))+AE1654),2)</f>
        <v/>
      </c>
      <c r="AE1654">
        <f>ROUND((EU1654),2)</f>
        <v/>
      </c>
      <c r="AF1654">
        <f>ROUND((EV1654),2)</f>
        <v/>
      </c>
      <c r="AG1654">
        <f>ROUND((AP1654),2)</f>
        <v/>
      </c>
      <c r="AH1654">
        <f>(EW1654)</f>
        <v/>
      </c>
      <c r="AI1654">
        <f>(EX1654)</f>
        <v/>
      </c>
      <c r="AJ1654">
        <f>(AS1654)</f>
        <v/>
      </c>
      <c r="AK1654" t="n">
        <v>221.2</v>
      </c>
      <c r="AL1654" t="n">
        <v>221.2</v>
      </c>
      <c r="AM1654" t="n">
        <v>0</v>
      </c>
      <c r="AN1654" t="n">
        <v>0</v>
      </c>
      <c r="AO1654" t="n">
        <v>0</v>
      </c>
      <c r="AP1654" t="n">
        <v>0</v>
      </c>
      <c r="AQ1654" t="n">
        <v>0</v>
      </c>
      <c r="AR1654" t="n">
        <v>0</v>
      </c>
      <c r="AS1654" t="n">
        <v>0.09</v>
      </c>
      <c r="AT1654" t="n">
        <v>121</v>
      </c>
      <c r="AU1654" t="n">
        <v>72</v>
      </c>
      <c r="AV1654" t="n">
        <v>1</v>
      </c>
      <c r="AW1654" t="n">
        <v>1</v>
      </c>
      <c r="AZ1654" t="n">
        <v>1</v>
      </c>
      <c r="BA1654" t="n">
        <v>1</v>
      </c>
      <c r="BB1654" t="n">
        <v>1</v>
      </c>
      <c r="BC1654" t="n">
        <v>4.84</v>
      </c>
      <c r="BD1654" t="inlineStr"/>
      <c r="BE1654" t="inlineStr"/>
      <c r="BF1654" t="inlineStr"/>
      <c r="BG1654" t="inlineStr"/>
      <c r="BH1654" t="n">
        <v>3</v>
      </c>
      <c r="BI1654" t="n">
        <v>1</v>
      </c>
      <c r="BJ1654" t="inlineStr">
        <is>
          <t>ТССЦ Московской обл., 507-5036, приказ Минстроя России №675/пр от 28.02.2017 № 258/пр</t>
        </is>
      </c>
      <c r="BM1654" t="n">
        <v>16001</v>
      </c>
      <c r="BN1654" t="n">
        <v>0</v>
      </c>
      <c r="BO1654" t="inlineStr">
        <is>
          <t>507-5036</t>
        </is>
      </c>
      <c r="BP1654" t="n">
        <v>1</v>
      </c>
      <c r="BQ1654" t="n">
        <v>2</v>
      </c>
      <c r="BR1654" t="n">
        <v>0</v>
      </c>
      <c r="BS1654" t="n">
        <v>1</v>
      </c>
      <c r="BT1654" t="n">
        <v>1</v>
      </c>
      <c r="BU1654" t="n">
        <v>1</v>
      </c>
      <c r="BV1654" t="n">
        <v>1</v>
      </c>
      <c r="BW1654" t="n">
        <v>1</v>
      </c>
      <c r="BX1654" t="n">
        <v>1</v>
      </c>
      <c r="BY1654" t="inlineStr"/>
      <c r="BZ1654" t="n">
        <v>121</v>
      </c>
      <c r="CA1654" t="n">
        <v>72</v>
      </c>
      <c r="CB1654" t="inlineStr"/>
      <c r="CE1654" t="n">
        <v>12</v>
      </c>
      <c r="CF1654" t="n">
        <v>0</v>
      </c>
      <c r="CG1654" t="n">
        <v>0</v>
      </c>
      <c r="CM1654" t="n">
        <v>0</v>
      </c>
      <c r="CN1654" t="inlineStr"/>
      <c r="CO1654" t="n">
        <v>0</v>
      </c>
      <c r="CP1654">
        <f>(P1654+Q1654+S1654)</f>
        <v/>
      </c>
      <c r="CQ1654">
        <f>AC1654*BC1654</f>
        <v/>
      </c>
      <c r="CR1654">
        <f>(ROUND((ROUND(((ET1654)*1),0)*BB1654),0)+ROUND((ROUND(((AE1654-(EU1654))*1),0)*BS1654),0))</f>
        <v/>
      </c>
      <c r="CS1654">
        <f>(ROUND((ROUND(((EU1654)*1),0)*BS1654),0)+ROUND((ROUND(((AE1654-(EU1654))*1),0)*BS1654),0))</f>
        <v/>
      </c>
      <c r="CT1654">
        <f>AF1654*BA1654</f>
        <v/>
      </c>
      <c r="CU1654">
        <f>AG1654</f>
        <v/>
      </c>
      <c r="CV1654">
        <f>AH1654</f>
        <v/>
      </c>
      <c r="CW1654">
        <f>AI1654</f>
        <v/>
      </c>
      <c r="CX1654">
        <f>AJ1654</f>
        <v/>
      </c>
      <c r="CY1654">
        <f>(((S1654+R1654)*AT1654)/100)</f>
        <v/>
      </c>
      <c r="CZ1654">
        <f>(((S1654+R1654)*AU1654)/100)</f>
        <v/>
      </c>
      <c r="DC1654" t="inlineStr"/>
      <c r="DD1654" t="inlineStr"/>
      <c r="DE1654" t="inlineStr"/>
      <c r="DF1654" t="inlineStr"/>
      <c r="DG1654" t="inlineStr"/>
      <c r="DH1654" t="inlineStr"/>
      <c r="DI1654" t="inlineStr"/>
      <c r="DJ1654" t="inlineStr"/>
      <c r="DK1654" t="inlineStr"/>
      <c r="DL1654" t="inlineStr"/>
      <c r="DM1654" t="inlineStr"/>
      <c r="DN1654" t="n">
        <v>0</v>
      </c>
      <c r="DO1654" t="n">
        <v>0</v>
      </c>
      <c r="DP1654" t="n">
        <v>1</v>
      </c>
      <c r="DQ1654" t="n">
        <v>1</v>
      </c>
      <c r="DU1654" t="n">
        <v>1010</v>
      </c>
      <c r="DV1654" t="inlineStr">
        <is>
          <t>10 шт.</t>
        </is>
      </c>
      <c r="DW1654" t="inlineStr">
        <is>
          <t>10 шт.</t>
        </is>
      </c>
      <c r="DX1654" t="n">
        <v>10</v>
      </c>
      <c r="DZ1654" t="inlineStr"/>
      <c r="EA1654" t="inlineStr"/>
      <c r="EB1654" t="inlineStr"/>
      <c r="EC1654" t="inlineStr"/>
      <c r="EE1654" t="n">
        <v>78725882</v>
      </c>
      <c r="EF1654" t="n">
        <v>2</v>
      </c>
      <c r="EG1654" t="inlineStr">
        <is>
          <t>Общестроительные работы</t>
        </is>
      </c>
      <c r="EH1654" t="n">
        <v>16</v>
      </c>
      <c r="EI165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54" t="n">
        <v>1</v>
      </c>
      <c r="EK1654" t="n">
        <v>16001</v>
      </c>
      <c r="EL1654" t="inlineStr">
        <is>
          <t>Трубопроводы внутренние</t>
        </is>
      </c>
      <c r="EM1654" t="inlineStr">
        <is>
          <t>ФЕР-16</t>
        </is>
      </c>
      <c r="EO1654" t="inlineStr"/>
      <c r="EQ1654" t="n">
        <v>0</v>
      </c>
      <c r="ER1654" t="n">
        <v>221.2</v>
      </c>
      <c r="ES1654" t="n">
        <v>221.2</v>
      </c>
      <c r="ET1654" t="n">
        <v>0</v>
      </c>
      <c r="EU1654" t="n">
        <v>0</v>
      </c>
      <c r="EV1654" t="n">
        <v>0</v>
      </c>
      <c r="EW1654" t="n">
        <v>0</v>
      </c>
      <c r="EX1654" t="n">
        <v>0</v>
      </c>
      <c r="FQ1654" t="n">
        <v>0</v>
      </c>
      <c r="FR1654" t="n">
        <v>0</v>
      </c>
      <c r="FS1654" t="n">
        <v>0</v>
      </c>
      <c r="FX1654" t="n">
        <v>121</v>
      </c>
      <c r="FY1654" t="n">
        <v>72</v>
      </c>
      <c r="GA1654" t="inlineStr"/>
      <c r="GD1654" t="n">
        <v>1</v>
      </c>
      <c r="GF1654" t="n">
        <v>-393452540</v>
      </c>
      <c r="GG1654" t="n">
        <v>2</v>
      </c>
      <c r="GH1654" t="n">
        <v>1</v>
      </c>
      <c r="GI1654" t="n">
        <v>2</v>
      </c>
      <c r="GJ1654" t="n">
        <v>0</v>
      </c>
      <c r="GK1654" t="n">
        <v>0</v>
      </c>
      <c r="GL1654">
        <f>ROUND(IF(AND(BH1654=3,BI1654=3,FS1654&lt;&gt;0),P1654,0),0)</f>
        <v/>
      </c>
      <c r="GM1654">
        <f>ROUND(O1654+X1654+Y1654,0)+GX1654</f>
        <v/>
      </c>
      <c r="GN1654">
        <f>IF(OR(BI1654=0,BI1654=1),GM1654-GX1654,0)</f>
        <v/>
      </c>
      <c r="GO1654">
        <f>IF(BI1654=2,GM1654-GX1654,0)</f>
        <v/>
      </c>
      <c r="GP1654">
        <f>IF(BI1654=4,GM1654-GX1654,0)</f>
        <v/>
      </c>
      <c r="GR1654" t="n">
        <v>0</v>
      </c>
      <c r="GS1654" t="n">
        <v>3</v>
      </c>
      <c r="GT1654" t="n">
        <v>0</v>
      </c>
      <c r="GU1654" t="inlineStr"/>
      <c r="GV1654">
        <f>ROUND((GT1654),2)</f>
        <v/>
      </c>
      <c r="GW1654" t="n">
        <v>1</v>
      </c>
      <c r="GX1654">
        <f>ROUND(HC1654*I1654,0)</f>
        <v/>
      </c>
      <c r="HA1654" t="n">
        <v>0</v>
      </c>
      <c r="HB1654" t="n">
        <v>0</v>
      </c>
      <c r="HC1654">
        <f>GV1654*GW1654</f>
        <v/>
      </c>
      <c r="HE1654" t="inlineStr"/>
      <c r="HF1654" t="inlineStr"/>
      <c r="HM1654" t="inlineStr"/>
      <c r="HN1654" t="inlineStr">
        <is>
          <t>Пр/812-016.0-1</t>
        </is>
      </c>
      <c r="HO1654" t="inlineStr">
        <is>
          <t>Пр/774-016.0</t>
        </is>
      </c>
      <c r="HP165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5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54" t="n">
        <v>0</v>
      </c>
      <c r="IK1654" t="n">
        <v>0</v>
      </c>
    </row>
    <row r="1655">
      <c r="A1655" t="n">
        <v>18</v>
      </c>
      <c r="B1655" t="n">
        <v>0</v>
      </c>
      <c r="C1655" t="n">
        <v>794</v>
      </c>
      <c r="E1655" t="inlineStr">
        <is>
          <t>2,3</t>
        </is>
      </c>
      <c r="F1655" t="inlineStr">
        <is>
          <t>507-5044</t>
        </is>
      </c>
      <c r="G1655" t="inlineStr">
        <is>
          <t>Муфта полипропиленовая комбинированная, с внутренней резьбой, под ключ диаметром 32х1"</t>
        </is>
      </c>
      <c r="H1655" t="inlineStr">
        <is>
          <t>10 шт.</t>
        </is>
      </c>
      <c r="I1655">
        <f>I1652*J1655</f>
        <v/>
      </c>
      <c r="J1655" t="n">
        <v>2.5</v>
      </c>
      <c r="K1655" t="n">
        <v>2.5</v>
      </c>
      <c r="O1655">
        <f>ROUND(CP1655,0)</f>
        <v/>
      </c>
      <c r="P1655">
        <f>ROUND(CQ1655*I1655,0)</f>
        <v/>
      </c>
      <c r="Q1655">
        <f>(ROUND((ROUND(((ET1655)*I1655),0)*BB1655),0)+ROUND((ROUND(((AE1655-(EU1655))*I1655),0)*BS1655),0))</f>
        <v/>
      </c>
      <c r="R1655">
        <f>(ROUND((ROUND(((EU1655)*I1655),0)*BS1655),0)+ROUND((ROUND(((AE1655-(EU1655))*I1655),0)*BS1655),0))</f>
        <v/>
      </c>
      <c r="S1655">
        <f>ROUND(CT1655*I1655,0)</f>
        <v/>
      </c>
      <c r="T1655">
        <f>ROUND(CU1655*I1655,0)</f>
        <v/>
      </c>
      <c r="U1655">
        <f>ROUND(CV1655*I1655,7)</f>
        <v/>
      </c>
      <c r="V1655">
        <f>ROUND(CW1655*I1655,7)</f>
        <v/>
      </c>
      <c r="W1655">
        <f>ROUND(CX1655*I1655,0)</f>
        <v/>
      </c>
      <c r="X1655">
        <f>ROUND(CY1655,0)</f>
        <v/>
      </c>
      <c r="Y1655">
        <f>ROUND(CZ1655,0)</f>
        <v/>
      </c>
      <c r="AA1655" t="n">
        <v>78869116</v>
      </c>
      <c r="AB1655">
        <f>ROUND((AC1655+AD1655+AF1655),2)</f>
        <v/>
      </c>
      <c r="AC1655">
        <f>ROUND((ES1655),2)</f>
        <v/>
      </c>
      <c r="AD1655">
        <f>ROUND((((ET1655)-(EU1655))+AE1655),2)</f>
        <v/>
      </c>
      <c r="AE1655">
        <f>ROUND((EU1655),2)</f>
        <v/>
      </c>
      <c r="AF1655">
        <f>ROUND((EV1655),2)</f>
        <v/>
      </c>
      <c r="AG1655">
        <f>ROUND((AP1655),2)</f>
        <v/>
      </c>
      <c r="AH1655">
        <f>(EW1655)</f>
        <v/>
      </c>
      <c r="AI1655">
        <f>(EX1655)</f>
        <v/>
      </c>
      <c r="AJ1655">
        <f>(AS1655)</f>
        <v/>
      </c>
      <c r="AK1655" t="n">
        <v>170.2</v>
      </c>
      <c r="AL1655" t="n">
        <v>170.2</v>
      </c>
      <c r="AM1655" t="n">
        <v>0</v>
      </c>
      <c r="AN1655" t="n">
        <v>0</v>
      </c>
      <c r="AO1655" t="n">
        <v>0</v>
      </c>
      <c r="AP1655" t="n">
        <v>0</v>
      </c>
      <c r="AQ1655" t="n">
        <v>0</v>
      </c>
      <c r="AR1655" t="n">
        <v>0</v>
      </c>
      <c r="AS1655" t="n">
        <v>0.08</v>
      </c>
      <c r="AT1655" t="n">
        <v>121</v>
      </c>
      <c r="AU1655" t="n">
        <v>72</v>
      </c>
      <c r="AV1655" t="n">
        <v>1</v>
      </c>
      <c r="AW1655" t="n">
        <v>1</v>
      </c>
      <c r="AZ1655" t="n">
        <v>1</v>
      </c>
      <c r="BA1655" t="n">
        <v>1</v>
      </c>
      <c r="BB1655" t="n">
        <v>1</v>
      </c>
      <c r="BC1655" t="n">
        <v>11.25</v>
      </c>
      <c r="BD1655" t="inlineStr"/>
      <c r="BE1655" t="inlineStr"/>
      <c r="BF1655" t="inlineStr"/>
      <c r="BG1655" t="inlineStr"/>
      <c r="BH1655" t="n">
        <v>3</v>
      </c>
      <c r="BI1655" t="n">
        <v>1</v>
      </c>
      <c r="BJ1655" t="inlineStr">
        <is>
          <t>ТССЦ Московской обл., 507-5044, приказ Минстроя России №675/пр от 28.02.2017 № 258/пр</t>
        </is>
      </c>
      <c r="BM1655" t="n">
        <v>16001</v>
      </c>
      <c r="BN1655" t="n">
        <v>0</v>
      </c>
      <c r="BO1655" t="inlineStr">
        <is>
          <t>507-5044</t>
        </is>
      </c>
      <c r="BP1655" t="n">
        <v>1</v>
      </c>
      <c r="BQ1655" t="n">
        <v>2</v>
      </c>
      <c r="BR1655" t="n">
        <v>0</v>
      </c>
      <c r="BS1655" t="n">
        <v>1</v>
      </c>
      <c r="BT1655" t="n">
        <v>1</v>
      </c>
      <c r="BU1655" t="n">
        <v>1</v>
      </c>
      <c r="BV1655" t="n">
        <v>1</v>
      </c>
      <c r="BW1655" t="n">
        <v>1</v>
      </c>
      <c r="BX1655" t="n">
        <v>1</v>
      </c>
      <c r="BY1655" t="inlineStr"/>
      <c r="BZ1655" t="n">
        <v>121</v>
      </c>
      <c r="CA1655" t="n">
        <v>72</v>
      </c>
      <c r="CB1655" t="inlineStr"/>
      <c r="CE1655" t="n">
        <v>12</v>
      </c>
      <c r="CF1655" t="n">
        <v>0</v>
      </c>
      <c r="CG1655" t="n">
        <v>0</v>
      </c>
      <c r="CM1655" t="n">
        <v>0</v>
      </c>
      <c r="CN1655" t="inlineStr"/>
      <c r="CO1655" t="n">
        <v>0</v>
      </c>
      <c r="CP1655">
        <f>(P1655+Q1655+S1655)</f>
        <v/>
      </c>
      <c r="CQ1655">
        <f>AC1655*BC1655</f>
        <v/>
      </c>
      <c r="CR1655">
        <f>(ROUND((ROUND(((ET1655)*1),0)*BB1655),0)+ROUND((ROUND(((AE1655-(EU1655))*1),0)*BS1655),0))</f>
        <v/>
      </c>
      <c r="CS1655">
        <f>(ROUND((ROUND(((EU1655)*1),0)*BS1655),0)+ROUND((ROUND(((AE1655-(EU1655))*1),0)*BS1655),0))</f>
        <v/>
      </c>
      <c r="CT1655">
        <f>AF1655*BA1655</f>
        <v/>
      </c>
      <c r="CU1655">
        <f>AG1655</f>
        <v/>
      </c>
      <c r="CV1655">
        <f>AH1655</f>
        <v/>
      </c>
      <c r="CW1655">
        <f>AI1655</f>
        <v/>
      </c>
      <c r="CX1655">
        <f>AJ1655</f>
        <v/>
      </c>
      <c r="CY1655">
        <f>(((S1655+R1655)*AT1655)/100)</f>
        <v/>
      </c>
      <c r="CZ1655">
        <f>(((S1655+R1655)*AU1655)/100)</f>
        <v/>
      </c>
      <c r="DC1655" t="inlineStr"/>
      <c r="DD1655" t="inlineStr"/>
      <c r="DE1655" t="inlineStr"/>
      <c r="DF1655" t="inlineStr"/>
      <c r="DG1655" t="inlineStr"/>
      <c r="DH1655" t="inlineStr"/>
      <c r="DI1655" t="inlineStr"/>
      <c r="DJ1655" t="inlineStr"/>
      <c r="DK1655" t="inlineStr"/>
      <c r="DL1655" t="inlineStr"/>
      <c r="DM1655" t="inlineStr"/>
      <c r="DN1655" t="n">
        <v>0</v>
      </c>
      <c r="DO1655" t="n">
        <v>0</v>
      </c>
      <c r="DP1655" t="n">
        <v>1</v>
      </c>
      <c r="DQ1655" t="n">
        <v>1</v>
      </c>
      <c r="DU1655" t="n">
        <v>1010</v>
      </c>
      <c r="DV1655" t="inlineStr">
        <is>
          <t>10 шт.</t>
        </is>
      </c>
      <c r="DW1655" t="inlineStr">
        <is>
          <t>10 шт.</t>
        </is>
      </c>
      <c r="DX1655" t="n">
        <v>10</v>
      </c>
      <c r="DZ1655" t="inlineStr"/>
      <c r="EA1655" t="inlineStr"/>
      <c r="EB1655" t="inlineStr"/>
      <c r="EC1655" t="inlineStr"/>
      <c r="EE1655" t="n">
        <v>78725882</v>
      </c>
      <c r="EF1655" t="n">
        <v>2</v>
      </c>
      <c r="EG1655" t="inlineStr">
        <is>
          <t>Общестроительные работы</t>
        </is>
      </c>
      <c r="EH1655" t="n">
        <v>16</v>
      </c>
      <c r="EI165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55" t="n">
        <v>1</v>
      </c>
      <c r="EK1655" t="n">
        <v>16001</v>
      </c>
      <c r="EL1655" t="inlineStr">
        <is>
          <t>Трубопроводы внутренние</t>
        </is>
      </c>
      <c r="EM1655" t="inlineStr">
        <is>
          <t>ФЕР-16</t>
        </is>
      </c>
      <c r="EO1655" t="inlineStr"/>
      <c r="EQ1655" t="n">
        <v>0</v>
      </c>
      <c r="ER1655" t="n">
        <v>170.2</v>
      </c>
      <c r="ES1655" t="n">
        <v>170.2</v>
      </c>
      <c r="ET1655" t="n">
        <v>0</v>
      </c>
      <c r="EU1655" t="n">
        <v>0</v>
      </c>
      <c r="EV1655" t="n">
        <v>0</v>
      </c>
      <c r="EW1655" t="n">
        <v>0</v>
      </c>
      <c r="EX1655" t="n">
        <v>0</v>
      </c>
      <c r="FQ1655" t="n">
        <v>0</v>
      </c>
      <c r="FR1655" t="n">
        <v>0</v>
      </c>
      <c r="FS1655" t="n">
        <v>0</v>
      </c>
      <c r="FX1655" t="n">
        <v>121</v>
      </c>
      <c r="FY1655" t="n">
        <v>72</v>
      </c>
      <c r="GA1655" t="inlineStr"/>
      <c r="GD1655" t="n">
        <v>1</v>
      </c>
      <c r="GF1655" t="n">
        <v>-895889406</v>
      </c>
      <c r="GG1655" t="n">
        <v>2</v>
      </c>
      <c r="GH1655" t="n">
        <v>1</v>
      </c>
      <c r="GI1655" t="n">
        <v>2</v>
      </c>
      <c r="GJ1655" t="n">
        <v>0</v>
      </c>
      <c r="GK1655" t="n">
        <v>0</v>
      </c>
      <c r="GL1655">
        <f>ROUND(IF(AND(BH1655=3,BI1655=3,FS1655&lt;&gt;0),P1655,0),0)</f>
        <v/>
      </c>
      <c r="GM1655">
        <f>ROUND(O1655+X1655+Y1655,0)+GX1655</f>
        <v/>
      </c>
      <c r="GN1655">
        <f>IF(OR(BI1655=0,BI1655=1),GM1655-GX1655,0)</f>
        <v/>
      </c>
      <c r="GO1655">
        <f>IF(BI1655=2,GM1655-GX1655,0)</f>
        <v/>
      </c>
      <c r="GP1655">
        <f>IF(BI1655=4,GM1655-GX1655,0)</f>
        <v/>
      </c>
      <c r="GR1655" t="n">
        <v>0</v>
      </c>
      <c r="GS1655" t="n">
        <v>3</v>
      </c>
      <c r="GT1655" t="n">
        <v>0</v>
      </c>
      <c r="GU1655" t="inlineStr"/>
      <c r="GV1655">
        <f>ROUND((GT1655),2)</f>
        <v/>
      </c>
      <c r="GW1655" t="n">
        <v>1</v>
      </c>
      <c r="GX1655">
        <f>ROUND(HC1655*I1655,0)</f>
        <v/>
      </c>
      <c r="HA1655" t="n">
        <v>0</v>
      </c>
      <c r="HB1655" t="n">
        <v>0</v>
      </c>
      <c r="HC1655">
        <f>GV1655*GW1655</f>
        <v/>
      </c>
      <c r="HE1655" t="inlineStr"/>
      <c r="HF1655" t="inlineStr"/>
      <c r="HM1655" t="inlineStr"/>
      <c r="HN1655" t="inlineStr">
        <is>
          <t>Пр/812-016.0-1</t>
        </is>
      </c>
      <c r="HO1655" t="inlineStr">
        <is>
          <t>Пр/774-016.0</t>
        </is>
      </c>
      <c r="HP165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5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55" t="n">
        <v>0</v>
      </c>
      <c r="IK1655" t="n">
        <v>0</v>
      </c>
    </row>
    <row r="1656">
      <c r="A1656" t="n">
        <v>18</v>
      </c>
      <c r="B1656" t="n">
        <v>0</v>
      </c>
      <c r="C1656" t="n">
        <v>790</v>
      </c>
      <c r="E1656" t="inlineStr">
        <is>
          <t>2,4</t>
        </is>
      </c>
      <c r="F1656" t="inlineStr">
        <is>
          <t>507-3175</t>
        </is>
      </c>
      <c r="G1656" t="inlineStr">
        <is>
          <t>Угольник 90 град. полипропиленовый диаметром 32 мм</t>
        </is>
      </c>
      <c r="H1656" t="inlineStr">
        <is>
          <t>10 шт.</t>
        </is>
      </c>
      <c r="I1656">
        <f>I1652*J1656</f>
        <v/>
      </c>
      <c r="J1656" t="n">
        <v>15</v>
      </c>
      <c r="K1656" t="n">
        <v>15</v>
      </c>
      <c r="O1656">
        <f>ROUND(CP1656,0)</f>
        <v/>
      </c>
      <c r="P1656">
        <f>ROUND(CQ1656*I1656,0)</f>
        <v/>
      </c>
      <c r="Q1656">
        <f>(ROUND((ROUND(((ET1656)*I1656),0)*BB1656),0)+ROUND((ROUND(((AE1656-(EU1656))*I1656),0)*BS1656),0))</f>
        <v/>
      </c>
      <c r="R1656">
        <f>(ROUND((ROUND(((EU1656)*I1656),0)*BS1656),0)+ROUND((ROUND(((AE1656-(EU1656))*I1656),0)*BS1656),0))</f>
        <v/>
      </c>
      <c r="S1656">
        <f>ROUND(CT1656*I1656,0)</f>
        <v/>
      </c>
      <c r="T1656">
        <f>ROUND(CU1656*I1656,0)</f>
        <v/>
      </c>
      <c r="U1656">
        <f>ROUND(CV1656*I1656,7)</f>
        <v/>
      </c>
      <c r="V1656">
        <f>ROUND(CW1656*I1656,7)</f>
        <v/>
      </c>
      <c r="W1656">
        <f>ROUND(CX1656*I1656,0)</f>
        <v/>
      </c>
      <c r="X1656">
        <f>ROUND(CY1656,0)</f>
        <v/>
      </c>
      <c r="Y1656">
        <f>ROUND(CZ1656,0)</f>
        <v/>
      </c>
      <c r="AA1656" t="n">
        <v>78869116</v>
      </c>
      <c r="AB1656">
        <f>ROUND((AC1656+AD1656+AF1656),2)</f>
        <v/>
      </c>
      <c r="AC1656">
        <f>ROUND((ES1656),2)</f>
        <v/>
      </c>
      <c r="AD1656">
        <f>ROUND((((ET1656)-(EU1656))+AE1656),2)</f>
        <v/>
      </c>
      <c r="AE1656">
        <f>ROUND((EU1656),2)</f>
        <v/>
      </c>
      <c r="AF1656">
        <f>ROUND((EV1656),2)</f>
        <v/>
      </c>
      <c r="AG1656">
        <f>ROUND((AP1656),2)</f>
        <v/>
      </c>
      <c r="AH1656">
        <f>(EW1656)</f>
        <v/>
      </c>
      <c r="AI1656">
        <f>(EX1656)</f>
        <v/>
      </c>
      <c r="AJ1656">
        <f>(AS1656)</f>
        <v/>
      </c>
      <c r="AK1656" t="n">
        <v>64.7</v>
      </c>
      <c r="AL1656" t="n">
        <v>64.7</v>
      </c>
      <c r="AM1656" t="n">
        <v>0</v>
      </c>
      <c r="AN1656" t="n">
        <v>0</v>
      </c>
      <c r="AO1656" t="n">
        <v>0</v>
      </c>
      <c r="AP1656" t="n">
        <v>0</v>
      </c>
      <c r="AQ1656" t="n">
        <v>0</v>
      </c>
      <c r="AR1656" t="n">
        <v>0</v>
      </c>
      <c r="AS1656" t="n">
        <v>0.03</v>
      </c>
      <c r="AT1656" t="n">
        <v>121</v>
      </c>
      <c r="AU1656" t="n">
        <v>72</v>
      </c>
      <c r="AV1656" t="n">
        <v>1</v>
      </c>
      <c r="AW1656" t="n">
        <v>1</v>
      </c>
      <c r="AZ1656" t="n">
        <v>1</v>
      </c>
      <c r="BA1656" t="n">
        <v>1</v>
      </c>
      <c r="BB1656" t="n">
        <v>1</v>
      </c>
      <c r="BC1656" t="n">
        <v>9.210000000000001</v>
      </c>
      <c r="BD1656" t="inlineStr"/>
      <c r="BE1656" t="inlineStr"/>
      <c r="BF1656" t="inlineStr"/>
      <c r="BG1656" t="inlineStr"/>
      <c r="BH1656" t="n">
        <v>3</v>
      </c>
      <c r="BI1656" t="n">
        <v>1</v>
      </c>
      <c r="BJ1656" t="inlineStr">
        <is>
          <t>ТССЦ Московской обл., 507-3175, приказ Минстроя России №675/пр от 28.02.2017 № 258/пр</t>
        </is>
      </c>
      <c r="BM1656" t="n">
        <v>16001</v>
      </c>
      <c r="BN1656" t="n">
        <v>0</v>
      </c>
      <c r="BO1656" t="inlineStr">
        <is>
          <t>507-3175</t>
        </is>
      </c>
      <c r="BP1656" t="n">
        <v>1</v>
      </c>
      <c r="BQ1656" t="n">
        <v>2</v>
      </c>
      <c r="BR1656" t="n">
        <v>0</v>
      </c>
      <c r="BS1656" t="n">
        <v>1</v>
      </c>
      <c r="BT1656" t="n">
        <v>1</v>
      </c>
      <c r="BU1656" t="n">
        <v>1</v>
      </c>
      <c r="BV1656" t="n">
        <v>1</v>
      </c>
      <c r="BW1656" t="n">
        <v>1</v>
      </c>
      <c r="BX1656" t="n">
        <v>1</v>
      </c>
      <c r="BY1656" t="inlineStr"/>
      <c r="BZ1656" t="n">
        <v>121</v>
      </c>
      <c r="CA1656" t="n">
        <v>72</v>
      </c>
      <c r="CB1656" t="inlineStr"/>
      <c r="CE1656" t="n">
        <v>12</v>
      </c>
      <c r="CF1656" t="n">
        <v>0</v>
      </c>
      <c r="CG1656" t="n">
        <v>0</v>
      </c>
      <c r="CM1656" t="n">
        <v>0</v>
      </c>
      <c r="CN1656" t="inlineStr"/>
      <c r="CO1656" t="n">
        <v>0</v>
      </c>
      <c r="CP1656">
        <f>(P1656+Q1656+S1656)</f>
        <v/>
      </c>
      <c r="CQ1656">
        <f>AC1656*BC1656</f>
        <v/>
      </c>
      <c r="CR1656">
        <f>(ROUND((ROUND(((ET1656)*1),0)*BB1656),0)+ROUND((ROUND(((AE1656-(EU1656))*1),0)*BS1656),0))</f>
        <v/>
      </c>
      <c r="CS1656">
        <f>(ROUND((ROUND(((EU1656)*1),0)*BS1656),0)+ROUND((ROUND(((AE1656-(EU1656))*1),0)*BS1656),0))</f>
        <v/>
      </c>
      <c r="CT1656">
        <f>AF1656*BA1656</f>
        <v/>
      </c>
      <c r="CU1656">
        <f>AG1656</f>
        <v/>
      </c>
      <c r="CV1656">
        <f>AH1656</f>
        <v/>
      </c>
      <c r="CW1656">
        <f>AI1656</f>
        <v/>
      </c>
      <c r="CX1656">
        <f>AJ1656</f>
        <v/>
      </c>
      <c r="CY1656">
        <f>(((S1656+R1656)*AT1656)/100)</f>
        <v/>
      </c>
      <c r="CZ1656">
        <f>(((S1656+R1656)*AU1656)/100)</f>
        <v/>
      </c>
      <c r="DC1656" t="inlineStr"/>
      <c r="DD1656" t="inlineStr"/>
      <c r="DE1656" t="inlineStr"/>
      <c r="DF1656" t="inlineStr"/>
      <c r="DG1656" t="inlineStr"/>
      <c r="DH1656" t="inlineStr"/>
      <c r="DI1656" t="inlineStr"/>
      <c r="DJ1656" t="inlineStr"/>
      <c r="DK1656" t="inlineStr"/>
      <c r="DL1656" t="inlineStr"/>
      <c r="DM1656" t="inlineStr"/>
      <c r="DN1656" t="n">
        <v>0</v>
      </c>
      <c r="DO1656" t="n">
        <v>0</v>
      </c>
      <c r="DP1656" t="n">
        <v>1</v>
      </c>
      <c r="DQ1656" t="n">
        <v>1</v>
      </c>
      <c r="DU1656" t="n">
        <v>1010</v>
      </c>
      <c r="DV1656" t="inlineStr">
        <is>
          <t>10 шт.</t>
        </is>
      </c>
      <c r="DW1656" t="inlineStr">
        <is>
          <t>10 шт.</t>
        </is>
      </c>
      <c r="DX1656" t="n">
        <v>10</v>
      </c>
      <c r="DZ1656" t="inlineStr"/>
      <c r="EA1656" t="inlineStr"/>
      <c r="EB1656" t="inlineStr"/>
      <c r="EC1656" t="inlineStr"/>
      <c r="EE1656" t="n">
        <v>78725882</v>
      </c>
      <c r="EF1656" t="n">
        <v>2</v>
      </c>
      <c r="EG1656" t="inlineStr">
        <is>
          <t>Общестроительные работы</t>
        </is>
      </c>
      <c r="EH1656" t="n">
        <v>16</v>
      </c>
      <c r="EI165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56" t="n">
        <v>1</v>
      </c>
      <c r="EK1656" t="n">
        <v>16001</v>
      </c>
      <c r="EL1656" t="inlineStr">
        <is>
          <t>Трубопроводы внутренние</t>
        </is>
      </c>
      <c r="EM1656" t="inlineStr">
        <is>
          <t>ФЕР-16</t>
        </is>
      </c>
      <c r="EO1656" t="inlineStr"/>
      <c r="EQ1656" t="n">
        <v>0</v>
      </c>
      <c r="ER1656" t="n">
        <v>64.7</v>
      </c>
      <c r="ES1656" t="n">
        <v>64.7</v>
      </c>
      <c r="ET1656" t="n">
        <v>0</v>
      </c>
      <c r="EU1656" t="n">
        <v>0</v>
      </c>
      <c r="EV1656" t="n">
        <v>0</v>
      </c>
      <c r="EW1656" t="n">
        <v>0</v>
      </c>
      <c r="EX1656" t="n">
        <v>0</v>
      </c>
      <c r="FQ1656" t="n">
        <v>0</v>
      </c>
      <c r="FR1656" t="n">
        <v>0</v>
      </c>
      <c r="FS1656" t="n">
        <v>0</v>
      </c>
      <c r="FX1656" t="n">
        <v>121</v>
      </c>
      <c r="FY1656" t="n">
        <v>72</v>
      </c>
      <c r="GA1656" t="inlineStr"/>
      <c r="GD1656" t="n">
        <v>1</v>
      </c>
      <c r="GF1656" t="n">
        <v>1600264197</v>
      </c>
      <c r="GG1656" t="n">
        <v>2</v>
      </c>
      <c r="GH1656" t="n">
        <v>1</v>
      </c>
      <c r="GI1656" t="n">
        <v>2</v>
      </c>
      <c r="GJ1656" t="n">
        <v>0</v>
      </c>
      <c r="GK1656" t="n">
        <v>0</v>
      </c>
      <c r="GL1656">
        <f>ROUND(IF(AND(BH1656=3,BI1656=3,FS1656&lt;&gt;0),P1656,0),0)</f>
        <v/>
      </c>
      <c r="GM1656">
        <f>ROUND(O1656+X1656+Y1656,0)+GX1656</f>
        <v/>
      </c>
      <c r="GN1656">
        <f>IF(OR(BI1656=0,BI1656=1),GM1656-GX1656,0)</f>
        <v/>
      </c>
      <c r="GO1656">
        <f>IF(BI1656=2,GM1656-GX1656,0)</f>
        <v/>
      </c>
      <c r="GP1656">
        <f>IF(BI1656=4,GM1656-GX1656,0)</f>
        <v/>
      </c>
      <c r="GR1656" t="n">
        <v>0</v>
      </c>
      <c r="GS1656" t="n">
        <v>3</v>
      </c>
      <c r="GT1656" t="n">
        <v>0</v>
      </c>
      <c r="GU1656" t="inlineStr"/>
      <c r="GV1656">
        <f>ROUND((GT1656),2)</f>
        <v/>
      </c>
      <c r="GW1656" t="n">
        <v>1</v>
      </c>
      <c r="GX1656">
        <f>ROUND(HC1656*I1656,0)</f>
        <v/>
      </c>
      <c r="HA1656" t="n">
        <v>0</v>
      </c>
      <c r="HB1656" t="n">
        <v>0</v>
      </c>
      <c r="HC1656">
        <f>GV1656*GW1656</f>
        <v/>
      </c>
      <c r="HE1656" t="inlineStr"/>
      <c r="HF1656" t="inlineStr"/>
      <c r="HM1656" t="inlineStr"/>
      <c r="HN1656" t="inlineStr">
        <is>
          <t>Пр/812-016.0-1</t>
        </is>
      </c>
      <c r="HO1656" t="inlineStr">
        <is>
          <t>Пр/774-016.0</t>
        </is>
      </c>
      <c r="HP165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5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56" t="n">
        <v>0</v>
      </c>
      <c r="IK1656" t="n">
        <v>0</v>
      </c>
    </row>
    <row r="1657">
      <c r="A1657" t="n">
        <v>17</v>
      </c>
      <c r="B1657" t="n">
        <v>0</v>
      </c>
      <c r="C1657">
        <f>ROW(SmtRes!A800)</f>
        <v/>
      </c>
      <c r="D1657">
        <f>ROW(EtalonRes!A736)</f>
        <v/>
      </c>
      <c r="E1657" t="inlineStr">
        <is>
          <t>3</t>
        </is>
      </c>
      <c r="F1657" t="inlineStr">
        <is>
          <t>16-07-005-1</t>
        </is>
      </c>
      <c r="G1657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657" t="inlineStr">
        <is>
          <t>100 м трубопровода</t>
        </is>
      </c>
      <c r="I1657">
        <f>ROUND(ROUND(27/100,4),7)</f>
        <v/>
      </c>
      <c r="J1657" t="n">
        <v>0</v>
      </c>
      <c r="K1657">
        <f>ROUND(ROUND(27/100,4),7)</f>
        <v/>
      </c>
      <c r="O1657">
        <f>ROUND(CP1657,0)</f>
        <v/>
      </c>
      <c r="P1657">
        <f>ROUND(CQ1657*I1657,0)</f>
        <v/>
      </c>
      <c r="Q1657">
        <f>(ROUND((ROUND((((ET1657*ROUND(5,7)))*I1657),0)*BB1657),0)+ROUND((ROUND(((AE1657-((EU1657*ROUND(5,7))))*I1657),0)*BS1657),0))</f>
        <v/>
      </c>
      <c r="R1657">
        <f>(ROUND((ROUND((((EU1657*ROUND(5,7)))*I1657),0)*BS1657),0)+ROUND((ROUND(((AE1657-((EU1657*ROUND(5,7))))*I1657),0)*BS1657),0))</f>
        <v/>
      </c>
      <c r="S1657">
        <f>ROUND(CT1657*I1657,0)</f>
        <v/>
      </c>
      <c r="T1657">
        <f>ROUND(CU1657*I1657,0)</f>
        <v/>
      </c>
      <c r="U1657">
        <f>ROUND(CV1657*I1657,7)</f>
        <v/>
      </c>
      <c r="V1657">
        <f>ROUND(CW1657*I1657,7)</f>
        <v/>
      </c>
      <c r="W1657">
        <f>ROUND(CX1657*I1657,0)</f>
        <v/>
      </c>
      <c r="X1657">
        <f>ROUND(CY1657,0)</f>
        <v/>
      </c>
      <c r="Y1657">
        <f>ROUND(CZ1657,0)</f>
        <v/>
      </c>
      <c r="AA1657" t="n">
        <v>78869116</v>
      </c>
      <c r="AB1657">
        <f>ROUND((AC1657+AD1657+AF1657),2)</f>
        <v/>
      </c>
      <c r="AC1657">
        <f>ROUND(((ES1657*ROUND(5,7))),2)</f>
        <v/>
      </c>
      <c r="AD1657">
        <f>ROUND(((((ET1657*ROUND(5,7)))-((EU1657*ROUND(5,7))))+AE1657),2)</f>
        <v/>
      </c>
      <c r="AE1657">
        <f>ROUND(((EU1657*ROUND(5,7))),2)</f>
        <v/>
      </c>
      <c r="AF1657">
        <f>ROUND(((EV1657*ROUND(5,7))),2)</f>
        <v/>
      </c>
      <c r="AG1657">
        <f>ROUND((AP1657),2)</f>
        <v/>
      </c>
      <c r="AH1657">
        <f>((EW1657*ROUND(5,7)))</f>
        <v/>
      </c>
      <c r="AI1657">
        <f>((EX1657*ROUND(5,7)))</f>
        <v/>
      </c>
      <c r="AJ1657">
        <f>(AS1657)</f>
        <v/>
      </c>
      <c r="AK1657" t="n">
        <v>107.11</v>
      </c>
      <c r="AL1657" t="n">
        <v>4.28</v>
      </c>
      <c r="AM1657" t="n">
        <v>44.51</v>
      </c>
      <c r="AN1657" t="n">
        <v>0</v>
      </c>
      <c r="AO1657" t="n">
        <v>58.32</v>
      </c>
      <c r="AP1657" t="n">
        <v>0</v>
      </c>
      <c r="AQ1657" t="n">
        <v>5.01</v>
      </c>
      <c r="AR1657" t="n">
        <v>0</v>
      </c>
      <c r="AS1657" t="n">
        <v>0</v>
      </c>
      <c r="AT1657" t="n">
        <v>121</v>
      </c>
      <c r="AU1657" t="n">
        <v>72</v>
      </c>
      <c r="AV1657" t="n">
        <v>1</v>
      </c>
      <c r="AW1657" t="n">
        <v>1</v>
      </c>
      <c r="AZ1657" t="n">
        <v>1</v>
      </c>
      <c r="BA1657" t="n">
        <v>52.25</v>
      </c>
      <c r="BB1657" t="n">
        <v>5.97</v>
      </c>
      <c r="BC1657" t="n">
        <v>11.38</v>
      </c>
      <c r="BD1657" t="inlineStr"/>
      <c r="BE1657" t="inlineStr"/>
      <c r="BF1657" t="inlineStr"/>
      <c r="BG1657" t="inlineStr"/>
      <c r="BH1657" t="n">
        <v>0</v>
      </c>
      <c r="BI1657" t="n">
        <v>1</v>
      </c>
      <c r="BJ1657" t="inlineStr">
        <is>
          <t>ТЕР Московской обл., 16-07-005-1, приказ Минстроя России №675/пр от 28.02.2017 № 260/пр</t>
        </is>
      </c>
      <c r="BM1657" t="n">
        <v>16001</v>
      </c>
      <c r="BN1657" t="n">
        <v>0</v>
      </c>
      <c r="BO1657" t="inlineStr">
        <is>
          <t>16-07-005-1</t>
        </is>
      </c>
      <c r="BP1657" t="n">
        <v>1</v>
      </c>
      <c r="BQ1657" t="n">
        <v>2</v>
      </c>
      <c r="BR1657" t="n">
        <v>0</v>
      </c>
      <c r="BS1657" t="n">
        <v>52.25</v>
      </c>
      <c r="BT1657" t="n">
        <v>1</v>
      </c>
      <c r="BU1657" t="n">
        <v>1</v>
      </c>
      <c r="BV1657" t="n">
        <v>1</v>
      </c>
      <c r="BW1657" t="n">
        <v>1</v>
      </c>
      <c r="BX1657" t="n">
        <v>1</v>
      </c>
      <c r="BY1657" t="inlineStr"/>
      <c r="BZ1657" t="n">
        <v>121</v>
      </c>
      <c r="CA1657" t="n">
        <v>72</v>
      </c>
      <c r="CB1657" t="inlineStr"/>
      <c r="CE1657" t="n">
        <v>12</v>
      </c>
      <c r="CF1657" t="n">
        <v>0</v>
      </c>
      <c r="CG1657" t="n">
        <v>0</v>
      </c>
      <c r="CM1657" t="n">
        <v>0</v>
      </c>
      <c r="CN1657" t="inlineStr"/>
      <c r="CO1657" t="n">
        <v>0</v>
      </c>
      <c r="CP1657">
        <f>(P1657+Q1657+S1657)</f>
        <v/>
      </c>
      <c r="CQ1657">
        <f>AC1657*BC1657</f>
        <v/>
      </c>
      <c r="CR1657">
        <f>(ROUND((ROUND((((ET1657*ROUND(5,7)))*1),0)*BB1657),0)+ROUND((ROUND(((AE1657-((EU1657*ROUND(5,7))))*1),0)*BS1657),0))</f>
        <v/>
      </c>
      <c r="CS1657">
        <f>(ROUND((ROUND((((EU1657*ROUND(5,7)))*1),0)*BS1657),0)+ROUND((ROUND(((AE1657-((EU1657*ROUND(5,7))))*1),0)*BS1657),0))</f>
        <v/>
      </c>
      <c r="CT1657">
        <f>AF1657*BA1657</f>
        <v/>
      </c>
      <c r="CU1657">
        <f>AG1657</f>
        <v/>
      </c>
      <c r="CV1657">
        <f>AH1657</f>
        <v/>
      </c>
      <c r="CW1657">
        <f>AI1657</f>
        <v/>
      </c>
      <c r="CX1657">
        <f>AJ1657</f>
        <v/>
      </c>
      <c r="CY1657">
        <f>(((S1657+R1657)*AT1657)/100)</f>
        <v/>
      </c>
      <c r="CZ1657">
        <f>(((S1657+R1657)*AU1657)/100)</f>
        <v/>
      </c>
      <c r="DC1657" t="inlineStr"/>
      <c r="DD1657" t="inlineStr">
        <is>
          <t>)*5</t>
        </is>
      </c>
      <c r="DE1657" t="inlineStr">
        <is>
          <t>)*5</t>
        </is>
      </c>
      <c r="DF1657" t="inlineStr">
        <is>
          <t>)*5</t>
        </is>
      </c>
      <c r="DG1657" t="inlineStr">
        <is>
          <t>)*5</t>
        </is>
      </c>
      <c r="DH1657" t="inlineStr"/>
      <c r="DI1657" t="inlineStr">
        <is>
          <t>)*5</t>
        </is>
      </c>
      <c r="DJ1657" t="inlineStr">
        <is>
          <t>)*5</t>
        </is>
      </c>
      <c r="DK1657" t="inlineStr"/>
      <c r="DL1657" t="inlineStr"/>
      <c r="DM1657" t="inlineStr"/>
      <c r="DN1657" t="n">
        <v>0</v>
      </c>
      <c r="DO1657" t="n">
        <v>0</v>
      </c>
      <c r="DP1657" t="n">
        <v>1</v>
      </c>
      <c r="DQ1657" t="n">
        <v>1</v>
      </c>
      <c r="DU1657" t="n">
        <v>1013</v>
      </c>
      <c r="DV1657" t="inlineStr">
        <is>
          <t>100 м трубопровода</t>
        </is>
      </c>
      <c r="DW1657" t="inlineStr">
        <is>
          <t>100 м трубопровода</t>
        </is>
      </c>
      <c r="DX1657" t="n">
        <v>1</v>
      </c>
      <c r="DZ1657" t="inlineStr"/>
      <c r="EA1657" t="inlineStr"/>
      <c r="EB1657" t="inlineStr"/>
      <c r="EC1657" t="inlineStr"/>
      <c r="EE1657" t="n">
        <v>78725882</v>
      </c>
      <c r="EF1657" t="n">
        <v>2</v>
      </c>
      <c r="EG1657" t="inlineStr">
        <is>
          <t>Общестроительные работы</t>
        </is>
      </c>
      <c r="EH1657" t="n">
        <v>16</v>
      </c>
      <c r="EI165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57" t="n">
        <v>1</v>
      </c>
      <c r="EK1657" t="n">
        <v>16001</v>
      </c>
      <c r="EL1657" t="inlineStr">
        <is>
          <t>Трубопроводы внутренние</t>
        </is>
      </c>
      <c r="EM1657" t="inlineStr">
        <is>
          <t>ФЕР-16</t>
        </is>
      </c>
      <c r="EO1657" t="inlineStr"/>
      <c r="EQ1657" t="n">
        <v>0</v>
      </c>
      <c r="ER1657" t="n">
        <v>107.11</v>
      </c>
      <c r="ES1657" t="n">
        <v>4.28</v>
      </c>
      <c r="ET1657" t="n">
        <v>44.51</v>
      </c>
      <c r="EU1657" t="n">
        <v>0</v>
      </c>
      <c r="EV1657" t="n">
        <v>58.32</v>
      </c>
      <c r="EW1657" t="n">
        <v>5.01</v>
      </c>
      <c r="EX1657" t="n">
        <v>0</v>
      </c>
      <c r="EY1657" t="n">
        <v>0</v>
      </c>
      <c r="FQ1657" t="n">
        <v>0</v>
      </c>
      <c r="FR1657" t="n">
        <v>0</v>
      </c>
      <c r="FS1657" t="n">
        <v>0</v>
      </c>
      <c r="FX1657" t="n">
        <v>121</v>
      </c>
      <c r="FY1657" t="n">
        <v>72</v>
      </c>
      <c r="GA1657" t="inlineStr"/>
      <c r="GD1657" t="n">
        <v>1</v>
      </c>
      <c r="GF1657" t="n">
        <v>635989612</v>
      </c>
      <c r="GG1657" t="n">
        <v>2</v>
      </c>
      <c r="GH1657" t="n">
        <v>1</v>
      </c>
      <c r="GI1657" t="n">
        <v>2</v>
      </c>
      <c r="GJ1657" t="n">
        <v>0</v>
      </c>
      <c r="GK1657" t="n">
        <v>0</v>
      </c>
      <c r="GL1657">
        <f>ROUND(IF(AND(BH1657=3,BI1657=3,FS1657&lt;&gt;0),P1657,0),0)</f>
        <v/>
      </c>
      <c r="GM1657">
        <f>ROUND(O1657+X1657+Y1657,0)+GX1657</f>
        <v/>
      </c>
      <c r="GN1657">
        <f>IF(OR(BI1657=0,BI1657=1),GM1657-GX1657,0)</f>
        <v/>
      </c>
      <c r="GO1657">
        <f>IF(BI1657=2,GM1657-GX1657,0)</f>
        <v/>
      </c>
      <c r="GP1657">
        <f>IF(BI1657=4,GM1657-GX1657,0)</f>
        <v/>
      </c>
      <c r="GR1657" t="n">
        <v>0</v>
      </c>
      <c r="GS1657" t="n">
        <v>3</v>
      </c>
      <c r="GT1657" t="n">
        <v>0</v>
      </c>
      <c r="GU1657" t="inlineStr"/>
      <c r="GV1657">
        <f>ROUND((GT1657),2)</f>
        <v/>
      </c>
      <c r="GW1657" t="n">
        <v>1</v>
      </c>
      <c r="GX1657">
        <f>ROUND(HC1657*I1657,0)</f>
        <v/>
      </c>
      <c r="HA1657" t="n">
        <v>0</v>
      </c>
      <c r="HB1657" t="n">
        <v>0</v>
      </c>
      <c r="HC1657">
        <f>GV1657*GW1657</f>
        <v/>
      </c>
      <c r="HE1657" t="inlineStr"/>
      <c r="HF1657" t="inlineStr"/>
      <c r="HM1657" t="inlineStr"/>
      <c r="HN1657" t="inlineStr">
        <is>
          <t>Пр/812-016.0-1</t>
        </is>
      </c>
      <c r="HO1657" t="inlineStr">
        <is>
          <t>Пр/774-016.0</t>
        </is>
      </c>
      <c r="HP165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5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57" t="n">
        <v>0</v>
      </c>
      <c r="IK1657" t="n">
        <v>0</v>
      </c>
    </row>
    <row r="1658"/>
    <row r="1659">
      <c r="A1659" s="435" t="n">
        <v>51</v>
      </c>
      <c r="B1659" s="435">
        <f>B1647</f>
        <v/>
      </c>
      <c r="C1659" s="435">
        <f>A1647</f>
        <v/>
      </c>
      <c r="D1659" s="435">
        <f>ROW(A1647)</f>
        <v/>
      </c>
      <c r="E1659" s="435" t="n"/>
      <c r="F1659" s="435">
        <f>IF(F1647&lt;&gt;"",F1647,"")</f>
        <v/>
      </c>
      <c r="G1659" s="435">
        <f>IF(G1647&lt;&gt;"",G1647,"")</f>
        <v/>
      </c>
      <c r="H1659" s="435" t="n">
        <v>0</v>
      </c>
      <c r="I1659" s="435" t="n"/>
      <c r="J1659" s="435" t="n"/>
      <c r="K1659" s="435" t="n"/>
      <c r="L1659" s="435" t="n"/>
      <c r="M1659" s="435" t="n"/>
      <c r="N1659" s="435" t="n"/>
      <c r="O1659" s="435" t="n">
        <v>0</v>
      </c>
      <c r="P1659" s="435" t="n">
        <v>0</v>
      </c>
      <c r="Q1659" s="435" t="n">
        <v>0</v>
      </c>
      <c r="R1659" s="435" t="n">
        <v>0</v>
      </c>
      <c r="S1659" s="435" t="n">
        <v>0</v>
      </c>
      <c r="T1659" s="435" t="n">
        <v>0</v>
      </c>
      <c r="U1659" s="435" t="n">
        <v>0</v>
      </c>
      <c r="V1659" s="435" t="n">
        <v>0</v>
      </c>
      <c r="W1659" s="435" t="n">
        <v>0</v>
      </c>
      <c r="X1659" s="435" t="n">
        <v>0</v>
      </c>
      <c r="Y1659" s="435" t="n">
        <v>0</v>
      </c>
      <c r="Z1659" s="435" t="n"/>
      <c r="AA1659" s="435" t="n"/>
      <c r="AB1659" s="435" t="n"/>
      <c r="AC1659" s="435" t="n"/>
      <c r="AD1659" s="435" t="n"/>
      <c r="AE1659" s="435" t="n"/>
      <c r="AF1659" s="435" t="n"/>
      <c r="AG1659" s="435" t="n"/>
      <c r="AH1659" s="435" t="n"/>
      <c r="AI1659" s="435" t="n"/>
      <c r="AJ1659" s="435" t="n"/>
      <c r="AK1659" s="435" t="n"/>
      <c r="AL1659" s="435" t="n"/>
      <c r="AM1659" s="435" t="n"/>
      <c r="AN1659" s="435" t="n"/>
      <c r="AO1659" s="435">
        <f>ROUND(BX1659,0)</f>
        <v/>
      </c>
      <c r="AP1659" s="435">
        <f>ROUND(BY1659,0)</f>
        <v/>
      </c>
      <c r="AQ1659" s="435">
        <f>ROUND(BZ1659,0)</f>
        <v/>
      </c>
      <c r="AR1659" s="435">
        <f>ROUND(CA1659,0)</f>
        <v/>
      </c>
      <c r="AS1659" s="435">
        <f>ROUND(CB1659,0)</f>
        <v/>
      </c>
      <c r="AT1659" s="435">
        <f>ROUND(CC1659,0)</f>
        <v/>
      </c>
      <c r="AU1659" s="435">
        <f>ROUND(CD1659,0)</f>
        <v/>
      </c>
      <c r="AV1659" s="435">
        <f>ROUND(CE1659,0)</f>
        <v/>
      </c>
      <c r="AW1659" s="435">
        <f>ROUND(CF1659,0)</f>
        <v/>
      </c>
      <c r="AX1659" s="435">
        <f>ROUND(CG1659,0)</f>
        <v/>
      </c>
      <c r="AY1659" s="435">
        <f>ROUND(CH1659,0)</f>
        <v/>
      </c>
      <c r="AZ1659" s="435">
        <f>ROUND(CI1659,0)</f>
        <v/>
      </c>
      <c r="BA1659" s="435">
        <f>ROUND(CJ1659,0)</f>
        <v/>
      </c>
      <c r="BB1659" s="435">
        <f>ROUND(CK1659,0)</f>
        <v/>
      </c>
      <c r="BC1659" s="435">
        <f>ROUND(CL1659,0)</f>
        <v/>
      </c>
      <c r="BD1659" s="435">
        <f>ROUND(CM1659,0)</f>
        <v/>
      </c>
      <c r="BE1659" s="435" t="n"/>
      <c r="BF1659" s="435" t="n"/>
      <c r="BG1659" s="435" t="n"/>
      <c r="BH1659" s="435" t="n"/>
      <c r="BI1659" s="435" t="n"/>
      <c r="BJ1659" s="435" t="n"/>
      <c r="BK1659" s="435" t="n"/>
      <c r="BL1659" s="435" t="n"/>
      <c r="BM1659" s="435" t="n"/>
      <c r="BN1659" s="435" t="n"/>
      <c r="BO1659" s="435" t="n"/>
      <c r="BP1659" s="435" t="n"/>
      <c r="BQ1659" s="435" t="n"/>
      <c r="BR1659" s="435" t="n"/>
      <c r="BS1659" s="435" t="n"/>
      <c r="BT1659" s="435" t="n"/>
      <c r="BU1659" s="435" t="n"/>
      <c r="BV1659" s="435" t="n"/>
      <c r="BW1659" s="435" t="n"/>
      <c r="BX1659" s="435" t="n"/>
      <c r="BY1659" s="435" t="n"/>
      <c r="BZ1659" s="435" t="n"/>
      <c r="CA1659" s="435" t="n"/>
      <c r="CB1659" s="435" t="n"/>
      <c r="CC1659" s="435" t="n"/>
      <c r="CD1659" s="435" t="n"/>
      <c r="CE1659" s="435" t="n"/>
      <c r="CF1659" s="435" t="n"/>
      <c r="CG1659" s="435" t="n"/>
      <c r="CH1659" s="435" t="n"/>
      <c r="CI1659" s="435" t="n"/>
      <c r="CJ1659" s="435" t="n"/>
      <c r="CK1659" s="435" t="n"/>
      <c r="CL1659" s="435" t="n"/>
      <c r="CM1659" s="435" t="n"/>
      <c r="CN1659" s="435" t="n"/>
      <c r="CO1659" s="435" t="n"/>
      <c r="CP1659" s="435" t="n"/>
      <c r="CQ1659" s="435" t="n"/>
      <c r="CR1659" s="435" t="n"/>
      <c r="CS1659" s="435" t="n"/>
      <c r="CT1659" s="435" t="n"/>
      <c r="CU1659" s="435" t="n"/>
      <c r="CV1659" s="435" t="n"/>
      <c r="CW1659" s="435" t="n"/>
      <c r="CX1659" s="435" t="n"/>
      <c r="CY1659" s="435" t="n"/>
      <c r="CZ1659" s="435" t="n"/>
      <c r="DA1659" s="435" t="n"/>
      <c r="DB1659" s="435" t="n"/>
      <c r="DC1659" s="435" t="n"/>
      <c r="DD1659" s="435" t="n"/>
      <c r="DE1659" s="435" t="n"/>
      <c r="DF1659" s="435" t="n"/>
      <c r="DG1659" s="436" t="n"/>
      <c r="DH1659" s="436" t="n"/>
      <c r="DI1659" s="436" t="n"/>
      <c r="DJ1659" s="436" t="n"/>
      <c r="DK1659" s="436" t="n"/>
      <c r="DL1659" s="436" t="n"/>
      <c r="DM1659" s="436" t="n"/>
      <c r="DN1659" s="436" t="n"/>
      <c r="DO1659" s="436" t="n"/>
      <c r="DP1659" s="436" t="n"/>
      <c r="DQ1659" s="436" t="n"/>
      <c r="DR1659" s="436" t="n"/>
      <c r="DS1659" s="436" t="n"/>
      <c r="DT1659" s="436" t="n"/>
      <c r="DU1659" s="436" t="n"/>
      <c r="DV1659" s="436" t="n"/>
      <c r="DW1659" s="436" t="n"/>
      <c r="DX1659" s="436" t="n"/>
      <c r="DY1659" s="436" t="n"/>
      <c r="DZ1659" s="436" t="n"/>
      <c r="EA1659" s="436" t="n"/>
      <c r="EB1659" s="436" t="n"/>
      <c r="EC1659" s="436" t="n"/>
      <c r="ED1659" s="436" t="n"/>
      <c r="EE1659" s="436" t="n"/>
      <c r="EF1659" s="436" t="n"/>
      <c r="EG1659" s="436" t="n"/>
      <c r="EH1659" s="436" t="n"/>
      <c r="EI1659" s="436" t="n"/>
      <c r="EJ1659" s="436" t="n"/>
      <c r="EK1659" s="436" t="n"/>
      <c r="EL1659" s="436" t="n"/>
      <c r="EM1659" s="436" t="n"/>
      <c r="EN1659" s="436" t="n"/>
      <c r="EO1659" s="436" t="n"/>
      <c r="EP1659" s="436" t="n"/>
      <c r="EQ1659" s="436" t="n"/>
      <c r="ER1659" s="436" t="n"/>
      <c r="ES1659" s="436" t="n"/>
      <c r="ET1659" s="436" t="n"/>
      <c r="EU1659" s="436" t="n"/>
      <c r="EV1659" s="436" t="n"/>
      <c r="EW1659" s="436" t="n"/>
      <c r="EX1659" s="436" t="n"/>
      <c r="EY1659" s="436" t="n"/>
      <c r="EZ1659" s="436" t="n"/>
      <c r="FA1659" s="436" t="n"/>
      <c r="FB1659" s="436" t="n"/>
      <c r="FC1659" s="436" t="n"/>
      <c r="FD1659" s="436" t="n"/>
      <c r="FE1659" s="436" t="n"/>
      <c r="FF1659" s="436" t="n"/>
      <c r="FG1659" s="436" t="n"/>
      <c r="FH1659" s="436" t="n"/>
      <c r="FI1659" s="436" t="n"/>
      <c r="FJ1659" s="436" t="n"/>
      <c r="FK1659" s="436" t="n"/>
      <c r="FL1659" s="436" t="n"/>
      <c r="FM1659" s="436" t="n"/>
      <c r="FN1659" s="436" t="n"/>
      <c r="FO1659" s="436" t="n"/>
      <c r="FP1659" s="436" t="n"/>
      <c r="FQ1659" s="436" t="n"/>
      <c r="FR1659" s="436" t="n"/>
      <c r="FS1659" s="436" t="n"/>
      <c r="FT1659" s="436" t="n"/>
      <c r="FU1659" s="436" t="n"/>
      <c r="FV1659" s="436" t="n"/>
      <c r="FW1659" s="436" t="n"/>
      <c r="FX1659" s="436" t="n"/>
      <c r="FY1659" s="436" t="n"/>
      <c r="FZ1659" s="436" t="n"/>
      <c r="GA1659" s="436" t="n"/>
      <c r="GB1659" s="436" t="n"/>
      <c r="GC1659" s="436" t="n"/>
      <c r="GD1659" s="436" t="n"/>
      <c r="GE1659" s="436" t="n"/>
      <c r="GF1659" s="436" t="n"/>
      <c r="GG1659" s="436" t="n"/>
      <c r="GH1659" s="436" t="n"/>
      <c r="GI1659" s="436" t="n"/>
      <c r="GJ1659" s="436" t="n"/>
      <c r="GK1659" s="436" t="n"/>
      <c r="GL1659" s="436" t="n"/>
      <c r="GM1659" s="436" t="n"/>
      <c r="GN1659" s="436" t="n"/>
      <c r="GO1659" s="436" t="n"/>
      <c r="GP1659" s="436" t="n"/>
      <c r="GQ1659" s="436" t="n"/>
      <c r="GR1659" s="436" t="n"/>
      <c r="GS1659" s="436" t="n"/>
      <c r="GT1659" s="436" t="n"/>
      <c r="GU1659" s="436" t="n"/>
      <c r="GV1659" s="436" t="n"/>
      <c r="GW1659" s="436" t="n"/>
      <c r="GX1659" s="436" t="n">
        <v>0</v>
      </c>
    </row>
    <row r="1660"/>
    <row r="1661">
      <c r="A1661" s="437" t="n">
        <v>50</v>
      </c>
      <c r="B1661" s="437" t="n">
        <v>0</v>
      </c>
      <c r="C1661" s="437" t="n">
        <v>0</v>
      </c>
      <c r="D1661" s="437" t="n">
        <v>1</v>
      </c>
      <c r="E1661" s="437" t="n">
        <v>201</v>
      </c>
      <c r="F1661" s="437">
        <f>ROUND(Source!O1659,O1661)</f>
        <v/>
      </c>
      <c r="G1661" s="437" t="inlineStr">
        <is>
          <t>ПЗ</t>
        </is>
      </c>
      <c r="H1661" s="437" t="inlineStr">
        <is>
          <t>Прямые затраты</t>
        </is>
      </c>
      <c r="I1661" s="437" t="n"/>
      <c r="J1661" s="437" t="n"/>
      <c r="K1661" s="437" t="n">
        <v>201</v>
      </c>
      <c r="L1661" s="437" t="n">
        <v>1</v>
      </c>
      <c r="M1661" s="437" t="n">
        <v>3</v>
      </c>
      <c r="N1661" s="437" t="inlineStr"/>
      <c r="O1661" s="437" t="n">
        <v>0</v>
      </c>
      <c r="P1661" s="437" t="n"/>
      <c r="Q1661" s="437" t="n"/>
      <c r="R1661" s="437" t="n"/>
      <c r="S1661" s="437" t="n"/>
      <c r="T1661" s="437" t="n"/>
      <c r="U1661" s="437" t="n"/>
      <c r="V1661" s="437" t="n"/>
      <c r="W1661" s="437" t="n">
        <v>0</v>
      </c>
      <c r="X1661" s="437" t="n">
        <v>1</v>
      </c>
      <c r="Y1661" s="437" t="n">
        <v>0</v>
      </c>
      <c r="Z1661" s="437" t="n"/>
      <c r="AA1661" s="437" t="n"/>
      <c r="AB1661" s="437" t="n"/>
    </row>
    <row r="1662">
      <c r="A1662" s="437" t="n">
        <v>50</v>
      </c>
      <c r="B1662" s="437" t="n">
        <v>0</v>
      </c>
      <c r="C1662" s="437" t="n">
        <v>0</v>
      </c>
      <c r="D1662" s="437" t="n">
        <v>1</v>
      </c>
      <c r="E1662" s="437" t="n">
        <v>202</v>
      </c>
      <c r="F1662" s="437">
        <f>ROUND(Source!P1659,O1662)</f>
        <v/>
      </c>
      <c r="G1662" s="437" t="inlineStr">
        <is>
          <t>СтМатОб</t>
        </is>
      </c>
      <c r="H1662" s="437" t="inlineStr">
        <is>
          <t>Стоимость материальных ресурсов (всего)</t>
        </is>
      </c>
      <c r="I1662" s="437" t="n"/>
      <c r="J1662" s="437" t="n"/>
      <c r="K1662" s="437" t="n">
        <v>202</v>
      </c>
      <c r="L1662" s="437" t="n">
        <v>2</v>
      </c>
      <c r="M1662" s="437" t="n">
        <v>3</v>
      </c>
      <c r="N1662" s="437" t="inlineStr"/>
      <c r="O1662" s="437" t="n">
        <v>0</v>
      </c>
      <c r="P1662" s="437" t="n"/>
      <c r="Q1662" s="437" t="n"/>
      <c r="R1662" s="437" t="n"/>
      <c r="S1662" s="437" t="n"/>
      <c r="T1662" s="437" t="n"/>
      <c r="U1662" s="437" t="n"/>
      <c r="V1662" s="437" t="n"/>
      <c r="W1662" s="437" t="n">
        <v>0</v>
      </c>
      <c r="X1662" s="437" t="n">
        <v>1</v>
      </c>
      <c r="Y1662" s="437" t="n">
        <v>0</v>
      </c>
      <c r="Z1662" s="437" t="n"/>
      <c r="AA1662" s="437" t="n"/>
      <c r="AB1662" s="437" t="n"/>
    </row>
    <row r="1663">
      <c r="A1663" s="437" t="n">
        <v>50</v>
      </c>
      <c r="B1663" s="437" t="n">
        <v>0</v>
      </c>
      <c r="C1663" s="437" t="n">
        <v>0</v>
      </c>
      <c r="D1663" s="437" t="n">
        <v>1</v>
      </c>
      <c r="E1663" s="437" t="n">
        <v>222</v>
      </c>
      <c r="F1663" s="437">
        <f>ROUND(Source!AO1659,O1663)</f>
        <v/>
      </c>
      <c r="G1663" s="437" t="inlineStr">
        <is>
          <t>СтМатОбЗак</t>
        </is>
      </c>
      <c r="H1663" s="437" t="inlineStr">
        <is>
          <t>Стоимость материалов и оборудования заказчика</t>
        </is>
      </c>
      <c r="I1663" s="437" t="n"/>
      <c r="J1663" s="437" t="n"/>
      <c r="K1663" s="437" t="n">
        <v>222</v>
      </c>
      <c r="L1663" s="437" t="n">
        <v>3</v>
      </c>
      <c r="M1663" s="437" t="n">
        <v>3</v>
      </c>
      <c r="N1663" s="437" t="inlineStr"/>
      <c r="O1663" s="437" t="n">
        <v>0</v>
      </c>
      <c r="P1663" s="437" t="n"/>
      <c r="Q1663" s="437" t="n"/>
      <c r="R1663" s="437" t="n"/>
      <c r="S1663" s="437" t="n"/>
      <c r="T1663" s="437" t="n"/>
      <c r="U1663" s="437" t="n"/>
      <c r="V1663" s="437" t="n"/>
      <c r="W1663" s="437" t="n">
        <v>0</v>
      </c>
      <c r="X1663" s="437" t="n">
        <v>1</v>
      </c>
      <c r="Y1663" s="437" t="n">
        <v>0</v>
      </c>
      <c r="Z1663" s="437" t="n"/>
      <c r="AA1663" s="437" t="n"/>
      <c r="AB1663" s="437" t="n"/>
    </row>
    <row r="1664">
      <c r="A1664" s="437" t="n">
        <v>50</v>
      </c>
      <c r="B1664" s="437" t="n">
        <v>0</v>
      </c>
      <c r="C1664" s="437" t="n">
        <v>0</v>
      </c>
      <c r="D1664" s="437" t="n">
        <v>1</v>
      </c>
      <c r="E1664" s="437" t="n">
        <v>225</v>
      </c>
      <c r="F1664" s="437">
        <f>ROUND(Source!AV1659,O1664)</f>
        <v/>
      </c>
      <c r="G1664" s="437" t="inlineStr">
        <is>
          <t>СтМатОбПод</t>
        </is>
      </c>
      <c r="H1664" s="437" t="inlineStr">
        <is>
          <t>Стоимость материалов и оборудования подрядчика</t>
        </is>
      </c>
      <c r="I1664" s="437" t="n"/>
      <c r="J1664" s="437" t="n"/>
      <c r="K1664" s="437" t="n">
        <v>225</v>
      </c>
      <c r="L1664" s="437" t="n">
        <v>4</v>
      </c>
      <c r="M1664" s="437" t="n">
        <v>3</v>
      </c>
      <c r="N1664" s="437" t="inlineStr"/>
      <c r="O1664" s="437" t="n">
        <v>0</v>
      </c>
      <c r="P1664" s="437" t="n"/>
      <c r="Q1664" s="437" t="n"/>
      <c r="R1664" s="437" t="n"/>
      <c r="S1664" s="437" t="n"/>
      <c r="T1664" s="437" t="n"/>
      <c r="U1664" s="437" t="n"/>
      <c r="V1664" s="437" t="n"/>
      <c r="W1664" s="437" t="n">
        <v>0</v>
      </c>
      <c r="X1664" s="437" t="n">
        <v>1</v>
      </c>
      <c r="Y1664" s="437" t="n">
        <v>0</v>
      </c>
      <c r="Z1664" s="437" t="n"/>
      <c r="AA1664" s="437" t="n"/>
      <c r="AB1664" s="437" t="n"/>
    </row>
    <row r="1665">
      <c r="A1665" s="437" t="n">
        <v>50</v>
      </c>
      <c r="B1665" s="437" t="n">
        <v>0</v>
      </c>
      <c r="C1665" s="437" t="n">
        <v>0</v>
      </c>
      <c r="D1665" s="437" t="n">
        <v>1</v>
      </c>
      <c r="E1665" s="437" t="n">
        <v>226</v>
      </c>
      <c r="F1665" s="437">
        <f>ROUND(Source!AW1659,O1665)</f>
        <v/>
      </c>
      <c r="G1665" s="437" t="inlineStr">
        <is>
          <t>СтМат</t>
        </is>
      </c>
      <c r="H1665" s="437" t="inlineStr">
        <is>
          <t>Стоимость материалов (всего)</t>
        </is>
      </c>
      <c r="I1665" s="437" t="n"/>
      <c r="J1665" s="437" t="n"/>
      <c r="K1665" s="437" t="n">
        <v>226</v>
      </c>
      <c r="L1665" s="437" t="n">
        <v>5</v>
      </c>
      <c r="M1665" s="437" t="n">
        <v>3</v>
      </c>
      <c r="N1665" s="437" t="inlineStr"/>
      <c r="O1665" s="437" t="n">
        <v>0</v>
      </c>
      <c r="P1665" s="437" t="n"/>
      <c r="Q1665" s="437" t="n"/>
      <c r="R1665" s="437" t="n"/>
      <c r="S1665" s="437" t="n"/>
      <c r="T1665" s="437" t="n"/>
      <c r="U1665" s="437" t="n"/>
      <c r="V1665" s="437" t="n"/>
      <c r="W1665" s="437" t="n">
        <v>0</v>
      </c>
      <c r="X1665" s="437" t="n">
        <v>1</v>
      </c>
      <c r="Y1665" s="437" t="n">
        <v>0</v>
      </c>
      <c r="Z1665" s="437" t="n"/>
      <c r="AA1665" s="437" t="n"/>
      <c r="AB1665" s="437" t="n"/>
    </row>
    <row r="1666">
      <c r="A1666" s="437" t="n">
        <v>50</v>
      </c>
      <c r="B1666" s="437" t="n">
        <v>0</v>
      </c>
      <c r="C1666" s="437" t="n">
        <v>0</v>
      </c>
      <c r="D1666" s="437" t="n">
        <v>1</v>
      </c>
      <c r="E1666" s="437" t="n">
        <v>227</v>
      </c>
      <c r="F1666" s="437">
        <f>ROUND(Source!AX1659,O1666)</f>
        <v/>
      </c>
      <c r="G1666" s="437" t="inlineStr">
        <is>
          <t>СтМатЗак</t>
        </is>
      </c>
      <c r="H1666" s="437" t="inlineStr">
        <is>
          <t>Стоимость материалов заказчика</t>
        </is>
      </c>
      <c r="I1666" s="437" t="n"/>
      <c r="J1666" s="437" t="n"/>
      <c r="K1666" s="437" t="n">
        <v>227</v>
      </c>
      <c r="L1666" s="437" t="n">
        <v>6</v>
      </c>
      <c r="M1666" s="437" t="n">
        <v>3</v>
      </c>
      <c r="N1666" s="437" t="inlineStr"/>
      <c r="O1666" s="437" t="n">
        <v>0</v>
      </c>
      <c r="P1666" s="437" t="n"/>
      <c r="Q1666" s="437" t="n"/>
      <c r="R1666" s="437" t="n"/>
      <c r="S1666" s="437" t="n"/>
      <c r="T1666" s="437" t="n"/>
      <c r="U1666" s="437" t="n"/>
      <c r="V1666" s="437" t="n"/>
      <c r="W1666" s="437" t="n">
        <v>0</v>
      </c>
      <c r="X1666" s="437" t="n">
        <v>1</v>
      </c>
      <c r="Y1666" s="437" t="n">
        <v>0</v>
      </c>
      <c r="Z1666" s="437" t="n"/>
      <c r="AA1666" s="437" t="n"/>
      <c r="AB1666" s="437" t="n"/>
    </row>
    <row r="1667">
      <c r="A1667" s="437" t="n">
        <v>50</v>
      </c>
      <c r="B1667" s="437" t="n">
        <v>0</v>
      </c>
      <c r="C1667" s="437" t="n">
        <v>0</v>
      </c>
      <c r="D1667" s="437" t="n">
        <v>1</v>
      </c>
      <c r="E1667" s="437" t="n">
        <v>228</v>
      </c>
      <c r="F1667" s="437">
        <f>ROUND(Source!AY1659,O1667)</f>
        <v/>
      </c>
      <c r="G1667" s="437" t="inlineStr">
        <is>
          <t>СтМатПод</t>
        </is>
      </c>
      <c r="H1667" s="437" t="inlineStr">
        <is>
          <t>Стоимость материалов подрядчика</t>
        </is>
      </c>
      <c r="I1667" s="437" t="n"/>
      <c r="J1667" s="437" t="n"/>
      <c r="K1667" s="437" t="n">
        <v>228</v>
      </c>
      <c r="L1667" s="437" t="n">
        <v>7</v>
      </c>
      <c r="M1667" s="437" t="n">
        <v>3</v>
      </c>
      <c r="N1667" s="437" t="inlineStr"/>
      <c r="O1667" s="437" t="n">
        <v>0</v>
      </c>
      <c r="P1667" s="437" t="n"/>
      <c r="Q1667" s="437" t="n"/>
      <c r="R1667" s="437" t="n"/>
      <c r="S1667" s="437" t="n"/>
      <c r="T1667" s="437" t="n"/>
      <c r="U1667" s="437" t="n"/>
      <c r="V1667" s="437" t="n"/>
      <c r="W1667" s="437" t="n">
        <v>0</v>
      </c>
      <c r="X1667" s="437" t="n">
        <v>1</v>
      </c>
      <c r="Y1667" s="437" t="n">
        <v>0</v>
      </c>
      <c r="Z1667" s="437" t="n"/>
      <c r="AA1667" s="437" t="n"/>
      <c r="AB1667" s="437" t="n"/>
    </row>
    <row r="1668">
      <c r="A1668" s="437" t="n">
        <v>50</v>
      </c>
      <c r="B1668" s="437" t="n">
        <v>0</v>
      </c>
      <c r="C1668" s="437" t="n">
        <v>0</v>
      </c>
      <c r="D1668" s="437" t="n">
        <v>1</v>
      </c>
      <c r="E1668" s="437" t="n">
        <v>216</v>
      </c>
      <c r="F1668" s="437">
        <f>ROUND(Source!AP1659,O1668)</f>
        <v/>
      </c>
      <c r="G1668" s="437" t="inlineStr">
        <is>
          <t>Оборуд</t>
        </is>
      </c>
      <c r="H1668" s="437" t="inlineStr">
        <is>
          <t>Стоимость оборудования (всего)</t>
        </is>
      </c>
      <c r="I1668" s="437" t="n"/>
      <c r="J1668" s="437" t="n"/>
      <c r="K1668" s="437" t="n">
        <v>216</v>
      </c>
      <c r="L1668" s="437" t="n">
        <v>8</v>
      </c>
      <c r="M1668" s="437" t="n">
        <v>3</v>
      </c>
      <c r="N1668" s="437" t="inlineStr"/>
      <c r="O1668" s="437" t="n">
        <v>0</v>
      </c>
      <c r="P1668" s="437" t="n"/>
      <c r="Q1668" s="437" t="n"/>
      <c r="R1668" s="437" t="n"/>
      <c r="S1668" s="437" t="n"/>
      <c r="T1668" s="437" t="n"/>
      <c r="U1668" s="437" t="n"/>
      <c r="V1668" s="437" t="n"/>
      <c r="W1668" s="437" t="n">
        <v>0</v>
      </c>
      <c r="X1668" s="437" t="n">
        <v>1</v>
      </c>
      <c r="Y1668" s="437" t="n">
        <v>0</v>
      </c>
      <c r="Z1668" s="437" t="n"/>
      <c r="AA1668" s="437" t="n"/>
      <c r="AB1668" s="437" t="n"/>
    </row>
    <row r="1669">
      <c r="A1669" s="437" t="n">
        <v>50</v>
      </c>
      <c r="B1669" s="437" t="n">
        <v>0</v>
      </c>
      <c r="C1669" s="437" t="n">
        <v>0</v>
      </c>
      <c r="D1669" s="437" t="n">
        <v>1</v>
      </c>
      <c r="E1669" s="437" t="n">
        <v>223</v>
      </c>
      <c r="F1669" s="437">
        <f>ROUND(Source!AQ1659,O1669)</f>
        <v/>
      </c>
      <c r="G1669" s="437" t="inlineStr">
        <is>
          <t>ОборудЗак</t>
        </is>
      </c>
      <c r="H1669" s="437" t="inlineStr">
        <is>
          <t>Стоимость оборудования заказчика</t>
        </is>
      </c>
      <c r="I1669" s="437" t="n"/>
      <c r="J1669" s="437" t="n"/>
      <c r="K1669" s="437" t="n">
        <v>223</v>
      </c>
      <c r="L1669" s="437" t="n">
        <v>9</v>
      </c>
      <c r="M1669" s="437" t="n">
        <v>3</v>
      </c>
      <c r="N1669" s="437" t="inlineStr"/>
      <c r="O1669" s="437" t="n">
        <v>0</v>
      </c>
      <c r="P1669" s="437" t="n"/>
      <c r="Q1669" s="437" t="n"/>
      <c r="R1669" s="437" t="n"/>
      <c r="S1669" s="437" t="n"/>
      <c r="T1669" s="437" t="n"/>
      <c r="U1669" s="437" t="n"/>
      <c r="V1669" s="437" t="n"/>
      <c r="W1669" s="437" t="n">
        <v>0</v>
      </c>
      <c r="X1669" s="437" t="n">
        <v>1</v>
      </c>
      <c r="Y1669" s="437" t="n">
        <v>0</v>
      </c>
      <c r="Z1669" s="437" t="n"/>
      <c r="AA1669" s="437" t="n"/>
      <c r="AB1669" s="437" t="n"/>
    </row>
    <row r="1670">
      <c r="A1670" s="437" t="n">
        <v>50</v>
      </c>
      <c r="B1670" s="437" t="n">
        <v>0</v>
      </c>
      <c r="C1670" s="437" t="n">
        <v>0</v>
      </c>
      <c r="D1670" s="437" t="n">
        <v>1</v>
      </c>
      <c r="E1670" s="437" t="n">
        <v>229</v>
      </c>
      <c r="F1670" s="437">
        <f>ROUND(Source!AZ1659,O1670)</f>
        <v/>
      </c>
      <c r="G1670" s="437" t="inlineStr">
        <is>
          <t>ОборудПод</t>
        </is>
      </c>
      <c r="H1670" s="437" t="inlineStr">
        <is>
          <t>Стоимость оборудования подрядчика</t>
        </is>
      </c>
      <c r="I1670" s="437" t="n"/>
      <c r="J1670" s="437" t="n"/>
      <c r="K1670" s="437" t="n">
        <v>229</v>
      </c>
      <c r="L1670" s="437" t="n">
        <v>10</v>
      </c>
      <c r="M1670" s="437" t="n">
        <v>3</v>
      </c>
      <c r="N1670" s="437" t="inlineStr"/>
      <c r="O1670" s="437" t="n">
        <v>0</v>
      </c>
      <c r="P1670" s="437" t="n"/>
      <c r="Q1670" s="437" t="n"/>
      <c r="R1670" s="437" t="n"/>
      <c r="S1670" s="437" t="n"/>
      <c r="T1670" s="437" t="n"/>
      <c r="U1670" s="437" t="n"/>
      <c r="V1670" s="437" t="n"/>
      <c r="W1670" s="437" t="n">
        <v>0</v>
      </c>
      <c r="X1670" s="437" t="n">
        <v>1</v>
      </c>
      <c r="Y1670" s="437" t="n">
        <v>0</v>
      </c>
      <c r="Z1670" s="437" t="n"/>
      <c r="AA1670" s="437" t="n"/>
      <c r="AB1670" s="437" t="n"/>
    </row>
    <row r="1671">
      <c r="A1671" s="437" t="n">
        <v>50</v>
      </c>
      <c r="B1671" s="437" t="n">
        <v>0</v>
      </c>
      <c r="C1671" s="437" t="n">
        <v>0</v>
      </c>
      <c r="D1671" s="437" t="n">
        <v>1</v>
      </c>
      <c r="E1671" s="437" t="n">
        <v>203</v>
      </c>
      <c r="F1671" s="437">
        <f>ROUND(Source!Q1659,O1671)</f>
        <v/>
      </c>
      <c r="G1671" s="437" t="inlineStr">
        <is>
          <t>ЭММ</t>
        </is>
      </c>
      <c r="H1671" s="437" t="inlineStr">
        <is>
          <t>Эксплуатация машин</t>
        </is>
      </c>
      <c r="I1671" s="437" t="n"/>
      <c r="J1671" s="437" t="n"/>
      <c r="K1671" s="437" t="n">
        <v>203</v>
      </c>
      <c r="L1671" s="437" t="n">
        <v>11</v>
      </c>
      <c r="M1671" s="437" t="n">
        <v>3</v>
      </c>
      <c r="N1671" s="437" t="inlineStr"/>
      <c r="O1671" s="437" t="n">
        <v>0</v>
      </c>
      <c r="P1671" s="437" t="n"/>
      <c r="Q1671" s="437" t="n"/>
      <c r="R1671" s="437" t="n"/>
      <c r="S1671" s="437" t="n"/>
      <c r="T1671" s="437" t="n"/>
      <c r="U1671" s="437" t="n"/>
      <c r="V1671" s="437" t="n"/>
      <c r="W1671" s="437" t="n">
        <v>0</v>
      </c>
      <c r="X1671" s="437" t="n">
        <v>1</v>
      </c>
      <c r="Y1671" s="437" t="n">
        <v>0</v>
      </c>
      <c r="Z1671" s="437" t="n"/>
      <c r="AA1671" s="437" t="n"/>
      <c r="AB1671" s="437" t="n"/>
    </row>
    <row r="1672">
      <c r="A1672" s="437" t="n">
        <v>50</v>
      </c>
      <c r="B1672" s="437" t="n">
        <v>0</v>
      </c>
      <c r="C1672" s="437" t="n">
        <v>0</v>
      </c>
      <c r="D1672" s="437" t="n">
        <v>1</v>
      </c>
      <c r="E1672" s="437" t="n">
        <v>231</v>
      </c>
      <c r="F1672" s="437">
        <f>ROUND(Source!BB1659,O1672)</f>
        <v/>
      </c>
      <c r="G1672" s="437" t="inlineStr">
        <is>
          <t>ЭММсНРиСП</t>
        </is>
      </c>
      <c r="H1672" s="437" t="inlineStr">
        <is>
          <t>Эксплуатация машин по ТСН-2001.16</t>
        </is>
      </c>
      <c r="I1672" s="437" t="n"/>
      <c r="J1672" s="437" t="n"/>
      <c r="K1672" s="437" t="n">
        <v>231</v>
      </c>
      <c r="L1672" s="437" t="n">
        <v>12</v>
      </c>
      <c r="M1672" s="437" t="n">
        <v>3</v>
      </c>
      <c r="N1672" s="437" t="inlineStr"/>
      <c r="O1672" s="437" t="n">
        <v>0</v>
      </c>
      <c r="P1672" s="437" t="n"/>
      <c r="Q1672" s="437" t="n"/>
      <c r="R1672" s="437" t="n"/>
      <c r="S1672" s="437" t="n"/>
      <c r="T1672" s="437" t="n"/>
      <c r="U1672" s="437" t="n"/>
      <c r="V1672" s="437" t="n"/>
      <c r="W1672" s="437" t="n">
        <v>0</v>
      </c>
      <c r="X1672" s="437" t="n">
        <v>1</v>
      </c>
      <c r="Y1672" s="437" t="n">
        <v>0</v>
      </c>
      <c r="Z1672" s="437" t="n"/>
      <c r="AA1672" s="437" t="n"/>
      <c r="AB1672" s="437" t="n"/>
    </row>
    <row r="1673">
      <c r="A1673" s="437" t="n">
        <v>50</v>
      </c>
      <c r="B1673" s="437" t="n">
        <v>0</v>
      </c>
      <c r="C1673" s="437" t="n">
        <v>0</v>
      </c>
      <c r="D1673" s="437" t="n">
        <v>1</v>
      </c>
      <c r="E1673" s="437" t="n">
        <v>204</v>
      </c>
      <c r="F1673" s="437">
        <f>ROUND(Source!R1659,O1673)</f>
        <v/>
      </c>
      <c r="G1673" s="437" t="inlineStr">
        <is>
          <t>ЗПМ</t>
        </is>
      </c>
      <c r="H1673" s="437" t="inlineStr">
        <is>
          <t>ЗП машинистов</t>
        </is>
      </c>
      <c r="I1673" s="437" t="n"/>
      <c r="J1673" s="437" t="n"/>
      <c r="K1673" s="437" t="n">
        <v>204</v>
      </c>
      <c r="L1673" s="437" t="n">
        <v>13</v>
      </c>
      <c r="M1673" s="437" t="n">
        <v>3</v>
      </c>
      <c r="N1673" s="437" t="inlineStr"/>
      <c r="O1673" s="437" t="n">
        <v>0</v>
      </c>
      <c r="P1673" s="437" t="n"/>
      <c r="Q1673" s="437" t="n"/>
      <c r="R1673" s="437" t="n"/>
      <c r="S1673" s="437" t="n"/>
      <c r="T1673" s="437" t="n"/>
      <c r="U1673" s="437" t="n"/>
      <c r="V1673" s="437" t="n"/>
      <c r="W1673" s="437" t="n">
        <v>0</v>
      </c>
      <c r="X1673" s="437" t="n">
        <v>1</v>
      </c>
      <c r="Y1673" s="437" t="n">
        <v>0</v>
      </c>
      <c r="Z1673" s="437" t="n"/>
      <c r="AA1673" s="437" t="n"/>
      <c r="AB1673" s="437" t="n"/>
    </row>
    <row r="1674">
      <c r="A1674" s="437" t="n">
        <v>50</v>
      </c>
      <c r="B1674" s="437" t="n">
        <v>0</v>
      </c>
      <c r="C1674" s="437" t="n">
        <v>0</v>
      </c>
      <c r="D1674" s="437" t="n">
        <v>1</v>
      </c>
      <c r="E1674" s="437" t="n">
        <v>205</v>
      </c>
      <c r="F1674" s="437">
        <f>ROUND(Source!S1659,O1674)</f>
        <v/>
      </c>
      <c r="G1674" s="437" t="inlineStr">
        <is>
          <t>ОЗП</t>
        </is>
      </c>
      <c r="H1674" s="437" t="inlineStr">
        <is>
          <t>Основная ЗП рабочих</t>
        </is>
      </c>
      <c r="I1674" s="437" t="n"/>
      <c r="J1674" s="437" t="n"/>
      <c r="K1674" s="437" t="n">
        <v>205</v>
      </c>
      <c r="L1674" s="437" t="n">
        <v>14</v>
      </c>
      <c r="M1674" s="437" t="n">
        <v>3</v>
      </c>
      <c r="N1674" s="437" t="inlineStr"/>
      <c r="O1674" s="437" t="n">
        <v>0</v>
      </c>
      <c r="P1674" s="437" t="n"/>
      <c r="Q1674" s="437" t="n"/>
      <c r="R1674" s="437" t="n"/>
      <c r="S1674" s="437" t="n"/>
      <c r="T1674" s="437" t="n"/>
      <c r="U1674" s="437" t="n"/>
      <c r="V1674" s="437" t="n"/>
      <c r="W1674" s="437" t="n">
        <v>0</v>
      </c>
      <c r="X1674" s="437" t="n">
        <v>1</v>
      </c>
      <c r="Y1674" s="437" t="n">
        <v>0</v>
      </c>
      <c r="Z1674" s="437" t="n"/>
      <c r="AA1674" s="437" t="n"/>
      <c r="AB1674" s="437" t="n"/>
    </row>
    <row r="1675">
      <c r="A1675" s="437" t="n">
        <v>50</v>
      </c>
      <c r="B1675" s="437" t="n">
        <v>0</v>
      </c>
      <c r="C1675" s="437" t="n">
        <v>0</v>
      </c>
      <c r="D1675" s="437" t="n">
        <v>1</v>
      </c>
      <c r="E1675" s="437" t="n">
        <v>232</v>
      </c>
      <c r="F1675" s="437">
        <f>ROUND(Source!BC1659,O1675)</f>
        <v/>
      </c>
      <c r="G1675" s="437" t="inlineStr">
        <is>
          <t>ОЗПсНРиСП</t>
        </is>
      </c>
      <c r="H1675" s="437" t="inlineStr">
        <is>
          <t>Основная ЗП рабочих по ТСН-2001.16</t>
        </is>
      </c>
      <c r="I1675" s="437" t="n"/>
      <c r="J1675" s="437" t="n"/>
      <c r="K1675" s="437" t="n">
        <v>232</v>
      </c>
      <c r="L1675" s="437" t="n">
        <v>15</v>
      </c>
      <c r="M1675" s="437" t="n">
        <v>3</v>
      </c>
      <c r="N1675" s="437" t="inlineStr"/>
      <c r="O1675" s="437" t="n">
        <v>0</v>
      </c>
      <c r="P1675" s="437" t="n"/>
      <c r="Q1675" s="437" t="n"/>
      <c r="R1675" s="437" t="n"/>
      <c r="S1675" s="437" t="n"/>
      <c r="T1675" s="437" t="n"/>
      <c r="U1675" s="437" t="n"/>
      <c r="V1675" s="437" t="n"/>
      <c r="W1675" s="437" t="n">
        <v>0</v>
      </c>
      <c r="X1675" s="437" t="n">
        <v>1</v>
      </c>
      <c r="Y1675" s="437" t="n">
        <v>0</v>
      </c>
      <c r="Z1675" s="437" t="n"/>
      <c r="AA1675" s="437" t="n"/>
      <c r="AB1675" s="437" t="n"/>
    </row>
    <row r="1676">
      <c r="A1676" s="437" t="n">
        <v>50</v>
      </c>
      <c r="B1676" s="437" t="n">
        <v>0</v>
      </c>
      <c r="C1676" s="437" t="n">
        <v>0</v>
      </c>
      <c r="D1676" s="437" t="n">
        <v>1</v>
      </c>
      <c r="E1676" s="437" t="n">
        <v>214</v>
      </c>
      <c r="F1676" s="437">
        <f>ROUND(Source!AS1659,O1676)</f>
        <v/>
      </c>
      <c r="G1676" s="437" t="inlineStr">
        <is>
          <t>Строит</t>
        </is>
      </c>
      <c r="H1676" s="437" t="inlineStr">
        <is>
          <t>Строительные работы с НР и СП</t>
        </is>
      </c>
      <c r="I1676" s="437" t="n"/>
      <c r="J1676" s="437" t="n"/>
      <c r="K1676" s="437" t="n">
        <v>214</v>
      </c>
      <c r="L1676" s="437" t="n">
        <v>16</v>
      </c>
      <c r="M1676" s="437" t="n">
        <v>3</v>
      </c>
      <c r="N1676" s="437" t="inlineStr"/>
      <c r="O1676" s="437" t="n">
        <v>0</v>
      </c>
      <c r="P1676" s="437" t="n"/>
      <c r="Q1676" s="437" t="n"/>
      <c r="R1676" s="437" t="n"/>
      <c r="S1676" s="437" t="n"/>
      <c r="T1676" s="437" t="n"/>
      <c r="U1676" s="437" t="n"/>
      <c r="V1676" s="437" t="n"/>
      <c r="W1676" s="437" t="n">
        <v>0</v>
      </c>
      <c r="X1676" s="437" t="n">
        <v>1</v>
      </c>
      <c r="Y1676" s="437" t="n">
        <v>0</v>
      </c>
      <c r="Z1676" s="437" t="n"/>
      <c r="AA1676" s="437" t="n"/>
      <c r="AB1676" s="437" t="n"/>
    </row>
    <row r="1677">
      <c r="A1677" s="437" t="n">
        <v>50</v>
      </c>
      <c r="B1677" s="437" t="n">
        <v>0</v>
      </c>
      <c r="C1677" s="437" t="n">
        <v>0</v>
      </c>
      <c r="D1677" s="437" t="n">
        <v>1</v>
      </c>
      <c r="E1677" s="437" t="n">
        <v>215</v>
      </c>
      <c r="F1677" s="437">
        <f>ROUND(Source!AT1659,O1677)</f>
        <v/>
      </c>
      <c r="G1677" s="437" t="inlineStr">
        <is>
          <t>Монтаж</t>
        </is>
      </c>
      <c r="H1677" s="437" t="inlineStr">
        <is>
          <t>Монтажные работы с НР и СП</t>
        </is>
      </c>
      <c r="I1677" s="437" t="n"/>
      <c r="J1677" s="437" t="n"/>
      <c r="K1677" s="437" t="n">
        <v>215</v>
      </c>
      <c r="L1677" s="437" t="n">
        <v>17</v>
      </c>
      <c r="M1677" s="437" t="n">
        <v>3</v>
      </c>
      <c r="N1677" s="437" t="inlineStr"/>
      <c r="O1677" s="437" t="n">
        <v>0</v>
      </c>
      <c r="P1677" s="437" t="n"/>
      <c r="Q1677" s="437" t="n"/>
      <c r="R1677" s="437" t="n"/>
      <c r="S1677" s="437" t="n"/>
      <c r="T1677" s="437" t="n"/>
      <c r="U1677" s="437" t="n"/>
      <c r="V1677" s="437" t="n"/>
      <c r="W1677" s="437" t="n">
        <v>0</v>
      </c>
      <c r="X1677" s="437" t="n">
        <v>1</v>
      </c>
      <c r="Y1677" s="437" t="n">
        <v>0</v>
      </c>
      <c r="Z1677" s="437" t="n"/>
      <c r="AA1677" s="437" t="n"/>
      <c r="AB1677" s="437" t="n"/>
    </row>
    <row r="1678">
      <c r="A1678" s="437" t="n">
        <v>50</v>
      </c>
      <c r="B1678" s="437" t="n">
        <v>0</v>
      </c>
      <c r="C1678" s="437" t="n">
        <v>0</v>
      </c>
      <c r="D1678" s="437" t="n">
        <v>1</v>
      </c>
      <c r="E1678" s="437" t="n">
        <v>217</v>
      </c>
      <c r="F1678" s="437">
        <f>ROUND(Source!AU1659,O1678)</f>
        <v/>
      </c>
      <c r="G1678" s="437" t="inlineStr">
        <is>
          <t>Прочие</t>
        </is>
      </c>
      <c r="H1678" s="437" t="inlineStr">
        <is>
          <t>Прочие работы с НР и СП</t>
        </is>
      </c>
      <c r="I1678" s="437" t="n"/>
      <c r="J1678" s="437" t="n"/>
      <c r="K1678" s="437" t="n">
        <v>217</v>
      </c>
      <c r="L1678" s="437" t="n">
        <v>18</v>
      </c>
      <c r="M1678" s="437" t="n">
        <v>3</v>
      </c>
      <c r="N1678" s="437" t="inlineStr"/>
      <c r="O1678" s="437" t="n">
        <v>0</v>
      </c>
      <c r="P1678" s="437" t="n"/>
      <c r="Q1678" s="437" t="n"/>
      <c r="R1678" s="437" t="n"/>
      <c r="S1678" s="437" t="n"/>
      <c r="T1678" s="437" t="n"/>
      <c r="U1678" s="437" t="n"/>
      <c r="V1678" s="437" t="n"/>
      <c r="W1678" s="437" t="n">
        <v>0</v>
      </c>
      <c r="X1678" s="437" t="n">
        <v>1</v>
      </c>
      <c r="Y1678" s="437" t="n">
        <v>0</v>
      </c>
      <c r="Z1678" s="437" t="n"/>
      <c r="AA1678" s="437" t="n"/>
      <c r="AB1678" s="437" t="n"/>
    </row>
    <row r="1679">
      <c r="A1679" s="437" t="n">
        <v>50</v>
      </c>
      <c r="B1679" s="437" t="n">
        <v>0</v>
      </c>
      <c r="C1679" s="437" t="n">
        <v>0</v>
      </c>
      <c r="D1679" s="437" t="n">
        <v>1</v>
      </c>
      <c r="E1679" s="437" t="n">
        <v>230</v>
      </c>
      <c r="F1679" s="437">
        <f>ROUND(Source!BA1659,O1679)</f>
        <v/>
      </c>
      <c r="G1679" s="437" t="inlineStr">
        <is>
          <t>ПрочиеЗатр</t>
        </is>
      </c>
      <c r="H1679" s="437" t="inlineStr">
        <is>
          <t>Прочие затраты по ТСН-2001.16</t>
        </is>
      </c>
      <c r="I1679" s="437" t="n"/>
      <c r="J1679" s="437" t="n"/>
      <c r="K1679" s="437" t="n">
        <v>230</v>
      </c>
      <c r="L1679" s="437" t="n">
        <v>19</v>
      </c>
      <c r="M1679" s="437" t="n">
        <v>3</v>
      </c>
      <c r="N1679" s="437" t="inlineStr"/>
      <c r="O1679" s="437" t="n">
        <v>0</v>
      </c>
      <c r="P1679" s="437" t="n"/>
      <c r="Q1679" s="437" t="n"/>
      <c r="R1679" s="437" t="n"/>
      <c r="S1679" s="437" t="n"/>
      <c r="T1679" s="437" t="n"/>
      <c r="U1679" s="437" t="n"/>
      <c r="V1679" s="437" t="n"/>
      <c r="W1679" s="437" t="n">
        <v>0</v>
      </c>
      <c r="X1679" s="437" t="n">
        <v>1</v>
      </c>
      <c r="Y1679" s="437" t="n">
        <v>0</v>
      </c>
      <c r="Z1679" s="437" t="n"/>
      <c r="AA1679" s="437" t="n"/>
      <c r="AB1679" s="437" t="n"/>
    </row>
    <row r="1680">
      <c r="A1680" s="437" t="n">
        <v>50</v>
      </c>
      <c r="B1680" s="437" t="n">
        <v>0</v>
      </c>
      <c r="C1680" s="437" t="n">
        <v>0</v>
      </c>
      <c r="D1680" s="437" t="n">
        <v>1</v>
      </c>
      <c r="E1680" s="437" t="n">
        <v>206</v>
      </c>
      <c r="F1680" s="437">
        <f>ROUND(Source!T1659,O1680)</f>
        <v/>
      </c>
      <c r="G1680" s="437" t="inlineStr">
        <is>
          <t>ВозврМат</t>
        </is>
      </c>
      <c r="H1680" s="437" t="inlineStr">
        <is>
          <t>Возврат материалов</t>
        </is>
      </c>
      <c r="I1680" s="437" t="n"/>
      <c r="J1680" s="437" t="n"/>
      <c r="K1680" s="437" t="n">
        <v>206</v>
      </c>
      <c r="L1680" s="437" t="n">
        <v>20</v>
      </c>
      <c r="M1680" s="437" t="n">
        <v>3</v>
      </c>
      <c r="N1680" s="437" t="inlineStr"/>
      <c r="O1680" s="437" t="n">
        <v>0</v>
      </c>
      <c r="P1680" s="437" t="n"/>
      <c r="Q1680" s="437" t="n"/>
      <c r="R1680" s="437" t="n"/>
      <c r="S1680" s="437" t="n"/>
      <c r="T1680" s="437" t="n"/>
      <c r="U1680" s="437" t="n"/>
      <c r="V1680" s="437" t="n"/>
      <c r="W1680" s="437" t="n">
        <v>0</v>
      </c>
      <c r="X1680" s="437" t="n">
        <v>1</v>
      </c>
      <c r="Y1680" s="437" t="n">
        <v>0</v>
      </c>
      <c r="Z1680" s="437" t="n"/>
      <c r="AA1680" s="437" t="n"/>
      <c r="AB1680" s="437" t="n"/>
    </row>
    <row r="1681">
      <c r="A1681" s="437" t="n">
        <v>50</v>
      </c>
      <c r="B1681" s="437" t="n">
        <v>0</v>
      </c>
      <c r="C1681" s="437" t="n">
        <v>0</v>
      </c>
      <c r="D1681" s="437" t="n">
        <v>1</v>
      </c>
      <c r="E1681" s="437" t="n">
        <v>207</v>
      </c>
      <c r="F1681" s="437">
        <f>ROUND(Source!U1659,O1681)</f>
        <v/>
      </c>
      <c r="G1681" s="437" t="inlineStr">
        <is>
          <t>ТрудСтр</t>
        </is>
      </c>
      <c r="H1681" s="437" t="inlineStr">
        <is>
          <t>Трудозатраты строителей</t>
        </is>
      </c>
      <c r="I1681" s="437" t="n"/>
      <c r="J1681" s="437" t="n"/>
      <c r="K1681" s="437" t="n">
        <v>207</v>
      </c>
      <c r="L1681" s="437" t="n">
        <v>21</v>
      </c>
      <c r="M1681" s="437" t="n">
        <v>3</v>
      </c>
      <c r="N1681" s="437" t="inlineStr"/>
      <c r="O1681" s="437" t="n">
        <v>7</v>
      </c>
      <c r="P1681" s="437" t="n"/>
      <c r="Q1681" s="437" t="n"/>
      <c r="R1681" s="437" t="n"/>
      <c r="S1681" s="437" t="n"/>
      <c r="T1681" s="437" t="n"/>
      <c r="U1681" s="437" t="n"/>
      <c r="V1681" s="437" t="n"/>
      <c r="W1681" s="437" t="n">
        <v>0</v>
      </c>
      <c r="X1681" s="437" t="n">
        <v>1</v>
      </c>
      <c r="Y1681" s="437" t="n">
        <v>0</v>
      </c>
      <c r="Z1681" s="437" t="n"/>
      <c r="AA1681" s="437" t="n"/>
      <c r="AB1681" s="437" t="n"/>
    </row>
    <row r="1682">
      <c r="A1682" s="437" t="n">
        <v>50</v>
      </c>
      <c r="B1682" s="437" t="n">
        <v>0</v>
      </c>
      <c r="C1682" s="437" t="n">
        <v>0</v>
      </c>
      <c r="D1682" s="437" t="n">
        <v>1</v>
      </c>
      <c r="E1682" s="437" t="n">
        <v>208</v>
      </c>
      <c r="F1682" s="437">
        <f>ROUND(Source!V1659,O1682)</f>
        <v/>
      </c>
      <c r="G1682" s="437" t="inlineStr">
        <is>
          <t>ТрудМаш</t>
        </is>
      </c>
      <c r="H1682" s="437" t="inlineStr">
        <is>
          <t>Трудозатраты машинистов</t>
        </is>
      </c>
      <c r="I1682" s="437" t="n"/>
      <c r="J1682" s="437" t="n"/>
      <c r="K1682" s="437" t="n">
        <v>208</v>
      </c>
      <c r="L1682" s="437" t="n">
        <v>22</v>
      </c>
      <c r="M1682" s="437" t="n">
        <v>3</v>
      </c>
      <c r="N1682" s="437" t="inlineStr"/>
      <c r="O1682" s="437" t="n">
        <v>7</v>
      </c>
      <c r="P1682" s="437" t="n"/>
      <c r="Q1682" s="437" t="n"/>
      <c r="R1682" s="437" t="n"/>
      <c r="S1682" s="437" t="n"/>
      <c r="T1682" s="437" t="n"/>
      <c r="U1682" s="437" t="n"/>
      <c r="V1682" s="437" t="n"/>
      <c r="W1682" s="437" t="n">
        <v>0</v>
      </c>
      <c r="X1682" s="437" t="n">
        <v>1</v>
      </c>
      <c r="Y1682" s="437" t="n">
        <v>0</v>
      </c>
      <c r="Z1682" s="437" t="n"/>
      <c r="AA1682" s="437" t="n"/>
      <c r="AB1682" s="437" t="n"/>
    </row>
    <row r="1683">
      <c r="A1683" s="437" t="n">
        <v>50</v>
      </c>
      <c r="B1683" s="437" t="n">
        <v>0</v>
      </c>
      <c r="C1683" s="437" t="n">
        <v>0</v>
      </c>
      <c r="D1683" s="437" t="n">
        <v>1</v>
      </c>
      <c r="E1683" s="437" t="n">
        <v>209</v>
      </c>
      <c r="F1683" s="437">
        <f>ROUND(Source!W1659,O1683)</f>
        <v/>
      </c>
      <c r="G1683" s="437" t="inlineStr">
        <is>
          <t>ТранспМат</t>
        </is>
      </c>
      <c r="H1683" s="437" t="inlineStr">
        <is>
          <t>Транспорт материалов</t>
        </is>
      </c>
      <c r="I1683" s="437" t="n"/>
      <c r="J1683" s="437" t="n"/>
      <c r="K1683" s="437" t="n">
        <v>209</v>
      </c>
      <c r="L1683" s="437" t="n">
        <v>23</v>
      </c>
      <c r="M1683" s="437" t="n">
        <v>3</v>
      </c>
      <c r="N1683" s="437" t="inlineStr"/>
      <c r="O1683" s="437" t="n">
        <v>0</v>
      </c>
      <c r="P1683" s="437" t="n"/>
      <c r="Q1683" s="437" t="n"/>
      <c r="R1683" s="437" t="n"/>
      <c r="S1683" s="437" t="n"/>
      <c r="T1683" s="437" t="n"/>
      <c r="U1683" s="437" t="n"/>
      <c r="V1683" s="437" t="n"/>
      <c r="W1683" s="437" t="n">
        <v>0</v>
      </c>
      <c r="X1683" s="437" t="n">
        <v>1</v>
      </c>
      <c r="Y1683" s="437" t="n">
        <v>0</v>
      </c>
      <c r="Z1683" s="437" t="n"/>
      <c r="AA1683" s="437" t="n"/>
      <c r="AB1683" s="437" t="n"/>
    </row>
    <row r="1684">
      <c r="A1684" s="437" t="n">
        <v>50</v>
      </c>
      <c r="B1684" s="437" t="n">
        <v>0</v>
      </c>
      <c r="C1684" s="437" t="n">
        <v>0</v>
      </c>
      <c r="D1684" s="437" t="n">
        <v>1</v>
      </c>
      <c r="E1684" s="437" t="n">
        <v>233</v>
      </c>
      <c r="F1684" s="437">
        <f>ROUND(Source!BD1659,O1684)</f>
        <v/>
      </c>
      <c r="G1684" s="437" t="inlineStr">
        <is>
          <t>Перевозка</t>
        </is>
      </c>
      <c r="H1684" s="437" t="inlineStr">
        <is>
          <t>Перевозка грузов</t>
        </is>
      </c>
      <c r="I1684" s="437" t="n"/>
      <c r="J1684" s="437" t="n"/>
      <c r="K1684" s="437" t="n">
        <v>233</v>
      </c>
      <c r="L1684" s="437" t="n">
        <v>24</v>
      </c>
      <c r="M1684" s="437" t="n">
        <v>3</v>
      </c>
      <c r="N1684" s="437" t="inlineStr"/>
      <c r="O1684" s="437" t="n">
        <v>0</v>
      </c>
      <c r="P1684" s="437" t="n"/>
      <c r="Q1684" s="437" t="n"/>
      <c r="R1684" s="437" t="n"/>
      <c r="S1684" s="437" t="n"/>
      <c r="T1684" s="437" t="n"/>
      <c r="U1684" s="437" t="n"/>
      <c r="V1684" s="437" t="n"/>
      <c r="W1684" s="437" t="n">
        <v>0</v>
      </c>
      <c r="X1684" s="437" t="n">
        <v>1</v>
      </c>
      <c r="Y1684" s="437" t="n">
        <v>0</v>
      </c>
      <c r="Z1684" s="437" t="n"/>
      <c r="AA1684" s="437" t="n"/>
      <c r="AB1684" s="437" t="n"/>
    </row>
    <row r="1685">
      <c r="A1685" s="437" t="n">
        <v>50</v>
      </c>
      <c r="B1685" s="437" t="n">
        <v>0</v>
      </c>
      <c r="C1685" s="437" t="n">
        <v>0</v>
      </c>
      <c r="D1685" s="437" t="n">
        <v>1</v>
      </c>
      <c r="E1685" s="437" t="n">
        <v>210</v>
      </c>
      <c r="F1685" s="437">
        <f>ROUND(Source!X1659,O1685)</f>
        <v/>
      </c>
      <c r="G1685" s="437" t="inlineStr">
        <is>
          <t>НР</t>
        </is>
      </c>
      <c r="H1685" s="437" t="inlineStr">
        <is>
          <t>Накладные расходы</t>
        </is>
      </c>
      <c r="I1685" s="437" t="n"/>
      <c r="J1685" s="437" t="n"/>
      <c r="K1685" s="437" t="n">
        <v>210</v>
      </c>
      <c r="L1685" s="437" t="n">
        <v>25</v>
      </c>
      <c r="M1685" s="437" t="n">
        <v>3</v>
      </c>
      <c r="N1685" s="437" t="inlineStr"/>
      <c r="O1685" s="437" t="n">
        <v>0</v>
      </c>
      <c r="P1685" s="437" t="n"/>
      <c r="Q1685" s="437" t="n"/>
      <c r="R1685" s="437" t="n"/>
      <c r="S1685" s="437" t="n"/>
      <c r="T1685" s="437" t="n"/>
      <c r="U1685" s="437" t="n"/>
      <c r="V1685" s="437" t="n"/>
      <c r="W1685" s="437" t="n">
        <v>0</v>
      </c>
      <c r="X1685" s="437" t="n">
        <v>1</v>
      </c>
      <c r="Y1685" s="437" t="n">
        <v>0</v>
      </c>
      <c r="Z1685" s="437" t="n"/>
      <c r="AA1685" s="437" t="n"/>
      <c r="AB1685" s="437" t="n"/>
    </row>
    <row r="1686">
      <c r="A1686" s="437" t="n">
        <v>50</v>
      </c>
      <c r="B1686" s="437" t="n">
        <v>0</v>
      </c>
      <c r="C1686" s="437" t="n">
        <v>0</v>
      </c>
      <c r="D1686" s="437" t="n">
        <v>1</v>
      </c>
      <c r="E1686" s="437" t="n">
        <v>211</v>
      </c>
      <c r="F1686" s="437">
        <f>ROUND(Source!Y1659,O1686)</f>
        <v/>
      </c>
      <c r="G1686" s="437" t="inlineStr">
        <is>
          <t>СмПриб</t>
        </is>
      </c>
      <c r="H1686" s="437" t="inlineStr">
        <is>
          <t>Сметная прибыль</t>
        </is>
      </c>
      <c r="I1686" s="437" t="n"/>
      <c r="J1686" s="437" t="n"/>
      <c r="K1686" s="437" t="n">
        <v>211</v>
      </c>
      <c r="L1686" s="437" t="n">
        <v>26</v>
      </c>
      <c r="M1686" s="437" t="n">
        <v>3</v>
      </c>
      <c r="N1686" s="437" t="inlineStr"/>
      <c r="O1686" s="437" t="n">
        <v>0</v>
      </c>
      <c r="P1686" s="437" t="n"/>
      <c r="Q1686" s="437" t="n"/>
      <c r="R1686" s="437" t="n"/>
      <c r="S1686" s="437" t="n"/>
      <c r="T1686" s="437" t="n"/>
      <c r="U1686" s="437" t="n"/>
      <c r="V1686" s="437" t="n"/>
      <c r="W1686" s="437" t="n">
        <v>0</v>
      </c>
      <c r="X1686" s="437" t="n">
        <v>1</v>
      </c>
      <c r="Y1686" s="437" t="n">
        <v>0</v>
      </c>
      <c r="Z1686" s="437" t="n"/>
      <c r="AA1686" s="437" t="n"/>
      <c r="AB1686" s="437" t="n"/>
    </row>
    <row r="1687">
      <c r="A1687" s="437" t="n">
        <v>50</v>
      </c>
      <c r="B1687" s="437" t="n">
        <v>0</v>
      </c>
      <c r="C1687" s="437" t="n">
        <v>0</v>
      </c>
      <c r="D1687" s="437" t="n">
        <v>1</v>
      </c>
      <c r="E1687" s="437" t="n">
        <v>224</v>
      </c>
      <c r="F1687" s="437">
        <f>ROUND(Source!AR1659,O1687)</f>
        <v/>
      </c>
      <c r="G1687" s="437" t="inlineStr">
        <is>
          <t>Всего</t>
        </is>
      </c>
      <c r="H1687" s="437" t="inlineStr">
        <is>
          <t>Всего с НР и СП</t>
        </is>
      </c>
      <c r="I1687" s="437" t="n"/>
      <c r="J1687" s="437" t="n"/>
      <c r="K1687" s="437" t="n">
        <v>224</v>
      </c>
      <c r="L1687" s="437" t="n">
        <v>27</v>
      </c>
      <c r="M1687" s="437" t="n">
        <v>3</v>
      </c>
      <c r="N1687" s="437" t="inlineStr"/>
      <c r="O1687" s="437" t="n">
        <v>0</v>
      </c>
      <c r="P1687" s="437" t="n"/>
      <c r="Q1687" s="437" t="n"/>
      <c r="R1687" s="437" t="n"/>
      <c r="S1687" s="437" t="n"/>
      <c r="T1687" s="437" t="n"/>
      <c r="U1687" s="437" t="n"/>
      <c r="V1687" s="437" t="n"/>
      <c r="W1687" s="437" t="n">
        <v>0</v>
      </c>
      <c r="X1687" s="437" t="n">
        <v>1</v>
      </c>
      <c r="Y1687" s="437" t="n">
        <v>0</v>
      </c>
      <c r="Z1687" s="437" t="n"/>
      <c r="AA1687" s="437" t="n"/>
      <c r="AB1687" s="437" t="n"/>
    </row>
    <row r="1688">
      <c r="A1688" s="437" t="n">
        <v>50</v>
      </c>
      <c r="B1688" s="437" t="n">
        <v>0</v>
      </c>
      <c r="C1688" s="437" t="n">
        <v>0</v>
      </c>
      <c r="D1688" s="437" t="n">
        <v>2</v>
      </c>
      <c r="E1688" s="437" t="n">
        <v>0</v>
      </c>
      <c r="F1688" s="437">
        <f>ROUND(F1687,O1688)</f>
        <v/>
      </c>
      <c r="G1688" s="437" t="inlineStr">
        <is>
          <t>и1</t>
        </is>
      </c>
      <c r="H1688" s="437" t="inlineStr">
        <is>
          <t>Итого</t>
        </is>
      </c>
      <c r="I1688" s="437" t="n"/>
      <c r="J1688" s="437" t="n"/>
      <c r="K1688" s="437" t="n">
        <v>212</v>
      </c>
      <c r="L1688" s="437" t="n">
        <v>28</v>
      </c>
      <c r="M1688" s="437" t="n">
        <v>0</v>
      </c>
      <c r="N1688" s="437" t="inlineStr"/>
      <c r="O1688" s="437" t="n">
        <v>0</v>
      </c>
      <c r="P1688" s="437" t="n"/>
      <c r="Q1688" s="437" t="n"/>
      <c r="R1688" s="437" t="n"/>
      <c r="S1688" s="437" t="n"/>
      <c r="T1688" s="437" t="n"/>
      <c r="U1688" s="437" t="n"/>
      <c r="V1688" s="437" t="n"/>
      <c r="W1688" s="437" t="n">
        <v>0</v>
      </c>
      <c r="X1688" s="437" t="n">
        <v>1</v>
      </c>
      <c r="Y1688" s="437" t="n">
        <v>0</v>
      </c>
      <c r="Z1688" s="437" t="n"/>
      <c r="AA1688" s="437" t="n"/>
      <c r="AB1688" s="437" t="n"/>
    </row>
    <row r="1689">
      <c r="A1689" s="437" t="n">
        <v>50</v>
      </c>
      <c r="B1689" s="437" t="n">
        <v>0</v>
      </c>
      <c r="C1689" s="437" t="n">
        <v>0</v>
      </c>
      <c r="D1689" s="437" t="n">
        <v>2</v>
      </c>
      <c r="E1689" s="437" t="n">
        <v>0</v>
      </c>
      <c r="F1689" s="437">
        <f>ROUND(F1688*0.22,O1689)</f>
        <v/>
      </c>
      <c r="G1689" s="437" t="inlineStr">
        <is>
          <t>и2</t>
        </is>
      </c>
      <c r="H1689" s="437" t="inlineStr">
        <is>
          <t>НДС 22%</t>
        </is>
      </c>
      <c r="I1689" s="437" t="n"/>
      <c r="J1689" s="437" t="n"/>
      <c r="K1689" s="437" t="n">
        <v>212</v>
      </c>
      <c r="L1689" s="437" t="n">
        <v>29</v>
      </c>
      <c r="M1689" s="437" t="n">
        <v>0</v>
      </c>
      <c r="N1689" s="437" t="inlineStr"/>
      <c r="O1689" s="437" t="n">
        <v>0</v>
      </c>
      <c r="P1689" s="437" t="n"/>
      <c r="Q1689" s="437" t="n"/>
      <c r="R1689" s="437" t="n"/>
      <c r="S1689" s="437" t="n"/>
      <c r="T1689" s="437" t="n"/>
      <c r="U1689" s="437" t="n"/>
      <c r="V1689" s="437" t="n"/>
      <c r="W1689" s="437" t="n">
        <v>0</v>
      </c>
      <c r="X1689" s="437" t="n">
        <v>1</v>
      </c>
      <c r="Y1689" s="437" t="n">
        <v>0</v>
      </c>
      <c r="Z1689" s="437" t="n"/>
      <c r="AA1689" s="437" t="n"/>
      <c r="AB1689" s="437" t="n"/>
    </row>
    <row r="1690">
      <c r="A1690" s="437" t="n">
        <v>50</v>
      </c>
      <c r="B1690" s="437" t="n">
        <v>0</v>
      </c>
      <c r="C1690" s="437" t="n">
        <v>0</v>
      </c>
      <c r="D1690" s="437" t="n">
        <v>2</v>
      </c>
      <c r="E1690" s="437" t="n">
        <v>213</v>
      </c>
      <c r="F1690" s="437">
        <f>ROUND(F1688+F1689,O1690)</f>
        <v/>
      </c>
      <c r="G1690" s="437" t="inlineStr">
        <is>
          <t>и3</t>
        </is>
      </c>
      <c r="H1690" s="437" t="inlineStr">
        <is>
          <t>Всего</t>
        </is>
      </c>
      <c r="I1690" s="437" t="n"/>
      <c r="J1690" s="437" t="n"/>
      <c r="K1690" s="437" t="n">
        <v>212</v>
      </c>
      <c r="L1690" s="437" t="n">
        <v>30</v>
      </c>
      <c r="M1690" s="437" t="n">
        <v>0</v>
      </c>
      <c r="N1690" s="437" t="inlineStr"/>
      <c r="O1690" s="437" t="n">
        <v>0</v>
      </c>
      <c r="P1690" s="437" t="n"/>
      <c r="Q1690" s="437" t="n"/>
      <c r="R1690" s="437" t="n"/>
      <c r="S1690" s="437" t="n"/>
      <c r="T1690" s="437" t="n"/>
      <c r="U1690" s="437" t="n"/>
      <c r="V1690" s="437" t="n"/>
      <c r="W1690" s="437" t="n">
        <v>0</v>
      </c>
      <c r="X1690" s="437" t="n">
        <v>1</v>
      </c>
      <c r="Y1690" s="437" t="n">
        <v>0</v>
      </c>
      <c r="Z1690" s="437" t="n"/>
      <c r="AA1690" s="437" t="n"/>
      <c r="AB1690" s="437" t="n"/>
    </row>
    <row r="1691"/>
    <row r="1692">
      <c r="A1692" s="434" t="n">
        <v>3</v>
      </c>
      <c r="B1692" s="434" t="n">
        <v>0</v>
      </c>
      <c r="C1692" s="434" t="n"/>
      <c r="D1692" s="434">
        <f>ROW(A1698)</f>
        <v/>
      </c>
      <c r="E1692" s="434" t="n"/>
      <c r="F1692" s="434" t="inlineStr">
        <is>
          <t>Новая локальная смета</t>
        </is>
      </c>
      <c r="G1692" s="434" t="inlineStr">
        <is>
          <t>Победы 3</t>
        </is>
      </c>
      <c r="H1692" s="434" t="inlineStr"/>
      <c r="I1692" s="434" t="n">
        <v>0</v>
      </c>
      <c r="J1692" s="434" t="inlineStr"/>
      <c r="K1692" s="434" t="n">
        <v>0</v>
      </c>
      <c r="L1692" s="434" t="inlineStr">
        <is>
          <t>Новая локальная смета</t>
        </is>
      </c>
      <c r="M1692" s="434" t="inlineStr"/>
      <c r="N1692" s="434" t="n"/>
      <c r="O1692" s="434" t="n"/>
      <c r="P1692" s="434" t="n"/>
      <c r="Q1692" s="434" t="n"/>
      <c r="R1692" s="434" t="n"/>
      <c r="S1692" s="434" t="n">
        <v>0</v>
      </c>
      <c r="T1692" s="434" t="n"/>
      <c r="U1692" s="434" t="inlineStr"/>
      <c r="V1692" s="434" t="n">
        <v>0</v>
      </c>
      <c r="W1692" s="434" t="n"/>
      <c r="X1692" s="434" t="n"/>
      <c r="Y1692" s="434" t="n"/>
      <c r="Z1692" s="434" t="n"/>
      <c r="AA1692" s="434" t="n"/>
      <c r="AB1692" s="434" t="inlineStr"/>
      <c r="AC1692" s="434" t="inlineStr"/>
      <c r="AD1692" s="434" t="inlineStr"/>
      <c r="AE1692" s="434" t="inlineStr"/>
      <c r="AF1692" s="434" t="inlineStr"/>
      <c r="AG1692" s="434" t="inlineStr"/>
      <c r="AH1692" s="434" t="n"/>
      <c r="AI1692" s="434" t="n"/>
      <c r="AJ1692" s="434" t="n"/>
      <c r="AK1692" s="434" t="n"/>
      <c r="AL1692" s="434" t="n"/>
      <c r="AM1692" s="434" t="n"/>
      <c r="AN1692" s="434" t="n"/>
      <c r="AO1692" s="434" t="n"/>
      <c r="AP1692" s="434" t="inlineStr"/>
      <c r="AQ1692" s="434" t="inlineStr"/>
      <c r="AR1692" s="434" t="inlineStr"/>
      <c r="AS1692" s="434" t="n"/>
      <c r="AT1692" s="434" t="n"/>
      <c r="AU1692" s="434" t="n"/>
      <c r="AV1692" s="434" t="n"/>
      <c r="AW1692" s="434" t="n"/>
      <c r="AX1692" s="434" t="n"/>
      <c r="AY1692" s="434" t="n"/>
      <c r="AZ1692" s="434" t="inlineStr"/>
      <c r="BA1692" s="434" t="n"/>
      <c r="BB1692" s="434" t="inlineStr"/>
      <c r="BC1692" s="434" t="inlineStr"/>
      <c r="BD1692" s="434" t="inlineStr"/>
      <c r="BE1692" s="434" t="inlineStr"/>
      <c r="BF1692" s="434" t="inlineStr"/>
      <c r="BG1692" s="434" t="inlineStr"/>
      <c r="BH1692" s="434" t="inlineStr"/>
      <c r="BI1692" s="434" t="inlineStr"/>
      <c r="BJ1692" s="434" t="inlineStr"/>
      <c r="BK1692" s="434" t="inlineStr"/>
      <c r="BL1692" s="434" t="inlineStr"/>
      <c r="BM1692" s="434" t="inlineStr"/>
      <c r="BN1692" s="434" t="inlineStr"/>
      <c r="BO1692" s="434" t="inlineStr"/>
      <c r="BP1692" s="434" t="inlineStr"/>
      <c r="BQ1692" s="434" t="n"/>
      <c r="BR1692" s="434" t="n"/>
      <c r="BS1692" s="434" t="n"/>
      <c r="BT1692" s="434" t="n"/>
      <c r="BU1692" s="434" t="n"/>
      <c r="BV1692" s="434" t="n"/>
      <c r="BW1692" s="434" t="n"/>
      <c r="BX1692" s="434" t="n">
        <v>0</v>
      </c>
      <c r="BY1692" s="434" t="n"/>
      <c r="BZ1692" s="434" t="n"/>
      <c r="CA1692" s="434" t="n"/>
      <c r="CB1692" s="434" t="n"/>
      <c r="CC1692" s="434" t="n"/>
      <c r="CD1692" s="434" t="n"/>
      <c r="CE1692" s="434" t="n"/>
      <c r="CF1692" s="434" t="n">
        <v>0</v>
      </c>
      <c r="CG1692" s="434" t="n">
        <v>0</v>
      </c>
      <c r="CH1692" s="434" t="n"/>
      <c r="CI1692" s="434" t="inlineStr"/>
      <c r="CJ1692" s="434" t="inlineStr"/>
      <c r="CK1692" t="inlineStr"/>
      <c r="CL1692" t="inlineStr"/>
      <c r="CM1692" t="inlineStr"/>
      <c r="CN1692" t="inlineStr"/>
      <c r="CO1692" t="inlineStr"/>
      <c r="CP1692" t="inlineStr"/>
      <c r="CQ1692" t="inlineStr"/>
    </row>
    <row r="1693"/>
    <row r="1694">
      <c r="A1694" s="435" t="n">
        <v>52</v>
      </c>
      <c r="B1694" s="435">
        <f>B1698</f>
        <v/>
      </c>
      <c r="C1694" s="435">
        <f>C1698</f>
        <v/>
      </c>
      <c r="D1694" s="435">
        <f>D1698</f>
        <v/>
      </c>
      <c r="E1694" s="435">
        <f>E1698</f>
        <v/>
      </c>
      <c r="F1694" s="435">
        <f>F1698</f>
        <v/>
      </c>
      <c r="G1694" s="435">
        <f>G1698</f>
        <v/>
      </c>
      <c r="H1694" s="435" t="n"/>
      <c r="I1694" s="435" t="n"/>
      <c r="J1694" s="435" t="n"/>
      <c r="K1694" s="435" t="n"/>
      <c r="L1694" s="435" t="n"/>
      <c r="M1694" s="435" t="n"/>
      <c r="N1694" s="435" t="n"/>
      <c r="O1694" s="435">
        <f>O1698</f>
        <v/>
      </c>
      <c r="P1694" s="435">
        <f>P1698</f>
        <v/>
      </c>
      <c r="Q1694" s="435">
        <f>Q1698</f>
        <v/>
      </c>
      <c r="R1694" s="435">
        <f>R1698</f>
        <v/>
      </c>
      <c r="S1694" s="435">
        <f>S1698</f>
        <v/>
      </c>
      <c r="T1694" s="435">
        <f>T1698</f>
        <v/>
      </c>
      <c r="U1694" s="435">
        <f>U1698</f>
        <v/>
      </c>
      <c r="V1694" s="435">
        <f>V1698</f>
        <v/>
      </c>
      <c r="W1694" s="435">
        <f>W1698</f>
        <v/>
      </c>
      <c r="X1694" s="435">
        <f>X1698</f>
        <v/>
      </c>
      <c r="Y1694" s="435">
        <f>Y1698</f>
        <v/>
      </c>
      <c r="Z1694" s="435">
        <f>Z1698</f>
        <v/>
      </c>
      <c r="AA1694" s="435">
        <f>AA1698</f>
        <v/>
      </c>
      <c r="AB1694" s="435">
        <f>AB1698</f>
        <v/>
      </c>
      <c r="AC1694" s="435">
        <f>AC1698</f>
        <v/>
      </c>
      <c r="AD1694" s="435">
        <f>AD1698</f>
        <v/>
      </c>
      <c r="AE1694" s="435">
        <f>AE1698</f>
        <v/>
      </c>
      <c r="AF1694" s="435">
        <f>AF1698</f>
        <v/>
      </c>
      <c r="AG1694" s="435">
        <f>AG1698</f>
        <v/>
      </c>
      <c r="AH1694" s="435">
        <f>AH1698</f>
        <v/>
      </c>
      <c r="AI1694" s="435">
        <f>AI1698</f>
        <v/>
      </c>
      <c r="AJ1694" s="435">
        <f>AJ1698</f>
        <v/>
      </c>
      <c r="AK1694" s="435">
        <f>AK1698</f>
        <v/>
      </c>
      <c r="AL1694" s="435">
        <f>AL1698</f>
        <v/>
      </c>
      <c r="AM1694" s="435">
        <f>AM1698</f>
        <v/>
      </c>
      <c r="AN1694" s="435">
        <f>AN1698</f>
        <v/>
      </c>
      <c r="AO1694" s="435">
        <f>AO1698</f>
        <v/>
      </c>
      <c r="AP1694" s="435">
        <f>AP1698</f>
        <v/>
      </c>
      <c r="AQ1694" s="435">
        <f>AQ1698</f>
        <v/>
      </c>
      <c r="AR1694" s="435">
        <f>AR1698</f>
        <v/>
      </c>
      <c r="AS1694" s="435">
        <f>AS1698</f>
        <v/>
      </c>
      <c r="AT1694" s="435">
        <f>AT1698</f>
        <v/>
      </c>
      <c r="AU1694" s="435">
        <f>AU1698</f>
        <v/>
      </c>
      <c r="AV1694" s="435">
        <f>AV1698</f>
        <v/>
      </c>
      <c r="AW1694" s="435">
        <f>AW1698</f>
        <v/>
      </c>
      <c r="AX1694" s="435">
        <f>AX1698</f>
        <v/>
      </c>
      <c r="AY1694" s="435">
        <f>AY1698</f>
        <v/>
      </c>
      <c r="AZ1694" s="435">
        <f>AZ1698</f>
        <v/>
      </c>
      <c r="BA1694" s="435">
        <f>BA1698</f>
        <v/>
      </c>
      <c r="BB1694" s="435">
        <f>BB1698</f>
        <v/>
      </c>
      <c r="BC1694" s="435">
        <f>BC1698</f>
        <v/>
      </c>
      <c r="BD1694" s="435">
        <f>BD1698</f>
        <v/>
      </c>
      <c r="BE1694" s="435">
        <f>BE1698</f>
        <v/>
      </c>
      <c r="BF1694" s="435">
        <f>BF1698</f>
        <v/>
      </c>
      <c r="BG1694" s="435">
        <f>BG1698</f>
        <v/>
      </c>
      <c r="BH1694" s="435">
        <f>BH1698</f>
        <v/>
      </c>
      <c r="BI1694" s="435">
        <f>BI1698</f>
        <v/>
      </c>
      <c r="BJ1694" s="435">
        <f>BJ1698</f>
        <v/>
      </c>
      <c r="BK1694" s="435">
        <f>BK1698</f>
        <v/>
      </c>
      <c r="BL1694" s="435">
        <f>BL1698</f>
        <v/>
      </c>
      <c r="BM1694" s="435">
        <f>BM1698</f>
        <v/>
      </c>
      <c r="BN1694" s="435">
        <f>BN1698</f>
        <v/>
      </c>
      <c r="BO1694" s="435">
        <f>BO1698</f>
        <v/>
      </c>
      <c r="BP1694" s="435">
        <f>BP1698</f>
        <v/>
      </c>
      <c r="BQ1694" s="435">
        <f>BQ1698</f>
        <v/>
      </c>
      <c r="BR1694" s="435">
        <f>BR1698</f>
        <v/>
      </c>
      <c r="BS1694" s="435">
        <f>BS1698</f>
        <v/>
      </c>
      <c r="BT1694" s="435">
        <f>BT1698</f>
        <v/>
      </c>
      <c r="BU1694" s="435">
        <f>BU1698</f>
        <v/>
      </c>
      <c r="BV1694" s="435">
        <f>BV1698</f>
        <v/>
      </c>
      <c r="BW1694" s="435">
        <f>BW1698</f>
        <v/>
      </c>
      <c r="BX1694" s="435">
        <f>BX1698</f>
        <v/>
      </c>
      <c r="BY1694" s="435">
        <f>BY1698</f>
        <v/>
      </c>
      <c r="BZ1694" s="435">
        <f>BZ1698</f>
        <v/>
      </c>
      <c r="CA1694" s="435">
        <f>CA1698</f>
        <v/>
      </c>
      <c r="CB1694" s="435">
        <f>CB1698</f>
        <v/>
      </c>
      <c r="CC1694" s="435">
        <f>CC1698</f>
        <v/>
      </c>
      <c r="CD1694" s="435">
        <f>CD1698</f>
        <v/>
      </c>
      <c r="CE1694" s="435">
        <f>CE1698</f>
        <v/>
      </c>
      <c r="CF1694" s="435">
        <f>CF1698</f>
        <v/>
      </c>
      <c r="CG1694" s="435">
        <f>CG1698</f>
        <v/>
      </c>
      <c r="CH1694" s="435">
        <f>CH1698</f>
        <v/>
      </c>
      <c r="CI1694" s="435">
        <f>CI1698</f>
        <v/>
      </c>
      <c r="CJ1694" s="435">
        <f>CJ1698</f>
        <v/>
      </c>
      <c r="CK1694" s="435">
        <f>CK1698</f>
        <v/>
      </c>
      <c r="CL1694" s="435">
        <f>CL1698</f>
        <v/>
      </c>
      <c r="CM1694" s="435">
        <f>CM1698</f>
        <v/>
      </c>
      <c r="CN1694" s="435">
        <f>CN1698</f>
        <v/>
      </c>
      <c r="CO1694" s="435">
        <f>CO1698</f>
        <v/>
      </c>
      <c r="CP1694" s="435">
        <f>CP1698</f>
        <v/>
      </c>
      <c r="CQ1694" s="435">
        <f>CQ1698</f>
        <v/>
      </c>
      <c r="CR1694" s="435">
        <f>CR1698</f>
        <v/>
      </c>
      <c r="CS1694" s="435">
        <f>CS1698</f>
        <v/>
      </c>
      <c r="CT1694" s="435">
        <f>CT1698</f>
        <v/>
      </c>
      <c r="CU1694" s="435">
        <f>CU1698</f>
        <v/>
      </c>
      <c r="CV1694" s="435">
        <f>CV1698</f>
        <v/>
      </c>
      <c r="CW1694" s="435">
        <f>CW1698</f>
        <v/>
      </c>
      <c r="CX1694" s="435">
        <f>CX1698</f>
        <v/>
      </c>
      <c r="CY1694" s="435">
        <f>CY1698</f>
        <v/>
      </c>
      <c r="CZ1694" s="435">
        <f>CZ1698</f>
        <v/>
      </c>
      <c r="DA1694" s="435">
        <f>DA1698</f>
        <v/>
      </c>
      <c r="DB1694" s="435">
        <f>DB1698</f>
        <v/>
      </c>
      <c r="DC1694" s="435">
        <f>DC1698</f>
        <v/>
      </c>
      <c r="DD1694" s="435">
        <f>DD1698</f>
        <v/>
      </c>
      <c r="DE1694" s="435">
        <f>DE1698</f>
        <v/>
      </c>
      <c r="DF1694" s="435">
        <f>DF1698</f>
        <v/>
      </c>
      <c r="DG1694" s="436">
        <f>DG1698</f>
        <v/>
      </c>
      <c r="DH1694" s="436">
        <f>DH1698</f>
        <v/>
      </c>
      <c r="DI1694" s="436">
        <f>DI1698</f>
        <v/>
      </c>
      <c r="DJ1694" s="436">
        <f>DJ1698</f>
        <v/>
      </c>
      <c r="DK1694" s="436">
        <f>DK1698</f>
        <v/>
      </c>
      <c r="DL1694" s="436">
        <f>DL1698</f>
        <v/>
      </c>
      <c r="DM1694" s="436">
        <f>DM1698</f>
        <v/>
      </c>
      <c r="DN1694" s="436">
        <f>DN1698</f>
        <v/>
      </c>
      <c r="DO1694" s="436">
        <f>DO1698</f>
        <v/>
      </c>
      <c r="DP1694" s="436">
        <f>DP1698</f>
        <v/>
      </c>
      <c r="DQ1694" s="436">
        <f>DQ1698</f>
        <v/>
      </c>
      <c r="DR1694" s="436">
        <f>DR1698</f>
        <v/>
      </c>
      <c r="DS1694" s="436">
        <f>DS1698</f>
        <v/>
      </c>
      <c r="DT1694" s="436">
        <f>DT1698</f>
        <v/>
      </c>
      <c r="DU1694" s="436">
        <f>DU1698</f>
        <v/>
      </c>
      <c r="DV1694" s="436">
        <f>DV1698</f>
        <v/>
      </c>
      <c r="DW1694" s="436">
        <f>DW1698</f>
        <v/>
      </c>
      <c r="DX1694" s="436">
        <f>DX1698</f>
        <v/>
      </c>
      <c r="DY1694" s="436">
        <f>DY1698</f>
        <v/>
      </c>
      <c r="DZ1694" s="436">
        <f>DZ1698</f>
        <v/>
      </c>
      <c r="EA1694" s="436">
        <f>EA1698</f>
        <v/>
      </c>
      <c r="EB1694" s="436">
        <f>EB1698</f>
        <v/>
      </c>
      <c r="EC1694" s="436">
        <f>EC1698</f>
        <v/>
      </c>
      <c r="ED1694" s="436">
        <f>ED1698</f>
        <v/>
      </c>
      <c r="EE1694" s="436">
        <f>EE1698</f>
        <v/>
      </c>
      <c r="EF1694" s="436">
        <f>EF1698</f>
        <v/>
      </c>
      <c r="EG1694" s="436">
        <f>EG1698</f>
        <v/>
      </c>
      <c r="EH1694" s="436">
        <f>EH1698</f>
        <v/>
      </c>
      <c r="EI1694" s="436">
        <f>EI1698</f>
        <v/>
      </c>
      <c r="EJ1694" s="436">
        <f>EJ1698</f>
        <v/>
      </c>
      <c r="EK1694" s="436">
        <f>EK1698</f>
        <v/>
      </c>
      <c r="EL1694" s="436">
        <f>EL1698</f>
        <v/>
      </c>
      <c r="EM1694" s="436">
        <f>EM1698</f>
        <v/>
      </c>
      <c r="EN1694" s="436">
        <f>EN1698</f>
        <v/>
      </c>
      <c r="EO1694" s="436">
        <f>EO1698</f>
        <v/>
      </c>
      <c r="EP1694" s="436">
        <f>EP1698</f>
        <v/>
      </c>
      <c r="EQ1694" s="436">
        <f>EQ1698</f>
        <v/>
      </c>
      <c r="ER1694" s="436">
        <f>ER1698</f>
        <v/>
      </c>
      <c r="ES1694" s="436">
        <f>ES1698</f>
        <v/>
      </c>
      <c r="ET1694" s="436">
        <f>ET1698</f>
        <v/>
      </c>
      <c r="EU1694" s="436">
        <f>EU1698</f>
        <v/>
      </c>
      <c r="EV1694" s="436">
        <f>EV1698</f>
        <v/>
      </c>
      <c r="EW1694" s="436">
        <f>EW1698</f>
        <v/>
      </c>
      <c r="EX1694" s="436">
        <f>EX1698</f>
        <v/>
      </c>
      <c r="EY1694" s="436">
        <f>EY1698</f>
        <v/>
      </c>
      <c r="EZ1694" s="436">
        <f>EZ1698</f>
        <v/>
      </c>
      <c r="FA1694" s="436">
        <f>FA1698</f>
        <v/>
      </c>
      <c r="FB1694" s="436">
        <f>FB1698</f>
        <v/>
      </c>
      <c r="FC1694" s="436">
        <f>FC1698</f>
        <v/>
      </c>
      <c r="FD1694" s="436">
        <f>FD1698</f>
        <v/>
      </c>
      <c r="FE1694" s="436">
        <f>FE1698</f>
        <v/>
      </c>
      <c r="FF1694" s="436">
        <f>FF1698</f>
        <v/>
      </c>
      <c r="FG1694" s="436">
        <f>FG1698</f>
        <v/>
      </c>
      <c r="FH1694" s="436">
        <f>FH1698</f>
        <v/>
      </c>
      <c r="FI1694" s="436">
        <f>FI1698</f>
        <v/>
      </c>
      <c r="FJ1694" s="436">
        <f>FJ1698</f>
        <v/>
      </c>
      <c r="FK1694" s="436">
        <f>FK1698</f>
        <v/>
      </c>
      <c r="FL1694" s="436">
        <f>FL1698</f>
        <v/>
      </c>
      <c r="FM1694" s="436">
        <f>FM1698</f>
        <v/>
      </c>
      <c r="FN1694" s="436">
        <f>FN1698</f>
        <v/>
      </c>
      <c r="FO1694" s="436">
        <f>FO1698</f>
        <v/>
      </c>
      <c r="FP1694" s="436">
        <f>FP1698</f>
        <v/>
      </c>
      <c r="FQ1694" s="436">
        <f>FQ1698</f>
        <v/>
      </c>
      <c r="FR1694" s="436">
        <f>FR1698</f>
        <v/>
      </c>
      <c r="FS1694" s="436">
        <f>FS1698</f>
        <v/>
      </c>
      <c r="FT1694" s="436">
        <f>FT1698</f>
        <v/>
      </c>
      <c r="FU1694" s="436">
        <f>FU1698</f>
        <v/>
      </c>
      <c r="FV1694" s="436">
        <f>FV1698</f>
        <v/>
      </c>
      <c r="FW1694" s="436">
        <f>FW1698</f>
        <v/>
      </c>
      <c r="FX1694" s="436">
        <f>FX1698</f>
        <v/>
      </c>
      <c r="FY1694" s="436">
        <f>FY1698</f>
        <v/>
      </c>
      <c r="FZ1694" s="436">
        <f>FZ1698</f>
        <v/>
      </c>
      <c r="GA1694" s="436">
        <f>GA1698</f>
        <v/>
      </c>
      <c r="GB1694" s="436">
        <f>GB1698</f>
        <v/>
      </c>
      <c r="GC1694" s="436">
        <f>GC1698</f>
        <v/>
      </c>
      <c r="GD1694" s="436">
        <f>GD1698</f>
        <v/>
      </c>
      <c r="GE1694" s="436">
        <f>GE1698</f>
        <v/>
      </c>
      <c r="GF1694" s="436">
        <f>GF1698</f>
        <v/>
      </c>
      <c r="GG1694" s="436">
        <f>GG1698</f>
        <v/>
      </c>
      <c r="GH1694" s="436">
        <f>GH1698</f>
        <v/>
      </c>
      <c r="GI1694" s="436">
        <f>GI1698</f>
        <v/>
      </c>
      <c r="GJ1694" s="436">
        <f>GJ1698</f>
        <v/>
      </c>
      <c r="GK1694" s="436">
        <f>GK1698</f>
        <v/>
      </c>
      <c r="GL1694" s="436">
        <f>GL1698</f>
        <v/>
      </c>
      <c r="GM1694" s="436">
        <f>GM1698</f>
        <v/>
      </c>
      <c r="GN1694" s="436">
        <f>GN1698</f>
        <v/>
      </c>
      <c r="GO1694" s="436">
        <f>GO1698</f>
        <v/>
      </c>
      <c r="GP1694" s="436">
        <f>GP1698</f>
        <v/>
      </c>
      <c r="GQ1694" s="436">
        <f>GQ1698</f>
        <v/>
      </c>
      <c r="GR1694" s="436">
        <f>GR1698</f>
        <v/>
      </c>
      <c r="GS1694" s="436">
        <f>GS1698</f>
        <v/>
      </c>
      <c r="GT1694" s="436">
        <f>GT1698</f>
        <v/>
      </c>
      <c r="GU1694" s="436">
        <f>GU1698</f>
        <v/>
      </c>
      <c r="GV1694" s="436">
        <f>GV1698</f>
        <v/>
      </c>
      <c r="GW1694" s="436">
        <f>GW1698</f>
        <v/>
      </c>
      <c r="GX1694" s="436">
        <f>GX1698</f>
        <v/>
      </c>
    </row>
    <row r="1695"/>
    <row r="1696">
      <c r="A1696" t="n">
        <v>17</v>
      </c>
      <c r="B1696" t="n">
        <v>0</v>
      </c>
      <c r="C1696">
        <f>ROW(SmtRes!A806)</f>
        <v/>
      </c>
      <c r="D1696">
        <f>ROW(EtalonRes!A742)</f>
        <v/>
      </c>
      <c r="E1696" t="inlineStr">
        <is>
          <t>1</t>
        </is>
      </c>
      <c r="F1696" t="inlineStr">
        <is>
          <t>16-07-005-1</t>
        </is>
      </c>
      <c r="G1696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696" t="inlineStr">
        <is>
          <t>100 м трубопровода</t>
        </is>
      </c>
      <c r="I1696">
        <f>ROUND(ROUND(18/100,4),7)</f>
        <v/>
      </c>
      <c r="J1696" t="n">
        <v>0</v>
      </c>
      <c r="K1696">
        <f>ROUND(ROUND(18/100,4),7)</f>
        <v/>
      </c>
      <c r="O1696">
        <f>ROUND(CP1696,0)</f>
        <v/>
      </c>
      <c r="P1696">
        <f>ROUND(CQ1696*I1696,0)</f>
        <v/>
      </c>
      <c r="Q1696">
        <f>(ROUND((ROUND((((ET1696*ROUND(2,7)))*I1696),0)*BB1696),0)+ROUND((ROUND(((AE1696-((EU1696*ROUND(2,7))))*I1696),0)*BS1696),0))</f>
        <v/>
      </c>
      <c r="R1696">
        <f>(ROUND((ROUND((((EU1696*ROUND(2,7)))*I1696),0)*BS1696),0)+ROUND((ROUND(((AE1696-((EU1696*ROUND(2,7))))*I1696),0)*BS1696),0))</f>
        <v/>
      </c>
      <c r="S1696">
        <f>ROUND(CT1696*I1696,0)</f>
        <v/>
      </c>
      <c r="T1696">
        <f>ROUND(CU1696*I1696,0)</f>
        <v/>
      </c>
      <c r="U1696">
        <f>ROUND(CV1696*I1696,7)</f>
        <v/>
      </c>
      <c r="V1696">
        <f>ROUND(CW1696*I1696,7)</f>
        <v/>
      </c>
      <c r="W1696">
        <f>ROUND(CX1696*I1696,0)</f>
        <v/>
      </c>
      <c r="X1696">
        <f>ROUND(CY1696,0)</f>
        <v/>
      </c>
      <c r="Y1696">
        <f>ROUND(CZ1696,0)</f>
        <v/>
      </c>
      <c r="AA1696" t="n">
        <v>78869116</v>
      </c>
      <c r="AB1696">
        <f>ROUND((AC1696+AD1696+AF1696),2)</f>
        <v/>
      </c>
      <c r="AC1696">
        <f>ROUND(((ES1696*ROUND(2,7))),2)</f>
        <v/>
      </c>
      <c r="AD1696">
        <f>ROUND(((((ET1696*ROUND(2,7)))-((EU1696*ROUND(2,7))))+AE1696),2)</f>
        <v/>
      </c>
      <c r="AE1696">
        <f>ROUND(((EU1696*ROUND(2,7))),2)</f>
        <v/>
      </c>
      <c r="AF1696">
        <f>ROUND(((EV1696*ROUND(2,7))),2)</f>
        <v/>
      </c>
      <c r="AG1696">
        <f>ROUND((AP1696),2)</f>
        <v/>
      </c>
      <c r="AH1696">
        <f>((EW1696*ROUND(2,7)))</f>
        <v/>
      </c>
      <c r="AI1696">
        <f>((EX1696*ROUND(2,7)))</f>
        <v/>
      </c>
      <c r="AJ1696">
        <f>(AS1696)</f>
        <v/>
      </c>
      <c r="AK1696" t="n">
        <v>107.11</v>
      </c>
      <c r="AL1696" t="n">
        <v>4.28</v>
      </c>
      <c r="AM1696" t="n">
        <v>44.51</v>
      </c>
      <c r="AN1696" t="n">
        <v>0</v>
      </c>
      <c r="AO1696" t="n">
        <v>58.32</v>
      </c>
      <c r="AP1696" t="n">
        <v>0</v>
      </c>
      <c r="AQ1696" t="n">
        <v>5.01</v>
      </c>
      <c r="AR1696" t="n">
        <v>0</v>
      </c>
      <c r="AS1696" t="n">
        <v>0</v>
      </c>
      <c r="AT1696" t="n">
        <v>121</v>
      </c>
      <c r="AU1696" t="n">
        <v>72</v>
      </c>
      <c r="AV1696" t="n">
        <v>1</v>
      </c>
      <c r="AW1696" t="n">
        <v>1</v>
      </c>
      <c r="AZ1696" t="n">
        <v>1</v>
      </c>
      <c r="BA1696" t="n">
        <v>52.25</v>
      </c>
      <c r="BB1696" t="n">
        <v>5.97</v>
      </c>
      <c r="BC1696" t="n">
        <v>11.38</v>
      </c>
      <c r="BD1696" t="inlineStr"/>
      <c r="BE1696" t="inlineStr"/>
      <c r="BF1696" t="inlineStr"/>
      <c r="BG1696" t="inlineStr"/>
      <c r="BH1696" t="n">
        <v>0</v>
      </c>
      <c r="BI1696" t="n">
        <v>1</v>
      </c>
      <c r="BJ1696" t="inlineStr">
        <is>
          <t>ТЕР Московской обл., 16-07-005-1, приказ Минстроя России №675/пр от 28.02.2017 № 260/пр</t>
        </is>
      </c>
      <c r="BM1696" t="n">
        <v>16001</v>
      </c>
      <c r="BN1696" t="n">
        <v>0</v>
      </c>
      <c r="BO1696" t="inlineStr">
        <is>
          <t>16-07-005-1</t>
        </is>
      </c>
      <c r="BP1696" t="n">
        <v>1</v>
      </c>
      <c r="BQ1696" t="n">
        <v>2</v>
      </c>
      <c r="BR1696" t="n">
        <v>0</v>
      </c>
      <c r="BS1696" t="n">
        <v>52.25</v>
      </c>
      <c r="BT1696" t="n">
        <v>1</v>
      </c>
      <c r="BU1696" t="n">
        <v>1</v>
      </c>
      <c r="BV1696" t="n">
        <v>1</v>
      </c>
      <c r="BW1696" t="n">
        <v>1</v>
      </c>
      <c r="BX1696" t="n">
        <v>1</v>
      </c>
      <c r="BY1696" t="inlineStr"/>
      <c r="BZ1696" t="n">
        <v>121</v>
      </c>
      <c r="CA1696" t="n">
        <v>72</v>
      </c>
      <c r="CB1696" t="inlineStr"/>
      <c r="CE1696" t="n">
        <v>12</v>
      </c>
      <c r="CF1696" t="n">
        <v>0</v>
      </c>
      <c r="CG1696" t="n">
        <v>0</v>
      </c>
      <c r="CM1696" t="n">
        <v>0</v>
      </c>
      <c r="CN1696" t="inlineStr"/>
      <c r="CO1696" t="n">
        <v>0</v>
      </c>
      <c r="CP1696">
        <f>(P1696+Q1696+S1696)</f>
        <v/>
      </c>
      <c r="CQ1696">
        <f>AC1696*BC1696</f>
        <v/>
      </c>
      <c r="CR1696">
        <f>(ROUND((ROUND((((ET1696*ROUND(2,7)))*1),0)*BB1696),0)+ROUND((ROUND(((AE1696-((EU1696*ROUND(2,7))))*1),0)*BS1696),0))</f>
        <v/>
      </c>
      <c r="CS1696">
        <f>(ROUND((ROUND((((EU1696*ROUND(2,7)))*1),0)*BS1696),0)+ROUND((ROUND(((AE1696-((EU1696*ROUND(2,7))))*1),0)*BS1696),0))</f>
        <v/>
      </c>
      <c r="CT1696">
        <f>AF1696*BA1696</f>
        <v/>
      </c>
      <c r="CU1696">
        <f>AG1696</f>
        <v/>
      </c>
      <c r="CV1696">
        <f>AH1696</f>
        <v/>
      </c>
      <c r="CW1696">
        <f>AI1696</f>
        <v/>
      </c>
      <c r="CX1696">
        <f>AJ1696</f>
        <v/>
      </c>
      <c r="CY1696">
        <f>(((S1696+R1696)*AT1696)/100)</f>
        <v/>
      </c>
      <c r="CZ1696">
        <f>(((S1696+R1696)*AU1696)/100)</f>
        <v/>
      </c>
      <c r="DC1696" t="inlineStr"/>
      <c r="DD1696" t="inlineStr">
        <is>
          <t>)*2</t>
        </is>
      </c>
      <c r="DE1696" t="inlineStr">
        <is>
          <t>)*2</t>
        </is>
      </c>
      <c r="DF1696" t="inlineStr">
        <is>
          <t>)*2</t>
        </is>
      </c>
      <c r="DG1696" t="inlineStr">
        <is>
          <t>)*2</t>
        </is>
      </c>
      <c r="DH1696" t="inlineStr"/>
      <c r="DI1696" t="inlineStr">
        <is>
          <t>)*2</t>
        </is>
      </c>
      <c r="DJ1696" t="inlineStr">
        <is>
          <t>)*2</t>
        </is>
      </c>
      <c r="DK1696" t="inlineStr"/>
      <c r="DL1696" t="inlineStr"/>
      <c r="DM1696" t="inlineStr"/>
      <c r="DN1696" t="n">
        <v>0</v>
      </c>
      <c r="DO1696" t="n">
        <v>0</v>
      </c>
      <c r="DP1696" t="n">
        <v>1</v>
      </c>
      <c r="DQ1696" t="n">
        <v>1</v>
      </c>
      <c r="DU1696" t="n">
        <v>1013</v>
      </c>
      <c r="DV1696" t="inlineStr">
        <is>
          <t>100 м трубопровода</t>
        </is>
      </c>
      <c r="DW1696" t="inlineStr">
        <is>
          <t>100 м трубопровода</t>
        </is>
      </c>
      <c r="DX1696" t="n">
        <v>1</v>
      </c>
      <c r="DZ1696" t="inlineStr"/>
      <c r="EA1696" t="inlineStr"/>
      <c r="EB1696" t="inlineStr"/>
      <c r="EC1696" t="inlineStr"/>
      <c r="EE1696" t="n">
        <v>78725882</v>
      </c>
      <c r="EF1696" t="n">
        <v>2</v>
      </c>
      <c r="EG1696" t="inlineStr">
        <is>
          <t>Общестроительные работы</t>
        </is>
      </c>
      <c r="EH1696" t="n">
        <v>16</v>
      </c>
      <c r="EI169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696" t="n">
        <v>1</v>
      </c>
      <c r="EK1696" t="n">
        <v>16001</v>
      </c>
      <c r="EL1696" t="inlineStr">
        <is>
          <t>Трубопроводы внутренние</t>
        </is>
      </c>
      <c r="EM1696" t="inlineStr">
        <is>
          <t>ФЕР-16</t>
        </is>
      </c>
      <c r="EO1696" t="inlineStr"/>
      <c r="EQ1696" t="n">
        <v>0</v>
      </c>
      <c r="ER1696" t="n">
        <v>107.11</v>
      </c>
      <c r="ES1696" t="n">
        <v>4.28</v>
      </c>
      <c r="ET1696" t="n">
        <v>44.51</v>
      </c>
      <c r="EU1696" t="n">
        <v>0</v>
      </c>
      <c r="EV1696" t="n">
        <v>58.32</v>
      </c>
      <c r="EW1696" t="n">
        <v>5.01</v>
      </c>
      <c r="EX1696" t="n">
        <v>0</v>
      </c>
      <c r="EY1696" t="n">
        <v>0</v>
      </c>
      <c r="FQ1696" t="n">
        <v>0</v>
      </c>
      <c r="FR1696" t="n">
        <v>0</v>
      </c>
      <c r="FS1696" t="n">
        <v>0</v>
      </c>
      <c r="FX1696" t="n">
        <v>121</v>
      </c>
      <c r="FY1696" t="n">
        <v>72</v>
      </c>
      <c r="GA1696" t="inlineStr"/>
      <c r="GD1696" t="n">
        <v>1</v>
      </c>
      <c r="GF1696" t="n">
        <v>635989612</v>
      </c>
      <c r="GG1696" t="n">
        <v>2</v>
      </c>
      <c r="GH1696" t="n">
        <v>1</v>
      </c>
      <c r="GI1696" t="n">
        <v>2</v>
      </c>
      <c r="GJ1696" t="n">
        <v>0</v>
      </c>
      <c r="GK1696" t="n">
        <v>0</v>
      </c>
      <c r="GL1696">
        <f>ROUND(IF(AND(BH1696=3,BI1696=3,FS1696&lt;&gt;0),P1696,0),0)</f>
        <v/>
      </c>
      <c r="GM1696">
        <f>ROUND(O1696+X1696+Y1696,0)+GX1696</f>
        <v/>
      </c>
      <c r="GN1696">
        <f>IF(OR(BI1696=0,BI1696=1),GM1696-GX1696,0)</f>
        <v/>
      </c>
      <c r="GO1696">
        <f>IF(BI1696=2,GM1696-GX1696,0)</f>
        <v/>
      </c>
      <c r="GP1696">
        <f>IF(BI1696=4,GM1696-GX1696,0)</f>
        <v/>
      </c>
      <c r="GR1696" t="n">
        <v>0</v>
      </c>
      <c r="GS1696" t="n">
        <v>3</v>
      </c>
      <c r="GT1696" t="n">
        <v>0</v>
      </c>
      <c r="GU1696" t="inlineStr"/>
      <c r="GV1696">
        <f>ROUND((GT1696),2)</f>
        <v/>
      </c>
      <c r="GW1696" t="n">
        <v>1</v>
      </c>
      <c r="GX1696">
        <f>ROUND(HC1696*I1696,0)</f>
        <v/>
      </c>
      <c r="HA1696" t="n">
        <v>0</v>
      </c>
      <c r="HB1696" t="n">
        <v>0</v>
      </c>
      <c r="HC1696">
        <f>GV1696*GW1696</f>
        <v/>
      </c>
      <c r="HE1696" t="inlineStr"/>
      <c r="HF1696" t="inlineStr"/>
      <c r="HM1696" t="inlineStr"/>
      <c r="HN1696" t="inlineStr">
        <is>
          <t>Пр/812-016.0-1</t>
        </is>
      </c>
      <c r="HO1696" t="inlineStr">
        <is>
          <t>Пр/774-016.0</t>
        </is>
      </c>
      <c r="HP169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69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696" t="n">
        <v>0</v>
      </c>
      <c r="IK1696" t="n">
        <v>0</v>
      </c>
    </row>
    <row r="1697"/>
    <row r="1698">
      <c r="A1698" s="435" t="n">
        <v>51</v>
      </c>
      <c r="B1698" s="435">
        <f>B1692</f>
        <v/>
      </c>
      <c r="C1698" s="435">
        <f>A1692</f>
        <v/>
      </c>
      <c r="D1698" s="435">
        <f>ROW(A1692)</f>
        <v/>
      </c>
      <c r="E1698" s="435" t="n"/>
      <c r="F1698" s="435">
        <f>IF(F1692&lt;&gt;"",F1692,"")</f>
        <v/>
      </c>
      <c r="G1698" s="435">
        <f>IF(G1692&lt;&gt;"",G1692,"")</f>
        <v/>
      </c>
      <c r="H1698" s="435" t="n">
        <v>0</v>
      </c>
      <c r="I1698" s="435" t="n"/>
      <c r="J1698" s="435" t="n"/>
      <c r="K1698" s="435" t="n"/>
      <c r="L1698" s="435" t="n"/>
      <c r="M1698" s="435" t="n"/>
      <c r="N1698" s="435" t="n"/>
      <c r="O1698" s="435" t="n">
        <v>0</v>
      </c>
      <c r="P1698" s="435" t="n">
        <v>0</v>
      </c>
      <c r="Q1698" s="435" t="n">
        <v>0</v>
      </c>
      <c r="R1698" s="435" t="n">
        <v>0</v>
      </c>
      <c r="S1698" s="435" t="n">
        <v>0</v>
      </c>
      <c r="T1698" s="435" t="n">
        <v>0</v>
      </c>
      <c r="U1698" s="435" t="n">
        <v>0</v>
      </c>
      <c r="V1698" s="435" t="n">
        <v>0</v>
      </c>
      <c r="W1698" s="435" t="n">
        <v>0</v>
      </c>
      <c r="X1698" s="435" t="n">
        <v>0</v>
      </c>
      <c r="Y1698" s="435" t="n">
        <v>0</v>
      </c>
      <c r="Z1698" s="435" t="n"/>
      <c r="AA1698" s="435" t="n"/>
      <c r="AB1698" s="435" t="n"/>
      <c r="AC1698" s="435" t="n"/>
      <c r="AD1698" s="435" t="n"/>
      <c r="AE1698" s="435" t="n"/>
      <c r="AF1698" s="435" t="n"/>
      <c r="AG1698" s="435" t="n"/>
      <c r="AH1698" s="435" t="n"/>
      <c r="AI1698" s="435" t="n"/>
      <c r="AJ1698" s="435" t="n"/>
      <c r="AK1698" s="435" t="n"/>
      <c r="AL1698" s="435" t="n"/>
      <c r="AM1698" s="435" t="n"/>
      <c r="AN1698" s="435" t="n"/>
      <c r="AO1698" s="435">
        <f>ROUND(BX1698,0)</f>
        <v/>
      </c>
      <c r="AP1698" s="435">
        <f>ROUND(BY1698,0)</f>
        <v/>
      </c>
      <c r="AQ1698" s="435">
        <f>ROUND(BZ1698,0)</f>
        <v/>
      </c>
      <c r="AR1698" s="435">
        <f>ROUND(CA1698,0)</f>
        <v/>
      </c>
      <c r="AS1698" s="435">
        <f>ROUND(CB1698,0)</f>
        <v/>
      </c>
      <c r="AT1698" s="435">
        <f>ROUND(CC1698,0)</f>
        <v/>
      </c>
      <c r="AU1698" s="435">
        <f>ROUND(CD1698,0)</f>
        <v/>
      </c>
      <c r="AV1698" s="435">
        <f>ROUND(CE1698,0)</f>
        <v/>
      </c>
      <c r="AW1698" s="435">
        <f>ROUND(CF1698,0)</f>
        <v/>
      </c>
      <c r="AX1698" s="435">
        <f>ROUND(CG1698,0)</f>
        <v/>
      </c>
      <c r="AY1698" s="435">
        <f>ROUND(CH1698,0)</f>
        <v/>
      </c>
      <c r="AZ1698" s="435">
        <f>ROUND(CI1698,0)</f>
        <v/>
      </c>
      <c r="BA1698" s="435">
        <f>ROUND(CJ1698,0)</f>
        <v/>
      </c>
      <c r="BB1698" s="435">
        <f>ROUND(CK1698,0)</f>
        <v/>
      </c>
      <c r="BC1698" s="435">
        <f>ROUND(CL1698,0)</f>
        <v/>
      </c>
      <c r="BD1698" s="435">
        <f>ROUND(CM1698,0)</f>
        <v/>
      </c>
      <c r="BE1698" s="435" t="n"/>
      <c r="BF1698" s="435" t="n"/>
      <c r="BG1698" s="435" t="n"/>
      <c r="BH1698" s="435" t="n"/>
      <c r="BI1698" s="435" t="n"/>
      <c r="BJ1698" s="435" t="n"/>
      <c r="BK1698" s="435" t="n"/>
      <c r="BL1698" s="435" t="n"/>
      <c r="BM1698" s="435" t="n"/>
      <c r="BN1698" s="435" t="n"/>
      <c r="BO1698" s="435" t="n"/>
      <c r="BP1698" s="435" t="n"/>
      <c r="BQ1698" s="435" t="n"/>
      <c r="BR1698" s="435" t="n"/>
      <c r="BS1698" s="435" t="n"/>
      <c r="BT1698" s="435" t="n"/>
      <c r="BU1698" s="435" t="n"/>
      <c r="BV1698" s="435" t="n"/>
      <c r="BW1698" s="435" t="n"/>
      <c r="BX1698" s="435" t="n"/>
      <c r="BY1698" s="435" t="n"/>
      <c r="BZ1698" s="435" t="n"/>
      <c r="CA1698" s="435" t="n"/>
      <c r="CB1698" s="435" t="n"/>
      <c r="CC1698" s="435" t="n"/>
      <c r="CD1698" s="435" t="n"/>
      <c r="CE1698" s="435" t="n"/>
      <c r="CF1698" s="435" t="n"/>
      <c r="CG1698" s="435" t="n"/>
      <c r="CH1698" s="435" t="n"/>
      <c r="CI1698" s="435" t="n"/>
      <c r="CJ1698" s="435" t="n"/>
      <c r="CK1698" s="435" t="n"/>
      <c r="CL1698" s="435" t="n"/>
      <c r="CM1698" s="435" t="n"/>
      <c r="CN1698" s="435" t="n"/>
      <c r="CO1698" s="435" t="n"/>
      <c r="CP1698" s="435" t="n"/>
      <c r="CQ1698" s="435" t="n"/>
      <c r="CR1698" s="435" t="n"/>
      <c r="CS1698" s="435" t="n"/>
      <c r="CT1698" s="435" t="n"/>
      <c r="CU1698" s="435" t="n"/>
      <c r="CV1698" s="435" t="n"/>
      <c r="CW1698" s="435" t="n"/>
      <c r="CX1698" s="435" t="n"/>
      <c r="CY1698" s="435" t="n"/>
      <c r="CZ1698" s="435" t="n"/>
      <c r="DA1698" s="435" t="n"/>
      <c r="DB1698" s="435" t="n"/>
      <c r="DC1698" s="435" t="n"/>
      <c r="DD1698" s="435" t="n"/>
      <c r="DE1698" s="435" t="n"/>
      <c r="DF1698" s="435" t="n"/>
      <c r="DG1698" s="436" t="n"/>
      <c r="DH1698" s="436" t="n"/>
      <c r="DI1698" s="436" t="n"/>
      <c r="DJ1698" s="436" t="n"/>
      <c r="DK1698" s="436" t="n"/>
      <c r="DL1698" s="436" t="n"/>
      <c r="DM1698" s="436" t="n"/>
      <c r="DN1698" s="436" t="n"/>
      <c r="DO1698" s="436" t="n"/>
      <c r="DP1698" s="436" t="n"/>
      <c r="DQ1698" s="436" t="n"/>
      <c r="DR1698" s="436" t="n"/>
      <c r="DS1698" s="436" t="n"/>
      <c r="DT1698" s="436" t="n"/>
      <c r="DU1698" s="436" t="n"/>
      <c r="DV1698" s="436" t="n"/>
      <c r="DW1698" s="436" t="n"/>
      <c r="DX1698" s="436" t="n"/>
      <c r="DY1698" s="436" t="n"/>
      <c r="DZ1698" s="436" t="n"/>
      <c r="EA1698" s="436" t="n"/>
      <c r="EB1698" s="436" t="n"/>
      <c r="EC1698" s="436" t="n"/>
      <c r="ED1698" s="436" t="n"/>
      <c r="EE1698" s="436" t="n"/>
      <c r="EF1698" s="436" t="n"/>
      <c r="EG1698" s="436" t="n"/>
      <c r="EH1698" s="436" t="n"/>
      <c r="EI1698" s="436" t="n"/>
      <c r="EJ1698" s="436" t="n"/>
      <c r="EK1698" s="436" t="n"/>
      <c r="EL1698" s="436" t="n"/>
      <c r="EM1698" s="436" t="n"/>
      <c r="EN1698" s="436" t="n"/>
      <c r="EO1698" s="436" t="n"/>
      <c r="EP1698" s="436" t="n"/>
      <c r="EQ1698" s="436" t="n"/>
      <c r="ER1698" s="436" t="n"/>
      <c r="ES1698" s="436" t="n"/>
      <c r="ET1698" s="436" t="n"/>
      <c r="EU1698" s="436" t="n"/>
      <c r="EV1698" s="436" t="n"/>
      <c r="EW1698" s="436" t="n"/>
      <c r="EX1698" s="436" t="n"/>
      <c r="EY1698" s="436" t="n"/>
      <c r="EZ1698" s="436" t="n"/>
      <c r="FA1698" s="436" t="n"/>
      <c r="FB1698" s="436" t="n"/>
      <c r="FC1698" s="436" t="n"/>
      <c r="FD1698" s="436" t="n"/>
      <c r="FE1698" s="436" t="n"/>
      <c r="FF1698" s="436" t="n"/>
      <c r="FG1698" s="436" t="n"/>
      <c r="FH1698" s="436" t="n"/>
      <c r="FI1698" s="436" t="n"/>
      <c r="FJ1698" s="436" t="n"/>
      <c r="FK1698" s="436" t="n"/>
      <c r="FL1698" s="436" t="n"/>
      <c r="FM1698" s="436" t="n"/>
      <c r="FN1698" s="436" t="n"/>
      <c r="FO1698" s="436" t="n"/>
      <c r="FP1698" s="436" t="n"/>
      <c r="FQ1698" s="436" t="n"/>
      <c r="FR1698" s="436" t="n"/>
      <c r="FS1698" s="436" t="n"/>
      <c r="FT1698" s="436" t="n"/>
      <c r="FU1698" s="436" t="n"/>
      <c r="FV1698" s="436" t="n"/>
      <c r="FW1698" s="436" t="n"/>
      <c r="FX1698" s="436" t="n"/>
      <c r="FY1698" s="436" t="n"/>
      <c r="FZ1698" s="436" t="n"/>
      <c r="GA1698" s="436" t="n"/>
      <c r="GB1698" s="436" t="n"/>
      <c r="GC1698" s="436" t="n"/>
      <c r="GD1698" s="436" t="n"/>
      <c r="GE1698" s="436" t="n"/>
      <c r="GF1698" s="436" t="n"/>
      <c r="GG1698" s="436" t="n"/>
      <c r="GH1698" s="436" t="n"/>
      <c r="GI1698" s="436" t="n"/>
      <c r="GJ1698" s="436" t="n"/>
      <c r="GK1698" s="436" t="n"/>
      <c r="GL1698" s="436" t="n"/>
      <c r="GM1698" s="436" t="n"/>
      <c r="GN1698" s="436" t="n"/>
      <c r="GO1698" s="436" t="n"/>
      <c r="GP1698" s="436" t="n"/>
      <c r="GQ1698" s="436" t="n"/>
      <c r="GR1698" s="436" t="n"/>
      <c r="GS1698" s="436" t="n"/>
      <c r="GT1698" s="436" t="n"/>
      <c r="GU1698" s="436" t="n"/>
      <c r="GV1698" s="436" t="n"/>
      <c r="GW1698" s="436" t="n"/>
      <c r="GX1698" s="436" t="n">
        <v>0</v>
      </c>
    </row>
    <row r="1699"/>
    <row r="1700">
      <c r="A1700" s="437" t="n">
        <v>50</v>
      </c>
      <c r="B1700" s="437" t="n">
        <v>0</v>
      </c>
      <c r="C1700" s="437" t="n">
        <v>0</v>
      </c>
      <c r="D1700" s="437" t="n">
        <v>1</v>
      </c>
      <c r="E1700" s="437" t="n">
        <v>201</v>
      </c>
      <c r="F1700" s="437">
        <f>ROUND(Source!O1698,O1700)</f>
        <v/>
      </c>
      <c r="G1700" s="437" t="inlineStr">
        <is>
          <t>ПЗ</t>
        </is>
      </c>
      <c r="H1700" s="437" t="inlineStr">
        <is>
          <t>Прямые затраты</t>
        </is>
      </c>
      <c r="I1700" s="437" t="n"/>
      <c r="J1700" s="437" t="n"/>
      <c r="K1700" s="437" t="n">
        <v>201</v>
      </c>
      <c r="L1700" s="437" t="n">
        <v>1</v>
      </c>
      <c r="M1700" s="437" t="n">
        <v>3</v>
      </c>
      <c r="N1700" s="437" t="inlineStr"/>
      <c r="O1700" s="437" t="n">
        <v>0</v>
      </c>
      <c r="P1700" s="437" t="n"/>
      <c r="Q1700" s="437" t="n"/>
      <c r="R1700" s="437" t="n"/>
      <c r="S1700" s="437" t="n"/>
      <c r="T1700" s="437" t="n"/>
      <c r="U1700" s="437" t="n"/>
      <c r="V1700" s="437" t="n"/>
      <c r="W1700" s="437" t="n">
        <v>0</v>
      </c>
      <c r="X1700" s="437" t="n">
        <v>1</v>
      </c>
      <c r="Y1700" s="437" t="n">
        <v>0</v>
      </c>
      <c r="Z1700" s="437" t="n"/>
      <c r="AA1700" s="437" t="n"/>
      <c r="AB1700" s="437" t="n"/>
    </row>
    <row r="1701">
      <c r="A1701" s="437" t="n">
        <v>50</v>
      </c>
      <c r="B1701" s="437" t="n">
        <v>0</v>
      </c>
      <c r="C1701" s="437" t="n">
        <v>0</v>
      </c>
      <c r="D1701" s="437" t="n">
        <v>1</v>
      </c>
      <c r="E1701" s="437" t="n">
        <v>202</v>
      </c>
      <c r="F1701" s="437">
        <f>ROUND(Source!P1698,O1701)</f>
        <v/>
      </c>
      <c r="G1701" s="437" t="inlineStr">
        <is>
          <t>СтМатОб</t>
        </is>
      </c>
      <c r="H1701" s="437" t="inlineStr">
        <is>
          <t>Стоимость материальных ресурсов (всего)</t>
        </is>
      </c>
      <c r="I1701" s="437" t="n"/>
      <c r="J1701" s="437" t="n"/>
      <c r="K1701" s="437" t="n">
        <v>202</v>
      </c>
      <c r="L1701" s="437" t="n">
        <v>2</v>
      </c>
      <c r="M1701" s="437" t="n">
        <v>3</v>
      </c>
      <c r="N1701" s="437" t="inlineStr"/>
      <c r="O1701" s="437" t="n">
        <v>0</v>
      </c>
      <c r="P1701" s="437" t="n"/>
      <c r="Q1701" s="437" t="n"/>
      <c r="R1701" s="437" t="n"/>
      <c r="S1701" s="437" t="n"/>
      <c r="T1701" s="437" t="n"/>
      <c r="U1701" s="437" t="n"/>
      <c r="V1701" s="437" t="n"/>
      <c r="W1701" s="437" t="n">
        <v>0</v>
      </c>
      <c r="X1701" s="437" t="n">
        <v>1</v>
      </c>
      <c r="Y1701" s="437" t="n">
        <v>0</v>
      </c>
      <c r="Z1701" s="437" t="n"/>
      <c r="AA1701" s="437" t="n"/>
      <c r="AB1701" s="437" t="n"/>
    </row>
    <row r="1702">
      <c r="A1702" s="437" t="n">
        <v>50</v>
      </c>
      <c r="B1702" s="437" t="n">
        <v>0</v>
      </c>
      <c r="C1702" s="437" t="n">
        <v>0</v>
      </c>
      <c r="D1702" s="437" t="n">
        <v>1</v>
      </c>
      <c r="E1702" s="437" t="n">
        <v>222</v>
      </c>
      <c r="F1702" s="437">
        <f>ROUND(Source!AO1698,O1702)</f>
        <v/>
      </c>
      <c r="G1702" s="437" t="inlineStr">
        <is>
          <t>СтМатОбЗак</t>
        </is>
      </c>
      <c r="H1702" s="437" t="inlineStr">
        <is>
          <t>Стоимость материалов и оборудования заказчика</t>
        </is>
      </c>
      <c r="I1702" s="437" t="n"/>
      <c r="J1702" s="437" t="n"/>
      <c r="K1702" s="437" t="n">
        <v>222</v>
      </c>
      <c r="L1702" s="437" t="n">
        <v>3</v>
      </c>
      <c r="M1702" s="437" t="n">
        <v>3</v>
      </c>
      <c r="N1702" s="437" t="inlineStr"/>
      <c r="O1702" s="437" t="n">
        <v>0</v>
      </c>
      <c r="P1702" s="437" t="n"/>
      <c r="Q1702" s="437" t="n"/>
      <c r="R1702" s="437" t="n"/>
      <c r="S1702" s="437" t="n"/>
      <c r="T1702" s="437" t="n"/>
      <c r="U1702" s="437" t="n"/>
      <c r="V1702" s="437" t="n"/>
      <c r="W1702" s="437" t="n">
        <v>0</v>
      </c>
      <c r="X1702" s="437" t="n">
        <v>1</v>
      </c>
      <c r="Y1702" s="437" t="n">
        <v>0</v>
      </c>
      <c r="Z1702" s="437" t="n"/>
      <c r="AA1702" s="437" t="n"/>
      <c r="AB1702" s="437" t="n"/>
    </row>
    <row r="1703">
      <c r="A1703" s="437" t="n">
        <v>50</v>
      </c>
      <c r="B1703" s="437" t="n">
        <v>0</v>
      </c>
      <c r="C1703" s="437" t="n">
        <v>0</v>
      </c>
      <c r="D1703" s="437" t="n">
        <v>1</v>
      </c>
      <c r="E1703" s="437" t="n">
        <v>225</v>
      </c>
      <c r="F1703" s="437">
        <f>ROUND(Source!AV1698,O1703)</f>
        <v/>
      </c>
      <c r="G1703" s="437" t="inlineStr">
        <is>
          <t>СтМатОбПод</t>
        </is>
      </c>
      <c r="H1703" s="437" t="inlineStr">
        <is>
          <t>Стоимость материалов и оборудования подрядчика</t>
        </is>
      </c>
      <c r="I1703" s="437" t="n"/>
      <c r="J1703" s="437" t="n"/>
      <c r="K1703" s="437" t="n">
        <v>225</v>
      </c>
      <c r="L1703" s="437" t="n">
        <v>4</v>
      </c>
      <c r="M1703" s="437" t="n">
        <v>3</v>
      </c>
      <c r="N1703" s="437" t="inlineStr"/>
      <c r="O1703" s="437" t="n">
        <v>0</v>
      </c>
      <c r="P1703" s="437" t="n"/>
      <c r="Q1703" s="437" t="n"/>
      <c r="R1703" s="437" t="n"/>
      <c r="S1703" s="437" t="n"/>
      <c r="T1703" s="437" t="n"/>
      <c r="U1703" s="437" t="n"/>
      <c r="V1703" s="437" t="n"/>
      <c r="W1703" s="437" t="n">
        <v>0</v>
      </c>
      <c r="X1703" s="437" t="n">
        <v>1</v>
      </c>
      <c r="Y1703" s="437" t="n">
        <v>0</v>
      </c>
      <c r="Z1703" s="437" t="n"/>
      <c r="AA1703" s="437" t="n"/>
      <c r="AB1703" s="437" t="n"/>
    </row>
    <row r="1704">
      <c r="A1704" s="437" t="n">
        <v>50</v>
      </c>
      <c r="B1704" s="437" t="n">
        <v>0</v>
      </c>
      <c r="C1704" s="437" t="n">
        <v>0</v>
      </c>
      <c r="D1704" s="437" t="n">
        <v>1</v>
      </c>
      <c r="E1704" s="437" t="n">
        <v>226</v>
      </c>
      <c r="F1704" s="437">
        <f>ROUND(Source!AW1698,O1704)</f>
        <v/>
      </c>
      <c r="G1704" s="437" t="inlineStr">
        <is>
          <t>СтМат</t>
        </is>
      </c>
      <c r="H1704" s="437" t="inlineStr">
        <is>
          <t>Стоимость материалов (всего)</t>
        </is>
      </c>
      <c r="I1704" s="437" t="n"/>
      <c r="J1704" s="437" t="n"/>
      <c r="K1704" s="437" t="n">
        <v>226</v>
      </c>
      <c r="L1704" s="437" t="n">
        <v>5</v>
      </c>
      <c r="M1704" s="437" t="n">
        <v>3</v>
      </c>
      <c r="N1704" s="437" t="inlineStr"/>
      <c r="O1704" s="437" t="n">
        <v>0</v>
      </c>
      <c r="P1704" s="437" t="n"/>
      <c r="Q1704" s="437" t="n"/>
      <c r="R1704" s="437" t="n"/>
      <c r="S1704" s="437" t="n"/>
      <c r="T1704" s="437" t="n"/>
      <c r="U1704" s="437" t="n"/>
      <c r="V1704" s="437" t="n"/>
      <c r="W1704" s="437" t="n">
        <v>0</v>
      </c>
      <c r="X1704" s="437" t="n">
        <v>1</v>
      </c>
      <c r="Y1704" s="437" t="n">
        <v>0</v>
      </c>
      <c r="Z1704" s="437" t="n"/>
      <c r="AA1704" s="437" t="n"/>
      <c r="AB1704" s="437" t="n"/>
    </row>
    <row r="1705">
      <c r="A1705" s="437" t="n">
        <v>50</v>
      </c>
      <c r="B1705" s="437" t="n">
        <v>0</v>
      </c>
      <c r="C1705" s="437" t="n">
        <v>0</v>
      </c>
      <c r="D1705" s="437" t="n">
        <v>1</v>
      </c>
      <c r="E1705" s="437" t="n">
        <v>227</v>
      </c>
      <c r="F1705" s="437">
        <f>ROUND(Source!AX1698,O1705)</f>
        <v/>
      </c>
      <c r="G1705" s="437" t="inlineStr">
        <is>
          <t>СтМатЗак</t>
        </is>
      </c>
      <c r="H1705" s="437" t="inlineStr">
        <is>
          <t>Стоимость материалов заказчика</t>
        </is>
      </c>
      <c r="I1705" s="437" t="n"/>
      <c r="J1705" s="437" t="n"/>
      <c r="K1705" s="437" t="n">
        <v>227</v>
      </c>
      <c r="L1705" s="437" t="n">
        <v>6</v>
      </c>
      <c r="M1705" s="437" t="n">
        <v>3</v>
      </c>
      <c r="N1705" s="437" t="inlineStr"/>
      <c r="O1705" s="437" t="n">
        <v>0</v>
      </c>
      <c r="P1705" s="437" t="n"/>
      <c r="Q1705" s="437" t="n"/>
      <c r="R1705" s="437" t="n"/>
      <c r="S1705" s="437" t="n"/>
      <c r="T1705" s="437" t="n"/>
      <c r="U1705" s="437" t="n"/>
      <c r="V1705" s="437" t="n"/>
      <c r="W1705" s="437" t="n">
        <v>0</v>
      </c>
      <c r="X1705" s="437" t="n">
        <v>1</v>
      </c>
      <c r="Y1705" s="437" t="n">
        <v>0</v>
      </c>
      <c r="Z1705" s="437" t="n"/>
      <c r="AA1705" s="437" t="n"/>
      <c r="AB1705" s="437" t="n"/>
    </row>
    <row r="1706">
      <c r="A1706" s="437" t="n">
        <v>50</v>
      </c>
      <c r="B1706" s="437" t="n">
        <v>0</v>
      </c>
      <c r="C1706" s="437" t="n">
        <v>0</v>
      </c>
      <c r="D1706" s="437" t="n">
        <v>1</v>
      </c>
      <c r="E1706" s="437" t="n">
        <v>228</v>
      </c>
      <c r="F1706" s="437">
        <f>ROUND(Source!AY1698,O1706)</f>
        <v/>
      </c>
      <c r="G1706" s="437" t="inlineStr">
        <is>
          <t>СтМатПод</t>
        </is>
      </c>
      <c r="H1706" s="437" t="inlineStr">
        <is>
          <t>Стоимость материалов подрядчика</t>
        </is>
      </c>
      <c r="I1706" s="437" t="n"/>
      <c r="J1706" s="437" t="n"/>
      <c r="K1706" s="437" t="n">
        <v>228</v>
      </c>
      <c r="L1706" s="437" t="n">
        <v>7</v>
      </c>
      <c r="M1706" s="437" t="n">
        <v>3</v>
      </c>
      <c r="N1706" s="437" t="inlineStr"/>
      <c r="O1706" s="437" t="n">
        <v>0</v>
      </c>
      <c r="P1706" s="437" t="n"/>
      <c r="Q1706" s="437" t="n"/>
      <c r="R1706" s="437" t="n"/>
      <c r="S1706" s="437" t="n"/>
      <c r="T1706" s="437" t="n"/>
      <c r="U1706" s="437" t="n"/>
      <c r="V1706" s="437" t="n"/>
      <c r="W1706" s="437" t="n">
        <v>0</v>
      </c>
      <c r="X1706" s="437" t="n">
        <v>1</v>
      </c>
      <c r="Y1706" s="437" t="n">
        <v>0</v>
      </c>
      <c r="Z1706" s="437" t="n"/>
      <c r="AA1706" s="437" t="n"/>
      <c r="AB1706" s="437" t="n"/>
    </row>
    <row r="1707">
      <c r="A1707" s="437" t="n">
        <v>50</v>
      </c>
      <c r="B1707" s="437" t="n">
        <v>0</v>
      </c>
      <c r="C1707" s="437" t="n">
        <v>0</v>
      </c>
      <c r="D1707" s="437" t="n">
        <v>1</v>
      </c>
      <c r="E1707" s="437" t="n">
        <v>216</v>
      </c>
      <c r="F1707" s="437">
        <f>ROUND(Source!AP1698,O1707)</f>
        <v/>
      </c>
      <c r="G1707" s="437" t="inlineStr">
        <is>
          <t>Оборуд</t>
        </is>
      </c>
      <c r="H1707" s="437" t="inlineStr">
        <is>
          <t>Стоимость оборудования (всего)</t>
        </is>
      </c>
      <c r="I1707" s="437" t="n"/>
      <c r="J1707" s="437" t="n"/>
      <c r="K1707" s="437" t="n">
        <v>216</v>
      </c>
      <c r="L1707" s="437" t="n">
        <v>8</v>
      </c>
      <c r="M1707" s="437" t="n">
        <v>3</v>
      </c>
      <c r="N1707" s="437" t="inlineStr"/>
      <c r="O1707" s="437" t="n">
        <v>0</v>
      </c>
      <c r="P1707" s="437" t="n"/>
      <c r="Q1707" s="437" t="n"/>
      <c r="R1707" s="437" t="n"/>
      <c r="S1707" s="437" t="n"/>
      <c r="T1707" s="437" t="n"/>
      <c r="U1707" s="437" t="n"/>
      <c r="V1707" s="437" t="n"/>
      <c r="W1707" s="437" t="n">
        <v>0</v>
      </c>
      <c r="X1707" s="437" t="n">
        <v>1</v>
      </c>
      <c r="Y1707" s="437" t="n">
        <v>0</v>
      </c>
      <c r="Z1707" s="437" t="n"/>
      <c r="AA1707" s="437" t="n"/>
      <c r="AB1707" s="437" t="n"/>
    </row>
    <row r="1708">
      <c r="A1708" s="437" t="n">
        <v>50</v>
      </c>
      <c r="B1708" s="437" t="n">
        <v>0</v>
      </c>
      <c r="C1708" s="437" t="n">
        <v>0</v>
      </c>
      <c r="D1708" s="437" t="n">
        <v>1</v>
      </c>
      <c r="E1708" s="437" t="n">
        <v>223</v>
      </c>
      <c r="F1708" s="437">
        <f>ROUND(Source!AQ1698,O1708)</f>
        <v/>
      </c>
      <c r="G1708" s="437" t="inlineStr">
        <is>
          <t>ОборудЗак</t>
        </is>
      </c>
      <c r="H1708" s="437" t="inlineStr">
        <is>
          <t>Стоимость оборудования заказчика</t>
        </is>
      </c>
      <c r="I1708" s="437" t="n"/>
      <c r="J1708" s="437" t="n"/>
      <c r="K1708" s="437" t="n">
        <v>223</v>
      </c>
      <c r="L1708" s="437" t="n">
        <v>9</v>
      </c>
      <c r="M1708" s="437" t="n">
        <v>3</v>
      </c>
      <c r="N1708" s="437" t="inlineStr"/>
      <c r="O1708" s="437" t="n">
        <v>0</v>
      </c>
      <c r="P1708" s="437" t="n"/>
      <c r="Q1708" s="437" t="n"/>
      <c r="R1708" s="437" t="n"/>
      <c r="S1708" s="437" t="n"/>
      <c r="T1708" s="437" t="n"/>
      <c r="U1708" s="437" t="n"/>
      <c r="V1708" s="437" t="n"/>
      <c r="W1708" s="437" t="n">
        <v>0</v>
      </c>
      <c r="X1708" s="437" t="n">
        <v>1</v>
      </c>
      <c r="Y1708" s="437" t="n">
        <v>0</v>
      </c>
      <c r="Z1708" s="437" t="n"/>
      <c r="AA1708" s="437" t="n"/>
      <c r="AB1708" s="437" t="n"/>
    </row>
    <row r="1709">
      <c r="A1709" s="437" t="n">
        <v>50</v>
      </c>
      <c r="B1709" s="437" t="n">
        <v>0</v>
      </c>
      <c r="C1709" s="437" t="n">
        <v>0</v>
      </c>
      <c r="D1709" s="437" t="n">
        <v>1</v>
      </c>
      <c r="E1709" s="437" t="n">
        <v>229</v>
      </c>
      <c r="F1709" s="437">
        <f>ROUND(Source!AZ1698,O1709)</f>
        <v/>
      </c>
      <c r="G1709" s="437" t="inlineStr">
        <is>
          <t>ОборудПод</t>
        </is>
      </c>
      <c r="H1709" s="437" t="inlineStr">
        <is>
          <t>Стоимость оборудования подрядчика</t>
        </is>
      </c>
      <c r="I1709" s="437" t="n"/>
      <c r="J1709" s="437" t="n"/>
      <c r="K1709" s="437" t="n">
        <v>229</v>
      </c>
      <c r="L1709" s="437" t="n">
        <v>10</v>
      </c>
      <c r="M1709" s="437" t="n">
        <v>3</v>
      </c>
      <c r="N1709" s="437" t="inlineStr"/>
      <c r="O1709" s="437" t="n">
        <v>0</v>
      </c>
      <c r="P1709" s="437" t="n"/>
      <c r="Q1709" s="437" t="n"/>
      <c r="R1709" s="437" t="n"/>
      <c r="S1709" s="437" t="n"/>
      <c r="T1709" s="437" t="n"/>
      <c r="U1709" s="437" t="n"/>
      <c r="V1709" s="437" t="n"/>
      <c r="W1709" s="437" t="n">
        <v>0</v>
      </c>
      <c r="X1709" s="437" t="n">
        <v>1</v>
      </c>
      <c r="Y1709" s="437" t="n">
        <v>0</v>
      </c>
      <c r="Z1709" s="437" t="n"/>
      <c r="AA1709" s="437" t="n"/>
      <c r="AB1709" s="437" t="n"/>
    </row>
    <row r="1710">
      <c r="A1710" s="437" t="n">
        <v>50</v>
      </c>
      <c r="B1710" s="437" t="n">
        <v>0</v>
      </c>
      <c r="C1710" s="437" t="n">
        <v>0</v>
      </c>
      <c r="D1710" s="437" t="n">
        <v>1</v>
      </c>
      <c r="E1710" s="437" t="n">
        <v>203</v>
      </c>
      <c r="F1710" s="437">
        <f>ROUND(Source!Q1698,O1710)</f>
        <v/>
      </c>
      <c r="G1710" s="437" t="inlineStr">
        <is>
          <t>ЭММ</t>
        </is>
      </c>
      <c r="H1710" s="437" t="inlineStr">
        <is>
          <t>Эксплуатация машин</t>
        </is>
      </c>
      <c r="I1710" s="437" t="n"/>
      <c r="J1710" s="437" t="n"/>
      <c r="K1710" s="437" t="n">
        <v>203</v>
      </c>
      <c r="L1710" s="437" t="n">
        <v>11</v>
      </c>
      <c r="M1710" s="437" t="n">
        <v>3</v>
      </c>
      <c r="N1710" s="437" t="inlineStr"/>
      <c r="O1710" s="437" t="n">
        <v>0</v>
      </c>
      <c r="P1710" s="437" t="n"/>
      <c r="Q1710" s="437" t="n"/>
      <c r="R1710" s="437" t="n"/>
      <c r="S1710" s="437" t="n"/>
      <c r="T1710" s="437" t="n"/>
      <c r="U1710" s="437" t="n"/>
      <c r="V1710" s="437" t="n"/>
      <c r="W1710" s="437" t="n">
        <v>0</v>
      </c>
      <c r="X1710" s="437" t="n">
        <v>1</v>
      </c>
      <c r="Y1710" s="437" t="n">
        <v>0</v>
      </c>
      <c r="Z1710" s="437" t="n"/>
      <c r="AA1710" s="437" t="n"/>
      <c r="AB1710" s="437" t="n"/>
    </row>
    <row r="1711">
      <c r="A1711" s="437" t="n">
        <v>50</v>
      </c>
      <c r="B1711" s="437" t="n">
        <v>0</v>
      </c>
      <c r="C1711" s="437" t="n">
        <v>0</v>
      </c>
      <c r="D1711" s="437" t="n">
        <v>1</v>
      </c>
      <c r="E1711" s="437" t="n">
        <v>231</v>
      </c>
      <c r="F1711" s="437">
        <f>ROUND(Source!BB1698,O1711)</f>
        <v/>
      </c>
      <c r="G1711" s="437" t="inlineStr">
        <is>
          <t>ЭММсНРиСП</t>
        </is>
      </c>
      <c r="H1711" s="437" t="inlineStr">
        <is>
          <t>Эксплуатация машин по ТСН-2001.16</t>
        </is>
      </c>
      <c r="I1711" s="437" t="n"/>
      <c r="J1711" s="437" t="n"/>
      <c r="K1711" s="437" t="n">
        <v>231</v>
      </c>
      <c r="L1711" s="437" t="n">
        <v>12</v>
      </c>
      <c r="M1711" s="437" t="n">
        <v>3</v>
      </c>
      <c r="N1711" s="437" t="inlineStr"/>
      <c r="O1711" s="437" t="n">
        <v>0</v>
      </c>
      <c r="P1711" s="437" t="n"/>
      <c r="Q1711" s="437" t="n"/>
      <c r="R1711" s="437" t="n"/>
      <c r="S1711" s="437" t="n"/>
      <c r="T1711" s="437" t="n"/>
      <c r="U1711" s="437" t="n"/>
      <c r="V1711" s="437" t="n"/>
      <c r="W1711" s="437" t="n">
        <v>0</v>
      </c>
      <c r="X1711" s="437" t="n">
        <v>1</v>
      </c>
      <c r="Y1711" s="437" t="n">
        <v>0</v>
      </c>
      <c r="Z1711" s="437" t="n"/>
      <c r="AA1711" s="437" t="n"/>
      <c r="AB1711" s="437" t="n"/>
    </row>
    <row r="1712">
      <c r="A1712" s="437" t="n">
        <v>50</v>
      </c>
      <c r="B1712" s="437" t="n">
        <v>0</v>
      </c>
      <c r="C1712" s="437" t="n">
        <v>0</v>
      </c>
      <c r="D1712" s="437" t="n">
        <v>1</v>
      </c>
      <c r="E1712" s="437" t="n">
        <v>204</v>
      </c>
      <c r="F1712" s="437">
        <f>ROUND(Source!R1698,O1712)</f>
        <v/>
      </c>
      <c r="G1712" s="437" t="inlineStr">
        <is>
          <t>ЗПМ</t>
        </is>
      </c>
      <c r="H1712" s="437" t="inlineStr">
        <is>
          <t>ЗП машинистов</t>
        </is>
      </c>
      <c r="I1712" s="437" t="n"/>
      <c r="J1712" s="437" t="n"/>
      <c r="K1712" s="437" t="n">
        <v>204</v>
      </c>
      <c r="L1712" s="437" t="n">
        <v>13</v>
      </c>
      <c r="M1712" s="437" t="n">
        <v>3</v>
      </c>
      <c r="N1712" s="437" t="inlineStr"/>
      <c r="O1712" s="437" t="n">
        <v>0</v>
      </c>
      <c r="P1712" s="437" t="n"/>
      <c r="Q1712" s="437" t="n"/>
      <c r="R1712" s="437" t="n"/>
      <c r="S1712" s="437" t="n"/>
      <c r="T1712" s="437" t="n"/>
      <c r="U1712" s="437" t="n"/>
      <c r="V1712" s="437" t="n"/>
      <c r="W1712" s="437" t="n">
        <v>0</v>
      </c>
      <c r="X1712" s="437" t="n">
        <v>1</v>
      </c>
      <c r="Y1712" s="437" t="n">
        <v>0</v>
      </c>
      <c r="Z1712" s="437" t="n"/>
      <c r="AA1712" s="437" t="n"/>
      <c r="AB1712" s="437" t="n"/>
    </row>
    <row r="1713">
      <c r="A1713" s="437" t="n">
        <v>50</v>
      </c>
      <c r="B1713" s="437" t="n">
        <v>0</v>
      </c>
      <c r="C1713" s="437" t="n">
        <v>0</v>
      </c>
      <c r="D1713" s="437" t="n">
        <v>1</v>
      </c>
      <c r="E1713" s="437" t="n">
        <v>205</v>
      </c>
      <c r="F1713" s="437">
        <f>ROUND(Source!S1698,O1713)</f>
        <v/>
      </c>
      <c r="G1713" s="437" t="inlineStr">
        <is>
          <t>ОЗП</t>
        </is>
      </c>
      <c r="H1713" s="437" t="inlineStr">
        <is>
          <t>Основная ЗП рабочих</t>
        </is>
      </c>
      <c r="I1713" s="437" t="n"/>
      <c r="J1713" s="437" t="n"/>
      <c r="K1713" s="437" t="n">
        <v>205</v>
      </c>
      <c r="L1713" s="437" t="n">
        <v>14</v>
      </c>
      <c r="M1713" s="437" t="n">
        <v>3</v>
      </c>
      <c r="N1713" s="437" t="inlineStr"/>
      <c r="O1713" s="437" t="n">
        <v>0</v>
      </c>
      <c r="P1713" s="437" t="n"/>
      <c r="Q1713" s="437" t="n"/>
      <c r="R1713" s="437" t="n"/>
      <c r="S1713" s="437" t="n"/>
      <c r="T1713" s="437" t="n"/>
      <c r="U1713" s="437" t="n"/>
      <c r="V1713" s="437" t="n"/>
      <c r="W1713" s="437" t="n">
        <v>0</v>
      </c>
      <c r="X1713" s="437" t="n">
        <v>1</v>
      </c>
      <c r="Y1713" s="437" t="n">
        <v>0</v>
      </c>
      <c r="Z1713" s="437" t="n"/>
      <c r="AA1713" s="437" t="n"/>
      <c r="AB1713" s="437" t="n"/>
    </row>
    <row r="1714">
      <c r="A1714" s="437" t="n">
        <v>50</v>
      </c>
      <c r="B1714" s="437" t="n">
        <v>0</v>
      </c>
      <c r="C1714" s="437" t="n">
        <v>0</v>
      </c>
      <c r="D1714" s="437" t="n">
        <v>1</v>
      </c>
      <c r="E1714" s="437" t="n">
        <v>232</v>
      </c>
      <c r="F1714" s="437">
        <f>ROUND(Source!BC1698,O1714)</f>
        <v/>
      </c>
      <c r="G1714" s="437" t="inlineStr">
        <is>
          <t>ОЗПсНРиСП</t>
        </is>
      </c>
      <c r="H1714" s="437" t="inlineStr">
        <is>
          <t>Основная ЗП рабочих по ТСН-2001.16</t>
        </is>
      </c>
      <c r="I1714" s="437" t="n"/>
      <c r="J1714" s="437" t="n"/>
      <c r="K1714" s="437" t="n">
        <v>232</v>
      </c>
      <c r="L1714" s="437" t="n">
        <v>15</v>
      </c>
      <c r="M1714" s="437" t="n">
        <v>3</v>
      </c>
      <c r="N1714" s="437" t="inlineStr"/>
      <c r="O1714" s="437" t="n">
        <v>0</v>
      </c>
      <c r="P1714" s="437" t="n"/>
      <c r="Q1714" s="437" t="n"/>
      <c r="R1714" s="437" t="n"/>
      <c r="S1714" s="437" t="n"/>
      <c r="T1714" s="437" t="n"/>
      <c r="U1714" s="437" t="n"/>
      <c r="V1714" s="437" t="n"/>
      <c r="W1714" s="437" t="n">
        <v>0</v>
      </c>
      <c r="X1714" s="437" t="n">
        <v>1</v>
      </c>
      <c r="Y1714" s="437" t="n">
        <v>0</v>
      </c>
      <c r="Z1714" s="437" t="n"/>
      <c r="AA1714" s="437" t="n"/>
      <c r="AB1714" s="437" t="n"/>
    </row>
    <row r="1715">
      <c r="A1715" s="437" t="n">
        <v>50</v>
      </c>
      <c r="B1715" s="437" t="n">
        <v>0</v>
      </c>
      <c r="C1715" s="437" t="n">
        <v>0</v>
      </c>
      <c r="D1715" s="437" t="n">
        <v>1</v>
      </c>
      <c r="E1715" s="437" t="n">
        <v>214</v>
      </c>
      <c r="F1715" s="437">
        <f>ROUND(Source!AS1698,O1715)</f>
        <v/>
      </c>
      <c r="G1715" s="437" t="inlineStr">
        <is>
          <t>Строит</t>
        </is>
      </c>
      <c r="H1715" s="437" t="inlineStr">
        <is>
          <t>Строительные работы с НР и СП</t>
        </is>
      </c>
      <c r="I1715" s="437" t="n"/>
      <c r="J1715" s="437" t="n"/>
      <c r="K1715" s="437" t="n">
        <v>214</v>
      </c>
      <c r="L1715" s="437" t="n">
        <v>16</v>
      </c>
      <c r="M1715" s="437" t="n">
        <v>3</v>
      </c>
      <c r="N1715" s="437" t="inlineStr"/>
      <c r="O1715" s="437" t="n">
        <v>0</v>
      </c>
      <c r="P1715" s="437" t="n"/>
      <c r="Q1715" s="437" t="n"/>
      <c r="R1715" s="437" t="n"/>
      <c r="S1715" s="437" t="n"/>
      <c r="T1715" s="437" t="n"/>
      <c r="U1715" s="437" t="n"/>
      <c r="V1715" s="437" t="n"/>
      <c r="W1715" s="437" t="n">
        <v>0</v>
      </c>
      <c r="X1715" s="437" t="n">
        <v>1</v>
      </c>
      <c r="Y1715" s="437" t="n">
        <v>0</v>
      </c>
      <c r="Z1715" s="437" t="n"/>
      <c r="AA1715" s="437" t="n"/>
      <c r="AB1715" s="437" t="n"/>
    </row>
    <row r="1716">
      <c r="A1716" s="437" t="n">
        <v>50</v>
      </c>
      <c r="B1716" s="437" t="n">
        <v>0</v>
      </c>
      <c r="C1716" s="437" t="n">
        <v>0</v>
      </c>
      <c r="D1716" s="437" t="n">
        <v>1</v>
      </c>
      <c r="E1716" s="437" t="n">
        <v>215</v>
      </c>
      <c r="F1716" s="437">
        <f>ROUND(Source!AT1698,O1716)</f>
        <v/>
      </c>
      <c r="G1716" s="437" t="inlineStr">
        <is>
          <t>Монтаж</t>
        </is>
      </c>
      <c r="H1716" s="437" t="inlineStr">
        <is>
          <t>Монтажные работы с НР и СП</t>
        </is>
      </c>
      <c r="I1716" s="437" t="n"/>
      <c r="J1716" s="437" t="n"/>
      <c r="K1716" s="437" t="n">
        <v>215</v>
      </c>
      <c r="L1716" s="437" t="n">
        <v>17</v>
      </c>
      <c r="M1716" s="437" t="n">
        <v>3</v>
      </c>
      <c r="N1716" s="437" t="inlineStr"/>
      <c r="O1716" s="437" t="n">
        <v>0</v>
      </c>
      <c r="P1716" s="437" t="n"/>
      <c r="Q1716" s="437" t="n"/>
      <c r="R1716" s="437" t="n"/>
      <c r="S1716" s="437" t="n"/>
      <c r="T1716" s="437" t="n"/>
      <c r="U1716" s="437" t="n"/>
      <c r="V1716" s="437" t="n"/>
      <c r="W1716" s="437" t="n">
        <v>0</v>
      </c>
      <c r="X1716" s="437" t="n">
        <v>1</v>
      </c>
      <c r="Y1716" s="437" t="n">
        <v>0</v>
      </c>
      <c r="Z1716" s="437" t="n"/>
      <c r="AA1716" s="437" t="n"/>
      <c r="AB1716" s="437" t="n"/>
    </row>
    <row r="1717">
      <c r="A1717" s="437" t="n">
        <v>50</v>
      </c>
      <c r="B1717" s="437" t="n">
        <v>0</v>
      </c>
      <c r="C1717" s="437" t="n">
        <v>0</v>
      </c>
      <c r="D1717" s="437" t="n">
        <v>1</v>
      </c>
      <c r="E1717" s="437" t="n">
        <v>217</v>
      </c>
      <c r="F1717" s="437">
        <f>ROUND(Source!AU1698,O1717)</f>
        <v/>
      </c>
      <c r="G1717" s="437" t="inlineStr">
        <is>
          <t>Прочие</t>
        </is>
      </c>
      <c r="H1717" s="437" t="inlineStr">
        <is>
          <t>Прочие работы с НР и СП</t>
        </is>
      </c>
      <c r="I1717" s="437" t="n"/>
      <c r="J1717" s="437" t="n"/>
      <c r="K1717" s="437" t="n">
        <v>217</v>
      </c>
      <c r="L1717" s="437" t="n">
        <v>18</v>
      </c>
      <c r="M1717" s="437" t="n">
        <v>3</v>
      </c>
      <c r="N1717" s="437" t="inlineStr"/>
      <c r="O1717" s="437" t="n">
        <v>0</v>
      </c>
      <c r="P1717" s="437" t="n"/>
      <c r="Q1717" s="437" t="n"/>
      <c r="R1717" s="437" t="n"/>
      <c r="S1717" s="437" t="n"/>
      <c r="T1717" s="437" t="n"/>
      <c r="U1717" s="437" t="n"/>
      <c r="V1717" s="437" t="n"/>
      <c r="W1717" s="437" t="n">
        <v>0</v>
      </c>
      <c r="X1717" s="437" t="n">
        <v>1</v>
      </c>
      <c r="Y1717" s="437" t="n">
        <v>0</v>
      </c>
      <c r="Z1717" s="437" t="n"/>
      <c r="AA1717" s="437" t="n"/>
      <c r="AB1717" s="437" t="n"/>
    </row>
    <row r="1718">
      <c r="A1718" s="437" t="n">
        <v>50</v>
      </c>
      <c r="B1718" s="437" t="n">
        <v>0</v>
      </c>
      <c r="C1718" s="437" t="n">
        <v>0</v>
      </c>
      <c r="D1718" s="437" t="n">
        <v>1</v>
      </c>
      <c r="E1718" s="437" t="n">
        <v>230</v>
      </c>
      <c r="F1718" s="437">
        <f>ROUND(Source!BA1698,O1718)</f>
        <v/>
      </c>
      <c r="G1718" s="437" t="inlineStr">
        <is>
          <t>ПрочиеЗатр</t>
        </is>
      </c>
      <c r="H1718" s="437" t="inlineStr">
        <is>
          <t>Прочие затраты по ТСН-2001.16</t>
        </is>
      </c>
      <c r="I1718" s="437" t="n"/>
      <c r="J1718" s="437" t="n"/>
      <c r="K1718" s="437" t="n">
        <v>230</v>
      </c>
      <c r="L1718" s="437" t="n">
        <v>19</v>
      </c>
      <c r="M1718" s="437" t="n">
        <v>3</v>
      </c>
      <c r="N1718" s="437" t="inlineStr"/>
      <c r="O1718" s="437" t="n">
        <v>0</v>
      </c>
      <c r="P1718" s="437" t="n"/>
      <c r="Q1718" s="437" t="n"/>
      <c r="R1718" s="437" t="n"/>
      <c r="S1718" s="437" t="n"/>
      <c r="T1718" s="437" t="n"/>
      <c r="U1718" s="437" t="n"/>
      <c r="V1718" s="437" t="n"/>
      <c r="W1718" s="437" t="n">
        <v>0</v>
      </c>
      <c r="X1718" s="437" t="n">
        <v>1</v>
      </c>
      <c r="Y1718" s="437" t="n">
        <v>0</v>
      </c>
      <c r="Z1718" s="437" t="n"/>
      <c r="AA1718" s="437" t="n"/>
      <c r="AB1718" s="437" t="n"/>
    </row>
    <row r="1719">
      <c r="A1719" s="437" t="n">
        <v>50</v>
      </c>
      <c r="B1719" s="437" t="n">
        <v>0</v>
      </c>
      <c r="C1719" s="437" t="n">
        <v>0</v>
      </c>
      <c r="D1719" s="437" t="n">
        <v>1</v>
      </c>
      <c r="E1719" s="437" t="n">
        <v>206</v>
      </c>
      <c r="F1719" s="437">
        <f>ROUND(Source!T1698,O1719)</f>
        <v/>
      </c>
      <c r="G1719" s="437" t="inlineStr">
        <is>
          <t>ВозврМат</t>
        </is>
      </c>
      <c r="H1719" s="437" t="inlineStr">
        <is>
          <t>Возврат материалов</t>
        </is>
      </c>
      <c r="I1719" s="437" t="n"/>
      <c r="J1719" s="437" t="n"/>
      <c r="K1719" s="437" t="n">
        <v>206</v>
      </c>
      <c r="L1719" s="437" t="n">
        <v>20</v>
      </c>
      <c r="M1719" s="437" t="n">
        <v>3</v>
      </c>
      <c r="N1719" s="437" t="inlineStr"/>
      <c r="O1719" s="437" t="n">
        <v>0</v>
      </c>
      <c r="P1719" s="437" t="n"/>
      <c r="Q1719" s="437" t="n"/>
      <c r="R1719" s="437" t="n"/>
      <c r="S1719" s="437" t="n"/>
      <c r="T1719" s="437" t="n"/>
      <c r="U1719" s="437" t="n"/>
      <c r="V1719" s="437" t="n"/>
      <c r="W1719" s="437" t="n">
        <v>0</v>
      </c>
      <c r="X1719" s="437" t="n">
        <v>1</v>
      </c>
      <c r="Y1719" s="437" t="n">
        <v>0</v>
      </c>
      <c r="Z1719" s="437" t="n"/>
      <c r="AA1719" s="437" t="n"/>
      <c r="AB1719" s="437" t="n"/>
    </row>
    <row r="1720">
      <c r="A1720" s="437" t="n">
        <v>50</v>
      </c>
      <c r="B1720" s="437" t="n">
        <v>0</v>
      </c>
      <c r="C1720" s="437" t="n">
        <v>0</v>
      </c>
      <c r="D1720" s="437" t="n">
        <v>1</v>
      </c>
      <c r="E1720" s="437" t="n">
        <v>207</v>
      </c>
      <c r="F1720" s="437">
        <f>ROUND(Source!U1698,O1720)</f>
        <v/>
      </c>
      <c r="G1720" s="437" t="inlineStr">
        <is>
          <t>ТрудСтр</t>
        </is>
      </c>
      <c r="H1720" s="437" t="inlineStr">
        <is>
          <t>Трудозатраты строителей</t>
        </is>
      </c>
      <c r="I1720" s="437" t="n"/>
      <c r="J1720" s="437" t="n"/>
      <c r="K1720" s="437" t="n">
        <v>207</v>
      </c>
      <c r="L1720" s="437" t="n">
        <v>21</v>
      </c>
      <c r="M1720" s="437" t="n">
        <v>3</v>
      </c>
      <c r="N1720" s="437" t="inlineStr"/>
      <c r="O1720" s="437" t="n">
        <v>7</v>
      </c>
      <c r="P1720" s="437" t="n"/>
      <c r="Q1720" s="437" t="n"/>
      <c r="R1720" s="437" t="n"/>
      <c r="S1720" s="437" t="n"/>
      <c r="T1720" s="437" t="n"/>
      <c r="U1720" s="437" t="n"/>
      <c r="V1720" s="437" t="n"/>
      <c r="W1720" s="437" t="n">
        <v>0</v>
      </c>
      <c r="X1720" s="437" t="n">
        <v>1</v>
      </c>
      <c r="Y1720" s="437" t="n">
        <v>0</v>
      </c>
      <c r="Z1720" s="437" t="n"/>
      <c r="AA1720" s="437" t="n"/>
      <c r="AB1720" s="437" t="n"/>
    </row>
    <row r="1721">
      <c r="A1721" s="437" t="n">
        <v>50</v>
      </c>
      <c r="B1721" s="437" t="n">
        <v>0</v>
      </c>
      <c r="C1721" s="437" t="n">
        <v>0</v>
      </c>
      <c r="D1721" s="437" t="n">
        <v>1</v>
      </c>
      <c r="E1721" s="437" t="n">
        <v>208</v>
      </c>
      <c r="F1721" s="437">
        <f>ROUND(Source!V1698,O1721)</f>
        <v/>
      </c>
      <c r="G1721" s="437" t="inlineStr">
        <is>
          <t>ТрудМаш</t>
        </is>
      </c>
      <c r="H1721" s="437" t="inlineStr">
        <is>
          <t>Трудозатраты машинистов</t>
        </is>
      </c>
      <c r="I1721" s="437" t="n"/>
      <c r="J1721" s="437" t="n"/>
      <c r="K1721" s="437" t="n">
        <v>208</v>
      </c>
      <c r="L1721" s="437" t="n">
        <v>22</v>
      </c>
      <c r="M1721" s="437" t="n">
        <v>3</v>
      </c>
      <c r="N1721" s="437" t="inlineStr"/>
      <c r="O1721" s="437" t="n">
        <v>7</v>
      </c>
      <c r="P1721" s="437" t="n"/>
      <c r="Q1721" s="437" t="n"/>
      <c r="R1721" s="437" t="n"/>
      <c r="S1721" s="437" t="n"/>
      <c r="T1721" s="437" t="n"/>
      <c r="U1721" s="437" t="n"/>
      <c r="V1721" s="437" t="n"/>
      <c r="W1721" s="437" t="n">
        <v>0</v>
      </c>
      <c r="X1721" s="437" t="n">
        <v>1</v>
      </c>
      <c r="Y1721" s="437" t="n">
        <v>0</v>
      </c>
      <c r="Z1721" s="437" t="n"/>
      <c r="AA1721" s="437" t="n"/>
      <c r="AB1721" s="437" t="n"/>
    </row>
    <row r="1722">
      <c r="A1722" s="437" t="n">
        <v>50</v>
      </c>
      <c r="B1722" s="437" t="n">
        <v>0</v>
      </c>
      <c r="C1722" s="437" t="n">
        <v>0</v>
      </c>
      <c r="D1722" s="437" t="n">
        <v>1</v>
      </c>
      <c r="E1722" s="437" t="n">
        <v>209</v>
      </c>
      <c r="F1722" s="437">
        <f>ROUND(Source!W1698,O1722)</f>
        <v/>
      </c>
      <c r="G1722" s="437" t="inlineStr">
        <is>
          <t>ТранспМат</t>
        </is>
      </c>
      <c r="H1722" s="437" t="inlineStr">
        <is>
          <t>Транспорт материалов</t>
        </is>
      </c>
      <c r="I1722" s="437" t="n"/>
      <c r="J1722" s="437" t="n"/>
      <c r="K1722" s="437" t="n">
        <v>209</v>
      </c>
      <c r="L1722" s="437" t="n">
        <v>23</v>
      </c>
      <c r="M1722" s="437" t="n">
        <v>3</v>
      </c>
      <c r="N1722" s="437" t="inlineStr"/>
      <c r="O1722" s="437" t="n">
        <v>0</v>
      </c>
      <c r="P1722" s="437" t="n"/>
      <c r="Q1722" s="437" t="n"/>
      <c r="R1722" s="437" t="n"/>
      <c r="S1722" s="437" t="n"/>
      <c r="T1722" s="437" t="n"/>
      <c r="U1722" s="437" t="n"/>
      <c r="V1722" s="437" t="n"/>
      <c r="W1722" s="437" t="n">
        <v>0</v>
      </c>
      <c r="X1722" s="437" t="n">
        <v>1</v>
      </c>
      <c r="Y1722" s="437" t="n">
        <v>0</v>
      </c>
      <c r="Z1722" s="437" t="n"/>
      <c r="AA1722" s="437" t="n"/>
      <c r="AB1722" s="437" t="n"/>
    </row>
    <row r="1723">
      <c r="A1723" s="437" t="n">
        <v>50</v>
      </c>
      <c r="B1723" s="437" t="n">
        <v>0</v>
      </c>
      <c r="C1723" s="437" t="n">
        <v>0</v>
      </c>
      <c r="D1723" s="437" t="n">
        <v>1</v>
      </c>
      <c r="E1723" s="437" t="n">
        <v>233</v>
      </c>
      <c r="F1723" s="437">
        <f>ROUND(Source!BD1698,O1723)</f>
        <v/>
      </c>
      <c r="G1723" s="437" t="inlineStr">
        <is>
          <t>Перевозка</t>
        </is>
      </c>
      <c r="H1723" s="437" t="inlineStr">
        <is>
          <t>Перевозка грузов</t>
        </is>
      </c>
      <c r="I1723" s="437" t="n"/>
      <c r="J1723" s="437" t="n"/>
      <c r="K1723" s="437" t="n">
        <v>233</v>
      </c>
      <c r="L1723" s="437" t="n">
        <v>24</v>
      </c>
      <c r="M1723" s="437" t="n">
        <v>3</v>
      </c>
      <c r="N1723" s="437" t="inlineStr"/>
      <c r="O1723" s="437" t="n">
        <v>0</v>
      </c>
      <c r="P1723" s="437" t="n"/>
      <c r="Q1723" s="437" t="n"/>
      <c r="R1723" s="437" t="n"/>
      <c r="S1723" s="437" t="n"/>
      <c r="T1723" s="437" t="n"/>
      <c r="U1723" s="437" t="n"/>
      <c r="V1723" s="437" t="n"/>
      <c r="W1723" s="437" t="n">
        <v>0</v>
      </c>
      <c r="X1723" s="437" t="n">
        <v>1</v>
      </c>
      <c r="Y1723" s="437" t="n">
        <v>0</v>
      </c>
      <c r="Z1723" s="437" t="n"/>
      <c r="AA1723" s="437" t="n"/>
      <c r="AB1723" s="437" t="n"/>
    </row>
    <row r="1724">
      <c r="A1724" s="437" t="n">
        <v>50</v>
      </c>
      <c r="B1724" s="437" t="n">
        <v>0</v>
      </c>
      <c r="C1724" s="437" t="n">
        <v>0</v>
      </c>
      <c r="D1724" s="437" t="n">
        <v>1</v>
      </c>
      <c r="E1724" s="437" t="n">
        <v>210</v>
      </c>
      <c r="F1724" s="437">
        <f>ROUND(Source!X1698,O1724)</f>
        <v/>
      </c>
      <c r="G1724" s="437" t="inlineStr">
        <is>
          <t>НР</t>
        </is>
      </c>
      <c r="H1724" s="437" t="inlineStr">
        <is>
          <t>Накладные расходы</t>
        </is>
      </c>
      <c r="I1724" s="437" t="n"/>
      <c r="J1724" s="437" t="n"/>
      <c r="K1724" s="437" t="n">
        <v>210</v>
      </c>
      <c r="L1724" s="437" t="n">
        <v>25</v>
      </c>
      <c r="M1724" s="437" t="n">
        <v>3</v>
      </c>
      <c r="N1724" s="437" t="inlineStr"/>
      <c r="O1724" s="437" t="n">
        <v>0</v>
      </c>
      <c r="P1724" s="437" t="n"/>
      <c r="Q1724" s="437" t="n"/>
      <c r="R1724" s="437" t="n"/>
      <c r="S1724" s="437" t="n"/>
      <c r="T1724" s="437" t="n"/>
      <c r="U1724" s="437" t="n"/>
      <c r="V1724" s="437" t="n"/>
      <c r="W1724" s="437" t="n">
        <v>0</v>
      </c>
      <c r="X1724" s="437" t="n">
        <v>1</v>
      </c>
      <c r="Y1724" s="437" t="n">
        <v>0</v>
      </c>
      <c r="Z1724" s="437" t="n"/>
      <c r="AA1724" s="437" t="n"/>
      <c r="AB1724" s="437" t="n"/>
    </row>
    <row r="1725">
      <c r="A1725" s="437" t="n">
        <v>50</v>
      </c>
      <c r="B1725" s="437" t="n">
        <v>0</v>
      </c>
      <c r="C1725" s="437" t="n">
        <v>0</v>
      </c>
      <c r="D1725" s="437" t="n">
        <v>1</v>
      </c>
      <c r="E1725" s="437" t="n">
        <v>211</v>
      </c>
      <c r="F1725" s="437">
        <f>ROUND(Source!Y1698,O1725)</f>
        <v/>
      </c>
      <c r="G1725" s="437" t="inlineStr">
        <is>
          <t>СмПриб</t>
        </is>
      </c>
      <c r="H1725" s="437" t="inlineStr">
        <is>
          <t>Сметная прибыль</t>
        </is>
      </c>
      <c r="I1725" s="437" t="n"/>
      <c r="J1725" s="437" t="n"/>
      <c r="K1725" s="437" t="n">
        <v>211</v>
      </c>
      <c r="L1725" s="437" t="n">
        <v>26</v>
      </c>
      <c r="M1725" s="437" t="n">
        <v>3</v>
      </c>
      <c r="N1725" s="437" t="inlineStr"/>
      <c r="O1725" s="437" t="n">
        <v>0</v>
      </c>
      <c r="P1725" s="437" t="n"/>
      <c r="Q1725" s="437" t="n"/>
      <c r="R1725" s="437" t="n"/>
      <c r="S1725" s="437" t="n"/>
      <c r="T1725" s="437" t="n"/>
      <c r="U1725" s="437" t="n"/>
      <c r="V1725" s="437" t="n"/>
      <c r="W1725" s="437" t="n">
        <v>0</v>
      </c>
      <c r="X1725" s="437" t="n">
        <v>1</v>
      </c>
      <c r="Y1725" s="437" t="n">
        <v>0</v>
      </c>
      <c r="Z1725" s="437" t="n"/>
      <c r="AA1725" s="437" t="n"/>
      <c r="AB1725" s="437" t="n"/>
    </row>
    <row r="1726">
      <c r="A1726" s="437" t="n">
        <v>50</v>
      </c>
      <c r="B1726" s="437" t="n">
        <v>0</v>
      </c>
      <c r="C1726" s="437" t="n">
        <v>0</v>
      </c>
      <c r="D1726" s="437" t="n">
        <v>1</v>
      </c>
      <c r="E1726" s="437" t="n">
        <v>224</v>
      </c>
      <c r="F1726" s="437">
        <f>ROUND(Source!AR1698,O1726)</f>
        <v/>
      </c>
      <c r="G1726" s="437" t="inlineStr">
        <is>
          <t>Всего</t>
        </is>
      </c>
      <c r="H1726" s="437" t="inlineStr">
        <is>
          <t>Всего с НР и СП</t>
        </is>
      </c>
      <c r="I1726" s="437" t="n"/>
      <c r="J1726" s="437" t="n"/>
      <c r="K1726" s="437" t="n">
        <v>224</v>
      </c>
      <c r="L1726" s="437" t="n">
        <v>27</v>
      </c>
      <c r="M1726" s="437" t="n">
        <v>3</v>
      </c>
      <c r="N1726" s="437" t="inlineStr"/>
      <c r="O1726" s="437" t="n">
        <v>0</v>
      </c>
      <c r="P1726" s="437" t="n"/>
      <c r="Q1726" s="437" t="n"/>
      <c r="R1726" s="437" t="n"/>
      <c r="S1726" s="437" t="n"/>
      <c r="T1726" s="437" t="n"/>
      <c r="U1726" s="437" t="n"/>
      <c r="V1726" s="437" t="n"/>
      <c r="W1726" s="437" t="n">
        <v>0</v>
      </c>
      <c r="X1726" s="437" t="n">
        <v>1</v>
      </c>
      <c r="Y1726" s="437" t="n">
        <v>0</v>
      </c>
      <c r="Z1726" s="437" t="n"/>
      <c r="AA1726" s="437" t="n"/>
      <c r="AB1726" s="437" t="n"/>
    </row>
    <row r="1727">
      <c r="A1727" s="437" t="n">
        <v>50</v>
      </c>
      <c r="B1727" s="437" t="n">
        <v>0</v>
      </c>
      <c r="C1727" s="437" t="n">
        <v>0</v>
      </c>
      <c r="D1727" s="437" t="n">
        <v>2</v>
      </c>
      <c r="E1727" s="437" t="n">
        <v>0</v>
      </c>
      <c r="F1727" s="437">
        <f>ROUND(F1726,O1727)</f>
        <v/>
      </c>
      <c r="G1727" s="437" t="inlineStr">
        <is>
          <t>и1</t>
        </is>
      </c>
      <c r="H1727" s="437" t="inlineStr">
        <is>
          <t>Итого</t>
        </is>
      </c>
      <c r="I1727" s="437" t="n"/>
      <c r="J1727" s="437" t="n"/>
      <c r="K1727" s="437" t="n">
        <v>212</v>
      </c>
      <c r="L1727" s="437" t="n">
        <v>28</v>
      </c>
      <c r="M1727" s="437" t="n">
        <v>0</v>
      </c>
      <c r="N1727" s="437" t="inlineStr"/>
      <c r="O1727" s="437" t="n">
        <v>0</v>
      </c>
      <c r="P1727" s="437" t="n"/>
      <c r="Q1727" s="437" t="n"/>
      <c r="R1727" s="437" t="n"/>
      <c r="S1727" s="437" t="n"/>
      <c r="T1727" s="437" t="n"/>
      <c r="U1727" s="437" t="n"/>
      <c r="V1727" s="437" t="n"/>
      <c r="W1727" s="437" t="n">
        <v>0</v>
      </c>
      <c r="X1727" s="437" t="n">
        <v>1</v>
      </c>
      <c r="Y1727" s="437" t="n">
        <v>0</v>
      </c>
      <c r="Z1727" s="437" t="n"/>
      <c r="AA1727" s="437" t="n"/>
      <c r="AB1727" s="437" t="n"/>
    </row>
    <row r="1728">
      <c r="A1728" s="437" t="n">
        <v>50</v>
      </c>
      <c r="B1728" s="437" t="n">
        <v>0</v>
      </c>
      <c r="C1728" s="437" t="n">
        <v>0</v>
      </c>
      <c r="D1728" s="437" t="n">
        <v>2</v>
      </c>
      <c r="E1728" s="437" t="n">
        <v>0</v>
      </c>
      <c r="F1728" s="437">
        <f>ROUND(F1727*0.22,O1728)</f>
        <v/>
      </c>
      <c r="G1728" s="437" t="inlineStr">
        <is>
          <t>и2</t>
        </is>
      </c>
      <c r="H1728" s="437" t="inlineStr">
        <is>
          <t>НДС 22%</t>
        </is>
      </c>
      <c r="I1728" s="437" t="n"/>
      <c r="J1728" s="437" t="n"/>
      <c r="K1728" s="437" t="n">
        <v>212</v>
      </c>
      <c r="L1728" s="437" t="n">
        <v>29</v>
      </c>
      <c r="M1728" s="437" t="n">
        <v>0</v>
      </c>
      <c r="N1728" s="437" t="inlineStr"/>
      <c r="O1728" s="437" t="n">
        <v>0</v>
      </c>
      <c r="P1728" s="437" t="n"/>
      <c r="Q1728" s="437" t="n"/>
      <c r="R1728" s="437" t="n"/>
      <c r="S1728" s="437" t="n"/>
      <c r="T1728" s="437" t="n"/>
      <c r="U1728" s="437" t="n"/>
      <c r="V1728" s="437" t="n"/>
      <c r="W1728" s="437" t="n">
        <v>0</v>
      </c>
      <c r="X1728" s="437" t="n">
        <v>1</v>
      </c>
      <c r="Y1728" s="437" t="n">
        <v>0</v>
      </c>
      <c r="Z1728" s="437" t="n"/>
      <c r="AA1728" s="437" t="n"/>
      <c r="AB1728" s="437" t="n"/>
    </row>
    <row r="1729">
      <c r="A1729" s="437" t="n">
        <v>50</v>
      </c>
      <c r="B1729" s="437" t="n">
        <v>0</v>
      </c>
      <c r="C1729" s="437" t="n">
        <v>0</v>
      </c>
      <c r="D1729" s="437" t="n">
        <v>2</v>
      </c>
      <c r="E1729" s="437" t="n">
        <v>213</v>
      </c>
      <c r="F1729" s="437">
        <f>ROUND(F1727+F1728,O1729)</f>
        <v/>
      </c>
      <c r="G1729" s="437" t="inlineStr">
        <is>
          <t>и3</t>
        </is>
      </c>
      <c r="H1729" s="437" t="inlineStr">
        <is>
          <t>Всего</t>
        </is>
      </c>
      <c r="I1729" s="437" t="n"/>
      <c r="J1729" s="437" t="n"/>
      <c r="K1729" s="437" t="n">
        <v>212</v>
      </c>
      <c r="L1729" s="437" t="n">
        <v>30</v>
      </c>
      <c r="M1729" s="437" t="n">
        <v>0</v>
      </c>
      <c r="N1729" s="437" t="inlineStr"/>
      <c r="O1729" s="437" t="n">
        <v>0</v>
      </c>
      <c r="P1729" s="437" t="n"/>
      <c r="Q1729" s="437" t="n"/>
      <c r="R1729" s="437" t="n"/>
      <c r="S1729" s="437" t="n"/>
      <c r="T1729" s="437" t="n"/>
      <c r="U1729" s="437" t="n"/>
      <c r="V1729" s="437" t="n"/>
      <c r="W1729" s="437" t="n">
        <v>0</v>
      </c>
      <c r="X1729" s="437" t="n">
        <v>1</v>
      </c>
      <c r="Y1729" s="437" t="n">
        <v>0</v>
      </c>
      <c r="Z1729" s="437" t="n"/>
      <c r="AA1729" s="437" t="n"/>
      <c r="AB1729" s="437" t="n"/>
    </row>
    <row r="1730"/>
    <row r="1731">
      <c r="A1731" s="434" t="n">
        <v>3</v>
      </c>
      <c r="B1731" s="434" t="n">
        <v>1</v>
      </c>
      <c r="C1731" s="434" t="n"/>
      <c r="D1731" s="434">
        <f>ROW(A1737)</f>
        <v/>
      </c>
      <c r="E1731" s="434" t="n"/>
      <c r="F1731" s="434" t="inlineStr">
        <is>
          <t>Новая локальная смета</t>
        </is>
      </c>
      <c r="G1731" s="434" t="inlineStr">
        <is>
          <t>Победы 4</t>
        </is>
      </c>
      <c r="H1731" s="434" t="inlineStr"/>
      <c r="I1731" s="434" t="n">
        <v>0</v>
      </c>
      <c r="J1731" s="434" t="inlineStr"/>
      <c r="K1731" s="434" t="n">
        <v>-1</v>
      </c>
      <c r="L1731" s="434" t="inlineStr">
        <is>
          <t>Новая локальная смета</t>
        </is>
      </c>
      <c r="M1731" s="434" t="inlineStr"/>
      <c r="N1731" s="434" t="n"/>
      <c r="O1731" s="434" t="n"/>
      <c r="P1731" s="434" t="n"/>
      <c r="Q1731" s="434" t="n"/>
      <c r="R1731" s="434" t="n"/>
      <c r="S1731" s="434" t="n">
        <v>0</v>
      </c>
      <c r="T1731" s="434" t="n"/>
      <c r="U1731" s="434" t="inlineStr"/>
      <c r="V1731" s="434" t="n">
        <v>0</v>
      </c>
      <c r="W1731" s="434" t="n"/>
      <c r="X1731" s="434" t="n"/>
      <c r="Y1731" s="434" t="n"/>
      <c r="Z1731" s="434" t="n"/>
      <c r="AA1731" s="434" t="n"/>
      <c r="AB1731" s="434" t="inlineStr"/>
      <c r="AC1731" s="434" t="inlineStr"/>
      <c r="AD1731" s="434" t="inlineStr"/>
      <c r="AE1731" s="434" t="inlineStr"/>
      <c r="AF1731" s="434" t="inlineStr"/>
      <c r="AG1731" s="434" t="inlineStr"/>
      <c r="AH1731" s="434" t="n"/>
      <c r="AI1731" s="434" t="n"/>
      <c r="AJ1731" s="434" t="n"/>
      <c r="AK1731" s="434" t="n"/>
      <c r="AL1731" s="434" t="n"/>
      <c r="AM1731" s="434" t="n"/>
      <c r="AN1731" s="434" t="n"/>
      <c r="AO1731" s="434" t="n"/>
      <c r="AP1731" s="434" t="inlineStr"/>
      <c r="AQ1731" s="434" t="inlineStr"/>
      <c r="AR1731" s="434" t="inlineStr"/>
      <c r="AS1731" s="434" t="n"/>
      <c r="AT1731" s="434" t="n"/>
      <c r="AU1731" s="434" t="n"/>
      <c r="AV1731" s="434" t="n"/>
      <c r="AW1731" s="434" t="n"/>
      <c r="AX1731" s="434" t="n"/>
      <c r="AY1731" s="434" t="n"/>
      <c r="AZ1731" s="434" t="inlineStr"/>
      <c r="BA1731" s="434" t="n"/>
      <c r="BB1731" s="434" t="inlineStr"/>
      <c r="BC1731" s="434" t="inlineStr"/>
      <c r="BD1731" s="434" t="inlineStr"/>
      <c r="BE1731" s="434" t="inlineStr"/>
      <c r="BF1731" s="434" t="inlineStr"/>
      <c r="BG1731" s="434" t="inlineStr"/>
      <c r="BH1731" s="434" t="inlineStr"/>
      <c r="BI1731" s="434" t="inlineStr"/>
      <c r="BJ1731" s="434" t="inlineStr"/>
      <c r="BK1731" s="434" t="inlineStr"/>
      <c r="BL1731" s="434" t="inlineStr"/>
      <c r="BM1731" s="434" t="inlineStr"/>
      <c r="BN1731" s="434" t="inlineStr"/>
      <c r="BO1731" s="434" t="inlineStr"/>
      <c r="BP1731" s="434" t="inlineStr"/>
      <c r="BQ1731" s="434" t="n"/>
      <c r="BR1731" s="434" t="n"/>
      <c r="BS1731" s="434" t="n"/>
      <c r="BT1731" s="434" t="n"/>
      <c r="BU1731" s="434" t="n"/>
      <c r="BV1731" s="434" t="n"/>
      <c r="BW1731" s="434" t="n"/>
      <c r="BX1731" s="434" t="n">
        <v>0</v>
      </c>
      <c r="BY1731" s="434" t="n"/>
      <c r="BZ1731" s="434" t="n"/>
      <c r="CA1731" s="434" t="n"/>
      <c r="CB1731" s="434" t="n"/>
      <c r="CC1731" s="434" t="n"/>
      <c r="CD1731" s="434" t="n"/>
      <c r="CE1731" s="434" t="n"/>
      <c r="CF1731" s="434" t="n">
        <v>0</v>
      </c>
      <c r="CG1731" s="434" t="n">
        <v>0</v>
      </c>
      <c r="CH1731" s="434" t="n"/>
      <c r="CI1731" s="434" t="inlineStr"/>
      <c r="CJ1731" s="434" t="inlineStr"/>
      <c r="CK1731" t="inlineStr"/>
      <c r="CL1731" t="inlineStr"/>
      <c r="CM1731" t="inlineStr"/>
      <c r="CN1731" t="inlineStr"/>
      <c r="CO1731" t="inlineStr"/>
      <c r="CP1731" t="inlineStr"/>
      <c r="CQ1731" t="inlineStr"/>
    </row>
    <row r="1732"/>
    <row r="1733">
      <c r="A1733" s="435" t="n">
        <v>52</v>
      </c>
      <c r="B1733" s="435">
        <f>B1737</f>
        <v/>
      </c>
      <c r="C1733" s="435">
        <f>C1737</f>
        <v/>
      </c>
      <c r="D1733" s="435">
        <f>D1737</f>
        <v/>
      </c>
      <c r="E1733" s="435">
        <f>E1737</f>
        <v/>
      </c>
      <c r="F1733" s="435">
        <f>F1737</f>
        <v/>
      </c>
      <c r="G1733" s="435">
        <f>G1737</f>
        <v/>
      </c>
      <c r="H1733" s="435" t="n"/>
      <c r="I1733" s="435" t="n"/>
      <c r="J1733" s="435" t="n"/>
      <c r="K1733" s="435" t="n"/>
      <c r="L1733" s="435" t="n"/>
      <c r="M1733" s="435" t="n"/>
      <c r="N1733" s="435" t="n"/>
      <c r="O1733" s="435">
        <f>O1737</f>
        <v/>
      </c>
      <c r="P1733" s="435">
        <f>P1737</f>
        <v/>
      </c>
      <c r="Q1733" s="435">
        <f>Q1737</f>
        <v/>
      </c>
      <c r="R1733" s="435">
        <f>R1737</f>
        <v/>
      </c>
      <c r="S1733" s="435">
        <f>S1737</f>
        <v/>
      </c>
      <c r="T1733" s="435">
        <f>T1737</f>
        <v/>
      </c>
      <c r="U1733" s="435">
        <f>U1737</f>
        <v/>
      </c>
      <c r="V1733" s="435">
        <f>V1737</f>
        <v/>
      </c>
      <c r="W1733" s="435">
        <f>W1737</f>
        <v/>
      </c>
      <c r="X1733" s="435">
        <f>X1737</f>
        <v/>
      </c>
      <c r="Y1733" s="435">
        <f>Y1737</f>
        <v/>
      </c>
      <c r="Z1733" s="435">
        <f>Z1737</f>
        <v/>
      </c>
      <c r="AA1733" s="435">
        <f>AA1737</f>
        <v/>
      </c>
      <c r="AB1733" s="435">
        <f>AB1737</f>
        <v/>
      </c>
      <c r="AC1733" s="435">
        <f>AC1737</f>
        <v/>
      </c>
      <c r="AD1733" s="435">
        <f>AD1737</f>
        <v/>
      </c>
      <c r="AE1733" s="435">
        <f>AE1737</f>
        <v/>
      </c>
      <c r="AF1733" s="435">
        <f>AF1737</f>
        <v/>
      </c>
      <c r="AG1733" s="435">
        <f>AG1737</f>
        <v/>
      </c>
      <c r="AH1733" s="435">
        <f>AH1737</f>
        <v/>
      </c>
      <c r="AI1733" s="435">
        <f>AI1737</f>
        <v/>
      </c>
      <c r="AJ1733" s="435">
        <f>AJ1737</f>
        <v/>
      </c>
      <c r="AK1733" s="435">
        <f>AK1737</f>
        <v/>
      </c>
      <c r="AL1733" s="435">
        <f>AL1737</f>
        <v/>
      </c>
      <c r="AM1733" s="435">
        <f>AM1737</f>
        <v/>
      </c>
      <c r="AN1733" s="435">
        <f>AN1737</f>
        <v/>
      </c>
      <c r="AO1733" s="435">
        <f>AO1737</f>
        <v/>
      </c>
      <c r="AP1733" s="435">
        <f>AP1737</f>
        <v/>
      </c>
      <c r="AQ1733" s="435">
        <f>AQ1737</f>
        <v/>
      </c>
      <c r="AR1733" s="435">
        <f>AR1737</f>
        <v/>
      </c>
      <c r="AS1733" s="435">
        <f>AS1737</f>
        <v/>
      </c>
      <c r="AT1733" s="435">
        <f>AT1737</f>
        <v/>
      </c>
      <c r="AU1733" s="435">
        <f>AU1737</f>
        <v/>
      </c>
      <c r="AV1733" s="435">
        <f>AV1737</f>
        <v/>
      </c>
      <c r="AW1733" s="435">
        <f>AW1737</f>
        <v/>
      </c>
      <c r="AX1733" s="435">
        <f>AX1737</f>
        <v/>
      </c>
      <c r="AY1733" s="435">
        <f>AY1737</f>
        <v/>
      </c>
      <c r="AZ1733" s="435">
        <f>AZ1737</f>
        <v/>
      </c>
      <c r="BA1733" s="435">
        <f>BA1737</f>
        <v/>
      </c>
      <c r="BB1733" s="435">
        <f>BB1737</f>
        <v/>
      </c>
      <c r="BC1733" s="435">
        <f>BC1737</f>
        <v/>
      </c>
      <c r="BD1733" s="435">
        <f>BD1737</f>
        <v/>
      </c>
      <c r="BE1733" s="435">
        <f>BE1737</f>
        <v/>
      </c>
      <c r="BF1733" s="435">
        <f>BF1737</f>
        <v/>
      </c>
      <c r="BG1733" s="435">
        <f>BG1737</f>
        <v/>
      </c>
      <c r="BH1733" s="435">
        <f>BH1737</f>
        <v/>
      </c>
      <c r="BI1733" s="435">
        <f>BI1737</f>
        <v/>
      </c>
      <c r="BJ1733" s="435">
        <f>BJ1737</f>
        <v/>
      </c>
      <c r="BK1733" s="435">
        <f>BK1737</f>
        <v/>
      </c>
      <c r="BL1733" s="435">
        <f>BL1737</f>
        <v/>
      </c>
      <c r="BM1733" s="435">
        <f>BM1737</f>
        <v/>
      </c>
      <c r="BN1733" s="435">
        <f>BN1737</f>
        <v/>
      </c>
      <c r="BO1733" s="435">
        <f>BO1737</f>
        <v/>
      </c>
      <c r="BP1733" s="435">
        <f>BP1737</f>
        <v/>
      </c>
      <c r="BQ1733" s="435">
        <f>BQ1737</f>
        <v/>
      </c>
      <c r="BR1733" s="435">
        <f>BR1737</f>
        <v/>
      </c>
      <c r="BS1733" s="435">
        <f>BS1737</f>
        <v/>
      </c>
      <c r="BT1733" s="435">
        <f>BT1737</f>
        <v/>
      </c>
      <c r="BU1733" s="435">
        <f>BU1737</f>
        <v/>
      </c>
      <c r="BV1733" s="435">
        <f>BV1737</f>
        <v/>
      </c>
      <c r="BW1733" s="435">
        <f>BW1737</f>
        <v/>
      </c>
      <c r="BX1733" s="435">
        <f>BX1737</f>
        <v/>
      </c>
      <c r="BY1733" s="435">
        <f>BY1737</f>
        <v/>
      </c>
      <c r="BZ1733" s="435">
        <f>BZ1737</f>
        <v/>
      </c>
      <c r="CA1733" s="435">
        <f>CA1737</f>
        <v/>
      </c>
      <c r="CB1733" s="435">
        <f>CB1737</f>
        <v/>
      </c>
      <c r="CC1733" s="435">
        <f>CC1737</f>
        <v/>
      </c>
      <c r="CD1733" s="435">
        <f>CD1737</f>
        <v/>
      </c>
      <c r="CE1733" s="435">
        <f>CE1737</f>
        <v/>
      </c>
      <c r="CF1733" s="435">
        <f>CF1737</f>
        <v/>
      </c>
      <c r="CG1733" s="435">
        <f>CG1737</f>
        <v/>
      </c>
      <c r="CH1733" s="435">
        <f>CH1737</f>
        <v/>
      </c>
      <c r="CI1733" s="435">
        <f>CI1737</f>
        <v/>
      </c>
      <c r="CJ1733" s="435">
        <f>CJ1737</f>
        <v/>
      </c>
      <c r="CK1733" s="435">
        <f>CK1737</f>
        <v/>
      </c>
      <c r="CL1733" s="435">
        <f>CL1737</f>
        <v/>
      </c>
      <c r="CM1733" s="435">
        <f>CM1737</f>
        <v/>
      </c>
      <c r="CN1733" s="435">
        <f>CN1737</f>
        <v/>
      </c>
      <c r="CO1733" s="435">
        <f>CO1737</f>
        <v/>
      </c>
      <c r="CP1733" s="435">
        <f>CP1737</f>
        <v/>
      </c>
      <c r="CQ1733" s="435">
        <f>CQ1737</f>
        <v/>
      </c>
      <c r="CR1733" s="435">
        <f>CR1737</f>
        <v/>
      </c>
      <c r="CS1733" s="435">
        <f>CS1737</f>
        <v/>
      </c>
      <c r="CT1733" s="435">
        <f>CT1737</f>
        <v/>
      </c>
      <c r="CU1733" s="435">
        <f>CU1737</f>
        <v/>
      </c>
      <c r="CV1733" s="435">
        <f>CV1737</f>
        <v/>
      </c>
      <c r="CW1733" s="435">
        <f>CW1737</f>
        <v/>
      </c>
      <c r="CX1733" s="435">
        <f>CX1737</f>
        <v/>
      </c>
      <c r="CY1733" s="435">
        <f>CY1737</f>
        <v/>
      </c>
      <c r="CZ1733" s="435">
        <f>CZ1737</f>
        <v/>
      </c>
      <c r="DA1733" s="435">
        <f>DA1737</f>
        <v/>
      </c>
      <c r="DB1733" s="435">
        <f>DB1737</f>
        <v/>
      </c>
      <c r="DC1733" s="435">
        <f>DC1737</f>
        <v/>
      </c>
      <c r="DD1733" s="435">
        <f>DD1737</f>
        <v/>
      </c>
      <c r="DE1733" s="435">
        <f>DE1737</f>
        <v/>
      </c>
      <c r="DF1733" s="435">
        <f>DF1737</f>
        <v/>
      </c>
      <c r="DG1733" s="436">
        <f>DG1737</f>
        <v/>
      </c>
      <c r="DH1733" s="436">
        <f>DH1737</f>
        <v/>
      </c>
      <c r="DI1733" s="436">
        <f>DI1737</f>
        <v/>
      </c>
      <c r="DJ1733" s="436">
        <f>DJ1737</f>
        <v/>
      </c>
      <c r="DK1733" s="436">
        <f>DK1737</f>
        <v/>
      </c>
      <c r="DL1733" s="436">
        <f>DL1737</f>
        <v/>
      </c>
      <c r="DM1733" s="436">
        <f>DM1737</f>
        <v/>
      </c>
      <c r="DN1733" s="436">
        <f>DN1737</f>
        <v/>
      </c>
      <c r="DO1733" s="436">
        <f>DO1737</f>
        <v/>
      </c>
      <c r="DP1733" s="436">
        <f>DP1737</f>
        <v/>
      </c>
      <c r="DQ1733" s="436">
        <f>DQ1737</f>
        <v/>
      </c>
      <c r="DR1733" s="436">
        <f>DR1737</f>
        <v/>
      </c>
      <c r="DS1733" s="436">
        <f>DS1737</f>
        <v/>
      </c>
      <c r="DT1733" s="436">
        <f>DT1737</f>
        <v/>
      </c>
      <c r="DU1733" s="436">
        <f>DU1737</f>
        <v/>
      </c>
      <c r="DV1733" s="436">
        <f>DV1737</f>
        <v/>
      </c>
      <c r="DW1733" s="436">
        <f>DW1737</f>
        <v/>
      </c>
      <c r="DX1733" s="436">
        <f>DX1737</f>
        <v/>
      </c>
      <c r="DY1733" s="436">
        <f>DY1737</f>
        <v/>
      </c>
      <c r="DZ1733" s="436">
        <f>DZ1737</f>
        <v/>
      </c>
      <c r="EA1733" s="436">
        <f>EA1737</f>
        <v/>
      </c>
      <c r="EB1733" s="436">
        <f>EB1737</f>
        <v/>
      </c>
      <c r="EC1733" s="436">
        <f>EC1737</f>
        <v/>
      </c>
      <c r="ED1733" s="436">
        <f>ED1737</f>
        <v/>
      </c>
      <c r="EE1733" s="436">
        <f>EE1737</f>
        <v/>
      </c>
      <c r="EF1733" s="436">
        <f>EF1737</f>
        <v/>
      </c>
      <c r="EG1733" s="436">
        <f>EG1737</f>
        <v/>
      </c>
      <c r="EH1733" s="436">
        <f>EH1737</f>
        <v/>
      </c>
      <c r="EI1733" s="436">
        <f>EI1737</f>
        <v/>
      </c>
      <c r="EJ1733" s="436">
        <f>EJ1737</f>
        <v/>
      </c>
      <c r="EK1733" s="436">
        <f>EK1737</f>
        <v/>
      </c>
      <c r="EL1733" s="436">
        <f>EL1737</f>
        <v/>
      </c>
      <c r="EM1733" s="436">
        <f>EM1737</f>
        <v/>
      </c>
      <c r="EN1733" s="436">
        <f>EN1737</f>
        <v/>
      </c>
      <c r="EO1733" s="436">
        <f>EO1737</f>
        <v/>
      </c>
      <c r="EP1733" s="436">
        <f>EP1737</f>
        <v/>
      </c>
      <c r="EQ1733" s="436">
        <f>EQ1737</f>
        <v/>
      </c>
      <c r="ER1733" s="436">
        <f>ER1737</f>
        <v/>
      </c>
      <c r="ES1733" s="436">
        <f>ES1737</f>
        <v/>
      </c>
      <c r="ET1733" s="436">
        <f>ET1737</f>
        <v/>
      </c>
      <c r="EU1733" s="436">
        <f>EU1737</f>
        <v/>
      </c>
      <c r="EV1733" s="436">
        <f>EV1737</f>
        <v/>
      </c>
      <c r="EW1733" s="436">
        <f>EW1737</f>
        <v/>
      </c>
      <c r="EX1733" s="436">
        <f>EX1737</f>
        <v/>
      </c>
      <c r="EY1733" s="436">
        <f>EY1737</f>
        <v/>
      </c>
      <c r="EZ1733" s="436">
        <f>EZ1737</f>
        <v/>
      </c>
      <c r="FA1733" s="436">
        <f>FA1737</f>
        <v/>
      </c>
      <c r="FB1733" s="436">
        <f>FB1737</f>
        <v/>
      </c>
      <c r="FC1733" s="436">
        <f>FC1737</f>
        <v/>
      </c>
      <c r="FD1733" s="436">
        <f>FD1737</f>
        <v/>
      </c>
      <c r="FE1733" s="436">
        <f>FE1737</f>
        <v/>
      </c>
      <c r="FF1733" s="436">
        <f>FF1737</f>
        <v/>
      </c>
      <c r="FG1733" s="436">
        <f>FG1737</f>
        <v/>
      </c>
      <c r="FH1733" s="436">
        <f>FH1737</f>
        <v/>
      </c>
      <c r="FI1733" s="436">
        <f>FI1737</f>
        <v/>
      </c>
      <c r="FJ1733" s="436">
        <f>FJ1737</f>
        <v/>
      </c>
      <c r="FK1733" s="436">
        <f>FK1737</f>
        <v/>
      </c>
      <c r="FL1733" s="436">
        <f>FL1737</f>
        <v/>
      </c>
      <c r="FM1733" s="436">
        <f>FM1737</f>
        <v/>
      </c>
      <c r="FN1733" s="436">
        <f>FN1737</f>
        <v/>
      </c>
      <c r="FO1733" s="436">
        <f>FO1737</f>
        <v/>
      </c>
      <c r="FP1733" s="436">
        <f>FP1737</f>
        <v/>
      </c>
      <c r="FQ1733" s="436">
        <f>FQ1737</f>
        <v/>
      </c>
      <c r="FR1733" s="436">
        <f>FR1737</f>
        <v/>
      </c>
      <c r="FS1733" s="436">
        <f>FS1737</f>
        <v/>
      </c>
      <c r="FT1733" s="436">
        <f>FT1737</f>
        <v/>
      </c>
      <c r="FU1733" s="436">
        <f>FU1737</f>
        <v/>
      </c>
      <c r="FV1733" s="436">
        <f>FV1737</f>
        <v/>
      </c>
      <c r="FW1733" s="436">
        <f>FW1737</f>
        <v/>
      </c>
      <c r="FX1733" s="436">
        <f>FX1737</f>
        <v/>
      </c>
      <c r="FY1733" s="436">
        <f>FY1737</f>
        <v/>
      </c>
      <c r="FZ1733" s="436">
        <f>FZ1737</f>
        <v/>
      </c>
      <c r="GA1733" s="436">
        <f>GA1737</f>
        <v/>
      </c>
      <c r="GB1733" s="436">
        <f>GB1737</f>
        <v/>
      </c>
      <c r="GC1733" s="436">
        <f>GC1737</f>
        <v/>
      </c>
      <c r="GD1733" s="436">
        <f>GD1737</f>
        <v/>
      </c>
      <c r="GE1733" s="436">
        <f>GE1737</f>
        <v/>
      </c>
      <c r="GF1733" s="436">
        <f>GF1737</f>
        <v/>
      </c>
      <c r="GG1733" s="436">
        <f>GG1737</f>
        <v/>
      </c>
      <c r="GH1733" s="436">
        <f>GH1737</f>
        <v/>
      </c>
      <c r="GI1733" s="436">
        <f>GI1737</f>
        <v/>
      </c>
      <c r="GJ1733" s="436">
        <f>GJ1737</f>
        <v/>
      </c>
      <c r="GK1733" s="436">
        <f>GK1737</f>
        <v/>
      </c>
      <c r="GL1733" s="436">
        <f>GL1737</f>
        <v/>
      </c>
      <c r="GM1733" s="436">
        <f>GM1737</f>
        <v/>
      </c>
      <c r="GN1733" s="436">
        <f>GN1737</f>
        <v/>
      </c>
      <c r="GO1733" s="436">
        <f>GO1737</f>
        <v/>
      </c>
      <c r="GP1733" s="436">
        <f>GP1737</f>
        <v/>
      </c>
      <c r="GQ1733" s="436">
        <f>GQ1737</f>
        <v/>
      </c>
      <c r="GR1733" s="436">
        <f>GR1737</f>
        <v/>
      </c>
      <c r="GS1733" s="436">
        <f>GS1737</f>
        <v/>
      </c>
      <c r="GT1733" s="436">
        <f>GT1737</f>
        <v/>
      </c>
      <c r="GU1733" s="436">
        <f>GU1737</f>
        <v/>
      </c>
      <c r="GV1733" s="436">
        <f>GV1737</f>
        <v/>
      </c>
      <c r="GW1733" s="436">
        <f>GW1737</f>
        <v/>
      </c>
      <c r="GX1733" s="436">
        <f>GX1737</f>
        <v/>
      </c>
    </row>
    <row r="1734"/>
    <row r="1735">
      <c r="A1735" t="n">
        <v>17</v>
      </c>
      <c r="B1735" t="n">
        <v>1</v>
      </c>
      <c r="C1735">
        <f>ROW(SmtRes!A812)</f>
        <v/>
      </c>
      <c r="D1735">
        <f>ROW(EtalonRes!A748)</f>
        <v/>
      </c>
      <c r="E1735" t="inlineStr">
        <is>
          <t>1</t>
        </is>
      </c>
      <c r="F1735" t="inlineStr">
        <is>
          <t>16-07-005-1</t>
        </is>
      </c>
      <c r="G1735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735" t="inlineStr">
        <is>
          <t>100 м трубопровода</t>
        </is>
      </c>
      <c r="I1735">
        <f>ROUND(ROUND(27/100,4),7)</f>
        <v/>
      </c>
      <c r="J1735" t="n">
        <v>0</v>
      </c>
      <c r="K1735">
        <f>ROUND(ROUND(27/100,4),7)</f>
        <v/>
      </c>
      <c r="O1735">
        <f>ROUND(CP1735,0)</f>
        <v/>
      </c>
      <c r="P1735">
        <f>ROUND(CQ1735*I1735,0)</f>
        <v/>
      </c>
      <c r="Q1735">
        <f>(ROUND((ROUND((((ET1735*ROUND(2,7)))*I1735),0)*BB1735),0)+ROUND((ROUND(((AE1735-((EU1735*ROUND(2,7))))*I1735),0)*BS1735),0))</f>
        <v/>
      </c>
      <c r="R1735">
        <f>(ROUND((ROUND((((EU1735*ROUND(2,7)))*I1735),0)*BS1735),0)+ROUND((ROUND(((AE1735-((EU1735*ROUND(2,7))))*I1735),0)*BS1735),0))</f>
        <v/>
      </c>
      <c r="S1735">
        <f>ROUND(CT1735*I1735,0)</f>
        <v/>
      </c>
      <c r="T1735">
        <f>ROUND(CU1735*I1735,0)</f>
        <v/>
      </c>
      <c r="U1735">
        <f>ROUND(CV1735*I1735,7)</f>
        <v/>
      </c>
      <c r="V1735">
        <f>ROUND(CW1735*I1735,7)</f>
        <v/>
      </c>
      <c r="W1735">
        <f>ROUND(CX1735*I1735,0)</f>
        <v/>
      </c>
      <c r="X1735">
        <f>ROUND(CY1735,0)</f>
        <v/>
      </c>
      <c r="Y1735">
        <f>ROUND(CZ1735,0)</f>
        <v/>
      </c>
      <c r="AA1735" t="n">
        <v>78869116</v>
      </c>
      <c r="AB1735">
        <f>ROUND((AC1735+AD1735+AF1735),2)</f>
        <v/>
      </c>
      <c r="AC1735">
        <f>ROUND(((ES1735*ROUND(2,7))),2)</f>
        <v/>
      </c>
      <c r="AD1735">
        <f>ROUND(((((ET1735*ROUND(2,7)))-((EU1735*ROUND(2,7))))+AE1735),2)</f>
        <v/>
      </c>
      <c r="AE1735">
        <f>ROUND(((EU1735*ROUND(2,7))),2)</f>
        <v/>
      </c>
      <c r="AF1735">
        <f>ROUND(((EV1735*ROUND(2,7))),2)</f>
        <v/>
      </c>
      <c r="AG1735">
        <f>ROUND((AP1735),2)</f>
        <v/>
      </c>
      <c r="AH1735">
        <f>((EW1735*ROUND(2,7)))</f>
        <v/>
      </c>
      <c r="AI1735">
        <f>((EX1735*ROUND(2,7)))</f>
        <v/>
      </c>
      <c r="AJ1735">
        <f>(AS1735)</f>
        <v/>
      </c>
      <c r="AK1735" t="n">
        <v>107.11</v>
      </c>
      <c r="AL1735" t="n">
        <v>4.28</v>
      </c>
      <c r="AM1735" t="n">
        <v>44.51</v>
      </c>
      <c r="AN1735" t="n">
        <v>0</v>
      </c>
      <c r="AO1735" t="n">
        <v>58.32</v>
      </c>
      <c r="AP1735" t="n">
        <v>0</v>
      </c>
      <c r="AQ1735" t="n">
        <v>5.01</v>
      </c>
      <c r="AR1735" t="n">
        <v>0</v>
      </c>
      <c r="AS1735" t="n">
        <v>0</v>
      </c>
      <c r="AT1735" t="n">
        <v>121</v>
      </c>
      <c r="AU1735" t="n">
        <v>72</v>
      </c>
      <c r="AV1735" t="n">
        <v>1</v>
      </c>
      <c r="AW1735" t="n">
        <v>1</v>
      </c>
      <c r="AZ1735" t="n">
        <v>1</v>
      </c>
      <c r="BA1735" t="n">
        <v>52.25</v>
      </c>
      <c r="BB1735" t="n">
        <v>5.97</v>
      </c>
      <c r="BC1735" t="n">
        <v>11.38</v>
      </c>
      <c r="BD1735" t="inlineStr"/>
      <c r="BE1735" t="inlineStr"/>
      <c r="BF1735" t="inlineStr"/>
      <c r="BG1735" t="inlineStr"/>
      <c r="BH1735" t="n">
        <v>0</v>
      </c>
      <c r="BI1735" t="n">
        <v>1</v>
      </c>
      <c r="BJ1735" t="inlineStr">
        <is>
          <t>ТЕР Московской обл., 16-07-005-1, приказ Минстроя России №675/пр от 28.02.2017 № 260/пр</t>
        </is>
      </c>
      <c r="BM1735" t="n">
        <v>16001</v>
      </c>
      <c r="BN1735" t="n">
        <v>0</v>
      </c>
      <c r="BO1735" t="inlineStr">
        <is>
          <t>16-07-005-1</t>
        </is>
      </c>
      <c r="BP1735" t="n">
        <v>1</v>
      </c>
      <c r="BQ1735" t="n">
        <v>2</v>
      </c>
      <c r="BR1735" t="n">
        <v>0</v>
      </c>
      <c r="BS1735" t="n">
        <v>52.25</v>
      </c>
      <c r="BT1735" t="n">
        <v>1</v>
      </c>
      <c r="BU1735" t="n">
        <v>1</v>
      </c>
      <c r="BV1735" t="n">
        <v>1</v>
      </c>
      <c r="BW1735" t="n">
        <v>1</v>
      </c>
      <c r="BX1735" t="n">
        <v>1</v>
      </c>
      <c r="BY1735" t="inlineStr"/>
      <c r="BZ1735" t="n">
        <v>121</v>
      </c>
      <c r="CA1735" t="n">
        <v>72</v>
      </c>
      <c r="CB1735" t="inlineStr"/>
      <c r="CE1735" t="n">
        <v>12</v>
      </c>
      <c r="CF1735" t="n">
        <v>0</v>
      </c>
      <c r="CG1735" t="n">
        <v>0</v>
      </c>
      <c r="CM1735" t="n">
        <v>0</v>
      </c>
      <c r="CN1735" t="inlineStr"/>
      <c r="CO1735" t="n">
        <v>0</v>
      </c>
      <c r="CP1735">
        <f>(P1735+Q1735+S1735)</f>
        <v/>
      </c>
      <c r="CQ1735">
        <f>AC1735*BC1735</f>
        <v/>
      </c>
      <c r="CR1735">
        <f>(ROUND((ROUND((((ET1735*ROUND(2,7)))*1),0)*BB1735),0)+ROUND((ROUND(((AE1735-((EU1735*ROUND(2,7))))*1),0)*BS1735),0))</f>
        <v/>
      </c>
      <c r="CS1735">
        <f>(ROUND((ROUND((((EU1735*ROUND(2,7)))*1),0)*BS1735),0)+ROUND((ROUND(((AE1735-((EU1735*ROUND(2,7))))*1),0)*BS1735),0))</f>
        <v/>
      </c>
      <c r="CT1735">
        <f>AF1735*BA1735</f>
        <v/>
      </c>
      <c r="CU1735">
        <f>AG1735</f>
        <v/>
      </c>
      <c r="CV1735">
        <f>AH1735</f>
        <v/>
      </c>
      <c r="CW1735">
        <f>AI1735</f>
        <v/>
      </c>
      <c r="CX1735">
        <f>AJ1735</f>
        <v/>
      </c>
      <c r="CY1735">
        <f>(((S1735+R1735)*AT1735)/100)</f>
        <v/>
      </c>
      <c r="CZ1735">
        <f>(((S1735+R1735)*AU1735)/100)</f>
        <v/>
      </c>
      <c r="DC1735" t="inlineStr"/>
      <c r="DD1735" t="inlineStr">
        <is>
          <t>)*2</t>
        </is>
      </c>
      <c r="DE1735" t="inlineStr">
        <is>
          <t>)*2</t>
        </is>
      </c>
      <c r="DF1735" t="inlineStr">
        <is>
          <t>)*2</t>
        </is>
      </c>
      <c r="DG1735" t="inlineStr">
        <is>
          <t>)*2</t>
        </is>
      </c>
      <c r="DH1735" t="inlineStr"/>
      <c r="DI1735" t="inlineStr">
        <is>
          <t>)*2</t>
        </is>
      </c>
      <c r="DJ1735" t="inlineStr">
        <is>
          <t>)*2</t>
        </is>
      </c>
      <c r="DK1735" t="inlineStr"/>
      <c r="DL1735" t="inlineStr"/>
      <c r="DM1735" t="inlineStr"/>
      <c r="DN1735" t="n">
        <v>0</v>
      </c>
      <c r="DO1735" t="n">
        <v>0</v>
      </c>
      <c r="DP1735" t="n">
        <v>1</v>
      </c>
      <c r="DQ1735" t="n">
        <v>1</v>
      </c>
      <c r="DU1735" t="n">
        <v>1013</v>
      </c>
      <c r="DV1735" t="inlineStr">
        <is>
          <t>100 м трубопровода</t>
        </is>
      </c>
      <c r="DW1735" t="inlineStr">
        <is>
          <t>100 м трубопровода</t>
        </is>
      </c>
      <c r="DX1735" t="n">
        <v>1</v>
      </c>
      <c r="DZ1735" t="inlineStr"/>
      <c r="EA1735" t="inlineStr"/>
      <c r="EB1735" t="inlineStr"/>
      <c r="EC1735" t="inlineStr"/>
      <c r="EE1735" t="n">
        <v>78725882</v>
      </c>
      <c r="EF1735" t="n">
        <v>2</v>
      </c>
      <c r="EG1735" t="inlineStr">
        <is>
          <t>Общестроительные работы</t>
        </is>
      </c>
      <c r="EH1735" t="n">
        <v>16</v>
      </c>
      <c r="EI173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735" t="n">
        <v>1</v>
      </c>
      <c r="EK1735" t="n">
        <v>16001</v>
      </c>
      <c r="EL1735" t="inlineStr">
        <is>
          <t>Трубопроводы внутренние</t>
        </is>
      </c>
      <c r="EM1735" t="inlineStr">
        <is>
          <t>ФЕР-16</t>
        </is>
      </c>
      <c r="EO1735" t="inlineStr"/>
      <c r="EQ1735" t="n">
        <v>0</v>
      </c>
      <c r="ER1735" t="n">
        <v>107.11</v>
      </c>
      <c r="ES1735" t="n">
        <v>4.28</v>
      </c>
      <c r="ET1735" t="n">
        <v>44.51</v>
      </c>
      <c r="EU1735" t="n">
        <v>0</v>
      </c>
      <c r="EV1735" t="n">
        <v>58.32</v>
      </c>
      <c r="EW1735" t="n">
        <v>5.01</v>
      </c>
      <c r="EX1735" t="n">
        <v>0</v>
      </c>
      <c r="EY1735" t="n">
        <v>0</v>
      </c>
      <c r="FQ1735" t="n">
        <v>0</v>
      </c>
      <c r="FR1735" t="n">
        <v>0</v>
      </c>
      <c r="FS1735" t="n">
        <v>0</v>
      </c>
      <c r="FX1735" t="n">
        <v>121</v>
      </c>
      <c r="FY1735" t="n">
        <v>72</v>
      </c>
      <c r="GA1735" t="inlineStr"/>
      <c r="GD1735" t="n">
        <v>1</v>
      </c>
      <c r="GF1735" t="n">
        <v>635989612</v>
      </c>
      <c r="GG1735" t="n">
        <v>2</v>
      </c>
      <c r="GH1735" t="n">
        <v>1</v>
      </c>
      <c r="GI1735" t="n">
        <v>2</v>
      </c>
      <c r="GJ1735" t="n">
        <v>0</v>
      </c>
      <c r="GK1735" t="n">
        <v>0</v>
      </c>
      <c r="GL1735">
        <f>ROUND(IF(AND(BH1735=3,BI1735=3,FS1735&lt;&gt;0),P1735,0),0)</f>
        <v/>
      </c>
      <c r="GM1735">
        <f>ROUND(O1735+X1735+Y1735,0)+GX1735</f>
        <v/>
      </c>
      <c r="GN1735">
        <f>IF(OR(BI1735=0,BI1735=1),GM1735-GX1735,0)</f>
        <v/>
      </c>
      <c r="GO1735">
        <f>IF(BI1735=2,GM1735-GX1735,0)</f>
        <v/>
      </c>
      <c r="GP1735">
        <f>IF(BI1735=4,GM1735-GX1735,0)</f>
        <v/>
      </c>
      <c r="GR1735" t="n">
        <v>0</v>
      </c>
      <c r="GS1735" t="n">
        <v>3</v>
      </c>
      <c r="GT1735" t="n">
        <v>0</v>
      </c>
      <c r="GU1735" t="inlineStr"/>
      <c r="GV1735">
        <f>ROUND((GT1735),2)</f>
        <v/>
      </c>
      <c r="GW1735" t="n">
        <v>1</v>
      </c>
      <c r="GX1735">
        <f>ROUND(HC1735*I1735,0)</f>
        <v/>
      </c>
      <c r="HA1735" t="n">
        <v>0</v>
      </c>
      <c r="HB1735" t="n">
        <v>0</v>
      </c>
      <c r="HC1735">
        <f>GV1735*GW1735</f>
        <v/>
      </c>
      <c r="HE1735" t="inlineStr"/>
      <c r="HF1735" t="inlineStr"/>
      <c r="HM1735" t="inlineStr"/>
      <c r="HN1735" t="inlineStr">
        <is>
          <t>Пр/812-016.0-1</t>
        </is>
      </c>
      <c r="HO1735" t="inlineStr">
        <is>
          <t>Пр/774-016.0</t>
        </is>
      </c>
      <c r="HP173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73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735" t="n">
        <v>0</v>
      </c>
      <c r="IK1735" t="n">
        <v>0</v>
      </c>
    </row>
    <row r="1736"/>
    <row r="1737">
      <c r="A1737" s="435" t="n">
        <v>51</v>
      </c>
      <c r="B1737" s="435">
        <f>B1731</f>
        <v/>
      </c>
      <c r="C1737" s="435">
        <f>A1731</f>
        <v/>
      </c>
      <c r="D1737" s="435">
        <f>ROW(A1731)</f>
        <v/>
      </c>
      <c r="E1737" s="435" t="n"/>
      <c r="F1737" s="435">
        <f>IF(F1731&lt;&gt;"",F1731,"")</f>
        <v/>
      </c>
      <c r="G1737" s="435">
        <f>IF(G1731&lt;&gt;"",G1731,"")</f>
        <v/>
      </c>
      <c r="H1737" s="435" t="n">
        <v>0</v>
      </c>
      <c r="I1737" s="435" t="n"/>
      <c r="J1737" s="435" t="n"/>
      <c r="K1737" s="435" t="n"/>
      <c r="L1737" s="435" t="n"/>
      <c r="M1737" s="435" t="n"/>
      <c r="N1737" s="435" t="n"/>
      <c r="O1737" s="435">
        <f>ROUND(AB1737,0)</f>
        <v/>
      </c>
      <c r="P1737" s="435">
        <f>ROUND(AC1737,0)</f>
        <v/>
      </c>
      <c r="Q1737" s="435">
        <f>ROUND(AD1737,0)</f>
        <v/>
      </c>
      <c r="R1737" s="435">
        <f>ROUND(AE1737,0)</f>
        <v/>
      </c>
      <c r="S1737" s="435">
        <f>ROUND(AF1737,0)</f>
        <v/>
      </c>
      <c r="T1737" s="435">
        <f>ROUND(AG1737,0)</f>
        <v/>
      </c>
      <c r="U1737" s="435">
        <f>AH1737</f>
        <v/>
      </c>
      <c r="V1737" s="435">
        <f>AI1737</f>
        <v/>
      </c>
      <c r="W1737" s="435">
        <f>ROUND(AJ1737,0)</f>
        <v/>
      </c>
      <c r="X1737" s="435">
        <f>ROUND(AK1737,0)</f>
        <v/>
      </c>
      <c r="Y1737" s="435">
        <f>ROUND(AL1737,0)</f>
        <v/>
      </c>
      <c r="Z1737" s="435" t="n"/>
      <c r="AA1737" s="435" t="n"/>
      <c r="AB1737" s="435">
        <f>ROUND(SUMIF(AA1735:AA1735,"=78869116",O1735:O1735),0)</f>
        <v/>
      </c>
      <c r="AC1737" s="435">
        <f>ROUND(SUMIF(AA1735:AA1735,"=78869116",P1735:P1735),0)</f>
        <v/>
      </c>
      <c r="AD1737" s="435">
        <f>ROUND(SUMIF(AA1735:AA1735,"=78869116",Q1735:Q1735),0)</f>
        <v/>
      </c>
      <c r="AE1737" s="435">
        <f>ROUND(SUMIF(AA1735:AA1735,"=78869116",R1735:R1735),0)</f>
        <v/>
      </c>
      <c r="AF1737" s="435">
        <f>ROUND(SUMIF(AA1735:AA1735,"=78869116",S1735:S1735),0)</f>
        <v/>
      </c>
      <c r="AG1737" s="435">
        <f>ROUND(SUMIF(AA1735:AA1735,"=78869116",T1735:T1735),0)</f>
        <v/>
      </c>
      <c r="AH1737" s="435">
        <f>SUMIF(AA1735:AA1735,"=78869116",U1735:U1735)</f>
        <v/>
      </c>
      <c r="AI1737" s="435">
        <f>SUMIF(AA1735:AA1735,"=78869116",V1735:V1735)</f>
        <v/>
      </c>
      <c r="AJ1737" s="435">
        <f>ROUND(SUMIF(AA1735:AA1735,"=78869116",W1735:W1735),0)</f>
        <v/>
      </c>
      <c r="AK1737" s="435">
        <f>ROUND(SUMIF(AA1735:AA1735,"=78869116",X1735:X1735),0)</f>
        <v/>
      </c>
      <c r="AL1737" s="435">
        <f>ROUND(SUMIF(AA1735:AA1735,"=78869116",Y1735:Y1735),0)</f>
        <v/>
      </c>
      <c r="AM1737" s="435" t="n"/>
      <c r="AN1737" s="435" t="n"/>
      <c r="AO1737" s="435">
        <f>ROUND(BX1737,0)</f>
        <v/>
      </c>
      <c r="AP1737" s="435">
        <f>ROUND(BY1737,0)</f>
        <v/>
      </c>
      <c r="AQ1737" s="435">
        <f>ROUND(BZ1737,0)</f>
        <v/>
      </c>
      <c r="AR1737" s="435">
        <f>ROUND(CA1737,0)</f>
        <v/>
      </c>
      <c r="AS1737" s="435">
        <f>ROUND(CB1737,0)</f>
        <v/>
      </c>
      <c r="AT1737" s="435">
        <f>ROUND(CC1737,0)</f>
        <v/>
      </c>
      <c r="AU1737" s="435">
        <f>ROUND(CD1737,0)</f>
        <v/>
      </c>
      <c r="AV1737" s="435">
        <f>ROUND(CE1737,0)</f>
        <v/>
      </c>
      <c r="AW1737" s="435">
        <f>ROUND(CF1737,0)</f>
        <v/>
      </c>
      <c r="AX1737" s="435">
        <f>ROUND(CG1737,0)</f>
        <v/>
      </c>
      <c r="AY1737" s="435">
        <f>ROUND(CH1737,0)</f>
        <v/>
      </c>
      <c r="AZ1737" s="435">
        <f>ROUND(CI1737,0)</f>
        <v/>
      </c>
      <c r="BA1737" s="435">
        <f>ROUND(CJ1737,0)</f>
        <v/>
      </c>
      <c r="BB1737" s="435">
        <f>ROUND(CK1737,0)</f>
        <v/>
      </c>
      <c r="BC1737" s="435">
        <f>ROUND(CL1737,0)</f>
        <v/>
      </c>
      <c r="BD1737" s="435">
        <f>ROUND(CM1737,0)</f>
        <v/>
      </c>
      <c r="BE1737" s="435" t="n"/>
      <c r="BF1737" s="435" t="n"/>
      <c r="BG1737" s="435" t="n"/>
      <c r="BH1737" s="435" t="n"/>
      <c r="BI1737" s="435" t="n"/>
      <c r="BJ1737" s="435" t="n"/>
      <c r="BK1737" s="435" t="n"/>
      <c r="BL1737" s="435" t="n"/>
      <c r="BM1737" s="435" t="n"/>
      <c r="BN1737" s="435" t="n"/>
      <c r="BO1737" s="435" t="n"/>
      <c r="BP1737" s="435" t="n"/>
      <c r="BQ1737" s="435" t="n"/>
      <c r="BR1737" s="435" t="n"/>
      <c r="BS1737" s="435" t="n"/>
      <c r="BT1737" s="435" t="n"/>
      <c r="BU1737" s="435" t="n"/>
      <c r="BV1737" s="435" t="n"/>
      <c r="BW1737" s="435" t="n"/>
      <c r="BX1737" s="435">
        <f>ROUND(SUMIF(AA1735:AA1735,"=78869116",FQ1735:FQ1735),0)</f>
        <v/>
      </c>
      <c r="BY1737" s="435">
        <f>ROUND(SUMIF(AA1735:AA1735,"=78869116",FR1735:FR1735),0)</f>
        <v/>
      </c>
      <c r="BZ1737" s="435">
        <f>ROUND(SUMIF(AA1735:AA1735,"=78869116",GL1735:GL1735),0)</f>
        <v/>
      </c>
      <c r="CA1737" s="435">
        <f>ROUND(SUMIF(AA1735:AA1735,"=78869116",GM1735:GM1735),0)</f>
        <v/>
      </c>
      <c r="CB1737" s="435">
        <f>ROUND(SUMIF(AA1735:AA1735,"=78869116",GN1735:GN1735),0)</f>
        <v/>
      </c>
      <c r="CC1737" s="435">
        <f>ROUND(SUMIF(AA1735:AA1735,"=78869116",GO1735:GO1735),0)</f>
        <v/>
      </c>
      <c r="CD1737" s="435">
        <f>ROUND(SUMIF(AA1735:AA1735,"=78869116",GP1735:GP1735),0)</f>
        <v/>
      </c>
      <c r="CE1737" s="435">
        <f>AC1737-BX1737</f>
        <v/>
      </c>
      <c r="CF1737" s="435">
        <f>AC1737-BY1737</f>
        <v/>
      </c>
      <c r="CG1737" s="435">
        <f>BX1737-BZ1737</f>
        <v/>
      </c>
      <c r="CH1737" s="435">
        <f>AC1737-BX1737-BY1737+BZ1737</f>
        <v/>
      </c>
      <c r="CI1737" s="435">
        <f>BY1737-BZ1737</f>
        <v/>
      </c>
      <c r="CJ1737" s="435">
        <f>ROUND(SUMIF(AA1735:AA1735,"=78869116",GX1735:GX1735),0)</f>
        <v/>
      </c>
      <c r="CK1737" s="435">
        <f>ROUND(SUMIF(AA1735:AA1735,"=78869116",GY1735:GY1735),0)</f>
        <v/>
      </c>
      <c r="CL1737" s="435">
        <f>ROUND(SUMIF(AA1735:AA1735,"=78869116",GZ1735:GZ1735),0)</f>
        <v/>
      </c>
      <c r="CM1737" s="435">
        <f>ROUND(SUMIF(AA1735:AA1735,"=78869116",HD1735:HD1735),0)</f>
        <v/>
      </c>
      <c r="CN1737" s="435" t="n"/>
      <c r="CO1737" s="435" t="n"/>
      <c r="CP1737" s="435" t="n"/>
      <c r="CQ1737" s="435" t="n"/>
      <c r="CR1737" s="435" t="n"/>
      <c r="CS1737" s="435" t="n"/>
      <c r="CT1737" s="435" t="n"/>
      <c r="CU1737" s="435" t="n"/>
      <c r="CV1737" s="435" t="n"/>
      <c r="CW1737" s="435" t="n"/>
      <c r="CX1737" s="435" t="n"/>
      <c r="CY1737" s="435" t="n"/>
      <c r="CZ1737" s="435" t="n"/>
      <c r="DA1737" s="435" t="n"/>
      <c r="DB1737" s="435" t="n"/>
      <c r="DC1737" s="435" t="n"/>
      <c r="DD1737" s="435" t="n"/>
      <c r="DE1737" s="435" t="n"/>
      <c r="DF1737" s="435" t="n"/>
      <c r="DG1737" s="436" t="n"/>
      <c r="DH1737" s="436" t="n"/>
      <c r="DI1737" s="436" t="n"/>
      <c r="DJ1737" s="436" t="n"/>
      <c r="DK1737" s="436" t="n"/>
      <c r="DL1737" s="436" t="n"/>
      <c r="DM1737" s="436" t="n"/>
      <c r="DN1737" s="436" t="n"/>
      <c r="DO1737" s="436" t="n"/>
      <c r="DP1737" s="436" t="n"/>
      <c r="DQ1737" s="436" t="n"/>
      <c r="DR1737" s="436" t="n"/>
      <c r="DS1737" s="436" t="n"/>
      <c r="DT1737" s="436" t="n"/>
      <c r="DU1737" s="436" t="n"/>
      <c r="DV1737" s="436" t="n"/>
      <c r="DW1737" s="436" t="n"/>
      <c r="DX1737" s="436" t="n"/>
      <c r="DY1737" s="436" t="n"/>
      <c r="DZ1737" s="436" t="n"/>
      <c r="EA1737" s="436" t="n"/>
      <c r="EB1737" s="436" t="n"/>
      <c r="EC1737" s="436" t="n"/>
      <c r="ED1737" s="436" t="n"/>
      <c r="EE1737" s="436" t="n"/>
      <c r="EF1737" s="436" t="n"/>
      <c r="EG1737" s="436" t="n"/>
      <c r="EH1737" s="436" t="n"/>
      <c r="EI1737" s="436" t="n"/>
      <c r="EJ1737" s="436" t="n"/>
      <c r="EK1737" s="436" t="n"/>
      <c r="EL1737" s="436" t="n"/>
      <c r="EM1737" s="436" t="n"/>
      <c r="EN1737" s="436" t="n"/>
      <c r="EO1737" s="436" t="n"/>
      <c r="EP1737" s="436" t="n"/>
      <c r="EQ1737" s="436" t="n"/>
      <c r="ER1737" s="436" t="n"/>
      <c r="ES1737" s="436" t="n"/>
      <c r="ET1737" s="436" t="n"/>
      <c r="EU1737" s="436" t="n"/>
      <c r="EV1737" s="436" t="n"/>
      <c r="EW1737" s="436" t="n"/>
      <c r="EX1737" s="436" t="n"/>
      <c r="EY1737" s="436" t="n"/>
      <c r="EZ1737" s="436" t="n"/>
      <c r="FA1737" s="436" t="n"/>
      <c r="FB1737" s="436" t="n"/>
      <c r="FC1737" s="436" t="n"/>
      <c r="FD1737" s="436" t="n"/>
      <c r="FE1737" s="436" t="n"/>
      <c r="FF1737" s="436" t="n"/>
      <c r="FG1737" s="436" t="n"/>
      <c r="FH1737" s="436" t="n"/>
      <c r="FI1737" s="436" t="n"/>
      <c r="FJ1737" s="436" t="n"/>
      <c r="FK1737" s="436" t="n"/>
      <c r="FL1737" s="436" t="n"/>
      <c r="FM1737" s="436" t="n"/>
      <c r="FN1737" s="436" t="n"/>
      <c r="FO1737" s="436" t="n"/>
      <c r="FP1737" s="436" t="n"/>
      <c r="FQ1737" s="436" t="n"/>
      <c r="FR1737" s="436" t="n"/>
      <c r="FS1737" s="436" t="n"/>
      <c r="FT1737" s="436" t="n"/>
      <c r="FU1737" s="436" t="n"/>
      <c r="FV1737" s="436" t="n"/>
      <c r="FW1737" s="436" t="n"/>
      <c r="FX1737" s="436" t="n"/>
      <c r="FY1737" s="436" t="n"/>
      <c r="FZ1737" s="436" t="n"/>
      <c r="GA1737" s="436" t="n"/>
      <c r="GB1737" s="436" t="n"/>
      <c r="GC1737" s="436" t="n"/>
      <c r="GD1737" s="436" t="n"/>
      <c r="GE1737" s="436" t="n"/>
      <c r="GF1737" s="436" t="n"/>
      <c r="GG1737" s="436" t="n"/>
      <c r="GH1737" s="436" t="n"/>
      <c r="GI1737" s="436" t="n"/>
      <c r="GJ1737" s="436" t="n"/>
      <c r="GK1737" s="436" t="n"/>
      <c r="GL1737" s="436" t="n"/>
      <c r="GM1737" s="436" t="n"/>
      <c r="GN1737" s="436" t="n"/>
      <c r="GO1737" s="436" t="n"/>
      <c r="GP1737" s="436" t="n"/>
      <c r="GQ1737" s="436" t="n"/>
      <c r="GR1737" s="436" t="n"/>
      <c r="GS1737" s="436" t="n"/>
      <c r="GT1737" s="436" t="n"/>
      <c r="GU1737" s="436" t="n"/>
      <c r="GV1737" s="436" t="n"/>
      <c r="GW1737" s="436" t="n"/>
      <c r="GX1737" s="436" t="n">
        <v>0</v>
      </c>
    </row>
    <row r="1738"/>
    <row r="1739">
      <c r="A1739" s="437" t="n">
        <v>50</v>
      </c>
      <c r="B1739" s="437" t="n">
        <v>0</v>
      </c>
      <c r="C1739" s="437" t="n">
        <v>0</v>
      </c>
      <c r="D1739" s="437" t="n">
        <v>1</v>
      </c>
      <c r="E1739" s="437" t="n">
        <v>201</v>
      </c>
      <c r="F1739" s="437">
        <f>ROUND(Source!O1737,O1739)</f>
        <v/>
      </c>
      <c r="G1739" s="437" t="inlineStr">
        <is>
          <t>ПЗ</t>
        </is>
      </c>
      <c r="H1739" s="437" t="inlineStr">
        <is>
          <t>Прямые затраты</t>
        </is>
      </c>
      <c r="I1739" s="437" t="n"/>
      <c r="J1739" s="437" t="n"/>
      <c r="K1739" s="437" t="n">
        <v>201</v>
      </c>
      <c r="L1739" s="437" t="n">
        <v>1</v>
      </c>
      <c r="M1739" s="437" t="n">
        <v>3</v>
      </c>
      <c r="N1739" s="437" t="inlineStr"/>
      <c r="O1739" s="437" t="n">
        <v>0</v>
      </c>
      <c r="P1739" s="437" t="n"/>
      <c r="Q1739" s="437" t="n"/>
      <c r="R1739" s="437" t="n"/>
      <c r="S1739" s="437" t="n"/>
      <c r="T1739" s="437" t="n"/>
      <c r="U1739" s="437" t="n"/>
      <c r="V1739" s="437" t="n"/>
      <c r="W1739" s="437" t="n">
        <v>1814</v>
      </c>
      <c r="X1739" s="437" t="n">
        <v>1</v>
      </c>
      <c r="Y1739" s="437" t="n">
        <v>1814</v>
      </c>
      <c r="Z1739" s="437" t="n"/>
      <c r="AA1739" s="437" t="n"/>
      <c r="AB1739" s="437" t="n"/>
    </row>
    <row r="1740">
      <c r="A1740" s="437" t="n">
        <v>50</v>
      </c>
      <c r="B1740" s="437" t="n">
        <v>0</v>
      </c>
      <c r="C1740" s="437" t="n">
        <v>0</v>
      </c>
      <c r="D1740" s="437" t="n">
        <v>1</v>
      </c>
      <c r="E1740" s="437" t="n">
        <v>202</v>
      </c>
      <c r="F1740" s="437">
        <f>ROUND(Source!P1737,O1740)</f>
        <v/>
      </c>
      <c r="G1740" s="437" t="inlineStr">
        <is>
          <t>СтМатОб</t>
        </is>
      </c>
      <c r="H1740" s="437" t="inlineStr">
        <is>
          <t>Стоимость материальных ресурсов (всего)</t>
        </is>
      </c>
      <c r="I1740" s="437" t="n"/>
      <c r="J1740" s="437" t="n"/>
      <c r="K1740" s="437" t="n">
        <v>202</v>
      </c>
      <c r="L1740" s="437" t="n">
        <v>2</v>
      </c>
      <c r="M1740" s="437" t="n">
        <v>3</v>
      </c>
      <c r="N1740" s="437" t="inlineStr"/>
      <c r="O1740" s="437" t="n">
        <v>0</v>
      </c>
      <c r="P1740" s="437" t="n"/>
      <c r="Q1740" s="437" t="n"/>
      <c r="R1740" s="437" t="n"/>
      <c r="S1740" s="437" t="n"/>
      <c r="T1740" s="437" t="n"/>
      <c r="U1740" s="437" t="n"/>
      <c r="V1740" s="437" t="n"/>
      <c r="W1740" s="437" t="n">
        <v>26</v>
      </c>
      <c r="X1740" s="437" t="n">
        <v>1</v>
      </c>
      <c r="Y1740" s="437" t="n">
        <v>26</v>
      </c>
      <c r="Z1740" s="437" t="n"/>
      <c r="AA1740" s="437" t="n"/>
      <c r="AB1740" s="437" t="n"/>
    </row>
    <row r="1741">
      <c r="A1741" s="437" t="n">
        <v>50</v>
      </c>
      <c r="B1741" s="437" t="n">
        <v>0</v>
      </c>
      <c r="C1741" s="437" t="n">
        <v>0</v>
      </c>
      <c r="D1741" s="437" t="n">
        <v>1</v>
      </c>
      <c r="E1741" s="437" t="n">
        <v>222</v>
      </c>
      <c r="F1741" s="437">
        <f>ROUND(Source!AO1737,O1741)</f>
        <v/>
      </c>
      <c r="G1741" s="437" t="inlineStr">
        <is>
          <t>СтМатОбЗак</t>
        </is>
      </c>
      <c r="H1741" s="437" t="inlineStr">
        <is>
          <t>Стоимость материалов и оборудования заказчика</t>
        </is>
      </c>
      <c r="I1741" s="437" t="n"/>
      <c r="J1741" s="437" t="n"/>
      <c r="K1741" s="437" t="n">
        <v>222</v>
      </c>
      <c r="L1741" s="437" t="n">
        <v>3</v>
      </c>
      <c r="M1741" s="437" t="n">
        <v>3</v>
      </c>
      <c r="N1741" s="437" t="inlineStr"/>
      <c r="O1741" s="437" t="n">
        <v>0</v>
      </c>
      <c r="P1741" s="437" t="n"/>
      <c r="Q1741" s="437" t="n"/>
      <c r="R1741" s="437" t="n"/>
      <c r="S1741" s="437" t="n"/>
      <c r="T1741" s="437" t="n"/>
      <c r="U1741" s="437" t="n"/>
      <c r="V1741" s="437" t="n"/>
      <c r="W1741" s="437" t="n">
        <v>0</v>
      </c>
      <c r="X1741" s="437" t="n">
        <v>1</v>
      </c>
      <c r="Y1741" s="437" t="n">
        <v>0</v>
      </c>
      <c r="Z1741" s="437" t="n"/>
      <c r="AA1741" s="437" t="n"/>
      <c r="AB1741" s="437" t="n"/>
    </row>
    <row r="1742">
      <c r="A1742" s="437" t="n">
        <v>50</v>
      </c>
      <c r="B1742" s="437" t="n">
        <v>0</v>
      </c>
      <c r="C1742" s="437" t="n">
        <v>0</v>
      </c>
      <c r="D1742" s="437" t="n">
        <v>1</v>
      </c>
      <c r="E1742" s="437" t="n">
        <v>225</v>
      </c>
      <c r="F1742" s="437">
        <f>ROUND(Source!AV1737,O1742)</f>
        <v/>
      </c>
      <c r="G1742" s="437" t="inlineStr">
        <is>
          <t>СтМатОбПод</t>
        </is>
      </c>
      <c r="H1742" s="437" t="inlineStr">
        <is>
          <t>Стоимость материалов и оборудования подрядчика</t>
        </is>
      </c>
      <c r="I1742" s="437" t="n"/>
      <c r="J1742" s="437" t="n"/>
      <c r="K1742" s="437" t="n">
        <v>225</v>
      </c>
      <c r="L1742" s="437" t="n">
        <v>4</v>
      </c>
      <c r="M1742" s="437" t="n">
        <v>3</v>
      </c>
      <c r="N1742" s="437" t="inlineStr"/>
      <c r="O1742" s="437" t="n">
        <v>0</v>
      </c>
      <c r="P1742" s="437" t="n"/>
      <c r="Q1742" s="437" t="n"/>
      <c r="R1742" s="437" t="n"/>
      <c r="S1742" s="437" t="n"/>
      <c r="T1742" s="437" t="n"/>
      <c r="U1742" s="437" t="n"/>
      <c r="V1742" s="437" t="n"/>
      <c r="W1742" s="437" t="n">
        <v>26</v>
      </c>
      <c r="X1742" s="437" t="n">
        <v>1</v>
      </c>
      <c r="Y1742" s="437" t="n">
        <v>26</v>
      </c>
      <c r="Z1742" s="437" t="n"/>
      <c r="AA1742" s="437" t="n"/>
      <c r="AB1742" s="437" t="n"/>
    </row>
    <row r="1743">
      <c r="A1743" s="437" t="n">
        <v>50</v>
      </c>
      <c r="B1743" s="437" t="n">
        <v>0</v>
      </c>
      <c r="C1743" s="437" t="n">
        <v>0</v>
      </c>
      <c r="D1743" s="437" t="n">
        <v>1</v>
      </c>
      <c r="E1743" s="437" t="n">
        <v>226</v>
      </c>
      <c r="F1743" s="437">
        <f>ROUND(Source!AW1737,O1743)</f>
        <v/>
      </c>
      <c r="G1743" s="437" t="inlineStr">
        <is>
          <t>СтМат</t>
        </is>
      </c>
      <c r="H1743" s="437" t="inlineStr">
        <is>
          <t>Стоимость материалов (всего)</t>
        </is>
      </c>
      <c r="I1743" s="437" t="n"/>
      <c r="J1743" s="437" t="n"/>
      <c r="K1743" s="437" t="n">
        <v>226</v>
      </c>
      <c r="L1743" s="437" t="n">
        <v>5</v>
      </c>
      <c r="M1743" s="437" t="n">
        <v>3</v>
      </c>
      <c r="N1743" s="437" t="inlineStr"/>
      <c r="O1743" s="437" t="n">
        <v>0</v>
      </c>
      <c r="P1743" s="437" t="n"/>
      <c r="Q1743" s="437" t="n"/>
      <c r="R1743" s="437" t="n"/>
      <c r="S1743" s="437" t="n"/>
      <c r="T1743" s="437" t="n"/>
      <c r="U1743" s="437" t="n"/>
      <c r="V1743" s="437" t="n"/>
      <c r="W1743" s="437" t="n">
        <v>26</v>
      </c>
      <c r="X1743" s="437" t="n">
        <v>1</v>
      </c>
      <c r="Y1743" s="437" t="n">
        <v>26</v>
      </c>
      <c r="Z1743" s="437" t="n"/>
      <c r="AA1743" s="437" t="n"/>
      <c r="AB1743" s="437" t="n"/>
    </row>
    <row r="1744">
      <c r="A1744" s="437" t="n">
        <v>50</v>
      </c>
      <c r="B1744" s="437" t="n">
        <v>0</v>
      </c>
      <c r="C1744" s="437" t="n">
        <v>0</v>
      </c>
      <c r="D1744" s="437" t="n">
        <v>1</v>
      </c>
      <c r="E1744" s="437" t="n">
        <v>227</v>
      </c>
      <c r="F1744" s="437">
        <f>ROUND(Source!AX1737,O1744)</f>
        <v/>
      </c>
      <c r="G1744" s="437" t="inlineStr">
        <is>
          <t>СтМатЗак</t>
        </is>
      </c>
      <c r="H1744" s="437" t="inlineStr">
        <is>
          <t>Стоимость материалов заказчика</t>
        </is>
      </c>
      <c r="I1744" s="437" t="n"/>
      <c r="J1744" s="437" t="n"/>
      <c r="K1744" s="437" t="n">
        <v>227</v>
      </c>
      <c r="L1744" s="437" t="n">
        <v>6</v>
      </c>
      <c r="M1744" s="437" t="n">
        <v>3</v>
      </c>
      <c r="N1744" s="437" t="inlineStr"/>
      <c r="O1744" s="437" t="n">
        <v>0</v>
      </c>
      <c r="P1744" s="437" t="n"/>
      <c r="Q1744" s="437" t="n"/>
      <c r="R1744" s="437" t="n"/>
      <c r="S1744" s="437" t="n"/>
      <c r="T1744" s="437" t="n"/>
      <c r="U1744" s="437" t="n"/>
      <c r="V1744" s="437" t="n"/>
      <c r="W1744" s="437" t="n">
        <v>0</v>
      </c>
      <c r="X1744" s="437" t="n">
        <v>1</v>
      </c>
      <c r="Y1744" s="437" t="n">
        <v>0</v>
      </c>
      <c r="Z1744" s="437" t="n"/>
      <c r="AA1744" s="437" t="n"/>
      <c r="AB1744" s="437" t="n"/>
    </row>
    <row r="1745">
      <c r="A1745" s="437" t="n">
        <v>50</v>
      </c>
      <c r="B1745" s="437" t="n">
        <v>0</v>
      </c>
      <c r="C1745" s="437" t="n">
        <v>0</v>
      </c>
      <c r="D1745" s="437" t="n">
        <v>1</v>
      </c>
      <c r="E1745" s="437" t="n">
        <v>228</v>
      </c>
      <c r="F1745" s="437">
        <f>ROUND(Source!AY1737,O1745)</f>
        <v/>
      </c>
      <c r="G1745" s="437" t="inlineStr">
        <is>
          <t>СтМатПод</t>
        </is>
      </c>
      <c r="H1745" s="437" t="inlineStr">
        <is>
          <t>Стоимость материалов подрядчика</t>
        </is>
      </c>
      <c r="I1745" s="437" t="n"/>
      <c r="J1745" s="437" t="n"/>
      <c r="K1745" s="437" t="n">
        <v>228</v>
      </c>
      <c r="L1745" s="437" t="n">
        <v>7</v>
      </c>
      <c r="M1745" s="437" t="n">
        <v>3</v>
      </c>
      <c r="N1745" s="437" t="inlineStr"/>
      <c r="O1745" s="437" t="n">
        <v>0</v>
      </c>
      <c r="P1745" s="437" t="n"/>
      <c r="Q1745" s="437" t="n"/>
      <c r="R1745" s="437" t="n"/>
      <c r="S1745" s="437" t="n"/>
      <c r="T1745" s="437" t="n"/>
      <c r="U1745" s="437" t="n"/>
      <c r="V1745" s="437" t="n"/>
      <c r="W1745" s="437" t="n">
        <v>26</v>
      </c>
      <c r="X1745" s="437" t="n">
        <v>1</v>
      </c>
      <c r="Y1745" s="437" t="n">
        <v>26</v>
      </c>
      <c r="Z1745" s="437" t="n"/>
      <c r="AA1745" s="437" t="n"/>
      <c r="AB1745" s="437" t="n"/>
    </row>
    <row r="1746">
      <c r="A1746" s="437" t="n">
        <v>50</v>
      </c>
      <c r="B1746" s="437" t="n">
        <v>0</v>
      </c>
      <c r="C1746" s="437" t="n">
        <v>0</v>
      </c>
      <c r="D1746" s="437" t="n">
        <v>1</v>
      </c>
      <c r="E1746" s="437" t="n">
        <v>216</v>
      </c>
      <c r="F1746" s="437">
        <f>ROUND(Source!AP1737,O1746)</f>
        <v/>
      </c>
      <c r="G1746" s="437" t="inlineStr">
        <is>
          <t>Оборуд</t>
        </is>
      </c>
      <c r="H1746" s="437" t="inlineStr">
        <is>
          <t>Стоимость оборудования (всего)</t>
        </is>
      </c>
      <c r="I1746" s="437" t="n"/>
      <c r="J1746" s="437" t="n"/>
      <c r="K1746" s="437" t="n">
        <v>216</v>
      </c>
      <c r="L1746" s="437" t="n">
        <v>8</v>
      </c>
      <c r="M1746" s="437" t="n">
        <v>3</v>
      </c>
      <c r="N1746" s="437" t="inlineStr"/>
      <c r="O1746" s="437" t="n">
        <v>0</v>
      </c>
      <c r="P1746" s="437" t="n"/>
      <c r="Q1746" s="437" t="n"/>
      <c r="R1746" s="437" t="n"/>
      <c r="S1746" s="437" t="n"/>
      <c r="T1746" s="437" t="n"/>
      <c r="U1746" s="437" t="n"/>
      <c r="V1746" s="437" t="n"/>
      <c r="W1746" s="437" t="n">
        <v>0</v>
      </c>
      <c r="X1746" s="437" t="n">
        <v>1</v>
      </c>
      <c r="Y1746" s="437" t="n">
        <v>0</v>
      </c>
      <c r="Z1746" s="437" t="n"/>
      <c r="AA1746" s="437" t="n"/>
      <c r="AB1746" s="437" t="n"/>
    </row>
    <row r="1747">
      <c r="A1747" s="437" t="n">
        <v>50</v>
      </c>
      <c r="B1747" s="437" t="n">
        <v>0</v>
      </c>
      <c r="C1747" s="437" t="n">
        <v>0</v>
      </c>
      <c r="D1747" s="437" t="n">
        <v>1</v>
      </c>
      <c r="E1747" s="437" t="n">
        <v>223</v>
      </c>
      <c r="F1747" s="437">
        <f>ROUND(Source!AQ1737,O1747)</f>
        <v/>
      </c>
      <c r="G1747" s="437" t="inlineStr">
        <is>
          <t>ОборудЗак</t>
        </is>
      </c>
      <c r="H1747" s="437" t="inlineStr">
        <is>
          <t>Стоимость оборудования заказчика</t>
        </is>
      </c>
      <c r="I1747" s="437" t="n"/>
      <c r="J1747" s="437" t="n"/>
      <c r="K1747" s="437" t="n">
        <v>223</v>
      </c>
      <c r="L1747" s="437" t="n">
        <v>9</v>
      </c>
      <c r="M1747" s="437" t="n">
        <v>3</v>
      </c>
      <c r="N1747" s="437" t="inlineStr"/>
      <c r="O1747" s="437" t="n">
        <v>0</v>
      </c>
      <c r="P1747" s="437" t="n"/>
      <c r="Q1747" s="437" t="n"/>
      <c r="R1747" s="437" t="n"/>
      <c r="S1747" s="437" t="n"/>
      <c r="T1747" s="437" t="n"/>
      <c r="U1747" s="437" t="n"/>
      <c r="V1747" s="437" t="n"/>
      <c r="W1747" s="437" t="n">
        <v>0</v>
      </c>
      <c r="X1747" s="437" t="n">
        <v>1</v>
      </c>
      <c r="Y1747" s="437" t="n">
        <v>0</v>
      </c>
      <c r="Z1747" s="437" t="n"/>
      <c r="AA1747" s="437" t="n"/>
      <c r="AB1747" s="437" t="n"/>
    </row>
    <row r="1748">
      <c r="A1748" s="437" t="n">
        <v>50</v>
      </c>
      <c r="B1748" s="437" t="n">
        <v>0</v>
      </c>
      <c r="C1748" s="437" t="n">
        <v>0</v>
      </c>
      <c r="D1748" s="437" t="n">
        <v>1</v>
      </c>
      <c r="E1748" s="437" t="n">
        <v>229</v>
      </c>
      <c r="F1748" s="437">
        <f>ROUND(Source!AZ1737,O1748)</f>
        <v/>
      </c>
      <c r="G1748" s="437" t="inlineStr">
        <is>
          <t>ОборудПод</t>
        </is>
      </c>
      <c r="H1748" s="437" t="inlineStr">
        <is>
          <t>Стоимость оборудования подрядчика</t>
        </is>
      </c>
      <c r="I1748" s="437" t="n"/>
      <c r="J1748" s="437" t="n"/>
      <c r="K1748" s="437" t="n">
        <v>229</v>
      </c>
      <c r="L1748" s="437" t="n">
        <v>10</v>
      </c>
      <c r="M1748" s="437" t="n">
        <v>3</v>
      </c>
      <c r="N1748" s="437" t="inlineStr"/>
      <c r="O1748" s="437" t="n">
        <v>0</v>
      </c>
      <c r="P1748" s="437" t="n"/>
      <c r="Q1748" s="437" t="n"/>
      <c r="R1748" s="437" t="n"/>
      <c r="S1748" s="437" t="n"/>
      <c r="T1748" s="437" t="n"/>
      <c r="U1748" s="437" t="n"/>
      <c r="V1748" s="437" t="n"/>
      <c r="W1748" s="437" t="n">
        <v>0</v>
      </c>
      <c r="X1748" s="437" t="n">
        <v>1</v>
      </c>
      <c r="Y1748" s="437" t="n">
        <v>0</v>
      </c>
      <c r="Z1748" s="437" t="n"/>
      <c r="AA1748" s="437" t="n"/>
      <c r="AB1748" s="437" t="n"/>
    </row>
    <row r="1749">
      <c r="A1749" s="437" t="n">
        <v>50</v>
      </c>
      <c r="B1749" s="437" t="n">
        <v>0</v>
      </c>
      <c r="C1749" s="437" t="n">
        <v>0</v>
      </c>
      <c r="D1749" s="437" t="n">
        <v>1</v>
      </c>
      <c r="E1749" s="437" t="n">
        <v>203</v>
      </c>
      <c r="F1749" s="437">
        <f>ROUND(Source!Q1737,O1749)</f>
        <v/>
      </c>
      <c r="G1749" s="437" t="inlineStr">
        <is>
          <t>ЭММ</t>
        </is>
      </c>
      <c r="H1749" s="437" t="inlineStr">
        <is>
          <t>Эксплуатация машин</t>
        </is>
      </c>
      <c r="I1749" s="437" t="n"/>
      <c r="J1749" s="437" t="n"/>
      <c r="K1749" s="437" t="n">
        <v>203</v>
      </c>
      <c r="L1749" s="437" t="n">
        <v>11</v>
      </c>
      <c r="M1749" s="437" t="n">
        <v>3</v>
      </c>
      <c r="N1749" s="437" t="inlineStr"/>
      <c r="O1749" s="437" t="n">
        <v>0</v>
      </c>
      <c r="P1749" s="437" t="n"/>
      <c r="Q1749" s="437" t="n"/>
      <c r="R1749" s="437" t="n"/>
      <c r="S1749" s="437" t="n"/>
      <c r="T1749" s="437" t="n"/>
      <c r="U1749" s="437" t="n"/>
      <c r="V1749" s="437" t="n"/>
      <c r="W1749" s="437" t="n">
        <v>143</v>
      </c>
      <c r="X1749" s="437" t="n">
        <v>1</v>
      </c>
      <c r="Y1749" s="437" t="n">
        <v>143</v>
      </c>
      <c r="Z1749" s="437" t="n"/>
      <c r="AA1749" s="437" t="n"/>
      <c r="AB1749" s="437" t="n"/>
    </row>
    <row r="1750">
      <c r="A1750" s="437" t="n">
        <v>50</v>
      </c>
      <c r="B1750" s="437" t="n">
        <v>0</v>
      </c>
      <c r="C1750" s="437" t="n">
        <v>0</v>
      </c>
      <c r="D1750" s="437" t="n">
        <v>1</v>
      </c>
      <c r="E1750" s="437" t="n">
        <v>231</v>
      </c>
      <c r="F1750" s="437">
        <f>ROUND(Source!BB1737,O1750)</f>
        <v/>
      </c>
      <c r="G1750" s="437" t="inlineStr">
        <is>
          <t>ЭММсНРиСП</t>
        </is>
      </c>
      <c r="H1750" s="437" t="inlineStr">
        <is>
          <t>Эксплуатация машин по ТСН-2001.16</t>
        </is>
      </c>
      <c r="I1750" s="437" t="n"/>
      <c r="J1750" s="437" t="n"/>
      <c r="K1750" s="437" t="n">
        <v>231</v>
      </c>
      <c r="L1750" s="437" t="n">
        <v>12</v>
      </c>
      <c r="M1750" s="437" t="n">
        <v>3</v>
      </c>
      <c r="N1750" s="437" t="inlineStr"/>
      <c r="O1750" s="437" t="n">
        <v>0</v>
      </c>
      <c r="P1750" s="437" t="n"/>
      <c r="Q1750" s="437" t="n"/>
      <c r="R1750" s="437" t="n"/>
      <c r="S1750" s="437" t="n"/>
      <c r="T1750" s="437" t="n"/>
      <c r="U1750" s="437" t="n"/>
      <c r="V1750" s="437" t="n"/>
      <c r="W1750" s="437" t="n">
        <v>0</v>
      </c>
      <c r="X1750" s="437" t="n">
        <v>1</v>
      </c>
      <c r="Y1750" s="437" t="n">
        <v>0</v>
      </c>
      <c r="Z1750" s="437" t="n"/>
      <c r="AA1750" s="437" t="n"/>
      <c r="AB1750" s="437" t="n"/>
    </row>
    <row r="1751">
      <c r="A1751" s="437" t="n">
        <v>50</v>
      </c>
      <c r="B1751" s="437" t="n">
        <v>0</v>
      </c>
      <c r="C1751" s="437" t="n">
        <v>0</v>
      </c>
      <c r="D1751" s="437" t="n">
        <v>1</v>
      </c>
      <c r="E1751" s="437" t="n">
        <v>204</v>
      </c>
      <c r="F1751" s="437">
        <f>ROUND(Source!R1737,O1751)</f>
        <v/>
      </c>
      <c r="G1751" s="437" t="inlineStr">
        <is>
          <t>ЗПМ</t>
        </is>
      </c>
      <c r="H1751" s="437" t="inlineStr">
        <is>
          <t>ЗП машинистов</t>
        </is>
      </c>
      <c r="I1751" s="437" t="n"/>
      <c r="J1751" s="437" t="n"/>
      <c r="K1751" s="437" t="n">
        <v>204</v>
      </c>
      <c r="L1751" s="437" t="n">
        <v>13</v>
      </c>
      <c r="M1751" s="437" t="n">
        <v>3</v>
      </c>
      <c r="N1751" s="437" t="inlineStr"/>
      <c r="O1751" s="437" t="n">
        <v>0</v>
      </c>
      <c r="P1751" s="437" t="n"/>
      <c r="Q1751" s="437" t="n"/>
      <c r="R1751" s="437" t="n"/>
      <c r="S1751" s="437" t="n"/>
      <c r="T1751" s="437" t="n"/>
      <c r="U1751" s="437" t="n"/>
      <c r="V1751" s="437" t="n"/>
      <c r="W1751" s="437" t="n">
        <v>0</v>
      </c>
      <c r="X1751" s="437" t="n">
        <v>1</v>
      </c>
      <c r="Y1751" s="437" t="n">
        <v>0</v>
      </c>
      <c r="Z1751" s="437" t="n"/>
      <c r="AA1751" s="437" t="n"/>
      <c r="AB1751" s="437" t="n"/>
    </row>
    <row r="1752">
      <c r="A1752" s="437" t="n">
        <v>50</v>
      </c>
      <c r="B1752" s="437" t="n">
        <v>0</v>
      </c>
      <c r="C1752" s="437" t="n">
        <v>0</v>
      </c>
      <c r="D1752" s="437" t="n">
        <v>1</v>
      </c>
      <c r="E1752" s="437" t="n">
        <v>205</v>
      </c>
      <c r="F1752" s="437">
        <f>ROUND(Source!S1737,O1752)</f>
        <v/>
      </c>
      <c r="G1752" s="437" t="inlineStr">
        <is>
          <t>ОЗП</t>
        </is>
      </c>
      <c r="H1752" s="437" t="inlineStr">
        <is>
          <t>Основная ЗП рабочих</t>
        </is>
      </c>
      <c r="I1752" s="437" t="n"/>
      <c r="J1752" s="437" t="n"/>
      <c r="K1752" s="437" t="n">
        <v>205</v>
      </c>
      <c r="L1752" s="437" t="n">
        <v>14</v>
      </c>
      <c r="M1752" s="437" t="n">
        <v>3</v>
      </c>
      <c r="N1752" s="437" t="inlineStr"/>
      <c r="O1752" s="437" t="n">
        <v>0</v>
      </c>
      <c r="P1752" s="437" t="n"/>
      <c r="Q1752" s="437" t="n"/>
      <c r="R1752" s="437" t="n"/>
      <c r="S1752" s="437" t="n"/>
      <c r="T1752" s="437" t="n"/>
      <c r="U1752" s="437" t="n"/>
      <c r="V1752" s="437" t="n"/>
      <c r="W1752" s="437" t="n">
        <v>1645</v>
      </c>
      <c r="X1752" s="437" t="n">
        <v>1</v>
      </c>
      <c r="Y1752" s="437" t="n">
        <v>1645</v>
      </c>
      <c r="Z1752" s="437" t="n"/>
      <c r="AA1752" s="437" t="n"/>
      <c r="AB1752" s="437" t="n"/>
    </row>
    <row r="1753">
      <c r="A1753" s="437" t="n">
        <v>50</v>
      </c>
      <c r="B1753" s="437" t="n">
        <v>0</v>
      </c>
      <c r="C1753" s="437" t="n">
        <v>0</v>
      </c>
      <c r="D1753" s="437" t="n">
        <v>1</v>
      </c>
      <c r="E1753" s="437" t="n">
        <v>232</v>
      </c>
      <c r="F1753" s="437">
        <f>ROUND(Source!BC1737,O1753)</f>
        <v/>
      </c>
      <c r="G1753" s="437" t="inlineStr">
        <is>
          <t>ОЗПсНРиСП</t>
        </is>
      </c>
      <c r="H1753" s="437" t="inlineStr">
        <is>
          <t>Основная ЗП рабочих по ТСН-2001.16</t>
        </is>
      </c>
      <c r="I1753" s="437" t="n"/>
      <c r="J1753" s="437" t="n"/>
      <c r="K1753" s="437" t="n">
        <v>232</v>
      </c>
      <c r="L1753" s="437" t="n">
        <v>15</v>
      </c>
      <c r="M1753" s="437" t="n">
        <v>3</v>
      </c>
      <c r="N1753" s="437" t="inlineStr"/>
      <c r="O1753" s="437" t="n">
        <v>0</v>
      </c>
      <c r="P1753" s="437" t="n"/>
      <c r="Q1753" s="437" t="n"/>
      <c r="R1753" s="437" t="n"/>
      <c r="S1753" s="437" t="n"/>
      <c r="T1753" s="437" t="n"/>
      <c r="U1753" s="437" t="n"/>
      <c r="V1753" s="437" t="n"/>
      <c r="W1753" s="437" t="n">
        <v>0</v>
      </c>
      <c r="X1753" s="437" t="n">
        <v>1</v>
      </c>
      <c r="Y1753" s="437" t="n">
        <v>0</v>
      </c>
      <c r="Z1753" s="437" t="n"/>
      <c r="AA1753" s="437" t="n"/>
      <c r="AB1753" s="437" t="n"/>
    </row>
    <row r="1754">
      <c r="A1754" s="437" t="n">
        <v>50</v>
      </c>
      <c r="B1754" s="437" t="n">
        <v>0</v>
      </c>
      <c r="C1754" s="437" t="n">
        <v>0</v>
      </c>
      <c r="D1754" s="437" t="n">
        <v>1</v>
      </c>
      <c r="E1754" s="437" t="n">
        <v>214</v>
      </c>
      <c r="F1754" s="437">
        <f>ROUND(Source!AS1737,O1754)</f>
        <v/>
      </c>
      <c r="G1754" s="437" t="inlineStr">
        <is>
          <t>Строит</t>
        </is>
      </c>
      <c r="H1754" s="437" t="inlineStr">
        <is>
          <t>Строительные работы с НР и СП</t>
        </is>
      </c>
      <c r="I1754" s="437" t="n"/>
      <c r="J1754" s="437" t="n"/>
      <c r="K1754" s="437" t="n">
        <v>214</v>
      </c>
      <c r="L1754" s="437" t="n">
        <v>16</v>
      </c>
      <c r="M1754" s="437" t="n">
        <v>3</v>
      </c>
      <c r="N1754" s="437" t="inlineStr"/>
      <c r="O1754" s="437" t="n">
        <v>0</v>
      </c>
      <c r="P1754" s="437" t="n"/>
      <c r="Q1754" s="437" t="n"/>
      <c r="R1754" s="437" t="n"/>
      <c r="S1754" s="437" t="n"/>
      <c r="T1754" s="437" t="n"/>
      <c r="U1754" s="437" t="n"/>
      <c r="V1754" s="437" t="n"/>
      <c r="W1754" s="437" t="n">
        <v>4988</v>
      </c>
      <c r="X1754" s="437" t="n">
        <v>1</v>
      </c>
      <c r="Y1754" s="437" t="n">
        <v>4988</v>
      </c>
      <c r="Z1754" s="437" t="n"/>
      <c r="AA1754" s="437" t="n"/>
      <c r="AB1754" s="437" t="n"/>
    </row>
    <row r="1755">
      <c r="A1755" s="437" t="n">
        <v>50</v>
      </c>
      <c r="B1755" s="437" t="n">
        <v>0</v>
      </c>
      <c r="C1755" s="437" t="n">
        <v>0</v>
      </c>
      <c r="D1755" s="437" t="n">
        <v>1</v>
      </c>
      <c r="E1755" s="437" t="n">
        <v>215</v>
      </c>
      <c r="F1755" s="437">
        <f>ROUND(Source!AT1737,O1755)</f>
        <v/>
      </c>
      <c r="G1755" s="437" t="inlineStr">
        <is>
          <t>Монтаж</t>
        </is>
      </c>
      <c r="H1755" s="437" t="inlineStr">
        <is>
          <t>Монтажные работы с НР и СП</t>
        </is>
      </c>
      <c r="I1755" s="437" t="n"/>
      <c r="J1755" s="437" t="n"/>
      <c r="K1755" s="437" t="n">
        <v>215</v>
      </c>
      <c r="L1755" s="437" t="n">
        <v>17</v>
      </c>
      <c r="M1755" s="437" t="n">
        <v>3</v>
      </c>
      <c r="N1755" s="437" t="inlineStr"/>
      <c r="O1755" s="437" t="n">
        <v>0</v>
      </c>
      <c r="P1755" s="437" t="n"/>
      <c r="Q1755" s="437" t="n"/>
      <c r="R1755" s="437" t="n"/>
      <c r="S1755" s="437" t="n"/>
      <c r="T1755" s="437" t="n"/>
      <c r="U1755" s="437" t="n"/>
      <c r="V1755" s="437" t="n"/>
      <c r="W1755" s="437" t="n">
        <v>0</v>
      </c>
      <c r="X1755" s="437" t="n">
        <v>1</v>
      </c>
      <c r="Y1755" s="437" t="n">
        <v>0</v>
      </c>
      <c r="Z1755" s="437" t="n"/>
      <c r="AA1755" s="437" t="n"/>
      <c r="AB1755" s="437" t="n"/>
    </row>
    <row r="1756">
      <c r="A1756" s="437" t="n">
        <v>50</v>
      </c>
      <c r="B1756" s="437" t="n">
        <v>0</v>
      </c>
      <c r="C1756" s="437" t="n">
        <v>0</v>
      </c>
      <c r="D1756" s="437" t="n">
        <v>1</v>
      </c>
      <c r="E1756" s="437" t="n">
        <v>217</v>
      </c>
      <c r="F1756" s="437">
        <f>ROUND(Source!AU1737,O1756)</f>
        <v/>
      </c>
      <c r="G1756" s="437" t="inlineStr">
        <is>
          <t>Прочие</t>
        </is>
      </c>
      <c r="H1756" s="437" t="inlineStr">
        <is>
          <t>Прочие работы с НР и СП</t>
        </is>
      </c>
      <c r="I1756" s="437" t="n"/>
      <c r="J1756" s="437" t="n"/>
      <c r="K1756" s="437" t="n">
        <v>217</v>
      </c>
      <c r="L1756" s="437" t="n">
        <v>18</v>
      </c>
      <c r="M1756" s="437" t="n">
        <v>3</v>
      </c>
      <c r="N1756" s="437" t="inlineStr"/>
      <c r="O1756" s="437" t="n">
        <v>0</v>
      </c>
      <c r="P1756" s="437" t="n"/>
      <c r="Q1756" s="437" t="n"/>
      <c r="R1756" s="437" t="n"/>
      <c r="S1756" s="437" t="n"/>
      <c r="T1756" s="437" t="n"/>
      <c r="U1756" s="437" t="n"/>
      <c r="V1756" s="437" t="n"/>
      <c r="W1756" s="437" t="n">
        <v>0</v>
      </c>
      <c r="X1756" s="437" t="n">
        <v>1</v>
      </c>
      <c r="Y1756" s="437" t="n">
        <v>0</v>
      </c>
      <c r="Z1756" s="437" t="n"/>
      <c r="AA1756" s="437" t="n"/>
      <c r="AB1756" s="437" t="n"/>
    </row>
    <row r="1757">
      <c r="A1757" s="437" t="n">
        <v>50</v>
      </c>
      <c r="B1757" s="437" t="n">
        <v>0</v>
      </c>
      <c r="C1757" s="437" t="n">
        <v>0</v>
      </c>
      <c r="D1757" s="437" t="n">
        <v>1</v>
      </c>
      <c r="E1757" s="437" t="n">
        <v>230</v>
      </c>
      <c r="F1757" s="437">
        <f>ROUND(Source!BA1737,O1757)</f>
        <v/>
      </c>
      <c r="G1757" s="437" t="inlineStr">
        <is>
          <t>ПрочиеЗатр</t>
        </is>
      </c>
      <c r="H1757" s="437" t="inlineStr">
        <is>
          <t>Прочие затраты по ТСН-2001.16</t>
        </is>
      </c>
      <c r="I1757" s="437" t="n"/>
      <c r="J1757" s="437" t="n"/>
      <c r="K1757" s="437" t="n">
        <v>230</v>
      </c>
      <c r="L1757" s="437" t="n">
        <v>19</v>
      </c>
      <c r="M1757" s="437" t="n">
        <v>3</v>
      </c>
      <c r="N1757" s="437" t="inlineStr"/>
      <c r="O1757" s="437" t="n">
        <v>0</v>
      </c>
      <c r="P1757" s="437" t="n"/>
      <c r="Q1757" s="437" t="n"/>
      <c r="R1757" s="437" t="n"/>
      <c r="S1757" s="437" t="n"/>
      <c r="T1757" s="437" t="n"/>
      <c r="U1757" s="437" t="n"/>
      <c r="V1757" s="437" t="n"/>
      <c r="W1757" s="437" t="n">
        <v>0</v>
      </c>
      <c r="X1757" s="437" t="n">
        <v>1</v>
      </c>
      <c r="Y1757" s="437" t="n">
        <v>0</v>
      </c>
      <c r="Z1757" s="437" t="n"/>
      <c r="AA1757" s="437" t="n"/>
      <c r="AB1757" s="437" t="n"/>
    </row>
    <row r="1758">
      <c r="A1758" s="437" t="n">
        <v>50</v>
      </c>
      <c r="B1758" s="437" t="n">
        <v>0</v>
      </c>
      <c r="C1758" s="437" t="n">
        <v>0</v>
      </c>
      <c r="D1758" s="437" t="n">
        <v>1</v>
      </c>
      <c r="E1758" s="437" t="n">
        <v>206</v>
      </c>
      <c r="F1758" s="437">
        <f>ROUND(Source!T1737,O1758)</f>
        <v/>
      </c>
      <c r="G1758" s="437" t="inlineStr">
        <is>
          <t>ВозврМат</t>
        </is>
      </c>
      <c r="H1758" s="437" t="inlineStr">
        <is>
          <t>Возврат материалов</t>
        </is>
      </c>
      <c r="I1758" s="437" t="n"/>
      <c r="J1758" s="437" t="n"/>
      <c r="K1758" s="437" t="n">
        <v>206</v>
      </c>
      <c r="L1758" s="437" t="n">
        <v>20</v>
      </c>
      <c r="M1758" s="437" t="n">
        <v>3</v>
      </c>
      <c r="N1758" s="437" t="inlineStr"/>
      <c r="O1758" s="437" t="n">
        <v>0</v>
      </c>
      <c r="P1758" s="437" t="n"/>
      <c r="Q1758" s="437" t="n"/>
      <c r="R1758" s="437" t="n"/>
      <c r="S1758" s="437" t="n"/>
      <c r="T1758" s="437" t="n"/>
      <c r="U1758" s="437" t="n"/>
      <c r="V1758" s="437" t="n"/>
      <c r="W1758" s="437" t="n">
        <v>0</v>
      </c>
      <c r="X1758" s="437" t="n">
        <v>1</v>
      </c>
      <c r="Y1758" s="437" t="n">
        <v>0</v>
      </c>
      <c r="Z1758" s="437" t="n"/>
      <c r="AA1758" s="437" t="n"/>
      <c r="AB1758" s="437" t="n"/>
    </row>
    <row r="1759">
      <c r="A1759" s="437" t="n">
        <v>50</v>
      </c>
      <c r="B1759" s="437" t="n">
        <v>0</v>
      </c>
      <c r="C1759" s="437" t="n">
        <v>0</v>
      </c>
      <c r="D1759" s="437" t="n">
        <v>1</v>
      </c>
      <c r="E1759" s="437" t="n">
        <v>207</v>
      </c>
      <c r="F1759" s="437">
        <f>ROUND(Source!U1737,O1759)</f>
        <v/>
      </c>
      <c r="G1759" s="437" t="inlineStr">
        <is>
          <t>ТрудСтр</t>
        </is>
      </c>
      <c r="H1759" s="437" t="inlineStr">
        <is>
          <t>Трудозатраты строителей</t>
        </is>
      </c>
      <c r="I1759" s="437" t="n"/>
      <c r="J1759" s="437" t="n"/>
      <c r="K1759" s="437" t="n">
        <v>207</v>
      </c>
      <c r="L1759" s="437" t="n">
        <v>21</v>
      </c>
      <c r="M1759" s="437" t="n">
        <v>3</v>
      </c>
      <c r="N1759" s="437" t="inlineStr"/>
      <c r="O1759" s="437" t="n">
        <v>7</v>
      </c>
      <c r="P1759" s="437" t="n"/>
      <c r="Q1759" s="437" t="n"/>
      <c r="R1759" s="437" t="n"/>
      <c r="S1759" s="437" t="n"/>
      <c r="T1759" s="437" t="n"/>
      <c r="U1759" s="437" t="n"/>
      <c r="V1759" s="437" t="n"/>
      <c r="W1759" s="437" t="n">
        <v>2.7054</v>
      </c>
      <c r="X1759" s="437" t="n">
        <v>1</v>
      </c>
      <c r="Y1759" s="437" t="n">
        <v>2.7054</v>
      </c>
      <c r="Z1759" s="437" t="n"/>
      <c r="AA1759" s="437" t="n"/>
      <c r="AB1759" s="437" t="n"/>
    </row>
    <row r="1760">
      <c r="A1760" s="437" t="n">
        <v>50</v>
      </c>
      <c r="B1760" s="437" t="n">
        <v>0</v>
      </c>
      <c r="C1760" s="437" t="n">
        <v>0</v>
      </c>
      <c r="D1760" s="437" t="n">
        <v>1</v>
      </c>
      <c r="E1760" s="437" t="n">
        <v>208</v>
      </c>
      <c r="F1760" s="437">
        <f>ROUND(Source!V1737,O1760)</f>
        <v/>
      </c>
      <c r="G1760" s="437" t="inlineStr">
        <is>
          <t>ТрудМаш</t>
        </is>
      </c>
      <c r="H1760" s="437" t="inlineStr">
        <is>
          <t>Трудозатраты машинистов</t>
        </is>
      </c>
      <c r="I1760" s="437" t="n"/>
      <c r="J1760" s="437" t="n"/>
      <c r="K1760" s="437" t="n">
        <v>208</v>
      </c>
      <c r="L1760" s="437" t="n">
        <v>22</v>
      </c>
      <c r="M1760" s="437" t="n">
        <v>3</v>
      </c>
      <c r="N1760" s="437" t="inlineStr"/>
      <c r="O1760" s="437" t="n">
        <v>7</v>
      </c>
      <c r="P1760" s="437" t="n"/>
      <c r="Q1760" s="437" t="n"/>
      <c r="R1760" s="437" t="n"/>
      <c r="S1760" s="437" t="n"/>
      <c r="T1760" s="437" t="n"/>
      <c r="U1760" s="437" t="n"/>
      <c r="V1760" s="437" t="n"/>
      <c r="W1760" s="437" t="n">
        <v>0</v>
      </c>
      <c r="X1760" s="437" t="n">
        <v>1</v>
      </c>
      <c r="Y1760" s="437" t="n">
        <v>0</v>
      </c>
      <c r="Z1760" s="437" t="n"/>
      <c r="AA1760" s="437" t="n"/>
      <c r="AB1760" s="437" t="n"/>
    </row>
    <row r="1761">
      <c r="A1761" s="437" t="n">
        <v>50</v>
      </c>
      <c r="B1761" s="437" t="n">
        <v>0</v>
      </c>
      <c r="C1761" s="437" t="n">
        <v>0</v>
      </c>
      <c r="D1761" s="437" t="n">
        <v>1</v>
      </c>
      <c r="E1761" s="437" t="n">
        <v>209</v>
      </c>
      <c r="F1761" s="437">
        <f>ROUND(Source!W1737,O1761)</f>
        <v/>
      </c>
      <c r="G1761" s="437" t="inlineStr">
        <is>
          <t>ТранспМат</t>
        </is>
      </c>
      <c r="H1761" s="437" t="inlineStr">
        <is>
          <t>Транспорт материалов</t>
        </is>
      </c>
      <c r="I1761" s="437" t="n"/>
      <c r="J1761" s="437" t="n"/>
      <c r="K1761" s="437" t="n">
        <v>209</v>
      </c>
      <c r="L1761" s="437" t="n">
        <v>23</v>
      </c>
      <c r="M1761" s="437" t="n">
        <v>3</v>
      </c>
      <c r="N1761" s="437" t="inlineStr"/>
      <c r="O1761" s="437" t="n">
        <v>0</v>
      </c>
      <c r="P1761" s="437" t="n"/>
      <c r="Q1761" s="437" t="n"/>
      <c r="R1761" s="437" t="n"/>
      <c r="S1761" s="437" t="n"/>
      <c r="T1761" s="437" t="n"/>
      <c r="U1761" s="437" t="n"/>
      <c r="V1761" s="437" t="n"/>
      <c r="W1761" s="437" t="n">
        <v>0</v>
      </c>
      <c r="X1761" s="437" t="n">
        <v>1</v>
      </c>
      <c r="Y1761" s="437" t="n">
        <v>0</v>
      </c>
      <c r="Z1761" s="437" t="n"/>
      <c r="AA1761" s="437" t="n"/>
      <c r="AB1761" s="437" t="n"/>
    </row>
    <row r="1762">
      <c r="A1762" s="437" t="n">
        <v>50</v>
      </c>
      <c r="B1762" s="437" t="n">
        <v>0</v>
      </c>
      <c r="C1762" s="437" t="n">
        <v>0</v>
      </c>
      <c r="D1762" s="437" t="n">
        <v>1</v>
      </c>
      <c r="E1762" s="437" t="n">
        <v>233</v>
      </c>
      <c r="F1762" s="437">
        <f>ROUND(Source!BD1737,O1762)</f>
        <v/>
      </c>
      <c r="G1762" s="437" t="inlineStr">
        <is>
          <t>Перевозка</t>
        </is>
      </c>
      <c r="H1762" s="437" t="inlineStr">
        <is>
          <t>Перевозка грузов</t>
        </is>
      </c>
      <c r="I1762" s="437" t="n"/>
      <c r="J1762" s="437" t="n"/>
      <c r="K1762" s="437" t="n">
        <v>233</v>
      </c>
      <c r="L1762" s="437" t="n">
        <v>24</v>
      </c>
      <c r="M1762" s="437" t="n">
        <v>3</v>
      </c>
      <c r="N1762" s="437" t="inlineStr"/>
      <c r="O1762" s="437" t="n">
        <v>0</v>
      </c>
      <c r="P1762" s="437" t="n"/>
      <c r="Q1762" s="437" t="n"/>
      <c r="R1762" s="437" t="n"/>
      <c r="S1762" s="437" t="n"/>
      <c r="T1762" s="437" t="n"/>
      <c r="U1762" s="437" t="n"/>
      <c r="V1762" s="437" t="n"/>
      <c r="W1762" s="437" t="n">
        <v>0</v>
      </c>
      <c r="X1762" s="437" t="n">
        <v>1</v>
      </c>
      <c r="Y1762" s="437" t="n">
        <v>0</v>
      </c>
      <c r="Z1762" s="437" t="n"/>
      <c r="AA1762" s="437" t="n"/>
      <c r="AB1762" s="437" t="n"/>
    </row>
    <row r="1763">
      <c r="A1763" s="437" t="n">
        <v>50</v>
      </c>
      <c r="B1763" s="437" t="n">
        <v>0</v>
      </c>
      <c r="C1763" s="437" t="n">
        <v>0</v>
      </c>
      <c r="D1763" s="437" t="n">
        <v>1</v>
      </c>
      <c r="E1763" s="437" t="n">
        <v>210</v>
      </c>
      <c r="F1763" s="437">
        <f>ROUND(Source!X1737,O1763)</f>
        <v/>
      </c>
      <c r="G1763" s="437" t="inlineStr">
        <is>
          <t>НР</t>
        </is>
      </c>
      <c r="H1763" s="437" t="inlineStr">
        <is>
          <t>Накладные расходы</t>
        </is>
      </c>
      <c r="I1763" s="437" t="n"/>
      <c r="J1763" s="437" t="n"/>
      <c r="K1763" s="437" t="n">
        <v>210</v>
      </c>
      <c r="L1763" s="437" t="n">
        <v>25</v>
      </c>
      <c r="M1763" s="437" t="n">
        <v>3</v>
      </c>
      <c r="N1763" s="437" t="inlineStr"/>
      <c r="O1763" s="437" t="n">
        <v>0</v>
      </c>
      <c r="P1763" s="437" t="n"/>
      <c r="Q1763" s="437" t="n"/>
      <c r="R1763" s="437" t="n"/>
      <c r="S1763" s="437" t="n"/>
      <c r="T1763" s="437" t="n"/>
      <c r="U1763" s="437" t="n"/>
      <c r="V1763" s="437" t="n"/>
      <c r="W1763" s="437" t="n">
        <v>1990</v>
      </c>
      <c r="X1763" s="437" t="n">
        <v>1</v>
      </c>
      <c r="Y1763" s="437" t="n">
        <v>1990</v>
      </c>
      <c r="Z1763" s="437" t="n"/>
      <c r="AA1763" s="437" t="n"/>
      <c r="AB1763" s="437" t="n"/>
    </row>
    <row r="1764">
      <c r="A1764" s="437" t="n">
        <v>50</v>
      </c>
      <c r="B1764" s="437" t="n">
        <v>0</v>
      </c>
      <c r="C1764" s="437" t="n">
        <v>0</v>
      </c>
      <c r="D1764" s="437" t="n">
        <v>1</v>
      </c>
      <c r="E1764" s="437" t="n">
        <v>211</v>
      </c>
      <c r="F1764" s="437">
        <f>ROUND(Source!Y1737,O1764)</f>
        <v/>
      </c>
      <c r="G1764" s="437" t="inlineStr">
        <is>
          <t>СмПриб</t>
        </is>
      </c>
      <c r="H1764" s="437" t="inlineStr">
        <is>
          <t>Сметная прибыль</t>
        </is>
      </c>
      <c r="I1764" s="437" t="n"/>
      <c r="J1764" s="437" t="n"/>
      <c r="K1764" s="437" t="n">
        <v>211</v>
      </c>
      <c r="L1764" s="437" t="n">
        <v>26</v>
      </c>
      <c r="M1764" s="437" t="n">
        <v>3</v>
      </c>
      <c r="N1764" s="437" t="inlineStr"/>
      <c r="O1764" s="437" t="n">
        <v>0</v>
      </c>
      <c r="P1764" s="437" t="n"/>
      <c r="Q1764" s="437" t="n"/>
      <c r="R1764" s="437" t="n"/>
      <c r="S1764" s="437" t="n"/>
      <c r="T1764" s="437" t="n"/>
      <c r="U1764" s="437" t="n"/>
      <c r="V1764" s="437" t="n"/>
      <c r="W1764" s="437" t="n">
        <v>1184</v>
      </c>
      <c r="X1764" s="437" t="n">
        <v>1</v>
      </c>
      <c r="Y1764" s="437" t="n">
        <v>1184</v>
      </c>
      <c r="Z1764" s="437" t="n"/>
      <c r="AA1764" s="437" t="n"/>
      <c r="AB1764" s="437" t="n"/>
    </row>
    <row r="1765">
      <c r="A1765" s="437" t="n">
        <v>50</v>
      </c>
      <c r="B1765" s="437" t="n">
        <v>0</v>
      </c>
      <c r="C1765" s="437" t="n">
        <v>0</v>
      </c>
      <c r="D1765" s="437" t="n">
        <v>1</v>
      </c>
      <c r="E1765" s="437" t="n">
        <v>224</v>
      </c>
      <c r="F1765" s="437">
        <f>ROUND(Source!AR1737,O1765)</f>
        <v/>
      </c>
      <c r="G1765" s="437" t="inlineStr">
        <is>
          <t>Всего</t>
        </is>
      </c>
      <c r="H1765" s="437" t="inlineStr">
        <is>
          <t>Всего с НР и СП</t>
        </is>
      </c>
      <c r="I1765" s="437" t="n"/>
      <c r="J1765" s="437" t="n"/>
      <c r="K1765" s="437" t="n">
        <v>224</v>
      </c>
      <c r="L1765" s="437" t="n">
        <v>27</v>
      </c>
      <c r="M1765" s="437" t="n">
        <v>3</v>
      </c>
      <c r="N1765" s="437" t="inlineStr"/>
      <c r="O1765" s="437" t="n">
        <v>0</v>
      </c>
      <c r="P1765" s="437" t="n"/>
      <c r="Q1765" s="437" t="n"/>
      <c r="R1765" s="437" t="n"/>
      <c r="S1765" s="437" t="n"/>
      <c r="T1765" s="437" t="n"/>
      <c r="U1765" s="437" t="n"/>
      <c r="V1765" s="437" t="n"/>
      <c r="W1765" s="437" t="n">
        <v>4988</v>
      </c>
      <c r="X1765" s="437" t="n">
        <v>1</v>
      </c>
      <c r="Y1765" s="437" t="n">
        <v>4988</v>
      </c>
      <c r="Z1765" s="437" t="n"/>
      <c r="AA1765" s="437" t="n"/>
      <c r="AB1765" s="437" t="n"/>
    </row>
    <row r="1766">
      <c r="A1766" s="437" t="n">
        <v>50</v>
      </c>
      <c r="B1766" s="437" t="n">
        <v>1</v>
      </c>
      <c r="C1766" s="437" t="n">
        <v>0</v>
      </c>
      <c r="D1766" s="437" t="n">
        <v>2</v>
      </c>
      <c r="E1766" s="437" t="n">
        <v>0</v>
      </c>
      <c r="F1766" s="437">
        <f>ROUND(F1765,O1766)</f>
        <v/>
      </c>
      <c r="G1766" s="437" t="inlineStr">
        <is>
          <t>и1</t>
        </is>
      </c>
      <c r="H1766" s="437" t="inlineStr">
        <is>
          <t>Итого</t>
        </is>
      </c>
      <c r="I1766" s="437" t="n"/>
      <c r="J1766" s="437" t="n"/>
      <c r="K1766" s="437" t="n">
        <v>212</v>
      </c>
      <c r="L1766" s="437" t="n">
        <v>28</v>
      </c>
      <c r="M1766" s="437" t="n">
        <v>0</v>
      </c>
      <c r="N1766" s="437" t="inlineStr"/>
      <c r="O1766" s="437" t="n">
        <v>0</v>
      </c>
      <c r="P1766" s="437" t="n"/>
      <c r="Q1766" s="437" t="n"/>
      <c r="R1766" s="437" t="n"/>
      <c r="S1766" s="437" t="n"/>
      <c r="T1766" s="437" t="n"/>
      <c r="U1766" s="437" t="n"/>
      <c r="V1766" s="437" t="n"/>
      <c r="W1766" s="437" t="n">
        <v>4988</v>
      </c>
      <c r="X1766" s="437" t="n">
        <v>1</v>
      </c>
      <c r="Y1766" s="437" t="n">
        <v>4988</v>
      </c>
      <c r="Z1766" s="437" t="n"/>
      <c r="AA1766" s="437" t="n"/>
      <c r="AB1766" s="437" t="n"/>
    </row>
    <row r="1767">
      <c r="A1767" s="437" t="n">
        <v>50</v>
      </c>
      <c r="B1767" s="437" t="n">
        <v>1</v>
      </c>
      <c r="C1767" s="437" t="n">
        <v>0</v>
      </c>
      <c r="D1767" s="437" t="n">
        <v>2</v>
      </c>
      <c r="E1767" s="437" t="n">
        <v>0</v>
      </c>
      <c r="F1767" s="437">
        <f>ROUND(F1766*0.22,O1767)</f>
        <v/>
      </c>
      <c r="G1767" s="437" t="inlineStr">
        <is>
          <t>и2</t>
        </is>
      </c>
      <c r="H1767" s="437" t="inlineStr">
        <is>
          <t>НДС 22%</t>
        </is>
      </c>
      <c r="I1767" s="437" t="n"/>
      <c r="J1767" s="437" t="n"/>
      <c r="K1767" s="437" t="n">
        <v>212</v>
      </c>
      <c r="L1767" s="437" t="n">
        <v>29</v>
      </c>
      <c r="M1767" s="437" t="n">
        <v>0</v>
      </c>
      <c r="N1767" s="437" t="inlineStr"/>
      <c r="O1767" s="437" t="n">
        <v>0</v>
      </c>
      <c r="P1767" s="437" t="n"/>
      <c r="Q1767" s="437" t="n"/>
      <c r="R1767" s="437" t="n"/>
      <c r="S1767" s="437" t="n"/>
      <c r="T1767" s="437" t="n"/>
      <c r="U1767" s="437" t="n"/>
      <c r="V1767" s="437" t="n"/>
      <c r="W1767" s="437" t="n">
        <v>1097</v>
      </c>
      <c r="X1767" s="437" t="n">
        <v>1</v>
      </c>
      <c r="Y1767" s="437" t="n">
        <v>1097</v>
      </c>
      <c r="Z1767" s="437" t="n"/>
      <c r="AA1767" s="437" t="n"/>
      <c r="AB1767" s="437" t="n"/>
    </row>
    <row r="1768">
      <c r="A1768" s="437" t="n">
        <v>50</v>
      </c>
      <c r="B1768" s="437" t="n">
        <v>1</v>
      </c>
      <c r="C1768" s="437" t="n">
        <v>0</v>
      </c>
      <c r="D1768" s="437" t="n">
        <v>2</v>
      </c>
      <c r="E1768" s="437" t="n">
        <v>213</v>
      </c>
      <c r="F1768" s="437">
        <f>ROUND(F1766+F1767,O1768)</f>
        <v/>
      </c>
      <c r="G1768" s="437" t="inlineStr">
        <is>
          <t>и3</t>
        </is>
      </c>
      <c r="H1768" s="437" t="inlineStr">
        <is>
          <t>Всего</t>
        </is>
      </c>
      <c r="I1768" s="437" t="n"/>
      <c r="J1768" s="437" t="n"/>
      <c r="K1768" s="437" t="n">
        <v>212</v>
      </c>
      <c r="L1768" s="437" t="n">
        <v>30</v>
      </c>
      <c r="M1768" s="437" t="n">
        <v>0</v>
      </c>
      <c r="N1768" s="437" t="inlineStr"/>
      <c r="O1768" s="437" t="n">
        <v>0</v>
      </c>
      <c r="P1768" s="437" t="n"/>
      <c r="Q1768" s="437" t="n"/>
      <c r="R1768" s="437" t="n"/>
      <c r="S1768" s="437" t="n"/>
      <c r="T1768" s="437" t="n"/>
      <c r="U1768" s="437" t="n"/>
      <c r="V1768" s="437" t="n"/>
      <c r="W1768" s="437" t="n">
        <v>6085</v>
      </c>
      <c r="X1768" s="437" t="n">
        <v>1</v>
      </c>
      <c r="Y1768" s="437" t="n">
        <v>6085</v>
      </c>
      <c r="Z1768" s="437" t="n"/>
      <c r="AA1768" s="437" t="n"/>
      <c r="AB1768" s="437" t="n"/>
    </row>
    <row r="1769"/>
    <row r="1770">
      <c r="A1770" s="434" t="n">
        <v>3</v>
      </c>
      <c r="B1770" s="434" t="n">
        <v>0</v>
      </c>
      <c r="C1770" s="434" t="n"/>
      <c r="D1770" s="434">
        <f>ROW(A1778)</f>
        <v/>
      </c>
      <c r="E1770" s="434" t="n"/>
      <c r="F1770" s="434" t="inlineStr">
        <is>
          <t>Новая локальная смета</t>
        </is>
      </c>
      <c r="G1770" s="434" t="inlineStr">
        <is>
          <t>Победы 5</t>
        </is>
      </c>
      <c r="H1770" s="434" t="inlineStr"/>
      <c r="I1770" s="434" t="n">
        <v>0</v>
      </c>
      <c r="J1770" s="434" t="inlineStr"/>
      <c r="K1770" s="434" t="n">
        <v>-1</v>
      </c>
      <c r="L1770" s="434" t="inlineStr">
        <is>
          <t>Новая локальная смета</t>
        </is>
      </c>
      <c r="M1770" s="434" t="inlineStr"/>
      <c r="N1770" s="434" t="n"/>
      <c r="O1770" s="434" t="n"/>
      <c r="P1770" s="434" t="n"/>
      <c r="Q1770" s="434" t="n"/>
      <c r="R1770" s="434" t="n"/>
      <c r="S1770" s="434" t="n">
        <v>0</v>
      </c>
      <c r="T1770" s="434" t="n"/>
      <c r="U1770" s="434" t="inlineStr"/>
      <c r="V1770" s="434" t="n">
        <v>0</v>
      </c>
      <c r="W1770" s="434" t="n"/>
      <c r="X1770" s="434" t="n"/>
      <c r="Y1770" s="434" t="n"/>
      <c r="Z1770" s="434" t="n"/>
      <c r="AA1770" s="434" t="n"/>
      <c r="AB1770" s="434" t="inlineStr"/>
      <c r="AC1770" s="434" t="inlineStr"/>
      <c r="AD1770" s="434" t="inlineStr"/>
      <c r="AE1770" s="434" t="inlineStr"/>
      <c r="AF1770" s="434" t="inlineStr"/>
      <c r="AG1770" s="434" t="inlineStr"/>
      <c r="AH1770" s="434" t="n"/>
      <c r="AI1770" s="434" t="n"/>
      <c r="AJ1770" s="434" t="n"/>
      <c r="AK1770" s="434" t="n"/>
      <c r="AL1770" s="434" t="n"/>
      <c r="AM1770" s="434" t="n"/>
      <c r="AN1770" s="434" t="n"/>
      <c r="AO1770" s="434" t="n"/>
      <c r="AP1770" s="434" t="inlineStr"/>
      <c r="AQ1770" s="434" t="inlineStr"/>
      <c r="AR1770" s="434" t="inlineStr"/>
      <c r="AS1770" s="434" t="n"/>
      <c r="AT1770" s="434" t="n"/>
      <c r="AU1770" s="434" t="n"/>
      <c r="AV1770" s="434" t="n"/>
      <c r="AW1770" s="434" t="n"/>
      <c r="AX1770" s="434" t="n"/>
      <c r="AY1770" s="434" t="n"/>
      <c r="AZ1770" s="434" t="inlineStr"/>
      <c r="BA1770" s="434" t="n"/>
      <c r="BB1770" s="434" t="inlineStr"/>
      <c r="BC1770" s="434" t="inlineStr"/>
      <c r="BD1770" s="434" t="inlineStr"/>
      <c r="BE1770" s="434" t="inlineStr"/>
      <c r="BF1770" s="434" t="inlineStr"/>
      <c r="BG1770" s="434" t="inlineStr"/>
      <c r="BH1770" s="434" t="inlineStr"/>
      <c r="BI1770" s="434" t="inlineStr"/>
      <c r="BJ1770" s="434" t="inlineStr"/>
      <c r="BK1770" s="434" t="inlineStr"/>
      <c r="BL1770" s="434" t="inlineStr"/>
      <c r="BM1770" s="434" t="inlineStr"/>
      <c r="BN1770" s="434" t="inlineStr"/>
      <c r="BO1770" s="434" t="inlineStr"/>
      <c r="BP1770" s="434" t="inlineStr"/>
      <c r="BQ1770" s="434" t="n"/>
      <c r="BR1770" s="434" t="n"/>
      <c r="BS1770" s="434" t="n"/>
      <c r="BT1770" s="434" t="n"/>
      <c r="BU1770" s="434" t="n"/>
      <c r="BV1770" s="434" t="n"/>
      <c r="BW1770" s="434" t="n"/>
      <c r="BX1770" s="434" t="n">
        <v>0</v>
      </c>
      <c r="BY1770" s="434" t="n"/>
      <c r="BZ1770" s="434" t="n"/>
      <c r="CA1770" s="434" t="n"/>
      <c r="CB1770" s="434" t="n"/>
      <c r="CC1770" s="434" t="n"/>
      <c r="CD1770" s="434" t="n"/>
      <c r="CE1770" s="434" t="n"/>
      <c r="CF1770" s="434" t="n">
        <v>0</v>
      </c>
      <c r="CG1770" s="434" t="n">
        <v>0</v>
      </c>
      <c r="CH1770" s="434" t="n"/>
      <c r="CI1770" s="434" t="inlineStr"/>
      <c r="CJ1770" s="434" t="inlineStr"/>
      <c r="CK1770" t="inlineStr"/>
      <c r="CL1770" t="inlineStr"/>
      <c r="CM1770" t="inlineStr"/>
      <c r="CN1770" t="inlineStr"/>
      <c r="CO1770" t="inlineStr"/>
      <c r="CP1770" t="inlineStr"/>
      <c r="CQ1770" t="inlineStr"/>
    </row>
    <row r="1771"/>
    <row r="1772">
      <c r="A1772" s="435" t="n">
        <v>52</v>
      </c>
      <c r="B1772" s="435">
        <f>B1778</f>
        <v/>
      </c>
      <c r="C1772" s="435">
        <f>C1778</f>
        <v/>
      </c>
      <c r="D1772" s="435">
        <f>D1778</f>
        <v/>
      </c>
      <c r="E1772" s="435">
        <f>E1778</f>
        <v/>
      </c>
      <c r="F1772" s="435">
        <f>F1778</f>
        <v/>
      </c>
      <c r="G1772" s="435">
        <f>G1778</f>
        <v/>
      </c>
      <c r="H1772" s="435" t="n"/>
      <c r="I1772" s="435" t="n"/>
      <c r="J1772" s="435" t="n"/>
      <c r="K1772" s="435" t="n"/>
      <c r="L1772" s="435" t="n"/>
      <c r="M1772" s="435" t="n"/>
      <c r="N1772" s="435" t="n"/>
      <c r="O1772" s="435">
        <f>O1778</f>
        <v/>
      </c>
      <c r="P1772" s="435">
        <f>P1778</f>
        <v/>
      </c>
      <c r="Q1772" s="435">
        <f>Q1778</f>
        <v/>
      </c>
      <c r="R1772" s="435">
        <f>R1778</f>
        <v/>
      </c>
      <c r="S1772" s="435">
        <f>S1778</f>
        <v/>
      </c>
      <c r="T1772" s="435">
        <f>T1778</f>
        <v/>
      </c>
      <c r="U1772" s="435">
        <f>U1778</f>
        <v/>
      </c>
      <c r="V1772" s="435">
        <f>V1778</f>
        <v/>
      </c>
      <c r="W1772" s="435">
        <f>W1778</f>
        <v/>
      </c>
      <c r="X1772" s="435">
        <f>X1778</f>
        <v/>
      </c>
      <c r="Y1772" s="435">
        <f>Y1778</f>
        <v/>
      </c>
      <c r="Z1772" s="435">
        <f>Z1778</f>
        <v/>
      </c>
      <c r="AA1772" s="435">
        <f>AA1778</f>
        <v/>
      </c>
      <c r="AB1772" s="435">
        <f>AB1778</f>
        <v/>
      </c>
      <c r="AC1772" s="435">
        <f>AC1778</f>
        <v/>
      </c>
      <c r="AD1772" s="435">
        <f>AD1778</f>
        <v/>
      </c>
      <c r="AE1772" s="435">
        <f>AE1778</f>
        <v/>
      </c>
      <c r="AF1772" s="435">
        <f>AF1778</f>
        <v/>
      </c>
      <c r="AG1772" s="435">
        <f>AG1778</f>
        <v/>
      </c>
      <c r="AH1772" s="435">
        <f>AH1778</f>
        <v/>
      </c>
      <c r="AI1772" s="435">
        <f>AI1778</f>
        <v/>
      </c>
      <c r="AJ1772" s="435">
        <f>AJ1778</f>
        <v/>
      </c>
      <c r="AK1772" s="435">
        <f>AK1778</f>
        <v/>
      </c>
      <c r="AL1772" s="435">
        <f>AL1778</f>
        <v/>
      </c>
      <c r="AM1772" s="435">
        <f>AM1778</f>
        <v/>
      </c>
      <c r="AN1772" s="435">
        <f>AN1778</f>
        <v/>
      </c>
      <c r="AO1772" s="435">
        <f>AO1778</f>
        <v/>
      </c>
      <c r="AP1772" s="435">
        <f>AP1778</f>
        <v/>
      </c>
      <c r="AQ1772" s="435">
        <f>AQ1778</f>
        <v/>
      </c>
      <c r="AR1772" s="435">
        <f>AR1778</f>
        <v/>
      </c>
      <c r="AS1772" s="435">
        <f>AS1778</f>
        <v/>
      </c>
      <c r="AT1772" s="435">
        <f>AT1778</f>
        <v/>
      </c>
      <c r="AU1772" s="435">
        <f>AU1778</f>
        <v/>
      </c>
      <c r="AV1772" s="435">
        <f>AV1778</f>
        <v/>
      </c>
      <c r="AW1772" s="435">
        <f>AW1778</f>
        <v/>
      </c>
      <c r="AX1772" s="435">
        <f>AX1778</f>
        <v/>
      </c>
      <c r="AY1772" s="435">
        <f>AY1778</f>
        <v/>
      </c>
      <c r="AZ1772" s="435">
        <f>AZ1778</f>
        <v/>
      </c>
      <c r="BA1772" s="435">
        <f>BA1778</f>
        <v/>
      </c>
      <c r="BB1772" s="435">
        <f>BB1778</f>
        <v/>
      </c>
      <c r="BC1772" s="435">
        <f>BC1778</f>
        <v/>
      </c>
      <c r="BD1772" s="435">
        <f>BD1778</f>
        <v/>
      </c>
      <c r="BE1772" s="435">
        <f>BE1778</f>
        <v/>
      </c>
      <c r="BF1772" s="435">
        <f>BF1778</f>
        <v/>
      </c>
      <c r="BG1772" s="435">
        <f>BG1778</f>
        <v/>
      </c>
      <c r="BH1772" s="435">
        <f>BH1778</f>
        <v/>
      </c>
      <c r="BI1772" s="435">
        <f>BI1778</f>
        <v/>
      </c>
      <c r="BJ1772" s="435">
        <f>BJ1778</f>
        <v/>
      </c>
      <c r="BK1772" s="435">
        <f>BK1778</f>
        <v/>
      </c>
      <c r="BL1772" s="435">
        <f>BL1778</f>
        <v/>
      </c>
      <c r="BM1772" s="435">
        <f>BM1778</f>
        <v/>
      </c>
      <c r="BN1772" s="435">
        <f>BN1778</f>
        <v/>
      </c>
      <c r="BO1772" s="435">
        <f>BO1778</f>
        <v/>
      </c>
      <c r="BP1772" s="435">
        <f>BP1778</f>
        <v/>
      </c>
      <c r="BQ1772" s="435">
        <f>BQ1778</f>
        <v/>
      </c>
      <c r="BR1772" s="435">
        <f>BR1778</f>
        <v/>
      </c>
      <c r="BS1772" s="435">
        <f>BS1778</f>
        <v/>
      </c>
      <c r="BT1772" s="435">
        <f>BT1778</f>
        <v/>
      </c>
      <c r="BU1772" s="435">
        <f>BU1778</f>
        <v/>
      </c>
      <c r="BV1772" s="435">
        <f>BV1778</f>
        <v/>
      </c>
      <c r="BW1772" s="435">
        <f>BW1778</f>
        <v/>
      </c>
      <c r="BX1772" s="435">
        <f>BX1778</f>
        <v/>
      </c>
      <c r="BY1772" s="435">
        <f>BY1778</f>
        <v/>
      </c>
      <c r="BZ1772" s="435">
        <f>BZ1778</f>
        <v/>
      </c>
      <c r="CA1772" s="435">
        <f>CA1778</f>
        <v/>
      </c>
      <c r="CB1772" s="435">
        <f>CB1778</f>
        <v/>
      </c>
      <c r="CC1772" s="435">
        <f>CC1778</f>
        <v/>
      </c>
      <c r="CD1772" s="435">
        <f>CD1778</f>
        <v/>
      </c>
      <c r="CE1772" s="435">
        <f>CE1778</f>
        <v/>
      </c>
      <c r="CF1772" s="435">
        <f>CF1778</f>
        <v/>
      </c>
      <c r="CG1772" s="435">
        <f>CG1778</f>
        <v/>
      </c>
      <c r="CH1772" s="435">
        <f>CH1778</f>
        <v/>
      </c>
      <c r="CI1772" s="435">
        <f>CI1778</f>
        <v/>
      </c>
      <c r="CJ1772" s="435">
        <f>CJ1778</f>
        <v/>
      </c>
      <c r="CK1772" s="435">
        <f>CK1778</f>
        <v/>
      </c>
      <c r="CL1772" s="435">
        <f>CL1778</f>
        <v/>
      </c>
      <c r="CM1772" s="435">
        <f>CM1778</f>
        <v/>
      </c>
      <c r="CN1772" s="435">
        <f>CN1778</f>
        <v/>
      </c>
      <c r="CO1772" s="435">
        <f>CO1778</f>
        <v/>
      </c>
      <c r="CP1772" s="435">
        <f>CP1778</f>
        <v/>
      </c>
      <c r="CQ1772" s="435">
        <f>CQ1778</f>
        <v/>
      </c>
      <c r="CR1772" s="435">
        <f>CR1778</f>
        <v/>
      </c>
      <c r="CS1772" s="435">
        <f>CS1778</f>
        <v/>
      </c>
      <c r="CT1772" s="435">
        <f>CT1778</f>
        <v/>
      </c>
      <c r="CU1772" s="435">
        <f>CU1778</f>
        <v/>
      </c>
      <c r="CV1772" s="435">
        <f>CV1778</f>
        <v/>
      </c>
      <c r="CW1772" s="435">
        <f>CW1778</f>
        <v/>
      </c>
      <c r="CX1772" s="435">
        <f>CX1778</f>
        <v/>
      </c>
      <c r="CY1772" s="435">
        <f>CY1778</f>
        <v/>
      </c>
      <c r="CZ1772" s="435">
        <f>CZ1778</f>
        <v/>
      </c>
      <c r="DA1772" s="435">
        <f>DA1778</f>
        <v/>
      </c>
      <c r="DB1772" s="435">
        <f>DB1778</f>
        <v/>
      </c>
      <c r="DC1772" s="435">
        <f>DC1778</f>
        <v/>
      </c>
      <c r="DD1772" s="435">
        <f>DD1778</f>
        <v/>
      </c>
      <c r="DE1772" s="435">
        <f>DE1778</f>
        <v/>
      </c>
      <c r="DF1772" s="435">
        <f>DF1778</f>
        <v/>
      </c>
      <c r="DG1772" s="436">
        <f>DG1778</f>
        <v/>
      </c>
      <c r="DH1772" s="436">
        <f>DH1778</f>
        <v/>
      </c>
      <c r="DI1772" s="436">
        <f>DI1778</f>
        <v/>
      </c>
      <c r="DJ1772" s="436">
        <f>DJ1778</f>
        <v/>
      </c>
      <c r="DK1772" s="436">
        <f>DK1778</f>
        <v/>
      </c>
      <c r="DL1772" s="436">
        <f>DL1778</f>
        <v/>
      </c>
      <c r="DM1772" s="436">
        <f>DM1778</f>
        <v/>
      </c>
      <c r="DN1772" s="436">
        <f>DN1778</f>
        <v/>
      </c>
      <c r="DO1772" s="436">
        <f>DO1778</f>
        <v/>
      </c>
      <c r="DP1772" s="436">
        <f>DP1778</f>
        <v/>
      </c>
      <c r="DQ1772" s="436">
        <f>DQ1778</f>
        <v/>
      </c>
      <c r="DR1772" s="436">
        <f>DR1778</f>
        <v/>
      </c>
      <c r="DS1772" s="436">
        <f>DS1778</f>
        <v/>
      </c>
      <c r="DT1772" s="436">
        <f>DT1778</f>
        <v/>
      </c>
      <c r="DU1772" s="436">
        <f>DU1778</f>
        <v/>
      </c>
      <c r="DV1772" s="436">
        <f>DV1778</f>
        <v/>
      </c>
      <c r="DW1772" s="436">
        <f>DW1778</f>
        <v/>
      </c>
      <c r="DX1772" s="436">
        <f>DX1778</f>
        <v/>
      </c>
      <c r="DY1772" s="436">
        <f>DY1778</f>
        <v/>
      </c>
      <c r="DZ1772" s="436">
        <f>DZ1778</f>
        <v/>
      </c>
      <c r="EA1772" s="436">
        <f>EA1778</f>
        <v/>
      </c>
      <c r="EB1772" s="436">
        <f>EB1778</f>
        <v/>
      </c>
      <c r="EC1772" s="436">
        <f>EC1778</f>
        <v/>
      </c>
      <c r="ED1772" s="436">
        <f>ED1778</f>
        <v/>
      </c>
      <c r="EE1772" s="436">
        <f>EE1778</f>
        <v/>
      </c>
      <c r="EF1772" s="436">
        <f>EF1778</f>
        <v/>
      </c>
      <c r="EG1772" s="436">
        <f>EG1778</f>
        <v/>
      </c>
      <c r="EH1772" s="436">
        <f>EH1778</f>
        <v/>
      </c>
      <c r="EI1772" s="436">
        <f>EI1778</f>
        <v/>
      </c>
      <c r="EJ1772" s="436">
        <f>EJ1778</f>
        <v/>
      </c>
      <c r="EK1772" s="436">
        <f>EK1778</f>
        <v/>
      </c>
      <c r="EL1772" s="436">
        <f>EL1778</f>
        <v/>
      </c>
      <c r="EM1772" s="436">
        <f>EM1778</f>
        <v/>
      </c>
      <c r="EN1772" s="436">
        <f>EN1778</f>
        <v/>
      </c>
      <c r="EO1772" s="436">
        <f>EO1778</f>
        <v/>
      </c>
      <c r="EP1772" s="436">
        <f>EP1778</f>
        <v/>
      </c>
      <c r="EQ1772" s="436">
        <f>EQ1778</f>
        <v/>
      </c>
      <c r="ER1772" s="436">
        <f>ER1778</f>
        <v/>
      </c>
      <c r="ES1772" s="436">
        <f>ES1778</f>
        <v/>
      </c>
      <c r="ET1772" s="436">
        <f>ET1778</f>
        <v/>
      </c>
      <c r="EU1772" s="436">
        <f>EU1778</f>
        <v/>
      </c>
      <c r="EV1772" s="436">
        <f>EV1778</f>
        <v/>
      </c>
      <c r="EW1772" s="436">
        <f>EW1778</f>
        <v/>
      </c>
      <c r="EX1772" s="436">
        <f>EX1778</f>
        <v/>
      </c>
      <c r="EY1772" s="436">
        <f>EY1778</f>
        <v/>
      </c>
      <c r="EZ1772" s="436">
        <f>EZ1778</f>
        <v/>
      </c>
      <c r="FA1772" s="436">
        <f>FA1778</f>
        <v/>
      </c>
      <c r="FB1772" s="436">
        <f>FB1778</f>
        <v/>
      </c>
      <c r="FC1772" s="436">
        <f>FC1778</f>
        <v/>
      </c>
      <c r="FD1772" s="436">
        <f>FD1778</f>
        <v/>
      </c>
      <c r="FE1772" s="436">
        <f>FE1778</f>
        <v/>
      </c>
      <c r="FF1772" s="436">
        <f>FF1778</f>
        <v/>
      </c>
      <c r="FG1772" s="436">
        <f>FG1778</f>
        <v/>
      </c>
      <c r="FH1772" s="436">
        <f>FH1778</f>
        <v/>
      </c>
      <c r="FI1772" s="436">
        <f>FI1778</f>
        <v/>
      </c>
      <c r="FJ1772" s="436">
        <f>FJ1778</f>
        <v/>
      </c>
      <c r="FK1772" s="436">
        <f>FK1778</f>
        <v/>
      </c>
      <c r="FL1772" s="436">
        <f>FL1778</f>
        <v/>
      </c>
      <c r="FM1772" s="436">
        <f>FM1778</f>
        <v/>
      </c>
      <c r="FN1772" s="436">
        <f>FN1778</f>
        <v/>
      </c>
      <c r="FO1772" s="436">
        <f>FO1778</f>
        <v/>
      </c>
      <c r="FP1772" s="436">
        <f>FP1778</f>
        <v/>
      </c>
      <c r="FQ1772" s="436">
        <f>FQ1778</f>
        <v/>
      </c>
      <c r="FR1772" s="436">
        <f>FR1778</f>
        <v/>
      </c>
      <c r="FS1772" s="436">
        <f>FS1778</f>
        <v/>
      </c>
      <c r="FT1772" s="436">
        <f>FT1778</f>
        <v/>
      </c>
      <c r="FU1772" s="436">
        <f>FU1778</f>
        <v/>
      </c>
      <c r="FV1772" s="436">
        <f>FV1778</f>
        <v/>
      </c>
      <c r="FW1772" s="436">
        <f>FW1778</f>
        <v/>
      </c>
      <c r="FX1772" s="436">
        <f>FX1778</f>
        <v/>
      </c>
      <c r="FY1772" s="436">
        <f>FY1778</f>
        <v/>
      </c>
      <c r="FZ1772" s="436">
        <f>FZ1778</f>
        <v/>
      </c>
      <c r="GA1772" s="436">
        <f>GA1778</f>
        <v/>
      </c>
      <c r="GB1772" s="436">
        <f>GB1778</f>
        <v/>
      </c>
      <c r="GC1772" s="436">
        <f>GC1778</f>
        <v/>
      </c>
      <c r="GD1772" s="436">
        <f>GD1778</f>
        <v/>
      </c>
      <c r="GE1772" s="436">
        <f>GE1778</f>
        <v/>
      </c>
      <c r="GF1772" s="436">
        <f>GF1778</f>
        <v/>
      </c>
      <c r="GG1772" s="436">
        <f>GG1778</f>
        <v/>
      </c>
      <c r="GH1772" s="436">
        <f>GH1778</f>
        <v/>
      </c>
      <c r="GI1772" s="436">
        <f>GI1778</f>
        <v/>
      </c>
      <c r="GJ1772" s="436">
        <f>GJ1778</f>
        <v/>
      </c>
      <c r="GK1772" s="436">
        <f>GK1778</f>
        <v/>
      </c>
      <c r="GL1772" s="436">
        <f>GL1778</f>
        <v/>
      </c>
      <c r="GM1772" s="436">
        <f>GM1778</f>
        <v/>
      </c>
      <c r="GN1772" s="436">
        <f>GN1778</f>
        <v/>
      </c>
      <c r="GO1772" s="436">
        <f>GO1778</f>
        <v/>
      </c>
      <c r="GP1772" s="436">
        <f>GP1778</f>
        <v/>
      </c>
      <c r="GQ1772" s="436">
        <f>GQ1778</f>
        <v/>
      </c>
      <c r="GR1772" s="436">
        <f>GR1778</f>
        <v/>
      </c>
      <c r="GS1772" s="436">
        <f>GS1778</f>
        <v/>
      </c>
      <c r="GT1772" s="436">
        <f>GT1778</f>
        <v/>
      </c>
      <c r="GU1772" s="436">
        <f>GU1778</f>
        <v/>
      </c>
      <c r="GV1772" s="436">
        <f>GV1778</f>
        <v/>
      </c>
      <c r="GW1772" s="436">
        <f>GW1778</f>
        <v/>
      </c>
      <c r="GX1772" s="436">
        <f>GX1778</f>
        <v/>
      </c>
    </row>
    <row r="1773"/>
    <row r="1774">
      <c r="A1774" t="n">
        <v>17</v>
      </c>
      <c r="B1774" t="n">
        <v>0</v>
      </c>
      <c r="C1774">
        <f>ROW(SmtRes!A818)</f>
        <v/>
      </c>
      <c r="D1774">
        <f>ROW(EtalonRes!A754)</f>
        <v/>
      </c>
      <c r="E1774" t="inlineStr">
        <is>
          <t>1</t>
        </is>
      </c>
      <c r="F1774" t="inlineStr">
        <is>
          <t>16-07-005-1</t>
        </is>
      </c>
      <c r="G1774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774" t="inlineStr">
        <is>
          <t>100 м трубопровода</t>
        </is>
      </c>
      <c r="I1774">
        <f>ROUND(ROUND(27/100,4),7)</f>
        <v/>
      </c>
      <c r="J1774" t="n">
        <v>0</v>
      </c>
      <c r="K1774">
        <f>ROUND(ROUND(27/100,4),7)</f>
        <v/>
      </c>
      <c r="O1774">
        <f>ROUND(CP1774,0)</f>
        <v/>
      </c>
      <c r="P1774">
        <f>ROUND(CQ1774*I1774,0)</f>
        <v/>
      </c>
      <c r="Q1774">
        <f>(ROUND((ROUND((((ET1774*ROUND(3,7)))*I1774),0)*BB1774),0)+ROUND((ROUND(((AE1774-((EU1774*ROUND(3,7))))*I1774),0)*BS1774),0))</f>
        <v/>
      </c>
      <c r="R1774">
        <f>(ROUND((ROUND((((EU1774*ROUND(3,7)))*I1774),0)*BS1774),0)+ROUND((ROUND(((AE1774-((EU1774*ROUND(3,7))))*I1774),0)*BS1774),0))</f>
        <v/>
      </c>
      <c r="S1774">
        <f>ROUND(CT1774*I1774,0)</f>
        <v/>
      </c>
      <c r="T1774">
        <f>ROUND(CU1774*I1774,0)</f>
        <v/>
      </c>
      <c r="U1774">
        <f>ROUND(CV1774*I1774,7)</f>
        <v/>
      </c>
      <c r="V1774">
        <f>ROUND(CW1774*I1774,7)</f>
        <v/>
      </c>
      <c r="W1774">
        <f>ROUND(CX1774*I1774,0)</f>
        <v/>
      </c>
      <c r="X1774">
        <f>ROUND(CY1774,0)</f>
        <v/>
      </c>
      <c r="Y1774">
        <f>ROUND(CZ1774,0)</f>
        <v/>
      </c>
      <c r="AA1774" t="n">
        <v>78869116</v>
      </c>
      <c r="AB1774">
        <f>ROUND((AC1774+AD1774+AF1774),2)</f>
        <v/>
      </c>
      <c r="AC1774">
        <f>ROUND(((ES1774*ROUND(3,7))),2)</f>
        <v/>
      </c>
      <c r="AD1774">
        <f>ROUND(((((ET1774*ROUND(3,7)))-((EU1774*ROUND(3,7))))+AE1774),2)</f>
        <v/>
      </c>
      <c r="AE1774">
        <f>ROUND(((EU1774*ROUND(3,7))),2)</f>
        <v/>
      </c>
      <c r="AF1774">
        <f>ROUND(((EV1774*ROUND(3,7))),2)</f>
        <v/>
      </c>
      <c r="AG1774">
        <f>ROUND((AP1774),2)</f>
        <v/>
      </c>
      <c r="AH1774">
        <f>((EW1774*ROUND(3,7)))</f>
        <v/>
      </c>
      <c r="AI1774">
        <f>((EX1774*ROUND(3,7)))</f>
        <v/>
      </c>
      <c r="AJ1774">
        <f>(AS1774)</f>
        <v/>
      </c>
      <c r="AK1774" t="n">
        <v>107.11</v>
      </c>
      <c r="AL1774" t="n">
        <v>4.28</v>
      </c>
      <c r="AM1774" t="n">
        <v>44.51</v>
      </c>
      <c r="AN1774" t="n">
        <v>0</v>
      </c>
      <c r="AO1774" t="n">
        <v>58.32</v>
      </c>
      <c r="AP1774" t="n">
        <v>0</v>
      </c>
      <c r="AQ1774" t="n">
        <v>5.01</v>
      </c>
      <c r="AR1774" t="n">
        <v>0</v>
      </c>
      <c r="AS1774" t="n">
        <v>0</v>
      </c>
      <c r="AT1774" t="n">
        <v>121</v>
      </c>
      <c r="AU1774" t="n">
        <v>72</v>
      </c>
      <c r="AV1774" t="n">
        <v>1</v>
      </c>
      <c r="AW1774" t="n">
        <v>1</v>
      </c>
      <c r="AZ1774" t="n">
        <v>1</v>
      </c>
      <c r="BA1774" t="n">
        <v>52.25</v>
      </c>
      <c r="BB1774" t="n">
        <v>5.97</v>
      </c>
      <c r="BC1774" t="n">
        <v>11.38</v>
      </c>
      <c r="BD1774" t="inlineStr"/>
      <c r="BE1774" t="inlineStr"/>
      <c r="BF1774" t="inlineStr"/>
      <c r="BG1774" t="inlineStr"/>
      <c r="BH1774" t="n">
        <v>0</v>
      </c>
      <c r="BI1774" t="n">
        <v>1</v>
      </c>
      <c r="BJ1774" t="inlineStr">
        <is>
          <t>ТЕР Московской обл., 16-07-005-1, приказ Минстроя России №675/пр от 28.02.2017 № 260/пр</t>
        </is>
      </c>
      <c r="BM1774" t="n">
        <v>16001</v>
      </c>
      <c r="BN1774" t="n">
        <v>0</v>
      </c>
      <c r="BO1774" t="inlineStr">
        <is>
          <t>16-07-005-1</t>
        </is>
      </c>
      <c r="BP1774" t="n">
        <v>1</v>
      </c>
      <c r="BQ1774" t="n">
        <v>2</v>
      </c>
      <c r="BR1774" t="n">
        <v>0</v>
      </c>
      <c r="BS1774" t="n">
        <v>52.25</v>
      </c>
      <c r="BT1774" t="n">
        <v>1</v>
      </c>
      <c r="BU1774" t="n">
        <v>1</v>
      </c>
      <c r="BV1774" t="n">
        <v>1</v>
      </c>
      <c r="BW1774" t="n">
        <v>1</v>
      </c>
      <c r="BX1774" t="n">
        <v>1</v>
      </c>
      <c r="BY1774" t="inlineStr"/>
      <c r="BZ1774" t="n">
        <v>121</v>
      </c>
      <c r="CA1774" t="n">
        <v>72</v>
      </c>
      <c r="CB1774" t="inlineStr"/>
      <c r="CE1774" t="n">
        <v>12</v>
      </c>
      <c r="CF1774" t="n">
        <v>0</v>
      </c>
      <c r="CG1774" t="n">
        <v>0</v>
      </c>
      <c r="CM1774" t="n">
        <v>0</v>
      </c>
      <c r="CN1774" t="inlineStr"/>
      <c r="CO1774" t="n">
        <v>0</v>
      </c>
      <c r="CP1774">
        <f>(P1774+Q1774+S1774)</f>
        <v/>
      </c>
      <c r="CQ1774">
        <f>AC1774*BC1774</f>
        <v/>
      </c>
      <c r="CR1774">
        <f>(ROUND((ROUND((((ET1774*ROUND(3,7)))*1),0)*BB1774),0)+ROUND((ROUND(((AE1774-((EU1774*ROUND(3,7))))*1),0)*BS1774),0))</f>
        <v/>
      </c>
      <c r="CS1774">
        <f>(ROUND((ROUND((((EU1774*ROUND(3,7)))*1),0)*BS1774),0)+ROUND((ROUND(((AE1774-((EU1774*ROUND(3,7))))*1),0)*BS1774),0))</f>
        <v/>
      </c>
      <c r="CT1774">
        <f>AF1774*BA1774</f>
        <v/>
      </c>
      <c r="CU1774">
        <f>AG1774</f>
        <v/>
      </c>
      <c r="CV1774">
        <f>AH1774</f>
        <v/>
      </c>
      <c r="CW1774">
        <f>AI1774</f>
        <v/>
      </c>
      <c r="CX1774">
        <f>AJ1774</f>
        <v/>
      </c>
      <c r="CY1774">
        <f>(((S1774+R1774)*AT1774)/100)</f>
        <v/>
      </c>
      <c r="CZ1774">
        <f>(((S1774+R1774)*AU1774)/100)</f>
        <v/>
      </c>
      <c r="DC1774" t="inlineStr"/>
      <c r="DD1774" t="inlineStr">
        <is>
          <t>)*3</t>
        </is>
      </c>
      <c r="DE1774" t="inlineStr">
        <is>
          <t>)*3</t>
        </is>
      </c>
      <c r="DF1774" t="inlineStr">
        <is>
          <t>)*3</t>
        </is>
      </c>
      <c r="DG1774" t="inlineStr">
        <is>
          <t>)*3</t>
        </is>
      </c>
      <c r="DH1774" t="inlineStr"/>
      <c r="DI1774" t="inlineStr">
        <is>
          <t>)*3</t>
        </is>
      </c>
      <c r="DJ1774" t="inlineStr">
        <is>
          <t>)*3</t>
        </is>
      </c>
      <c r="DK1774" t="inlineStr"/>
      <c r="DL1774" t="inlineStr"/>
      <c r="DM1774" t="inlineStr"/>
      <c r="DN1774" t="n">
        <v>0</v>
      </c>
      <c r="DO1774" t="n">
        <v>0</v>
      </c>
      <c r="DP1774" t="n">
        <v>1</v>
      </c>
      <c r="DQ1774" t="n">
        <v>1</v>
      </c>
      <c r="DU1774" t="n">
        <v>1013</v>
      </c>
      <c r="DV1774" t="inlineStr">
        <is>
          <t>100 м трубопровода</t>
        </is>
      </c>
      <c r="DW1774" t="inlineStr">
        <is>
          <t>100 м трубопровода</t>
        </is>
      </c>
      <c r="DX1774" t="n">
        <v>1</v>
      </c>
      <c r="DZ1774" t="inlineStr"/>
      <c r="EA1774" t="inlineStr"/>
      <c r="EB1774" t="inlineStr"/>
      <c r="EC1774" t="inlineStr"/>
      <c r="EE1774" t="n">
        <v>78725882</v>
      </c>
      <c r="EF1774" t="n">
        <v>2</v>
      </c>
      <c r="EG1774" t="inlineStr">
        <is>
          <t>Общестроительные работы</t>
        </is>
      </c>
      <c r="EH1774" t="n">
        <v>16</v>
      </c>
      <c r="EI177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774" t="n">
        <v>1</v>
      </c>
      <c r="EK1774" t="n">
        <v>16001</v>
      </c>
      <c r="EL1774" t="inlineStr">
        <is>
          <t>Трубопроводы внутренние</t>
        </is>
      </c>
      <c r="EM1774" t="inlineStr">
        <is>
          <t>ФЕР-16</t>
        </is>
      </c>
      <c r="EO1774" t="inlineStr"/>
      <c r="EQ1774" t="n">
        <v>0</v>
      </c>
      <c r="ER1774" t="n">
        <v>107.11</v>
      </c>
      <c r="ES1774" t="n">
        <v>4.28</v>
      </c>
      <c r="ET1774" t="n">
        <v>44.51</v>
      </c>
      <c r="EU1774" t="n">
        <v>0</v>
      </c>
      <c r="EV1774" t="n">
        <v>58.32</v>
      </c>
      <c r="EW1774" t="n">
        <v>5.01</v>
      </c>
      <c r="EX1774" t="n">
        <v>0</v>
      </c>
      <c r="EY1774" t="n">
        <v>0</v>
      </c>
      <c r="FQ1774" t="n">
        <v>0</v>
      </c>
      <c r="FR1774" t="n">
        <v>0</v>
      </c>
      <c r="FS1774" t="n">
        <v>0</v>
      </c>
      <c r="FX1774" t="n">
        <v>121</v>
      </c>
      <c r="FY1774" t="n">
        <v>72</v>
      </c>
      <c r="GA1774" t="inlineStr"/>
      <c r="GD1774" t="n">
        <v>1</v>
      </c>
      <c r="GF1774" t="n">
        <v>635989612</v>
      </c>
      <c r="GG1774" t="n">
        <v>2</v>
      </c>
      <c r="GH1774" t="n">
        <v>1</v>
      </c>
      <c r="GI1774" t="n">
        <v>2</v>
      </c>
      <c r="GJ1774" t="n">
        <v>0</v>
      </c>
      <c r="GK1774" t="n">
        <v>0</v>
      </c>
      <c r="GL1774">
        <f>ROUND(IF(AND(BH1774=3,BI1774=3,FS1774&lt;&gt;0),P1774,0),0)</f>
        <v/>
      </c>
      <c r="GM1774">
        <f>ROUND(O1774+X1774+Y1774,0)+GX1774</f>
        <v/>
      </c>
      <c r="GN1774">
        <f>IF(OR(BI1774=0,BI1774=1),GM1774-GX1774,0)</f>
        <v/>
      </c>
      <c r="GO1774">
        <f>IF(BI1774=2,GM1774-GX1774,0)</f>
        <v/>
      </c>
      <c r="GP1774">
        <f>IF(BI1774=4,GM1774-GX1774,0)</f>
        <v/>
      </c>
      <c r="GR1774" t="n">
        <v>0</v>
      </c>
      <c r="GS1774" t="n">
        <v>3</v>
      </c>
      <c r="GT1774" t="n">
        <v>0</v>
      </c>
      <c r="GU1774" t="inlineStr"/>
      <c r="GV1774">
        <f>ROUND((GT1774),2)</f>
        <v/>
      </c>
      <c r="GW1774" t="n">
        <v>1</v>
      </c>
      <c r="GX1774">
        <f>ROUND(HC1774*I1774,0)</f>
        <v/>
      </c>
      <c r="HA1774" t="n">
        <v>0</v>
      </c>
      <c r="HB1774" t="n">
        <v>0</v>
      </c>
      <c r="HC1774">
        <f>GV1774*GW1774</f>
        <v/>
      </c>
      <c r="HE1774" t="inlineStr"/>
      <c r="HF1774" t="inlineStr"/>
      <c r="HM1774" t="inlineStr"/>
      <c r="HN1774" t="inlineStr">
        <is>
          <t>Пр/812-016.0-1</t>
        </is>
      </c>
      <c r="HO1774" t="inlineStr">
        <is>
          <t>Пр/774-016.0</t>
        </is>
      </c>
      <c r="HP177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77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774" t="n">
        <v>0</v>
      </c>
      <c r="IK1774" t="n">
        <v>0</v>
      </c>
    </row>
    <row r="1775">
      <c r="A1775" t="n">
        <v>17</v>
      </c>
      <c r="B1775" t="n">
        <v>0</v>
      </c>
      <c r="C1775">
        <f>ROW(SmtRes!A821)</f>
        <v/>
      </c>
      <c r="D1775">
        <f>ROW(EtalonRes!A756)</f>
        <v/>
      </c>
      <c r="E1775" t="inlineStr">
        <is>
          <t>2</t>
        </is>
      </c>
      <c r="F1775" t="inlineStr">
        <is>
          <t>67-5-2</t>
        </is>
      </c>
      <c r="G1775" t="inlineStr">
        <is>
          <t>Смена ламп люминесцентных</t>
        </is>
      </c>
      <c r="H1775" t="inlineStr">
        <is>
          <t>100 шт.</t>
        </is>
      </c>
      <c r="I1775">
        <f>ROUND(ROUND(1/100,4),7)</f>
        <v/>
      </c>
      <c r="J1775" t="n">
        <v>0</v>
      </c>
      <c r="K1775">
        <f>ROUND(ROUND(1/100,4),7)</f>
        <v/>
      </c>
      <c r="O1775">
        <f>ROUND(CP1775,0)</f>
        <v/>
      </c>
      <c r="P1775">
        <f>ROUND(CQ1775*I1775,0)</f>
        <v/>
      </c>
      <c r="Q1775">
        <f>(ROUND((ROUND(((ET1775)*I1775),0)*BB1775),0)+ROUND((ROUND(((AE1775-(EU1775))*I1775),0)*BS1775),0))</f>
        <v/>
      </c>
      <c r="R1775">
        <f>(ROUND((ROUND(((EU1775)*I1775),0)*BS1775),0)+ROUND((ROUND(((AE1775-(EU1775))*I1775),0)*BS1775),0))</f>
        <v/>
      </c>
      <c r="S1775">
        <f>ROUND(CT1775*I1775,0)</f>
        <v/>
      </c>
      <c r="T1775">
        <f>ROUND(CU1775*I1775,0)</f>
        <v/>
      </c>
      <c r="U1775">
        <f>ROUND(CV1775*I1775,7)</f>
        <v/>
      </c>
      <c r="V1775">
        <f>ROUND(CW1775*I1775,7)</f>
        <v/>
      </c>
      <c r="W1775">
        <f>ROUND(CX1775*I1775,0)</f>
        <v/>
      </c>
      <c r="X1775">
        <f>ROUND(CY1775,0)</f>
        <v/>
      </c>
      <c r="Y1775">
        <f>ROUND(CZ1775,0)</f>
        <v/>
      </c>
      <c r="AA1775" t="n">
        <v>78869116</v>
      </c>
      <c r="AB1775">
        <f>ROUND((AC1775+AD1775+AF1775),2)</f>
        <v/>
      </c>
      <c r="AC1775">
        <f>ROUND((ES1775),2)</f>
        <v/>
      </c>
      <c r="AD1775">
        <f>ROUND((((ET1775)-(EU1775))+AE1775),2)</f>
        <v/>
      </c>
      <c r="AE1775">
        <f>ROUND((EU1775),2)</f>
        <v/>
      </c>
      <c r="AF1775">
        <f>ROUND((EV1775),2)</f>
        <v/>
      </c>
      <c r="AG1775">
        <f>ROUND((AP1775),2)</f>
        <v/>
      </c>
      <c r="AH1775">
        <f>(EW1775)</f>
        <v/>
      </c>
      <c r="AI1775">
        <f>(EX1775)</f>
        <v/>
      </c>
      <c r="AJ1775">
        <f>(AS1775)</f>
        <v/>
      </c>
      <c r="AK1775" t="n">
        <v>970.5700000000001</v>
      </c>
      <c r="AL1775" t="n">
        <v>852</v>
      </c>
      <c r="AM1775" t="n">
        <v>0</v>
      </c>
      <c r="AN1775" t="n">
        <v>0</v>
      </c>
      <c r="AO1775" t="n">
        <v>118.57</v>
      </c>
      <c r="AP1775" t="n">
        <v>0</v>
      </c>
      <c r="AQ1775" t="n">
        <v>13.9</v>
      </c>
      <c r="AR1775" t="n">
        <v>0</v>
      </c>
      <c r="AS1775" t="n">
        <v>0</v>
      </c>
      <c r="AT1775" t="n">
        <v>91</v>
      </c>
      <c r="AU1775" t="n">
        <v>48</v>
      </c>
      <c r="AV1775" t="n">
        <v>1</v>
      </c>
      <c r="AW1775" t="n">
        <v>1</v>
      </c>
      <c r="AZ1775" t="n">
        <v>1</v>
      </c>
      <c r="BA1775" t="n">
        <v>52.25</v>
      </c>
      <c r="BB1775" t="n">
        <v>1</v>
      </c>
      <c r="BC1775" t="n">
        <v>4.14</v>
      </c>
      <c r="BD1775" t="inlineStr"/>
      <c r="BE1775" t="inlineStr"/>
      <c r="BF1775" t="inlineStr"/>
      <c r="BG1775" t="inlineStr"/>
      <c r="BH1775" t="n">
        <v>0</v>
      </c>
      <c r="BI1775" t="n">
        <v>1</v>
      </c>
      <c r="BJ1775" t="inlineStr">
        <is>
          <t>ТЕРр Московской обл., 67-5-2, приказ Минстроя России №675/пр от 28.02.2017 № 263/пр</t>
        </is>
      </c>
      <c r="BM1775" t="n">
        <v>67001</v>
      </c>
      <c r="BN1775" t="n">
        <v>0</v>
      </c>
      <c r="BO1775" t="inlineStr">
        <is>
          <t>67-5-2</t>
        </is>
      </c>
      <c r="BP1775" t="n">
        <v>1</v>
      </c>
      <c r="BQ1775" t="n">
        <v>6</v>
      </c>
      <c r="BR1775" t="n">
        <v>0</v>
      </c>
      <c r="BS1775" t="n">
        <v>52.25</v>
      </c>
      <c r="BT1775" t="n">
        <v>1</v>
      </c>
      <c r="BU1775" t="n">
        <v>1</v>
      </c>
      <c r="BV1775" t="n">
        <v>1</v>
      </c>
      <c r="BW1775" t="n">
        <v>1</v>
      </c>
      <c r="BX1775" t="n">
        <v>1</v>
      </c>
      <c r="BY1775" t="inlineStr"/>
      <c r="BZ1775" t="n">
        <v>91</v>
      </c>
      <c r="CA1775" t="n">
        <v>48</v>
      </c>
      <c r="CB1775" t="inlineStr"/>
      <c r="CE1775" t="n">
        <v>12</v>
      </c>
      <c r="CF1775" t="n">
        <v>0</v>
      </c>
      <c r="CG1775" t="n">
        <v>0</v>
      </c>
      <c r="CM1775" t="n">
        <v>0</v>
      </c>
      <c r="CN1775" t="inlineStr"/>
      <c r="CO1775" t="n">
        <v>0</v>
      </c>
      <c r="CP1775">
        <f>(P1775+Q1775+S1775)</f>
        <v/>
      </c>
      <c r="CQ1775">
        <f>AC1775*BC1775</f>
        <v/>
      </c>
      <c r="CR1775">
        <f>(ROUND((ROUND(((ET1775)*1),0)*BB1775),0)+ROUND((ROUND(((AE1775-(EU1775))*1),0)*BS1775),0))</f>
        <v/>
      </c>
      <c r="CS1775">
        <f>(ROUND((ROUND(((EU1775)*1),0)*BS1775),0)+ROUND((ROUND(((AE1775-(EU1775))*1),0)*BS1775),0))</f>
        <v/>
      </c>
      <c r="CT1775">
        <f>AF1775*BA1775</f>
        <v/>
      </c>
      <c r="CU1775">
        <f>AG1775</f>
        <v/>
      </c>
      <c r="CV1775">
        <f>AH1775</f>
        <v/>
      </c>
      <c r="CW1775">
        <f>AI1775</f>
        <v/>
      </c>
      <c r="CX1775">
        <f>AJ1775</f>
        <v/>
      </c>
      <c r="CY1775">
        <f>(((S1775+R1775)*AT1775)/100)</f>
        <v/>
      </c>
      <c r="CZ1775">
        <f>(((S1775+R1775)*AU1775)/100)</f>
        <v/>
      </c>
      <c r="DC1775" t="inlineStr"/>
      <c r="DD1775" t="inlineStr"/>
      <c r="DE1775" t="inlineStr"/>
      <c r="DF1775" t="inlineStr"/>
      <c r="DG1775" t="inlineStr"/>
      <c r="DH1775" t="inlineStr"/>
      <c r="DI1775" t="inlineStr"/>
      <c r="DJ1775" t="inlineStr"/>
      <c r="DK1775" t="inlineStr"/>
      <c r="DL1775" t="inlineStr"/>
      <c r="DM1775" t="inlineStr"/>
      <c r="DN1775" t="n">
        <v>0</v>
      </c>
      <c r="DO1775" t="n">
        <v>0</v>
      </c>
      <c r="DP1775" t="n">
        <v>1</v>
      </c>
      <c r="DQ1775" t="n">
        <v>1</v>
      </c>
      <c r="DU1775" t="n">
        <v>1010</v>
      </c>
      <c r="DV1775" t="inlineStr">
        <is>
          <t>100 шт.</t>
        </is>
      </c>
      <c r="DW1775" t="inlineStr">
        <is>
          <t>100 шт.</t>
        </is>
      </c>
      <c r="DX1775" t="n">
        <v>100</v>
      </c>
      <c r="DZ1775" t="inlineStr"/>
      <c r="EA1775" t="inlineStr"/>
      <c r="EB1775" t="inlineStr"/>
      <c r="EC1775" t="inlineStr"/>
      <c r="EE1775" t="n">
        <v>78726030</v>
      </c>
      <c r="EF1775" t="n">
        <v>6</v>
      </c>
      <c r="EG1775" t="inlineStr">
        <is>
          <t>Ремонтно-строительные работы</t>
        </is>
      </c>
      <c r="EH1775" t="n">
        <v>101</v>
      </c>
      <c r="EI1775" t="inlineStr">
        <is>
          <t>Электромонтажные работы</t>
        </is>
      </c>
      <c r="EJ1775" t="n">
        <v>1</v>
      </c>
      <c r="EK1775" t="n">
        <v>67001</v>
      </c>
      <c r="EL1775" t="inlineStr">
        <is>
          <t>Электромонтажные работы</t>
        </is>
      </c>
      <c r="EM1775" t="inlineStr">
        <is>
          <t>рФЕР-67</t>
        </is>
      </c>
      <c r="EO1775" t="inlineStr"/>
      <c r="EQ1775" t="n">
        <v>0</v>
      </c>
      <c r="ER1775" t="n">
        <v>970.5700000000001</v>
      </c>
      <c r="ES1775" t="n">
        <v>852</v>
      </c>
      <c r="ET1775" t="n">
        <v>0</v>
      </c>
      <c r="EU1775" t="n">
        <v>0</v>
      </c>
      <c r="EV1775" t="n">
        <v>118.57</v>
      </c>
      <c r="EW1775" t="n">
        <v>13.9</v>
      </c>
      <c r="EX1775" t="n">
        <v>0</v>
      </c>
      <c r="EY1775" t="n">
        <v>0</v>
      </c>
      <c r="FQ1775" t="n">
        <v>0</v>
      </c>
      <c r="FR1775" t="n">
        <v>0</v>
      </c>
      <c r="FS1775" t="n">
        <v>0</v>
      </c>
      <c r="FX1775" t="n">
        <v>91</v>
      </c>
      <c r="FY1775" t="n">
        <v>48</v>
      </c>
      <c r="GA1775" t="inlineStr"/>
      <c r="GD1775" t="n">
        <v>1</v>
      </c>
      <c r="GF1775" t="n">
        <v>1400342257</v>
      </c>
      <c r="GG1775" t="n">
        <v>2</v>
      </c>
      <c r="GH1775" t="n">
        <v>1</v>
      </c>
      <c r="GI1775" t="n">
        <v>2</v>
      </c>
      <c r="GJ1775" t="n">
        <v>0</v>
      </c>
      <c r="GK1775" t="n">
        <v>0</v>
      </c>
      <c r="GL1775">
        <f>ROUND(IF(AND(BH1775=3,BI1775=3,FS1775&lt;&gt;0),P1775,0),0)</f>
        <v/>
      </c>
      <c r="GM1775">
        <f>ROUND(O1775+X1775+Y1775,0)+GX1775</f>
        <v/>
      </c>
      <c r="GN1775">
        <f>IF(OR(BI1775=0,BI1775=1),GM1775-GX1775,0)</f>
        <v/>
      </c>
      <c r="GO1775">
        <f>IF(BI1775=2,GM1775-GX1775,0)</f>
        <v/>
      </c>
      <c r="GP1775">
        <f>IF(BI1775=4,GM1775-GX1775,0)</f>
        <v/>
      </c>
      <c r="GR1775" t="n">
        <v>0</v>
      </c>
      <c r="GS1775" t="n">
        <v>3</v>
      </c>
      <c r="GT1775" t="n">
        <v>0</v>
      </c>
      <c r="GU1775" t="inlineStr"/>
      <c r="GV1775">
        <f>ROUND((GT1775),2)</f>
        <v/>
      </c>
      <c r="GW1775" t="n">
        <v>1</v>
      </c>
      <c r="GX1775">
        <f>ROUND(HC1775*I1775,0)</f>
        <v/>
      </c>
      <c r="HA1775" t="n">
        <v>0</v>
      </c>
      <c r="HB1775" t="n">
        <v>0</v>
      </c>
      <c r="HC1775">
        <f>GV1775*GW1775</f>
        <v/>
      </c>
      <c r="HE1775" t="inlineStr"/>
      <c r="HF1775" t="inlineStr"/>
      <c r="HM1775" t="inlineStr"/>
      <c r="HN1775" t="inlineStr">
        <is>
          <t>Пр/812-101.0-1</t>
        </is>
      </c>
      <c r="HO1775" t="inlineStr">
        <is>
          <t>Пр/774-101.0</t>
        </is>
      </c>
      <c r="HP1775" t="inlineStr">
        <is>
          <t>Электромонтажные работы</t>
        </is>
      </c>
      <c r="HQ1775" t="inlineStr">
        <is>
          <t>Электромонтажные работы</t>
        </is>
      </c>
      <c r="HS1775" t="n">
        <v>0</v>
      </c>
      <c r="IK1775" t="n">
        <v>0</v>
      </c>
    </row>
    <row r="1776">
      <c r="A1776" t="n">
        <v>18</v>
      </c>
      <c r="B1776" t="n">
        <v>0</v>
      </c>
      <c r="C1776" t="n">
        <v>821</v>
      </c>
      <c r="E1776" t="inlineStr">
        <is>
          <t>2,1</t>
        </is>
      </c>
      <c r="F1776" t="inlineStr">
        <is>
          <t>509-6744</t>
        </is>
      </c>
      <c r="G1776" t="inlineStr">
        <is>
          <t>Лампы люминесцентные компактные энергосберегающие с цоколем Е27 мощностью 55 Вт</t>
        </is>
      </c>
      <c r="H1776" t="inlineStr">
        <is>
          <t>шт.</t>
        </is>
      </c>
      <c r="I1776">
        <f>I1775*J1776</f>
        <v/>
      </c>
      <c r="J1776" t="n">
        <v>100</v>
      </c>
      <c r="K1776" t="n">
        <v>100</v>
      </c>
      <c r="O1776">
        <f>ROUND(CP1776,0)</f>
        <v/>
      </c>
      <c r="P1776">
        <f>ROUND(CQ1776*I1776,0)</f>
        <v/>
      </c>
      <c r="Q1776">
        <f>(ROUND((ROUND(((ET1776)*I1776),0)*BB1776),0)+ROUND((ROUND(((AE1776-(EU1776))*I1776),0)*BS1776),0))</f>
        <v/>
      </c>
      <c r="R1776">
        <f>(ROUND((ROUND(((EU1776)*I1776),0)*BS1776),0)+ROUND((ROUND(((AE1776-(EU1776))*I1776),0)*BS1776),0))</f>
        <v/>
      </c>
      <c r="S1776">
        <f>ROUND(CT1776*I1776,0)</f>
        <v/>
      </c>
      <c r="T1776">
        <f>ROUND(CU1776*I1776,0)</f>
        <v/>
      </c>
      <c r="U1776">
        <f>ROUND(CV1776*I1776,7)</f>
        <v/>
      </c>
      <c r="V1776">
        <f>ROUND(CW1776*I1776,7)</f>
        <v/>
      </c>
      <c r="W1776">
        <f>ROUND(CX1776*I1776,0)</f>
        <v/>
      </c>
      <c r="X1776">
        <f>ROUND(CY1776,0)</f>
        <v/>
      </c>
      <c r="Y1776">
        <f>ROUND(CZ1776,0)</f>
        <v/>
      </c>
      <c r="AA1776" t="n">
        <v>78869116</v>
      </c>
      <c r="AB1776">
        <f>ROUND((AC1776+AD1776+AF1776),2)</f>
        <v/>
      </c>
      <c r="AC1776">
        <f>ROUND((ES1776),2)</f>
        <v/>
      </c>
      <c r="AD1776">
        <f>ROUND((((ET1776)-(EU1776))+AE1776),2)</f>
        <v/>
      </c>
      <c r="AE1776">
        <f>ROUND((EU1776),2)</f>
        <v/>
      </c>
      <c r="AF1776">
        <f>ROUND((EV1776),2)</f>
        <v/>
      </c>
      <c r="AG1776">
        <f>ROUND((AP1776),2)</f>
        <v/>
      </c>
      <c r="AH1776">
        <f>(EW1776)</f>
        <v/>
      </c>
      <c r="AI1776">
        <f>(EX1776)</f>
        <v/>
      </c>
      <c r="AJ1776">
        <f>(AS1776)</f>
        <v/>
      </c>
      <c r="AK1776" t="n">
        <v>140.69</v>
      </c>
      <c r="AL1776" t="n">
        <v>140.69</v>
      </c>
      <c r="AM1776" t="n">
        <v>0</v>
      </c>
      <c r="AN1776" t="n">
        <v>0</v>
      </c>
      <c r="AO1776" t="n">
        <v>0</v>
      </c>
      <c r="AP1776" t="n">
        <v>0</v>
      </c>
      <c r="AQ1776" t="n">
        <v>0</v>
      </c>
      <c r="AR1776" t="n">
        <v>0</v>
      </c>
      <c r="AS1776" t="n">
        <v>0.02</v>
      </c>
      <c r="AT1776" t="n">
        <v>91</v>
      </c>
      <c r="AU1776" t="n">
        <v>48</v>
      </c>
      <c r="AV1776" t="n">
        <v>1</v>
      </c>
      <c r="AW1776" t="n">
        <v>1</v>
      </c>
      <c r="AZ1776" t="n">
        <v>1</v>
      </c>
      <c r="BA1776" t="n">
        <v>1</v>
      </c>
      <c r="BB1776" t="n">
        <v>1</v>
      </c>
      <c r="BC1776" t="n">
        <v>1.69</v>
      </c>
      <c r="BD1776" t="inlineStr"/>
      <c r="BE1776" t="inlineStr"/>
      <c r="BF1776" t="inlineStr"/>
      <c r="BG1776" t="inlineStr"/>
      <c r="BH1776" t="n">
        <v>3</v>
      </c>
      <c r="BI1776" t="n">
        <v>1</v>
      </c>
      <c r="BJ1776" t="inlineStr">
        <is>
          <t>ТССЦ Московской обл., 509-6744, приказ Минстроя России №675/пр от 28.02.2017 № 258/пр</t>
        </is>
      </c>
      <c r="BM1776" t="n">
        <v>67001</v>
      </c>
      <c r="BN1776" t="n">
        <v>0</v>
      </c>
      <c r="BO1776" t="inlineStr">
        <is>
          <t>509-6744</t>
        </is>
      </c>
      <c r="BP1776" t="n">
        <v>1</v>
      </c>
      <c r="BQ1776" t="n">
        <v>6</v>
      </c>
      <c r="BR1776" t="n">
        <v>0</v>
      </c>
      <c r="BS1776" t="n">
        <v>1</v>
      </c>
      <c r="BT1776" t="n">
        <v>1</v>
      </c>
      <c r="BU1776" t="n">
        <v>1</v>
      </c>
      <c r="BV1776" t="n">
        <v>1</v>
      </c>
      <c r="BW1776" t="n">
        <v>1</v>
      </c>
      <c r="BX1776" t="n">
        <v>1</v>
      </c>
      <c r="BY1776" t="inlineStr"/>
      <c r="BZ1776" t="n">
        <v>91</v>
      </c>
      <c r="CA1776" t="n">
        <v>48</v>
      </c>
      <c r="CB1776" t="inlineStr"/>
      <c r="CE1776" t="n">
        <v>12</v>
      </c>
      <c r="CF1776" t="n">
        <v>0</v>
      </c>
      <c r="CG1776" t="n">
        <v>0</v>
      </c>
      <c r="CM1776" t="n">
        <v>0</v>
      </c>
      <c r="CN1776" t="inlineStr"/>
      <c r="CO1776" t="n">
        <v>0</v>
      </c>
      <c r="CP1776">
        <f>(P1776+Q1776+S1776)</f>
        <v/>
      </c>
      <c r="CQ1776">
        <f>AC1776*BC1776</f>
        <v/>
      </c>
      <c r="CR1776">
        <f>(ROUND((ROUND(((ET1776)*1),0)*BB1776),0)+ROUND((ROUND(((AE1776-(EU1776))*1),0)*BS1776),0))</f>
        <v/>
      </c>
      <c r="CS1776">
        <f>(ROUND((ROUND(((EU1776)*1),0)*BS1776),0)+ROUND((ROUND(((AE1776-(EU1776))*1),0)*BS1776),0))</f>
        <v/>
      </c>
      <c r="CT1776">
        <f>AF1776*BA1776</f>
        <v/>
      </c>
      <c r="CU1776">
        <f>AG1776</f>
        <v/>
      </c>
      <c r="CV1776">
        <f>AH1776</f>
        <v/>
      </c>
      <c r="CW1776">
        <f>AI1776</f>
        <v/>
      </c>
      <c r="CX1776">
        <f>AJ1776</f>
        <v/>
      </c>
      <c r="CY1776">
        <f>(((S1776+R1776)*AT1776)/100)</f>
        <v/>
      </c>
      <c r="CZ1776">
        <f>(((S1776+R1776)*AU1776)/100)</f>
        <v/>
      </c>
      <c r="DC1776" t="inlineStr"/>
      <c r="DD1776" t="inlineStr"/>
      <c r="DE1776" t="inlineStr"/>
      <c r="DF1776" t="inlineStr"/>
      <c r="DG1776" t="inlineStr"/>
      <c r="DH1776" t="inlineStr"/>
      <c r="DI1776" t="inlineStr"/>
      <c r="DJ1776" t="inlineStr"/>
      <c r="DK1776" t="inlineStr"/>
      <c r="DL1776" t="inlineStr"/>
      <c r="DM1776" t="inlineStr"/>
      <c r="DN1776" t="n">
        <v>0</v>
      </c>
      <c r="DO1776" t="n">
        <v>0</v>
      </c>
      <c r="DP1776" t="n">
        <v>1</v>
      </c>
      <c r="DQ1776" t="n">
        <v>1</v>
      </c>
      <c r="DU1776" t="n">
        <v>1010</v>
      </c>
      <c r="DV1776" t="inlineStr">
        <is>
          <t>шт.</t>
        </is>
      </c>
      <c r="DW1776" t="inlineStr">
        <is>
          <t>шт.</t>
        </is>
      </c>
      <c r="DX1776" t="n">
        <v>1</v>
      </c>
      <c r="DZ1776" t="inlineStr"/>
      <c r="EA1776" t="inlineStr"/>
      <c r="EB1776" t="inlineStr"/>
      <c r="EC1776" t="inlineStr"/>
      <c r="EE1776" t="n">
        <v>78726030</v>
      </c>
      <c r="EF1776" t="n">
        <v>6</v>
      </c>
      <c r="EG1776" t="inlineStr">
        <is>
          <t>Ремонтно-строительные работы</t>
        </is>
      </c>
      <c r="EH1776" t="n">
        <v>101</v>
      </c>
      <c r="EI1776" t="inlineStr">
        <is>
          <t>Электромонтажные работы</t>
        </is>
      </c>
      <c r="EJ1776" t="n">
        <v>1</v>
      </c>
      <c r="EK1776" t="n">
        <v>67001</v>
      </c>
      <c r="EL1776" t="inlineStr">
        <is>
          <t>Электромонтажные работы</t>
        </is>
      </c>
      <c r="EM1776" t="inlineStr">
        <is>
          <t>рФЕР-67</t>
        </is>
      </c>
      <c r="EO1776" t="inlineStr"/>
      <c r="EQ1776" t="n">
        <v>0</v>
      </c>
      <c r="ER1776" t="n">
        <v>140.69</v>
      </c>
      <c r="ES1776" t="n">
        <v>140.69</v>
      </c>
      <c r="ET1776" t="n">
        <v>0</v>
      </c>
      <c r="EU1776" t="n">
        <v>0</v>
      </c>
      <c r="EV1776" t="n">
        <v>0</v>
      </c>
      <c r="EW1776" t="n">
        <v>0</v>
      </c>
      <c r="EX1776" t="n">
        <v>0</v>
      </c>
      <c r="FQ1776" t="n">
        <v>0</v>
      </c>
      <c r="FR1776" t="n">
        <v>0</v>
      </c>
      <c r="FS1776" t="n">
        <v>0</v>
      </c>
      <c r="FX1776" t="n">
        <v>91</v>
      </c>
      <c r="FY1776" t="n">
        <v>48</v>
      </c>
      <c r="GA1776" t="inlineStr"/>
      <c r="GD1776" t="n">
        <v>1</v>
      </c>
      <c r="GF1776" t="n">
        <v>-228955380</v>
      </c>
      <c r="GG1776" t="n">
        <v>2</v>
      </c>
      <c r="GH1776" t="n">
        <v>1</v>
      </c>
      <c r="GI1776" t="n">
        <v>2</v>
      </c>
      <c r="GJ1776" t="n">
        <v>0</v>
      </c>
      <c r="GK1776" t="n">
        <v>0</v>
      </c>
      <c r="GL1776">
        <f>ROUND(IF(AND(BH1776=3,BI1776=3,FS1776&lt;&gt;0),P1776,0),0)</f>
        <v/>
      </c>
      <c r="GM1776">
        <f>ROUND(O1776+X1776+Y1776,0)+GX1776</f>
        <v/>
      </c>
      <c r="GN1776">
        <f>IF(OR(BI1776=0,BI1776=1),GM1776-GX1776,0)</f>
        <v/>
      </c>
      <c r="GO1776">
        <f>IF(BI1776=2,GM1776-GX1776,0)</f>
        <v/>
      </c>
      <c r="GP1776">
        <f>IF(BI1776=4,GM1776-GX1776,0)</f>
        <v/>
      </c>
      <c r="GR1776" t="n">
        <v>0</v>
      </c>
      <c r="GS1776" t="n">
        <v>3</v>
      </c>
      <c r="GT1776" t="n">
        <v>0</v>
      </c>
      <c r="GU1776" t="inlineStr"/>
      <c r="GV1776">
        <f>ROUND((GT1776),2)</f>
        <v/>
      </c>
      <c r="GW1776" t="n">
        <v>1</v>
      </c>
      <c r="GX1776">
        <f>ROUND(HC1776*I1776,0)</f>
        <v/>
      </c>
      <c r="HA1776" t="n">
        <v>0</v>
      </c>
      <c r="HB1776" t="n">
        <v>0</v>
      </c>
      <c r="HC1776">
        <f>GV1776*GW1776</f>
        <v/>
      </c>
      <c r="HE1776" t="inlineStr"/>
      <c r="HF1776" t="inlineStr"/>
      <c r="HM1776" t="inlineStr"/>
      <c r="HN1776" t="inlineStr">
        <is>
          <t>Пр/812-101.0-1</t>
        </is>
      </c>
      <c r="HO1776" t="inlineStr">
        <is>
          <t>Пр/774-101.0</t>
        </is>
      </c>
      <c r="HP1776" t="inlineStr">
        <is>
          <t>Электромонтажные работы</t>
        </is>
      </c>
      <c r="HQ1776" t="inlineStr">
        <is>
          <t>Электромонтажные работы</t>
        </is>
      </c>
      <c r="HS1776" t="n">
        <v>0</v>
      </c>
      <c r="IK1776" t="n">
        <v>0</v>
      </c>
    </row>
    <row r="1777"/>
    <row r="1778">
      <c r="A1778" s="435" t="n">
        <v>51</v>
      </c>
      <c r="B1778" s="435">
        <f>B1770</f>
        <v/>
      </c>
      <c r="C1778" s="435">
        <f>A1770</f>
        <v/>
      </c>
      <c r="D1778" s="435">
        <f>ROW(A1770)</f>
        <v/>
      </c>
      <c r="E1778" s="435" t="n"/>
      <c r="F1778" s="435">
        <f>IF(F1770&lt;&gt;"",F1770,"")</f>
        <v/>
      </c>
      <c r="G1778" s="435">
        <f>IF(G1770&lt;&gt;"",G1770,"")</f>
        <v/>
      </c>
      <c r="H1778" s="435" t="n">
        <v>0</v>
      </c>
      <c r="I1778" s="435" t="n"/>
      <c r="J1778" s="435" t="n"/>
      <c r="K1778" s="435" t="n"/>
      <c r="L1778" s="435" t="n"/>
      <c r="M1778" s="435" t="n"/>
      <c r="N1778" s="435" t="n"/>
      <c r="O1778" s="435" t="n">
        <v>0</v>
      </c>
      <c r="P1778" s="435" t="n">
        <v>0</v>
      </c>
      <c r="Q1778" s="435" t="n">
        <v>0</v>
      </c>
      <c r="R1778" s="435" t="n">
        <v>0</v>
      </c>
      <c r="S1778" s="435" t="n">
        <v>0</v>
      </c>
      <c r="T1778" s="435" t="n">
        <v>0</v>
      </c>
      <c r="U1778" s="435" t="n">
        <v>0</v>
      </c>
      <c r="V1778" s="435" t="n">
        <v>0</v>
      </c>
      <c r="W1778" s="435" t="n">
        <v>0</v>
      </c>
      <c r="X1778" s="435" t="n">
        <v>0</v>
      </c>
      <c r="Y1778" s="435" t="n">
        <v>0</v>
      </c>
      <c r="Z1778" s="435" t="n"/>
      <c r="AA1778" s="435" t="n"/>
      <c r="AB1778" s="435" t="n"/>
      <c r="AC1778" s="435" t="n"/>
      <c r="AD1778" s="435" t="n"/>
      <c r="AE1778" s="435" t="n"/>
      <c r="AF1778" s="435" t="n"/>
      <c r="AG1778" s="435" t="n"/>
      <c r="AH1778" s="435" t="n"/>
      <c r="AI1778" s="435" t="n"/>
      <c r="AJ1778" s="435" t="n"/>
      <c r="AK1778" s="435" t="n"/>
      <c r="AL1778" s="435" t="n"/>
      <c r="AM1778" s="435" t="n"/>
      <c r="AN1778" s="435" t="n"/>
      <c r="AO1778" s="435">
        <f>ROUND(BX1778,0)</f>
        <v/>
      </c>
      <c r="AP1778" s="435">
        <f>ROUND(BY1778,0)</f>
        <v/>
      </c>
      <c r="AQ1778" s="435">
        <f>ROUND(BZ1778,0)</f>
        <v/>
      </c>
      <c r="AR1778" s="435">
        <f>ROUND(CA1778,0)</f>
        <v/>
      </c>
      <c r="AS1778" s="435">
        <f>ROUND(CB1778,0)</f>
        <v/>
      </c>
      <c r="AT1778" s="435">
        <f>ROUND(CC1778,0)</f>
        <v/>
      </c>
      <c r="AU1778" s="435">
        <f>ROUND(CD1778,0)</f>
        <v/>
      </c>
      <c r="AV1778" s="435">
        <f>ROUND(CE1778,0)</f>
        <v/>
      </c>
      <c r="AW1778" s="435">
        <f>ROUND(CF1778,0)</f>
        <v/>
      </c>
      <c r="AX1778" s="435">
        <f>ROUND(CG1778,0)</f>
        <v/>
      </c>
      <c r="AY1778" s="435">
        <f>ROUND(CH1778,0)</f>
        <v/>
      </c>
      <c r="AZ1778" s="435">
        <f>ROUND(CI1778,0)</f>
        <v/>
      </c>
      <c r="BA1778" s="435">
        <f>ROUND(CJ1778,0)</f>
        <v/>
      </c>
      <c r="BB1778" s="435">
        <f>ROUND(CK1778,0)</f>
        <v/>
      </c>
      <c r="BC1778" s="435">
        <f>ROUND(CL1778,0)</f>
        <v/>
      </c>
      <c r="BD1778" s="435">
        <f>ROUND(CM1778,0)</f>
        <v/>
      </c>
      <c r="BE1778" s="435" t="n"/>
      <c r="BF1778" s="435" t="n"/>
      <c r="BG1778" s="435" t="n"/>
      <c r="BH1778" s="435" t="n"/>
      <c r="BI1778" s="435" t="n"/>
      <c r="BJ1778" s="435" t="n"/>
      <c r="BK1778" s="435" t="n"/>
      <c r="BL1778" s="435" t="n"/>
      <c r="BM1778" s="435" t="n"/>
      <c r="BN1778" s="435" t="n"/>
      <c r="BO1778" s="435" t="n"/>
      <c r="BP1778" s="435" t="n"/>
      <c r="BQ1778" s="435" t="n"/>
      <c r="BR1778" s="435" t="n"/>
      <c r="BS1778" s="435" t="n"/>
      <c r="BT1778" s="435" t="n"/>
      <c r="BU1778" s="435" t="n"/>
      <c r="BV1778" s="435" t="n"/>
      <c r="BW1778" s="435" t="n"/>
      <c r="BX1778" s="435" t="n"/>
      <c r="BY1778" s="435" t="n"/>
      <c r="BZ1778" s="435" t="n"/>
      <c r="CA1778" s="435" t="n"/>
      <c r="CB1778" s="435" t="n"/>
      <c r="CC1778" s="435" t="n"/>
      <c r="CD1778" s="435" t="n"/>
      <c r="CE1778" s="435" t="n"/>
      <c r="CF1778" s="435" t="n"/>
      <c r="CG1778" s="435" t="n"/>
      <c r="CH1778" s="435" t="n"/>
      <c r="CI1778" s="435" t="n"/>
      <c r="CJ1778" s="435" t="n"/>
      <c r="CK1778" s="435" t="n"/>
      <c r="CL1778" s="435" t="n"/>
      <c r="CM1778" s="435" t="n"/>
      <c r="CN1778" s="435" t="n"/>
      <c r="CO1778" s="435" t="n"/>
      <c r="CP1778" s="435" t="n"/>
      <c r="CQ1778" s="435" t="n"/>
      <c r="CR1778" s="435" t="n"/>
      <c r="CS1778" s="435" t="n"/>
      <c r="CT1778" s="435" t="n"/>
      <c r="CU1778" s="435" t="n"/>
      <c r="CV1778" s="435" t="n"/>
      <c r="CW1778" s="435" t="n"/>
      <c r="CX1778" s="435" t="n"/>
      <c r="CY1778" s="435" t="n"/>
      <c r="CZ1778" s="435" t="n"/>
      <c r="DA1778" s="435" t="n"/>
      <c r="DB1778" s="435" t="n"/>
      <c r="DC1778" s="435" t="n"/>
      <c r="DD1778" s="435" t="n"/>
      <c r="DE1778" s="435" t="n"/>
      <c r="DF1778" s="435" t="n"/>
      <c r="DG1778" s="436" t="n"/>
      <c r="DH1778" s="436" t="n"/>
      <c r="DI1778" s="436" t="n"/>
      <c r="DJ1778" s="436" t="n"/>
      <c r="DK1778" s="436" t="n"/>
      <c r="DL1778" s="436" t="n"/>
      <c r="DM1778" s="436" t="n"/>
      <c r="DN1778" s="436" t="n"/>
      <c r="DO1778" s="436" t="n"/>
      <c r="DP1778" s="436" t="n"/>
      <c r="DQ1778" s="436" t="n"/>
      <c r="DR1778" s="436" t="n"/>
      <c r="DS1778" s="436" t="n"/>
      <c r="DT1778" s="436" t="n"/>
      <c r="DU1778" s="436" t="n"/>
      <c r="DV1778" s="436" t="n"/>
      <c r="DW1778" s="436" t="n"/>
      <c r="DX1778" s="436" t="n"/>
      <c r="DY1778" s="436" t="n"/>
      <c r="DZ1778" s="436" t="n"/>
      <c r="EA1778" s="436" t="n"/>
      <c r="EB1778" s="436" t="n"/>
      <c r="EC1778" s="436" t="n"/>
      <c r="ED1778" s="436" t="n"/>
      <c r="EE1778" s="436" t="n"/>
      <c r="EF1778" s="436" t="n"/>
      <c r="EG1778" s="436" t="n"/>
      <c r="EH1778" s="436" t="n"/>
      <c r="EI1778" s="436" t="n"/>
      <c r="EJ1778" s="436" t="n"/>
      <c r="EK1778" s="436" t="n"/>
      <c r="EL1778" s="436" t="n"/>
      <c r="EM1778" s="436" t="n"/>
      <c r="EN1778" s="436" t="n"/>
      <c r="EO1778" s="436" t="n"/>
      <c r="EP1778" s="436" t="n"/>
      <c r="EQ1778" s="436" t="n"/>
      <c r="ER1778" s="436" t="n"/>
      <c r="ES1778" s="436" t="n"/>
      <c r="ET1778" s="436" t="n"/>
      <c r="EU1778" s="436" t="n"/>
      <c r="EV1778" s="436" t="n"/>
      <c r="EW1778" s="436" t="n"/>
      <c r="EX1778" s="436" t="n"/>
      <c r="EY1778" s="436" t="n"/>
      <c r="EZ1778" s="436" t="n"/>
      <c r="FA1778" s="436" t="n"/>
      <c r="FB1778" s="436" t="n"/>
      <c r="FC1778" s="436" t="n"/>
      <c r="FD1778" s="436" t="n"/>
      <c r="FE1778" s="436" t="n"/>
      <c r="FF1778" s="436" t="n"/>
      <c r="FG1778" s="436" t="n"/>
      <c r="FH1778" s="436" t="n"/>
      <c r="FI1778" s="436" t="n"/>
      <c r="FJ1778" s="436" t="n"/>
      <c r="FK1778" s="436" t="n"/>
      <c r="FL1778" s="436" t="n"/>
      <c r="FM1778" s="436" t="n"/>
      <c r="FN1778" s="436" t="n"/>
      <c r="FO1778" s="436" t="n"/>
      <c r="FP1778" s="436" t="n"/>
      <c r="FQ1778" s="436" t="n"/>
      <c r="FR1778" s="436" t="n"/>
      <c r="FS1778" s="436" t="n"/>
      <c r="FT1778" s="436" t="n"/>
      <c r="FU1778" s="436" t="n"/>
      <c r="FV1778" s="436" t="n"/>
      <c r="FW1778" s="436" t="n"/>
      <c r="FX1778" s="436" t="n"/>
      <c r="FY1778" s="436" t="n"/>
      <c r="FZ1778" s="436" t="n"/>
      <c r="GA1778" s="436" t="n"/>
      <c r="GB1778" s="436" t="n"/>
      <c r="GC1778" s="436" t="n"/>
      <c r="GD1778" s="436" t="n"/>
      <c r="GE1778" s="436" t="n"/>
      <c r="GF1778" s="436" t="n"/>
      <c r="GG1778" s="436" t="n"/>
      <c r="GH1778" s="436" t="n"/>
      <c r="GI1778" s="436" t="n"/>
      <c r="GJ1778" s="436" t="n"/>
      <c r="GK1778" s="436" t="n"/>
      <c r="GL1778" s="436" t="n"/>
      <c r="GM1778" s="436" t="n"/>
      <c r="GN1778" s="436" t="n"/>
      <c r="GO1778" s="436" t="n"/>
      <c r="GP1778" s="436" t="n"/>
      <c r="GQ1778" s="436" t="n"/>
      <c r="GR1778" s="436" t="n"/>
      <c r="GS1778" s="436" t="n"/>
      <c r="GT1778" s="436" t="n"/>
      <c r="GU1778" s="436" t="n"/>
      <c r="GV1778" s="436" t="n"/>
      <c r="GW1778" s="436" t="n"/>
      <c r="GX1778" s="436" t="n">
        <v>0</v>
      </c>
    </row>
    <row r="1779"/>
    <row r="1780">
      <c r="A1780" s="437" t="n">
        <v>50</v>
      </c>
      <c r="B1780" s="437" t="n">
        <v>0</v>
      </c>
      <c r="C1780" s="437" t="n">
        <v>0</v>
      </c>
      <c r="D1780" s="437" t="n">
        <v>1</v>
      </c>
      <c r="E1780" s="437" t="n">
        <v>201</v>
      </c>
      <c r="F1780" s="437">
        <f>ROUND(Source!O1778,O1780)</f>
        <v/>
      </c>
      <c r="G1780" s="437" t="inlineStr">
        <is>
          <t>ПЗ</t>
        </is>
      </c>
      <c r="H1780" s="437" t="inlineStr">
        <is>
          <t>Прямые затраты</t>
        </is>
      </c>
      <c r="I1780" s="437" t="n"/>
      <c r="J1780" s="437" t="n"/>
      <c r="K1780" s="437" t="n">
        <v>201</v>
      </c>
      <c r="L1780" s="437" t="n">
        <v>1</v>
      </c>
      <c r="M1780" s="437" t="n">
        <v>3</v>
      </c>
      <c r="N1780" s="437" t="inlineStr"/>
      <c r="O1780" s="437" t="n">
        <v>0</v>
      </c>
      <c r="P1780" s="437" t="n"/>
      <c r="Q1780" s="437" t="n"/>
      <c r="R1780" s="437" t="n"/>
      <c r="S1780" s="437" t="n"/>
      <c r="T1780" s="437" t="n"/>
      <c r="U1780" s="437" t="n"/>
      <c r="V1780" s="437" t="n"/>
      <c r="W1780" s="437" t="n">
        <v>0</v>
      </c>
      <c r="X1780" s="437" t="n">
        <v>1</v>
      </c>
      <c r="Y1780" s="437" t="n">
        <v>0</v>
      </c>
      <c r="Z1780" s="437" t="n"/>
      <c r="AA1780" s="437" t="n"/>
      <c r="AB1780" s="437" t="n"/>
    </row>
    <row r="1781">
      <c r="A1781" s="437" t="n">
        <v>50</v>
      </c>
      <c r="B1781" s="437" t="n">
        <v>0</v>
      </c>
      <c r="C1781" s="437" t="n">
        <v>0</v>
      </c>
      <c r="D1781" s="437" t="n">
        <v>1</v>
      </c>
      <c r="E1781" s="437" t="n">
        <v>202</v>
      </c>
      <c r="F1781" s="437">
        <f>ROUND(Source!P1778,O1781)</f>
        <v/>
      </c>
      <c r="G1781" s="437" t="inlineStr">
        <is>
          <t>СтМатОб</t>
        </is>
      </c>
      <c r="H1781" s="437" t="inlineStr">
        <is>
          <t>Стоимость материальных ресурсов (всего)</t>
        </is>
      </c>
      <c r="I1781" s="437" t="n"/>
      <c r="J1781" s="437" t="n"/>
      <c r="K1781" s="437" t="n">
        <v>202</v>
      </c>
      <c r="L1781" s="437" t="n">
        <v>2</v>
      </c>
      <c r="M1781" s="437" t="n">
        <v>3</v>
      </c>
      <c r="N1781" s="437" t="inlineStr"/>
      <c r="O1781" s="437" t="n">
        <v>0</v>
      </c>
      <c r="P1781" s="437" t="n"/>
      <c r="Q1781" s="437" t="n"/>
      <c r="R1781" s="437" t="n"/>
      <c r="S1781" s="437" t="n"/>
      <c r="T1781" s="437" t="n"/>
      <c r="U1781" s="437" t="n"/>
      <c r="V1781" s="437" t="n"/>
      <c r="W1781" s="437" t="n">
        <v>0</v>
      </c>
      <c r="X1781" s="437" t="n">
        <v>1</v>
      </c>
      <c r="Y1781" s="437" t="n">
        <v>0</v>
      </c>
      <c r="Z1781" s="437" t="n"/>
      <c r="AA1781" s="437" t="n"/>
      <c r="AB1781" s="437" t="n"/>
    </row>
    <row r="1782">
      <c r="A1782" s="437" t="n">
        <v>50</v>
      </c>
      <c r="B1782" s="437" t="n">
        <v>0</v>
      </c>
      <c r="C1782" s="437" t="n">
        <v>0</v>
      </c>
      <c r="D1782" s="437" t="n">
        <v>1</v>
      </c>
      <c r="E1782" s="437" t="n">
        <v>222</v>
      </c>
      <c r="F1782" s="437">
        <f>ROUND(Source!AO1778,O1782)</f>
        <v/>
      </c>
      <c r="G1782" s="437" t="inlineStr">
        <is>
          <t>СтМатОбЗак</t>
        </is>
      </c>
      <c r="H1782" s="437" t="inlineStr">
        <is>
          <t>Стоимость материалов и оборудования заказчика</t>
        </is>
      </c>
      <c r="I1782" s="437" t="n"/>
      <c r="J1782" s="437" t="n"/>
      <c r="K1782" s="437" t="n">
        <v>222</v>
      </c>
      <c r="L1782" s="437" t="n">
        <v>3</v>
      </c>
      <c r="M1782" s="437" t="n">
        <v>3</v>
      </c>
      <c r="N1782" s="437" t="inlineStr"/>
      <c r="O1782" s="437" t="n">
        <v>0</v>
      </c>
      <c r="P1782" s="437" t="n"/>
      <c r="Q1782" s="437" t="n"/>
      <c r="R1782" s="437" t="n"/>
      <c r="S1782" s="437" t="n"/>
      <c r="T1782" s="437" t="n"/>
      <c r="U1782" s="437" t="n"/>
      <c r="V1782" s="437" t="n"/>
      <c r="W1782" s="437" t="n">
        <v>0</v>
      </c>
      <c r="X1782" s="437" t="n">
        <v>1</v>
      </c>
      <c r="Y1782" s="437" t="n">
        <v>0</v>
      </c>
      <c r="Z1782" s="437" t="n"/>
      <c r="AA1782" s="437" t="n"/>
      <c r="AB1782" s="437" t="n"/>
    </row>
    <row r="1783">
      <c r="A1783" s="437" t="n">
        <v>50</v>
      </c>
      <c r="B1783" s="437" t="n">
        <v>0</v>
      </c>
      <c r="C1783" s="437" t="n">
        <v>0</v>
      </c>
      <c r="D1783" s="437" t="n">
        <v>1</v>
      </c>
      <c r="E1783" s="437" t="n">
        <v>225</v>
      </c>
      <c r="F1783" s="437">
        <f>ROUND(Source!AV1778,O1783)</f>
        <v/>
      </c>
      <c r="G1783" s="437" t="inlineStr">
        <is>
          <t>СтМатОбПод</t>
        </is>
      </c>
      <c r="H1783" s="437" t="inlineStr">
        <is>
          <t>Стоимость материалов и оборудования подрядчика</t>
        </is>
      </c>
      <c r="I1783" s="437" t="n"/>
      <c r="J1783" s="437" t="n"/>
      <c r="K1783" s="437" t="n">
        <v>225</v>
      </c>
      <c r="L1783" s="437" t="n">
        <v>4</v>
      </c>
      <c r="M1783" s="437" t="n">
        <v>3</v>
      </c>
      <c r="N1783" s="437" t="inlineStr"/>
      <c r="O1783" s="437" t="n">
        <v>0</v>
      </c>
      <c r="P1783" s="437" t="n"/>
      <c r="Q1783" s="437" t="n"/>
      <c r="R1783" s="437" t="n"/>
      <c r="S1783" s="437" t="n"/>
      <c r="T1783" s="437" t="n"/>
      <c r="U1783" s="437" t="n"/>
      <c r="V1783" s="437" t="n"/>
      <c r="W1783" s="437" t="n">
        <v>0</v>
      </c>
      <c r="X1783" s="437" t="n">
        <v>1</v>
      </c>
      <c r="Y1783" s="437" t="n">
        <v>0</v>
      </c>
      <c r="Z1783" s="437" t="n"/>
      <c r="AA1783" s="437" t="n"/>
      <c r="AB1783" s="437" t="n"/>
    </row>
    <row r="1784">
      <c r="A1784" s="437" t="n">
        <v>50</v>
      </c>
      <c r="B1784" s="437" t="n">
        <v>0</v>
      </c>
      <c r="C1784" s="437" t="n">
        <v>0</v>
      </c>
      <c r="D1784" s="437" t="n">
        <v>1</v>
      </c>
      <c r="E1784" s="437" t="n">
        <v>226</v>
      </c>
      <c r="F1784" s="437">
        <f>ROUND(Source!AW1778,O1784)</f>
        <v/>
      </c>
      <c r="G1784" s="437" t="inlineStr">
        <is>
          <t>СтМат</t>
        </is>
      </c>
      <c r="H1784" s="437" t="inlineStr">
        <is>
          <t>Стоимость материалов (всего)</t>
        </is>
      </c>
      <c r="I1784" s="437" t="n"/>
      <c r="J1784" s="437" t="n"/>
      <c r="K1784" s="437" t="n">
        <v>226</v>
      </c>
      <c r="L1784" s="437" t="n">
        <v>5</v>
      </c>
      <c r="M1784" s="437" t="n">
        <v>3</v>
      </c>
      <c r="N1784" s="437" t="inlineStr"/>
      <c r="O1784" s="437" t="n">
        <v>0</v>
      </c>
      <c r="P1784" s="437" t="n"/>
      <c r="Q1784" s="437" t="n"/>
      <c r="R1784" s="437" t="n"/>
      <c r="S1784" s="437" t="n"/>
      <c r="T1784" s="437" t="n"/>
      <c r="U1784" s="437" t="n"/>
      <c r="V1784" s="437" t="n"/>
      <c r="W1784" s="437" t="n">
        <v>0</v>
      </c>
      <c r="X1784" s="437" t="n">
        <v>1</v>
      </c>
      <c r="Y1784" s="437" t="n">
        <v>0</v>
      </c>
      <c r="Z1784" s="437" t="n"/>
      <c r="AA1784" s="437" t="n"/>
      <c r="AB1784" s="437" t="n"/>
    </row>
    <row r="1785">
      <c r="A1785" s="437" t="n">
        <v>50</v>
      </c>
      <c r="B1785" s="437" t="n">
        <v>0</v>
      </c>
      <c r="C1785" s="437" t="n">
        <v>0</v>
      </c>
      <c r="D1785" s="437" t="n">
        <v>1</v>
      </c>
      <c r="E1785" s="437" t="n">
        <v>227</v>
      </c>
      <c r="F1785" s="437">
        <f>ROUND(Source!AX1778,O1785)</f>
        <v/>
      </c>
      <c r="G1785" s="437" t="inlineStr">
        <is>
          <t>СтМатЗак</t>
        </is>
      </c>
      <c r="H1785" s="437" t="inlineStr">
        <is>
          <t>Стоимость материалов заказчика</t>
        </is>
      </c>
      <c r="I1785" s="437" t="n"/>
      <c r="J1785" s="437" t="n"/>
      <c r="K1785" s="437" t="n">
        <v>227</v>
      </c>
      <c r="L1785" s="437" t="n">
        <v>6</v>
      </c>
      <c r="M1785" s="437" t="n">
        <v>3</v>
      </c>
      <c r="N1785" s="437" t="inlineStr"/>
      <c r="O1785" s="437" t="n">
        <v>0</v>
      </c>
      <c r="P1785" s="437" t="n"/>
      <c r="Q1785" s="437" t="n"/>
      <c r="R1785" s="437" t="n"/>
      <c r="S1785" s="437" t="n"/>
      <c r="T1785" s="437" t="n"/>
      <c r="U1785" s="437" t="n"/>
      <c r="V1785" s="437" t="n"/>
      <c r="W1785" s="437" t="n">
        <v>0</v>
      </c>
      <c r="X1785" s="437" t="n">
        <v>1</v>
      </c>
      <c r="Y1785" s="437" t="n">
        <v>0</v>
      </c>
      <c r="Z1785" s="437" t="n"/>
      <c r="AA1785" s="437" t="n"/>
      <c r="AB1785" s="437" t="n"/>
    </row>
    <row r="1786">
      <c r="A1786" s="437" t="n">
        <v>50</v>
      </c>
      <c r="B1786" s="437" t="n">
        <v>0</v>
      </c>
      <c r="C1786" s="437" t="n">
        <v>0</v>
      </c>
      <c r="D1786" s="437" t="n">
        <v>1</v>
      </c>
      <c r="E1786" s="437" t="n">
        <v>228</v>
      </c>
      <c r="F1786" s="437">
        <f>ROUND(Source!AY1778,O1786)</f>
        <v/>
      </c>
      <c r="G1786" s="437" t="inlineStr">
        <is>
          <t>СтМатПод</t>
        </is>
      </c>
      <c r="H1786" s="437" t="inlineStr">
        <is>
          <t>Стоимость материалов подрядчика</t>
        </is>
      </c>
      <c r="I1786" s="437" t="n"/>
      <c r="J1786" s="437" t="n"/>
      <c r="K1786" s="437" t="n">
        <v>228</v>
      </c>
      <c r="L1786" s="437" t="n">
        <v>7</v>
      </c>
      <c r="M1786" s="437" t="n">
        <v>3</v>
      </c>
      <c r="N1786" s="437" t="inlineStr"/>
      <c r="O1786" s="437" t="n">
        <v>0</v>
      </c>
      <c r="P1786" s="437" t="n"/>
      <c r="Q1786" s="437" t="n"/>
      <c r="R1786" s="437" t="n"/>
      <c r="S1786" s="437" t="n"/>
      <c r="T1786" s="437" t="n"/>
      <c r="U1786" s="437" t="n"/>
      <c r="V1786" s="437" t="n"/>
      <c r="W1786" s="437" t="n">
        <v>0</v>
      </c>
      <c r="X1786" s="437" t="n">
        <v>1</v>
      </c>
      <c r="Y1786" s="437" t="n">
        <v>0</v>
      </c>
      <c r="Z1786" s="437" t="n"/>
      <c r="AA1786" s="437" t="n"/>
      <c r="AB1786" s="437" t="n"/>
    </row>
    <row r="1787">
      <c r="A1787" s="437" t="n">
        <v>50</v>
      </c>
      <c r="B1787" s="437" t="n">
        <v>0</v>
      </c>
      <c r="C1787" s="437" t="n">
        <v>0</v>
      </c>
      <c r="D1787" s="437" t="n">
        <v>1</v>
      </c>
      <c r="E1787" s="437" t="n">
        <v>216</v>
      </c>
      <c r="F1787" s="437">
        <f>ROUND(Source!AP1778,O1787)</f>
        <v/>
      </c>
      <c r="G1787" s="437" t="inlineStr">
        <is>
          <t>Оборуд</t>
        </is>
      </c>
      <c r="H1787" s="437" t="inlineStr">
        <is>
          <t>Стоимость оборудования (всего)</t>
        </is>
      </c>
      <c r="I1787" s="437" t="n"/>
      <c r="J1787" s="437" t="n"/>
      <c r="K1787" s="437" t="n">
        <v>216</v>
      </c>
      <c r="L1787" s="437" t="n">
        <v>8</v>
      </c>
      <c r="M1787" s="437" t="n">
        <v>3</v>
      </c>
      <c r="N1787" s="437" t="inlineStr"/>
      <c r="O1787" s="437" t="n">
        <v>0</v>
      </c>
      <c r="P1787" s="437" t="n"/>
      <c r="Q1787" s="437" t="n"/>
      <c r="R1787" s="437" t="n"/>
      <c r="S1787" s="437" t="n"/>
      <c r="T1787" s="437" t="n"/>
      <c r="U1787" s="437" t="n"/>
      <c r="V1787" s="437" t="n"/>
      <c r="W1787" s="437" t="n">
        <v>0</v>
      </c>
      <c r="X1787" s="437" t="n">
        <v>1</v>
      </c>
      <c r="Y1787" s="437" t="n">
        <v>0</v>
      </c>
      <c r="Z1787" s="437" t="n"/>
      <c r="AA1787" s="437" t="n"/>
      <c r="AB1787" s="437" t="n"/>
    </row>
    <row r="1788">
      <c r="A1788" s="437" t="n">
        <v>50</v>
      </c>
      <c r="B1788" s="437" t="n">
        <v>0</v>
      </c>
      <c r="C1788" s="437" t="n">
        <v>0</v>
      </c>
      <c r="D1788" s="437" t="n">
        <v>1</v>
      </c>
      <c r="E1788" s="437" t="n">
        <v>223</v>
      </c>
      <c r="F1788" s="437">
        <f>ROUND(Source!AQ1778,O1788)</f>
        <v/>
      </c>
      <c r="G1788" s="437" t="inlineStr">
        <is>
          <t>ОборудЗак</t>
        </is>
      </c>
      <c r="H1788" s="437" t="inlineStr">
        <is>
          <t>Стоимость оборудования заказчика</t>
        </is>
      </c>
      <c r="I1788" s="437" t="n"/>
      <c r="J1788" s="437" t="n"/>
      <c r="K1788" s="437" t="n">
        <v>223</v>
      </c>
      <c r="L1788" s="437" t="n">
        <v>9</v>
      </c>
      <c r="M1788" s="437" t="n">
        <v>3</v>
      </c>
      <c r="N1788" s="437" t="inlineStr"/>
      <c r="O1788" s="437" t="n">
        <v>0</v>
      </c>
      <c r="P1788" s="437" t="n"/>
      <c r="Q1788" s="437" t="n"/>
      <c r="R1788" s="437" t="n"/>
      <c r="S1788" s="437" t="n"/>
      <c r="T1788" s="437" t="n"/>
      <c r="U1788" s="437" t="n"/>
      <c r="V1788" s="437" t="n"/>
      <c r="W1788" s="437" t="n">
        <v>0</v>
      </c>
      <c r="X1788" s="437" t="n">
        <v>1</v>
      </c>
      <c r="Y1788" s="437" t="n">
        <v>0</v>
      </c>
      <c r="Z1788" s="437" t="n"/>
      <c r="AA1788" s="437" t="n"/>
      <c r="AB1788" s="437" t="n"/>
    </row>
    <row r="1789">
      <c r="A1789" s="437" t="n">
        <v>50</v>
      </c>
      <c r="B1789" s="437" t="n">
        <v>0</v>
      </c>
      <c r="C1789" s="437" t="n">
        <v>0</v>
      </c>
      <c r="D1789" s="437" t="n">
        <v>1</v>
      </c>
      <c r="E1789" s="437" t="n">
        <v>229</v>
      </c>
      <c r="F1789" s="437">
        <f>ROUND(Source!AZ1778,O1789)</f>
        <v/>
      </c>
      <c r="G1789" s="437" t="inlineStr">
        <is>
          <t>ОборудПод</t>
        </is>
      </c>
      <c r="H1789" s="437" t="inlineStr">
        <is>
          <t>Стоимость оборудования подрядчика</t>
        </is>
      </c>
      <c r="I1789" s="437" t="n"/>
      <c r="J1789" s="437" t="n"/>
      <c r="K1789" s="437" t="n">
        <v>229</v>
      </c>
      <c r="L1789" s="437" t="n">
        <v>10</v>
      </c>
      <c r="M1789" s="437" t="n">
        <v>3</v>
      </c>
      <c r="N1789" s="437" t="inlineStr"/>
      <c r="O1789" s="437" t="n">
        <v>0</v>
      </c>
      <c r="P1789" s="437" t="n"/>
      <c r="Q1789" s="437" t="n"/>
      <c r="R1789" s="437" t="n"/>
      <c r="S1789" s="437" t="n"/>
      <c r="T1789" s="437" t="n"/>
      <c r="U1789" s="437" t="n"/>
      <c r="V1789" s="437" t="n"/>
      <c r="W1789" s="437" t="n">
        <v>0</v>
      </c>
      <c r="X1789" s="437" t="n">
        <v>1</v>
      </c>
      <c r="Y1789" s="437" t="n">
        <v>0</v>
      </c>
      <c r="Z1789" s="437" t="n"/>
      <c r="AA1789" s="437" t="n"/>
      <c r="AB1789" s="437" t="n"/>
    </row>
    <row r="1790">
      <c r="A1790" s="437" t="n">
        <v>50</v>
      </c>
      <c r="B1790" s="437" t="n">
        <v>0</v>
      </c>
      <c r="C1790" s="437" t="n">
        <v>0</v>
      </c>
      <c r="D1790" s="437" t="n">
        <v>1</v>
      </c>
      <c r="E1790" s="437" t="n">
        <v>203</v>
      </c>
      <c r="F1790" s="437">
        <f>ROUND(Source!Q1778,O1790)</f>
        <v/>
      </c>
      <c r="G1790" s="437" t="inlineStr">
        <is>
          <t>ЭММ</t>
        </is>
      </c>
      <c r="H1790" s="437" t="inlineStr">
        <is>
          <t>Эксплуатация машин</t>
        </is>
      </c>
      <c r="I1790" s="437" t="n"/>
      <c r="J1790" s="437" t="n"/>
      <c r="K1790" s="437" t="n">
        <v>203</v>
      </c>
      <c r="L1790" s="437" t="n">
        <v>11</v>
      </c>
      <c r="M1790" s="437" t="n">
        <v>3</v>
      </c>
      <c r="N1790" s="437" t="inlineStr"/>
      <c r="O1790" s="437" t="n">
        <v>0</v>
      </c>
      <c r="P1790" s="437" t="n"/>
      <c r="Q1790" s="437" t="n"/>
      <c r="R1790" s="437" t="n"/>
      <c r="S1790" s="437" t="n"/>
      <c r="T1790" s="437" t="n"/>
      <c r="U1790" s="437" t="n"/>
      <c r="V1790" s="437" t="n"/>
      <c r="W1790" s="437" t="n">
        <v>0</v>
      </c>
      <c r="X1790" s="437" t="n">
        <v>1</v>
      </c>
      <c r="Y1790" s="437" t="n">
        <v>0</v>
      </c>
      <c r="Z1790" s="437" t="n"/>
      <c r="AA1790" s="437" t="n"/>
      <c r="AB1790" s="437" t="n"/>
    </row>
    <row r="1791">
      <c r="A1791" s="437" t="n">
        <v>50</v>
      </c>
      <c r="B1791" s="437" t="n">
        <v>0</v>
      </c>
      <c r="C1791" s="437" t="n">
        <v>0</v>
      </c>
      <c r="D1791" s="437" t="n">
        <v>1</v>
      </c>
      <c r="E1791" s="437" t="n">
        <v>231</v>
      </c>
      <c r="F1791" s="437">
        <f>ROUND(Source!BB1778,O1791)</f>
        <v/>
      </c>
      <c r="G1791" s="437" t="inlineStr">
        <is>
          <t>ЭММсНРиСП</t>
        </is>
      </c>
      <c r="H1791" s="437" t="inlineStr">
        <is>
          <t>Эксплуатация машин по ТСН-2001.16</t>
        </is>
      </c>
      <c r="I1791" s="437" t="n"/>
      <c r="J1791" s="437" t="n"/>
      <c r="K1791" s="437" t="n">
        <v>231</v>
      </c>
      <c r="L1791" s="437" t="n">
        <v>12</v>
      </c>
      <c r="M1791" s="437" t="n">
        <v>3</v>
      </c>
      <c r="N1791" s="437" t="inlineStr"/>
      <c r="O1791" s="437" t="n">
        <v>0</v>
      </c>
      <c r="P1791" s="437" t="n"/>
      <c r="Q1791" s="437" t="n"/>
      <c r="R1791" s="437" t="n"/>
      <c r="S1791" s="437" t="n"/>
      <c r="T1791" s="437" t="n"/>
      <c r="U1791" s="437" t="n"/>
      <c r="V1791" s="437" t="n"/>
      <c r="W1791" s="437" t="n">
        <v>0</v>
      </c>
      <c r="X1791" s="437" t="n">
        <v>1</v>
      </c>
      <c r="Y1791" s="437" t="n">
        <v>0</v>
      </c>
      <c r="Z1791" s="437" t="n"/>
      <c r="AA1791" s="437" t="n"/>
      <c r="AB1791" s="437" t="n"/>
    </row>
    <row r="1792">
      <c r="A1792" s="437" t="n">
        <v>50</v>
      </c>
      <c r="B1792" s="437" t="n">
        <v>0</v>
      </c>
      <c r="C1792" s="437" t="n">
        <v>0</v>
      </c>
      <c r="D1792" s="437" t="n">
        <v>1</v>
      </c>
      <c r="E1792" s="437" t="n">
        <v>204</v>
      </c>
      <c r="F1792" s="437">
        <f>ROUND(Source!R1778,O1792)</f>
        <v/>
      </c>
      <c r="G1792" s="437" t="inlineStr">
        <is>
          <t>ЗПМ</t>
        </is>
      </c>
      <c r="H1792" s="437" t="inlineStr">
        <is>
          <t>ЗП машинистов</t>
        </is>
      </c>
      <c r="I1792" s="437" t="n"/>
      <c r="J1792" s="437" t="n"/>
      <c r="K1792" s="437" t="n">
        <v>204</v>
      </c>
      <c r="L1792" s="437" t="n">
        <v>13</v>
      </c>
      <c r="M1792" s="437" t="n">
        <v>3</v>
      </c>
      <c r="N1792" s="437" t="inlineStr"/>
      <c r="O1792" s="437" t="n">
        <v>0</v>
      </c>
      <c r="P1792" s="437" t="n"/>
      <c r="Q1792" s="437" t="n"/>
      <c r="R1792" s="437" t="n"/>
      <c r="S1792" s="437" t="n"/>
      <c r="T1792" s="437" t="n"/>
      <c r="U1792" s="437" t="n"/>
      <c r="V1792" s="437" t="n"/>
      <c r="W1792" s="437" t="n">
        <v>0</v>
      </c>
      <c r="X1792" s="437" t="n">
        <v>1</v>
      </c>
      <c r="Y1792" s="437" t="n">
        <v>0</v>
      </c>
      <c r="Z1792" s="437" t="n"/>
      <c r="AA1792" s="437" t="n"/>
      <c r="AB1792" s="437" t="n"/>
    </row>
    <row r="1793">
      <c r="A1793" s="437" t="n">
        <v>50</v>
      </c>
      <c r="B1793" s="437" t="n">
        <v>0</v>
      </c>
      <c r="C1793" s="437" t="n">
        <v>0</v>
      </c>
      <c r="D1793" s="437" t="n">
        <v>1</v>
      </c>
      <c r="E1793" s="437" t="n">
        <v>205</v>
      </c>
      <c r="F1793" s="437">
        <f>ROUND(Source!S1778,O1793)</f>
        <v/>
      </c>
      <c r="G1793" s="437" t="inlineStr">
        <is>
          <t>ОЗП</t>
        </is>
      </c>
      <c r="H1793" s="437" t="inlineStr">
        <is>
          <t>Основная ЗП рабочих</t>
        </is>
      </c>
      <c r="I1793" s="437" t="n"/>
      <c r="J1793" s="437" t="n"/>
      <c r="K1793" s="437" t="n">
        <v>205</v>
      </c>
      <c r="L1793" s="437" t="n">
        <v>14</v>
      </c>
      <c r="M1793" s="437" t="n">
        <v>3</v>
      </c>
      <c r="N1793" s="437" t="inlineStr"/>
      <c r="O1793" s="437" t="n">
        <v>0</v>
      </c>
      <c r="P1793" s="437" t="n"/>
      <c r="Q1793" s="437" t="n"/>
      <c r="R1793" s="437" t="n"/>
      <c r="S1793" s="437" t="n"/>
      <c r="T1793" s="437" t="n"/>
      <c r="U1793" s="437" t="n"/>
      <c r="V1793" s="437" t="n"/>
      <c r="W1793" s="437" t="n">
        <v>0</v>
      </c>
      <c r="X1793" s="437" t="n">
        <v>1</v>
      </c>
      <c r="Y1793" s="437" t="n">
        <v>0</v>
      </c>
      <c r="Z1793" s="437" t="n"/>
      <c r="AA1793" s="437" t="n"/>
      <c r="AB1793" s="437" t="n"/>
    </row>
    <row r="1794">
      <c r="A1794" s="437" t="n">
        <v>50</v>
      </c>
      <c r="B1794" s="437" t="n">
        <v>0</v>
      </c>
      <c r="C1794" s="437" t="n">
        <v>0</v>
      </c>
      <c r="D1794" s="437" t="n">
        <v>1</v>
      </c>
      <c r="E1794" s="437" t="n">
        <v>232</v>
      </c>
      <c r="F1794" s="437">
        <f>ROUND(Source!BC1778,O1794)</f>
        <v/>
      </c>
      <c r="G1794" s="437" t="inlineStr">
        <is>
          <t>ОЗПсНРиСП</t>
        </is>
      </c>
      <c r="H1794" s="437" t="inlineStr">
        <is>
          <t>Основная ЗП рабочих по ТСН-2001.16</t>
        </is>
      </c>
      <c r="I1794" s="437" t="n"/>
      <c r="J1794" s="437" t="n"/>
      <c r="K1794" s="437" t="n">
        <v>232</v>
      </c>
      <c r="L1794" s="437" t="n">
        <v>15</v>
      </c>
      <c r="M1794" s="437" t="n">
        <v>3</v>
      </c>
      <c r="N1794" s="437" t="inlineStr"/>
      <c r="O1794" s="437" t="n">
        <v>0</v>
      </c>
      <c r="P1794" s="437" t="n"/>
      <c r="Q1794" s="437" t="n"/>
      <c r="R1794" s="437" t="n"/>
      <c r="S1794" s="437" t="n"/>
      <c r="T1794" s="437" t="n"/>
      <c r="U1794" s="437" t="n"/>
      <c r="V1794" s="437" t="n"/>
      <c r="W1794" s="437" t="n">
        <v>0</v>
      </c>
      <c r="X1794" s="437" t="n">
        <v>1</v>
      </c>
      <c r="Y1794" s="437" t="n">
        <v>0</v>
      </c>
      <c r="Z1794" s="437" t="n"/>
      <c r="AA1794" s="437" t="n"/>
      <c r="AB1794" s="437" t="n"/>
    </row>
    <row r="1795">
      <c r="A1795" s="437" t="n">
        <v>50</v>
      </c>
      <c r="B1795" s="437" t="n">
        <v>0</v>
      </c>
      <c r="C1795" s="437" t="n">
        <v>0</v>
      </c>
      <c r="D1795" s="437" t="n">
        <v>1</v>
      </c>
      <c r="E1795" s="437" t="n">
        <v>214</v>
      </c>
      <c r="F1795" s="437">
        <f>ROUND(Source!AS1778,O1795)</f>
        <v/>
      </c>
      <c r="G1795" s="437" t="inlineStr">
        <is>
          <t>Строит</t>
        </is>
      </c>
      <c r="H1795" s="437" t="inlineStr">
        <is>
          <t>Строительные работы с НР и СП</t>
        </is>
      </c>
      <c r="I1795" s="437" t="n"/>
      <c r="J1795" s="437" t="n"/>
      <c r="K1795" s="437" t="n">
        <v>214</v>
      </c>
      <c r="L1795" s="437" t="n">
        <v>16</v>
      </c>
      <c r="M1795" s="437" t="n">
        <v>3</v>
      </c>
      <c r="N1795" s="437" t="inlineStr"/>
      <c r="O1795" s="437" t="n">
        <v>0</v>
      </c>
      <c r="P1795" s="437" t="n"/>
      <c r="Q1795" s="437" t="n"/>
      <c r="R1795" s="437" t="n"/>
      <c r="S1795" s="437" t="n"/>
      <c r="T1795" s="437" t="n"/>
      <c r="U1795" s="437" t="n"/>
      <c r="V1795" s="437" t="n"/>
      <c r="W1795" s="437" t="n">
        <v>0</v>
      </c>
      <c r="X1795" s="437" t="n">
        <v>1</v>
      </c>
      <c r="Y1795" s="437" t="n">
        <v>0</v>
      </c>
      <c r="Z1795" s="437" t="n"/>
      <c r="AA1795" s="437" t="n"/>
      <c r="AB1795" s="437" t="n"/>
    </row>
    <row r="1796">
      <c r="A1796" s="437" t="n">
        <v>50</v>
      </c>
      <c r="B1796" s="437" t="n">
        <v>0</v>
      </c>
      <c r="C1796" s="437" t="n">
        <v>0</v>
      </c>
      <c r="D1796" s="437" t="n">
        <v>1</v>
      </c>
      <c r="E1796" s="437" t="n">
        <v>215</v>
      </c>
      <c r="F1796" s="437">
        <f>ROUND(Source!AT1778,O1796)</f>
        <v/>
      </c>
      <c r="G1796" s="437" t="inlineStr">
        <is>
          <t>Монтаж</t>
        </is>
      </c>
      <c r="H1796" s="437" t="inlineStr">
        <is>
          <t>Монтажные работы с НР и СП</t>
        </is>
      </c>
      <c r="I1796" s="437" t="n"/>
      <c r="J1796" s="437" t="n"/>
      <c r="K1796" s="437" t="n">
        <v>215</v>
      </c>
      <c r="L1796" s="437" t="n">
        <v>17</v>
      </c>
      <c r="M1796" s="437" t="n">
        <v>3</v>
      </c>
      <c r="N1796" s="437" t="inlineStr"/>
      <c r="O1796" s="437" t="n">
        <v>0</v>
      </c>
      <c r="P1796" s="437" t="n"/>
      <c r="Q1796" s="437" t="n"/>
      <c r="R1796" s="437" t="n"/>
      <c r="S1796" s="437" t="n"/>
      <c r="T1796" s="437" t="n"/>
      <c r="U1796" s="437" t="n"/>
      <c r="V1796" s="437" t="n"/>
      <c r="W1796" s="437" t="n">
        <v>0</v>
      </c>
      <c r="X1796" s="437" t="n">
        <v>1</v>
      </c>
      <c r="Y1796" s="437" t="n">
        <v>0</v>
      </c>
      <c r="Z1796" s="437" t="n"/>
      <c r="AA1796" s="437" t="n"/>
      <c r="AB1796" s="437" t="n"/>
    </row>
    <row r="1797">
      <c r="A1797" s="437" t="n">
        <v>50</v>
      </c>
      <c r="B1797" s="437" t="n">
        <v>0</v>
      </c>
      <c r="C1797" s="437" t="n">
        <v>0</v>
      </c>
      <c r="D1797" s="437" t="n">
        <v>1</v>
      </c>
      <c r="E1797" s="437" t="n">
        <v>217</v>
      </c>
      <c r="F1797" s="437">
        <f>ROUND(Source!AU1778,O1797)</f>
        <v/>
      </c>
      <c r="G1797" s="437" t="inlineStr">
        <is>
          <t>Прочие</t>
        </is>
      </c>
      <c r="H1797" s="437" t="inlineStr">
        <is>
          <t>Прочие работы с НР и СП</t>
        </is>
      </c>
      <c r="I1797" s="437" t="n"/>
      <c r="J1797" s="437" t="n"/>
      <c r="K1797" s="437" t="n">
        <v>217</v>
      </c>
      <c r="L1797" s="437" t="n">
        <v>18</v>
      </c>
      <c r="M1797" s="437" t="n">
        <v>3</v>
      </c>
      <c r="N1797" s="437" t="inlineStr"/>
      <c r="O1797" s="437" t="n">
        <v>0</v>
      </c>
      <c r="P1797" s="437" t="n"/>
      <c r="Q1797" s="437" t="n"/>
      <c r="R1797" s="437" t="n"/>
      <c r="S1797" s="437" t="n"/>
      <c r="T1797" s="437" t="n"/>
      <c r="U1797" s="437" t="n"/>
      <c r="V1797" s="437" t="n"/>
      <c r="W1797" s="437" t="n">
        <v>0</v>
      </c>
      <c r="X1797" s="437" t="n">
        <v>1</v>
      </c>
      <c r="Y1797" s="437" t="n">
        <v>0</v>
      </c>
      <c r="Z1797" s="437" t="n"/>
      <c r="AA1797" s="437" t="n"/>
      <c r="AB1797" s="437" t="n"/>
    </row>
    <row r="1798">
      <c r="A1798" s="437" t="n">
        <v>50</v>
      </c>
      <c r="B1798" s="437" t="n">
        <v>0</v>
      </c>
      <c r="C1798" s="437" t="n">
        <v>0</v>
      </c>
      <c r="D1798" s="437" t="n">
        <v>1</v>
      </c>
      <c r="E1798" s="437" t="n">
        <v>230</v>
      </c>
      <c r="F1798" s="437">
        <f>ROUND(Source!BA1778,O1798)</f>
        <v/>
      </c>
      <c r="G1798" s="437" t="inlineStr">
        <is>
          <t>ПрочиеЗатр</t>
        </is>
      </c>
      <c r="H1798" s="437" t="inlineStr">
        <is>
          <t>Прочие затраты по ТСН-2001.16</t>
        </is>
      </c>
      <c r="I1798" s="437" t="n"/>
      <c r="J1798" s="437" t="n"/>
      <c r="K1798" s="437" t="n">
        <v>230</v>
      </c>
      <c r="L1798" s="437" t="n">
        <v>19</v>
      </c>
      <c r="M1798" s="437" t="n">
        <v>3</v>
      </c>
      <c r="N1798" s="437" t="inlineStr"/>
      <c r="O1798" s="437" t="n">
        <v>0</v>
      </c>
      <c r="P1798" s="437" t="n"/>
      <c r="Q1798" s="437" t="n"/>
      <c r="R1798" s="437" t="n"/>
      <c r="S1798" s="437" t="n"/>
      <c r="T1798" s="437" t="n"/>
      <c r="U1798" s="437" t="n"/>
      <c r="V1798" s="437" t="n"/>
      <c r="W1798" s="437" t="n">
        <v>0</v>
      </c>
      <c r="X1798" s="437" t="n">
        <v>1</v>
      </c>
      <c r="Y1798" s="437" t="n">
        <v>0</v>
      </c>
      <c r="Z1798" s="437" t="n"/>
      <c r="AA1798" s="437" t="n"/>
      <c r="AB1798" s="437" t="n"/>
    </row>
    <row r="1799">
      <c r="A1799" s="437" t="n">
        <v>50</v>
      </c>
      <c r="B1799" s="437" t="n">
        <v>0</v>
      </c>
      <c r="C1799" s="437" t="n">
        <v>0</v>
      </c>
      <c r="D1799" s="437" t="n">
        <v>1</v>
      </c>
      <c r="E1799" s="437" t="n">
        <v>206</v>
      </c>
      <c r="F1799" s="437">
        <f>ROUND(Source!T1778,O1799)</f>
        <v/>
      </c>
      <c r="G1799" s="437" t="inlineStr">
        <is>
          <t>ВозврМат</t>
        </is>
      </c>
      <c r="H1799" s="437" t="inlineStr">
        <is>
          <t>Возврат материалов</t>
        </is>
      </c>
      <c r="I1799" s="437" t="n"/>
      <c r="J1799" s="437" t="n"/>
      <c r="K1799" s="437" t="n">
        <v>206</v>
      </c>
      <c r="L1799" s="437" t="n">
        <v>20</v>
      </c>
      <c r="M1799" s="437" t="n">
        <v>3</v>
      </c>
      <c r="N1799" s="437" t="inlineStr"/>
      <c r="O1799" s="437" t="n">
        <v>0</v>
      </c>
      <c r="P1799" s="437" t="n"/>
      <c r="Q1799" s="437" t="n"/>
      <c r="R1799" s="437" t="n"/>
      <c r="S1799" s="437" t="n"/>
      <c r="T1799" s="437" t="n"/>
      <c r="U1799" s="437" t="n"/>
      <c r="V1799" s="437" t="n"/>
      <c r="W1799" s="437" t="n">
        <v>0</v>
      </c>
      <c r="X1799" s="437" t="n">
        <v>1</v>
      </c>
      <c r="Y1799" s="437" t="n">
        <v>0</v>
      </c>
      <c r="Z1799" s="437" t="n"/>
      <c r="AA1799" s="437" t="n"/>
      <c r="AB1799" s="437" t="n"/>
    </row>
    <row r="1800">
      <c r="A1800" s="437" t="n">
        <v>50</v>
      </c>
      <c r="B1800" s="437" t="n">
        <v>0</v>
      </c>
      <c r="C1800" s="437" t="n">
        <v>0</v>
      </c>
      <c r="D1800" s="437" t="n">
        <v>1</v>
      </c>
      <c r="E1800" s="437" t="n">
        <v>207</v>
      </c>
      <c r="F1800" s="437">
        <f>ROUND(Source!U1778,O1800)</f>
        <v/>
      </c>
      <c r="G1800" s="437" t="inlineStr">
        <is>
          <t>ТрудСтр</t>
        </is>
      </c>
      <c r="H1800" s="437" t="inlineStr">
        <is>
          <t>Трудозатраты строителей</t>
        </is>
      </c>
      <c r="I1800" s="437" t="n"/>
      <c r="J1800" s="437" t="n"/>
      <c r="K1800" s="437" t="n">
        <v>207</v>
      </c>
      <c r="L1800" s="437" t="n">
        <v>21</v>
      </c>
      <c r="M1800" s="437" t="n">
        <v>3</v>
      </c>
      <c r="N1800" s="437" t="inlineStr"/>
      <c r="O1800" s="437" t="n">
        <v>7</v>
      </c>
      <c r="P1800" s="437" t="n"/>
      <c r="Q1800" s="437" t="n"/>
      <c r="R1800" s="437" t="n"/>
      <c r="S1800" s="437" t="n"/>
      <c r="T1800" s="437" t="n"/>
      <c r="U1800" s="437" t="n"/>
      <c r="V1800" s="437" t="n"/>
      <c r="W1800" s="437" t="n">
        <v>0</v>
      </c>
      <c r="X1800" s="437" t="n">
        <v>1</v>
      </c>
      <c r="Y1800" s="437" t="n">
        <v>0</v>
      </c>
      <c r="Z1800" s="437" t="n"/>
      <c r="AA1800" s="437" t="n"/>
      <c r="AB1800" s="437" t="n"/>
    </row>
    <row r="1801">
      <c r="A1801" s="437" t="n">
        <v>50</v>
      </c>
      <c r="B1801" s="437" t="n">
        <v>0</v>
      </c>
      <c r="C1801" s="437" t="n">
        <v>0</v>
      </c>
      <c r="D1801" s="437" t="n">
        <v>1</v>
      </c>
      <c r="E1801" s="437" t="n">
        <v>208</v>
      </c>
      <c r="F1801" s="437">
        <f>ROUND(Source!V1778,O1801)</f>
        <v/>
      </c>
      <c r="G1801" s="437" t="inlineStr">
        <is>
          <t>ТрудМаш</t>
        </is>
      </c>
      <c r="H1801" s="437" t="inlineStr">
        <is>
          <t>Трудозатраты машинистов</t>
        </is>
      </c>
      <c r="I1801" s="437" t="n"/>
      <c r="J1801" s="437" t="n"/>
      <c r="K1801" s="437" t="n">
        <v>208</v>
      </c>
      <c r="L1801" s="437" t="n">
        <v>22</v>
      </c>
      <c r="M1801" s="437" t="n">
        <v>3</v>
      </c>
      <c r="N1801" s="437" t="inlineStr"/>
      <c r="O1801" s="437" t="n">
        <v>7</v>
      </c>
      <c r="P1801" s="437" t="n"/>
      <c r="Q1801" s="437" t="n"/>
      <c r="R1801" s="437" t="n"/>
      <c r="S1801" s="437" t="n"/>
      <c r="T1801" s="437" t="n"/>
      <c r="U1801" s="437" t="n"/>
      <c r="V1801" s="437" t="n"/>
      <c r="W1801" s="437" t="n">
        <v>0</v>
      </c>
      <c r="X1801" s="437" t="n">
        <v>1</v>
      </c>
      <c r="Y1801" s="437" t="n">
        <v>0</v>
      </c>
      <c r="Z1801" s="437" t="n"/>
      <c r="AA1801" s="437" t="n"/>
      <c r="AB1801" s="437" t="n"/>
    </row>
    <row r="1802">
      <c r="A1802" s="437" t="n">
        <v>50</v>
      </c>
      <c r="B1802" s="437" t="n">
        <v>0</v>
      </c>
      <c r="C1802" s="437" t="n">
        <v>0</v>
      </c>
      <c r="D1802" s="437" t="n">
        <v>1</v>
      </c>
      <c r="E1802" s="437" t="n">
        <v>209</v>
      </c>
      <c r="F1802" s="437">
        <f>ROUND(Source!W1778,O1802)</f>
        <v/>
      </c>
      <c r="G1802" s="437" t="inlineStr">
        <is>
          <t>ТранспМат</t>
        </is>
      </c>
      <c r="H1802" s="437" t="inlineStr">
        <is>
          <t>Транспорт материалов</t>
        </is>
      </c>
      <c r="I1802" s="437" t="n"/>
      <c r="J1802" s="437" t="n"/>
      <c r="K1802" s="437" t="n">
        <v>209</v>
      </c>
      <c r="L1802" s="437" t="n">
        <v>23</v>
      </c>
      <c r="M1802" s="437" t="n">
        <v>3</v>
      </c>
      <c r="N1802" s="437" t="inlineStr"/>
      <c r="O1802" s="437" t="n">
        <v>0</v>
      </c>
      <c r="P1802" s="437" t="n"/>
      <c r="Q1802" s="437" t="n"/>
      <c r="R1802" s="437" t="n"/>
      <c r="S1802" s="437" t="n"/>
      <c r="T1802" s="437" t="n"/>
      <c r="U1802" s="437" t="n"/>
      <c r="V1802" s="437" t="n"/>
      <c r="W1802" s="437" t="n">
        <v>0</v>
      </c>
      <c r="X1802" s="437" t="n">
        <v>1</v>
      </c>
      <c r="Y1802" s="437" t="n">
        <v>0</v>
      </c>
      <c r="Z1802" s="437" t="n"/>
      <c r="AA1802" s="437" t="n"/>
      <c r="AB1802" s="437" t="n"/>
    </row>
    <row r="1803">
      <c r="A1803" s="437" t="n">
        <v>50</v>
      </c>
      <c r="B1803" s="437" t="n">
        <v>0</v>
      </c>
      <c r="C1803" s="437" t="n">
        <v>0</v>
      </c>
      <c r="D1803" s="437" t="n">
        <v>1</v>
      </c>
      <c r="E1803" s="437" t="n">
        <v>233</v>
      </c>
      <c r="F1803" s="437">
        <f>ROUND(Source!BD1778,O1803)</f>
        <v/>
      </c>
      <c r="G1803" s="437" t="inlineStr">
        <is>
          <t>Перевозка</t>
        </is>
      </c>
      <c r="H1803" s="437" t="inlineStr">
        <is>
          <t>Перевозка грузов</t>
        </is>
      </c>
      <c r="I1803" s="437" t="n"/>
      <c r="J1803" s="437" t="n"/>
      <c r="K1803" s="437" t="n">
        <v>233</v>
      </c>
      <c r="L1803" s="437" t="n">
        <v>24</v>
      </c>
      <c r="M1803" s="437" t="n">
        <v>3</v>
      </c>
      <c r="N1803" s="437" t="inlineStr"/>
      <c r="O1803" s="437" t="n">
        <v>0</v>
      </c>
      <c r="P1803" s="437" t="n"/>
      <c r="Q1803" s="437" t="n"/>
      <c r="R1803" s="437" t="n"/>
      <c r="S1803" s="437" t="n"/>
      <c r="T1803" s="437" t="n"/>
      <c r="U1803" s="437" t="n"/>
      <c r="V1803" s="437" t="n"/>
      <c r="W1803" s="437" t="n">
        <v>0</v>
      </c>
      <c r="X1803" s="437" t="n">
        <v>1</v>
      </c>
      <c r="Y1803" s="437" t="n">
        <v>0</v>
      </c>
      <c r="Z1803" s="437" t="n"/>
      <c r="AA1803" s="437" t="n"/>
      <c r="AB1803" s="437" t="n"/>
    </row>
    <row r="1804">
      <c r="A1804" s="437" t="n">
        <v>50</v>
      </c>
      <c r="B1804" s="437" t="n">
        <v>0</v>
      </c>
      <c r="C1804" s="437" t="n">
        <v>0</v>
      </c>
      <c r="D1804" s="437" t="n">
        <v>1</v>
      </c>
      <c r="E1804" s="437" t="n">
        <v>210</v>
      </c>
      <c r="F1804" s="437">
        <f>ROUND(Source!X1778,O1804)</f>
        <v/>
      </c>
      <c r="G1804" s="437" t="inlineStr">
        <is>
          <t>НР</t>
        </is>
      </c>
      <c r="H1804" s="437" t="inlineStr">
        <is>
          <t>Накладные расходы</t>
        </is>
      </c>
      <c r="I1804" s="437" t="n"/>
      <c r="J1804" s="437" t="n"/>
      <c r="K1804" s="437" t="n">
        <v>210</v>
      </c>
      <c r="L1804" s="437" t="n">
        <v>25</v>
      </c>
      <c r="M1804" s="437" t="n">
        <v>3</v>
      </c>
      <c r="N1804" s="437" t="inlineStr"/>
      <c r="O1804" s="437" t="n">
        <v>0</v>
      </c>
      <c r="P1804" s="437" t="n"/>
      <c r="Q1804" s="437" t="n"/>
      <c r="R1804" s="437" t="n"/>
      <c r="S1804" s="437" t="n"/>
      <c r="T1804" s="437" t="n"/>
      <c r="U1804" s="437" t="n"/>
      <c r="V1804" s="437" t="n"/>
      <c r="W1804" s="437" t="n">
        <v>0</v>
      </c>
      <c r="X1804" s="437" t="n">
        <v>1</v>
      </c>
      <c r="Y1804" s="437" t="n">
        <v>0</v>
      </c>
      <c r="Z1804" s="437" t="n"/>
      <c r="AA1804" s="437" t="n"/>
      <c r="AB1804" s="437" t="n"/>
    </row>
    <row r="1805">
      <c r="A1805" s="437" t="n">
        <v>50</v>
      </c>
      <c r="B1805" s="437" t="n">
        <v>0</v>
      </c>
      <c r="C1805" s="437" t="n">
        <v>0</v>
      </c>
      <c r="D1805" s="437" t="n">
        <v>1</v>
      </c>
      <c r="E1805" s="437" t="n">
        <v>211</v>
      </c>
      <c r="F1805" s="437">
        <f>ROUND(Source!Y1778,O1805)</f>
        <v/>
      </c>
      <c r="G1805" s="437" t="inlineStr">
        <is>
          <t>СмПриб</t>
        </is>
      </c>
      <c r="H1805" s="437" t="inlineStr">
        <is>
          <t>Сметная прибыль</t>
        </is>
      </c>
      <c r="I1805" s="437" t="n"/>
      <c r="J1805" s="437" t="n"/>
      <c r="K1805" s="437" t="n">
        <v>211</v>
      </c>
      <c r="L1805" s="437" t="n">
        <v>26</v>
      </c>
      <c r="M1805" s="437" t="n">
        <v>3</v>
      </c>
      <c r="N1805" s="437" t="inlineStr"/>
      <c r="O1805" s="437" t="n">
        <v>0</v>
      </c>
      <c r="P1805" s="437" t="n"/>
      <c r="Q1805" s="437" t="n"/>
      <c r="R1805" s="437" t="n"/>
      <c r="S1805" s="437" t="n"/>
      <c r="T1805" s="437" t="n"/>
      <c r="U1805" s="437" t="n"/>
      <c r="V1805" s="437" t="n"/>
      <c r="W1805" s="437" t="n">
        <v>0</v>
      </c>
      <c r="X1805" s="437" t="n">
        <v>1</v>
      </c>
      <c r="Y1805" s="437" t="n">
        <v>0</v>
      </c>
      <c r="Z1805" s="437" t="n"/>
      <c r="AA1805" s="437" t="n"/>
      <c r="AB1805" s="437" t="n"/>
    </row>
    <row r="1806">
      <c r="A1806" s="437" t="n">
        <v>50</v>
      </c>
      <c r="B1806" s="437" t="n">
        <v>0</v>
      </c>
      <c r="C1806" s="437" t="n">
        <v>0</v>
      </c>
      <c r="D1806" s="437" t="n">
        <v>1</v>
      </c>
      <c r="E1806" s="437" t="n">
        <v>224</v>
      </c>
      <c r="F1806" s="437">
        <f>ROUND(Source!AR1778,O1806)</f>
        <v/>
      </c>
      <c r="G1806" s="437" t="inlineStr">
        <is>
          <t>Всего</t>
        </is>
      </c>
      <c r="H1806" s="437" t="inlineStr">
        <is>
          <t>Всего с НР и СП</t>
        </is>
      </c>
      <c r="I1806" s="437" t="n"/>
      <c r="J1806" s="437" t="n"/>
      <c r="K1806" s="437" t="n">
        <v>224</v>
      </c>
      <c r="L1806" s="437" t="n">
        <v>27</v>
      </c>
      <c r="M1806" s="437" t="n">
        <v>3</v>
      </c>
      <c r="N1806" s="437" t="inlineStr"/>
      <c r="O1806" s="437" t="n">
        <v>0</v>
      </c>
      <c r="P1806" s="437" t="n"/>
      <c r="Q1806" s="437" t="n"/>
      <c r="R1806" s="437" t="n"/>
      <c r="S1806" s="437" t="n"/>
      <c r="T1806" s="437" t="n"/>
      <c r="U1806" s="437" t="n"/>
      <c r="V1806" s="437" t="n"/>
      <c r="W1806" s="437" t="n">
        <v>0</v>
      </c>
      <c r="X1806" s="437" t="n">
        <v>1</v>
      </c>
      <c r="Y1806" s="437" t="n">
        <v>0</v>
      </c>
      <c r="Z1806" s="437" t="n"/>
      <c r="AA1806" s="437" t="n"/>
      <c r="AB1806" s="437" t="n"/>
    </row>
    <row r="1807">
      <c r="A1807" s="437" t="n">
        <v>50</v>
      </c>
      <c r="B1807" s="437" t="n">
        <v>0</v>
      </c>
      <c r="C1807" s="437" t="n">
        <v>0</v>
      </c>
      <c r="D1807" s="437" t="n">
        <v>2</v>
      </c>
      <c r="E1807" s="437" t="n">
        <v>0</v>
      </c>
      <c r="F1807" s="437">
        <f>ROUND(F1806,O1807)</f>
        <v/>
      </c>
      <c r="G1807" s="437" t="inlineStr">
        <is>
          <t>и1</t>
        </is>
      </c>
      <c r="H1807" s="437" t="inlineStr">
        <is>
          <t>Итого</t>
        </is>
      </c>
      <c r="I1807" s="437" t="n"/>
      <c r="J1807" s="437" t="n"/>
      <c r="K1807" s="437" t="n">
        <v>212</v>
      </c>
      <c r="L1807" s="437" t="n">
        <v>28</v>
      </c>
      <c r="M1807" s="437" t="n">
        <v>0</v>
      </c>
      <c r="N1807" s="437" t="inlineStr"/>
      <c r="O1807" s="437" t="n">
        <v>0</v>
      </c>
      <c r="P1807" s="437" t="n"/>
      <c r="Q1807" s="437" t="n"/>
      <c r="R1807" s="437" t="n"/>
      <c r="S1807" s="437" t="n"/>
      <c r="T1807" s="437" t="n"/>
      <c r="U1807" s="437" t="n"/>
      <c r="V1807" s="437" t="n"/>
      <c r="W1807" s="437" t="n">
        <v>0</v>
      </c>
      <c r="X1807" s="437" t="n">
        <v>1</v>
      </c>
      <c r="Y1807" s="437" t="n">
        <v>0</v>
      </c>
      <c r="Z1807" s="437" t="n"/>
      <c r="AA1807" s="437" t="n"/>
      <c r="AB1807" s="437" t="n"/>
    </row>
    <row r="1808">
      <c r="A1808" s="437" t="n">
        <v>50</v>
      </c>
      <c r="B1808" s="437" t="n">
        <v>0</v>
      </c>
      <c r="C1808" s="437" t="n">
        <v>0</v>
      </c>
      <c r="D1808" s="437" t="n">
        <v>2</v>
      </c>
      <c r="E1808" s="437" t="n">
        <v>0</v>
      </c>
      <c r="F1808" s="437">
        <f>ROUND(F1807*0.22,O1808)</f>
        <v/>
      </c>
      <c r="G1808" s="437" t="inlineStr">
        <is>
          <t>и2</t>
        </is>
      </c>
      <c r="H1808" s="437" t="inlineStr">
        <is>
          <t>НДС 22%</t>
        </is>
      </c>
      <c r="I1808" s="437" t="n"/>
      <c r="J1808" s="437" t="n"/>
      <c r="K1808" s="437" t="n">
        <v>212</v>
      </c>
      <c r="L1808" s="437" t="n">
        <v>29</v>
      </c>
      <c r="M1808" s="437" t="n">
        <v>0</v>
      </c>
      <c r="N1808" s="437" t="inlineStr"/>
      <c r="O1808" s="437" t="n">
        <v>0</v>
      </c>
      <c r="P1808" s="437" t="n"/>
      <c r="Q1808" s="437" t="n"/>
      <c r="R1808" s="437" t="n"/>
      <c r="S1808" s="437" t="n"/>
      <c r="T1808" s="437" t="n"/>
      <c r="U1808" s="437" t="n"/>
      <c r="V1808" s="437" t="n"/>
      <c r="W1808" s="437" t="n">
        <v>0</v>
      </c>
      <c r="X1808" s="437" t="n">
        <v>1</v>
      </c>
      <c r="Y1808" s="437" t="n">
        <v>0</v>
      </c>
      <c r="Z1808" s="437" t="n"/>
      <c r="AA1808" s="437" t="n"/>
      <c r="AB1808" s="437" t="n"/>
    </row>
    <row r="1809">
      <c r="A1809" s="437" t="n">
        <v>50</v>
      </c>
      <c r="B1809" s="437" t="n">
        <v>0</v>
      </c>
      <c r="C1809" s="437" t="n">
        <v>0</v>
      </c>
      <c r="D1809" s="437" t="n">
        <v>2</v>
      </c>
      <c r="E1809" s="437" t="n">
        <v>213</v>
      </c>
      <c r="F1809" s="437">
        <f>ROUND(F1807+F1808,O1809)</f>
        <v/>
      </c>
      <c r="G1809" s="437" t="inlineStr">
        <is>
          <t>и3</t>
        </is>
      </c>
      <c r="H1809" s="437" t="inlineStr">
        <is>
          <t>Всего</t>
        </is>
      </c>
      <c r="I1809" s="437" t="n"/>
      <c r="J1809" s="437" t="n"/>
      <c r="K1809" s="437" t="n">
        <v>212</v>
      </c>
      <c r="L1809" s="437" t="n">
        <v>30</v>
      </c>
      <c r="M1809" s="437" t="n">
        <v>0</v>
      </c>
      <c r="N1809" s="437" t="inlineStr"/>
      <c r="O1809" s="437" t="n">
        <v>0</v>
      </c>
      <c r="P1809" s="437" t="n"/>
      <c r="Q1809" s="437" t="n"/>
      <c r="R1809" s="437" t="n"/>
      <c r="S1809" s="437" t="n"/>
      <c r="T1809" s="437" t="n"/>
      <c r="U1809" s="437" t="n"/>
      <c r="V1809" s="437" t="n"/>
      <c r="W1809" s="437" t="n">
        <v>0</v>
      </c>
      <c r="X1809" s="437" t="n">
        <v>1</v>
      </c>
      <c r="Y1809" s="437" t="n">
        <v>0</v>
      </c>
      <c r="Z1809" s="437" t="n"/>
      <c r="AA1809" s="437" t="n"/>
      <c r="AB1809" s="437" t="n"/>
    </row>
    <row r="1810"/>
    <row r="1811">
      <c r="A1811" s="434" t="n">
        <v>3</v>
      </c>
      <c r="B1811" s="434" t="n">
        <v>0</v>
      </c>
      <c r="C1811" s="434" t="n"/>
      <c r="D1811" s="434">
        <f>ROW(A1817)</f>
        <v/>
      </c>
      <c r="E1811" s="434" t="n"/>
      <c r="F1811" s="434" t="inlineStr">
        <is>
          <t>Новая локальная смета</t>
        </is>
      </c>
      <c r="G1811" s="434" t="inlineStr">
        <is>
          <t>Победы 6</t>
        </is>
      </c>
      <c r="H1811" s="434" t="inlineStr"/>
      <c r="I1811" s="434" t="n">
        <v>0</v>
      </c>
      <c r="J1811" s="434" t="inlineStr"/>
      <c r="K1811" s="434" t="n">
        <v>0</v>
      </c>
      <c r="L1811" s="434" t="inlineStr">
        <is>
          <t>Новая локальная смета</t>
        </is>
      </c>
      <c r="M1811" s="434" t="inlineStr"/>
      <c r="N1811" s="434" t="n"/>
      <c r="O1811" s="434" t="n"/>
      <c r="P1811" s="434" t="n"/>
      <c r="Q1811" s="434" t="n"/>
      <c r="R1811" s="434" t="n"/>
      <c r="S1811" s="434" t="n">
        <v>0</v>
      </c>
      <c r="T1811" s="434" t="n"/>
      <c r="U1811" s="434" t="inlineStr"/>
      <c r="V1811" s="434" t="n">
        <v>0</v>
      </c>
      <c r="W1811" s="434" t="n"/>
      <c r="X1811" s="434" t="n"/>
      <c r="Y1811" s="434" t="n"/>
      <c r="Z1811" s="434" t="n"/>
      <c r="AA1811" s="434" t="n"/>
      <c r="AB1811" s="434" t="inlineStr"/>
      <c r="AC1811" s="434" t="inlineStr"/>
      <c r="AD1811" s="434" t="inlineStr"/>
      <c r="AE1811" s="434" t="inlineStr"/>
      <c r="AF1811" s="434" t="inlineStr"/>
      <c r="AG1811" s="434" t="inlineStr"/>
      <c r="AH1811" s="434" t="n"/>
      <c r="AI1811" s="434" t="n"/>
      <c r="AJ1811" s="434" t="n"/>
      <c r="AK1811" s="434" t="n"/>
      <c r="AL1811" s="434" t="n"/>
      <c r="AM1811" s="434" t="n"/>
      <c r="AN1811" s="434" t="n"/>
      <c r="AO1811" s="434" t="n"/>
      <c r="AP1811" s="434" t="inlineStr"/>
      <c r="AQ1811" s="434" t="inlineStr"/>
      <c r="AR1811" s="434" t="inlineStr"/>
      <c r="AS1811" s="434" t="n"/>
      <c r="AT1811" s="434" t="n"/>
      <c r="AU1811" s="434" t="n"/>
      <c r="AV1811" s="434" t="n"/>
      <c r="AW1811" s="434" t="n"/>
      <c r="AX1811" s="434" t="n"/>
      <c r="AY1811" s="434" t="n"/>
      <c r="AZ1811" s="434" t="inlineStr"/>
      <c r="BA1811" s="434" t="n"/>
      <c r="BB1811" s="434" t="inlineStr"/>
      <c r="BC1811" s="434" t="inlineStr"/>
      <c r="BD1811" s="434" t="inlineStr"/>
      <c r="BE1811" s="434" t="inlineStr"/>
      <c r="BF1811" s="434" t="inlineStr"/>
      <c r="BG1811" s="434" t="inlineStr"/>
      <c r="BH1811" s="434" t="inlineStr"/>
      <c r="BI1811" s="434" t="inlineStr"/>
      <c r="BJ1811" s="434" t="inlineStr"/>
      <c r="BK1811" s="434" t="inlineStr"/>
      <c r="BL1811" s="434" t="inlineStr"/>
      <c r="BM1811" s="434" t="inlineStr"/>
      <c r="BN1811" s="434" t="inlineStr"/>
      <c r="BO1811" s="434" t="inlineStr"/>
      <c r="BP1811" s="434" t="inlineStr"/>
      <c r="BQ1811" s="434" t="n"/>
      <c r="BR1811" s="434" t="n"/>
      <c r="BS1811" s="434" t="n"/>
      <c r="BT1811" s="434" t="n"/>
      <c r="BU1811" s="434" t="n"/>
      <c r="BV1811" s="434" t="n"/>
      <c r="BW1811" s="434" t="n"/>
      <c r="BX1811" s="434" t="n">
        <v>0</v>
      </c>
      <c r="BY1811" s="434" t="n"/>
      <c r="BZ1811" s="434" t="n"/>
      <c r="CA1811" s="434" t="n"/>
      <c r="CB1811" s="434" t="n"/>
      <c r="CC1811" s="434" t="n"/>
      <c r="CD1811" s="434" t="n"/>
      <c r="CE1811" s="434" t="n"/>
      <c r="CF1811" s="434" t="n">
        <v>0</v>
      </c>
      <c r="CG1811" s="434" t="n">
        <v>0</v>
      </c>
      <c r="CH1811" s="434" t="n"/>
      <c r="CI1811" s="434" t="inlineStr"/>
      <c r="CJ1811" s="434" t="inlineStr"/>
      <c r="CK1811" t="inlineStr"/>
      <c r="CL1811" t="inlineStr"/>
      <c r="CM1811" t="inlineStr"/>
      <c r="CN1811" t="inlineStr"/>
      <c r="CO1811" t="inlineStr"/>
      <c r="CP1811" t="inlineStr"/>
      <c r="CQ1811" t="inlineStr"/>
    </row>
    <row r="1812"/>
    <row r="1813">
      <c r="A1813" s="435" t="n">
        <v>52</v>
      </c>
      <c r="B1813" s="435">
        <f>B1817</f>
        <v/>
      </c>
      <c r="C1813" s="435">
        <f>C1817</f>
        <v/>
      </c>
      <c r="D1813" s="435">
        <f>D1817</f>
        <v/>
      </c>
      <c r="E1813" s="435">
        <f>E1817</f>
        <v/>
      </c>
      <c r="F1813" s="435">
        <f>F1817</f>
        <v/>
      </c>
      <c r="G1813" s="435">
        <f>G1817</f>
        <v/>
      </c>
      <c r="H1813" s="435" t="n"/>
      <c r="I1813" s="435" t="n"/>
      <c r="J1813" s="435" t="n"/>
      <c r="K1813" s="435" t="n"/>
      <c r="L1813" s="435" t="n"/>
      <c r="M1813" s="435" t="n"/>
      <c r="N1813" s="435" t="n"/>
      <c r="O1813" s="435">
        <f>O1817</f>
        <v/>
      </c>
      <c r="P1813" s="435">
        <f>P1817</f>
        <v/>
      </c>
      <c r="Q1813" s="435">
        <f>Q1817</f>
        <v/>
      </c>
      <c r="R1813" s="435">
        <f>R1817</f>
        <v/>
      </c>
      <c r="S1813" s="435">
        <f>S1817</f>
        <v/>
      </c>
      <c r="T1813" s="435">
        <f>T1817</f>
        <v/>
      </c>
      <c r="U1813" s="435">
        <f>U1817</f>
        <v/>
      </c>
      <c r="V1813" s="435">
        <f>V1817</f>
        <v/>
      </c>
      <c r="W1813" s="435">
        <f>W1817</f>
        <v/>
      </c>
      <c r="X1813" s="435">
        <f>X1817</f>
        <v/>
      </c>
      <c r="Y1813" s="435">
        <f>Y1817</f>
        <v/>
      </c>
      <c r="Z1813" s="435">
        <f>Z1817</f>
        <v/>
      </c>
      <c r="AA1813" s="435">
        <f>AA1817</f>
        <v/>
      </c>
      <c r="AB1813" s="435">
        <f>AB1817</f>
        <v/>
      </c>
      <c r="AC1813" s="435">
        <f>AC1817</f>
        <v/>
      </c>
      <c r="AD1813" s="435">
        <f>AD1817</f>
        <v/>
      </c>
      <c r="AE1813" s="435">
        <f>AE1817</f>
        <v/>
      </c>
      <c r="AF1813" s="435">
        <f>AF1817</f>
        <v/>
      </c>
      <c r="AG1813" s="435">
        <f>AG1817</f>
        <v/>
      </c>
      <c r="AH1813" s="435">
        <f>AH1817</f>
        <v/>
      </c>
      <c r="AI1813" s="435">
        <f>AI1817</f>
        <v/>
      </c>
      <c r="AJ1813" s="435">
        <f>AJ1817</f>
        <v/>
      </c>
      <c r="AK1813" s="435">
        <f>AK1817</f>
        <v/>
      </c>
      <c r="AL1813" s="435">
        <f>AL1817</f>
        <v/>
      </c>
      <c r="AM1813" s="435">
        <f>AM1817</f>
        <v/>
      </c>
      <c r="AN1813" s="435">
        <f>AN1817</f>
        <v/>
      </c>
      <c r="AO1813" s="435">
        <f>AO1817</f>
        <v/>
      </c>
      <c r="AP1813" s="435">
        <f>AP1817</f>
        <v/>
      </c>
      <c r="AQ1813" s="435">
        <f>AQ1817</f>
        <v/>
      </c>
      <c r="AR1813" s="435">
        <f>AR1817</f>
        <v/>
      </c>
      <c r="AS1813" s="435">
        <f>AS1817</f>
        <v/>
      </c>
      <c r="AT1813" s="435">
        <f>AT1817</f>
        <v/>
      </c>
      <c r="AU1813" s="435">
        <f>AU1817</f>
        <v/>
      </c>
      <c r="AV1813" s="435">
        <f>AV1817</f>
        <v/>
      </c>
      <c r="AW1813" s="435">
        <f>AW1817</f>
        <v/>
      </c>
      <c r="AX1813" s="435">
        <f>AX1817</f>
        <v/>
      </c>
      <c r="AY1813" s="435">
        <f>AY1817</f>
        <v/>
      </c>
      <c r="AZ1813" s="435">
        <f>AZ1817</f>
        <v/>
      </c>
      <c r="BA1813" s="435">
        <f>BA1817</f>
        <v/>
      </c>
      <c r="BB1813" s="435">
        <f>BB1817</f>
        <v/>
      </c>
      <c r="BC1813" s="435">
        <f>BC1817</f>
        <v/>
      </c>
      <c r="BD1813" s="435">
        <f>BD1817</f>
        <v/>
      </c>
      <c r="BE1813" s="435">
        <f>BE1817</f>
        <v/>
      </c>
      <c r="BF1813" s="435">
        <f>BF1817</f>
        <v/>
      </c>
      <c r="BG1813" s="435">
        <f>BG1817</f>
        <v/>
      </c>
      <c r="BH1813" s="435">
        <f>BH1817</f>
        <v/>
      </c>
      <c r="BI1813" s="435">
        <f>BI1817</f>
        <v/>
      </c>
      <c r="BJ1813" s="435">
        <f>BJ1817</f>
        <v/>
      </c>
      <c r="BK1813" s="435">
        <f>BK1817</f>
        <v/>
      </c>
      <c r="BL1813" s="435">
        <f>BL1817</f>
        <v/>
      </c>
      <c r="BM1813" s="435">
        <f>BM1817</f>
        <v/>
      </c>
      <c r="BN1813" s="435">
        <f>BN1817</f>
        <v/>
      </c>
      <c r="BO1813" s="435">
        <f>BO1817</f>
        <v/>
      </c>
      <c r="BP1813" s="435">
        <f>BP1817</f>
        <v/>
      </c>
      <c r="BQ1813" s="435">
        <f>BQ1817</f>
        <v/>
      </c>
      <c r="BR1813" s="435">
        <f>BR1817</f>
        <v/>
      </c>
      <c r="BS1813" s="435">
        <f>BS1817</f>
        <v/>
      </c>
      <c r="BT1813" s="435">
        <f>BT1817</f>
        <v/>
      </c>
      <c r="BU1813" s="435">
        <f>BU1817</f>
        <v/>
      </c>
      <c r="BV1813" s="435">
        <f>BV1817</f>
        <v/>
      </c>
      <c r="BW1813" s="435">
        <f>BW1817</f>
        <v/>
      </c>
      <c r="BX1813" s="435">
        <f>BX1817</f>
        <v/>
      </c>
      <c r="BY1813" s="435">
        <f>BY1817</f>
        <v/>
      </c>
      <c r="BZ1813" s="435">
        <f>BZ1817</f>
        <v/>
      </c>
      <c r="CA1813" s="435">
        <f>CA1817</f>
        <v/>
      </c>
      <c r="CB1813" s="435">
        <f>CB1817</f>
        <v/>
      </c>
      <c r="CC1813" s="435">
        <f>CC1817</f>
        <v/>
      </c>
      <c r="CD1813" s="435">
        <f>CD1817</f>
        <v/>
      </c>
      <c r="CE1813" s="435">
        <f>CE1817</f>
        <v/>
      </c>
      <c r="CF1813" s="435">
        <f>CF1817</f>
        <v/>
      </c>
      <c r="CG1813" s="435">
        <f>CG1817</f>
        <v/>
      </c>
      <c r="CH1813" s="435">
        <f>CH1817</f>
        <v/>
      </c>
      <c r="CI1813" s="435">
        <f>CI1817</f>
        <v/>
      </c>
      <c r="CJ1813" s="435">
        <f>CJ1817</f>
        <v/>
      </c>
      <c r="CK1813" s="435">
        <f>CK1817</f>
        <v/>
      </c>
      <c r="CL1813" s="435">
        <f>CL1817</f>
        <v/>
      </c>
      <c r="CM1813" s="435">
        <f>CM1817</f>
        <v/>
      </c>
      <c r="CN1813" s="435">
        <f>CN1817</f>
        <v/>
      </c>
      <c r="CO1813" s="435">
        <f>CO1817</f>
        <v/>
      </c>
      <c r="CP1813" s="435">
        <f>CP1817</f>
        <v/>
      </c>
      <c r="CQ1813" s="435">
        <f>CQ1817</f>
        <v/>
      </c>
      <c r="CR1813" s="435">
        <f>CR1817</f>
        <v/>
      </c>
      <c r="CS1813" s="435">
        <f>CS1817</f>
        <v/>
      </c>
      <c r="CT1813" s="435">
        <f>CT1817</f>
        <v/>
      </c>
      <c r="CU1813" s="435">
        <f>CU1817</f>
        <v/>
      </c>
      <c r="CV1813" s="435">
        <f>CV1817</f>
        <v/>
      </c>
      <c r="CW1813" s="435">
        <f>CW1817</f>
        <v/>
      </c>
      <c r="CX1813" s="435">
        <f>CX1817</f>
        <v/>
      </c>
      <c r="CY1813" s="435">
        <f>CY1817</f>
        <v/>
      </c>
      <c r="CZ1813" s="435">
        <f>CZ1817</f>
        <v/>
      </c>
      <c r="DA1813" s="435">
        <f>DA1817</f>
        <v/>
      </c>
      <c r="DB1813" s="435">
        <f>DB1817</f>
        <v/>
      </c>
      <c r="DC1813" s="435">
        <f>DC1817</f>
        <v/>
      </c>
      <c r="DD1813" s="435">
        <f>DD1817</f>
        <v/>
      </c>
      <c r="DE1813" s="435">
        <f>DE1817</f>
        <v/>
      </c>
      <c r="DF1813" s="435">
        <f>DF1817</f>
        <v/>
      </c>
      <c r="DG1813" s="436">
        <f>DG1817</f>
        <v/>
      </c>
      <c r="DH1813" s="436">
        <f>DH1817</f>
        <v/>
      </c>
      <c r="DI1813" s="436">
        <f>DI1817</f>
        <v/>
      </c>
      <c r="DJ1813" s="436">
        <f>DJ1817</f>
        <v/>
      </c>
      <c r="DK1813" s="436">
        <f>DK1817</f>
        <v/>
      </c>
      <c r="DL1813" s="436">
        <f>DL1817</f>
        <v/>
      </c>
      <c r="DM1813" s="436">
        <f>DM1817</f>
        <v/>
      </c>
      <c r="DN1813" s="436">
        <f>DN1817</f>
        <v/>
      </c>
      <c r="DO1813" s="436">
        <f>DO1817</f>
        <v/>
      </c>
      <c r="DP1813" s="436">
        <f>DP1817</f>
        <v/>
      </c>
      <c r="DQ1813" s="436">
        <f>DQ1817</f>
        <v/>
      </c>
      <c r="DR1813" s="436">
        <f>DR1817</f>
        <v/>
      </c>
      <c r="DS1813" s="436">
        <f>DS1817</f>
        <v/>
      </c>
      <c r="DT1813" s="436">
        <f>DT1817</f>
        <v/>
      </c>
      <c r="DU1813" s="436">
        <f>DU1817</f>
        <v/>
      </c>
      <c r="DV1813" s="436">
        <f>DV1817</f>
        <v/>
      </c>
      <c r="DW1813" s="436">
        <f>DW1817</f>
        <v/>
      </c>
      <c r="DX1813" s="436">
        <f>DX1817</f>
        <v/>
      </c>
      <c r="DY1813" s="436">
        <f>DY1817</f>
        <v/>
      </c>
      <c r="DZ1813" s="436">
        <f>DZ1817</f>
        <v/>
      </c>
      <c r="EA1813" s="436">
        <f>EA1817</f>
        <v/>
      </c>
      <c r="EB1813" s="436">
        <f>EB1817</f>
        <v/>
      </c>
      <c r="EC1813" s="436">
        <f>EC1817</f>
        <v/>
      </c>
      <c r="ED1813" s="436">
        <f>ED1817</f>
        <v/>
      </c>
      <c r="EE1813" s="436">
        <f>EE1817</f>
        <v/>
      </c>
      <c r="EF1813" s="436">
        <f>EF1817</f>
        <v/>
      </c>
      <c r="EG1813" s="436">
        <f>EG1817</f>
        <v/>
      </c>
      <c r="EH1813" s="436">
        <f>EH1817</f>
        <v/>
      </c>
      <c r="EI1813" s="436">
        <f>EI1817</f>
        <v/>
      </c>
      <c r="EJ1813" s="436">
        <f>EJ1817</f>
        <v/>
      </c>
      <c r="EK1813" s="436">
        <f>EK1817</f>
        <v/>
      </c>
      <c r="EL1813" s="436">
        <f>EL1817</f>
        <v/>
      </c>
      <c r="EM1813" s="436">
        <f>EM1817</f>
        <v/>
      </c>
      <c r="EN1813" s="436">
        <f>EN1817</f>
        <v/>
      </c>
      <c r="EO1813" s="436">
        <f>EO1817</f>
        <v/>
      </c>
      <c r="EP1813" s="436">
        <f>EP1817</f>
        <v/>
      </c>
      <c r="EQ1813" s="436">
        <f>EQ1817</f>
        <v/>
      </c>
      <c r="ER1813" s="436">
        <f>ER1817</f>
        <v/>
      </c>
      <c r="ES1813" s="436">
        <f>ES1817</f>
        <v/>
      </c>
      <c r="ET1813" s="436">
        <f>ET1817</f>
        <v/>
      </c>
      <c r="EU1813" s="436">
        <f>EU1817</f>
        <v/>
      </c>
      <c r="EV1813" s="436">
        <f>EV1817</f>
        <v/>
      </c>
      <c r="EW1813" s="436">
        <f>EW1817</f>
        <v/>
      </c>
      <c r="EX1813" s="436">
        <f>EX1817</f>
        <v/>
      </c>
      <c r="EY1813" s="436">
        <f>EY1817</f>
        <v/>
      </c>
      <c r="EZ1813" s="436">
        <f>EZ1817</f>
        <v/>
      </c>
      <c r="FA1813" s="436">
        <f>FA1817</f>
        <v/>
      </c>
      <c r="FB1813" s="436">
        <f>FB1817</f>
        <v/>
      </c>
      <c r="FC1813" s="436">
        <f>FC1817</f>
        <v/>
      </c>
      <c r="FD1813" s="436">
        <f>FD1817</f>
        <v/>
      </c>
      <c r="FE1813" s="436">
        <f>FE1817</f>
        <v/>
      </c>
      <c r="FF1813" s="436">
        <f>FF1817</f>
        <v/>
      </c>
      <c r="FG1813" s="436">
        <f>FG1817</f>
        <v/>
      </c>
      <c r="FH1813" s="436">
        <f>FH1817</f>
        <v/>
      </c>
      <c r="FI1813" s="436">
        <f>FI1817</f>
        <v/>
      </c>
      <c r="FJ1813" s="436">
        <f>FJ1817</f>
        <v/>
      </c>
      <c r="FK1813" s="436">
        <f>FK1817</f>
        <v/>
      </c>
      <c r="FL1813" s="436">
        <f>FL1817</f>
        <v/>
      </c>
      <c r="FM1813" s="436">
        <f>FM1817</f>
        <v/>
      </c>
      <c r="FN1813" s="436">
        <f>FN1817</f>
        <v/>
      </c>
      <c r="FO1813" s="436">
        <f>FO1817</f>
        <v/>
      </c>
      <c r="FP1813" s="436">
        <f>FP1817</f>
        <v/>
      </c>
      <c r="FQ1813" s="436">
        <f>FQ1817</f>
        <v/>
      </c>
      <c r="FR1813" s="436">
        <f>FR1817</f>
        <v/>
      </c>
      <c r="FS1813" s="436">
        <f>FS1817</f>
        <v/>
      </c>
      <c r="FT1813" s="436">
        <f>FT1817</f>
        <v/>
      </c>
      <c r="FU1813" s="436">
        <f>FU1817</f>
        <v/>
      </c>
      <c r="FV1813" s="436">
        <f>FV1817</f>
        <v/>
      </c>
      <c r="FW1813" s="436">
        <f>FW1817</f>
        <v/>
      </c>
      <c r="FX1813" s="436">
        <f>FX1817</f>
        <v/>
      </c>
      <c r="FY1813" s="436">
        <f>FY1817</f>
        <v/>
      </c>
      <c r="FZ1813" s="436">
        <f>FZ1817</f>
        <v/>
      </c>
      <c r="GA1813" s="436">
        <f>GA1817</f>
        <v/>
      </c>
      <c r="GB1813" s="436">
        <f>GB1817</f>
        <v/>
      </c>
      <c r="GC1813" s="436">
        <f>GC1817</f>
        <v/>
      </c>
      <c r="GD1813" s="436">
        <f>GD1817</f>
        <v/>
      </c>
      <c r="GE1813" s="436">
        <f>GE1817</f>
        <v/>
      </c>
      <c r="GF1813" s="436">
        <f>GF1817</f>
        <v/>
      </c>
      <c r="GG1813" s="436">
        <f>GG1817</f>
        <v/>
      </c>
      <c r="GH1813" s="436">
        <f>GH1817</f>
        <v/>
      </c>
      <c r="GI1813" s="436">
        <f>GI1817</f>
        <v/>
      </c>
      <c r="GJ1813" s="436">
        <f>GJ1817</f>
        <v/>
      </c>
      <c r="GK1813" s="436">
        <f>GK1817</f>
        <v/>
      </c>
      <c r="GL1813" s="436">
        <f>GL1817</f>
        <v/>
      </c>
      <c r="GM1813" s="436">
        <f>GM1817</f>
        <v/>
      </c>
      <c r="GN1813" s="436">
        <f>GN1817</f>
        <v/>
      </c>
      <c r="GO1813" s="436">
        <f>GO1817</f>
        <v/>
      </c>
      <c r="GP1813" s="436">
        <f>GP1817</f>
        <v/>
      </c>
      <c r="GQ1813" s="436">
        <f>GQ1817</f>
        <v/>
      </c>
      <c r="GR1813" s="436">
        <f>GR1817</f>
        <v/>
      </c>
      <c r="GS1813" s="436">
        <f>GS1817</f>
        <v/>
      </c>
      <c r="GT1813" s="436">
        <f>GT1817</f>
        <v/>
      </c>
      <c r="GU1813" s="436">
        <f>GU1817</f>
        <v/>
      </c>
      <c r="GV1813" s="436">
        <f>GV1817</f>
        <v/>
      </c>
      <c r="GW1813" s="436">
        <f>GW1817</f>
        <v/>
      </c>
      <c r="GX1813" s="436">
        <f>GX1817</f>
        <v/>
      </c>
    </row>
    <row r="1814"/>
    <row r="1815">
      <c r="A1815" t="n">
        <v>17</v>
      </c>
      <c r="B1815" t="n">
        <v>0</v>
      </c>
      <c r="C1815">
        <f>ROW(SmtRes!A827)</f>
        <v/>
      </c>
      <c r="D1815">
        <f>ROW(EtalonRes!A762)</f>
        <v/>
      </c>
      <c r="E1815" t="inlineStr">
        <is>
          <t>1</t>
        </is>
      </c>
      <c r="F1815" t="inlineStr">
        <is>
          <t>16-07-005-1</t>
        </is>
      </c>
      <c r="G1815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815" t="inlineStr">
        <is>
          <t>100 м трубопровода</t>
        </is>
      </c>
      <c r="I1815">
        <f>ROUND(ROUND(12/100,4),7)</f>
        <v/>
      </c>
      <c r="J1815" t="n">
        <v>0</v>
      </c>
      <c r="K1815">
        <f>ROUND(ROUND(12/100,4),7)</f>
        <v/>
      </c>
      <c r="O1815">
        <f>ROUND(CP1815,0)</f>
        <v/>
      </c>
      <c r="P1815">
        <f>ROUND(CQ1815*I1815,0)</f>
        <v/>
      </c>
      <c r="Q1815">
        <f>(ROUND((ROUND(((ET1815)*I1815),0)*BB1815),0)+ROUND((ROUND(((AE1815-(EU1815))*I1815),0)*BS1815),0))</f>
        <v/>
      </c>
      <c r="R1815">
        <f>(ROUND((ROUND(((EU1815)*I1815),0)*BS1815),0)+ROUND((ROUND(((AE1815-(EU1815))*I1815),0)*BS1815),0))</f>
        <v/>
      </c>
      <c r="S1815">
        <f>ROUND(CT1815*I1815,0)</f>
        <v/>
      </c>
      <c r="T1815">
        <f>ROUND(CU1815*I1815,0)</f>
        <v/>
      </c>
      <c r="U1815">
        <f>ROUND(CV1815*I1815,7)</f>
        <v/>
      </c>
      <c r="V1815">
        <f>ROUND(CW1815*I1815,7)</f>
        <v/>
      </c>
      <c r="W1815">
        <f>ROUND(CX1815*I1815,0)</f>
        <v/>
      </c>
      <c r="X1815">
        <f>ROUND(CY1815,0)</f>
        <v/>
      </c>
      <c r="Y1815">
        <f>ROUND(CZ1815,0)</f>
        <v/>
      </c>
      <c r="AA1815" t="n">
        <v>78869116</v>
      </c>
      <c r="AB1815">
        <f>ROUND((AC1815+AD1815+AF1815),2)</f>
        <v/>
      </c>
      <c r="AC1815">
        <f>ROUND((ES1815),2)</f>
        <v/>
      </c>
      <c r="AD1815">
        <f>ROUND((((ET1815)-(EU1815))+AE1815),2)</f>
        <v/>
      </c>
      <c r="AE1815">
        <f>ROUND((EU1815),2)</f>
        <v/>
      </c>
      <c r="AF1815">
        <f>ROUND((EV1815),2)</f>
        <v/>
      </c>
      <c r="AG1815">
        <f>ROUND((AP1815),2)</f>
        <v/>
      </c>
      <c r="AH1815">
        <f>(EW1815)</f>
        <v/>
      </c>
      <c r="AI1815">
        <f>(EX1815)</f>
        <v/>
      </c>
      <c r="AJ1815">
        <f>(AS1815)</f>
        <v/>
      </c>
      <c r="AK1815" t="n">
        <v>107.11</v>
      </c>
      <c r="AL1815" t="n">
        <v>4.28</v>
      </c>
      <c r="AM1815" t="n">
        <v>44.51</v>
      </c>
      <c r="AN1815" t="n">
        <v>0</v>
      </c>
      <c r="AO1815" t="n">
        <v>58.32</v>
      </c>
      <c r="AP1815" t="n">
        <v>0</v>
      </c>
      <c r="AQ1815" t="n">
        <v>5.01</v>
      </c>
      <c r="AR1815" t="n">
        <v>0</v>
      </c>
      <c r="AS1815" t="n">
        <v>0</v>
      </c>
      <c r="AT1815" t="n">
        <v>121</v>
      </c>
      <c r="AU1815" t="n">
        <v>72</v>
      </c>
      <c r="AV1815" t="n">
        <v>1</v>
      </c>
      <c r="AW1815" t="n">
        <v>1</v>
      </c>
      <c r="AZ1815" t="n">
        <v>1</v>
      </c>
      <c r="BA1815" t="n">
        <v>52.25</v>
      </c>
      <c r="BB1815" t="n">
        <v>5.97</v>
      </c>
      <c r="BC1815" t="n">
        <v>11.38</v>
      </c>
      <c r="BD1815" t="inlineStr"/>
      <c r="BE1815" t="inlineStr"/>
      <c r="BF1815" t="inlineStr"/>
      <c r="BG1815" t="inlineStr"/>
      <c r="BH1815" t="n">
        <v>0</v>
      </c>
      <c r="BI1815" t="n">
        <v>1</v>
      </c>
      <c r="BJ1815" t="inlineStr">
        <is>
          <t>ТЕР Московской обл., 16-07-005-1, приказ Минстроя России №675/пр от 28.02.2017 № 260/пр</t>
        </is>
      </c>
      <c r="BM1815" t="n">
        <v>16001</v>
      </c>
      <c r="BN1815" t="n">
        <v>0</v>
      </c>
      <c r="BO1815" t="inlineStr">
        <is>
          <t>16-07-005-1</t>
        </is>
      </c>
      <c r="BP1815" t="n">
        <v>1</v>
      </c>
      <c r="BQ1815" t="n">
        <v>2</v>
      </c>
      <c r="BR1815" t="n">
        <v>0</v>
      </c>
      <c r="BS1815" t="n">
        <v>52.25</v>
      </c>
      <c r="BT1815" t="n">
        <v>1</v>
      </c>
      <c r="BU1815" t="n">
        <v>1</v>
      </c>
      <c r="BV1815" t="n">
        <v>1</v>
      </c>
      <c r="BW1815" t="n">
        <v>1</v>
      </c>
      <c r="BX1815" t="n">
        <v>1</v>
      </c>
      <c r="BY1815" t="inlineStr"/>
      <c r="BZ1815" t="n">
        <v>121</v>
      </c>
      <c r="CA1815" t="n">
        <v>72</v>
      </c>
      <c r="CB1815" t="inlineStr"/>
      <c r="CE1815" t="n">
        <v>12</v>
      </c>
      <c r="CF1815" t="n">
        <v>0</v>
      </c>
      <c r="CG1815" t="n">
        <v>0</v>
      </c>
      <c r="CM1815" t="n">
        <v>0</v>
      </c>
      <c r="CN1815" t="inlineStr"/>
      <c r="CO1815" t="n">
        <v>0</v>
      </c>
      <c r="CP1815">
        <f>(P1815+Q1815+S1815)</f>
        <v/>
      </c>
      <c r="CQ1815">
        <f>AC1815*BC1815</f>
        <v/>
      </c>
      <c r="CR1815">
        <f>(ROUND((ROUND(((ET1815)*1),0)*BB1815),0)+ROUND((ROUND(((AE1815-(EU1815))*1),0)*BS1815),0))</f>
        <v/>
      </c>
      <c r="CS1815">
        <f>(ROUND((ROUND(((EU1815)*1),0)*BS1815),0)+ROUND((ROUND(((AE1815-(EU1815))*1),0)*BS1815),0))</f>
        <v/>
      </c>
      <c r="CT1815">
        <f>AF1815*BA1815</f>
        <v/>
      </c>
      <c r="CU1815">
        <f>AG1815</f>
        <v/>
      </c>
      <c r="CV1815">
        <f>AH1815</f>
        <v/>
      </c>
      <c r="CW1815">
        <f>AI1815</f>
        <v/>
      </c>
      <c r="CX1815">
        <f>AJ1815</f>
        <v/>
      </c>
      <c r="CY1815">
        <f>(((S1815+R1815)*AT1815)/100)</f>
        <v/>
      </c>
      <c r="CZ1815">
        <f>(((S1815+R1815)*AU1815)/100)</f>
        <v/>
      </c>
      <c r="DC1815" t="inlineStr"/>
      <c r="DD1815" t="inlineStr"/>
      <c r="DE1815" t="inlineStr"/>
      <c r="DF1815" t="inlineStr"/>
      <c r="DG1815" t="inlineStr"/>
      <c r="DH1815" t="inlineStr"/>
      <c r="DI1815" t="inlineStr"/>
      <c r="DJ1815" t="inlineStr"/>
      <c r="DK1815" t="inlineStr"/>
      <c r="DL1815" t="inlineStr"/>
      <c r="DM1815" t="inlineStr"/>
      <c r="DN1815" t="n">
        <v>0</v>
      </c>
      <c r="DO1815" t="n">
        <v>0</v>
      </c>
      <c r="DP1815" t="n">
        <v>1</v>
      </c>
      <c r="DQ1815" t="n">
        <v>1</v>
      </c>
      <c r="DU1815" t="n">
        <v>1013</v>
      </c>
      <c r="DV1815" t="inlineStr">
        <is>
          <t>100 м трубопровода</t>
        </is>
      </c>
      <c r="DW1815" t="inlineStr">
        <is>
          <t>100 м трубопровода</t>
        </is>
      </c>
      <c r="DX1815" t="n">
        <v>1</v>
      </c>
      <c r="DZ1815" t="inlineStr"/>
      <c r="EA1815" t="inlineStr"/>
      <c r="EB1815" t="inlineStr"/>
      <c r="EC1815" t="inlineStr"/>
      <c r="EE1815" t="n">
        <v>78725882</v>
      </c>
      <c r="EF1815" t="n">
        <v>2</v>
      </c>
      <c r="EG1815" t="inlineStr">
        <is>
          <t>Общестроительные работы</t>
        </is>
      </c>
      <c r="EH1815" t="n">
        <v>16</v>
      </c>
      <c r="EI181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815" t="n">
        <v>1</v>
      </c>
      <c r="EK1815" t="n">
        <v>16001</v>
      </c>
      <c r="EL1815" t="inlineStr">
        <is>
          <t>Трубопроводы внутренние</t>
        </is>
      </c>
      <c r="EM1815" t="inlineStr">
        <is>
          <t>ФЕР-16</t>
        </is>
      </c>
      <c r="EO1815" t="inlineStr"/>
      <c r="EQ1815" t="n">
        <v>0</v>
      </c>
      <c r="ER1815" t="n">
        <v>107.11</v>
      </c>
      <c r="ES1815" t="n">
        <v>4.28</v>
      </c>
      <c r="ET1815" t="n">
        <v>44.51</v>
      </c>
      <c r="EU1815" t="n">
        <v>0</v>
      </c>
      <c r="EV1815" t="n">
        <v>58.32</v>
      </c>
      <c r="EW1815" t="n">
        <v>5.01</v>
      </c>
      <c r="EX1815" t="n">
        <v>0</v>
      </c>
      <c r="EY1815" t="n">
        <v>0</v>
      </c>
      <c r="FQ1815" t="n">
        <v>0</v>
      </c>
      <c r="FR1815" t="n">
        <v>0</v>
      </c>
      <c r="FS1815" t="n">
        <v>0</v>
      </c>
      <c r="FX1815" t="n">
        <v>121</v>
      </c>
      <c r="FY1815" t="n">
        <v>72</v>
      </c>
      <c r="GA1815" t="inlineStr"/>
      <c r="GD1815" t="n">
        <v>1</v>
      </c>
      <c r="GF1815" t="n">
        <v>635989612</v>
      </c>
      <c r="GG1815" t="n">
        <v>2</v>
      </c>
      <c r="GH1815" t="n">
        <v>1</v>
      </c>
      <c r="GI1815" t="n">
        <v>2</v>
      </c>
      <c r="GJ1815" t="n">
        <v>0</v>
      </c>
      <c r="GK1815" t="n">
        <v>0</v>
      </c>
      <c r="GL1815">
        <f>ROUND(IF(AND(BH1815=3,BI1815=3,FS1815&lt;&gt;0),P1815,0),0)</f>
        <v/>
      </c>
      <c r="GM1815">
        <f>ROUND(O1815+X1815+Y1815,0)+GX1815</f>
        <v/>
      </c>
      <c r="GN1815">
        <f>IF(OR(BI1815=0,BI1815=1),GM1815-GX1815,0)</f>
        <v/>
      </c>
      <c r="GO1815">
        <f>IF(BI1815=2,GM1815-GX1815,0)</f>
        <v/>
      </c>
      <c r="GP1815">
        <f>IF(BI1815=4,GM1815-GX1815,0)</f>
        <v/>
      </c>
      <c r="GR1815" t="n">
        <v>0</v>
      </c>
      <c r="GS1815" t="n">
        <v>3</v>
      </c>
      <c r="GT1815" t="n">
        <v>0</v>
      </c>
      <c r="GU1815" t="inlineStr"/>
      <c r="GV1815">
        <f>ROUND((GT1815),2)</f>
        <v/>
      </c>
      <c r="GW1815" t="n">
        <v>1</v>
      </c>
      <c r="GX1815">
        <f>ROUND(HC1815*I1815,0)</f>
        <v/>
      </c>
      <c r="HA1815" t="n">
        <v>0</v>
      </c>
      <c r="HB1815" t="n">
        <v>0</v>
      </c>
      <c r="HC1815">
        <f>GV1815*GW1815</f>
        <v/>
      </c>
      <c r="HE1815" t="inlineStr"/>
      <c r="HF1815" t="inlineStr"/>
      <c r="HM1815" t="inlineStr"/>
      <c r="HN1815" t="inlineStr">
        <is>
          <t>Пр/812-016.0-1</t>
        </is>
      </c>
      <c r="HO1815" t="inlineStr">
        <is>
          <t>Пр/774-016.0</t>
        </is>
      </c>
      <c r="HP181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81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815" t="n">
        <v>0</v>
      </c>
      <c r="IK1815" t="n">
        <v>0</v>
      </c>
    </row>
    <row r="1816"/>
    <row r="1817">
      <c r="A1817" s="435" t="n">
        <v>51</v>
      </c>
      <c r="B1817" s="435">
        <f>B1811</f>
        <v/>
      </c>
      <c r="C1817" s="435">
        <f>A1811</f>
        <v/>
      </c>
      <c r="D1817" s="435">
        <f>ROW(A1811)</f>
        <v/>
      </c>
      <c r="E1817" s="435" t="n"/>
      <c r="F1817" s="435">
        <f>IF(F1811&lt;&gt;"",F1811,"")</f>
        <v/>
      </c>
      <c r="G1817" s="435">
        <f>IF(G1811&lt;&gt;"",G1811,"")</f>
        <v/>
      </c>
      <c r="H1817" s="435" t="n">
        <v>0</v>
      </c>
      <c r="I1817" s="435" t="n"/>
      <c r="J1817" s="435" t="n"/>
      <c r="K1817" s="435" t="n"/>
      <c r="L1817" s="435" t="n"/>
      <c r="M1817" s="435" t="n"/>
      <c r="N1817" s="435" t="n"/>
      <c r="O1817" s="435" t="n">
        <v>0</v>
      </c>
      <c r="P1817" s="435" t="n">
        <v>0</v>
      </c>
      <c r="Q1817" s="435" t="n">
        <v>0</v>
      </c>
      <c r="R1817" s="435" t="n">
        <v>0</v>
      </c>
      <c r="S1817" s="435" t="n">
        <v>0</v>
      </c>
      <c r="T1817" s="435" t="n">
        <v>0</v>
      </c>
      <c r="U1817" s="435" t="n">
        <v>0</v>
      </c>
      <c r="V1817" s="435" t="n">
        <v>0</v>
      </c>
      <c r="W1817" s="435" t="n">
        <v>0</v>
      </c>
      <c r="X1817" s="435" t="n">
        <v>0</v>
      </c>
      <c r="Y1817" s="435" t="n">
        <v>0</v>
      </c>
      <c r="Z1817" s="435" t="n"/>
      <c r="AA1817" s="435" t="n"/>
      <c r="AB1817" s="435" t="n"/>
      <c r="AC1817" s="435" t="n"/>
      <c r="AD1817" s="435" t="n"/>
      <c r="AE1817" s="435" t="n"/>
      <c r="AF1817" s="435" t="n"/>
      <c r="AG1817" s="435" t="n"/>
      <c r="AH1817" s="435" t="n"/>
      <c r="AI1817" s="435" t="n"/>
      <c r="AJ1817" s="435" t="n"/>
      <c r="AK1817" s="435" t="n"/>
      <c r="AL1817" s="435" t="n"/>
      <c r="AM1817" s="435" t="n"/>
      <c r="AN1817" s="435" t="n"/>
      <c r="AO1817" s="435">
        <f>ROUND(BX1817,0)</f>
        <v/>
      </c>
      <c r="AP1817" s="435">
        <f>ROUND(BY1817,0)</f>
        <v/>
      </c>
      <c r="AQ1817" s="435">
        <f>ROUND(BZ1817,0)</f>
        <v/>
      </c>
      <c r="AR1817" s="435">
        <f>ROUND(CA1817,0)</f>
        <v/>
      </c>
      <c r="AS1817" s="435">
        <f>ROUND(CB1817,0)</f>
        <v/>
      </c>
      <c r="AT1817" s="435">
        <f>ROUND(CC1817,0)</f>
        <v/>
      </c>
      <c r="AU1817" s="435">
        <f>ROUND(CD1817,0)</f>
        <v/>
      </c>
      <c r="AV1817" s="435">
        <f>ROUND(CE1817,0)</f>
        <v/>
      </c>
      <c r="AW1817" s="435">
        <f>ROUND(CF1817,0)</f>
        <v/>
      </c>
      <c r="AX1817" s="435">
        <f>ROUND(CG1817,0)</f>
        <v/>
      </c>
      <c r="AY1817" s="435">
        <f>ROUND(CH1817,0)</f>
        <v/>
      </c>
      <c r="AZ1817" s="435">
        <f>ROUND(CI1817,0)</f>
        <v/>
      </c>
      <c r="BA1817" s="435">
        <f>ROUND(CJ1817,0)</f>
        <v/>
      </c>
      <c r="BB1817" s="435">
        <f>ROUND(CK1817,0)</f>
        <v/>
      </c>
      <c r="BC1817" s="435">
        <f>ROUND(CL1817,0)</f>
        <v/>
      </c>
      <c r="BD1817" s="435">
        <f>ROUND(CM1817,0)</f>
        <v/>
      </c>
      <c r="BE1817" s="435" t="n"/>
      <c r="BF1817" s="435" t="n"/>
      <c r="BG1817" s="435" t="n"/>
      <c r="BH1817" s="435" t="n"/>
      <c r="BI1817" s="435" t="n"/>
      <c r="BJ1817" s="435" t="n"/>
      <c r="BK1817" s="435" t="n"/>
      <c r="BL1817" s="435" t="n"/>
      <c r="BM1817" s="435" t="n"/>
      <c r="BN1817" s="435" t="n"/>
      <c r="BO1817" s="435" t="n"/>
      <c r="BP1817" s="435" t="n"/>
      <c r="BQ1817" s="435" t="n"/>
      <c r="BR1817" s="435" t="n"/>
      <c r="BS1817" s="435" t="n"/>
      <c r="BT1817" s="435" t="n"/>
      <c r="BU1817" s="435" t="n"/>
      <c r="BV1817" s="435" t="n"/>
      <c r="BW1817" s="435" t="n"/>
      <c r="BX1817" s="435" t="n"/>
      <c r="BY1817" s="435" t="n"/>
      <c r="BZ1817" s="435" t="n"/>
      <c r="CA1817" s="435" t="n"/>
      <c r="CB1817" s="435" t="n"/>
      <c r="CC1817" s="435" t="n"/>
      <c r="CD1817" s="435" t="n"/>
      <c r="CE1817" s="435" t="n"/>
      <c r="CF1817" s="435" t="n"/>
      <c r="CG1817" s="435" t="n"/>
      <c r="CH1817" s="435" t="n"/>
      <c r="CI1817" s="435" t="n"/>
      <c r="CJ1817" s="435" t="n"/>
      <c r="CK1817" s="435" t="n"/>
      <c r="CL1817" s="435" t="n"/>
      <c r="CM1817" s="435" t="n"/>
      <c r="CN1817" s="435" t="n"/>
      <c r="CO1817" s="435" t="n"/>
      <c r="CP1817" s="435" t="n"/>
      <c r="CQ1817" s="435" t="n"/>
      <c r="CR1817" s="435" t="n"/>
      <c r="CS1817" s="435" t="n"/>
      <c r="CT1817" s="435" t="n"/>
      <c r="CU1817" s="435" t="n"/>
      <c r="CV1817" s="435" t="n"/>
      <c r="CW1817" s="435" t="n"/>
      <c r="CX1817" s="435" t="n"/>
      <c r="CY1817" s="435" t="n"/>
      <c r="CZ1817" s="435" t="n"/>
      <c r="DA1817" s="435" t="n"/>
      <c r="DB1817" s="435" t="n"/>
      <c r="DC1817" s="435" t="n"/>
      <c r="DD1817" s="435" t="n"/>
      <c r="DE1817" s="435" t="n"/>
      <c r="DF1817" s="435" t="n"/>
      <c r="DG1817" s="436" t="n"/>
      <c r="DH1817" s="436" t="n"/>
      <c r="DI1817" s="436" t="n"/>
      <c r="DJ1817" s="436" t="n"/>
      <c r="DK1817" s="436" t="n"/>
      <c r="DL1817" s="436" t="n"/>
      <c r="DM1817" s="436" t="n"/>
      <c r="DN1817" s="436" t="n"/>
      <c r="DO1817" s="436" t="n"/>
      <c r="DP1817" s="436" t="n"/>
      <c r="DQ1817" s="436" t="n"/>
      <c r="DR1817" s="436" t="n"/>
      <c r="DS1817" s="436" t="n"/>
      <c r="DT1817" s="436" t="n"/>
      <c r="DU1817" s="436" t="n"/>
      <c r="DV1817" s="436" t="n"/>
      <c r="DW1817" s="436" t="n"/>
      <c r="DX1817" s="436" t="n"/>
      <c r="DY1817" s="436" t="n"/>
      <c r="DZ1817" s="436" t="n"/>
      <c r="EA1817" s="436" t="n"/>
      <c r="EB1817" s="436" t="n"/>
      <c r="EC1817" s="436" t="n"/>
      <c r="ED1817" s="436" t="n"/>
      <c r="EE1817" s="436" t="n"/>
      <c r="EF1817" s="436" t="n"/>
      <c r="EG1817" s="436" t="n"/>
      <c r="EH1817" s="436" t="n"/>
      <c r="EI1817" s="436" t="n"/>
      <c r="EJ1817" s="436" t="n"/>
      <c r="EK1817" s="436" t="n"/>
      <c r="EL1817" s="436" t="n"/>
      <c r="EM1817" s="436" t="n"/>
      <c r="EN1817" s="436" t="n"/>
      <c r="EO1817" s="436" t="n"/>
      <c r="EP1817" s="436" t="n"/>
      <c r="EQ1817" s="436" t="n"/>
      <c r="ER1817" s="436" t="n"/>
      <c r="ES1817" s="436" t="n"/>
      <c r="ET1817" s="436" t="n"/>
      <c r="EU1817" s="436" t="n"/>
      <c r="EV1817" s="436" t="n"/>
      <c r="EW1817" s="436" t="n"/>
      <c r="EX1817" s="436" t="n"/>
      <c r="EY1817" s="436" t="n"/>
      <c r="EZ1817" s="436" t="n"/>
      <c r="FA1817" s="436" t="n"/>
      <c r="FB1817" s="436" t="n"/>
      <c r="FC1817" s="436" t="n"/>
      <c r="FD1817" s="436" t="n"/>
      <c r="FE1817" s="436" t="n"/>
      <c r="FF1817" s="436" t="n"/>
      <c r="FG1817" s="436" t="n"/>
      <c r="FH1817" s="436" t="n"/>
      <c r="FI1817" s="436" t="n"/>
      <c r="FJ1817" s="436" t="n"/>
      <c r="FK1817" s="436" t="n"/>
      <c r="FL1817" s="436" t="n"/>
      <c r="FM1817" s="436" t="n"/>
      <c r="FN1817" s="436" t="n"/>
      <c r="FO1817" s="436" t="n"/>
      <c r="FP1817" s="436" t="n"/>
      <c r="FQ1817" s="436" t="n"/>
      <c r="FR1817" s="436" t="n"/>
      <c r="FS1817" s="436" t="n"/>
      <c r="FT1817" s="436" t="n"/>
      <c r="FU1817" s="436" t="n"/>
      <c r="FV1817" s="436" t="n"/>
      <c r="FW1817" s="436" t="n"/>
      <c r="FX1817" s="436" t="n"/>
      <c r="FY1817" s="436" t="n"/>
      <c r="FZ1817" s="436" t="n"/>
      <c r="GA1817" s="436" t="n"/>
      <c r="GB1817" s="436" t="n"/>
      <c r="GC1817" s="436" t="n"/>
      <c r="GD1817" s="436" t="n"/>
      <c r="GE1817" s="436" t="n"/>
      <c r="GF1817" s="436" t="n"/>
      <c r="GG1817" s="436" t="n"/>
      <c r="GH1817" s="436" t="n"/>
      <c r="GI1817" s="436" t="n"/>
      <c r="GJ1817" s="436" t="n"/>
      <c r="GK1817" s="436" t="n"/>
      <c r="GL1817" s="436" t="n"/>
      <c r="GM1817" s="436" t="n"/>
      <c r="GN1817" s="436" t="n"/>
      <c r="GO1817" s="436" t="n"/>
      <c r="GP1817" s="436" t="n"/>
      <c r="GQ1817" s="436" t="n"/>
      <c r="GR1817" s="436" t="n"/>
      <c r="GS1817" s="436" t="n"/>
      <c r="GT1817" s="436" t="n"/>
      <c r="GU1817" s="436" t="n"/>
      <c r="GV1817" s="436" t="n"/>
      <c r="GW1817" s="436" t="n"/>
      <c r="GX1817" s="436" t="n">
        <v>0</v>
      </c>
    </row>
    <row r="1818"/>
    <row r="1819">
      <c r="A1819" s="437" t="n">
        <v>50</v>
      </c>
      <c r="B1819" s="437" t="n">
        <v>0</v>
      </c>
      <c r="C1819" s="437" t="n">
        <v>0</v>
      </c>
      <c r="D1819" s="437" t="n">
        <v>1</v>
      </c>
      <c r="E1819" s="437" t="n">
        <v>201</v>
      </c>
      <c r="F1819" s="437">
        <f>ROUND(Source!O1817,O1819)</f>
        <v/>
      </c>
      <c r="G1819" s="437" t="inlineStr">
        <is>
          <t>ПЗ</t>
        </is>
      </c>
      <c r="H1819" s="437" t="inlineStr">
        <is>
          <t>Прямые затраты</t>
        </is>
      </c>
      <c r="I1819" s="437" t="n"/>
      <c r="J1819" s="437" t="n"/>
      <c r="K1819" s="437" t="n">
        <v>201</v>
      </c>
      <c r="L1819" s="437" t="n">
        <v>1</v>
      </c>
      <c r="M1819" s="437" t="n">
        <v>3</v>
      </c>
      <c r="N1819" s="437" t="inlineStr"/>
      <c r="O1819" s="437" t="n">
        <v>0</v>
      </c>
      <c r="P1819" s="437" t="n"/>
      <c r="Q1819" s="437" t="n"/>
      <c r="R1819" s="437" t="n"/>
      <c r="S1819" s="437" t="n"/>
      <c r="T1819" s="437" t="n"/>
      <c r="U1819" s="437" t="n"/>
      <c r="V1819" s="437" t="n"/>
      <c r="W1819" s="437" t="n">
        <v>0</v>
      </c>
      <c r="X1819" s="437" t="n">
        <v>1</v>
      </c>
      <c r="Y1819" s="437" t="n">
        <v>0</v>
      </c>
      <c r="Z1819" s="437" t="n"/>
      <c r="AA1819" s="437" t="n"/>
      <c r="AB1819" s="437" t="n"/>
    </row>
    <row r="1820">
      <c r="A1820" s="437" t="n">
        <v>50</v>
      </c>
      <c r="B1820" s="437" t="n">
        <v>0</v>
      </c>
      <c r="C1820" s="437" t="n">
        <v>0</v>
      </c>
      <c r="D1820" s="437" t="n">
        <v>1</v>
      </c>
      <c r="E1820" s="437" t="n">
        <v>202</v>
      </c>
      <c r="F1820" s="437">
        <f>ROUND(Source!P1817,O1820)</f>
        <v/>
      </c>
      <c r="G1820" s="437" t="inlineStr">
        <is>
          <t>СтМатОб</t>
        </is>
      </c>
      <c r="H1820" s="437" t="inlineStr">
        <is>
          <t>Стоимость материальных ресурсов (всего)</t>
        </is>
      </c>
      <c r="I1820" s="437" t="n"/>
      <c r="J1820" s="437" t="n"/>
      <c r="K1820" s="437" t="n">
        <v>202</v>
      </c>
      <c r="L1820" s="437" t="n">
        <v>2</v>
      </c>
      <c r="M1820" s="437" t="n">
        <v>3</v>
      </c>
      <c r="N1820" s="437" t="inlineStr"/>
      <c r="O1820" s="437" t="n">
        <v>0</v>
      </c>
      <c r="P1820" s="437" t="n"/>
      <c r="Q1820" s="437" t="n"/>
      <c r="R1820" s="437" t="n"/>
      <c r="S1820" s="437" t="n"/>
      <c r="T1820" s="437" t="n"/>
      <c r="U1820" s="437" t="n"/>
      <c r="V1820" s="437" t="n"/>
      <c r="W1820" s="437" t="n">
        <v>0</v>
      </c>
      <c r="X1820" s="437" t="n">
        <v>1</v>
      </c>
      <c r="Y1820" s="437" t="n">
        <v>0</v>
      </c>
      <c r="Z1820" s="437" t="n"/>
      <c r="AA1820" s="437" t="n"/>
      <c r="AB1820" s="437" t="n"/>
    </row>
    <row r="1821">
      <c r="A1821" s="437" t="n">
        <v>50</v>
      </c>
      <c r="B1821" s="437" t="n">
        <v>0</v>
      </c>
      <c r="C1821" s="437" t="n">
        <v>0</v>
      </c>
      <c r="D1821" s="437" t="n">
        <v>1</v>
      </c>
      <c r="E1821" s="437" t="n">
        <v>222</v>
      </c>
      <c r="F1821" s="437">
        <f>ROUND(Source!AO1817,O1821)</f>
        <v/>
      </c>
      <c r="G1821" s="437" t="inlineStr">
        <is>
          <t>СтМатОбЗак</t>
        </is>
      </c>
      <c r="H1821" s="437" t="inlineStr">
        <is>
          <t>Стоимость материалов и оборудования заказчика</t>
        </is>
      </c>
      <c r="I1821" s="437" t="n"/>
      <c r="J1821" s="437" t="n"/>
      <c r="K1821" s="437" t="n">
        <v>222</v>
      </c>
      <c r="L1821" s="437" t="n">
        <v>3</v>
      </c>
      <c r="M1821" s="437" t="n">
        <v>3</v>
      </c>
      <c r="N1821" s="437" t="inlineStr"/>
      <c r="O1821" s="437" t="n">
        <v>0</v>
      </c>
      <c r="P1821" s="437" t="n"/>
      <c r="Q1821" s="437" t="n"/>
      <c r="R1821" s="437" t="n"/>
      <c r="S1821" s="437" t="n"/>
      <c r="T1821" s="437" t="n"/>
      <c r="U1821" s="437" t="n"/>
      <c r="V1821" s="437" t="n"/>
      <c r="W1821" s="437" t="n">
        <v>0</v>
      </c>
      <c r="X1821" s="437" t="n">
        <v>1</v>
      </c>
      <c r="Y1821" s="437" t="n">
        <v>0</v>
      </c>
      <c r="Z1821" s="437" t="n"/>
      <c r="AA1821" s="437" t="n"/>
      <c r="AB1821" s="437" t="n"/>
    </row>
    <row r="1822">
      <c r="A1822" s="437" t="n">
        <v>50</v>
      </c>
      <c r="B1822" s="437" t="n">
        <v>0</v>
      </c>
      <c r="C1822" s="437" t="n">
        <v>0</v>
      </c>
      <c r="D1822" s="437" t="n">
        <v>1</v>
      </c>
      <c r="E1822" s="437" t="n">
        <v>225</v>
      </c>
      <c r="F1822" s="437">
        <f>ROUND(Source!AV1817,O1822)</f>
        <v/>
      </c>
      <c r="G1822" s="437" t="inlineStr">
        <is>
          <t>СтМатОбПод</t>
        </is>
      </c>
      <c r="H1822" s="437" t="inlineStr">
        <is>
          <t>Стоимость материалов и оборудования подрядчика</t>
        </is>
      </c>
      <c r="I1822" s="437" t="n"/>
      <c r="J1822" s="437" t="n"/>
      <c r="K1822" s="437" t="n">
        <v>225</v>
      </c>
      <c r="L1822" s="437" t="n">
        <v>4</v>
      </c>
      <c r="M1822" s="437" t="n">
        <v>3</v>
      </c>
      <c r="N1822" s="437" t="inlineStr"/>
      <c r="O1822" s="437" t="n">
        <v>0</v>
      </c>
      <c r="P1822" s="437" t="n"/>
      <c r="Q1822" s="437" t="n"/>
      <c r="R1822" s="437" t="n"/>
      <c r="S1822" s="437" t="n"/>
      <c r="T1822" s="437" t="n"/>
      <c r="U1822" s="437" t="n"/>
      <c r="V1822" s="437" t="n"/>
      <c r="W1822" s="437" t="n">
        <v>0</v>
      </c>
      <c r="X1822" s="437" t="n">
        <v>1</v>
      </c>
      <c r="Y1822" s="437" t="n">
        <v>0</v>
      </c>
      <c r="Z1822" s="437" t="n"/>
      <c r="AA1822" s="437" t="n"/>
      <c r="AB1822" s="437" t="n"/>
    </row>
    <row r="1823">
      <c r="A1823" s="437" t="n">
        <v>50</v>
      </c>
      <c r="B1823" s="437" t="n">
        <v>0</v>
      </c>
      <c r="C1823" s="437" t="n">
        <v>0</v>
      </c>
      <c r="D1823" s="437" t="n">
        <v>1</v>
      </c>
      <c r="E1823" s="437" t="n">
        <v>226</v>
      </c>
      <c r="F1823" s="437">
        <f>ROUND(Source!AW1817,O1823)</f>
        <v/>
      </c>
      <c r="G1823" s="437" t="inlineStr">
        <is>
          <t>СтМат</t>
        </is>
      </c>
      <c r="H1823" s="437" t="inlineStr">
        <is>
          <t>Стоимость материалов (всего)</t>
        </is>
      </c>
      <c r="I1823" s="437" t="n"/>
      <c r="J1823" s="437" t="n"/>
      <c r="K1823" s="437" t="n">
        <v>226</v>
      </c>
      <c r="L1823" s="437" t="n">
        <v>5</v>
      </c>
      <c r="M1823" s="437" t="n">
        <v>3</v>
      </c>
      <c r="N1823" s="437" t="inlineStr"/>
      <c r="O1823" s="437" t="n">
        <v>0</v>
      </c>
      <c r="P1823" s="437" t="n"/>
      <c r="Q1823" s="437" t="n"/>
      <c r="R1823" s="437" t="n"/>
      <c r="S1823" s="437" t="n"/>
      <c r="T1823" s="437" t="n"/>
      <c r="U1823" s="437" t="n"/>
      <c r="V1823" s="437" t="n"/>
      <c r="W1823" s="437" t="n">
        <v>0</v>
      </c>
      <c r="X1823" s="437" t="n">
        <v>1</v>
      </c>
      <c r="Y1823" s="437" t="n">
        <v>0</v>
      </c>
      <c r="Z1823" s="437" t="n"/>
      <c r="AA1823" s="437" t="n"/>
      <c r="AB1823" s="437" t="n"/>
    </row>
    <row r="1824">
      <c r="A1824" s="437" t="n">
        <v>50</v>
      </c>
      <c r="B1824" s="437" t="n">
        <v>0</v>
      </c>
      <c r="C1824" s="437" t="n">
        <v>0</v>
      </c>
      <c r="D1824" s="437" t="n">
        <v>1</v>
      </c>
      <c r="E1824" s="437" t="n">
        <v>227</v>
      </c>
      <c r="F1824" s="437">
        <f>ROUND(Source!AX1817,O1824)</f>
        <v/>
      </c>
      <c r="G1824" s="437" t="inlineStr">
        <is>
          <t>СтМатЗак</t>
        </is>
      </c>
      <c r="H1824" s="437" t="inlineStr">
        <is>
          <t>Стоимость материалов заказчика</t>
        </is>
      </c>
      <c r="I1824" s="437" t="n"/>
      <c r="J1824" s="437" t="n"/>
      <c r="K1824" s="437" t="n">
        <v>227</v>
      </c>
      <c r="L1824" s="437" t="n">
        <v>6</v>
      </c>
      <c r="M1824" s="437" t="n">
        <v>3</v>
      </c>
      <c r="N1824" s="437" t="inlineStr"/>
      <c r="O1824" s="437" t="n">
        <v>0</v>
      </c>
      <c r="P1824" s="437" t="n"/>
      <c r="Q1824" s="437" t="n"/>
      <c r="R1824" s="437" t="n"/>
      <c r="S1824" s="437" t="n"/>
      <c r="T1824" s="437" t="n"/>
      <c r="U1824" s="437" t="n"/>
      <c r="V1824" s="437" t="n"/>
      <c r="W1824" s="437" t="n">
        <v>0</v>
      </c>
      <c r="X1824" s="437" t="n">
        <v>1</v>
      </c>
      <c r="Y1824" s="437" t="n">
        <v>0</v>
      </c>
      <c r="Z1824" s="437" t="n"/>
      <c r="AA1824" s="437" t="n"/>
      <c r="AB1824" s="437" t="n"/>
    </row>
    <row r="1825">
      <c r="A1825" s="437" t="n">
        <v>50</v>
      </c>
      <c r="B1825" s="437" t="n">
        <v>0</v>
      </c>
      <c r="C1825" s="437" t="n">
        <v>0</v>
      </c>
      <c r="D1825" s="437" t="n">
        <v>1</v>
      </c>
      <c r="E1825" s="437" t="n">
        <v>228</v>
      </c>
      <c r="F1825" s="437">
        <f>ROUND(Source!AY1817,O1825)</f>
        <v/>
      </c>
      <c r="G1825" s="437" t="inlineStr">
        <is>
          <t>СтМатПод</t>
        </is>
      </c>
      <c r="H1825" s="437" t="inlineStr">
        <is>
          <t>Стоимость материалов подрядчика</t>
        </is>
      </c>
      <c r="I1825" s="437" t="n"/>
      <c r="J1825" s="437" t="n"/>
      <c r="K1825" s="437" t="n">
        <v>228</v>
      </c>
      <c r="L1825" s="437" t="n">
        <v>7</v>
      </c>
      <c r="M1825" s="437" t="n">
        <v>3</v>
      </c>
      <c r="N1825" s="437" t="inlineStr"/>
      <c r="O1825" s="437" t="n">
        <v>0</v>
      </c>
      <c r="P1825" s="437" t="n"/>
      <c r="Q1825" s="437" t="n"/>
      <c r="R1825" s="437" t="n"/>
      <c r="S1825" s="437" t="n"/>
      <c r="T1825" s="437" t="n"/>
      <c r="U1825" s="437" t="n"/>
      <c r="V1825" s="437" t="n"/>
      <c r="W1825" s="437" t="n">
        <v>0</v>
      </c>
      <c r="X1825" s="437" t="n">
        <v>1</v>
      </c>
      <c r="Y1825" s="437" t="n">
        <v>0</v>
      </c>
      <c r="Z1825" s="437" t="n"/>
      <c r="AA1825" s="437" t="n"/>
      <c r="AB1825" s="437" t="n"/>
    </row>
    <row r="1826">
      <c r="A1826" s="437" t="n">
        <v>50</v>
      </c>
      <c r="B1826" s="437" t="n">
        <v>0</v>
      </c>
      <c r="C1826" s="437" t="n">
        <v>0</v>
      </c>
      <c r="D1826" s="437" t="n">
        <v>1</v>
      </c>
      <c r="E1826" s="437" t="n">
        <v>216</v>
      </c>
      <c r="F1826" s="437">
        <f>ROUND(Source!AP1817,O1826)</f>
        <v/>
      </c>
      <c r="G1826" s="437" t="inlineStr">
        <is>
          <t>Оборуд</t>
        </is>
      </c>
      <c r="H1826" s="437" t="inlineStr">
        <is>
          <t>Стоимость оборудования (всего)</t>
        </is>
      </c>
      <c r="I1826" s="437" t="n"/>
      <c r="J1826" s="437" t="n"/>
      <c r="K1826" s="437" t="n">
        <v>216</v>
      </c>
      <c r="L1826" s="437" t="n">
        <v>8</v>
      </c>
      <c r="M1826" s="437" t="n">
        <v>3</v>
      </c>
      <c r="N1826" s="437" t="inlineStr"/>
      <c r="O1826" s="437" t="n">
        <v>0</v>
      </c>
      <c r="P1826" s="437" t="n"/>
      <c r="Q1826" s="437" t="n"/>
      <c r="R1826" s="437" t="n"/>
      <c r="S1826" s="437" t="n"/>
      <c r="T1826" s="437" t="n"/>
      <c r="U1826" s="437" t="n"/>
      <c r="V1826" s="437" t="n"/>
      <c r="W1826" s="437" t="n">
        <v>0</v>
      </c>
      <c r="X1826" s="437" t="n">
        <v>1</v>
      </c>
      <c r="Y1826" s="437" t="n">
        <v>0</v>
      </c>
      <c r="Z1826" s="437" t="n"/>
      <c r="AA1826" s="437" t="n"/>
      <c r="AB1826" s="437" t="n"/>
    </row>
    <row r="1827">
      <c r="A1827" s="437" t="n">
        <v>50</v>
      </c>
      <c r="B1827" s="437" t="n">
        <v>0</v>
      </c>
      <c r="C1827" s="437" t="n">
        <v>0</v>
      </c>
      <c r="D1827" s="437" t="n">
        <v>1</v>
      </c>
      <c r="E1827" s="437" t="n">
        <v>223</v>
      </c>
      <c r="F1827" s="437">
        <f>ROUND(Source!AQ1817,O1827)</f>
        <v/>
      </c>
      <c r="G1827" s="437" t="inlineStr">
        <is>
          <t>ОборудЗак</t>
        </is>
      </c>
      <c r="H1827" s="437" t="inlineStr">
        <is>
          <t>Стоимость оборудования заказчика</t>
        </is>
      </c>
      <c r="I1827" s="437" t="n"/>
      <c r="J1827" s="437" t="n"/>
      <c r="K1827" s="437" t="n">
        <v>223</v>
      </c>
      <c r="L1827" s="437" t="n">
        <v>9</v>
      </c>
      <c r="M1827" s="437" t="n">
        <v>3</v>
      </c>
      <c r="N1827" s="437" t="inlineStr"/>
      <c r="O1827" s="437" t="n">
        <v>0</v>
      </c>
      <c r="P1827" s="437" t="n"/>
      <c r="Q1827" s="437" t="n"/>
      <c r="R1827" s="437" t="n"/>
      <c r="S1827" s="437" t="n"/>
      <c r="T1827" s="437" t="n"/>
      <c r="U1827" s="437" t="n"/>
      <c r="V1827" s="437" t="n"/>
      <c r="W1827" s="437" t="n">
        <v>0</v>
      </c>
      <c r="X1827" s="437" t="n">
        <v>1</v>
      </c>
      <c r="Y1827" s="437" t="n">
        <v>0</v>
      </c>
      <c r="Z1827" s="437" t="n"/>
      <c r="AA1827" s="437" t="n"/>
      <c r="AB1827" s="437" t="n"/>
    </row>
    <row r="1828">
      <c r="A1828" s="437" t="n">
        <v>50</v>
      </c>
      <c r="B1828" s="437" t="n">
        <v>0</v>
      </c>
      <c r="C1828" s="437" t="n">
        <v>0</v>
      </c>
      <c r="D1828" s="437" t="n">
        <v>1</v>
      </c>
      <c r="E1828" s="437" t="n">
        <v>229</v>
      </c>
      <c r="F1828" s="437">
        <f>ROUND(Source!AZ1817,O1828)</f>
        <v/>
      </c>
      <c r="G1828" s="437" t="inlineStr">
        <is>
          <t>ОборудПод</t>
        </is>
      </c>
      <c r="H1828" s="437" t="inlineStr">
        <is>
          <t>Стоимость оборудования подрядчика</t>
        </is>
      </c>
      <c r="I1828" s="437" t="n"/>
      <c r="J1828" s="437" t="n"/>
      <c r="K1828" s="437" t="n">
        <v>229</v>
      </c>
      <c r="L1828" s="437" t="n">
        <v>10</v>
      </c>
      <c r="M1828" s="437" t="n">
        <v>3</v>
      </c>
      <c r="N1828" s="437" t="inlineStr"/>
      <c r="O1828" s="437" t="n">
        <v>0</v>
      </c>
      <c r="P1828" s="437" t="n"/>
      <c r="Q1828" s="437" t="n"/>
      <c r="R1828" s="437" t="n"/>
      <c r="S1828" s="437" t="n"/>
      <c r="T1828" s="437" t="n"/>
      <c r="U1828" s="437" t="n"/>
      <c r="V1828" s="437" t="n"/>
      <c r="W1828" s="437" t="n">
        <v>0</v>
      </c>
      <c r="X1828" s="437" t="n">
        <v>1</v>
      </c>
      <c r="Y1828" s="437" t="n">
        <v>0</v>
      </c>
      <c r="Z1828" s="437" t="n"/>
      <c r="AA1828" s="437" t="n"/>
      <c r="AB1828" s="437" t="n"/>
    </row>
    <row r="1829">
      <c r="A1829" s="437" t="n">
        <v>50</v>
      </c>
      <c r="B1829" s="437" t="n">
        <v>0</v>
      </c>
      <c r="C1829" s="437" t="n">
        <v>0</v>
      </c>
      <c r="D1829" s="437" t="n">
        <v>1</v>
      </c>
      <c r="E1829" s="437" t="n">
        <v>203</v>
      </c>
      <c r="F1829" s="437">
        <f>ROUND(Source!Q1817,O1829)</f>
        <v/>
      </c>
      <c r="G1829" s="437" t="inlineStr">
        <is>
          <t>ЭММ</t>
        </is>
      </c>
      <c r="H1829" s="437" t="inlineStr">
        <is>
          <t>Эксплуатация машин</t>
        </is>
      </c>
      <c r="I1829" s="437" t="n"/>
      <c r="J1829" s="437" t="n"/>
      <c r="K1829" s="437" t="n">
        <v>203</v>
      </c>
      <c r="L1829" s="437" t="n">
        <v>11</v>
      </c>
      <c r="M1829" s="437" t="n">
        <v>3</v>
      </c>
      <c r="N1829" s="437" t="inlineStr"/>
      <c r="O1829" s="437" t="n">
        <v>0</v>
      </c>
      <c r="P1829" s="437" t="n"/>
      <c r="Q1829" s="437" t="n"/>
      <c r="R1829" s="437" t="n"/>
      <c r="S1829" s="437" t="n"/>
      <c r="T1829" s="437" t="n"/>
      <c r="U1829" s="437" t="n"/>
      <c r="V1829" s="437" t="n"/>
      <c r="W1829" s="437" t="n">
        <v>0</v>
      </c>
      <c r="X1829" s="437" t="n">
        <v>1</v>
      </c>
      <c r="Y1829" s="437" t="n">
        <v>0</v>
      </c>
      <c r="Z1829" s="437" t="n"/>
      <c r="AA1829" s="437" t="n"/>
      <c r="AB1829" s="437" t="n"/>
    </row>
    <row r="1830">
      <c r="A1830" s="437" t="n">
        <v>50</v>
      </c>
      <c r="B1830" s="437" t="n">
        <v>0</v>
      </c>
      <c r="C1830" s="437" t="n">
        <v>0</v>
      </c>
      <c r="D1830" s="437" t="n">
        <v>1</v>
      </c>
      <c r="E1830" s="437" t="n">
        <v>231</v>
      </c>
      <c r="F1830" s="437">
        <f>ROUND(Source!BB1817,O1830)</f>
        <v/>
      </c>
      <c r="G1830" s="437" t="inlineStr">
        <is>
          <t>ЭММсНРиСП</t>
        </is>
      </c>
      <c r="H1830" s="437" t="inlineStr">
        <is>
          <t>Эксплуатация машин по ТСН-2001.16</t>
        </is>
      </c>
      <c r="I1830" s="437" t="n"/>
      <c r="J1830" s="437" t="n"/>
      <c r="K1830" s="437" t="n">
        <v>231</v>
      </c>
      <c r="L1830" s="437" t="n">
        <v>12</v>
      </c>
      <c r="M1830" s="437" t="n">
        <v>3</v>
      </c>
      <c r="N1830" s="437" t="inlineStr"/>
      <c r="O1830" s="437" t="n">
        <v>0</v>
      </c>
      <c r="P1830" s="437" t="n"/>
      <c r="Q1830" s="437" t="n"/>
      <c r="R1830" s="437" t="n"/>
      <c r="S1830" s="437" t="n"/>
      <c r="T1830" s="437" t="n"/>
      <c r="U1830" s="437" t="n"/>
      <c r="V1830" s="437" t="n"/>
      <c r="W1830" s="437" t="n">
        <v>0</v>
      </c>
      <c r="X1830" s="437" t="n">
        <v>1</v>
      </c>
      <c r="Y1830" s="437" t="n">
        <v>0</v>
      </c>
      <c r="Z1830" s="437" t="n"/>
      <c r="AA1830" s="437" t="n"/>
      <c r="AB1830" s="437" t="n"/>
    </row>
    <row r="1831">
      <c r="A1831" s="437" t="n">
        <v>50</v>
      </c>
      <c r="B1831" s="437" t="n">
        <v>0</v>
      </c>
      <c r="C1831" s="437" t="n">
        <v>0</v>
      </c>
      <c r="D1831" s="437" t="n">
        <v>1</v>
      </c>
      <c r="E1831" s="437" t="n">
        <v>204</v>
      </c>
      <c r="F1831" s="437">
        <f>ROUND(Source!R1817,O1831)</f>
        <v/>
      </c>
      <c r="G1831" s="437" t="inlineStr">
        <is>
          <t>ЗПМ</t>
        </is>
      </c>
      <c r="H1831" s="437" t="inlineStr">
        <is>
          <t>ЗП машинистов</t>
        </is>
      </c>
      <c r="I1831" s="437" t="n"/>
      <c r="J1831" s="437" t="n"/>
      <c r="K1831" s="437" t="n">
        <v>204</v>
      </c>
      <c r="L1831" s="437" t="n">
        <v>13</v>
      </c>
      <c r="M1831" s="437" t="n">
        <v>3</v>
      </c>
      <c r="N1831" s="437" t="inlineStr"/>
      <c r="O1831" s="437" t="n">
        <v>0</v>
      </c>
      <c r="P1831" s="437" t="n"/>
      <c r="Q1831" s="437" t="n"/>
      <c r="R1831" s="437" t="n"/>
      <c r="S1831" s="437" t="n"/>
      <c r="T1831" s="437" t="n"/>
      <c r="U1831" s="437" t="n"/>
      <c r="V1831" s="437" t="n"/>
      <c r="W1831" s="437" t="n">
        <v>0</v>
      </c>
      <c r="X1831" s="437" t="n">
        <v>1</v>
      </c>
      <c r="Y1831" s="437" t="n">
        <v>0</v>
      </c>
      <c r="Z1831" s="437" t="n"/>
      <c r="AA1831" s="437" t="n"/>
      <c r="AB1831" s="437" t="n"/>
    </row>
    <row r="1832">
      <c r="A1832" s="437" t="n">
        <v>50</v>
      </c>
      <c r="B1832" s="437" t="n">
        <v>0</v>
      </c>
      <c r="C1832" s="437" t="n">
        <v>0</v>
      </c>
      <c r="D1832" s="437" t="n">
        <v>1</v>
      </c>
      <c r="E1832" s="437" t="n">
        <v>205</v>
      </c>
      <c r="F1832" s="437">
        <f>ROUND(Source!S1817,O1832)</f>
        <v/>
      </c>
      <c r="G1832" s="437" t="inlineStr">
        <is>
          <t>ОЗП</t>
        </is>
      </c>
      <c r="H1832" s="437" t="inlineStr">
        <is>
          <t>Основная ЗП рабочих</t>
        </is>
      </c>
      <c r="I1832" s="437" t="n"/>
      <c r="J1832" s="437" t="n"/>
      <c r="K1832" s="437" t="n">
        <v>205</v>
      </c>
      <c r="L1832" s="437" t="n">
        <v>14</v>
      </c>
      <c r="M1832" s="437" t="n">
        <v>3</v>
      </c>
      <c r="N1832" s="437" t="inlineStr"/>
      <c r="O1832" s="437" t="n">
        <v>0</v>
      </c>
      <c r="P1832" s="437" t="n"/>
      <c r="Q1832" s="437" t="n"/>
      <c r="R1832" s="437" t="n"/>
      <c r="S1832" s="437" t="n"/>
      <c r="T1832" s="437" t="n"/>
      <c r="U1832" s="437" t="n"/>
      <c r="V1832" s="437" t="n"/>
      <c r="W1832" s="437" t="n">
        <v>0</v>
      </c>
      <c r="X1832" s="437" t="n">
        <v>1</v>
      </c>
      <c r="Y1832" s="437" t="n">
        <v>0</v>
      </c>
      <c r="Z1832" s="437" t="n"/>
      <c r="AA1832" s="437" t="n"/>
      <c r="AB1832" s="437" t="n"/>
    </row>
    <row r="1833">
      <c r="A1833" s="437" t="n">
        <v>50</v>
      </c>
      <c r="B1833" s="437" t="n">
        <v>0</v>
      </c>
      <c r="C1833" s="437" t="n">
        <v>0</v>
      </c>
      <c r="D1833" s="437" t="n">
        <v>1</v>
      </c>
      <c r="E1833" s="437" t="n">
        <v>232</v>
      </c>
      <c r="F1833" s="437">
        <f>ROUND(Source!BC1817,O1833)</f>
        <v/>
      </c>
      <c r="G1833" s="437" t="inlineStr">
        <is>
          <t>ОЗПсНРиСП</t>
        </is>
      </c>
      <c r="H1833" s="437" t="inlineStr">
        <is>
          <t>Основная ЗП рабочих по ТСН-2001.16</t>
        </is>
      </c>
      <c r="I1833" s="437" t="n"/>
      <c r="J1833" s="437" t="n"/>
      <c r="K1833" s="437" t="n">
        <v>232</v>
      </c>
      <c r="L1833" s="437" t="n">
        <v>15</v>
      </c>
      <c r="M1833" s="437" t="n">
        <v>3</v>
      </c>
      <c r="N1833" s="437" t="inlineStr"/>
      <c r="O1833" s="437" t="n">
        <v>0</v>
      </c>
      <c r="P1833" s="437" t="n"/>
      <c r="Q1833" s="437" t="n"/>
      <c r="R1833" s="437" t="n"/>
      <c r="S1833" s="437" t="n"/>
      <c r="T1833" s="437" t="n"/>
      <c r="U1833" s="437" t="n"/>
      <c r="V1833" s="437" t="n"/>
      <c r="W1833" s="437" t="n">
        <v>0</v>
      </c>
      <c r="X1833" s="437" t="n">
        <v>1</v>
      </c>
      <c r="Y1833" s="437" t="n">
        <v>0</v>
      </c>
      <c r="Z1833" s="437" t="n"/>
      <c r="AA1833" s="437" t="n"/>
      <c r="AB1833" s="437" t="n"/>
    </row>
    <row r="1834">
      <c r="A1834" s="437" t="n">
        <v>50</v>
      </c>
      <c r="B1834" s="437" t="n">
        <v>0</v>
      </c>
      <c r="C1834" s="437" t="n">
        <v>0</v>
      </c>
      <c r="D1834" s="437" t="n">
        <v>1</v>
      </c>
      <c r="E1834" s="437" t="n">
        <v>214</v>
      </c>
      <c r="F1834" s="437">
        <f>ROUND(Source!AS1817,O1834)</f>
        <v/>
      </c>
      <c r="G1834" s="437" t="inlineStr">
        <is>
          <t>Строит</t>
        </is>
      </c>
      <c r="H1834" s="437" t="inlineStr">
        <is>
          <t>Строительные работы с НР и СП</t>
        </is>
      </c>
      <c r="I1834" s="437" t="n"/>
      <c r="J1834" s="437" t="n"/>
      <c r="K1834" s="437" t="n">
        <v>214</v>
      </c>
      <c r="L1834" s="437" t="n">
        <v>16</v>
      </c>
      <c r="M1834" s="437" t="n">
        <v>3</v>
      </c>
      <c r="N1834" s="437" t="inlineStr"/>
      <c r="O1834" s="437" t="n">
        <v>0</v>
      </c>
      <c r="P1834" s="437" t="n"/>
      <c r="Q1834" s="437" t="n"/>
      <c r="R1834" s="437" t="n"/>
      <c r="S1834" s="437" t="n"/>
      <c r="T1834" s="437" t="n"/>
      <c r="U1834" s="437" t="n"/>
      <c r="V1834" s="437" t="n"/>
      <c r="W1834" s="437" t="n">
        <v>0</v>
      </c>
      <c r="X1834" s="437" t="n">
        <v>1</v>
      </c>
      <c r="Y1834" s="437" t="n">
        <v>0</v>
      </c>
      <c r="Z1834" s="437" t="n"/>
      <c r="AA1834" s="437" t="n"/>
      <c r="AB1834" s="437" t="n"/>
    </row>
    <row r="1835">
      <c r="A1835" s="437" t="n">
        <v>50</v>
      </c>
      <c r="B1835" s="437" t="n">
        <v>0</v>
      </c>
      <c r="C1835" s="437" t="n">
        <v>0</v>
      </c>
      <c r="D1835" s="437" t="n">
        <v>1</v>
      </c>
      <c r="E1835" s="437" t="n">
        <v>215</v>
      </c>
      <c r="F1835" s="437">
        <f>ROUND(Source!AT1817,O1835)</f>
        <v/>
      </c>
      <c r="G1835" s="437" t="inlineStr">
        <is>
          <t>Монтаж</t>
        </is>
      </c>
      <c r="H1835" s="437" t="inlineStr">
        <is>
          <t>Монтажные работы с НР и СП</t>
        </is>
      </c>
      <c r="I1835" s="437" t="n"/>
      <c r="J1835" s="437" t="n"/>
      <c r="K1835" s="437" t="n">
        <v>215</v>
      </c>
      <c r="L1835" s="437" t="n">
        <v>17</v>
      </c>
      <c r="M1835" s="437" t="n">
        <v>3</v>
      </c>
      <c r="N1835" s="437" t="inlineStr"/>
      <c r="O1835" s="437" t="n">
        <v>0</v>
      </c>
      <c r="P1835" s="437" t="n"/>
      <c r="Q1835" s="437" t="n"/>
      <c r="R1835" s="437" t="n"/>
      <c r="S1835" s="437" t="n"/>
      <c r="T1835" s="437" t="n"/>
      <c r="U1835" s="437" t="n"/>
      <c r="V1835" s="437" t="n"/>
      <c r="W1835" s="437" t="n">
        <v>0</v>
      </c>
      <c r="X1835" s="437" t="n">
        <v>1</v>
      </c>
      <c r="Y1835" s="437" t="n">
        <v>0</v>
      </c>
      <c r="Z1835" s="437" t="n"/>
      <c r="AA1835" s="437" t="n"/>
      <c r="AB1835" s="437" t="n"/>
    </row>
    <row r="1836">
      <c r="A1836" s="437" t="n">
        <v>50</v>
      </c>
      <c r="B1836" s="437" t="n">
        <v>0</v>
      </c>
      <c r="C1836" s="437" t="n">
        <v>0</v>
      </c>
      <c r="D1836" s="437" t="n">
        <v>1</v>
      </c>
      <c r="E1836" s="437" t="n">
        <v>217</v>
      </c>
      <c r="F1836" s="437">
        <f>ROUND(Source!AU1817,O1836)</f>
        <v/>
      </c>
      <c r="G1836" s="437" t="inlineStr">
        <is>
          <t>Прочие</t>
        </is>
      </c>
      <c r="H1836" s="437" t="inlineStr">
        <is>
          <t>Прочие работы с НР и СП</t>
        </is>
      </c>
      <c r="I1836" s="437" t="n"/>
      <c r="J1836" s="437" t="n"/>
      <c r="K1836" s="437" t="n">
        <v>217</v>
      </c>
      <c r="L1836" s="437" t="n">
        <v>18</v>
      </c>
      <c r="M1836" s="437" t="n">
        <v>3</v>
      </c>
      <c r="N1836" s="437" t="inlineStr"/>
      <c r="O1836" s="437" t="n">
        <v>0</v>
      </c>
      <c r="P1836" s="437" t="n"/>
      <c r="Q1836" s="437" t="n"/>
      <c r="R1836" s="437" t="n"/>
      <c r="S1836" s="437" t="n"/>
      <c r="T1836" s="437" t="n"/>
      <c r="U1836" s="437" t="n"/>
      <c r="V1836" s="437" t="n"/>
      <c r="W1836" s="437" t="n">
        <v>0</v>
      </c>
      <c r="X1836" s="437" t="n">
        <v>1</v>
      </c>
      <c r="Y1836" s="437" t="n">
        <v>0</v>
      </c>
      <c r="Z1836" s="437" t="n"/>
      <c r="AA1836" s="437" t="n"/>
      <c r="AB1836" s="437" t="n"/>
    </row>
    <row r="1837">
      <c r="A1837" s="437" t="n">
        <v>50</v>
      </c>
      <c r="B1837" s="437" t="n">
        <v>0</v>
      </c>
      <c r="C1837" s="437" t="n">
        <v>0</v>
      </c>
      <c r="D1837" s="437" t="n">
        <v>1</v>
      </c>
      <c r="E1837" s="437" t="n">
        <v>230</v>
      </c>
      <c r="F1837" s="437">
        <f>ROUND(Source!BA1817,O1837)</f>
        <v/>
      </c>
      <c r="G1837" s="437" t="inlineStr">
        <is>
          <t>ПрочиеЗатр</t>
        </is>
      </c>
      <c r="H1837" s="437" t="inlineStr">
        <is>
          <t>Прочие затраты по ТСН-2001.16</t>
        </is>
      </c>
      <c r="I1837" s="437" t="n"/>
      <c r="J1837" s="437" t="n"/>
      <c r="K1837" s="437" t="n">
        <v>230</v>
      </c>
      <c r="L1837" s="437" t="n">
        <v>19</v>
      </c>
      <c r="M1837" s="437" t="n">
        <v>3</v>
      </c>
      <c r="N1837" s="437" t="inlineStr"/>
      <c r="O1837" s="437" t="n">
        <v>0</v>
      </c>
      <c r="P1837" s="437" t="n"/>
      <c r="Q1837" s="437" t="n"/>
      <c r="R1837" s="437" t="n"/>
      <c r="S1837" s="437" t="n"/>
      <c r="T1837" s="437" t="n"/>
      <c r="U1837" s="437" t="n"/>
      <c r="V1837" s="437" t="n"/>
      <c r="W1837" s="437" t="n">
        <v>0</v>
      </c>
      <c r="X1837" s="437" t="n">
        <v>1</v>
      </c>
      <c r="Y1837" s="437" t="n">
        <v>0</v>
      </c>
      <c r="Z1837" s="437" t="n"/>
      <c r="AA1837" s="437" t="n"/>
      <c r="AB1837" s="437" t="n"/>
    </row>
    <row r="1838">
      <c r="A1838" s="437" t="n">
        <v>50</v>
      </c>
      <c r="B1838" s="437" t="n">
        <v>0</v>
      </c>
      <c r="C1838" s="437" t="n">
        <v>0</v>
      </c>
      <c r="D1838" s="437" t="n">
        <v>1</v>
      </c>
      <c r="E1838" s="437" t="n">
        <v>206</v>
      </c>
      <c r="F1838" s="437">
        <f>ROUND(Source!T1817,O1838)</f>
        <v/>
      </c>
      <c r="G1838" s="437" t="inlineStr">
        <is>
          <t>ВозврМат</t>
        </is>
      </c>
      <c r="H1838" s="437" t="inlineStr">
        <is>
          <t>Возврат материалов</t>
        </is>
      </c>
      <c r="I1838" s="437" t="n"/>
      <c r="J1838" s="437" t="n"/>
      <c r="K1838" s="437" t="n">
        <v>206</v>
      </c>
      <c r="L1838" s="437" t="n">
        <v>20</v>
      </c>
      <c r="M1838" s="437" t="n">
        <v>3</v>
      </c>
      <c r="N1838" s="437" t="inlineStr"/>
      <c r="O1838" s="437" t="n">
        <v>0</v>
      </c>
      <c r="P1838" s="437" t="n"/>
      <c r="Q1838" s="437" t="n"/>
      <c r="R1838" s="437" t="n"/>
      <c r="S1838" s="437" t="n"/>
      <c r="T1838" s="437" t="n"/>
      <c r="U1838" s="437" t="n"/>
      <c r="V1838" s="437" t="n"/>
      <c r="W1838" s="437" t="n">
        <v>0</v>
      </c>
      <c r="X1838" s="437" t="n">
        <v>1</v>
      </c>
      <c r="Y1838" s="437" t="n">
        <v>0</v>
      </c>
      <c r="Z1838" s="437" t="n"/>
      <c r="AA1838" s="437" t="n"/>
      <c r="AB1838" s="437" t="n"/>
    </row>
    <row r="1839">
      <c r="A1839" s="437" t="n">
        <v>50</v>
      </c>
      <c r="B1839" s="437" t="n">
        <v>0</v>
      </c>
      <c r="C1839" s="437" t="n">
        <v>0</v>
      </c>
      <c r="D1839" s="437" t="n">
        <v>1</v>
      </c>
      <c r="E1839" s="437" t="n">
        <v>207</v>
      </c>
      <c r="F1839" s="437">
        <f>ROUND(Source!U1817,O1839)</f>
        <v/>
      </c>
      <c r="G1839" s="437" t="inlineStr">
        <is>
          <t>ТрудСтр</t>
        </is>
      </c>
      <c r="H1839" s="437" t="inlineStr">
        <is>
          <t>Трудозатраты строителей</t>
        </is>
      </c>
      <c r="I1839" s="437" t="n"/>
      <c r="J1839" s="437" t="n"/>
      <c r="K1839" s="437" t="n">
        <v>207</v>
      </c>
      <c r="L1839" s="437" t="n">
        <v>21</v>
      </c>
      <c r="M1839" s="437" t="n">
        <v>3</v>
      </c>
      <c r="N1839" s="437" t="inlineStr"/>
      <c r="O1839" s="437" t="n">
        <v>7</v>
      </c>
      <c r="P1839" s="437" t="n"/>
      <c r="Q1839" s="437" t="n"/>
      <c r="R1839" s="437" t="n"/>
      <c r="S1839" s="437" t="n"/>
      <c r="T1839" s="437" t="n"/>
      <c r="U1839" s="437" t="n"/>
      <c r="V1839" s="437" t="n"/>
      <c r="W1839" s="437" t="n">
        <v>0</v>
      </c>
      <c r="X1839" s="437" t="n">
        <v>1</v>
      </c>
      <c r="Y1839" s="437" t="n">
        <v>0</v>
      </c>
      <c r="Z1839" s="437" t="n"/>
      <c r="AA1839" s="437" t="n"/>
      <c r="AB1839" s="437" t="n"/>
    </row>
    <row r="1840">
      <c r="A1840" s="437" t="n">
        <v>50</v>
      </c>
      <c r="B1840" s="437" t="n">
        <v>0</v>
      </c>
      <c r="C1840" s="437" t="n">
        <v>0</v>
      </c>
      <c r="D1840" s="437" t="n">
        <v>1</v>
      </c>
      <c r="E1840" s="437" t="n">
        <v>208</v>
      </c>
      <c r="F1840" s="437">
        <f>ROUND(Source!V1817,O1840)</f>
        <v/>
      </c>
      <c r="G1840" s="437" t="inlineStr">
        <is>
          <t>ТрудМаш</t>
        </is>
      </c>
      <c r="H1840" s="437" t="inlineStr">
        <is>
          <t>Трудозатраты машинистов</t>
        </is>
      </c>
      <c r="I1840" s="437" t="n"/>
      <c r="J1840" s="437" t="n"/>
      <c r="K1840" s="437" t="n">
        <v>208</v>
      </c>
      <c r="L1840" s="437" t="n">
        <v>22</v>
      </c>
      <c r="M1840" s="437" t="n">
        <v>3</v>
      </c>
      <c r="N1840" s="437" t="inlineStr"/>
      <c r="O1840" s="437" t="n">
        <v>7</v>
      </c>
      <c r="P1840" s="437" t="n"/>
      <c r="Q1840" s="437" t="n"/>
      <c r="R1840" s="437" t="n"/>
      <c r="S1840" s="437" t="n"/>
      <c r="T1840" s="437" t="n"/>
      <c r="U1840" s="437" t="n"/>
      <c r="V1840" s="437" t="n"/>
      <c r="W1840" s="437" t="n">
        <v>0</v>
      </c>
      <c r="X1840" s="437" t="n">
        <v>1</v>
      </c>
      <c r="Y1840" s="437" t="n">
        <v>0</v>
      </c>
      <c r="Z1840" s="437" t="n"/>
      <c r="AA1840" s="437" t="n"/>
      <c r="AB1840" s="437" t="n"/>
    </row>
    <row r="1841">
      <c r="A1841" s="437" t="n">
        <v>50</v>
      </c>
      <c r="B1841" s="437" t="n">
        <v>0</v>
      </c>
      <c r="C1841" s="437" t="n">
        <v>0</v>
      </c>
      <c r="D1841" s="437" t="n">
        <v>1</v>
      </c>
      <c r="E1841" s="437" t="n">
        <v>209</v>
      </c>
      <c r="F1841" s="437">
        <f>ROUND(Source!W1817,O1841)</f>
        <v/>
      </c>
      <c r="G1841" s="437" t="inlineStr">
        <is>
          <t>ТранспМат</t>
        </is>
      </c>
      <c r="H1841" s="437" t="inlineStr">
        <is>
          <t>Транспорт материалов</t>
        </is>
      </c>
      <c r="I1841" s="437" t="n"/>
      <c r="J1841" s="437" t="n"/>
      <c r="K1841" s="437" t="n">
        <v>209</v>
      </c>
      <c r="L1841" s="437" t="n">
        <v>23</v>
      </c>
      <c r="M1841" s="437" t="n">
        <v>3</v>
      </c>
      <c r="N1841" s="437" t="inlineStr"/>
      <c r="O1841" s="437" t="n">
        <v>0</v>
      </c>
      <c r="P1841" s="437" t="n"/>
      <c r="Q1841" s="437" t="n"/>
      <c r="R1841" s="437" t="n"/>
      <c r="S1841" s="437" t="n"/>
      <c r="T1841" s="437" t="n"/>
      <c r="U1841" s="437" t="n"/>
      <c r="V1841" s="437" t="n"/>
      <c r="W1841" s="437" t="n">
        <v>0</v>
      </c>
      <c r="X1841" s="437" t="n">
        <v>1</v>
      </c>
      <c r="Y1841" s="437" t="n">
        <v>0</v>
      </c>
      <c r="Z1841" s="437" t="n"/>
      <c r="AA1841" s="437" t="n"/>
      <c r="AB1841" s="437" t="n"/>
    </row>
    <row r="1842">
      <c r="A1842" s="437" t="n">
        <v>50</v>
      </c>
      <c r="B1842" s="437" t="n">
        <v>0</v>
      </c>
      <c r="C1842" s="437" t="n">
        <v>0</v>
      </c>
      <c r="D1842" s="437" t="n">
        <v>1</v>
      </c>
      <c r="E1842" s="437" t="n">
        <v>233</v>
      </c>
      <c r="F1842" s="437">
        <f>ROUND(Source!BD1817,O1842)</f>
        <v/>
      </c>
      <c r="G1842" s="437" t="inlineStr">
        <is>
          <t>Перевозка</t>
        </is>
      </c>
      <c r="H1842" s="437" t="inlineStr">
        <is>
          <t>Перевозка грузов</t>
        </is>
      </c>
      <c r="I1842" s="437" t="n"/>
      <c r="J1842" s="437" t="n"/>
      <c r="K1842" s="437" t="n">
        <v>233</v>
      </c>
      <c r="L1842" s="437" t="n">
        <v>24</v>
      </c>
      <c r="M1842" s="437" t="n">
        <v>3</v>
      </c>
      <c r="N1842" s="437" t="inlineStr"/>
      <c r="O1842" s="437" t="n">
        <v>0</v>
      </c>
      <c r="P1842" s="437" t="n"/>
      <c r="Q1842" s="437" t="n"/>
      <c r="R1842" s="437" t="n"/>
      <c r="S1842" s="437" t="n"/>
      <c r="T1842" s="437" t="n"/>
      <c r="U1842" s="437" t="n"/>
      <c r="V1842" s="437" t="n"/>
      <c r="W1842" s="437" t="n">
        <v>0</v>
      </c>
      <c r="X1842" s="437" t="n">
        <v>1</v>
      </c>
      <c r="Y1842" s="437" t="n">
        <v>0</v>
      </c>
      <c r="Z1842" s="437" t="n"/>
      <c r="AA1842" s="437" t="n"/>
      <c r="AB1842" s="437" t="n"/>
    </row>
    <row r="1843">
      <c r="A1843" s="437" t="n">
        <v>50</v>
      </c>
      <c r="B1843" s="437" t="n">
        <v>0</v>
      </c>
      <c r="C1843" s="437" t="n">
        <v>0</v>
      </c>
      <c r="D1843" s="437" t="n">
        <v>1</v>
      </c>
      <c r="E1843" s="437" t="n">
        <v>210</v>
      </c>
      <c r="F1843" s="437">
        <f>ROUND(Source!X1817,O1843)</f>
        <v/>
      </c>
      <c r="G1843" s="437" t="inlineStr">
        <is>
          <t>НР</t>
        </is>
      </c>
      <c r="H1843" s="437" t="inlineStr">
        <is>
          <t>Накладные расходы</t>
        </is>
      </c>
      <c r="I1843" s="437" t="n"/>
      <c r="J1843" s="437" t="n"/>
      <c r="K1843" s="437" t="n">
        <v>210</v>
      </c>
      <c r="L1843" s="437" t="n">
        <v>25</v>
      </c>
      <c r="M1843" s="437" t="n">
        <v>3</v>
      </c>
      <c r="N1843" s="437" t="inlineStr"/>
      <c r="O1843" s="437" t="n">
        <v>0</v>
      </c>
      <c r="P1843" s="437" t="n"/>
      <c r="Q1843" s="437" t="n"/>
      <c r="R1843" s="437" t="n"/>
      <c r="S1843" s="437" t="n"/>
      <c r="T1843" s="437" t="n"/>
      <c r="U1843" s="437" t="n"/>
      <c r="V1843" s="437" t="n"/>
      <c r="W1843" s="437" t="n">
        <v>0</v>
      </c>
      <c r="X1843" s="437" t="n">
        <v>1</v>
      </c>
      <c r="Y1843" s="437" t="n">
        <v>0</v>
      </c>
      <c r="Z1843" s="437" t="n"/>
      <c r="AA1843" s="437" t="n"/>
      <c r="AB1843" s="437" t="n"/>
    </row>
    <row r="1844">
      <c r="A1844" s="437" t="n">
        <v>50</v>
      </c>
      <c r="B1844" s="437" t="n">
        <v>0</v>
      </c>
      <c r="C1844" s="437" t="n">
        <v>0</v>
      </c>
      <c r="D1844" s="437" t="n">
        <v>1</v>
      </c>
      <c r="E1844" s="437" t="n">
        <v>211</v>
      </c>
      <c r="F1844" s="437">
        <f>ROUND(Source!Y1817,O1844)</f>
        <v/>
      </c>
      <c r="G1844" s="437" t="inlineStr">
        <is>
          <t>СмПриб</t>
        </is>
      </c>
      <c r="H1844" s="437" t="inlineStr">
        <is>
          <t>Сметная прибыль</t>
        </is>
      </c>
      <c r="I1844" s="437" t="n"/>
      <c r="J1844" s="437" t="n"/>
      <c r="K1844" s="437" t="n">
        <v>211</v>
      </c>
      <c r="L1844" s="437" t="n">
        <v>26</v>
      </c>
      <c r="M1844" s="437" t="n">
        <v>3</v>
      </c>
      <c r="N1844" s="437" t="inlineStr"/>
      <c r="O1844" s="437" t="n">
        <v>0</v>
      </c>
      <c r="P1844" s="437" t="n"/>
      <c r="Q1844" s="437" t="n"/>
      <c r="R1844" s="437" t="n"/>
      <c r="S1844" s="437" t="n"/>
      <c r="T1844" s="437" t="n"/>
      <c r="U1844" s="437" t="n"/>
      <c r="V1844" s="437" t="n"/>
      <c r="W1844" s="437" t="n">
        <v>0</v>
      </c>
      <c r="X1844" s="437" t="n">
        <v>1</v>
      </c>
      <c r="Y1844" s="437" t="n">
        <v>0</v>
      </c>
      <c r="Z1844" s="437" t="n"/>
      <c r="AA1844" s="437" t="n"/>
      <c r="AB1844" s="437" t="n"/>
    </row>
    <row r="1845">
      <c r="A1845" s="437" t="n">
        <v>50</v>
      </c>
      <c r="B1845" s="437" t="n">
        <v>0</v>
      </c>
      <c r="C1845" s="437" t="n">
        <v>0</v>
      </c>
      <c r="D1845" s="437" t="n">
        <v>1</v>
      </c>
      <c r="E1845" s="437" t="n">
        <v>224</v>
      </c>
      <c r="F1845" s="437">
        <f>ROUND(Source!AR1817,O1845)</f>
        <v/>
      </c>
      <c r="G1845" s="437" t="inlineStr">
        <is>
          <t>Всего</t>
        </is>
      </c>
      <c r="H1845" s="437" t="inlineStr">
        <is>
          <t>Всего с НР и СП</t>
        </is>
      </c>
      <c r="I1845" s="437" t="n"/>
      <c r="J1845" s="437" t="n"/>
      <c r="K1845" s="437" t="n">
        <v>224</v>
      </c>
      <c r="L1845" s="437" t="n">
        <v>27</v>
      </c>
      <c r="M1845" s="437" t="n">
        <v>3</v>
      </c>
      <c r="N1845" s="437" t="inlineStr"/>
      <c r="O1845" s="437" t="n">
        <v>0</v>
      </c>
      <c r="P1845" s="437" t="n"/>
      <c r="Q1845" s="437" t="n"/>
      <c r="R1845" s="437" t="n"/>
      <c r="S1845" s="437" t="n"/>
      <c r="T1845" s="437" t="n"/>
      <c r="U1845" s="437" t="n"/>
      <c r="V1845" s="437" t="n"/>
      <c r="W1845" s="437" t="n">
        <v>0</v>
      </c>
      <c r="X1845" s="437" t="n">
        <v>1</v>
      </c>
      <c r="Y1845" s="437" t="n">
        <v>0</v>
      </c>
      <c r="Z1845" s="437" t="n"/>
      <c r="AA1845" s="437" t="n"/>
      <c r="AB1845" s="437" t="n"/>
    </row>
    <row r="1846">
      <c r="A1846" s="437" t="n">
        <v>50</v>
      </c>
      <c r="B1846" s="437" t="n">
        <v>0</v>
      </c>
      <c r="C1846" s="437" t="n">
        <v>0</v>
      </c>
      <c r="D1846" s="437" t="n">
        <v>2</v>
      </c>
      <c r="E1846" s="437" t="n">
        <v>0</v>
      </c>
      <c r="F1846" s="437">
        <f>ROUND(F1845,O1846)</f>
        <v/>
      </c>
      <c r="G1846" s="437" t="inlineStr">
        <is>
          <t>и1</t>
        </is>
      </c>
      <c r="H1846" s="437" t="inlineStr">
        <is>
          <t>Итого</t>
        </is>
      </c>
      <c r="I1846" s="437" t="n"/>
      <c r="J1846" s="437" t="n"/>
      <c r="K1846" s="437" t="n">
        <v>212</v>
      </c>
      <c r="L1846" s="437" t="n">
        <v>28</v>
      </c>
      <c r="M1846" s="437" t="n">
        <v>0</v>
      </c>
      <c r="N1846" s="437" t="inlineStr"/>
      <c r="O1846" s="437" t="n">
        <v>0</v>
      </c>
      <c r="P1846" s="437" t="n"/>
      <c r="Q1846" s="437" t="n"/>
      <c r="R1846" s="437" t="n"/>
      <c r="S1846" s="437" t="n"/>
      <c r="T1846" s="437" t="n"/>
      <c r="U1846" s="437" t="n"/>
      <c r="V1846" s="437" t="n"/>
      <c r="W1846" s="437" t="n">
        <v>0</v>
      </c>
      <c r="X1846" s="437" t="n">
        <v>1</v>
      </c>
      <c r="Y1846" s="437" t="n">
        <v>0</v>
      </c>
      <c r="Z1846" s="437" t="n"/>
      <c r="AA1846" s="437" t="n"/>
      <c r="AB1846" s="437" t="n"/>
    </row>
    <row r="1847">
      <c r="A1847" s="437" t="n">
        <v>50</v>
      </c>
      <c r="B1847" s="437" t="n">
        <v>0</v>
      </c>
      <c r="C1847" s="437" t="n">
        <v>0</v>
      </c>
      <c r="D1847" s="437" t="n">
        <v>2</v>
      </c>
      <c r="E1847" s="437" t="n">
        <v>0</v>
      </c>
      <c r="F1847" s="437">
        <f>ROUND(F1846*0.22,O1847)</f>
        <v/>
      </c>
      <c r="G1847" s="437" t="inlineStr">
        <is>
          <t>и2</t>
        </is>
      </c>
      <c r="H1847" s="437" t="inlineStr">
        <is>
          <t>НДС 22%</t>
        </is>
      </c>
      <c r="I1847" s="437" t="n"/>
      <c r="J1847" s="437" t="n"/>
      <c r="K1847" s="437" t="n">
        <v>212</v>
      </c>
      <c r="L1847" s="437" t="n">
        <v>29</v>
      </c>
      <c r="M1847" s="437" t="n">
        <v>0</v>
      </c>
      <c r="N1847" s="437" t="inlineStr"/>
      <c r="O1847" s="437" t="n">
        <v>0</v>
      </c>
      <c r="P1847" s="437" t="n"/>
      <c r="Q1847" s="437" t="n"/>
      <c r="R1847" s="437" t="n"/>
      <c r="S1847" s="437" t="n"/>
      <c r="T1847" s="437" t="n"/>
      <c r="U1847" s="437" t="n"/>
      <c r="V1847" s="437" t="n"/>
      <c r="W1847" s="437" t="n">
        <v>0</v>
      </c>
      <c r="X1847" s="437" t="n">
        <v>1</v>
      </c>
      <c r="Y1847" s="437" t="n">
        <v>0</v>
      </c>
      <c r="Z1847" s="437" t="n"/>
      <c r="AA1847" s="437" t="n"/>
      <c r="AB1847" s="437" t="n"/>
    </row>
    <row r="1848">
      <c r="A1848" s="437" t="n">
        <v>50</v>
      </c>
      <c r="B1848" s="437" t="n">
        <v>0</v>
      </c>
      <c r="C1848" s="437" t="n">
        <v>0</v>
      </c>
      <c r="D1848" s="437" t="n">
        <v>2</v>
      </c>
      <c r="E1848" s="437" t="n">
        <v>213</v>
      </c>
      <c r="F1848" s="437">
        <f>ROUND(F1846+F1847,O1848)</f>
        <v/>
      </c>
      <c r="G1848" s="437" t="inlineStr">
        <is>
          <t>и3</t>
        </is>
      </c>
      <c r="H1848" s="437" t="inlineStr">
        <is>
          <t>Всего</t>
        </is>
      </c>
      <c r="I1848" s="437" t="n"/>
      <c r="J1848" s="437" t="n"/>
      <c r="K1848" s="437" t="n">
        <v>212</v>
      </c>
      <c r="L1848" s="437" t="n">
        <v>30</v>
      </c>
      <c r="M1848" s="437" t="n">
        <v>0</v>
      </c>
      <c r="N1848" s="437" t="inlineStr"/>
      <c r="O1848" s="437" t="n">
        <v>0</v>
      </c>
      <c r="P1848" s="437" t="n"/>
      <c r="Q1848" s="437" t="n"/>
      <c r="R1848" s="437" t="n"/>
      <c r="S1848" s="437" t="n"/>
      <c r="T1848" s="437" t="n"/>
      <c r="U1848" s="437" t="n"/>
      <c r="V1848" s="437" t="n"/>
      <c r="W1848" s="437" t="n">
        <v>0</v>
      </c>
      <c r="X1848" s="437" t="n">
        <v>1</v>
      </c>
      <c r="Y1848" s="437" t="n">
        <v>0</v>
      </c>
      <c r="Z1848" s="437" t="n"/>
      <c r="AA1848" s="437" t="n"/>
      <c r="AB1848" s="437" t="n"/>
    </row>
    <row r="1849"/>
    <row r="1850">
      <c r="A1850" s="434" t="n">
        <v>3</v>
      </c>
      <c r="B1850" s="434" t="n">
        <v>0</v>
      </c>
      <c r="C1850" s="434" t="n"/>
      <c r="D1850" s="434">
        <f>ROW(A1856)</f>
        <v/>
      </c>
      <c r="E1850" s="434" t="n"/>
      <c r="F1850" s="434" t="inlineStr">
        <is>
          <t>Новая локальная смета</t>
        </is>
      </c>
      <c r="G1850" s="434" t="inlineStr">
        <is>
          <t>Московская 3</t>
        </is>
      </c>
      <c r="H1850" s="434" t="inlineStr"/>
      <c r="I1850" s="434" t="n">
        <v>0</v>
      </c>
      <c r="J1850" s="434" t="inlineStr"/>
      <c r="K1850" s="434" t="n">
        <v>0</v>
      </c>
      <c r="L1850" s="434" t="inlineStr">
        <is>
          <t>Новая локальная смета</t>
        </is>
      </c>
      <c r="M1850" s="434" t="inlineStr"/>
      <c r="N1850" s="434" t="n"/>
      <c r="O1850" s="434" t="n"/>
      <c r="P1850" s="434" t="n"/>
      <c r="Q1850" s="434" t="n"/>
      <c r="R1850" s="434" t="n"/>
      <c r="S1850" s="434" t="n">
        <v>0</v>
      </c>
      <c r="T1850" s="434" t="n"/>
      <c r="U1850" s="434" t="inlineStr"/>
      <c r="V1850" s="434" t="n">
        <v>0</v>
      </c>
      <c r="W1850" s="434" t="n"/>
      <c r="X1850" s="434" t="n"/>
      <c r="Y1850" s="434" t="n"/>
      <c r="Z1850" s="434" t="n"/>
      <c r="AA1850" s="434" t="n"/>
      <c r="AB1850" s="434" t="inlineStr"/>
      <c r="AC1850" s="434" t="inlineStr"/>
      <c r="AD1850" s="434" t="inlineStr"/>
      <c r="AE1850" s="434" t="inlineStr"/>
      <c r="AF1850" s="434" t="inlineStr"/>
      <c r="AG1850" s="434" t="inlineStr"/>
      <c r="AH1850" s="434" t="n"/>
      <c r="AI1850" s="434" t="n"/>
      <c r="AJ1850" s="434" t="n"/>
      <c r="AK1850" s="434" t="n"/>
      <c r="AL1850" s="434" t="n"/>
      <c r="AM1850" s="434" t="n"/>
      <c r="AN1850" s="434" t="n"/>
      <c r="AO1850" s="434" t="n"/>
      <c r="AP1850" s="434" t="inlineStr"/>
      <c r="AQ1850" s="434" t="inlineStr"/>
      <c r="AR1850" s="434" t="inlineStr"/>
      <c r="AS1850" s="434" t="n"/>
      <c r="AT1850" s="434" t="n"/>
      <c r="AU1850" s="434" t="n"/>
      <c r="AV1850" s="434" t="n"/>
      <c r="AW1850" s="434" t="n"/>
      <c r="AX1850" s="434" t="n"/>
      <c r="AY1850" s="434" t="n"/>
      <c r="AZ1850" s="434" t="inlineStr"/>
      <c r="BA1850" s="434" t="n"/>
      <c r="BB1850" s="434" t="inlineStr"/>
      <c r="BC1850" s="434" t="inlineStr"/>
      <c r="BD1850" s="434" t="inlineStr"/>
      <c r="BE1850" s="434" t="inlineStr"/>
      <c r="BF1850" s="434" t="inlineStr"/>
      <c r="BG1850" s="434" t="inlineStr"/>
      <c r="BH1850" s="434" t="inlineStr"/>
      <c r="BI1850" s="434" t="inlineStr"/>
      <c r="BJ1850" s="434" t="inlineStr"/>
      <c r="BK1850" s="434" t="inlineStr"/>
      <c r="BL1850" s="434" t="inlineStr"/>
      <c r="BM1850" s="434" t="inlineStr"/>
      <c r="BN1850" s="434" t="inlineStr"/>
      <c r="BO1850" s="434" t="inlineStr"/>
      <c r="BP1850" s="434" t="inlineStr"/>
      <c r="BQ1850" s="434" t="n"/>
      <c r="BR1850" s="434" t="n"/>
      <c r="BS1850" s="434" t="n"/>
      <c r="BT1850" s="434" t="n"/>
      <c r="BU1850" s="434" t="n"/>
      <c r="BV1850" s="434" t="n"/>
      <c r="BW1850" s="434" t="n"/>
      <c r="BX1850" s="434" t="n">
        <v>0</v>
      </c>
      <c r="BY1850" s="434" t="n"/>
      <c r="BZ1850" s="434" t="n"/>
      <c r="CA1850" s="434" t="n"/>
      <c r="CB1850" s="434" t="n"/>
      <c r="CC1850" s="434" t="n"/>
      <c r="CD1850" s="434" t="n"/>
      <c r="CE1850" s="434" t="n"/>
      <c r="CF1850" s="434" t="n">
        <v>0</v>
      </c>
      <c r="CG1850" s="434" t="n">
        <v>0</v>
      </c>
      <c r="CH1850" s="434" t="n"/>
      <c r="CI1850" s="434" t="inlineStr"/>
      <c r="CJ1850" s="434" t="inlineStr"/>
      <c r="CK1850" t="inlineStr"/>
      <c r="CL1850" t="inlineStr"/>
      <c r="CM1850" t="inlineStr"/>
      <c r="CN1850" t="inlineStr"/>
      <c r="CO1850" t="inlineStr"/>
      <c r="CP1850" t="inlineStr"/>
      <c r="CQ1850" t="inlineStr"/>
    </row>
    <row r="1851"/>
    <row r="1852">
      <c r="A1852" s="435" t="n">
        <v>52</v>
      </c>
      <c r="B1852" s="435">
        <f>B1856</f>
        <v/>
      </c>
      <c r="C1852" s="435">
        <f>C1856</f>
        <v/>
      </c>
      <c r="D1852" s="435">
        <f>D1856</f>
        <v/>
      </c>
      <c r="E1852" s="435">
        <f>E1856</f>
        <v/>
      </c>
      <c r="F1852" s="435">
        <f>F1856</f>
        <v/>
      </c>
      <c r="G1852" s="435">
        <f>G1856</f>
        <v/>
      </c>
      <c r="H1852" s="435" t="n"/>
      <c r="I1852" s="435" t="n"/>
      <c r="J1852" s="435" t="n"/>
      <c r="K1852" s="435" t="n"/>
      <c r="L1852" s="435" t="n"/>
      <c r="M1852" s="435" t="n"/>
      <c r="N1852" s="435" t="n"/>
      <c r="O1852" s="435">
        <f>O1856</f>
        <v/>
      </c>
      <c r="P1852" s="435">
        <f>P1856</f>
        <v/>
      </c>
      <c r="Q1852" s="435">
        <f>Q1856</f>
        <v/>
      </c>
      <c r="R1852" s="435">
        <f>R1856</f>
        <v/>
      </c>
      <c r="S1852" s="435">
        <f>S1856</f>
        <v/>
      </c>
      <c r="T1852" s="435">
        <f>T1856</f>
        <v/>
      </c>
      <c r="U1852" s="435">
        <f>U1856</f>
        <v/>
      </c>
      <c r="V1852" s="435">
        <f>V1856</f>
        <v/>
      </c>
      <c r="W1852" s="435">
        <f>W1856</f>
        <v/>
      </c>
      <c r="X1852" s="435">
        <f>X1856</f>
        <v/>
      </c>
      <c r="Y1852" s="435">
        <f>Y1856</f>
        <v/>
      </c>
      <c r="Z1852" s="435">
        <f>Z1856</f>
        <v/>
      </c>
      <c r="AA1852" s="435">
        <f>AA1856</f>
        <v/>
      </c>
      <c r="AB1852" s="435">
        <f>AB1856</f>
        <v/>
      </c>
      <c r="AC1852" s="435">
        <f>AC1856</f>
        <v/>
      </c>
      <c r="AD1852" s="435">
        <f>AD1856</f>
        <v/>
      </c>
      <c r="AE1852" s="435">
        <f>AE1856</f>
        <v/>
      </c>
      <c r="AF1852" s="435">
        <f>AF1856</f>
        <v/>
      </c>
      <c r="AG1852" s="435">
        <f>AG1856</f>
        <v/>
      </c>
      <c r="AH1852" s="435">
        <f>AH1856</f>
        <v/>
      </c>
      <c r="AI1852" s="435">
        <f>AI1856</f>
        <v/>
      </c>
      <c r="AJ1852" s="435">
        <f>AJ1856</f>
        <v/>
      </c>
      <c r="AK1852" s="435">
        <f>AK1856</f>
        <v/>
      </c>
      <c r="AL1852" s="435">
        <f>AL1856</f>
        <v/>
      </c>
      <c r="AM1852" s="435">
        <f>AM1856</f>
        <v/>
      </c>
      <c r="AN1852" s="435">
        <f>AN1856</f>
        <v/>
      </c>
      <c r="AO1852" s="435">
        <f>AO1856</f>
        <v/>
      </c>
      <c r="AP1852" s="435">
        <f>AP1856</f>
        <v/>
      </c>
      <c r="AQ1852" s="435">
        <f>AQ1856</f>
        <v/>
      </c>
      <c r="AR1852" s="435">
        <f>AR1856</f>
        <v/>
      </c>
      <c r="AS1852" s="435">
        <f>AS1856</f>
        <v/>
      </c>
      <c r="AT1852" s="435">
        <f>AT1856</f>
        <v/>
      </c>
      <c r="AU1852" s="435">
        <f>AU1856</f>
        <v/>
      </c>
      <c r="AV1852" s="435">
        <f>AV1856</f>
        <v/>
      </c>
      <c r="AW1852" s="435">
        <f>AW1856</f>
        <v/>
      </c>
      <c r="AX1852" s="435">
        <f>AX1856</f>
        <v/>
      </c>
      <c r="AY1852" s="435">
        <f>AY1856</f>
        <v/>
      </c>
      <c r="AZ1852" s="435">
        <f>AZ1856</f>
        <v/>
      </c>
      <c r="BA1852" s="435">
        <f>BA1856</f>
        <v/>
      </c>
      <c r="BB1852" s="435">
        <f>BB1856</f>
        <v/>
      </c>
      <c r="BC1852" s="435">
        <f>BC1856</f>
        <v/>
      </c>
      <c r="BD1852" s="435">
        <f>BD1856</f>
        <v/>
      </c>
      <c r="BE1852" s="435">
        <f>BE1856</f>
        <v/>
      </c>
      <c r="BF1852" s="435">
        <f>BF1856</f>
        <v/>
      </c>
      <c r="BG1852" s="435">
        <f>BG1856</f>
        <v/>
      </c>
      <c r="BH1852" s="435">
        <f>BH1856</f>
        <v/>
      </c>
      <c r="BI1852" s="435">
        <f>BI1856</f>
        <v/>
      </c>
      <c r="BJ1852" s="435">
        <f>BJ1856</f>
        <v/>
      </c>
      <c r="BK1852" s="435">
        <f>BK1856</f>
        <v/>
      </c>
      <c r="BL1852" s="435">
        <f>BL1856</f>
        <v/>
      </c>
      <c r="BM1852" s="435">
        <f>BM1856</f>
        <v/>
      </c>
      <c r="BN1852" s="435">
        <f>BN1856</f>
        <v/>
      </c>
      <c r="BO1852" s="435">
        <f>BO1856</f>
        <v/>
      </c>
      <c r="BP1852" s="435">
        <f>BP1856</f>
        <v/>
      </c>
      <c r="BQ1852" s="435">
        <f>BQ1856</f>
        <v/>
      </c>
      <c r="BR1852" s="435">
        <f>BR1856</f>
        <v/>
      </c>
      <c r="BS1852" s="435">
        <f>BS1856</f>
        <v/>
      </c>
      <c r="BT1852" s="435">
        <f>BT1856</f>
        <v/>
      </c>
      <c r="BU1852" s="435">
        <f>BU1856</f>
        <v/>
      </c>
      <c r="BV1852" s="435">
        <f>BV1856</f>
        <v/>
      </c>
      <c r="BW1852" s="435">
        <f>BW1856</f>
        <v/>
      </c>
      <c r="BX1852" s="435">
        <f>BX1856</f>
        <v/>
      </c>
      <c r="BY1852" s="435">
        <f>BY1856</f>
        <v/>
      </c>
      <c r="BZ1852" s="435">
        <f>BZ1856</f>
        <v/>
      </c>
      <c r="CA1852" s="435">
        <f>CA1856</f>
        <v/>
      </c>
      <c r="CB1852" s="435">
        <f>CB1856</f>
        <v/>
      </c>
      <c r="CC1852" s="435">
        <f>CC1856</f>
        <v/>
      </c>
      <c r="CD1852" s="435">
        <f>CD1856</f>
        <v/>
      </c>
      <c r="CE1852" s="435">
        <f>CE1856</f>
        <v/>
      </c>
      <c r="CF1852" s="435">
        <f>CF1856</f>
        <v/>
      </c>
      <c r="CG1852" s="435">
        <f>CG1856</f>
        <v/>
      </c>
      <c r="CH1852" s="435">
        <f>CH1856</f>
        <v/>
      </c>
      <c r="CI1852" s="435">
        <f>CI1856</f>
        <v/>
      </c>
      <c r="CJ1852" s="435">
        <f>CJ1856</f>
        <v/>
      </c>
      <c r="CK1852" s="435">
        <f>CK1856</f>
        <v/>
      </c>
      <c r="CL1852" s="435">
        <f>CL1856</f>
        <v/>
      </c>
      <c r="CM1852" s="435">
        <f>CM1856</f>
        <v/>
      </c>
      <c r="CN1852" s="435">
        <f>CN1856</f>
        <v/>
      </c>
      <c r="CO1852" s="435">
        <f>CO1856</f>
        <v/>
      </c>
      <c r="CP1852" s="435">
        <f>CP1856</f>
        <v/>
      </c>
      <c r="CQ1852" s="435">
        <f>CQ1856</f>
        <v/>
      </c>
      <c r="CR1852" s="435">
        <f>CR1856</f>
        <v/>
      </c>
      <c r="CS1852" s="435">
        <f>CS1856</f>
        <v/>
      </c>
      <c r="CT1852" s="435">
        <f>CT1856</f>
        <v/>
      </c>
      <c r="CU1852" s="435">
        <f>CU1856</f>
        <v/>
      </c>
      <c r="CV1852" s="435">
        <f>CV1856</f>
        <v/>
      </c>
      <c r="CW1852" s="435">
        <f>CW1856</f>
        <v/>
      </c>
      <c r="CX1852" s="435">
        <f>CX1856</f>
        <v/>
      </c>
      <c r="CY1852" s="435">
        <f>CY1856</f>
        <v/>
      </c>
      <c r="CZ1852" s="435">
        <f>CZ1856</f>
        <v/>
      </c>
      <c r="DA1852" s="435">
        <f>DA1856</f>
        <v/>
      </c>
      <c r="DB1852" s="435">
        <f>DB1856</f>
        <v/>
      </c>
      <c r="DC1852" s="435">
        <f>DC1856</f>
        <v/>
      </c>
      <c r="DD1852" s="435">
        <f>DD1856</f>
        <v/>
      </c>
      <c r="DE1852" s="435">
        <f>DE1856</f>
        <v/>
      </c>
      <c r="DF1852" s="435">
        <f>DF1856</f>
        <v/>
      </c>
      <c r="DG1852" s="436">
        <f>DG1856</f>
        <v/>
      </c>
      <c r="DH1852" s="436">
        <f>DH1856</f>
        <v/>
      </c>
      <c r="DI1852" s="436">
        <f>DI1856</f>
        <v/>
      </c>
      <c r="DJ1852" s="436">
        <f>DJ1856</f>
        <v/>
      </c>
      <c r="DK1852" s="436">
        <f>DK1856</f>
        <v/>
      </c>
      <c r="DL1852" s="436">
        <f>DL1856</f>
        <v/>
      </c>
      <c r="DM1852" s="436">
        <f>DM1856</f>
        <v/>
      </c>
      <c r="DN1852" s="436">
        <f>DN1856</f>
        <v/>
      </c>
      <c r="DO1852" s="436">
        <f>DO1856</f>
        <v/>
      </c>
      <c r="DP1852" s="436">
        <f>DP1856</f>
        <v/>
      </c>
      <c r="DQ1852" s="436">
        <f>DQ1856</f>
        <v/>
      </c>
      <c r="DR1852" s="436">
        <f>DR1856</f>
        <v/>
      </c>
      <c r="DS1852" s="436">
        <f>DS1856</f>
        <v/>
      </c>
      <c r="DT1852" s="436">
        <f>DT1856</f>
        <v/>
      </c>
      <c r="DU1852" s="436">
        <f>DU1856</f>
        <v/>
      </c>
      <c r="DV1852" s="436">
        <f>DV1856</f>
        <v/>
      </c>
      <c r="DW1852" s="436">
        <f>DW1856</f>
        <v/>
      </c>
      <c r="DX1852" s="436">
        <f>DX1856</f>
        <v/>
      </c>
      <c r="DY1852" s="436">
        <f>DY1856</f>
        <v/>
      </c>
      <c r="DZ1852" s="436">
        <f>DZ1856</f>
        <v/>
      </c>
      <c r="EA1852" s="436">
        <f>EA1856</f>
        <v/>
      </c>
      <c r="EB1852" s="436">
        <f>EB1856</f>
        <v/>
      </c>
      <c r="EC1852" s="436">
        <f>EC1856</f>
        <v/>
      </c>
      <c r="ED1852" s="436">
        <f>ED1856</f>
        <v/>
      </c>
      <c r="EE1852" s="436">
        <f>EE1856</f>
        <v/>
      </c>
      <c r="EF1852" s="436">
        <f>EF1856</f>
        <v/>
      </c>
      <c r="EG1852" s="436">
        <f>EG1856</f>
        <v/>
      </c>
      <c r="EH1852" s="436">
        <f>EH1856</f>
        <v/>
      </c>
      <c r="EI1852" s="436">
        <f>EI1856</f>
        <v/>
      </c>
      <c r="EJ1852" s="436">
        <f>EJ1856</f>
        <v/>
      </c>
      <c r="EK1852" s="436">
        <f>EK1856</f>
        <v/>
      </c>
      <c r="EL1852" s="436">
        <f>EL1856</f>
        <v/>
      </c>
      <c r="EM1852" s="436">
        <f>EM1856</f>
        <v/>
      </c>
      <c r="EN1852" s="436">
        <f>EN1856</f>
        <v/>
      </c>
      <c r="EO1852" s="436">
        <f>EO1856</f>
        <v/>
      </c>
      <c r="EP1852" s="436">
        <f>EP1856</f>
        <v/>
      </c>
      <c r="EQ1852" s="436">
        <f>EQ1856</f>
        <v/>
      </c>
      <c r="ER1852" s="436">
        <f>ER1856</f>
        <v/>
      </c>
      <c r="ES1852" s="436">
        <f>ES1856</f>
        <v/>
      </c>
      <c r="ET1852" s="436">
        <f>ET1856</f>
        <v/>
      </c>
      <c r="EU1852" s="436">
        <f>EU1856</f>
        <v/>
      </c>
      <c r="EV1852" s="436">
        <f>EV1856</f>
        <v/>
      </c>
      <c r="EW1852" s="436">
        <f>EW1856</f>
        <v/>
      </c>
      <c r="EX1852" s="436">
        <f>EX1856</f>
        <v/>
      </c>
      <c r="EY1852" s="436">
        <f>EY1856</f>
        <v/>
      </c>
      <c r="EZ1852" s="436">
        <f>EZ1856</f>
        <v/>
      </c>
      <c r="FA1852" s="436">
        <f>FA1856</f>
        <v/>
      </c>
      <c r="FB1852" s="436">
        <f>FB1856</f>
        <v/>
      </c>
      <c r="FC1852" s="436">
        <f>FC1856</f>
        <v/>
      </c>
      <c r="FD1852" s="436">
        <f>FD1856</f>
        <v/>
      </c>
      <c r="FE1852" s="436">
        <f>FE1856</f>
        <v/>
      </c>
      <c r="FF1852" s="436">
        <f>FF1856</f>
        <v/>
      </c>
      <c r="FG1852" s="436">
        <f>FG1856</f>
        <v/>
      </c>
      <c r="FH1852" s="436">
        <f>FH1856</f>
        <v/>
      </c>
      <c r="FI1852" s="436">
        <f>FI1856</f>
        <v/>
      </c>
      <c r="FJ1852" s="436">
        <f>FJ1856</f>
        <v/>
      </c>
      <c r="FK1852" s="436">
        <f>FK1856</f>
        <v/>
      </c>
      <c r="FL1852" s="436">
        <f>FL1856</f>
        <v/>
      </c>
      <c r="FM1852" s="436">
        <f>FM1856</f>
        <v/>
      </c>
      <c r="FN1852" s="436">
        <f>FN1856</f>
        <v/>
      </c>
      <c r="FO1852" s="436">
        <f>FO1856</f>
        <v/>
      </c>
      <c r="FP1852" s="436">
        <f>FP1856</f>
        <v/>
      </c>
      <c r="FQ1852" s="436">
        <f>FQ1856</f>
        <v/>
      </c>
      <c r="FR1852" s="436">
        <f>FR1856</f>
        <v/>
      </c>
      <c r="FS1852" s="436">
        <f>FS1856</f>
        <v/>
      </c>
      <c r="FT1852" s="436">
        <f>FT1856</f>
        <v/>
      </c>
      <c r="FU1852" s="436">
        <f>FU1856</f>
        <v/>
      </c>
      <c r="FV1852" s="436">
        <f>FV1856</f>
        <v/>
      </c>
      <c r="FW1852" s="436">
        <f>FW1856</f>
        <v/>
      </c>
      <c r="FX1852" s="436">
        <f>FX1856</f>
        <v/>
      </c>
      <c r="FY1852" s="436">
        <f>FY1856</f>
        <v/>
      </c>
      <c r="FZ1852" s="436">
        <f>FZ1856</f>
        <v/>
      </c>
      <c r="GA1852" s="436">
        <f>GA1856</f>
        <v/>
      </c>
      <c r="GB1852" s="436">
        <f>GB1856</f>
        <v/>
      </c>
      <c r="GC1852" s="436">
        <f>GC1856</f>
        <v/>
      </c>
      <c r="GD1852" s="436">
        <f>GD1856</f>
        <v/>
      </c>
      <c r="GE1852" s="436">
        <f>GE1856</f>
        <v/>
      </c>
      <c r="GF1852" s="436">
        <f>GF1856</f>
        <v/>
      </c>
      <c r="GG1852" s="436">
        <f>GG1856</f>
        <v/>
      </c>
      <c r="GH1852" s="436">
        <f>GH1856</f>
        <v/>
      </c>
      <c r="GI1852" s="436">
        <f>GI1856</f>
        <v/>
      </c>
      <c r="GJ1852" s="436">
        <f>GJ1856</f>
        <v/>
      </c>
      <c r="GK1852" s="436">
        <f>GK1856</f>
        <v/>
      </c>
      <c r="GL1852" s="436">
        <f>GL1856</f>
        <v/>
      </c>
      <c r="GM1852" s="436">
        <f>GM1856</f>
        <v/>
      </c>
      <c r="GN1852" s="436">
        <f>GN1856</f>
        <v/>
      </c>
      <c r="GO1852" s="436">
        <f>GO1856</f>
        <v/>
      </c>
      <c r="GP1852" s="436">
        <f>GP1856</f>
        <v/>
      </c>
      <c r="GQ1852" s="436">
        <f>GQ1856</f>
        <v/>
      </c>
      <c r="GR1852" s="436">
        <f>GR1856</f>
        <v/>
      </c>
      <c r="GS1852" s="436">
        <f>GS1856</f>
        <v/>
      </c>
      <c r="GT1852" s="436">
        <f>GT1856</f>
        <v/>
      </c>
      <c r="GU1852" s="436">
        <f>GU1856</f>
        <v/>
      </c>
      <c r="GV1852" s="436">
        <f>GV1856</f>
        <v/>
      </c>
      <c r="GW1852" s="436">
        <f>GW1856</f>
        <v/>
      </c>
      <c r="GX1852" s="436">
        <f>GX1856</f>
        <v/>
      </c>
    </row>
    <row r="1853"/>
    <row r="1854">
      <c r="A1854" t="n">
        <v>17</v>
      </c>
      <c r="B1854" t="n">
        <v>0</v>
      </c>
      <c r="C1854">
        <f>ROW(SmtRes!A833)</f>
        <v/>
      </c>
      <c r="D1854">
        <f>ROW(EtalonRes!A768)</f>
        <v/>
      </c>
      <c r="E1854" t="inlineStr">
        <is>
          <t>1</t>
        </is>
      </c>
      <c r="F1854" t="inlineStr">
        <is>
          <t>16-07-005-1</t>
        </is>
      </c>
      <c r="G1854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854" t="inlineStr">
        <is>
          <t>100 м трубопровода</t>
        </is>
      </c>
      <c r="I1854">
        <f>ROUND(ROUND(12/100,4),7)</f>
        <v/>
      </c>
      <c r="J1854" t="n">
        <v>0</v>
      </c>
      <c r="K1854">
        <f>ROUND(ROUND(12/100,4),7)</f>
        <v/>
      </c>
      <c r="O1854">
        <f>ROUND(CP1854,0)</f>
        <v/>
      </c>
      <c r="P1854">
        <f>ROUND(CQ1854*I1854,0)</f>
        <v/>
      </c>
      <c r="Q1854">
        <f>(ROUND((ROUND(((ET1854)*I1854),0)*BB1854),0)+ROUND((ROUND(((AE1854-(EU1854))*I1854),0)*BS1854),0))</f>
        <v/>
      </c>
      <c r="R1854">
        <f>(ROUND((ROUND(((EU1854)*I1854),0)*BS1854),0)+ROUND((ROUND(((AE1854-(EU1854))*I1854),0)*BS1854),0))</f>
        <v/>
      </c>
      <c r="S1854">
        <f>ROUND(CT1854*I1854,0)</f>
        <v/>
      </c>
      <c r="T1854">
        <f>ROUND(CU1854*I1854,0)</f>
        <v/>
      </c>
      <c r="U1854">
        <f>ROUND(CV1854*I1854,7)</f>
        <v/>
      </c>
      <c r="V1854">
        <f>ROUND(CW1854*I1854,7)</f>
        <v/>
      </c>
      <c r="W1854">
        <f>ROUND(CX1854*I1854,0)</f>
        <v/>
      </c>
      <c r="X1854">
        <f>ROUND(CY1854,0)</f>
        <v/>
      </c>
      <c r="Y1854">
        <f>ROUND(CZ1854,0)</f>
        <v/>
      </c>
      <c r="AA1854" t="n">
        <v>78869116</v>
      </c>
      <c r="AB1854">
        <f>ROUND((AC1854+AD1854+AF1854),2)</f>
        <v/>
      </c>
      <c r="AC1854">
        <f>ROUND((ES1854),2)</f>
        <v/>
      </c>
      <c r="AD1854">
        <f>ROUND((((ET1854)-(EU1854))+AE1854),2)</f>
        <v/>
      </c>
      <c r="AE1854">
        <f>ROUND((EU1854),2)</f>
        <v/>
      </c>
      <c r="AF1854">
        <f>ROUND((EV1854),2)</f>
        <v/>
      </c>
      <c r="AG1854">
        <f>ROUND((AP1854),2)</f>
        <v/>
      </c>
      <c r="AH1854">
        <f>(EW1854)</f>
        <v/>
      </c>
      <c r="AI1854">
        <f>(EX1854)</f>
        <v/>
      </c>
      <c r="AJ1854">
        <f>(AS1854)</f>
        <v/>
      </c>
      <c r="AK1854" t="n">
        <v>107.11</v>
      </c>
      <c r="AL1854" t="n">
        <v>4.28</v>
      </c>
      <c r="AM1854" t="n">
        <v>44.51</v>
      </c>
      <c r="AN1854" t="n">
        <v>0</v>
      </c>
      <c r="AO1854" t="n">
        <v>58.32</v>
      </c>
      <c r="AP1854" t="n">
        <v>0</v>
      </c>
      <c r="AQ1854" t="n">
        <v>5.01</v>
      </c>
      <c r="AR1854" t="n">
        <v>0</v>
      </c>
      <c r="AS1854" t="n">
        <v>0</v>
      </c>
      <c r="AT1854" t="n">
        <v>121</v>
      </c>
      <c r="AU1854" t="n">
        <v>72</v>
      </c>
      <c r="AV1854" t="n">
        <v>1</v>
      </c>
      <c r="AW1854" t="n">
        <v>1</v>
      </c>
      <c r="AZ1854" t="n">
        <v>1</v>
      </c>
      <c r="BA1854" t="n">
        <v>52.25</v>
      </c>
      <c r="BB1854" t="n">
        <v>5.97</v>
      </c>
      <c r="BC1854" t="n">
        <v>11.38</v>
      </c>
      <c r="BD1854" t="inlineStr"/>
      <c r="BE1854" t="inlineStr"/>
      <c r="BF1854" t="inlineStr"/>
      <c r="BG1854" t="inlineStr"/>
      <c r="BH1854" t="n">
        <v>0</v>
      </c>
      <c r="BI1854" t="n">
        <v>1</v>
      </c>
      <c r="BJ1854" t="inlineStr">
        <is>
          <t>ТЕР Московской обл., 16-07-005-1, приказ Минстроя России №675/пр от 28.02.2017 № 260/пр</t>
        </is>
      </c>
      <c r="BM1854" t="n">
        <v>16001</v>
      </c>
      <c r="BN1854" t="n">
        <v>0</v>
      </c>
      <c r="BO1854" t="inlineStr">
        <is>
          <t>16-07-005-1</t>
        </is>
      </c>
      <c r="BP1854" t="n">
        <v>1</v>
      </c>
      <c r="BQ1854" t="n">
        <v>2</v>
      </c>
      <c r="BR1854" t="n">
        <v>0</v>
      </c>
      <c r="BS1854" t="n">
        <v>52.25</v>
      </c>
      <c r="BT1854" t="n">
        <v>1</v>
      </c>
      <c r="BU1854" t="n">
        <v>1</v>
      </c>
      <c r="BV1854" t="n">
        <v>1</v>
      </c>
      <c r="BW1854" t="n">
        <v>1</v>
      </c>
      <c r="BX1854" t="n">
        <v>1</v>
      </c>
      <c r="BY1854" t="inlineStr"/>
      <c r="BZ1854" t="n">
        <v>121</v>
      </c>
      <c r="CA1854" t="n">
        <v>72</v>
      </c>
      <c r="CB1854" t="inlineStr"/>
      <c r="CE1854" t="n">
        <v>12</v>
      </c>
      <c r="CF1854" t="n">
        <v>0</v>
      </c>
      <c r="CG1854" t="n">
        <v>0</v>
      </c>
      <c r="CM1854" t="n">
        <v>0</v>
      </c>
      <c r="CN1854" t="inlineStr"/>
      <c r="CO1854" t="n">
        <v>0</v>
      </c>
      <c r="CP1854">
        <f>(P1854+Q1854+S1854)</f>
        <v/>
      </c>
      <c r="CQ1854">
        <f>AC1854*BC1854</f>
        <v/>
      </c>
      <c r="CR1854">
        <f>(ROUND((ROUND(((ET1854)*1),0)*BB1854),0)+ROUND((ROUND(((AE1854-(EU1854))*1),0)*BS1854),0))</f>
        <v/>
      </c>
      <c r="CS1854">
        <f>(ROUND((ROUND(((EU1854)*1),0)*BS1854),0)+ROUND((ROUND(((AE1854-(EU1854))*1),0)*BS1854),0))</f>
        <v/>
      </c>
      <c r="CT1854">
        <f>AF1854*BA1854</f>
        <v/>
      </c>
      <c r="CU1854">
        <f>AG1854</f>
        <v/>
      </c>
      <c r="CV1854">
        <f>AH1854</f>
        <v/>
      </c>
      <c r="CW1854">
        <f>AI1854</f>
        <v/>
      </c>
      <c r="CX1854">
        <f>AJ1854</f>
        <v/>
      </c>
      <c r="CY1854">
        <f>(((S1854+R1854)*AT1854)/100)</f>
        <v/>
      </c>
      <c r="CZ1854">
        <f>(((S1854+R1854)*AU1854)/100)</f>
        <v/>
      </c>
      <c r="DC1854" t="inlineStr"/>
      <c r="DD1854" t="inlineStr"/>
      <c r="DE1854" t="inlineStr"/>
      <c r="DF1854" t="inlineStr"/>
      <c r="DG1854" t="inlineStr"/>
      <c r="DH1854" t="inlineStr"/>
      <c r="DI1854" t="inlineStr"/>
      <c r="DJ1854" t="inlineStr"/>
      <c r="DK1854" t="inlineStr"/>
      <c r="DL1854" t="inlineStr"/>
      <c r="DM1854" t="inlineStr"/>
      <c r="DN1854" t="n">
        <v>0</v>
      </c>
      <c r="DO1854" t="n">
        <v>0</v>
      </c>
      <c r="DP1854" t="n">
        <v>1</v>
      </c>
      <c r="DQ1854" t="n">
        <v>1</v>
      </c>
      <c r="DU1854" t="n">
        <v>1013</v>
      </c>
      <c r="DV1854" t="inlineStr">
        <is>
          <t>100 м трубопровода</t>
        </is>
      </c>
      <c r="DW1854" t="inlineStr">
        <is>
          <t>100 м трубопровода</t>
        </is>
      </c>
      <c r="DX1854" t="n">
        <v>1</v>
      </c>
      <c r="DZ1854" t="inlineStr"/>
      <c r="EA1854" t="inlineStr"/>
      <c r="EB1854" t="inlineStr"/>
      <c r="EC1854" t="inlineStr"/>
      <c r="EE1854" t="n">
        <v>78725882</v>
      </c>
      <c r="EF1854" t="n">
        <v>2</v>
      </c>
      <c r="EG1854" t="inlineStr">
        <is>
          <t>Общестроительные работы</t>
        </is>
      </c>
      <c r="EH1854" t="n">
        <v>16</v>
      </c>
      <c r="EI185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854" t="n">
        <v>1</v>
      </c>
      <c r="EK1854" t="n">
        <v>16001</v>
      </c>
      <c r="EL1854" t="inlineStr">
        <is>
          <t>Трубопроводы внутренние</t>
        </is>
      </c>
      <c r="EM1854" t="inlineStr">
        <is>
          <t>ФЕР-16</t>
        </is>
      </c>
      <c r="EO1854" t="inlineStr"/>
      <c r="EQ1854" t="n">
        <v>0</v>
      </c>
      <c r="ER1854" t="n">
        <v>107.11</v>
      </c>
      <c r="ES1854" t="n">
        <v>4.28</v>
      </c>
      <c r="ET1854" t="n">
        <v>44.51</v>
      </c>
      <c r="EU1854" t="n">
        <v>0</v>
      </c>
      <c r="EV1854" t="n">
        <v>58.32</v>
      </c>
      <c r="EW1854" t="n">
        <v>5.01</v>
      </c>
      <c r="EX1854" t="n">
        <v>0</v>
      </c>
      <c r="EY1854" t="n">
        <v>0</v>
      </c>
      <c r="FQ1854" t="n">
        <v>0</v>
      </c>
      <c r="FR1854" t="n">
        <v>0</v>
      </c>
      <c r="FS1854" t="n">
        <v>0</v>
      </c>
      <c r="FX1854" t="n">
        <v>121</v>
      </c>
      <c r="FY1854" t="n">
        <v>72</v>
      </c>
      <c r="GA1854" t="inlineStr"/>
      <c r="GD1854" t="n">
        <v>1</v>
      </c>
      <c r="GF1854" t="n">
        <v>635989612</v>
      </c>
      <c r="GG1854" t="n">
        <v>2</v>
      </c>
      <c r="GH1854" t="n">
        <v>1</v>
      </c>
      <c r="GI1854" t="n">
        <v>2</v>
      </c>
      <c r="GJ1854" t="n">
        <v>0</v>
      </c>
      <c r="GK1854" t="n">
        <v>0</v>
      </c>
      <c r="GL1854">
        <f>ROUND(IF(AND(BH1854=3,BI1854=3,FS1854&lt;&gt;0),P1854,0),0)</f>
        <v/>
      </c>
      <c r="GM1854">
        <f>ROUND(O1854+X1854+Y1854,0)+GX1854</f>
        <v/>
      </c>
      <c r="GN1854">
        <f>IF(OR(BI1854=0,BI1854=1),GM1854-GX1854,0)</f>
        <v/>
      </c>
      <c r="GO1854">
        <f>IF(BI1854=2,GM1854-GX1854,0)</f>
        <v/>
      </c>
      <c r="GP1854">
        <f>IF(BI1854=4,GM1854-GX1854,0)</f>
        <v/>
      </c>
      <c r="GR1854" t="n">
        <v>0</v>
      </c>
      <c r="GS1854" t="n">
        <v>3</v>
      </c>
      <c r="GT1854" t="n">
        <v>0</v>
      </c>
      <c r="GU1854" t="inlineStr"/>
      <c r="GV1854">
        <f>ROUND((GT1854),2)</f>
        <v/>
      </c>
      <c r="GW1854" t="n">
        <v>1</v>
      </c>
      <c r="GX1854">
        <f>ROUND(HC1854*I1854,0)</f>
        <v/>
      </c>
      <c r="HA1854" t="n">
        <v>0</v>
      </c>
      <c r="HB1854" t="n">
        <v>0</v>
      </c>
      <c r="HC1854">
        <f>GV1854*GW1854</f>
        <v/>
      </c>
      <c r="HE1854" t="inlineStr"/>
      <c r="HF1854" t="inlineStr"/>
      <c r="HM1854" t="inlineStr"/>
      <c r="HN1854" t="inlineStr">
        <is>
          <t>Пр/812-016.0-1</t>
        </is>
      </c>
      <c r="HO1854" t="inlineStr">
        <is>
          <t>Пр/774-016.0</t>
        </is>
      </c>
      <c r="HP185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85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854" t="n">
        <v>0</v>
      </c>
      <c r="IK1854" t="n">
        <v>0</v>
      </c>
    </row>
    <row r="1855"/>
    <row r="1856">
      <c r="A1856" s="435" t="n">
        <v>51</v>
      </c>
      <c r="B1856" s="435">
        <f>B1850</f>
        <v/>
      </c>
      <c r="C1856" s="435">
        <f>A1850</f>
        <v/>
      </c>
      <c r="D1856" s="435">
        <f>ROW(A1850)</f>
        <v/>
      </c>
      <c r="E1856" s="435" t="n"/>
      <c r="F1856" s="435">
        <f>IF(F1850&lt;&gt;"",F1850,"")</f>
        <v/>
      </c>
      <c r="G1856" s="435">
        <f>IF(G1850&lt;&gt;"",G1850,"")</f>
        <v/>
      </c>
      <c r="H1856" s="435" t="n">
        <v>0</v>
      </c>
      <c r="I1856" s="435" t="n"/>
      <c r="J1856" s="435" t="n"/>
      <c r="K1856" s="435" t="n"/>
      <c r="L1856" s="435" t="n"/>
      <c r="M1856" s="435" t="n"/>
      <c r="N1856" s="435" t="n"/>
      <c r="O1856" s="435" t="n">
        <v>0</v>
      </c>
      <c r="P1856" s="435" t="n">
        <v>0</v>
      </c>
      <c r="Q1856" s="435" t="n">
        <v>0</v>
      </c>
      <c r="R1856" s="435" t="n">
        <v>0</v>
      </c>
      <c r="S1856" s="435" t="n">
        <v>0</v>
      </c>
      <c r="T1856" s="435" t="n">
        <v>0</v>
      </c>
      <c r="U1856" s="435" t="n">
        <v>0</v>
      </c>
      <c r="V1856" s="435" t="n">
        <v>0</v>
      </c>
      <c r="W1856" s="435" t="n">
        <v>0</v>
      </c>
      <c r="X1856" s="435" t="n">
        <v>0</v>
      </c>
      <c r="Y1856" s="435" t="n">
        <v>0</v>
      </c>
      <c r="Z1856" s="435" t="n"/>
      <c r="AA1856" s="435" t="n"/>
      <c r="AB1856" s="435" t="n"/>
      <c r="AC1856" s="435" t="n"/>
      <c r="AD1856" s="435" t="n"/>
      <c r="AE1856" s="435" t="n"/>
      <c r="AF1856" s="435" t="n"/>
      <c r="AG1856" s="435" t="n"/>
      <c r="AH1856" s="435" t="n"/>
      <c r="AI1856" s="435" t="n"/>
      <c r="AJ1856" s="435" t="n"/>
      <c r="AK1856" s="435" t="n"/>
      <c r="AL1856" s="435" t="n"/>
      <c r="AM1856" s="435" t="n"/>
      <c r="AN1856" s="435" t="n"/>
      <c r="AO1856" s="435">
        <f>ROUND(BX1856,0)</f>
        <v/>
      </c>
      <c r="AP1856" s="435">
        <f>ROUND(BY1856,0)</f>
        <v/>
      </c>
      <c r="AQ1856" s="435">
        <f>ROUND(BZ1856,0)</f>
        <v/>
      </c>
      <c r="AR1856" s="435">
        <f>ROUND(CA1856,0)</f>
        <v/>
      </c>
      <c r="AS1856" s="435">
        <f>ROUND(CB1856,0)</f>
        <v/>
      </c>
      <c r="AT1856" s="435">
        <f>ROUND(CC1856,0)</f>
        <v/>
      </c>
      <c r="AU1856" s="435">
        <f>ROUND(CD1856,0)</f>
        <v/>
      </c>
      <c r="AV1856" s="435">
        <f>ROUND(CE1856,0)</f>
        <v/>
      </c>
      <c r="AW1856" s="435">
        <f>ROUND(CF1856,0)</f>
        <v/>
      </c>
      <c r="AX1856" s="435">
        <f>ROUND(CG1856,0)</f>
        <v/>
      </c>
      <c r="AY1856" s="435">
        <f>ROUND(CH1856,0)</f>
        <v/>
      </c>
      <c r="AZ1856" s="435">
        <f>ROUND(CI1856,0)</f>
        <v/>
      </c>
      <c r="BA1856" s="435">
        <f>ROUND(CJ1856,0)</f>
        <v/>
      </c>
      <c r="BB1856" s="435">
        <f>ROUND(CK1856,0)</f>
        <v/>
      </c>
      <c r="BC1856" s="435">
        <f>ROUND(CL1856,0)</f>
        <v/>
      </c>
      <c r="BD1856" s="435">
        <f>ROUND(CM1856,0)</f>
        <v/>
      </c>
      <c r="BE1856" s="435" t="n"/>
      <c r="BF1856" s="435" t="n"/>
      <c r="BG1856" s="435" t="n"/>
      <c r="BH1856" s="435" t="n"/>
      <c r="BI1856" s="435" t="n"/>
      <c r="BJ1856" s="435" t="n"/>
      <c r="BK1856" s="435" t="n"/>
      <c r="BL1856" s="435" t="n"/>
      <c r="BM1856" s="435" t="n"/>
      <c r="BN1856" s="435" t="n"/>
      <c r="BO1856" s="435" t="n"/>
      <c r="BP1856" s="435" t="n"/>
      <c r="BQ1856" s="435" t="n"/>
      <c r="BR1856" s="435" t="n"/>
      <c r="BS1856" s="435" t="n"/>
      <c r="BT1856" s="435" t="n"/>
      <c r="BU1856" s="435" t="n"/>
      <c r="BV1856" s="435" t="n"/>
      <c r="BW1856" s="435" t="n"/>
      <c r="BX1856" s="435" t="n"/>
      <c r="BY1856" s="435" t="n"/>
      <c r="BZ1856" s="435" t="n"/>
      <c r="CA1856" s="435" t="n"/>
      <c r="CB1856" s="435" t="n"/>
      <c r="CC1856" s="435" t="n"/>
      <c r="CD1856" s="435" t="n"/>
      <c r="CE1856" s="435" t="n"/>
      <c r="CF1856" s="435" t="n"/>
      <c r="CG1856" s="435" t="n"/>
      <c r="CH1856" s="435" t="n"/>
      <c r="CI1856" s="435" t="n"/>
      <c r="CJ1856" s="435" t="n"/>
      <c r="CK1856" s="435" t="n"/>
      <c r="CL1856" s="435" t="n"/>
      <c r="CM1856" s="435" t="n"/>
      <c r="CN1856" s="435" t="n"/>
      <c r="CO1856" s="435" t="n"/>
      <c r="CP1856" s="435" t="n"/>
      <c r="CQ1856" s="435" t="n"/>
      <c r="CR1856" s="435" t="n"/>
      <c r="CS1856" s="435" t="n"/>
      <c r="CT1856" s="435" t="n"/>
      <c r="CU1856" s="435" t="n"/>
      <c r="CV1856" s="435" t="n"/>
      <c r="CW1856" s="435" t="n"/>
      <c r="CX1856" s="435" t="n"/>
      <c r="CY1856" s="435" t="n"/>
      <c r="CZ1856" s="435" t="n"/>
      <c r="DA1856" s="435" t="n"/>
      <c r="DB1856" s="435" t="n"/>
      <c r="DC1856" s="435" t="n"/>
      <c r="DD1856" s="435" t="n"/>
      <c r="DE1856" s="435" t="n"/>
      <c r="DF1856" s="435" t="n"/>
      <c r="DG1856" s="436" t="n"/>
      <c r="DH1856" s="436" t="n"/>
      <c r="DI1856" s="436" t="n"/>
      <c r="DJ1856" s="436" t="n"/>
      <c r="DK1856" s="436" t="n"/>
      <c r="DL1856" s="436" t="n"/>
      <c r="DM1856" s="436" t="n"/>
      <c r="DN1856" s="436" t="n"/>
      <c r="DO1856" s="436" t="n"/>
      <c r="DP1856" s="436" t="n"/>
      <c r="DQ1856" s="436" t="n"/>
      <c r="DR1856" s="436" t="n"/>
      <c r="DS1856" s="436" t="n"/>
      <c r="DT1856" s="436" t="n"/>
      <c r="DU1856" s="436" t="n"/>
      <c r="DV1856" s="436" t="n"/>
      <c r="DW1856" s="436" t="n"/>
      <c r="DX1856" s="436" t="n"/>
      <c r="DY1856" s="436" t="n"/>
      <c r="DZ1856" s="436" t="n"/>
      <c r="EA1856" s="436" t="n"/>
      <c r="EB1856" s="436" t="n"/>
      <c r="EC1856" s="436" t="n"/>
      <c r="ED1856" s="436" t="n"/>
      <c r="EE1856" s="436" t="n"/>
      <c r="EF1856" s="436" t="n"/>
      <c r="EG1856" s="436" t="n"/>
      <c r="EH1856" s="436" t="n"/>
      <c r="EI1856" s="436" t="n"/>
      <c r="EJ1856" s="436" t="n"/>
      <c r="EK1856" s="436" t="n"/>
      <c r="EL1856" s="436" t="n"/>
      <c r="EM1856" s="436" t="n"/>
      <c r="EN1856" s="436" t="n"/>
      <c r="EO1856" s="436" t="n"/>
      <c r="EP1856" s="436" t="n"/>
      <c r="EQ1856" s="436" t="n"/>
      <c r="ER1856" s="436" t="n"/>
      <c r="ES1856" s="436" t="n"/>
      <c r="ET1856" s="436" t="n"/>
      <c r="EU1856" s="436" t="n"/>
      <c r="EV1856" s="436" t="n"/>
      <c r="EW1856" s="436" t="n"/>
      <c r="EX1856" s="436" t="n"/>
      <c r="EY1856" s="436" t="n"/>
      <c r="EZ1856" s="436" t="n"/>
      <c r="FA1856" s="436" t="n"/>
      <c r="FB1856" s="436" t="n"/>
      <c r="FC1856" s="436" t="n"/>
      <c r="FD1856" s="436" t="n"/>
      <c r="FE1856" s="436" t="n"/>
      <c r="FF1856" s="436" t="n"/>
      <c r="FG1856" s="436" t="n"/>
      <c r="FH1856" s="436" t="n"/>
      <c r="FI1856" s="436" t="n"/>
      <c r="FJ1856" s="436" t="n"/>
      <c r="FK1856" s="436" t="n"/>
      <c r="FL1856" s="436" t="n"/>
      <c r="FM1856" s="436" t="n"/>
      <c r="FN1856" s="436" t="n"/>
      <c r="FO1856" s="436" t="n"/>
      <c r="FP1856" s="436" t="n"/>
      <c r="FQ1856" s="436" t="n"/>
      <c r="FR1856" s="436" t="n"/>
      <c r="FS1856" s="436" t="n"/>
      <c r="FT1856" s="436" t="n"/>
      <c r="FU1856" s="436" t="n"/>
      <c r="FV1856" s="436" t="n"/>
      <c r="FW1856" s="436" t="n"/>
      <c r="FX1856" s="436" t="n"/>
      <c r="FY1856" s="436" t="n"/>
      <c r="FZ1856" s="436" t="n"/>
      <c r="GA1856" s="436" t="n"/>
      <c r="GB1856" s="436" t="n"/>
      <c r="GC1856" s="436" t="n"/>
      <c r="GD1856" s="436" t="n"/>
      <c r="GE1856" s="436" t="n"/>
      <c r="GF1856" s="436" t="n"/>
      <c r="GG1856" s="436" t="n"/>
      <c r="GH1856" s="436" t="n"/>
      <c r="GI1856" s="436" t="n"/>
      <c r="GJ1856" s="436" t="n"/>
      <c r="GK1856" s="436" t="n"/>
      <c r="GL1856" s="436" t="n"/>
      <c r="GM1856" s="436" t="n"/>
      <c r="GN1856" s="436" t="n"/>
      <c r="GO1856" s="436" t="n"/>
      <c r="GP1856" s="436" t="n"/>
      <c r="GQ1856" s="436" t="n"/>
      <c r="GR1856" s="436" t="n"/>
      <c r="GS1856" s="436" t="n"/>
      <c r="GT1856" s="436" t="n"/>
      <c r="GU1856" s="436" t="n"/>
      <c r="GV1856" s="436" t="n"/>
      <c r="GW1856" s="436" t="n"/>
      <c r="GX1856" s="436" t="n">
        <v>0</v>
      </c>
    </row>
    <row r="1857"/>
    <row r="1858">
      <c r="A1858" s="437" t="n">
        <v>50</v>
      </c>
      <c r="B1858" s="437" t="n">
        <v>0</v>
      </c>
      <c r="C1858" s="437" t="n">
        <v>0</v>
      </c>
      <c r="D1858" s="437" t="n">
        <v>1</v>
      </c>
      <c r="E1858" s="437" t="n">
        <v>201</v>
      </c>
      <c r="F1858" s="437">
        <f>ROUND(Source!O1856,O1858)</f>
        <v/>
      </c>
      <c r="G1858" s="437" t="inlineStr">
        <is>
          <t>ПЗ</t>
        </is>
      </c>
      <c r="H1858" s="437" t="inlineStr">
        <is>
          <t>Прямые затраты</t>
        </is>
      </c>
      <c r="I1858" s="437" t="n"/>
      <c r="J1858" s="437" t="n"/>
      <c r="K1858" s="437" t="n">
        <v>201</v>
      </c>
      <c r="L1858" s="437" t="n">
        <v>1</v>
      </c>
      <c r="M1858" s="437" t="n">
        <v>3</v>
      </c>
      <c r="N1858" s="437" t="inlineStr"/>
      <c r="O1858" s="437" t="n">
        <v>0</v>
      </c>
      <c r="P1858" s="437" t="n"/>
      <c r="Q1858" s="437" t="n"/>
      <c r="R1858" s="437" t="n"/>
      <c r="S1858" s="437" t="n"/>
      <c r="T1858" s="437" t="n"/>
      <c r="U1858" s="437" t="n"/>
      <c r="V1858" s="437" t="n"/>
      <c r="W1858" s="437" t="n">
        <v>0</v>
      </c>
      <c r="X1858" s="437" t="n">
        <v>1</v>
      </c>
      <c r="Y1858" s="437" t="n">
        <v>0</v>
      </c>
      <c r="Z1858" s="437" t="n"/>
      <c r="AA1858" s="437" t="n"/>
      <c r="AB1858" s="437" t="n"/>
    </row>
    <row r="1859">
      <c r="A1859" s="437" t="n">
        <v>50</v>
      </c>
      <c r="B1859" s="437" t="n">
        <v>0</v>
      </c>
      <c r="C1859" s="437" t="n">
        <v>0</v>
      </c>
      <c r="D1859" s="437" t="n">
        <v>1</v>
      </c>
      <c r="E1859" s="437" t="n">
        <v>202</v>
      </c>
      <c r="F1859" s="437">
        <f>ROUND(Source!P1856,O1859)</f>
        <v/>
      </c>
      <c r="G1859" s="437" t="inlineStr">
        <is>
          <t>СтМатОб</t>
        </is>
      </c>
      <c r="H1859" s="437" t="inlineStr">
        <is>
          <t>Стоимость материальных ресурсов (всего)</t>
        </is>
      </c>
      <c r="I1859" s="437" t="n"/>
      <c r="J1859" s="437" t="n"/>
      <c r="K1859" s="437" t="n">
        <v>202</v>
      </c>
      <c r="L1859" s="437" t="n">
        <v>2</v>
      </c>
      <c r="M1859" s="437" t="n">
        <v>3</v>
      </c>
      <c r="N1859" s="437" t="inlineStr"/>
      <c r="O1859" s="437" t="n">
        <v>0</v>
      </c>
      <c r="P1859" s="437" t="n"/>
      <c r="Q1859" s="437" t="n"/>
      <c r="R1859" s="437" t="n"/>
      <c r="S1859" s="437" t="n"/>
      <c r="T1859" s="437" t="n"/>
      <c r="U1859" s="437" t="n"/>
      <c r="V1859" s="437" t="n"/>
      <c r="W1859" s="437" t="n">
        <v>0</v>
      </c>
      <c r="X1859" s="437" t="n">
        <v>1</v>
      </c>
      <c r="Y1859" s="437" t="n">
        <v>0</v>
      </c>
      <c r="Z1859" s="437" t="n"/>
      <c r="AA1859" s="437" t="n"/>
      <c r="AB1859" s="437" t="n"/>
    </row>
    <row r="1860">
      <c r="A1860" s="437" t="n">
        <v>50</v>
      </c>
      <c r="B1860" s="437" t="n">
        <v>0</v>
      </c>
      <c r="C1860" s="437" t="n">
        <v>0</v>
      </c>
      <c r="D1860" s="437" t="n">
        <v>1</v>
      </c>
      <c r="E1860" s="437" t="n">
        <v>222</v>
      </c>
      <c r="F1860" s="437">
        <f>ROUND(Source!AO1856,O1860)</f>
        <v/>
      </c>
      <c r="G1860" s="437" t="inlineStr">
        <is>
          <t>СтМатОбЗак</t>
        </is>
      </c>
      <c r="H1860" s="437" t="inlineStr">
        <is>
          <t>Стоимость материалов и оборудования заказчика</t>
        </is>
      </c>
      <c r="I1860" s="437" t="n"/>
      <c r="J1860" s="437" t="n"/>
      <c r="K1860" s="437" t="n">
        <v>222</v>
      </c>
      <c r="L1860" s="437" t="n">
        <v>3</v>
      </c>
      <c r="M1860" s="437" t="n">
        <v>3</v>
      </c>
      <c r="N1860" s="437" t="inlineStr"/>
      <c r="O1860" s="437" t="n">
        <v>0</v>
      </c>
      <c r="P1860" s="437" t="n"/>
      <c r="Q1860" s="437" t="n"/>
      <c r="R1860" s="437" t="n"/>
      <c r="S1860" s="437" t="n"/>
      <c r="T1860" s="437" t="n"/>
      <c r="U1860" s="437" t="n"/>
      <c r="V1860" s="437" t="n"/>
      <c r="W1860" s="437" t="n">
        <v>0</v>
      </c>
      <c r="X1860" s="437" t="n">
        <v>1</v>
      </c>
      <c r="Y1860" s="437" t="n">
        <v>0</v>
      </c>
      <c r="Z1860" s="437" t="n"/>
      <c r="AA1860" s="437" t="n"/>
      <c r="AB1860" s="437" t="n"/>
    </row>
    <row r="1861">
      <c r="A1861" s="437" t="n">
        <v>50</v>
      </c>
      <c r="B1861" s="437" t="n">
        <v>0</v>
      </c>
      <c r="C1861" s="437" t="n">
        <v>0</v>
      </c>
      <c r="D1861" s="437" t="n">
        <v>1</v>
      </c>
      <c r="E1861" s="437" t="n">
        <v>225</v>
      </c>
      <c r="F1861" s="437">
        <f>ROUND(Source!AV1856,O1861)</f>
        <v/>
      </c>
      <c r="G1861" s="437" t="inlineStr">
        <is>
          <t>СтМатОбПод</t>
        </is>
      </c>
      <c r="H1861" s="437" t="inlineStr">
        <is>
          <t>Стоимость материалов и оборудования подрядчика</t>
        </is>
      </c>
      <c r="I1861" s="437" t="n"/>
      <c r="J1861" s="437" t="n"/>
      <c r="K1861" s="437" t="n">
        <v>225</v>
      </c>
      <c r="L1861" s="437" t="n">
        <v>4</v>
      </c>
      <c r="M1861" s="437" t="n">
        <v>3</v>
      </c>
      <c r="N1861" s="437" t="inlineStr"/>
      <c r="O1861" s="437" t="n">
        <v>0</v>
      </c>
      <c r="P1861" s="437" t="n"/>
      <c r="Q1861" s="437" t="n"/>
      <c r="R1861" s="437" t="n"/>
      <c r="S1861" s="437" t="n"/>
      <c r="T1861" s="437" t="n"/>
      <c r="U1861" s="437" t="n"/>
      <c r="V1861" s="437" t="n"/>
      <c r="W1861" s="437" t="n">
        <v>0</v>
      </c>
      <c r="X1861" s="437" t="n">
        <v>1</v>
      </c>
      <c r="Y1861" s="437" t="n">
        <v>0</v>
      </c>
      <c r="Z1861" s="437" t="n"/>
      <c r="AA1861" s="437" t="n"/>
      <c r="AB1861" s="437" t="n"/>
    </row>
    <row r="1862">
      <c r="A1862" s="437" t="n">
        <v>50</v>
      </c>
      <c r="B1862" s="437" t="n">
        <v>0</v>
      </c>
      <c r="C1862" s="437" t="n">
        <v>0</v>
      </c>
      <c r="D1862" s="437" t="n">
        <v>1</v>
      </c>
      <c r="E1862" s="437" t="n">
        <v>226</v>
      </c>
      <c r="F1862" s="437">
        <f>ROUND(Source!AW1856,O1862)</f>
        <v/>
      </c>
      <c r="G1862" s="437" t="inlineStr">
        <is>
          <t>СтМат</t>
        </is>
      </c>
      <c r="H1862" s="437" t="inlineStr">
        <is>
          <t>Стоимость материалов (всего)</t>
        </is>
      </c>
      <c r="I1862" s="437" t="n"/>
      <c r="J1862" s="437" t="n"/>
      <c r="K1862" s="437" t="n">
        <v>226</v>
      </c>
      <c r="L1862" s="437" t="n">
        <v>5</v>
      </c>
      <c r="M1862" s="437" t="n">
        <v>3</v>
      </c>
      <c r="N1862" s="437" t="inlineStr"/>
      <c r="O1862" s="437" t="n">
        <v>0</v>
      </c>
      <c r="P1862" s="437" t="n"/>
      <c r="Q1862" s="437" t="n"/>
      <c r="R1862" s="437" t="n"/>
      <c r="S1862" s="437" t="n"/>
      <c r="T1862" s="437" t="n"/>
      <c r="U1862" s="437" t="n"/>
      <c r="V1862" s="437" t="n"/>
      <c r="W1862" s="437" t="n">
        <v>0</v>
      </c>
      <c r="X1862" s="437" t="n">
        <v>1</v>
      </c>
      <c r="Y1862" s="437" t="n">
        <v>0</v>
      </c>
      <c r="Z1862" s="437" t="n"/>
      <c r="AA1862" s="437" t="n"/>
      <c r="AB1862" s="437" t="n"/>
    </row>
    <row r="1863">
      <c r="A1863" s="437" t="n">
        <v>50</v>
      </c>
      <c r="B1863" s="437" t="n">
        <v>0</v>
      </c>
      <c r="C1863" s="437" t="n">
        <v>0</v>
      </c>
      <c r="D1863" s="437" t="n">
        <v>1</v>
      </c>
      <c r="E1863" s="437" t="n">
        <v>227</v>
      </c>
      <c r="F1863" s="437">
        <f>ROUND(Source!AX1856,O1863)</f>
        <v/>
      </c>
      <c r="G1863" s="437" t="inlineStr">
        <is>
          <t>СтМатЗак</t>
        </is>
      </c>
      <c r="H1863" s="437" t="inlineStr">
        <is>
          <t>Стоимость материалов заказчика</t>
        </is>
      </c>
      <c r="I1863" s="437" t="n"/>
      <c r="J1863" s="437" t="n"/>
      <c r="K1863" s="437" t="n">
        <v>227</v>
      </c>
      <c r="L1863" s="437" t="n">
        <v>6</v>
      </c>
      <c r="M1863" s="437" t="n">
        <v>3</v>
      </c>
      <c r="N1863" s="437" t="inlineStr"/>
      <c r="O1863" s="437" t="n">
        <v>0</v>
      </c>
      <c r="P1863" s="437" t="n"/>
      <c r="Q1863" s="437" t="n"/>
      <c r="R1863" s="437" t="n"/>
      <c r="S1863" s="437" t="n"/>
      <c r="T1863" s="437" t="n"/>
      <c r="U1863" s="437" t="n"/>
      <c r="V1863" s="437" t="n"/>
      <c r="W1863" s="437" t="n">
        <v>0</v>
      </c>
      <c r="X1863" s="437" t="n">
        <v>1</v>
      </c>
      <c r="Y1863" s="437" t="n">
        <v>0</v>
      </c>
      <c r="Z1863" s="437" t="n"/>
      <c r="AA1863" s="437" t="n"/>
      <c r="AB1863" s="437" t="n"/>
    </row>
    <row r="1864">
      <c r="A1864" s="437" t="n">
        <v>50</v>
      </c>
      <c r="B1864" s="437" t="n">
        <v>0</v>
      </c>
      <c r="C1864" s="437" t="n">
        <v>0</v>
      </c>
      <c r="D1864" s="437" t="n">
        <v>1</v>
      </c>
      <c r="E1864" s="437" t="n">
        <v>228</v>
      </c>
      <c r="F1864" s="437">
        <f>ROUND(Source!AY1856,O1864)</f>
        <v/>
      </c>
      <c r="G1864" s="437" t="inlineStr">
        <is>
          <t>СтМатПод</t>
        </is>
      </c>
      <c r="H1864" s="437" t="inlineStr">
        <is>
          <t>Стоимость материалов подрядчика</t>
        </is>
      </c>
      <c r="I1864" s="437" t="n"/>
      <c r="J1864" s="437" t="n"/>
      <c r="K1864" s="437" t="n">
        <v>228</v>
      </c>
      <c r="L1864" s="437" t="n">
        <v>7</v>
      </c>
      <c r="M1864" s="437" t="n">
        <v>3</v>
      </c>
      <c r="N1864" s="437" t="inlineStr"/>
      <c r="O1864" s="437" t="n">
        <v>0</v>
      </c>
      <c r="P1864" s="437" t="n"/>
      <c r="Q1864" s="437" t="n"/>
      <c r="R1864" s="437" t="n"/>
      <c r="S1864" s="437" t="n"/>
      <c r="T1864" s="437" t="n"/>
      <c r="U1864" s="437" t="n"/>
      <c r="V1864" s="437" t="n"/>
      <c r="W1864" s="437" t="n">
        <v>0</v>
      </c>
      <c r="X1864" s="437" t="n">
        <v>1</v>
      </c>
      <c r="Y1864" s="437" t="n">
        <v>0</v>
      </c>
      <c r="Z1864" s="437" t="n"/>
      <c r="AA1864" s="437" t="n"/>
      <c r="AB1864" s="437" t="n"/>
    </row>
    <row r="1865">
      <c r="A1865" s="437" t="n">
        <v>50</v>
      </c>
      <c r="B1865" s="437" t="n">
        <v>0</v>
      </c>
      <c r="C1865" s="437" t="n">
        <v>0</v>
      </c>
      <c r="D1865" s="437" t="n">
        <v>1</v>
      </c>
      <c r="E1865" s="437" t="n">
        <v>216</v>
      </c>
      <c r="F1865" s="437">
        <f>ROUND(Source!AP1856,O1865)</f>
        <v/>
      </c>
      <c r="G1865" s="437" t="inlineStr">
        <is>
          <t>Оборуд</t>
        </is>
      </c>
      <c r="H1865" s="437" t="inlineStr">
        <is>
          <t>Стоимость оборудования (всего)</t>
        </is>
      </c>
      <c r="I1865" s="437" t="n"/>
      <c r="J1865" s="437" t="n"/>
      <c r="K1865" s="437" t="n">
        <v>216</v>
      </c>
      <c r="L1865" s="437" t="n">
        <v>8</v>
      </c>
      <c r="M1865" s="437" t="n">
        <v>3</v>
      </c>
      <c r="N1865" s="437" t="inlineStr"/>
      <c r="O1865" s="437" t="n">
        <v>0</v>
      </c>
      <c r="P1865" s="437" t="n"/>
      <c r="Q1865" s="437" t="n"/>
      <c r="R1865" s="437" t="n"/>
      <c r="S1865" s="437" t="n"/>
      <c r="T1865" s="437" t="n"/>
      <c r="U1865" s="437" t="n"/>
      <c r="V1865" s="437" t="n"/>
      <c r="W1865" s="437" t="n">
        <v>0</v>
      </c>
      <c r="X1865" s="437" t="n">
        <v>1</v>
      </c>
      <c r="Y1865" s="437" t="n">
        <v>0</v>
      </c>
      <c r="Z1865" s="437" t="n"/>
      <c r="AA1865" s="437" t="n"/>
      <c r="AB1865" s="437" t="n"/>
    </row>
    <row r="1866">
      <c r="A1866" s="437" t="n">
        <v>50</v>
      </c>
      <c r="B1866" s="437" t="n">
        <v>0</v>
      </c>
      <c r="C1866" s="437" t="n">
        <v>0</v>
      </c>
      <c r="D1866" s="437" t="n">
        <v>1</v>
      </c>
      <c r="E1866" s="437" t="n">
        <v>223</v>
      </c>
      <c r="F1866" s="437">
        <f>ROUND(Source!AQ1856,O1866)</f>
        <v/>
      </c>
      <c r="G1866" s="437" t="inlineStr">
        <is>
          <t>ОборудЗак</t>
        </is>
      </c>
      <c r="H1866" s="437" t="inlineStr">
        <is>
          <t>Стоимость оборудования заказчика</t>
        </is>
      </c>
      <c r="I1866" s="437" t="n"/>
      <c r="J1866" s="437" t="n"/>
      <c r="K1866" s="437" t="n">
        <v>223</v>
      </c>
      <c r="L1866" s="437" t="n">
        <v>9</v>
      </c>
      <c r="M1866" s="437" t="n">
        <v>3</v>
      </c>
      <c r="N1866" s="437" t="inlineStr"/>
      <c r="O1866" s="437" t="n">
        <v>0</v>
      </c>
      <c r="P1866" s="437" t="n"/>
      <c r="Q1866" s="437" t="n"/>
      <c r="R1866" s="437" t="n"/>
      <c r="S1866" s="437" t="n"/>
      <c r="T1866" s="437" t="n"/>
      <c r="U1866" s="437" t="n"/>
      <c r="V1866" s="437" t="n"/>
      <c r="W1866" s="437" t="n">
        <v>0</v>
      </c>
      <c r="X1866" s="437" t="n">
        <v>1</v>
      </c>
      <c r="Y1866" s="437" t="n">
        <v>0</v>
      </c>
      <c r="Z1866" s="437" t="n"/>
      <c r="AA1866" s="437" t="n"/>
      <c r="AB1866" s="437" t="n"/>
    </row>
    <row r="1867">
      <c r="A1867" s="437" t="n">
        <v>50</v>
      </c>
      <c r="B1867" s="437" t="n">
        <v>0</v>
      </c>
      <c r="C1867" s="437" t="n">
        <v>0</v>
      </c>
      <c r="D1867" s="437" t="n">
        <v>1</v>
      </c>
      <c r="E1867" s="437" t="n">
        <v>229</v>
      </c>
      <c r="F1867" s="437">
        <f>ROUND(Source!AZ1856,O1867)</f>
        <v/>
      </c>
      <c r="G1867" s="437" t="inlineStr">
        <is>
          <t>ОборудПод</t>
        </is>
      </c>
      <c r="H1867" s="437" t="inlineStr">
        <is>
          <t>Стоимость оборудования подрядчика</t>
        </is>
      </c>
      <c r="I1867" s="437" t="n"/>
      <c r="J1867" s="437" t="n"/>
      <c r="K1867" s="437" t="n">
        <v>229</v>
      </c>
      <c r="L1867" s="437" t="n">
        <v>10</v>
      </c>
      <c r="M1867" s="437" t="n">
        <v>3</v>
      </c>
      <c r="N1867" s="437" t="inlineStr"/>
      <c r="O1867" s="437" t="n">
        <v>0</v>
      </c>
      <c r="P1867" s="437" t="n"/>
      <c r="Q1867" s="437" t="n"/>
      <c r="R1867" s="437" t="n"/>
      <c r="S1867" s="437" t="n"/>
      <c r="T1867" s="437" t="n"/>
      <c r="U1867" s="437" t="n"/>
      <c r="V1867" s="437" t="n"/>
      <c r="W1867" s="437" t="n">
        <v>0</v>
      </c>
      <c r="X1867" s="437" t="n">
        <v>1</v>
      </c>
      <c r="Y1867" s="437" t="n">
        <v>0</v>
      </c>
      <c r="Z1867" s="437" t="n"/>
      <c r="AA1867" s="437" t="n"/>
      <c r="AB1867" s="437" t="n"/>
    </row>
    <row r="1868">
      <c r="A1868" s="437" t="n">
        <v>50</v>
      </c>
      <c r="B1868" s="437" t="n">
        <v>0</v>
      </c>
      <c r="C1868" s="437" t="n">
        <v>0</v>
      </c>
      <c r="D1868" s="437" t="n">
        <v>1</v>
      </c>
      <c r="E1868" s="437" t="n">
        <v>203</v>
      </c>
      <c r="F1868" s="437">
        <f>ROUND(Source!Q1856,O1868)</f>
        <v/>
      </c>
      <c r="G1868" s="437" t="inlineStr">
        <is>
          <t>ЭММ</t>
        </is>
      </c>
      <c r="H1868" s="437" t="inlineStr">
        <is>
          <t>Эксплуатация машин</t>
        </is>
      </c>
      <c r="I1868" s="437" t="n"/>
      <c r="J1868" s="437" t="n"/>
      <c r="K1868" s="437" t="n">
        <v>203</v>
      </c>
      <c r="L1868" s="437" t="n">
        <v>11</v>
      </c>
      <c r="M1868" s="437" t="n">
        <v>3</v>
      </c>
      <c r="N1868" s="437" t="inlineStr"/>
      <c r="O1868" s="437" t="n">
        <v>0</v>
      </c>
      <c r="P1868" s="437" t="n"/>
      <c r="Q1868" s="437" t="n"/>
      <c r="R1868" s="437" t="n"/>
      <c r="S1868" s="437" t="n"/>
      <c r="T1868" s="437" t="n"/>
      <c r="U1868" s="437" t="n"/>
      <c r="V1868" s="437" t="n"/>
      <c r="W1868" s="437" t="n">
        <v>0</v>
      </c>
      <c r="X1868" s="437" t="n">
        <v>1</v>
      </c>
      <c r="Y1868" s="437" t="n">
        <v>0</v>
      </c>
      <c r="Z1868" s="437" t="n"/>
      <c r="AA1868" s="437" t="n"/>
      <c r="AB1868" s="437" t="n"/>
    </row>
    <row r="1869">
      <c r="A1869" s="437" t="n">
        <v>50</v>
      </c>
      <c r="B1869" s="437" t="n">
        <v>0</v>
      </c>
      <c r="C1869" s="437" t="n">
        <v>0</v>
      </c>
      <c r="D1869" s="437" t="n">
        <v>1</v>
      </c>
      <c r="E1869" s="437" t="n">
        <v>231</v>
      </c>
      <c r="F1869" s="437">
        <f>ROUND(Source!BB1856,O1869)</f>
        <v/>
      </c>
      <c r="G1869" s="437" t="inlineStr">
        <is>
          <t>ЭММсНРиСП</t>
        </is>
      </c>
      <c r="H1869" s="437" t="inlineStr">
        <is>
          <t>Эксплуатация машин по ТСН-2001.16</t>
        </is>
      </c>
      <c r="I1869" s="437" t="n"/>
      <c r="J1869" s="437" t="n"/>
      <c r="K1869" s="437" t="n">
        <v>231</v>
      </c>
      <c r="L1869" s="437" t="n">
        <v>12</v>
      </c>
      <c r="M1869" s="437" t="n">
        <v>3</v>
      </c>
      <c r="N1869" s="437" t="inlineStr"/>
      <c r="O1869" s="437" t="n">
        <v>0</v>
      </c>
      <c r="P1869" s="437" t="n"/>
      <c r="Q1869" s="437" t="n"/>
      <c r="R1869" s="437" t="n"/>
      <c r="S1869" s="437" t="n"/>
      <c r="T1869" s="437" t="n"/>
      <c r="U1869" s="437" t="n"/>
      <c r="V1869" s="437" t="n"/>
      <c r="W1869" s="437" t="n">
        <v>0</v>
      </c>
      <c r="X1869" s="437" t="n">
        <v>1</v>
      </c>
      <c r="Y1869" s="437" t="n">
        <v>0</v>
      </c>
      <c r="Z1869" s="437" t="n"/>
      <c r="AA1869" s="437" t="n"/>
      <c r="AB1869" s="437" t="n"/>
    </row>
    <row r="1870">
      <c r="A1870" s="437" t="n">
        <v>50</v>
      </c>
      <c r="B1870" s="437" t="n">
        <v>0</v>
      </c>
      <c r="C1870" s="437" t="n">
        <v>0</v>
      </c>
      <c r="D1870" s="437" t="n">
        <v>1</v>
      </c>
      <c r="E1870" s="437" t="n">
        <v>204</v>
      </c>
      <c r="F1870" s="437">
        <f>ROUND(Source!R1856,O1870)</f>
        <v/>
      </c>
      <c r="G1870" s="437" t="inlineStr">
        <is>
          <t>ЗПМ</t>
        </is>
      </c>
      <c r="H1870" s="437" t="inlineStr">
        <is>
          <t>ЗП машинистов</t>
        </is>
      </c>
      <c r="I1870" s="437" t="n"/>
      <c r="J1870" s="437" t="n"/>
      <c r="K1870" s="437" t="n">
        <v>204</v>
      </c>
      <c r="L1870" s="437" t="n">
        <v>13</v>
      </c>
      <c r="M1870" s="437" t="n">
        <v>3</v>
      </c>
      <c r="N1870" s="437" t="inlineStr"/>
      <c r="O1870" s="437" t="n">
        <v>0</v>
      </c>
      <c r="P1870" s="437" t="n"/>
      <c r="Q1870" s="437" t="n"/>
      <c r="R1870" s="437" t="n"/>
      <c r="S1870" s="437" t="n"/>
      <c r="T1870" s="437" t="n"/>
      <c r="U1870" s="437" t="n"/>
      <c r="V1870" s="437" t="n"/>
      <c r="W1870" s="437" t="n">
        <v>0</v>
      </c>
      <c r="X1870" s="437" t="n">
        <v>1</v>
      </c>
      <c r="Y1870" s="437" t="n">
        <v>0</v>
      </c>
      <c r="Z1870" s="437" t="n"/>
      <c r="AA1870" s="437" t="n"/>
      <c r="AB1870" s="437" t="n"/>
    </row>
    <row r="1871">
      <c r="A1871" s="437" t="n">
        <v>50</v>
      </c>
      <c r="B1871" s="437" t="n">
        <v>0</v>
      </c>
      <c r="C1871" s="437" t="n">
        <v>0</v>
      </c>
      <c r="D1871" s="437" t="n">
        <v>1</v>
      </c>
      <c r="E1871" s="437" t="n">
        <v>205</v>
      </c>
      <c r="F1871" s="437">
        <f>ROUND(Source!S1856,O1871)</f>
        <v/>
      </c>
      <c r="G1871" s="437" t="inlineStr">
        <is>
          <t>ОЗП</t>
        </is>
      </c>
      <c r="H1871" s="437" t="inlineStr">
        <is>
          <t>Основная ЗП рабочих</t>
        </is>
      </c>
      <c r="I1871" s="437" t="n"/>
      <c r="J1871" s="437" t="n"/>
      <c r="K1871" s="437" t="n">
        <v>205</v>
      </c>
      <c r="L1871" s="437" t="n">
        <v>14</v>
      </c>
      <c r="M1871" s="437" t="n">
        <v>3</v>
      </c>
      <c r="N1871" s="437" t="inlineStr"/>
      <c r="O1871" s="437" t="n">
        <v>0</v>
      </c>
      <c r="P1871" s="437" t="n"/>
      <c r="Q1871" s="437" t="n"/>
      <c r="R1871" s="437" t="n"/>
      <c r="S1871" s="437" t="n"/>
      <c r="T1871" s="437" t="n"/>
      <c r="U1871" s="437" t="n"/>
      <c r="V1871" s="437" t="n"/>
      <c r="W1871" s="437" t="n">
        <v>0</v>
      </c>
      <c r="X1871" s="437" t="n">
        <v>1</v>
      </c>
      <c r="Y1871" s="437" t="n">
        <v>0</v>
      </c>
      <c r="Z1871" s="437" t="n"/>
      <c r="AA1871" s="437" t="n"/>
      <c r="AB1871" s="437" t="n"/>
    </row>
    <row r="1872">
      <c r="A1872" s="437" t="n">
        <v>50</v>
      </c>
      <c r="B1872" s="437" t="n">
        <v>0</v>
      </c>
      <c r="C1872" s="437" t="n">
        <v>0</v>
      </c>
      <c r="D1872" s="437" t="n">
        <v>1</v>
      </c>
      <c r="E1872" s="437" t="n">
        <v>232</v>
      </c>
      <c r="F1872" s="437">
        <f>ROUND(Source!BC1856,O1872)</f>
        <v/>
      </c>
      <c r="G1872" s="437" t="inlineStr">
        <is>
          <t>ОЗПсНРиСП</t>
        </is>
      </c>
      <c r="H1872" s="437" t="inlineStr">
        <is>
          <t>Основная ЗП рабочих по ТСН-2001.16</t>
        </is>
      </c>
      <c r="I1872" s="437" t="n"/>
      <c r="J1872" s="437" t="n"/>
      <c r="K1872" s="437" t="n">
        <v>232</v>
      </c>
      <c r="L1872" s="437" t="n">
        <v>15</v>
      </c>
      <c r="M1872" s="437" t="n">
        <v>3</v>
      </c>
      <c r="N1872" s="437" t="inlineStr"/>
      <c r="O1872" s="437" t="n">
        <v>0</v>
      </c>
      <c r="P1872" s="437" t="n"/>
      <c r="Q1872" s="437" t="n"/>
      <c r="R1872" s="437" t="n"/>
      <c r="S1872" s="437" t="n"/>
      <c r="T1872" s="437" t="n"/>
      <c r="U1872" s="437" t="n"/>
      <c r="V1872" s="437" t="n"/>
      <c r="W1872" s="437" t="n">
        <v>0</v>
      </c>
      <c r="X1872" s="437" t="n">
        <v>1</v>
      </c>
      <c r="Y1872" s="437" t="n">
        <v>0</v>
      </c>
      <c r="Z1872" s="437" t="n"/>
      <c r="AA1872" s="437" t="n"/>
      <c r="AB1872" s="437" t="n"/>
    </row>
    <row r="1873">
      <c r="A1873" s="437" t="n">
        <v>50</v>
      </c>
      <c r="B1873" s="437" t="n">
        <v>0</v>
      </c>
      <c r="C1873" s="437" t="n">
        <v>0</v>
      </c>
      <c r="D1873" s="437" t="n">
        <v>1</v>
      </c>
      <c r="E1873" s="437" t="n">
        <v>214</v>
      </c>
      <c r="F1873" s="437">
        <f>ROUND(Source!AS1856,O1873)</f>
        <v/>
      </c>
      <c r="G1873" s="437" t="inlineStr">
        <is>
          <t>Строит</t>
        </is>
      </c>
      <c r="H1873" s="437" t="inlineStr">
        <is>
          <t>Строительные работы с НР и СП</t>
        </is>
      </c>
      <c r="I1873" s="437" t="n"/>
      <c r="J1873" s="437" t="n"/>
      <c r="K1873" s="437" t="n">
        <v>214</v>
      </c>
      <c r="L1873" s="437" t="n">
        <v>16</v>
      </c>
      <c r="M1873" s="437" t="n">
        <v>3</v>
      </c>
      <c r="N1873" s="437" t="inlineStr"/>
      <c r="O1873" s="437" t="n">
        <v>0</v>
      </c>
      <c r="P1873" s="437" t="n"/>
      <c r="Q1873" s="437" t="n"/>
      <c r="R1873" s="437" t="n"/>
      <c r="S1873" s="437" t="n"/>
      <c r="T1873" s="437" t="n"/>
      <c r="U1873" s="437" t="n"/>
      <c r="V1873" s="437" t="n"/>
      <c r="W1873" s="437" t="n">
        <v>0</v>
      </c>
      <c r="X1873" s="437" t="n">
        <v>1</v>
      </c>
      <c r="Y1873" s="437" t="n">
        <v>0</v>
      </c>
      <c r="Z1873" s="437" t="n"/>
      <c r="AA1873" s="437" t="n"/>
      <c r="AB1873" s="437" t="n"/>
    </row>
    <row r="1874">
      <c r="A1874" s="437" t="n">
        <v>50</v>
      </c>
      <c r="B1874" s="437" t="n">
        <v>0</v>
      </c>
      <c r="C1874" s="437" t="n">
        <v>0</v>
      </c>
      <c r="D1874" s="437" t="n">
        <v>1</v>
      </c>
      <c r="E1874" s="437" t="n">
        <v>215</v>
      </c>
      <c r="F1874" s="437">
        <f>ROUND(Source!AT1856,O1874)</f>
        <v/>
      </c>
      <c r="G1874" s="437" t="inlineStr">
        <is>
          <t>Монтаж</t>
        </is>
      </c>
      <c r="H1874" s="437" t="inlineStr">
        <is>
          <t>Монтажные работы с НР и СП</t>
        </is>
      </c>
      <c r="I1874" s="437" t="n"/>
      <c r="J1874" s="437" t="n"/>
      <c r="K1874" s="437" t="n">
        <v>215</v>
      </c>
      <c r="L1874" s="437" t="n">
        <v>17</v>
      </c>
      <c r="M1874" s="437" t="n">
        <v>3</v>
      </c>
      <c r="N1874" s="437" t="inlineStr"/>
      <c r="O1874" s="437" t="n">
        <v>0</v>
      </c>
      <c r="P1874" s="437" t="n"/>
      <c r="Q1874" s="437" t="n"/>
      <c r="R1874" s="437" t="n"/>
      <c r="S1874" s="437" t="n"/>
      <c r="T1874" s="437" t="n"/>
      <c r="U1874" s="437" t="n"/>
      <c r="V1874" s="437" t="n"/>
      <c r="W1874" s="437" t="n">
        <v>0</v>
      </c>
      <c r="X1874" s="437" t="n">
        <v>1</v>
      </c>
      <c r="Y1874" s="437" t="n">
        <v>0</v>
      </c>
      <c r="Z1874" s="437" t="n"/>
      <c r="AA1874" s="437" t="n"/>
      <c r="AB1874" s="437" t="n"/>
    </row>
    <row r="1875">
      <c r="A1875" s="437" t="n">
        <v>50</v>
      </c>
      <c r="B1875" s="437" t="n">
        <v>0</v>
      </c>
      <c r="C1875" s="437" t="n">
        <v>0</v>
      </c>
      <c r="D1875" s="437" t="n">
        <v>1</v>
      </c>
      <c r="E1875" s="437" t="n">
        <v>217</v>
      </c>
      <c r="F1875" s="437">
        <f>ROUND(Source!AU1856,O1875)</f>
        <v/>
      </c>
      <c r="G1875" s="437" t="inlineStr">
        <is>
          <t>Прочие</t>
        </is>
      </c>
      <c r="H1875" s="437" t="inlineStr">
        <is>
          <t>Прочие работы с НР и СП</t>
        </is>
      </c>
      <c r="I1875" s="437" t="n"/>
      <c r="J1875" s="437" t="n"/>
      <c r="K1875" s="437" t="n">
        <v>217</v>
      </c>
      <c r="L1875" s="437" t="n">
        <v>18</v>
      </c>
      <c r="M1875" s="437" t="n">
        <v>3</v>
      </c>
      <c r="N1875" s="437" t="inlineStr"/>
      <c r="O1875" s="437" t="n">
        <v>0</v>
      </c>
      <c r="P1875" s="437" t="n"/>
      <c r="Q1875" s="437" t="n"/>
      <c r="R1875" s="437" t="n"/>
      <c r="S1875" s="437" t="n"/>
      <c r="T1875" s="437" t="n"/>
      <c r="U1875" s="437" t="n"/>
      <c r="V1875" s="437" t="n"/>
      <c r="W1875" s="437" t="n">
        <v>0</v>
      </c>
      <c r="X1875" s="437" t="n">
        <v>1</v>
      </c>
      <c r="Y1875" s="437" t="n">
        <v>0</v>
      </c>
      <c r="Z1875" s="437" t="n"/>
      <c r="AA1875" s="437" t="n"/>
      <c r="AB1875" s="437" t="n"/>
    </row>
    <row r="1876">
      <c r="A1876" s="437" t="n">
        <v>50</v>
      </c>
      <c r="B1876" s="437" t="n">
        <v>0</v>
      </c>
      <c r="C1876" s="437" t="n">
        <v>0</v>
      </c>
      <c r="D1876" s="437" t="n">
        <v>1</v>
      </c>
      <c r="E1876" s="437" t="n">
        <v>230</v>
      </c>
      <c r="F1876" s="437">
        <f>ROUND(Source!BA1856,O1876)</f>
        <v/>
      </c>
      <c r="G1876" s="437" t="inlineStr">
        <is>
          <t>ПрочиеЗатр</t>
        </is>
      </c>
      <c r="H1876" s="437" t="inlineStr">
        <is>
          <t>Прочие затраты по ТСН-2001.16</t>
        </is>
      </c>
      <c r="I1876" s="437" t="n"/>
      <c r="J1876" s="437" t="n"/>
      <c r="K1876" s="437" t="n">
        <v>230</v>
      </c>
      <c r="L1876" s="437" t="n">
        <v>19</v>
      </c>
      <c r="M1876" s="437" t="n">
        <v>3</v>
      </c>
      <c r="N1876" s="437" t="inlineStr"/>
      <c r="O1876" s="437" t="n">
        <v>0</v>
      </c>
      <c r="P1876" s="437" t="n"/>
      <c r="Q1876" s="437" t="n"/>
      <c r="R1876" s="437" t="n"/>
      <c r="S1876" s="437" t="n"/>
      <c r="T1876" s="437" t="n"/>
      <c r="U1876" s="437" t="n"/>
      <c r="V1876" s="437" t="n"/>
      <c r="W1876" s="437" t="n">
        <v>0</v>
      </c>
      <c r="X1876" s="437" t="n">
        <v>1</v>
      </c>
      <c r="Y1876" s="437" t="n">
        <v>0</v>
      </c>
      <c r="Z1876" s="437" t="n"/>
      <c r="AA1876" s="437" t="n"/>
      <c r="AB1876" s="437" t="n"/>
    </row>
    <row r="1877">
      <c r="A1877" s="437" t="n">
        <v>50</v>
      </c>
      <c r="B1877" s="437" t="n">
        <v>0</v>
      </c>
      <c r="C1877" s="437" t="n">
        <v>0</v>
      </c>
      <c r="D1877" s="437" t="n">
        <v>1</v>
      </c>
      <c r="E1877" s="437" t="n">
        <v>206</v>
      </c>
      <c r="F1877" s="437">
        <f>ROUND(Source!T1856,O1877)</f>
        <v/>
      </c>
      <c r="G1877" s="437" t="inlineStr">
        <is>
          <t>ВозврМат</t>
        </is>
      </c>
      <c r="H1877" s="437" t="inlineStr">
        <is>
          <t>Возврат материалов</t>
        </is>
      </c>
      <c r="I1877" s="437" t="n"/>
      <c r="J1877" s="437" t="n"/>
      <c r="K1877" s="437" t="n">
        <v>206</v>
      </c>
      <c r="L1877" s="437" t="n">
        <v>20</v>
      </c>
      <c r="M1877" s="437" t="n">
        <v>3</v>
      </c>
      <c r="N1877" s="437" t="inlineStr"/>
      <c r="O1877" s="437" t="n">
        <v>0</v>
      </c>
      <c r="P1877" s="437" t="n"/>
      <c r="Q1877" s="437" t="n"/>
      <c r="R1877" s="437" t="n"/>
      <c r="S1877" s="437" t="n"/>
      <c r="T1877" s="437" t="n"/>
      <c r="U1877" s="437" t="n"/>
      <c r="V1877" s="437" t="n"/>
      <c r="W1877" s="437" t="n">
        <v>0</v>
      </c>
      <c r="X1877" s="437" t="n">
        <v>1</v>
      </c>
      <c r="Y1877" s="437" t="n">
        <v>0</v>
      </c>
      <c r="Z1877" s="437" t="n"/>
      <c r="AA1877" s="437" t="n"/>
      <c r="AB1877" s="437" t="n"/>
    </row>
    <row r="1878">
      <c r="A1878" s="437" t="n">
        <v>50</v>
      </c>
      <c r="B1878" s="437" t="n">
        <v>0</v>
      </c>
      <c r="C1878" s="437" t="n">
        <v>0</v>
      </c>
      <c r="D1878" s="437" t="n">
        <v>1</v>
      </c>
      <c r="E1878" s="437" t="n">
        <v>207</v>
      </c>
      <c r="F1878" s="437">
        <f>ROUND(Source!U1856,O1878)</f>
        <v/>
      </c>
      <c r="G1878" s="437" t="inlineStr">
        <is>
          <t>ТрудСтр</t>
        </is>
      </c>
      <c r="H1878" s="437" t="inlineStr">
        <is>
          <t>Трудозатраты строителей</t>
        </is>
      </c>
      <c r="I1878" s="437" t="n"/>
      <c r="J1878" s="437" t="n"/>
      <c r="K1878" s="437" t="n">
        <v>207</v>
      </c>
      <c r="L1878" s="437" t="n">
        <v>21</v>
      </c>
      <c r="M1878" s="437" t="n">
        <v>3</v>
      </c>
      <c r="N1878" s="437" t="inlineStr"/>
      <c r="O1878" s="437" t="n">
        <v>7</v>
      </c>
      <c r="P1878" s="437" t="n"/>
      <c r="Q1878" s="437" t="n"/>
      <c r="R1878" s="437" t="n"/>
      <c r="S1878" s="437" t="n"/>
      <c r="T1878" s="437" t="n"/>
      <c r="U1878" s="437" t="n"/>
      <c r="V1878" s="437" t="n"/>
      <c r="W1878" s="437" t="n">
        <v>0</v>
      </c>
      <c r="X1878" s="437" t="n">
        <v>1</v>
      </c>
      <c r="Y1878" s="437" t="n">
        <v>0</v>
      </c>
      <c r="Z1878" s="437" t="n"/>
      <c r="AA1878" s="437" t="n"/>
      <c r="AB1878" s="437" t="n"/>
    </row>
    <row r="1879">
      <c r="A1879" s="437" t="n">
        <v>50</v>
      </c>
      <c r="B1879" s="437" t="n">
        <v>0</v>
      </c>
      <c r="C1879" s="437" t="n">
        <v>0</v>
      </c>
      <c r="D1879" s="437" t="n">
        <v>1</v>
      </c>
      <c r="E1879" s="437" t="n">
        <v>208</v>
      </c>
      <c r="F1879" s="437">
        <f>ROUND(Source!V1856,O1879)</f>
        <v/>
      </c>
      <c r="G1879" s="437" t="inlineStr">
        <is>
          <t>ТрудМаш</t>
        </is>
      </c>
      <c r="H1879" s="437" t="inlineStr">
        <is>
          <t>Трудозатраты машинистов</t>
        </is>
      </c>
      <c r="I1879" s="437" t="n"/>
      <c r="J1879" s="437" t="n"/>
      <c r="K1879" s="437" t="n">
        <v>208</v>
      </c>
      <c r="L1879" s="437" t="n">
        <v>22</v>
      </c>
      <c r="M1879" s="437" t="n">
        <v>3</v>
      </c>
      <c r="N1879" s="437" t="inlineStr"/>
      <c r="O1879" s="437" t="n">
        <v>7</v>
      </c>
      <c r="P1879" s="437" t="n"/>
      <c r="Q1879" s="437" t="n"/>
      <c r="R1879" s="437" t="n"/>
      <c r="S1879" s="437" t="n"/>
      <c r="T1879" s="437" t="n"/>
      <c r="U1879" s="437" t="n"/>
      <c r="V1879" s="437" t="n"/>
      <c r="W1879" s="437" t="n">
        <v>0</v>
      </c>
      <c r="X1879" s="437" t="n">
        <v>1</v>
      </c>
      <c r="Y1879" s="437" t="n">
        <v>0</v>
      </c>
      <c r="Z1879" s="437" t="n"/>
      <c r="AA1879" s="437" t="n"/>
      <c r="AB1879" s="437" t="n"/>
    </row>
    <row r="1880">
      <c r="A1880" s="437" t="n">
        <v>50</v>
      </c>
      <c r="B1880" s="437" t="n">
        <v>0</v>
      </c>
      <c r="C1880" s="437" t="n">
        <v>0</v>
      </c>
      <c r="D1880" s="437" t="n">
        <v>1</v>
      </c>
      <c r="E1880" s="437" t="n">
        <v>209</v>
      </c>
      <c r="F1880" s="437">
        <f>ROUND(Source!W1856,O1880)</f>
        <v/>
      </c>
      <c r="G1880" s="437" t="inlineStr">
        <is>
          <t>ТранспМат</t>
        </is>
      </c>
      <c r="H1880" s="437" t="inlineStr">
        <is>
          <t>Транспорт материалов</t>
        </is>
      </c>
      <c r="I1880" s="437" t="n"/>
      <c r="J1880" s="437" t="n"/>
      <c r="K1880" s="437" t="n">
        <v>209</v>
      </c>
      <c r="L1880" s="437" t="n">
        <v>23</v>
      </c>
      <c r="M1880" s="437" t="n">
        <v>3</v>
      </c>
      <c r="N1880" s="437" t="inlineStr"/>
      <c r="O1880" s="437" t="n">
        <v>0</v>
      </c>
      <c r="P1880" s="437" t="n"/>
      <c r="Q1880" s="437" t="n"/>
      <c r="R1880" s="437" t="n"/>
      <c r="S1880" s="437" t="n"/>
      <c r="T1880" s="437" t="n"/>
      <c r="U1880" s="437" t="n"/>
      <c r="V1880" s="437" t="n"/>
      <c r="W1880" s="437" t="n">
        <v>0</v>
      </c>
      <c r="X1880" s="437" t="n">
        <v>1</v>
      </c>
      <c r="Y1880" s="437" t="n">
        <v>0</v>
      </c>
      <c r="Z1880" s="437" t="n"/>
      <c r="AA1880" s="437" t="n"/>
      <c r="AB1880" s="437" t="n"/>
    </row>
    <row r="1881">
      <c r="A1881" s="437" t="n">
        <v>50</v>
      </c>
      <c r="B1881" s="437" t="n">
        <v>0</v>
      </c>
      <c r="C1881" s="437" t="n">
        <v>0</v>
      </c>
      <c r="D1881" s="437" t="n">
        <v>1</v>
      </c>
      <c r="E1881" s="437" t="n">
        <v>233</v>
      </c>
      <c r="F1881" s="437">
        <f>ROUND(Source!BD1856,O1881)</f>
        <v/>
      </c>
      <c r="G1881" s="437" t="inlineStr">
        <is>
          <t>Перевозка</t>
        </is>
      </c>
      <c r="H1881" s="437" t="inlineStr">
        <is>
          <t>Перевозка грузов</t>
        </is>
      </c>
      <c r="I1881" s="437" t="n"/>
      <c r="J1881" s="437" t="n"/>
      <c r="K1881" s="437" t="n">
        <v>233</v>
      </c>
      <c r="L1881" s="437" t="n">
        <v>24</v>
      </c>
      <c r="M1881" s="437" t="n">
        <v>3</v>
      </c>
      <c r="N1881" s="437" t="inlineStr"/>
      <c r="O1881" s="437" t="n">
        <v>0</v>
      </c>
      <c r="P1881" s="437" t="n"/>
      <c r="Q1881" s="437" t="n"/>
      <c r="R1881" s="437" t="n"/>
      <c r="S1881" s="437" t="n"/>
      <c r="T1881" s="437" t="n"/>
      <c r="U1881" s="437" t="n"/>
      <c r="V1881" s="437" t="n"/>
      <c r="W1881" s="437" t="n">
        <v>0</v>
      </c>
      <c r="X1881" s="437" t="n">
        <v>1</v>
      </c>
      <c r="Y1881" s="437" t="n">
        <v>0</v>
      </c>
      <c r="Z1881" s="437" t="n"/>
      <c r="AA1881" s="437" t="n"/>
      <c r="AB1881" s="437" t="n"/>
    </row>
    <row r="1882">
      <c r="A1882" s="437" t="n">
        <v>50</v>
      </c>
      <c r="B1882" s="437" t="n">
        <v>0</v>
      </c>
      <c r="C1882" s="437" t="n">
        <v>0</v>
      </c>
      <c r="D1882" s="437" t="n">
        <v>1</v>
      </c>
      <c r="E1882" s="437" t="n">
        <v>210</v>
      </c>
      <c r="F1882" s="437">
        <f>ROUND(Source!X1856,O1882)</f>
        <v/>
      </c>
      <c r="G1882" s="437" t="inlineStr">
        <is>
          <t>НР</t>
        </is>
      </c>
      <c r="H1882" s="437" t="inlineStr">
        <is>
          <t>Накладные расходы</t>
        </is>
      </c>
      <c r="I1882" s="437" t="n"/>
      <c r="J1882" s="437" t="n"/>
      <c r="K1882" s="437" t="n">
        <v>210</v>
      </c>
      <c r="L1882" s="437" t="n">
        <v>25</v>
      </c>
      <c r="M1882" s="437" t="n">
        <v>3</v>
      </c>
      <c r="N1882" s="437" t="inlineStr"/>
      <c r="O1882" s="437" t="n">
        <v>0</v>
      </c>
      <c r="P1882" s="437" t="n"/>
      <c r="Q1882" s="437" t="n"/>
      <c r="R1882" s="437" t="n"/>
      <c r="S1882" s="437" t="n"/>
      <c r="T1882" s="437" t="n"/>
      <c r="U1882" s="437" t="n"/>
      <c r="V1882" s="437" t="n"/>
      <c r="W1882" s="437" t="n">
        <v>0</v>
      </c>
      <c r="X1882" s="437" t="n">
        <v>1</v>
      </c>
      <c r="Y1882" s="437" t="n">
        <v>0</v>
      </c>
      <c r="Z1882" s="437" t="n"/>
      <c r="AA1882" s="437" t="n"/>
      <c r="AB1882" s="437" t="n"/>
    </row>
    <row r="1883">
      <c r="A1883" s="437" t="n">
        <v>50</v>
      </c>
      <c r="B1883" s="437" t="n">
        <v>0</v>
      </c>
      <c r="C1883" s="437" t="n">
        <v>0</v>
      </c>
      <c r="D1883" s="437" t="n">
        <v>1</v>
      </c>
      <c r="E1883" s="437" t="n">
        <v>211</v>
      </c>
      <c r="F1883" s="437">
        <f>ROUND(Source!Y1856,O1883)</f>
        <v/>
      </c>
      <c r="G1883" s="437" t="inlineStr">
        <is>
          <t>СмПриб</t>
        </is>
      </c>
      <c r="H1883" s="437" t="inlineStr">
        <is>
          <t>Сметная прибыль</t>
        </is>
      </c>
      <c r="I1883" s="437" t="n"/>
      <c r="J1883" s="437" t="n"/>
      <c r="K1883" s="437" t="n">
        <v>211</v>
      </c>
      <c r="L1883" s="437" t="n">
        <v>26</v>
      </c>
      <c r="M1883" s="437" t="n">
        <v>3</v>
      </c>
      <c r="N1883" s="437" t="inlineStr"/>
      <c r="O1883" s="437" t="n">
        <v>0</v>
      </c>
      <c r="P1883" s="437" t="n"/>
      <c r="Q1883" s="437" t="n"/>
      <c r="R1883" s="437" t="n"/>
      <c r="S1883" s="437" t="n"/>
      <c r="T1883" s="437" t="n"/>
      <c r="U1883" s="437" t="n"/>
      <c r="V1883" s="437" t="n"/>
      <c r="W1883" s="437" t="n">
        <v>0</v>
      </c>
      <c r="X1883" s="437" t="n">
        <v>1</v>
      </c>
      <c r="Y1883" s="437" t="n">
        <v>0</v>
      </c>
      <c r="Z1883" s="437" t="n"/>
      <c r="AA1883" s="437" t="n"/>
      <c r="AB1883" s="437" t="n"/>
    </row>
    <row r="1884">
      <c r="A1884" s="437" t="n">
        <v>50</v>
      </c>
      <c r="B1884" s="437" t="n">
        <v>0</v>
      </c>
      <c r="C1884" s="437" t="n">
        <v>0</v>
      </c>
      <c r="D1884" s="437" t="n">
        <v>1</v>
      </c>
      <c r="E1884" s="437" t="n">
        <v>224</v>
      </c>
      <c r="F1884" s="437">
        <f>ROUND(Source!AR1856,O1884)</f>
        <v/>
      </c>
      <c r="G1884" s="437" t="inlineStr">
        <is>
          <t>Всего</t>
        </is>
      </c>
      <c r="H1884" s="437" t="inlineStr">
        <is>
          <t>Всего с НР и СП</t>
        </is>
      </c>
      <c r="I1884" s="437" t="n"/>
      <c r="J1884" s="437" t="n"/>
      <c r="K1884" s="437" t="n">
        <v>224</v>
      </c>
      <c r="L1884" s="437" t="n">
        <v>27</v>
      </c>
      <c r="M1884" s="437" t="n">
        <v>3</v>
      </c>
      <c r="N1884" s="437" t="inlineStr"/>
      <c r="O1884" s="437" t="n">
        <v>0</v>
      </c>
      <c r="P1884" s="437" t="n"/>
      <c r="Q1884" s="437" t="n"/>
      <c r="R1884" s="437" t="n"/>
      <c r="S1884" s="437" t="n"/>
      <c r="T1884" s="437" t="n"/>
      <c r="U1884" s="437" t="n"/>
      <c r="V1884" s="437" t="n"/>
      <c r="W1884" s="437" t="n">
        <v>0</v>
      </c>
      <c r="X1884" s="437" t="n">
        <v>1</v>
      </c>
      <c r="Y1884" s="437" t="n">
        <v>0</v>
      </c>
      <c r="Z1884" s="437" t="n"/>
      <c r="AA1884" s="437" t="n"/>
      <c r="AB1884" s="437" t="n"/>
    </row>
    <row r="1885">
      <c r="A1885" s="437" t="n">
        <v>50</v>
      </c>
      <c r="B1885" s="437" t="n">
        <v>0</v>
      </c>
      <c r="C1885" s="437" t="n">
        <v>0</v>
      </c>
      <c r="D1885" s="437" t="n">
        <v>2</v>
      </c>
      <c r="E1885" s="437" t="n">
        <v>0</v>
      </c>
      <c r="F1885" s="437">
        <f>ROUND(F1884,O1885)</f>
        <v/>
      </c>
      <c r="G1885" s="437" t="inlineStr">
        <is>
          <t>и1</t>
        </is>
      </c>
      <c r="H1885" s="437" t="inlineStr">
        <is>
          <t>Итого</t>
        </is>
      </c>
      <c r="I1885" s="437" t="n"/>
      <c r="J1885" s="437" t="n"/>
      <c r="K1885" s="437" t="n">
        <v>212</v>
      </c>
      <c r="L1885" s="437" t="n">
        <v>28</v>
      </c>
      <c r="M1885" s="437" t="n">
        <v>0</v>
      </c>
      <c r="N1885" s="437" t="inlineStr"/>
      <c r="O1885" s="437" t="n">
        <v>0</v>
      </c>
      <c r="P1885" s="437" t="n"/>
      <c r="Q1885" s="437" t="n"/>
      <c r="R1885" s="437" t="n"/>
      <c r="S1885" s="437" t="n"/>
      <c r="T1885" s="437" t="n"/>
      <c r="U1885" s="437" t="n"/>
      <c r="V1885" s="437" t="n"/>
      <c r="W1885" s="437" t="n">
        <v>0</v>
      </c>
      <c r="X1885" s="437" t="n">
        <v>1</v>
      </c>
      <c r="Y1885" s="437" t="n">
        <v>0</v>
      </c>
      <c r="Z1885" s="437" t="n"/>
      <c r="AA1885" s="437" t="n"/>
      <c r="AB1885" s="437" t="n"/>
    </row>
    <row r="1886">
      <c r="A1886" s="437" t="n">
        <v>50</v>
      </c>
      <c r="B1886" s="437" t="n">
        <v>0</v>
      </c>
      <c r="C1886" s="437" t="n">
        <v>0</v>
      </c>
      <c r="D1886" s="437" t="n">
        <v>2</v>
      </c>
      <c r="E1886" s="437" t="n">
        <v>0</v>
      </c>
      <c r="F1886" s="437">
        <f>ROUND(F1885*0.22,O1886)</f>
        <v/>
      </c>
      <c r="G1886" s="437" t="inlineStr">
        <is>
          <t>и2</t>
        </is>
      </c>
      <c r="H1886" s="437" t="inlineStr">
        <is>
          <t>НДС 22%</t>
        </is>
      </c>
      <c r="I1886" s="437" t="n"/>
      <c r="J1886" s="437" t="n"/>
      <c r="K1886" s="437" t="n">
        <v>212</v>
      </c>
      <c r="L1886" s="437" t="n">
        <v>29</v>
      </c>
      <c r="M1886" s="437" t="n">
        <v>0</v>
      </c>
      <c r="N1886" s="437" t="inlineStr"/>
      <c r="O1886" s="437" t="n">
        <v>0</v>
      </c>
      <c r="P1886" s="437" t="n"/>
      <c r="Q1886" s="437" t="n"/>
      <c r="R1886" s="437" t="n"/>
      <c r="S1886" s="437" t="n"/>
      <c r="T1886" s="437" t="n"/>
      <c r="U1886" s="437" t="n"/>
      <c r="V1886" s="437" t="n"/>
      <c r="W1886" s="437" t="n">
        <v>0</v>
      </c>
      <c r="X1886" s="437" t="n">
        <v>1</v>
      </c>
      <c r="Y1886" s="437" t="n">
        <v>0</v>
      </c>
      <c r="Z1886" s="437" t="n"/>
      <c r="AA1886" s="437" t="n"/>
      <c r="AB1886" s="437" t="n"/>
    </row>
    <row r="1887">
      <c r="A1887" s="437" t="n">
        <v>50</v>
      </c>
      <c r="B1887" s="437" t="n">
        <v>0</v>
      </c>
      <c r="C1887" s="437" t="n">
        <v>0</v>
      </c>
      <c r="D1887" s="437" t="n">
        <v>2</v>
      </c>
      <c r="E1887" s="437" t="n">
        <v>213</v>
      </c>
      <c r="F1887" s="437">
        <f>ROUND(F1885+F1886,O1887)</f>
        <v/>
      </c>
      <c r="G1887" s="437" t="inlineStr">
        <is>
          <t>и3</t>
        </is>
      </c>
      <c r="H1887" s="437" t="inlineStr">
        <is>
          <t>Всего</t>
        </is>
      </c>
      <c r="I1887" s="437" t="n"/>
      <c r="J1887" s="437" t="n"/>
      <c r="K1887" s="437" t="n">
        <v>212</v>
      </c>
      <c r="L1887" s="437" t="n">
        <v>30</v>
      </c>
      <c r="M1887" s="437" t="n">
        <v>0</v>
      </c>
      <c r="N1887" s="437" t="inlineStr"/>
      <c r="O1887" s="437" t="n">
        <v>0</v>
      </c>
      <c r="P1887" s="437" t="n"/>
      <c r="Q1887" s="437" t="n"/>
      <c r="R1887" s="437" t="n"/>
      <c r="S1887" s="437" t="n"/>
      <c r="T1887" s="437" t="n"/>
      <c r="U1887" s="437" t="n"/>
      <c r="V1887" s="437" t="n"/>
      <c r="W1887" s="437" t="n">
        <v>0</v>
      </c>
      <c r="X1887" s="437" t="n">
        <v>1</v>
      </c>
      <c r="Y1887" s="437" t="n">
        <v>0</v>
      </c>
      <c r="Z1887" s="437" t="n"/>
      <c r="AA1887" s="437" t="n"/>
      <c r="AB1887" s="437" t="n"/>
    </row>
    <row r="1888"/>
    <row r="1889">
      <c r="A1889" s="434" t="n">
        <v>3</v>
      </c>
      <c r="B1889" s="434" t="n">
        <v>0</v>
      </c>
      <c r="C1889" s="434" t="n"/>
      <c r="D1889" s="434">
        <f>ROW(A1895)</f>
        <v/>
      </c>
      <c r="E1889" s="434" t="n"/>
      <c r="F1889" s="434" t="inlineStr">
        <is>
          <t>Новая локальная смета</t>
        </is>
      </c>
      <c r="G1889" s="434" t="inlineStr">
        <is>
          <t>Московская 5</t>
        </is>
      </c>
      <c r="H1889" s="434" t="inlineStr"/>
      <c r="I1889" s="434" t="n">
        <v>0</v>
      </c>
      <c r="J1889" s="434" t="inlineStr"/>
      <c r="K1889" s="434" t="n">
        <v>-1</v>
      </c>
      <c r="L1889" s="434" t="inlineStr">
        <is>
          <t>Новая локальная смета</t>
        </is>
      </c>
      <c r="M1889" s="434" t="inlineStr"/>
      <c r="N1889" s="434" t="n"/>
      <c r="O1889" s="434" t="n"/>
      <c r="P1889" s="434" t="n"/>
      <c r="Q1889" s="434" t="n"/>
      <c r="R1889" s="434" t="n"/>
      <c r="S1889" s="434" t="n">
        <v>0</v>
      </c>
      <c r="T1889" s="434" t="n"/>
      <c r="U1889" s="434" t="inlineStr"/>
      <c r="V1889" s="434" t="n">
        <v>0</v>
      </c>
      <c r="W1889" s="434" t="n"/>
      <c r="X1889" s="434" t="n"/>
      <c r="Y1889" s="434" t="n"/>
      <c r="Z1889" s="434" t="n"/>
      <c r="AA1889" s="434" t="n"/>
      <c r="AB1889" s="434" t="inlineStr"/>
      <c r="AC1889" s="434" t="inlineStr"/>
      <c r="AD1889" s="434" t="inlineStr"/>
      <c r="AE1889" s="434" t="inlineStr"/>
      <c r="AF1889" s="434" t="inlineStr"/>
      <c r="AG1889" s="434" t="inlineStr"/>
      <c r="AH1889" s="434" t="n"/>
      <c r="AI1889" s="434" t="n"/>
      <c r="AJ1889" s="434" t="n"/>
      <c r="AK1889" s="434" t="n"/>
      <c r="AL1889" s="434" t="n"/>
      <c r="AM1889" s="434" t="n"/>
      <c r="AN1889" s="434" t="n"/>
      <c r="AO1889" s="434" t="n"/>
      <c r="AP1889" s="434" t="inlineStr"/>
      <c r="AQ1889" s="434" t="inlineStr"/>
      <c r="AR1889" s="434" t="inlineStr"/>
      <c r="AS1889" s="434" t="n"/>
      <c r="AT1889" s="434" t="n"/>
      <c r="AU1889" s="434" t="n"/>
      <c r="AV1889" s="434" t="n"/>
      <c r="AW1889" s="434" t="n"/>
      <c r="AX1889" s="434" t="n"/>
      <c r="AY1889" s="434" t="n"/>
      <c r="AZ1889" s="434" t="inlineStr"/>
      <c r="BA1889" s="434" t="n"/>
      <c r="BB1889" s="434" t="inlineStr"/>
      <c r="BC1889" s="434" t="inlineStr"/>
      <c r="BD1889" s="434" t="inlineStr"/>
      <c r="BE1889" s="434" t="inlineStr"/>
      <c r="BF1889" s="434" t="inlineStr"/>
      <c r="BG1889" s="434" t="inlineStr"/>
      <c r="BH1889" s="434" t="inlineStr"/>
      <c r="BI1889" s="434" t="inlineStr"/>
      <c r="BJ1889" s="434" t="inlineStr"/>
      <c r="BK1889" s="434" t="inlineStr"/>
      <c r="BL1889" s="434" t="inlineStr"/>
      <c r="BM1889" s="434" t="inlineStr"/>
      <c r="BN1889" s="434" t="inlineStr"/>
      <c r="BO1889" s="434" t="inlineStr"/>
      <c r="BP1889" s="434" t="inlineStr"/>
      <c r="BQ1889" s="434" t="n"/>
      <c r="BR1889" s="434" t="n"/>
      <c r="BS1889" s="434" t="n"/>
      <c r="BT1889" s="434" t="n"/>
      <c r="BU1889" s="434" t="n"/>
      <c r="BV1889" s="434" t="n"/>
      <c r="BW1889" s="434" t="n"/>
      <c r="BX1889" s="434" t="n">
        <v>0</v>
      </c>
      <c r="BY1889" s="434" t="n"/>
      <c r="BZ1889" s="434" t="n"/>
      <c r="CA1889" s="434" t="n"/>
      <c r="CB1889" s="434" t="n"/>
      <c r="CC1889" s="434" t="n"/>
      <c r="CD1889" s="434" t="n"/>
      <c r="CE1889" s="434" t="n"/>
      <c r="CF1889" s="434" t="n">
        <v>0</v>
      </c>
      <c r="CG1889" s="434" t="n">
        <v>0</v>
      </c>
      <c r="CH1889" s="434" t="n"/>
      <c r="CI1889" s="434" t="inlineStr"/>
      <c r="CJ1889" s="434" t="inlineStr"/>
      <c r="CK1889" t="inlineStr"/>
      <c r="CL1889" t="inlineStr"/>
      <c r="CM1889" t="inlineStr"/>
      <c r="CN1889" t="inlineStr"/>
      <c r="CO1889" t="inlineStr"/>
      <c r="CP1889" t="inlineStr"/>
      <c r="CQ1889" t="inlineStr"/>
    </row>
    <row r="1890"/>
    <row r="1891">
      <c r="A1891" s="435" t="n">
        <v>52</v>
      </c>
      <c r="B1891" s="435">
        <f>B1895</f>
        <v/>
      </c>
      <c r="C1891" s="435">
        <f>C1895</f>
        <v/>
      </c>
      <c r="D1891" s="435">
        <f>D1895</f>
        <v/>
      </c>
      <c r="E1891" s="435">
        <f>E1895</f>
        <v/>
      </c>
      <c r="F1891" s="435">
        <f>F1895</f>
        <v/>
      </c>
      <c r="G1891" s="435">
        <f>G1895</f>
        <v/>
      </c>
      <c r="H1891" s="435" t="n"/>
      <c r="I1891" s="435" t="n"/>
      <c r="J1891" s="435" t="n"/>
      <c r="K1891" s="435" t="n"/>
      <c r="L1891" s="435" t="n"/>
      <c r="M1891" s="435" t="n"/>
      <c r="N1891" s="435" t="n"/>
      <c r="O1891" s="435">
        <f>O1895</f>
        <v/>
      </c>
      <c r="P1891" s="435">
        <f>P1895</f>
        <v/>
      </c>
      <c r="Q1891" s="435">
        <f>Q1895</f>
        <v/>
      </c>
      <c r="R1891" s="435">
        <f>R1895</f>
        <v/>
      </c>
      <c r="S1891" s="435">
        <f>S1895</f>
        <v/>
      </c>
      <c r="T1891" s="435">
        <f>T1895</f>
        <v/>
      </c>
      <c r="U1891" s="435">
        <f>U1895</f>
        <v/>
      </c>
      <c r="V1891" s="435">
        <f>V1895</f>
        <v/>
      </c>
      <c r="W1891" s="435">
        <f>W1895</f>
        <v/>
      </c>
      <c r="X1891" s="435">
        <f>X1895</f>
        <v/>
      </c>
      <c r="Y1891" s="435">
        <f>Y1895</f>
        <v/>
      </c>
      <c r="Z1891" s="435">
        <f>Z1895</f>
        <v/>
      </c>
      <c r="AA1891" s="435">
        <f>AA1895</f>
        <v/>
      </c>
      <c r="AB1891" s="435">
        <f>AB1895</f>
        <v/>
      </c>
      <c r="AC1891" s="435">
        <f>AC1895</f>
        <v/>
      </c>
      <c r="AD1891" s="435">
        <f>AD1895</f>
        <v/>
      </c>
      <c r="AE1891" s="435">
        <f>AE1895</f>
        <v/>
      </c>
      <c r="AF1891" s="435">
        <f>AF1895</f>
        <v/>
      </c>
      <c r="AG1891" s="435">
        <f>AG1895</f>
        <v/>
      </c>
      <c r="AH1891" s="435">
        <f>AH1895</f>
        <v/>
      </c>
      <c r="AI1891" s="435">
        <f>AI1895</f>
        <v/>
      </c>
      <c r="AJ1891" s="435">
        <f>AJ1895</f>
        <v/>
      </c>
      <c r="AK1891" s="435">
        <f>AK1895</f>
        <v/>
      </c>
      <c r="AL1891" s="435">
        <f>AL1895</f>
        <v/>
      </c>
      <c r="AM1891" s="435">
        <f>AM1895</f>
        <v/>
      </c>
      <c r="AN1891" s="435">
        <f>AN1895</f>
        <v/>
      </c>
      <c r="AO1891" s="435">
        <f>AO1895</f>
        <v/>
      </c>
      <c r="AP1891" s="435">
        <f>AP1895</f>
        <v/>
      </c>
      <c r="AQ1891" s="435">
        <f>AQ1895</f>
        <v/>
      </c>
      <c r="AR1891" s="435">
        <f>AR1895</f>
        <v/>
      </c>
      <c r="AS1891" s="435">
        <f>AS1895</f>
        <v/>
      </c>
      <c r="AT1891" s="435">
        <f>AT1895</f>
        <v/>
      </c>
      <c r="AU1891" s="435">
        <f>AU1895</f>
        <v/>
      </c>
      <c r="AV1891" s="435">
        <f>AV1895</f>
        <v/>
      </c>
      <c r="AW1891" s="435">
        <f>AW1895</f>
        <v/>
      </c>
      <c r="AX1891" s="435">
        <f>AX1895</f>
        <v/>
      </c>
      <c r="AY1891" s="435">
        <f>AY1895</f>
        <v/>
      </c>
      <c r="AZ1891" s="435">
        <f>AZ1895</f>
        <v/>
      </c>
      <c r="BA1891" s="435">
        <f>BA1895</f>
        <v/>
      </c>
      <c r="BB1891" s="435">
        <f>BB1895</f>
        <v/>
      </c>
      <c r="BC1891" s="435">
        <f>BC1895</f>
        <v/>
      </c>
      <c r="BD1891" s="435">
        <f>BD1895</f>
        <v/>
      </c>
      <c r="BE1891" s="435">
        <f>BE1895</f>
        <v/>
      </c>
      <c r="BF1891" s="435">
        <f>BF1895</f>
        <v/>
      </c>
      <c r="BG1891" s="435">
        <f>BG1895</f>
        <v/>
      </c>
      <c r="BH1891" s="435">
        <f>BH1895</f>
        <v/>
      </c>
      <c r="BI1891" s="435">
        <f>BI1895</f>
        <v/>
      </c>
      <c r="BJ1891" s="435">
        <f>BJ1895</f>
        <v/>
      </c>
      <c r="BK1891" s="435">
        <f>BK1895</f>
        <v/>
      </c>
      <c r="BL1891" s="435">
        <f>BL1895</f>
        <v/>
      </c>
      <c r="BM1891" s="435">
        <f>BM1895</f>
        <v/>
      </c>
      <c r="BN1891" s="435">
        <f>BN1895</f>
        <v/>
      </c>
      <c r="BO1891" s="435">
        <f>BO1895</f>
        <v/>
      </c>
      <c r="BP1891" s="435">
        <f>BP1895</f>
        <v/>
      </c>
      <c r="BQ1891" s="435">
        <f>BQ1895</f>
        <v/>
      </c>
      <c r="BR1891" s="435">
        <f>BR1895</f>
        <v/>
      </c>
      <c r="BS1891" s="435">
        <f>BS1895</f>
        <v/>
      </c>
      <c r="BT1891" s="435">
        <f>BT1895</f>
        <v/>
      </c>
      <c r="BU1891" s="435">
        <f>BU1895</f>
        <v/>
      </c>
      <c r="BV1891" s="435">
        <f>BV1895</f>
        <v/>
      </c>
      <c r="BW1891" s="435">
        <f>BW1895</f>
        <v/>
      </c>
      <c r="BX1891" s="435">
        <f>BX1895</f>
        <v/>
      </c>
      <c r="BY1891" s="435">
        <f>BY1895</f>
        <v/>
      </c>
      <c r="BZ1891" s="435">
        <f>BZ1895</f>
        <v/>
      </c>
      <c r="CA1891" s="435">
        <f>CA1895</f>
        <v/>
      </c>
      <c r="CB1891" s="435">
        <f>CB1895</f>
        <v/>
      </c>
      <c r="CC1891" s="435">
        <f>CC1895</f>
        <v/>
      </c>
      <c r="CD1891" s="435">
        <f>CD1895</f>
        <v/>
      </c>
      <c r="CE1891" s="435">
        <f>CE1895</f>
        <v/>
      </c>
      <c r="CF1891" s="435">
        <f>CF1895</f>
        <v/>
      </c>
      <c r="CG1891" s="435">
        <f>CG1895</f>
        <v/>
      </c>
      <c r="CH1891" s="435">
        <f>CH1895</f>
        <v/>
      </c>
      <c r="CI1891" s="435">
        <f>CI1895</f>
        <v/>
      </c>
      <c r="CJ1891" s="435">
        <f>CJ1895</f>
        <v/>
      </c>
      <c r="CK1891" s="435">
        <f>CK1895</f>
        <v/>
      </c>
      <c r="CL1891" s="435">
        <f>CL1895</f>
        <v/>
      </c>
      <c r="CM1891" s="435">
        <f>CM1895</f>
        <v/>
      </c>
      <c r="CN1891" s="435">
        <f>CN1895</f>
        <v/>
      </c>
      <c r="CO1891" s="435">
        <f>CO1895</f>
        <v/>
      </c>
      <c r="CP1891" s="435">
        <f>CP1895</f>
        <v/>
      </c>
      <c r="CQ1891" s="435">
        <f>CQ1895</f>
        <v/>
      </c>
      <c r="CR1891" s="435">
        <f>CR1895</f>
        <v/>
      </c>
      <c r="CS1891" s="435">
        <f>CS1895</f>
        <v/>
      </c>
      <c r="CT1891" s="435">
        <f>CT1895</f>
        <v/>
      </c>
      <c r="CU1891" s="435">
        <f>CU1895</f>
        <v/>
      </c>
      <c r="CV1891" s="435">
        <f>CV1895</f>
        <v/>
      </c>
      <c r="CW1891" s="435">
        <f>CW1895</f>
        <v/>
      </c>
      <c r="CX1891" s="435">
        <f>CX1895</f>
        <v/>
      </c>
      <c r="CY1891" s="435">
        <f>CY1895</f>
        <v/>
      </c>
      <c r="CZ1891" s="435">
        <f>CZ1895</f>
        <v/>
      </c>
      <c r="DA1891" s="435">
        <f>DA1895</f>
        <v/>
      </c>
      <c r="DB1891" s="435">
        <f>DB1895</f>
        <v/>
      </c>
      <c r="DC1891" s="435">
        <f>DC1895</f>
        <v/>
      </c>
      <c r="DD1891" s="435">
        <f>DD1895</f>
        <v/>
      </c>
      <c r="DE1891" s="435">
        <f>DE1895</f>
        <v/>
      </c>
      <c r="DF1891" s="435">
        <f>DF1895</f>
        <v/>
      </c>
      <c r="DG1891" s="436">
        <f>DG1895</f>
        <v/>
      </c>
      <c r="DH1891" s="436">
        <f>DH1895</f>
        <v/>
      </c>
      <c r="DI1891" s="436">
        <f>DI1895</f>
        <v/>
      </c>
      <c r="DJ1891" s="436">
        <f>DJ1895</f>
        <v/>
      </c>
      <c r="DK1891" s="436">
        <f>DK1895</f>
        <v/>
      </c>
      <c r="DL1891" s="436">
        <f>DL1895</f>
        <v/>
      </c>
      <c r="DM1891" s="436">
        <f>DM1895</f>
        <v/>
      </c>
      <c r="DN1891" s="436">
        <f>DN1895</f>
        <v/>
      </c>
      <c r="DO1891" s="436">
        <f>DO1895</f>
        <v/>
      </c>
      <c r="DP1891" s="436">
        <f>DP1895</f>
        <v/>
      </c>
      <c r="DQ1891" s="436">
        <f>DQ1895</f>
        <v/>
      </c>
      <c r="DR1891" s="436">
        <f>DR1895</f>
        <v/>
      </c>
      <c r="DS1891" s="436">
        <f>DS1895</f>
        <v/>
      </c>
      <c r="DT1891" s="436">
        <f>DT1895</f>
        <v/>
      </c>
      <c r="DU1891" s="436">
        <f>DU1895</f>
        <v/>
      </c>
      <c r="DV1891" s="436">
        <f>DV1895</f>
        <v/>
      </c>
      <c r="DW1891" s="436">
        <f>DW1895</f>
        <v/>
      </c>
      <c r="DX1891" s="436">
        <f>DX1895</f>
        <v/>
      </c>
      <c r="DY1891" s="436">
        <f>DY1895</f>
        <v/>
      </c>
      <c r="DZ1891" s="436">
        <f>DZ1895</f>
        <v/>
      </c>
      <c r="EA1891" s="436">
        <f>EA1895</f>
        <v/>
      </c>
      <c r="EB1891" s="436">
        <f>EB1895</f>
        <v/>
      </c>
      <c r="EC1891" s="436">
        <f>EC1895</f>
        <v/>
      </c>
      <c r="ED1891" s="436">
        <f>ED1895</f>
        <v/>
      </c>
      <c r="EE1891" s="436">
        <f>EE1895</f>
        <v/>
      </c>
      <c r="EF1891" s="436">
        <f>EF1895</f>
        <v/>
      </c>
      <c r="EG1891" s="436">
        <f>EG1895</f>
        <v/>
      </c>
      <c r="EH1891" s="436">
        <f>EH1895</f>
        <v/>
      </c>
      <c r="EI1891" s="436">
        <f>EI1895</f>
        <v/>
      </c>
      <c r="EJ1891" s="436">
        <f>EJ1895</f>
        <v/>
      </c>
      <c r="EK1891" s="436">
        <f>EK1895</f>
        <v/>
      </c>
      <c r="EL1891" s="436">
        <f>EL1895</f>
        <v/>
      </c>
      <c r="EM1891" s="436">
        <f>EM1895</f>
        <v/>
      </c>
      <c r="EN1891" s="436">
        <f>EN1895</f>
        <v/>
      </c>
      <c r="EO1891" s="436">
        <f>EO1895</f>
        <v/>
      </c>
      <c r="EP1891" s="436">
        <f>EP1895</f>
        <v/>
      </c>
      <c r="EQ1891" s="436">
        <f>EQ1895</f>
        <v/>
      </c>
      <c r="ER1891" s="436">
        <f>ER1895</f>
        <v/>
      </c>
      <c r="ES1891" s="436">
        <f>ES1895</f>
        <v/>
      </c>
      <c r="ET1891" s="436">
        <f>ET1895</f>
        <v/>
      </c>
      <c r="EU1891" s="436">
        <f>EU1895</f>
        <v/>
      </c>
      <c r="EV1891" s="436">
        <f>EV1895</f>
        <v/>
      </c>
      <c r="EW1891" s="436">
        <f>EW1895</f>
        <v/>
      </c>
      <c r="EX1891" s="436">
        <f>EX1895</f>
        <v/>
      </c>
      <c r="EY1891" s="436">
        <f>EY1895</f>
        <v/>
      </c>
      <c r="EZ1891" s="436">
        <f>EZ1895</f>
        <v/>
      </c>
      <c r="FA1891" s="436">
        <f>FA1895</f>
        <v/>
      </c>
      <c r="FB1891" s="436">
        <f>FB1895</f>
        <v/>
      </c>
      <c r="FC1891" s="436">
        <f>FC1895</f>
        <v/>
      </c>
      <c r="FD1891" s="436">
        <f>FD1895</f>
        <v/>
      </c>
      <c r="FE1891" s="436">
        <f>FE1895</f>
        <v/>
      </c>
      <c r="FF1891" s="436">
        <f>FF1895</f>
        <v/>
      </c>
      <c r="FG1891" s="436">
        <f>FG1895</f>
        <v/>
      </c>
      <c r="FH1891" s="436">
        <f>FH1895</f>
        <v/>
      </c>
      <c r="FI1891" s="436">
        <f>FI1895</f>
        <v/>
      </c>
      <c r="FJ1891" s="436">
        <f>FJ1895</f>
        <v/>
      </c>
      <c r="FK1891" s="436">
        <f>FK1895</f>
        <v/>
      </c>
      <c r="FL1891" s="436">
        <f>FL1895</f>
        <v/>
      </c>
      <c r="FM1891" s="436">
        <f>FM1895</f>
        <v/>
      </c>
      <c r="FN1891" s="436">
        <f>FN1895</f>
        <v/>
      </c>
      <c r="FO1891" s="436">
        <f>FO1895</f>
        <v/>
      </c>
      <c r="FP1891" s="436">
        <f>FP1895</f>
        <v/>
      </c>
      <c r="FQ1891" s="436">
        <f>FQ1895</f>
        <v/>
      </c>
      <c r="FR1891" s="436">
        <f>FR1895</f>
        <v/>
      </c>
      <c r="FS1891" s="436">
        <f>FS1895</f>
        <v/>
      </c>
      <c r="FT1891" s="436">
        <f>FT1895</f>
        <v/>
      </c>
      <c r="FU1891" s="436">
        <f>FU1895</f>
        <v/>
      </c>
      <c r="FV1891" s="436">
        <f>FV1895</f>
        <v/>
      </c>
      <c r="FW1891" s="436">
        <f>FW1895</f>
        <v/>
      </c>
      <c r="FX1891" s="436">
        <f>FX1895</f>
        <v/>
      </c>
      <c r="FY1891" s="436">
        <f>FY1895</f>
        <v/>
      </c>
      <c r="FZ1891" s="436">
        <f>FZ1895</f>
        <v/>
      </c>
      <c r="GA1891" s="436">
        <f>GA1895</f>
        <v/>
      </c>
      <c r="GB1891" s="436">
        <f>GB1895</f>
        <v/>
      </c>
      <c r="GC1891" s="436">
        <f>GC1895</f>
        <v/>
      </c>
      <c r="GD1891" s="436">
        <f>GD1895</f>
        <v/>
      </c>
      <c r="GE1891" s="436">
        <f>GE1895</f>
        <v/>
      </c>
      <c r="GF1891" s="436">
        <f>GF1895</f>
        <v/>
      </c>
      <c r="GG1891" s="436">
        <f>GG1895</f>
        <v/>
      </c>
      <c r="GH1891" s="436">
        <f>GH1895</f>
        <v/>
      </c>
      <c r="GI1891" s="436">
        <f>GI1895</f>
        <v/>
      </c>
      <c r="GJ1891" s="436">
        <f>GJ1895</f>
        <v/>
      </c>
      <c r="GK1891" s="436">
        <f>GK1895</f>
        <v/>
      </c>
      <c r="GL1891" s="436">
        <f>GL1895</f>
        <v/>
      </c>
      <c r="GM1891" s="436">
        <f>GM1895</f>
        <v/>
      </c>
      <c r="GN1891" s="436">
        <f>GN1895</f>
        <v/>
      </c>
      <c r="GO1891" s="436">
        <f>GO1895</f>
        <v/>
      </c>
      <c r="GP1891" s="436">
        <f>GP1895</f>
        <v/>
      </c>
      <c r="GQ1891" s="436">
        <f>GQ1895</f>
        <v/>
      </c>
      <c r="GR1891" s="436">
        <f>GR1895</f>
        <v/>
      </c>
      <c r="GS1891" s="436">
        <f>GS1895</f>
        <v/>
      </c>
      <c r="GT1891" s="436">
        <f>GT1895</f>
        <v/>
      </c>
      <c r="GU1891" s="436">
        <f>GU1895</f>
        <v/>
      </c>
      <c r="GV1891" s="436">
        <f>GV1895</f>
        <v/>
      </c>
      <c r="GW1891" s="436">
        <f>GW1895</f>
        <v/>
      </c>
      <c r="GX1891" s="436">
        <f>GX1895</f>
        <v/>
      </c>
    </row>
    <row r="1892"/>
    <row r="1893">
      <c r="A1893" t="n">
        <v>17</v>
      </c>
      <c r="B1893" t="n">
        <v>0</v>
      </c>
      <c r="C1893">
        <f>ROW(SmtRes!A839)</f>
        <v/>
      </c>
      <c r="D1893">
        <f>ROW(EtalonRes!A774)</f>
        <v/>
      </c>
      <c r="E1893" t="inlineStr">
        <is>
          <t>1</t>
        </is>
      </c>
      <c r="F1893" t="inlineStr">
        <is>
          <t>16-07-005-1</t>
        </is>
      </c>
      <c r="G1893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893" t="inlineStr">
        <is>
          <t>100 м трубопровода</t>
        </is>
      </c>
      <c r="I1893">
        <f>ROUND(ROUND(12/100,4),7)</f>
        <v/>
      </c>
      <c r="J1893" t="n">
        <v>0</v>
      </c>
      <c r="K1893">
        <f>ROUND(ROUND(12/100,4),7)</f>
        <v/>
      </c>
      <c r="O1893">
        <f>ROUND(CP1893,0)</f>
        <v/>
      </c>
      <c r="P1893">
        <f>ROUND(CQ1893*I1893,0)</f>
        <v/>
      </c>
      <c r="Q1893">
        <f>(ROUND((ROUND((((ET1893*ROUND(2,7)))*I1893),0)*BB1893),0)+ROUND((ROUND(((AE1893-((EU1893*ROUND(2,7))))*I1893),0)*BS1893),0))</f>
        <v/>
      </c>
      <c r="R1893">
        <f>(ROUND((ROUND((((EU1893*ROUND(2,7)))*I1893),0)*BS1893),0)+ROUND((ROUND(((AE1893-((EU1893*ROUND(2,7))))*I1893),0)*BS1893),0))</f>
        <v/>
      </c>
      <c r="S1893">
        <f>ROUND(CT1893*I1893,0)</f>
        <v/>
      </c>
      <c r="T1893">
        <f>ROUND(CU1893*I1893,0)</f>
        <v/>
      </c>
      <c r="U1893">
        <f>ROUND(CV1893*I1893,7)</f>
        <v/>
      </c>
      <c r="V1893">
        <f>ROUND(CW1893*I1893,7)</f>
        <v/>
      </c>
      <c r="W1893">
        <f>ROUND(CX1893*I1893,0)</f>
        <v/>
      </c>
      <c r="X1893">
        <f>ROUND(CY1893,0)</f>
        <v/>
      </c>
      <c r="Y1893">
        <f>ROUND(CZ1893,0)</f>
        <v/>
      </c>
      <c r="AA1893" t="n">
        <v>78869116</v>
      </c>
      <c r="AB1893">
        <f>ROUND((AC1893+AD1893+AF1893),2)</f>
        <v/>
      </c>
      <c r="AC1893">
        <f>ROUND(((ES1893*ROUND(2,7))),2)</f>
        <v/>
      </c>
      <c r="AD1893">
        <f>ROUND(((((ET1893*ROUND(2,7)))-((EU1893*ROUND(2,7))))+AE1893),2)</f>
        <v/>
      </c>
      <c r="AE1893">
        <f>ROUND(((EU1893*ROUND(2,7))),2)</f>
        <v/>
      </c>
      <c r="AF1893">
        <f>ROUND(((EV1893*ROUND(2,7))),2)</f>
        <v/>
      </c>
      <c r="AG1893">
        <f>ROUND((AP1893),2)</f>
        <v/>
      </c>
      <c r="AH1893">
        <f>((EW1893*ROUND(2,7)))</f>
        <v/>
      </c>
      <c r="AI1893">
        <f>((EX1893*ROUND(2,7)))</f>
        <v/>
      </c>
      <c r="AJ1893">
        <f>(AS1893)</f>
        <v/>
      </c>
      <c r="AK1893" t="n">
        <v>107.11</v>
      </c>
      <c r="AL1893" t="n">
        <v>4.28</v>
      </c>
      <c r="AM1893" t="n">
        <v>44.51</v>
      </c>
      <c r="AN1893" t="n">
        <v>0</v>
      </c>
      <c r="AO1893" t="n">
        <v>58.32</v>
      </c>
      <c r="AP1893" t="n">
        <v>0</v>
      </c>
      <c r="AQ1893" t="n">
        <v>5.01</v>
      </c>
      <c r="AR1893" t="n">
        <v>0</v>
      </c>
      <c r="AS1893" t="n">
        <v>0</v>
      </c>
      <c r="AT1893" t="n">
        <v>121</v>
      </c>
      <c r="AU1893" t="n">
        <v>72</v>
      </c>
      <c r="AV1893" t="n">
        <v>1</v>
      </c>
      <c r="AW1893" t="n">
        <v>1</v>
      </c>
      <c r="AZ1893" t="n">
        <v>1</v>
      </c>
      <c r="BA1893" t="n">
        <v>52.25</v>
      </c>
      <c r="BB1893" t="n">
        <v>5.97</v>
      </c>
      <c r="BC1893" t="n">
        <v>11.38</v>
      </c>
      <c r="BD1893" t="inlineStr"/>
      <c r="BE1893" t="inlineStr"/>
      <c r="BF1893" t="inlineStr"/>
      <c r="BG1893" t="inlineStr"/>
      <c r="BH1893" t="n">
        <v>0</v>
      </c>
      <c r="BI1893" t="n">
        <v>1</v>
      </c>
      <c r="BJ1893" t="inlineStr">
        <is>
          <t>ТЕР Московской обл., 16-07-005-1, приказ Минстроя России №675/пр от 28.02.2017 № 260/пр</t>
        </is>
      </c>
      <c r="BM1893" t="n">
        <v>16001</v>
      </c>
      <c r="BN1893" t="n">
        <v>0</v>
      </c>
      <c r="BO1893" t="inlineStr">
        <is>
          <t>16-07-005-1</t>
        </is>
      </c>
      <c r="BP1893" t="n">
        <v>1</v>
      </c>
      <c r="BQ1893" t="n">
        <v>2</v>
      </c>
      <c r="BR1893" t="n">
        <v>0</v>
      </c>
      <c r="BS1893" t="n">
        <v>52.25</v>
      </c>
      <c r="BT1893" t="n">
        <v>1</v>
      </c>
      <c r="BU1893" t="n">
        <v>1</v>
      </c>
      <c r="BV1893" t="n">
        <v>1</v>
      </c>
      <c r="BW1893" t="n">
        <v>1</v>
      </c>
      <c r="BX1893" t="n">
        <v>1</v>
      </c>
      <c r="BY1893" t="inlineStr"/>
      <c r="BZ1893" t="n">
        <v>121</v>
      </c>
      <c r="CA1893" t="n">
        <v>72</v>
      </c>
      <c r="CB1893" t="inlineStr"/>
      <c r="CE1893" t="n">
        <v>12</v>
      </c>
      <c r="CF1893" t="n">
        <v>0</v>
      </c>
      <c r="CG1893" t="n">
        <v>0</v>
      </c>
      <c r="CM1893" t="n">
        <v>0</v>
      </c>
      <c r="CN1893" t="inlineStr"/>
      <c r="CO1893" t="n">
        <v>0</v>
      </c>
      <c r="CP1893">
        <f>(P1893+Q1893+S1893)</f>
        <v/>
      </c>
      <c r="CQ1893">
        <f>AC1893*BC1893</f>
        <v/>
      </c>
      <c r="CR1893">
        <f>(ROUND((ROUND((((ET1893*ROUND(2,7)))*1),0)*BB1893),0)+ROUND((ROUND(((AE1893-((EU1893*ROUND(2,7))))*1),0)*BS1893),0))</f>
        <v/>
      </c>
      <c r="CS1893">
        <f>(ROUND((ROUND((((EU1893*ROUND(2,7)))*1),0)*BS1893),0)+ROUND((ROUND(((AE1893-((EU1893*ROUND(2,7))))*1),0)*BS1893),0))</f>
        <v/>
      </c>
      <c r="CT1893">
        <f>AF1893*BA1893</f>
        <v/>
      </c>
      <c r="CU1893">
        <f>AG1893</f>
        <v/>
      </c>
      <c r="CV1893">
        <f>AH1893</f>
        <v/>
      </c>
      <c r="CW1893">
        <f>AI1893</f>
        <v/>
      </c>
      <c r="CX1893">
        <f>AJ1893</f>
        <v/>
      </c>
      <c r="CY1893">
        <f>(((S1893+R1893)*AT1893)/100)</f>
        <v/>
      </c>
      <c r="CZ1893">
        <f>(((S1893+R1893)*AU1893)/100)</f>
        <v/>
      </c>
      <c r="DC1893" t="inlineStr"/>
      <c r="DD1893" t="inlineStr">
        <is>
          <t>)*2</t>
        </is>
      </c>
      <c r="DE1893" t="inlineStr">
        <is>
          <t>)*2</t>
        </is>
      </c>
      <c r="DF1893" t="inlineStr">
        <is>
          <t>)*2</t>
        </is>
      </c>
      <c r="DG1893" t="inlineStr">
        <is>
          <t>)*2</t>
        </is>
      </c>
      <c r="DH1893" t="inlineStr"/>
      <c r="DI1893" t="inlineStr">
        <is>
          <t>)*2</t>
        </is>
      </c>
      <c r="DJ1893" t="inlineStr">
        <is>
          <t>)*2</t>
        </is>
      </c>
      <c r="DK1893" t="inlineStr"/>
      <c r="DL1893" t="inlineStr"/>
      <c r="DM1893" t="inlineStr"/>
      <c r="DN1893" t="n">
        <v>0</v>
      </c>
      <c r="DO1893" t="n">
        <v>0</v>
      </c>
      <c r="DP1893" t="n">
        <v>1</v>
      </c>
      <c r="DQ1893" t="n">
        <v>1</v>
      </c>
      <c r="DU1893" t="n">
        <v>1013</v>
      </c>
      <c r="DV1893" t="inlineStr">
        <is>
          <t>100 м трубопровода</t>
        </is>
      </c>
      <c r="DW1893" t="inlineStr">
        <is>
          <t>100 м трубопровода</t>
        </is>
      </c>
      <c r="DX1893" t="n">
        <v>1</v>
      </c>
      <c r="DZ1893" t="inlineStr"/>
      <c r="EA1893" t="inlineStr"/>
      <c r="EB1893" t="inlineStr"/>
      <c r="EC1893" t="inlineStr"/>
      <c r="EE1893" t="n">
        <v>78725882</v>
      </c>
      <c r="EF1893" t="n">
        <v>2</v>
      </c>
      <c r="EG1893" t="inlineStr">
        <is>
          <t>Общестроительные работы</t>
        </is>
      </c>
      <c r="EH1893" t="n">
        <v>16</v>
      </c>
      <c r="EI189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893" t="n">
        <v>1</v>
      </c>
      <c r="EK1893" t="n">
        <v>16001</v>
      </c>
      <c r="EL1893" t="inlineStr">
        <is>
          <t>Трубопроводы внутренние</t>
        </is>
      </c>
      <c r="EM1893" t="inlineStr">
        <is>
          <t>ФЕР-16</t>
        </is>
      </c>
      <c r="EO1893" t="inlineStr"/>
      <c r="EQ1893" t="n">
        <v>0</v>
      </c>
      <c r="ER1893" t="n">
        <v>107.11</v>
      </c>
      <c r="ES1893" t="n">
        <v>4.28</v>
      </c>
      <c r="ET1893" t="n">
        <v>44.51</v>
      </c>
      <c r="EU1893" t="n">
        <v>0</v>
      </c>
      <c r="EV1893" t="n">
        <v>58.32</v>
      </c>
      <c r="EW1893" t="n">
        <v>5.01</v>
      </c>
      <c r="EX1893" t="n">
        <v>0</v>
      </c>
      <c r="EY1893" t="n">
        <v>0</v>
      </c>
      <c r="FQ1893" t="n">
        <v>0</v>
      </c>
      <c r="FR1893" t="n">
        <v>0</v>
      </c>
      <c r="FS1893" t="n">
        <v>0</v>
      </c>
      <c r="FX1893" t="n">
        <v>121</v>
      </c>
      <c r="FY1893" t="n">
        <v>72</v>
      </c>
      <c r="GA1893" t="inlineStr"/>
      <c r="GD1893" t="n">
        <v>1</v>
      </c>
      <c r="GF1893" t="n">
        <v>635989612</v>
      </c>
      <c r="GG1893" t="n">
        <v>2</v>
      </c>
      <c r="GH1893" t="n">
        <v>1</v>
      </c>
      <c r="GI1893" t="n">
        <v>2</v>
      </c>
      <c r="GJ1893" t="n">
        <v>0</v>
      </c>
      <c r="GK1893" t="n">
        <v>0</v>
      </c>
      <c r="GL1893">
        <f>ROUND(IF(AND(BH1893=3,BI1893=3,FS1893&lt;&gt;0),P1893,0),0)</f>
        <v/>
      </c>
      <c r="GM1893">
        <f>ROUND(O1893+X1893+Y1893,0)+GX1893</f>
        <v/>
      </c>
      <c r="GN1893">
        <f>IF(OR(BI1893=0,BI1893=1),GM1893-GX1893,0)</f>
        <v/>
      </c>
      <c r="GO1893">
        <f>IF(BI1893=2,GM1893-GX1893,0)</f>
        <v/>
      </c>
      <c r="GP1893">
        <f>IF(BI1893=4,GM1893-GX1893,0)</f>
        <v/>
      </c>
      <c r="GR1893" t="n">
        <v>0</v>
      </c>
      <c r="GS1893" t="n">
        <v>3</v>
      </c>
      <c r="GT1893" t="n">
        <v>0</v>
      </c>
      <c r="GU1893" t="inlineStr"/>
      <c r="GV1893">
        <f>ROUND((GT1893),2)</f>
        <v/>
      </c>
      <c r="GW1893" t="n">
        <v>1</v>
      </c>
      <c r="GX1893">
        <f>ROUND(HC1893*I1893,0)</f>
        <v/>
      </c>
      <c r="HA1893" t="n">
        <v>0</v>
      </c>
      <c r="HB1893" t="n">
        <v>0</v>
      </c>
      <c r="HC1893">
        <f>GV1893*GW1893</f>
        <v/>
      </c>
      <c r="HE1893" t="inlineStr"/>
      <c r="HF1893" t="inlineStr"/>
      <c r="HM1893" t="inlineStr"/>
      <c r="HN1893" t="inlineStr">
        <is>
          <t>Пр/812-016.0-1</t>
        </is>
      </c>
      <c r="HO1893" t="inlineStr">
        <is>
          <t>Пр/774-016.0</t>
        </is>
      </c>
      <c r="HP189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89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893" t="n">
        <v>0</v>
      </c>
      <c r="IK1893" t="n">
        <v>0</v>
      </c>
    </row>
    <row r="1894"/>
    <row r="1895">
      <c r="A1895" s="435" t="n">
        <v>51</v>
      </c>
      <c r="B1895" s="435">
        <f>B1889</f>
        <v/>
      </c>
      <c r="C1895" s="435">
        <f>A1889</f>
        <v/>
      </c>
      <c r="D1895" s="435">
        <f>ROW(A1889)</f>
        <v/>
      </c>
      <c r="E1895" s="435" t="n"/>
      <c r="F1895" s="435">
        <f>IF(F1889&lt;&gt;"",F1889,"")</f>
        <v/>
      </c>
      <c r="G1895" s="435">
        <f>IF(G1889&lt;&gt;"",G1889,"")</f>
        <v/>
      </c>
      <c r="H1895" s="435" t="n">
        <v>0</v>
      </c>
      <c r="I1895" s="435" t="n"/>
      <c r="J1895" s="435" t="n"/>
      <c r="K1895" s="435" t="n"/>
      <c r="L1895" s="435" t="n"/>
      <c r="M1895" s="435" t="n"/>
      <c r="N1895" s="435" t="n"/>
      <c r="O1895" s="435" t="n">
        <v>0</v>
      </c>
      <c r="P1895" s="435" t="n">
        <v>0</v>
      </c>
      <c r="Q1895" s="435" t="n">
        <v>0</v>
      </c>
      <c r="R1895" s="435" t="n">
        <v>0</v>
      </c>
      <c r="S1895" s="435" t="n">
        <v>0</v>
      </c>
      <c r="T1895" s="435" t="n">
        <v>0</v>
      </c>
      <c r="U1895" s="435" t="n">
        <v>0</v>
      </c>
      <c r="V1895" s="435" t="n">
        <v>0</v>
      </c>
      <c r="W1895" s="435" t="n">
        <v>0</v>
      </c>
      <c r="X1895" s="435" t="n">
        <v>0</v>
      </c>
      <c r="Y1895" s="435" t="n">
        <v>0</v>
      </c>
      <c r="Z1895" s="435" t="n"/>
      <c r="AA1895" s="435" t="n"/>
      <c r="AB1895" s="435" t="n"/>
      <c r="AC1895" s="435" t="n"/>
      <c r="AD1895" s="435" t="n"/>
      <c r="AE1895" s="435" t="n"/>
      <c r="AF1895" s="435" t="n"/>
      <c r="AG1895" s="435" t="n"/>
      <c r="AH1895" s="435" t="n"/>
      <c r="AI1895" s="435" t="n"/>
      <c r="AJ1895" s="435" t="n"/>
      <c r="AK1895" s="435" t="n"/>
      <c r="AL1895" s="435" t="n"/>
      <c r="AM1895" s="435" t="n"/>
      <c r="AN1895" s="435" t="n"/>
      <c r="AO1895" s="435">
        <f>ROUND(BX1895,0)</f>
        <v/>
      </c>
      <c r="AP1895" s="435">
        <f>ROUND(BY1895,0)</f>
        <v/>
      </c>
      <c r="AQ1895" s="435">
        <f>ROUND(BZ1895,0)</f>
        <v/>
      </c>
      <c r="AR1895" s="435">
        <f>ROUND(CA1895,0)</f>
        <v/>
      </c>
      <c r="AS1895" s="435">
        <f>ROUND(CB1895,0)</f>
        <v/>
      </c>
      <c r="AT1895" s="435">
        <f>ROUND(CC1895,0)</f>
        <v/>
      </c>
      <c r="AU1895" s="435">
        <f>ROUND(CD1895,0)</f>
        <v/>
      </c>
      <c r="AV1895" s="435">
        <f>ROUND(CE1895,0)</f>
        <v/>
      </c>
      <c r="AW1895" s="435">
        <f>ROUND(CF1895,0)</f>
        <v/>
      </c>
      <c r="AX1895" s="435">
        <f>ROUND(CG1895,0)</f>
        <v/>
      </c>
      <c r="AY1895" s="435">
        <f>ROUND(CH1895,0)</f>
        <v/>
      </c>
      <c r="AZ1895" s="435">
        <f>ROUND(CI1895,0)</f>
        <v/>
      </c>
      <c r="BA1895" s="435">
        <f>ROUND(CJ1895,0)</f>
        <v/>
      </c>
      <c r="BB1895" s="435">
        <f>ROUND(CK1895,0)</f>
        <v/>
      </c>
      <c r="BC1895" s="435">
        <f>ROUND(CL1895,0)</f>
        <v/>
      </c>
      <c r="BD1895" s="435">
        <f>ROUND(CM1895,0)</f>
        <v/>
      </c>
      <c r="BE1895" s="435" t="n"/>
      <c r="BF1895" s="435" t="n"/>
      <c r="BG1895" s="435" t="n"/>
      <c r="BH1895" s="435" t="n"/>
      <c r="BI1895" s="435" t="n"/>
      <c r="BJ1895" s="435" t="n"/>
      <c r="BK1895" s="435" t="n"/>
      <c r="BL1895" s="435" t="n"/>
      <c r="BM1895" s="435" t="n"/>
      <c r="BN1895" s="435" t="n"/>
      <c r="BO1895" s="435" t="n"/>
      <c r="BP1895" s="435" t="n"/>
      <c r="BQ1895" s="435" t="n"/>
      <c r="BR1895" s="435" t="n"/>
      <c r="BS1895" s="435" t="n"/>
      <c r="BT1895" s="435" t="n"/>
      <c r="BU1895" s="435" t="n"/>
      <c r="BV1895" s="435" t="n"/>
      <c r="BW1895" s="435" t="n"/>
      <c r="BX1895" s="435" t="n"/>
      <c r="BY1895" s="435" t="n"/>
      <c r="BZ1895" s="435" t="n"/>
      <c r="CA1895" s="435" t="n"/>
      <c r="CB1895" s="435" t="n"/>
      <c r="CC1895" s="435" t="n"/>
      <c r="CD1895" s="435" t="n"/>
      <c r="CE1895" s="435" t="n"/>
      <c r="CF1895" s="435" t="n"/>
      <c r="CG1895" s="435" t="n"/>
      <c r="CH1895" s="435" t="n"/>
      <c r="CI1895" s="435" t="n"/>
      <c r="CJ1895" s="435" t="n"/>
      <c r="CK1895" s="435" t="n"/>
      <c r="CL1895" s="435" t="n"/>
      <c r="CM1895" s="435" t="n"/>
      <c r="CN1895" s="435" t="n"/>
      <c r="CO1895" s="435" t="n"/>
      <c r="CP1895" s="435" t="n"/>
      <c r="CQ1895" s="435" t="n"/>
      <c r="CR1895" s="435" t="n"/>
      <c r="CS1895" s="435" t="n"/>
      <c r="CT1895" s="435" t="n"/>
      <c r="CU1895" s="435" t="n"/>
      <c r="CV1895" s="435" t="n"/>
      <c r="CW1895" s="435" t="n"/>
      <c r="CX1895" s="435" t="n"/>
      <c r="CY1895" s="435" t="n"/>
      <c r="CZ1895" s="435" t="n"/>
      <c r="DA1895" s="435" t="n"/>
      <c r="DB1895" s="435" t="n"/>
      <c r="DC1895" s="435" t="n"/>
      <c r="DD1895" s="435" t="n"/>
      <c r="DE1895" s="435" t="n"/>
      <c r="DF1895" s="435" t="n"/>
      <c r="DG1895" s="436" t="n"/>
      <c r="DH1895" s="436" t="n"/>
      <c r="DI1895" s="436" t="n"/>
      <c r="DJ1895" s="436" t="n"/>
      <c r="DK1895" s="436" t="n"/>
      <c r="DL1895" s="436" t="n"/>
      <c r="DM1895" s="436" t="n"/>
      <c r="DN1895" s="436" t="n"/>
      <c r="DO1895" s="436" t="n"/>
      <c r="DP1895" s="436" t="n"/>
      <c r="DQ1895" s="436" t="n"/>
      <c r="DR1895" s="436" t="n"/>
      <c r="DS1895" s="436" t="n"/>
      <c r="DT1895" s="436" t="n"/>
      <c r="DU1895" s="436" t="n"/>
      <c r="DV1895" s="436" t="n"/>
      <c r="DW1895" s="436" t="n"/>
      <c r="DX1895" s="436" t="n"/>
      <c r="DY1895" s="436" t="n"/>
      <c r="DZ1895" s="436" t="n"/>
      <c r="EA1895" s="436" t="n"/>
      <c r="EB1895" s="436" t="n"/>
      <c r="EC1895" s="436" t="n"/>
      <c r="ED1895" s="436" t="n"/>
      <c r="EE1895" s="436" t="n"/>
      <c r="EF1895" s="436" t="n"/>
      <c r="EG1895" s="436" t="n"/>
      <c r="EH1895" s="436" t="n"/>
      <c r="EI1895" s="436" t="n"/>
      <c r="EJ1895" s="436" t="n"/>
      <c r="EK1895" s="436" t="n"/>
      <c r="EL1895" s="436" t="n"/>
      <c r="EM1895" s="436" t="n"/>
      <c r="EN1895" s="436" t="n"/>
      <c r="EO1895" s="436" t="n"/>
      <c r="EP1895" s="436" t="n"/>
      <c r="EQ1895" s="436" t="n"/>
      <c r="ER1895" s="436" t="n"/>
      <c r="ES1895" s="436" t="n"/>
      <c r="ET1895" s="436" t="n"/>
      <c r="EU1895" s="436" t="n"/>
      <c r="EV1895" s="436" t="n"/>
      <c r="EW1895" s="436" t="n"/>
      <c r="EX1895" s="436" t="n"/>
      <c r="EY1895" s="436" t="n"/>
      <c r="EZ1895" s="436" t="n"/>
      <c r="FA1895" s="436" t="n"/>
      <c r="FB1895" s="436" t="n"/>
      <c r="FC1895" s="436" t="n"/>
      <c r="FD1895" s="436" t="n"/>
      <c r="FE1895" s="436" t="n"/>
      <c r="FF1895" s="436" t="n"/>
      <c r="FG1895" s="436" t="n"/>
      <c r="FH1895" s="436" t="n"/>
      <c r="FI1895" s="436" t="n"/>
      <c r="FJ1895" s="436" t="n"/>
      <c r="FK1895" s="436" t="n"/>
      <c r="FL1895" s="436" t="n"/>
      <c r="FM1895" s="436" t="n"/>
      <c r="FN1895" s="436" t="n"/>
      <c r="FO1895" s="436" t="n"/>
      <c r="FP1895" s="436" t="n"/>
      <c r="FQ1895" s="436" t="n"/>
      <c r="FR1895" s="436" t="n"/>
      <c r="FS1895" s="436" t="n"/>
      <c r="FT1895" s="436" t="n"/>
      <c r="FU1895" s="436" t="n"/>
      <c r="FV1895" s="436" t="n"/>
      <c r="FW1895" s="436" t="n"/>
      <c r="FX1895" s="436" t="n"/>
      <c r="FY1895" s="436" t="n"/>
      <c r="FZ1895" s="436" t="n"/>
      <c r="GA1895" s="436" t="n"/>
      <c r="GB1895" s="436" t="n"/>
      <c r="GC1895" s="436" t="n"/>
      <c r="GD1895" s="436" t="n"/>
      <c r="GE1895" s="436" t="n"/>
      <c r="GF1895" s="436" t="n"/>
      <c r="GG1895" s="436" t="n"/>
      <c r="GH1895" s="436" t="n"/>
      <c r="GI1895" s="436" t="n"/>
      <c r="GJ1895" s="436" t="n"/>
      <c r="GK1895" s="436" t="n"/>
      <c r="GL1895" s="436" t="n"/>
      <c r="GM1895" s="436" t="n"/>
      <c r="GN1895" s="436" t="n"/>
      <c r="GO1895" s="436" t="n"/>
      <c r="GP1895" s="436" t="n"/>
      <c r="GQ1895" s="436" t="n"/>
      <c r="GR1895" s="436" t="n"/>
      <c r="GS1895" s="436" t="n"/>
      <c r="GT1895" s="436" t="n"/>
      <c r="GU1895" s="436" t="n"/>
      <c r="GV1895" s="436" t="n"/>
      <c r="GW1895" s="436" t="n"/>
      <c r="GX1895" s="436" t="n">
        <v>0</v>
      </c>
    </row>
    <row r="1896"/>
    <row r="1897">
      <c r="A1897" s="437" t="n">
        <v>50</v>
      </c>
      <c r="B1897" s="437" t="n">
        <v>0</v>
      </c>
      <c r="C1897" s="437" t="n">
        <v>0</v>
      </c>
      <c r="D1897" s="437" t="n">
        <v>1</v>
      </c>
      <c r="E1897" s="437" t="n">
        <v>201</v>
      </c>
      <c r="F1897" s="437">
        <f>ROUND(Source!O1895,O1897)</f>
        <v/>
      </c>
      <c r="G1897" s="437" t="inlineStr">
        <is>
          <t>ПЗ</t>
        </is>
      </c>
      <c r="H1897" s="437" t="inlineStr">
        <is>
          <t>Прямые затраты</t>
        </is>
      </c>
      <c r="I1897" s="437" t="n"/>
      <c r="J1897" s="437" t="n"/>
      <c r="K1897" s="437" t="n">
        <v>201</v>
      </c>
      <c r="L1897" s="437" t="n">
        <v>1</v>
      </c>
      <c r="M1897" s="437" t="n">
        <v>3</v>
      </c>
      <c r="N1897" s="437" t="inlineStr"/>
      <c r="O1897" s="437" t="n">
        <v>0</v>
      </c>
      <c r="P1897" s="437" t="n"/>
      <c r="Q1897" s="437" t="n"/>
      <c r="R1897" s="437" t="n"/>
      <c r="S1897" s="437" t="n"/>
      <c r="T1897" s="437" t="n"/>
      <c r="U1897" s="437" t="n"/>
      <c r="V1897" s="437" t="n"/>
      <c r="W1897" s="437" t="n">
        <v>0</v>
      </c>
      <c r="X1897" s="437" t="n">
        <v>1</v>
      </c>
      <c r="Y1897" s="437" t="n">
        <v>0</v>
      </c>
      <c r="Z1897" s="437" t="n"/>
      <c r="AA1897" s="437" t="n"/>
      <c r="AB1897" s="437" t="n"/>
    </row>
    <row r="1898">
      <c r="A1898" s="437" t="n">
        <v>50</v>
      </c>
      <c r="B1898" s="437" t="n">
        <v>0</v>
      </c>
      <c r="C1898" s="437" t="n">
        <v>0</v>
      </c>
      <c r="D1898" s="437" t="n">
        <v>1</v>
      </c>
      <c r="E1898" s="437" t="n">
        <v>202</v>
      </c>
      <c r="F1898" s="437">
        <f>ROUND(Source!P1895,O1898)</f>
        <v/>
      </c>
      <c r="G1898" s="437" t="inlineStr">
        <is>
          <t>СтМатОб</t>
        </is>
      </c>
      <c r="H1898" s="437" t="inlineStr">
        <is>
          <t>Стоимость материальных ресурсов (всего)</t>
        </is>
      </c>
      <c r="I1898" s="437" t="n"/>
      <c r="J1898" s="437" t="n"/>
      <c r="K1898" s="437" t="n">
        <v>202</v>
      </c>
      <c r="L1898" s="437" t="n">
        <v>2</v>
      </c>
      <c r="M1898" s="437" t="n">
        <v>3</v>
      </c>
      <c r="N1898" s="437" t="inlineStr"/>
      <c r="O1898" s="437" t="n">
        <v>0</v>
      </c>
      <c r="P1898" s="437" t="n"/>
      <c r="Q1898" s="437" t="n"/>
      <c r="R1898" s="437" t="n"/>
      <c r="S1898" s="437" t="n"/>
      <c r="T1898" s="437" t="n"/>
      <c r="U1898" s="437" t="n"/>
      <c r="V1898" s="437" t="n"/>
      <c r="W1898" s="437" t="n">
        <v>0</v>
      </c>
      <c r="X1898" s="437" t="n">
        <v>1</v>
      </c>
      <c r="Y1898" s="437" t="n">
        <v>0</v>
      </c>
      <c r="Z1898" s="437" t="n"/>
      <c r="AA1898" s="437" t="n"/>
      <c r="AB1898" s="437" t="n"/>
    </row>
    <row r="1899">
      <c r="A1899" s="437" t="n">
        <v>50</v>
      </c>
      <c r="B1899" s="437" t="n">
        <v>0</v>
      </c>
      <c r="C1899" s="437" t="n">
        <v>0</v>
      </c>
      <c r="D1899" s="437" t="n">
        <v>1</v>
      </c>
      <c r="E1899" s="437" t="n">
        <v>222</v>
      </c>
      <c r="F1899" s="437">
        <f>ROUND(Source!AO1895,O1899)</f>
        <v/>
      </c>
      <c r="G1899" s="437" t="inlineStr">
        <is>
          <t>СтМатОбЗак</t>
        </is>
      </c>
      <c r="H1899" s="437" t="inlineStr">
        <is>
          <t>Стоимость материалов и оборудования заказчика</t>
        </is>
      </c>
      <c r="I1899" s="437" t="n"/>
      <c r="J1899" s="437" t="n"/>
      <c r="K1899" s="437" t="n">
        <v>222</v>
      </c>
      <c r="L1899" s="437" t="n">
        <v>3</v>
      </c>
      <c r="M1899" s="437" t="n">
        <v>3</v>
      </c>
      <c r="N1899" s="437" t="inlineStr"/>
      <c r="O1899" s="437" t="n">
        <v>0</v>
      </c>
      <c r="P1899" s="437" t="n"/>
      <c r="Q1899" s="437" t="n"/>
      <c r="R1899" s="437" t="n"/>
      <c r="S1899" s="437" t="n"/>
      <c r="T1899" s="437" t="n"/>
      <c r="U1899" s="437" t="n"/>
      <c r="V1899" s="437" t="n"/>
      <c r="W1899" s="437" t="n">
        <v>0</v>
      </c>
      <c r="X1899" s="437" t="n">
        <v>1</v>
      </c>
      <c r="Y1899" s="437" t="n">
        <v>0</v>
      </c>
      <c r="Z1899" s="437" t="n"/>
      <c r="AA1899" s="437" t="n"/>
      <c r="AB1899" s="437" t="n"/>
    </row>
    <row r="1900">
      <c r="A1900" s="437" t="n">
        <v>50</v>
      </c>
      <c r="B1900" s="437" t="n">
        <v>0</v>
      </c>
      <c r="C1900" s="437" t="n">
        <v>0</v>
      </c>
      <c r="D1900" s="437" t="n">
        <v>1</v>
      </c>
      <c r="E1900" s="437" t="n">
        <v>225</v>
      </c>
      <c r="F1900" s="437">
        <f>ROUND(Source!AV1895,O1900)</f>
        <v/>
      </c>
      <c r="G1900" s="437" t="inlineStr">
        <is>
          <t>СтМатОбПод</t>
        </is>
      </c>
      <c r="H1900" s="437" t="inlineStr">
        <is>
          <t>Стоимость материалов и оборудования подрядчика</t>
        </is>
      </c>
      <c r="I1900" s="437" t="n"/>
      <c r="J1900" s="437" t="n"/>
      <c r="K1900" s="437" t="n">
        <v>225</v>
      </c>
      <c r="L1900" s="437" t="n">
        <v>4</v>
      </c>
      <c r="M1900" s="437" t="n">
        <v>3</v>
      </c>
      <c r="N1900" s="437" t="inlineStr"/>
      <c r="O1900" s="437" t="n">
        <v>0</v>
      </c>
      <c r="P1900" s="437" t="n"/>
      <c r="Q1900" s="437" t="n"/>
      <c r="R1900" s="437" t="n"/>
      <c r="S1900" s="437" t="n"/>
      <c r="T1900" s="437" t="n"/>
      <c r="U1900" s="437" t="n"/>
      <c r="V1900" s="437" t="n"/>
      <c r="W1900" s="437" t="n">
        <v>0</v>
      </c>
      <c r="X1900" s="437" t="n">
        <v>1</v>
      </c>
      <c r="Y1900" s="437" t="n">
        <v>0</v>
      </c>
      <c r="Z1900" s="437" t="n"/>
      <c r="AA1900" s="437" t="n"/>
      <c r="AB1900" s="437" t="n"/>
    </row>
    <row r="1901">
      <c r="A1901" s="437" t="n">
        <v>50</v>
      </c>
      <c r="B1901" s="437" t="n">
        <v>0</v>
      </c>
      <c r="C1901" s="437" t="n">
        <v>0</v>
      </c>
      <c r="D1901" s="437" t="n">
        <v>1</v>
      </c>
      <c r="E1901" s="437" t="n">
        <v>226</v>
      </c>
      <c r="F1901" s="437">
        <f>ROUND(Source!AW1895,O1901)</f>
        <v/>
      </c>
      <c r="G1901" s="437" t="inlineStr">
        <is>
          <t>СтМат</t>
        </is>
      </c>
      <c r="H1901" s="437" t="inlineStr">
        <is>
          <t>Стоимость материалов (всего)</t>
        </is>
      </c>
      <c r="I1901" s="437" t="n"/>
      <c r="J1901" s="437" t="n"/>
      <c r="K1901" s="437" t="n">
        <v>226</v>
      </c>
      <c r="L1901" s="437" t="n">
        <v>5</v>
      </c>
      <c r="M1901" s="437" t="n">
        <v>3</v>
      </c>
      <c r="N1901" s="437" t="inlineStr"/>
      <c r="O1901" s="437" t="n">
        <v>0</v>
      </c>
      <c r="P1901" s="437" t="n"/>
      <c r="Q1901" s="437" t="n"/>
      <c r="R1901" s="437" t="n"/>
      <c r="S1901" s="437" t="n"/>
      <c r="T1901" s="437" t="n"/>
      <c r="U1901" s="437" t="n"/>
      <c r="V1901" s="437" t="n"/>
      <c r="W1901" s="437" t="n">
        <v>0</v>
      </c>
      <c r="X1901" s="437" t="n">
        <v>1</v>
      </c>
      <c r="Y1901" s="437" t="n">
        <v>0</v>
      </c>
      <c r="Z1901" s="437" t="n"/>
      <c r="AA1901" s="437" t="n"/>
      <c r="AB1901" s="437" t="n"/>
    </row>
    <row r="1902">
      <c r="A1902" s="437" t="n">
        <v>50</v>
      </c>
      <c r="B1902" s="437" t="n">
        <v>0</v>
      </c>
      <c r="C1902" s="437" t="n">
        <v>0</v>
      </c>
      <c r="D1902" s="437" t="n">
        <v>1</v>
      </c>
      <c r="E1902" s="437" t="n">
        <v>227</v>
      </c>
      <c r="F1902" s="437">
        <f>ROUND(Source!AX1895,O1902)</f>
        <v/>
      </c>
      <c r="G1902" s="437" t="inlineStr">
        <is>
          <t>СтМатЗак</t>
        </is>
      </c>
      <c r="H1902" s="437" t="inlineStr">
        <is>
          <t>Стоимость материалов заказчика</t>
        </is>
      </c>
      <c r="I1902" s="437" t="n"/>
      <c r="J1902" s="437" t="n"/>
      <c r="K1902" s="437" t="n">
        <v>227</v>
      </c>
      <c r="L1902" s="437" t="n">
        <v>6</v>
      </c>
      <c r="M1902" s="437" t="n">
        <v>3</v>
      </c>
      <c r="N1902" s="437" t="inlineStr"/>
      <c r="O1902" s="437" t="n">
        <v>0</v>
      </c>
      <c r="P1902" s="437" t="n"/>
      <c r="Q1902" s="437" t="n"/>
      <c r="R1902" s="437" t="n"/>
      <c r="S1902" s="437" t="n"/>
      <c r="T1902" s="437" t="n"/>
      <c r="U1902" s="437" t="n"/>
      <c r="V1902" s="437" t="n"/>
      <c r="W1902" s="437" t="n">
        <v>0</v>
      </c>
      <c r="X1902" s="437" t="n">
        <v>1</v>
      </c>
      <c r="Y1902" s="437" t="n">
        <v>0</v>
      </c>
      <c r="Z1902" s="437" t="n"/>
      <c r="AA1902" s="437" t="n"/>
      <c r="AB1902" s="437" t="n"/>
    </row>
    <row r="1903">
      <c r="A1903" s="437" t="n">
        <v>50</v>
      </c>
      <c r="B1903" s="437" t="n">
        <v>0</v>
      </c>
      <c r="C1903" s="437" t="n">
        <v>0</v>
      </c>
      <c r="D1903" s="437" t="n">
        <v>1</v>
      </c>
      <c r="E1903" s="437" t="n">
        <v>228</v>
      </c>
      <c r="F1903" s="437">
        <f>ROUND(Source!AY1895,O1903)</f>
        <v/>
      </c>
      <c r="G1903" s="437" t="inlineStr">
        <is>
          <t>СтМатПод</t>
        </is>
      </c>
      <c r="H1903" s="437" t="inlineStr">
        <is>
          <t>Стоимость материалов подрядчика</t>
        </is>
      </c>
      <c r="I1903" s="437" t="n"/>
      <c r="J1903" s="437" t="n"/>
      <c r="K1903" s="437" t="n">
        <v>228</v>
      </c>
      <c r="L1903" s="437" t="n">
        <v>7</v>
      </c>
      <c r="M1903" s="437" t="n">
        <v>3</v>
      </c>
      <c r="N1903" s="437" t="inlineStr"/>
      <c r="O1903" s="437" t="n">
        <v>0</v>
      </c>
      <c r="P1903" s="437" t="n"/>
      <c r="Q1903" s="437" t="n"/>
      <c r="R1903" s="437" t="n"/>
      <c r="S1903" s="437" t="n"/>
      <c r="T1903" s="437" t="n"/>
      <c r="U1903" s="437" t="n"/>
      <c r="V1903" s="437" t="n"/>
      <c r="W1903" s="437" t="n">
        <v>0</v>
      </c>
      <c r="X1903" s="437" t="n">
        <v>1</v>
      </c>
      <c r="Y1903" s="437" t="n">
        <v>0</v>
      </c>
      <c r="Z1903" s="437" t="n"/>
      <c r="AA1903" s="437" t="n"/>
      <c r="AB1903" s="437" t="n"/>
    </row>
    <row r="1904">
      <c r="A1904" s="437" t="n">
        <v>50</v>
      </c>
      <c r="B1904" s="437" t="n">
        <v>0</v>
      </c>
      <c r="C1904" s="437" t="n">
        <v>0</v>
      </c>
      <c r="D1904" s="437" t="n">
        <v>1</v>
      </c>
      <c r="E1904" s="437" t="n">
        <v>216</v>
      </c>
      <c r="F1904" s="437">
        <f>ROUND(Source!AP1895,O1904)</f>
        <v/>
      </c>
      <c r="G1904" s="437" t="inlineStr">
        <is>
          <t>Оборуд</t>
        </is>
      </c>
      <c r="H1904" s="437" t="inlineStr">
        <is>
          <t>Стоимость оборудования (всего)</t>
        </is>
      </c>
      <c r="I1904" s="437" t="n"/>
      <c r="J1904" s="437" t="n"/>
      <c r="K1904" s="437" t="n">
        <v>216</v>
      </c>
      <c r="L1904" s="437" t="n">
        <v>8</v>
      </c>
      <c r="M1904" s="437" t="n">
        <v>3</v>
      </c>
      <c r="N1904" s="437" t="inlineStr"/>
      <c r="O1904" s="437" t="n">
        <v>0</v>
      </c>
      <c r="P1904" s="437" t="n"/>
      <c r="Q1904" s="437" t="n"/>
      <c r="R1904" s="437" t="n"/>
      <c r="S1904" s="437" t="n"/>
      <c r="T1904" s="437" t="n"/>
      <c r="U1904" s="437" t="n"/>
      <c r="V1904" s="437" t="n"/>
      <c r="W1904" s="437" t="n">
        <v>0</v>
      </c>
      <c r="X1904" s="437" t="n">
        <v>1</v>
      </c>
      <c r="Y1904" s="437" t="n">
        <v>0</v>
      </c>
      <c r="Z1904" s="437" t="n"/>
      <c r="AA1904" s="437" t="n"/>
      <c r="AB1904" s="437" t="n"/>
    </row>
    <row r="1905">
      <c r="A1905" s="437" t="n">
        <v>50</v>
      </c>
      <c r="B1905" s="437" t="n">
        <v>0</v>
      </c>
      <c r="C1905" s="437" t="n">
        <v>0</v>
      </c>
      <c r="D1905" s="437" t="n">
        <v>1</v>
      </c>
      <c r="E1905" s="437" t="n">
        <v>223</v>
      </c>
      <c r="F1905" s="437">
        <f>ROUND(Source!AQ1895,O1905)</f>
        <v/>
      </c>
      <c r="G1905" s="437" t="inlineStr">
        <is>
          <t>ОборудЗак</t>
        </is>
      </c>
      <c r="H1905" s="437" t="inlineStr">
        <is>
          <t>Стоимость оборудования заказчика</t>
        </is>
      </c>
      <c r="I1905" s="437" t="n"/>
      <c r="J1905" s="437" t="n"/>
      <c r="K1905" s="437" t="n">
        <v>223</v>
      </c>
      <c r="L1905" s="437" t="n">
        <v>9</v>
      </c>
      <c r="M1905" s="437" t="n">
        <v>3</v>
      </c>
      <c r="N1905" s="437" t="inlineStr"/>
      <c r="O1905" s="437" t="n">
        <v>0</v>
      </c>
      <c r="P1905" s="437" t="n"/>
      <c r="Q1905" s="437" t="n"/>
      <c r="R1905" s="437" t="n"/>
      <c r="S1905" s="437" t="n"/>
      <c r="T1905" s="437" t="n"/>
      <c r="U1905" s="437" t="n"/>
      <c r="V1905" s="437" t="n"/>
      <c r="W1905" s="437" t="n">
        <v>0</v>
      </c>
      <c r="X1905" s="437" t="n">
        <v>1</v>
      </c>
      <c r="Y1905" s="437" t="n">
        <v>0</v>
      </c>
      <c r="Z1905" s="437" t="n"/>
      <c r="AA1905" s="437" t="n"/>
      <c r="AB1905" s="437" t="n"/>
    </row>
    <row r="1906">
      <c r="A1906" s="437" t="n">
        <v>50</v>
      </c>
      <c r="B1906" s="437" t="n">
        <v>0</v>
      </c>
      <c r="C1906" s="437" t="n">
        <v>0</v>
      </c>
      <c r="D1906" s="437" t="n">
        <v>1</v>
      </c>
      <c r="E1906" s="437" t="n">
        <v>229</v>
      </c>
      <c r="F1906" s="437">
        <f>ROUND(Source!AZ1895,O1906)</f>
        <v/>
      </c>
      <c r="G1906" s="437" t="inlineStr">
        <is>
          <t>ОборудПод</t>
        </is>
      </c>
      <c r="H1906" s="437" t="inlineStr">
        <is>
          <t>Стоимость оборудования подрядчика</t>
        </is>
      </c>
      <c r="I1906" s="437" t="n"/>
      <c r="J1906" s="437" t="n"/>
      <c r="K1906" s="437" t="n">
        <v>229</v>
      </c>
      <c r="L1906" s="437" t="n">
        <v>10</v>
      </c>
      <c r="M1906" s="437" t="n">
        <v>3</v>
      </c>
      <c r="N1906" s="437" t="inlineStr"/>
      <c r="O1906" s="437" t="n">
        <v>0</v>
      </c>
      <c r="P1906" s="437" t="n"/>
      <c r="Q1906" s="437" t="n"/>
      <c r="R1906" s="437" t="n"/>
      <c r="S1906" s="437" t="n"/>
      <c r="T1906" s="437" t="n"/>
      <c r="U1906" s="437" t="n"/>
      <c r="V1906" s="437" t="n"/>
      <c r="W1906" s="437" t="n">
        <v>0</v>
      </c>
      <c r="X1906" s="437" t="n">
        <v>1</v>
      </c>
      <c r="Y1906" s="437" t="n">
        <v>0</v>
      </c>
      <c r="Z1906" s="437" t="n"/>
      <c r="AA1906" s="437" t="n"/>
      <c r="AB1906" s="437" t="n"/>
    </row>
    <row r="1907">
      <c r="A1907" s="437" t="n">
        <v>50</v>
      </c>
      <c r="B1907" s="437" t="n">
        <v>0</v>
      </c>
      <c r="C1907" s="437" t="n">
        <v>0</v>
      </c>
      <c r="D1907" s="437" t="n">
        <v>1</v>
      </c>
      <c r="E1907" s="437" t="n">
        <v>203</v>
      </c>
      <c r="F1907" s="437">
        <f>ROUND(Source!Q1895,O1907)</f>
        <v/>
      </c>
      <c r="G1907" s="437" t="inlineStr">
        <is>
          <t>ЭММ</t>
        </is>
      </c>
      <c r="H1907" s="437" t="inlineStr">
        <is>
          <t>Эксплуатация машин</t>
        </is>
      </c>
      <c r="I1907" s="437" t="n"/>
      <c r="J1907" s="437" t="n"/>
      <c r="K1907" s="437" t="n">
        <v>203</v>
      </c>
      <c r="L1907" s="437" t="n">
        <v>11</v>
      </c>
      <c r="M1907" s="437" t="n">
        <v>3</v>
      </c>
      <c r="N1907" s="437" t="inlineStr"/>
      <c r="O1907" s="437" t="n">
        <v>0</v>
      </c>
      <c r="P1907" s="437" t="n"/>
      <c r="Q1907" s="437" t="n"/>
      <c r="R1907" s="437" t="n"/>
      <c r="S1907" s="437" t="n"/>
      <c r="T1907" s="437" t="n"/>
      <c r="U1907" s="437" t="n"/>
      <c r="V1907" s="437" t="n"/>
      <c r="W1907" s="437" t="n">
        <v>0</v>
      </c>
      <c r="X1907" s="437" t="n">
        <v>1</v>
      </c>
      <c r="Y1907" s="437" t="n">
        <v>0</v>
      </c>
      <c r="Z1907" s="437" t="n"/>
      <c r="AA1907" s="437" t="n"/>
      <c r="AB1907" s="437" t="n"/>
    </row>
    <row r="1908">
      <c r="A1908" s="437" t="n">
        <v>50</v>
      </c>
      <c r="B1908" s="437" t="n">
        <v>0</v>
      </c>
      <c r="C1908" s="437" t="n">
        <v>0</v>
      </c>
      <c r="D1908" s="437" t="n">
        <v>1</v>
      </c>
      <c r="E1908" s="437" t="n">
        <v>231</v>
      </c>
      <c r="F1908" s="437">
        <f>ROUND(Source!BB1895,O1908)</f>
        <v/>
      </c>
      <c r="G1908" s="437" t="inlineStr">
        <is>
          <t>ЭММсНРиСП</t>
        </is>
      </c>
      <c r="H1908" s="437" t="inlineStr">
        <is>
          <t>Эксплуатация машин по ТСН-2001.16</t>
        </is>
      </c>
      <c r="I1908" s="437" t="n"/>
      <c r="J1908" s="437" t="n"/>
      <c r="K1908" s="437" t="n">
        <v>231</v>
      </c>
      <c r="L1908" s="437" t="n">
        <v>12</v>
      </c>
      <c r="M1908" s="437" t="n">
        <v>3</v>
      </c>
      <c r="N1908" s="437" t="inlineStr"/>
      <c r="O1908" s="437" t="n">
        <v>0</v>
      </c>
      <c r="P1908" s="437" t="n"/>
      <c r="Q1908" s="437" t="n"/>
      <c r="R1908" s="437" t="n"/>
      <c r="S1908" s="437" t="n"/>
      <c r="T1908" s="437" t="n"/>
      <c r="U1908" s="437" t="n"/>
      <c r="V1908" s="437" t="n"/>
      <c r="W1908" s="437" t="n">
        <v>0</v>
      </c>
      <c r="X1908" s="437" t="n">
        <v>1</v>
      </c>
      <c r="Y1908" s="437" t="n">
        <v>0</v>
      </c>
      <c r="Z1908" s="437" t="n"/>
      <c r="AA1908" s="437" t="n"/>
      <c r="AB1908" s="437" t="n"/>
    </row>
    <row r="1909">
      <c r="A1909" s="437" t="n">
        <v>50</v>
      </c>
      <c r="B1909" s="437" t="n">
        <v>0</v>
      </c>
      <c r="C1909" s="437" t="n">
        <v>0</v>
      </c>
      <c r="D1909" s="437" t="n">
        <v>1</v>
      </c>
      <c r="E1909" s="437" t="n">
        <v>204</v>
      </c>
      <c r="F1909" s="437">
        <f>ROUND(Source!R1895,O1909)</f>
        <v/>
      </c>
      <c r="G1909" s="437" t="inlineStr">
        <is>
          <t>ЗПМ</t>
        </is>
      </c>
      <c r="H1909" s="437" t="inlineStr">
        <is>
          <t>ЗП машинистов</t>
        </is>
      </c>
      <c r="I1909" s="437" t="n"/>
      <c r="J1909" s="437" t="n"/>
      <c r="K1909" s="437" t="n">
        <v>204</v>
      </c>
      <c r="L1909" s="437" t="n">
        <v>13</v>
      </c>
      <c r="M1909" s="437" t="n">
        <v>3</v>
      </c>
      <c r="N1909" s="437" t="inlineStr"/>
      <c r="O1909" s="437" t="n">
        <v>0</v>
      </c>
      <c r="P1909" s="437" t="n"/>
      <c r="Q1909" s="437" t="n"/>
      <c r="R1909" s="437" t="n"/>
      <c r="S1909" s="437" t="n"/>
      <c r="T1909" s="437" t="n"/>
      <c r="U1909" s="437" t="n"/>
      <c r="V1909" s="437" t="n"/>
      <c r="W1909" s="437" t="n">
        <v>0</v>
      </c>
      <c r="X1909" s="437" t="n">
        <v>1</v>
      </c>
      <c r="Y1909" s="437" t="n">
        <v>0</v>
      </c>
      <c r="Z1909" s="437" t="n"/>
      <c r="AA1909" s="437" t="n"/>
      <c r="AB1909" s="437" t="n"/>
    </row>
    <row r="1910">
      <c r="A1910" s="437" t="n">
        <v>50</v>
      </c>
      <c r="B1910" s="437" t="n">
        <v>0</v>
      </c>
      <c r="C1910" s="437" t="n">
        <v>0</v>
      </c>
      <c r="D1910" s="437" t="n">
        <v>1</v>
      </c>
      <c r="E1910" s="437" t="n">
        <v>205</v>
      </c>
      <c r="F1910" s="437">
        <f>ROUND(Source!S1895,O1910)</f>
        <v/>
      </c>
      <c r="G1910" s="437" t="inlineStr">
        <is>
          <t>ОЗП</t>
        </is>
      </c>
      <c r="H1910" s="437" t="inlineStr">
        <is>
          <t>Основная ЗП рабочих</t>
        </is>
      </c>
      <c r="I1910" s="437" t="n"/>
      <c r="J1910" s="437" t="n"/>
      <c r="K1910" s="437" t="n">
        <v>205</v>
      </c>
      <c r="L1910" s="437" t="n">
        <v>14</v>
      </c>
      <c r="M1910" s="437" t="n">
        <v>3</v>
      </c>
      <c r="N1910" s="437" t="inlineStr"/>
      <c r="O1910" s="437" t="n">
        <v>0</v>
      </c>
      <c r="P1910" s="437" t="n"/>
      <c r="Q1910" s="437" t="n"/>
      <c r="R1910" s="437" t="n"/>
      <c r="S1910" s="437" t="n"/>
      <c r="T1910" s="437" t="n"/>
      <c r="U1910" s="437" t="n"/>
      <c r="V1910" s="437" t="n"/>
      <c r="W1910" s="437" t="n">
        <v>0</v>
      </c>
      <c r="X1910" s="437" t="n">
        <v>1</v>
      </c>
      <c r="Y1910" s="437" t="n">
        <v>0</v>
      </c>
      <c r="Z1910" s="437" t="n"/>
      <c r="AA1910" s="437" t="n"/>
      <c r="AB1910" s="437" t="n"/>
    </row>
    <row r="1911">
      <c r="A1911" s="437" t="n">
        <v>50</v>
      </c>
      <c r="B1911" s="437" t="n">
        <v>0</v>
      </c>
      <c r="C1911" s="437" t="n">
        <v>0</v>
      </c>
      <c r="D1911" s="437" t="n">
        <v>1</v>
      </c>
      <c r="E1911" s="437" t="n">
        <v>232</v>
      </c>
      <c r="F1911" s="437">
        <f>ROUND(Source!BC1895,O1911)</f>
        <v/>
      </c>
      <c r="G1911" s="437" t="inlineStr">
        <is>
          <t>ОЗПсНРиСП</t>
        </is>
      </c>
      <c r="H1911" s="437" t="inlineStr">
        <is>
          <t>Основная ЗП рабочих по ТСН-2001.16</t>
        </is>
      </c>
      <c r="I1911" s="437" t="n"/>
      <c r="J1911" s="437" t="n"/>
      <c r="K1911" s="437" t="n">
        <v>232</v>
      </c>
      <c r="L1911" s="437" t="n">
        <v>15</v>
      </c>
      <c r="M1911" s="437" t="n">
        <v>3</v>
      </c>
      <c r="N1911" s="437" t="inlineStr"/>
      <c r="O1911" s="437" t="n">
        <v>0</v>
      </c>
      <c r="P1911" s="437" t="n"/>
      <c r="Q1911" s="437" t="n"/>
      <c r="R1911" s="437" t="n"/>
      <c r="S1911" s="437" t="n"/>
      <c r="T1911" s="437" t="n"/>
      <c r="U1911" s="437" t="n"/>
      <c r="V1911" s="437" t="n"/>
      <c r="W1911" s="437" t="n">
        <v>0</v>
      </c>
      <c r="X1911" s="437" t="n">
        <v>1</v>
      </c>
      <c r="Y1911" s="437" t="n">
        <v>0</v>
      </c>
      <c r="Z1911" s="437" t="n"/>
      <c r="AA1911" s="437" t="n"/>
      <c r="AB1911" s="437" t="n"/>
    </row>
    <row r="1912">
      <c r="A1912" s="437" t="n">
        <v>50</v>
      </c>
      <c r="B1912" s="437" t="n">
        <v>0</v>
      </c>
      <c r="C1912" s="437" t="n">
        <v>0</v>
      </c>
      <c r="D1912" s="437" t="n">
        <v>1</v>
      </c>
      <c r="E1912" s="437" t="n">
        <v>214</v>
      </c>
      <c r="F1912" s="437">
        <f>ROUND(Source!AS1895,O1912)</f>
        <v/>
      </c>
      <c r="G1912" s="437" t="inlineStr">
        <is>
          <t>Строит</t>
        </is>
      </c>
      <c r="H1912" s="437" t="inlineStr">
        <is>
          <t>Строительные работы с НР и СП</t>
        </is>
      </c>
      <c r="I1912" s="437" t="n"/>
      <c r="J1912" s="437" t="n"/>
      <c r="K1912" s="437" t="n">
        <v>214</v>
      </c>
      <c r="L1912" s="437" t="n">
        <v>16</v>
      </c>
      <c r="M1912" s="437" t="n">
        <v>3</v>
      </c>
      <c r="N1912" s="437" t="inlineStr"/>
      <c r="O1912" s="437" t="n">
        <v>0</v>
      </c>
      <c r="P1912" s="437" t="n"/>
      <c r="Q1912" s="437" t="n"/>
      <c r="R1912" s="437" t="n"/>
      <c r="S1912" s="437" t="n"/>
      <c r="T1912" s="437" t="n"/>
      <c r="U1912" s="437" t="n"/>
      <c r="V1912" s="437" t="n"/>
      <c r="W1912" s="437" t="n">
        <v>0</v>
      </c>
      <c r="X1912" s="437" t="n">
        <v>1</v>
      </c>
      <c r="Y1912" s="437" t="n">
        <v>0</v>
      </c>
      <c r="Z1912" s="437" t="n"/>
      <c r="AA1912" s="437" t="n"/>
      <c r="AB1912" s="437" t="n"/>
    </row>
    <row r="1913">
      <c r="A1913" s="437" t="n">
        <v>50</v>
      </c>
      <c r="B1913" s="437" t="n">
        <v>0</v>
      </c>
      <c r="C1913" s="437" t="n">
        <v>0</v>
      </c>
      <c r="D1913" s="437" t="n">
        <v>1</v>
      </c>
      <c r="E1913" s="437" t="n">
        <v>215</v>
      </c>
      <c r="F1913" s="437">
        <f>ROUND(Source!AT1895,O1913)</f>
        <v/>
      </c>
      <c r="G1913" s="437" t="inlineStr">
        <is>
          <t>Монтаж</t>
        </is>
      </c>
      <c r="H1913" s="437" t="inlineStr">
        <is>
          <t>Монтажные работы с НР и СП</t>
        </is>
      </c>
      <c r="I1913" s="437" t="n"/>
      <c r="J1913" s="437" t="n"/>
      <c r="K1913" s="437" t="n">
        <v>215</v>
      </c>
      <c r="L1913" s="437" t="n">
        <v>17</v>
      </c>
      <c r="M1913" s="437" t="n">
        <v>3</v>
      </c>
      <c r="N1913" s="437" t="inlineStr"/>
      <c r="O1913" s="437" t="n">
        <v>0</v>
      </c>
      <c r="P1913" s="437" t="n"/>
      <c r="Q1913" s="437" t="n"/>
      <c r="R1913" s="437" t="n"/>
      <c r="S1913" s="437" t="n"/>
      <c r="T1913" s="437" t="n"/>
      <c r="U1913" s="437" t="n"/>
      <c r="V1913" s="437" t="n"/>
      <c r="W1913" s="437" t="n">
        <v>0</v>
      </c>
      <c r="X1913" s="437" t="n">
        <v>1</v>
      </c>
      <c r="Y1913" s="437" t="n">
        <v>0</v>
      </c>
      <c r="Z1913" s="437" t="n"/>
      <c r="AA1913" s="437" t="n"/>
      <c r="AB1913" s="437" t="n"/>
    </row>
    <row r="1914">
      <c r="A1914" s="437" t="n">
        <v>50</v>
      </c>
      <c r="B1914" s="437" t="n">
        <v>0</v>
      </c>
      <c r="C1914" s="437" t="n">
        <v>0</v>
      </c>
      <c r="D1914" s="437" t="n">
        <v>1</v>
      </c>
      <c r="E1914" s="437" t="n">
        <v>217</v>
      </c>
      <c r="F1914" s="437">
        <f>ROUND(Source!AU1895,O1914)</f>
        <v/>
      </c>
      <c r="G1914" s="437" t="inlineStr">
        <is>
          <t>Прочие</t>
        </is>
      </c>
      <c r="H1914" s="437" t="inlineStr">
        <is>
          <t>Прочие работы с НР и СП</t>
        </is>
      </c>
      <c r="I1914" s="437" t="n"/>
      <c r="J1914" s="437" t="n"/>
      <c r="K1914" s="437" t="n">
        <v>217</v>
      </c>
      <c r="L1914" s="437" t="n">
        <v>18</v>
      </c>
      <c r="M1914" s="437" t="n">
        <v>3</v>
      </c>
      <c r="N1914" s="437" t="inlineStr"/>
      <c r="O1914" s="437" t="n">
        <v>0</v>
      </c>
      <c r="P1914" s="437" t="n"/>
      <c r="Q1914" s="437" t="n"/>
      <c r="R1914" s="437" t="n"/>
      <c r="S1914" s="437" t="n"/>
      <c r="T1914" s="437" t="n"/>
      <c r="U1914" s="437" t="n"/>
      <c r="V1914" s="437" t="n"/>
      <c r="W1914" s="437" t="n">
        <v>0</v>
      </c>
      <c r="X1914" s="437" t="n">
        <v>1</v>
      </c>
      <c r="Y1914" s="437" t="n">
        <v>0</v>
      </c>
      <c r="Z1914" s="437" t="n"/>
      <c r="AA1914" s="437" t="n"/>
      <c r="AB1914" s="437" t="n"/>
    </row>
    <row r="1915">
      <c r="A1915" s="437" t="n">
        <v>50</v>
      </c>
      <c r="B1915" s="437" t="n">
        <v>0</v>
      </c>
      <c r="C1915" s="437" t="n">
        <v>0</v>
      </c>
      <c r="D1915" s="437" t="n">
        <v>1</v>
      </c>
      <c r="E1915" s="437" t="n">
        <v>230</v>
      </c>
      <c r="F1915" s="437">
        <f>ROUND(Source!BA1895,O1915)</f>
        <v/>
      </c>
      <c r="G1915" s="437" t="inlineStr">
        <is>
          <t>ПрочиеЗатр</t>
        </is>
      </c>
      <c r="H1915" s="437" t="inlineStr">
        <is>
          <t>Прочие затраты по ТСН-2001.16</t>
        </is>
      </c>
      <c r="I1915" s="437" t="n"/>
      <c r="J1915" s="437" t="n"/>
      <c r="K1915" s="437" t="n">
        <v>230</v>
      </c>
      <c r="L1915" s="437" t="n">
        <v>19</v>
      </c>
      <c r="M1915" s="437" t="n">
        <v>3</v>
      </c>
      <c r="N1915" s="437" t="inlineStr"/>
      <c r="O1915" s="437" t="n">
        <v>0</v>
      </c>
      <c r="P1915" s="437" t="n"/>
      <c r="Q1915" s="437" t="n"/>
      <c r="R1915" s="437" t="n"/>
      <c r="S1915" s="437" t="n"/>
      <c r="T1915" s="437" t="n"/>
      <c r="U1915" s="437" t="n"/>
      <c r="V1915" s="437" t="n"/>
      <c r="W1915" s="437" t="n">
        <v>0</v>
      </c>
      <c r="X1915" s="437" t="n">
        <v>1</v>
      </c>
      <c r="Y1915" s="437" t="n">
        <v>0</v>
      </c>
      <c r="Z1915" s="437" t="n"/>
      <c r="AA1915" s="437" t="n"/>
      <c r="AB1915" s="437" t="n"/>
    </row>
    <row r="1916">
      <c r="A1916" s="437" t="n">
        <v>50</v>
      </c>
      <c r="B1916" s="437" t="n">
        <v>0</v>
      </c>
      <c r="C1916" s="437" t="n">
        <v>0</v>
      </c>
      <c r="D1916" s="437" t="n">
        <v>1</v>
      </c>
      <c r="E1916" s="437" t="n">
        <v>206</v>
      </c>
      <c r="F1916" s="437">
        <f>ROUND(Source!T1895,O1916)</f>
        <v/>
      </c>
      <c r="G1916" s="437" t="inlineStr">
        <is>
          <t>ВозврМат</t>
        </is>
      </c>
      <c r="H1916" s="437" t="inlineStr">
        <is>
          <t>Возврат материалов</t>
        </is>
      </c>
      <c r="I1916" s="437" t="n"/>
      <c r="J1916" s="437" t="n"/>
      <c r="K1916" s="437" t="n">
        <v>206</v>
      </c>
      <c r="L1916" s="437" t="n">
        <v>20</v>
      </c>
      <c r="M1916" s="437" t="n">
        <v>3</v>
      </c>
      <c r="N1916" s="437" t="inlineStr"/>
      <c r="O1916" s="437" t="n">
        <v>0</v>
      </c>
      <c r="P1916" s="437" t="n"/>
      <c r="Q1916" s="437" t="n"/>
      <c r="R1916" s="437" t="n"/>
      <c r="S1916" s="437" t="n"/>
      <c r="T1916" s="437" t="n"/>
      <c r="U1916" s="437" t="n"/>
      <c r="V1916" s="437" t="n"/>
      <c r="W1916" s="437" t="n">
        <v>0</v>
      </c>
      <c r="X1916" s="437" t="n">
        <v>1</v>
      </c>
      <c r="Y1916" s="437" t="n">
        <v>0</v>
      </c>
      <c r="Z1916" s="437" t="n"/>
      <c r="AA1916" s="437" t="n"/>
      <c r="AB1916" s="437" t="n"/>
    </row>
    <row r="1917">
      <c r="A1917" s="437" t="n">
        <v>50</v>
      </c>
      <c r="B1917" s="437" t="n">
        <v>0</v>
      </c>
      <c r="C1917" s="437" t="n">
        <v>0</v>
      </c>
      <c r="D1917" s="437" t="n">
        <v>1</v>
      </c>
      <c r="E1917" s="437" t="n">
        <v>207</v>
      </c>
      <c r="F1917" s="437">
        <f>ROUND(Source!U1895,O1917)</f>
        <v/>
      </c>
      <c r="G1917" s="437" t="inlineStr">
        <is>
          <t>ТрудСтр</t>
        </is>
      </c>
      <c r="H1917" s="437" t="inlineStr">
        <is>
          <t>Трудозатраты строителей</t>
        </is>
      </c>
      <c r="I1917" s="437" t="n"/>
      <c r="J1917" s="437" t="n"/>
      <c r="K1917" s="437" t="n">
        <v>207</v>
      </c>
      <c r="L1917" s="437" t="n">
        <v>21</v>
      </c>
      <c r="M1917" s="437" t="n">
        <v>3</v>
      </c>
      <c r="N1917" s="437" t="inlineStr"/>
      <c r="O1917" s="437" t="n">
        <v>7</v>
      </c>
      <c r="P1917" s="437" t="n"/>
      <c r="Q1917" s="437" t="n"/>
      <c r="R1917" s="437" t="n"/>
      <c r="S1917" s="437" t="n"/>
      <c r="T1917" s="437" t="n"/>
      <c r="U1917" s="437" t="n"/>
      <c r="V1917" s="437" t="n"/>
      <c r="W1917" s="437" t="n">
        <v>0</v>
      </c>
      <c r="X1917" s="437" t="n">
        <v>1</v>
      </c>
      <c r="Y1917" s="437" t="n">
        <v>0</v>
      </c>
      <c r="Z1917" s="437" t="n"/>
      <c r="AA1917" s="437" t="n"/>
      <c r="AB1917" s="437" t="n"/>
    </row>
    <row r="1918">
      <c r="A1918" s="437" t="n">
        <v>50</v>
      </c>
      <c r="B1918" s="437" t="n">
        <v>0</v>
      </c>
      <c r="C1918" s="437" t="n">
        <v>0</v>
      </c>
      <c r="D1918" s="437" t="n">
        <v>1</v>
      </c>
      <c r="E1918" s="437" t="n">
        <v>208</v>
      </c>
      <c r="F1918" s="437">
        <f>ROUND(Source!V1895,O1918)</f>
        <v/>
      </c>
      <c r="G1918" s="437" t="inlineStr">
        <is>
          <t>ТрудМаш</t>
        </is>
      </c>
      <c r="H1918" s="437" t="inlineStr">
        <is>
          <t>Трудозатраты машинистов</t>
        </is>
      </c>
      <c r="I1918" s="437" t="n"/>
      <c r="J1918" s="437" t="n"/>
      <c r="K1918" s="437" t="n">
        <v>208</v>
      </c>
      <c r="L1918" s="437" t="n">
        <v>22</v>
      </c>
      <c r="M1918" s="437" t="n">
        <v>3</v>
      </c>
      <c r="N1918" s="437" t="inlineStr"/>
      <c r="O1918" s="437" t="n">
        <v>7</v>
      </c>
      <c r="P1918" s="437" t="n"/>
      <c r="Q1918" s="437" t="n"/>
      <c r="R1918" s="437" t="n"/>
      <c r="S1918" s="437" t="n"/>
      <c r="T1918" s="437" t="n"/>
      <c r="U1918" s="437" t="n"/>
      <c r="V1918" s="437" t="n"/>
      <c r="W1918" s="437" t="n">
        <v>0</v>
      </c>
      <c r="X1918" s="437" t="n">
        <v>1</v>
      </c>
      <c r="Y1918" s="437" t="n">
        <v>0</v>
      </c>
      <c r="Z1918" s="437" t="n"/>
      <c r="AA1918" s="437" t="n"/>
      <c r="AB1918" s="437" t="n"/>
    </row>
    <row r="1919">
      <c r="A1919" s="437" t="n">
        <v>50</v>
      </c>
      <c r="B1919" s="437" t="n">
        <v>0</v>
      </c>
      <c r="C1919" s="437" t="n">
        <v>0</v>
      </c>
      <c r="D1919" s="437" t="n">
        <v>1</v>
      </c>
      <c r="E1919" s="437" t="n">
        <v>209</v>
      </c>
      <c r="F1919" s="437">
        <f>ROUND(Source!W1895,O1919)</f>
        <v/>
      </c>
      <c r="G1919" s="437" t="inlineStr">
        <is>
          <t>ТранспМат</t>
        </is>
      </c>
      <c r="H1919" s="437" t="inlineStr">
        <is>
          <t>Транспорт материалов</t>
        </is>
      </c>
      <c r="I1919" s="437" t="n"/>
      <c r="J1919" s="437" t="n"/>
      <c r="K1919" s="437" t="n">
        <v>209</v>
      </c>
      <c r="L1919" s="437" t="n">
        <v>23</v>
      </c>
      <c r="M1919" s="437" t="n">
        <v>3</v>
      </c>
      <c r="N1919" s="437" t="inlineStr"/>
      <c r="O1919" s="437" t="n">
        <v>0</v>
      </c>
      <c r="P1919" s="437" t="n"/>
      <c r="Q1919" s="437" t="n"/>
      <c r="R1919" s="437" t="n"/>
      <c r="S1919" s="437" t="n"/>
      <c r="T1919" s="437" t="n"/>
      <c r="U1919" s="437" t="n"/>
      <c r="V1919" s="437" t="n"/>
      <c r="W1919" s="437" t="n">
        <v>0</v>
      </c>
      <c r="X1919" s="437" t="n">
        <v>1</v>
      </c>
      <c r="Y1919" s="437" t="n">
        <v>0</v>
      </c>
      <c r="Z1919" s="437" t="n"/>
      <c r="AA1919" s="437" t="n"/>
      <c r="AB1919" s="437" t="n"/>
    </row>
    <row r="1920">
      <c r="A1920" s="437" t="n">
        <v>50</v>
      </c>
      <c r="B1920" s="437" t="n">
        <v>0</v>
      </c>
      <c r="C1920" s="437" t="n">
        <v>0</v>
      </c>
      <c r="D1920" s="437" t="n">
        <v>1</v>
      </c>
      <c r="E1920" s="437" t="n">
        <v>233</v>
      </c>
      <c r="F1920" s="437">
        <f>ROUND(Source!BD1895,O1920)</f>
        <v/>
      </c>
      <c r="G1920" s="437" t="inlineStr">
        <is>
          <t>Перевозка</t>
        </is>
      </c>
      <c r="H1920" s="437" t="inlineStr">
        <is>
          <t>Перевозка грузов</t>
        </is>
      </c>
      <c r="I1920" s="437" t="n"/>
      <c r="J1920" s="437" t="n"/>
      <c r="K1920" s="437" t="n">
        <v>233</v>
      </c>
      <c r="L1920" s="437" t="n">
        <v>24</v>
      </c>
      <c r="M1920" s="437" t="n">
        <v>3</v>
      </c>
      <c r="N1920" s="437" t="inlineStr"/>
      <c r="O1920" s="437" t="n">
        <v>0</v>
      </c>
      <c r="P1920" s="437" t="n"/>
      <c r="Q1920" s="437" t="n"/>
      <c r="R1920" s="437" t="n"/>
      <c r="S1920" s="437" t="n"/>
      <c r="T1920" s="437" t="n"/>
      <c r="U1920" s="437" t="n"/>
      <c r="V1920" s="437" t="n"/>
      <c r="W1920" s="437" t="n">
        <v>0</v>
      </c>
      <c r="X1920" s="437" t="n">
        <v>1</v>
      </c>
      <c r="Y1920" s="437" t="n">
        <v>0</v>
      </c>
      <c r="Z1920" s="437" t="n"/>
      <c r="AA1920" s="437" t="n"/>
      <c r="AB1920" s="437" t="n"/>
    </row>
    <row r="1921">
      <c r="A1921" s="437" t="n">
        <v>50</v>
      </c>
      <c r="B1921" s="437" t="n">
        <v>0</v>
      </c>
      <c r="C1921" s="437" t="n">
        <v>0</v>
      </c>
      <c r="D1921" s="437" t="n">
        <v>1</v>
      </c>
      <c r="E1921" s="437" t="n">
        <v>210</v>
      </c>
      <c r="F1921" s="437">
        <f>ROUND(Source!X1895,O1921)</f>
        <v/>
      </c>
      <c r="G1921" s="437" t="inlineStr">
        <is>
          <t>НР</t>
        </is>
      </c>
      <c r="H1921" s="437" t="inlineStr">
        <is>
          <t>Накладные расходы</t>
        </is>
      </c>
      <c r="I1921" s="437" t="n"/>
      <c r="J1921" s="437" t="n"/>
      <c r="K1921" s="437" t="n">
        <v>210</v>
      </c>
      <c r="L1921" s="437" t="n">
        <v>25</v>
      </c>
      <c r="M1921" s="437" t="n">
        <v>3</v>
      </c>
      <c r="N1921" s="437" t="inlineStr"/>
      <c r="O1921" s="437" t="n">
        <v>0</v>
      </c>
      <c r="P1921" s="437" t="n"/>
      <c r="Q1921" s="437" t="n"/>
      <c r="R1921" s="437" t="n"/>
      <c r="S1921" s="437" t="n"/>
      <c r="T1921" s="437" t="n"/>
      <c r="U1921" s="437" t="n"/>
      <c r="V1921" s="437" t="n"/>
      <c r="W1921" s="437" t="n">
        <v>0</v>
      </c>
      <c r="X1921" s="437" t="n">
        <v>1</v>
      </c>
      <c r="Y1921" s="437" t="n">
        <v>0</v>
      </c>
      <c r="Z1921" s="437" t="n"/>
      <c r="AA1921" s="437" t="n"/>
      <c r="AB1921" s="437" t="n"/>
    </row>
    <row r="1922">
      <c r="A1922" s="437" t="n">
        <v>50</v>
      </c>
      <c r="B1922" s="437" t="n">
        <v>0</v>
      </c>
      <c r="C1922" s="437" t="n">
        <v>0</v>
      </c>
      <c r="D1922" s="437" t="n">
        <v>1</v>
      </c>
      <c r="E1922" s="437" t="n">
        <v>211</v>
      </c>
      <c r="F1922" s="437">
        <f>ROUND(Source!Y1895,O1922)</f>
        <v/>
      </c>
      <c r="G1922" s="437" t="inlineStr">
        <is>
          <t>СмПриб</t>
        </is>
      </c>
      <c r="H1922" s="437" t="inlineStr">
        <is>
          <t>Сметная прибыль</t>
        </is>
      </c>
      <c r="I1922" s="437" t="n"/>
      <c r="J1922" s="437" t="n"/>
      <c r="K1922" s="437" t="n">
        <v>211</v>
      </c>
      <c r="L1922" s="437" t="n">
        <v>26</v>
      </c>
      <c r="M1922" s="437" t="n">
        <v>3</v>
      </c>
      <c r="N1922" s="437" t="inlineStr"/>
      <c r="O1922" s="437" t="n">
        <v>0</v>
      </c>
      <c r="P1922" s="437" t="n"/>
      <c r="Q1922" s="437" t="n"/>
      <c r="R1922" s="437" t="n"/>
      <c r="S1922" s="437" t="n"/>
      <c r="T1922" s="437" t="n"/>
      <c r="U1922" s="437" t="n"/>
      <c r="V1922" s="437" t="n"/>
      <c r="W1922" s="437" t="n">
        <v>0</v>
      </c>
      <c r="X1922" s="437" t="n">
        <v>1</v>
      </c>
      <c r="Y1922" s="437" t="n">
        <v>0</v>
      </c>
      <c r="Z1922" s="437" t="n"/>
      <c r="AA1922" s="437" t="n"/>
      <c r="AB1922" s="437" t="n"/>
    </row>
    <row r="1923">
      <c r="A1923" s="437" t="n">
        <v>50</v>
      </c>
      <c r="B1923" s="437" t="n">
        <v>0</v>
      </c>
      <c r="C1923" s="437" t="n">
        <v>0</v>
      </c>
      <c r="D1923" s="437" t="n">
        <v>1</v>
      </c>
      <c r="E1923" s="437" t="n">
        <v>224</v>
      </c>
      <c r="F1923" s="437">
        <f>ROUND(Source!AR1895,O1923)</f>
        <v/>
      </c>
      <c r="G1923" s="437" t="inlineStr">
        <is>
          <t>Всего</t>
        </is>
      </c>
      <c r="H1923" s="437" t="inlineStr">
        <is>
          <t>Всего с НР и СП</t>
        </is>
      </c>
      <c r="I1923" s="437" t="n"/>
      <c r="J1923" s="437" t="n"/>
      <c r="K1923" s="437" t="n">
        <v>224</v>
      </c>
      <c r="L1923" s="437" t="n">
        <v>27</v>
      </c>
      <c r="M1923" s="437" t="n">
        <v>3</v>
      </c>
      <c r="N1923" s="437" t="inlineStr"/>
      <c r="O1923" s="437" t="n">
        <v>0</v>
      </c>
      <c r="P1923" s="437" t="n"/>
      <c r="Q1923" s="437" t="n"/>
      <c r="R1923" s="437" t="n"/>
      <c r="S1923" s="437" t="n"/>
      <c r="T1923" s="437" t="n"/>
      <c r="U1923" s="437" t="n"/>
      <c r="V1923" s="437" t="n"/>
      <c r="W1923" s="437" t="n">
        <v>0</v>
      </c>
      <c r="X1923" s="437" t="n">
        <v>1</v>
      </c>
      <c r="Y1923" s="437" t="n">
        <v>0</v>
      </c>
      <c r="Z1923" s="437" t="n"/>
      <c r="AA1923" s="437" t="n"/>
      <c r="AB1923" s="437" t="n"/>
    </row>
    <row r="1924">
      <c r="A1924" s="437" t="n">
        <v>50</v>
      </c>
      <c r="B1924" s="437" t="n">
        <v>0</v>
      </c>
      <c r="C1924" s="437" t="n">
        <v>0</v>
      </c>
      <c r="D1924" s="437" t="n">
        <v>2</v>
      </c>
      <c r="E1924" s="437" t="n">
        <v>0</v>
      </c>
      <c r="F1924" s="437">
        <f>ROUND(F1923,O1924)</f>
        <v/>
      </c>
      <c r="G1924" s="437" t="inlineStr">
        <is>
          <t>и1</t>
        </is>
      </c>
      <c r="H1924" s="437" t="inlineStr">
        <is>
          <t>Итого</t>
        </is>
      </c>
      <c r="I1924" s="437" t="n"/>
      <c r="J1924" s="437" t="n"/>
      <c r="K1924" s="437" t="n">
        <v>212</v>
      </c>
      <c r="L1924" s="437" t="n">
        <v>28</v>
      </c>
      <c r="M1924" s="437" t="n">
        <v>0</v>
      </c>
      <c r="N1924" s="437" t="inlineStr"/>
      <c r="O1924" s="437" t="n">
        <v>0</v>
      </c>
      <c r="P1924" s="437" t="n"/>
      <c r="Q1924" s="437" t="n"/>
      <c r="R1924" s="437" t="n"/>
      <c r="S1924" s="437" t="n"/>
      <c r="T1924" s="437" t="n"/>
      <c r="U1924" s="437" t="n"/>
      <c r="V1924" s="437" t="n"/>
      <c r="W1924" s="437" t="n">
        <v>0</v>
      </c>
      <c r="X1924" s="437" t="n">
        <v>1</v>
      </c>
      <c r="Y1924" s="437" t="n">
        <v>0</v>
      </c>
      <c r="Z1924" s="437" t="n"/>
      <c r="AA1924" s="437" t="n"/>
      <c r="AB1924" s="437" t="n"/>
    </row>
    <row r="1925">
      <c r="A1925" s="437" t="n">
        <v>50</v>
      </c>
      <c r="B1925" s="437" t="n">
        <v>0</v>
      </c>
      <c r="C1925" s="437" t="n">
        <v>0</v>
      </c>
      <c r="D1925" s="437" t="n">
        <v>2</v>
      </c>
      <c r="E1925" s="437" t="n">
        <v>0</v>
      </c>
      <c r="F1925" s="437">
        <f>ROUND(F1924*0.22,O1925)</f>
        <v/>
      </c>
      <c r="G1925" s="437" t="inlineStr">
        <is>
          <t>и2</t>
        </is>
      </c>
      <c r="H1925" s="437" t="inlineStr">
        <is>
          <t>НДС 22%</t>
        </is>
      </c>
      <c r="I1925" s="437" t="n"/>
      <c r="J1925" s="437" t="n"/>
      <c r="K1925" s="437" t="n">
        <v>212</v>
      </c>
      <c r="L1925" s="437" t="n">
        <v>29</v>
      </c>
      <c r="M1925" s="437" t="n">
        <v>0</v>
      </c>
      <c r="N1925" s="437" t="inlineStr"/>
      <c r="O1925" s="437" t="n">
        <v>0</v>
      </c>
      <c r="P1925" s="437" t="n"/>
      <c r="Q1925" s="437" t="n"/>
      <c r="R1925" s="437" t="n"/>
      <c r="S1925" s="437" t="n"/>
      <c r="T1925" s="437" t="n"/>
      <c r="U1925" s="437" t="n"/>
      <c r="V1925" s="437" t="n"/>
      <c r="W1925" s="437" t="n">
        <v>0</v>
      </c>
      <c r="X1925" s="437" t="n">
        <v>1</v>
      </c>
      <c r="Y1925" s="437" t="n">
        <v>0</v>
      </c>
      <c r="Z1925" s="437" t="n"/>
      <c r="AA1925" s="437" t="n"/>
      <c r="AB1925" s="437" t="n"/>
    </row>
    <row r="1926">
      <c r="A1926" s="437" t="n">
        <v>50</v>
      </c>
      <c r="B1926" s="437" t="n">
        <v>0</v>
      </c>
      <c r="C1926" s="437" t="n">
        <v>0</v>
      </c>
      <c r="D1926" s="437" t="n">
        <v>2</v>
      </c>
      <c r="E1926" s="437" t="n">
        <v>213</v>
      </c>
      <c r="F1926" s="437">
        <f>ROUND(F1924+F1925,O1926)</f>
        <v/>
      </c>
      <c r="G1926" s="437" t="inlineStr">
        <is>
          <t>и3</t>
        </is>
      </c>
      <c r="H1926" s="437" t="inlineStr">
        <is>
          <t>Всего</t>
        </is>
      </c>
      <c r="I1926" s="437" t="n"/>
      <c r="J1926" s="437" t="n"/>
      <c r="K1926" s="437" t="n">
        <v>212</v>
      </c>
      <c r="L1926" s="437" t="n">
        <v>30</v>
      </c>
      <c r="M1926" s="437" t="n">
        <v>0</v>
      </c>
      <c r="N1926" s="437" t="inlineStr"/>
      <c r="O1926" s="437" t="n">
        <v>0</v>
      </c>
      <c r="P1926" s="437" t="n"/>
      <c r="Q1926" s="437" t="n"/>
      <c r="R1926" s="437" t="n"/>
      <c r="S1926" s="437" t="n"/>
      <c r="T1926" s="437" t="n"/>
      <c r="U1926" s="437" t="n"/>
      <c r="V1926" s="437" t="n"/>
      <c r="W1926" s="437" t="n">
        <v>0</v>
      </c>
      <c r="X1926" s="437" t="n">
        <v>1</v>
      </c>
      <c r="Y1926" s="437" t="n">
        <v>0</v>
      </c>
      <c r="Z1926" s="437" t="n"/>
      <c r="AA1926" s="437" t="n"/>
      <c r="AB1926" s="437" t="n"/>
    </row>
    <row r="1927"/>
    <row r="1928">
      <c r="A1928" s="434" t="n">
        <v>3</v>
      </c>
      <c r="B1928" s="434" t="n">
        <v>0</v>
      </c>
      <c r="C1928" s="434" t="n"/>
      <c r="D1928" s="434">
        <f>ROW(A1934)</f>
        <v/>
      </c>
      <c r="E1928" s="434" t="n"/>
      <c r="F1928" s="434" t="inlineStr">
        <is>
          <t>Новая локальная смета</t>
        </is>
      </c>
      <c r="G1928" s="434" t="inlineStr">
        <is>
          <t>Московская 5 а</t>
        </is>
      </c>
      <c r="H1928" s="434" t="inlineStr"/>
      <c r="I1928" s="434" t="n">
        <v>0</v>
      </c>
      <c r="J1928" s="434" t="inlineStr"/>
      <c r="K1928" s="434" t="n">
        <v>-1</v>
      </c>
      <c r="L1928" s="434" t="inlineStr">
        <is>
          <t>Новая локальная смета</t>
        </is>
      </c>
      <c r="M1928" s="434" t="inlineStr"/>
      <c r="N1928" s="434" t="n"/>
      <c r="O1928" s="434" t="n"/>
      <c r="P1928" s="434" t="n"/>
      <c r="Q1928" s="434" t="n"/>
      <c r="R1928" s="434" t="n"/>
      <c r="S1928" s="434" t="n">
        <v>0</v>
      </c>
      <c r="T1928" s="434" t="n"/>
      <c r="U1928" s="434" t="inlineStr"/>
      <c r="V1928" s="434" t="n">
        <v>0</v>
      </c>
      <c r="W1928" s="434" t="n"/>
      <c r="X1928" s="434" t="n"/>
      <c r="Y1928" s="434" t="n"/>
      <c r="Z1928" s="434" t="n"/>
      <c r="AA1928" s="434" t="n"/>
      <c r="AB1928" s="434" t="inlineStr"/>
      <c r="AC1928" s="434" t="inlineStr"/>
      <c r="AD1928" s="434" t="inlineStr"/>
      <c r="AE1928" s="434" t="inlineStr"/>
      <c r="AF1928" s="434" t="inlineStr"/>
      <c r="AG1928" s="434" t="inlineStr"/>
      <c r="AH1928" s="434" t="n"/>
      <c r="AI1928" s="434" t="n"/>
      <c r="AJ1928" s="434" t="n"/>
      <c r="AK1928" s="434" t="n"/>
      <c r="AL1928" s="434" t="n"/>
      <c r="AM1928" s="434" t="n"/>
      <c r="AN1928" s="434" t="n"/>
      <c r="AO1928" s="434" t="n"/>
      <c r="AP1928" s="434" t="inlineStr"/>
      <c r="AQ1928" s="434" t="inlineStr"/>
      <c r="AR1928" s="434" t="inlineStr"/>
      <c r="AS1928" s="434" t="n"/>
      <c r="AT1928" s="434" t="n"/>
      <c r="AU1928" s="434" t="n"/>
      <c r="AV1928" s="434" t="n"/>
      <c r="AW1928" s="434" t="n"/>
      <c r="AX1928" s="434" t="n"/>
      <c r="AY1928" s="434" t="n"/>
      <c r="AZ1928" s="434" t="inlineStr"/>
      <c r="BA1928" s="434" t="n"/>
      <c r="BB1928" s="434" t="inlineStr"/>
      <c r="BC1928" s="434" t="inlineStr"/>
      <c r="BD1928" s="434" t="inlineStr"/>
      <c r="BE1928" s="434" t="inlineStr"/>
      <c r="BF1928" s="434" t="inlineStr"/>
      <c r="BG1928" s="434" t="inlineStr"/>
      <c r="BH1928" s="434" t="inlineStr"/>
      <c r="BI1928" s="434" t="inlineStr"/>
      <c r="BJ1928" s="434" t="inlineStr"/>
      <c r="BK1928" s="434" t="inlineStr"/>
      <c r="BL1928" s="434" t="inlineStr"/>
      <c r="BM1928" s="434" t="inlineStr"/>
      <c r="BN1928" s="434" t="inlineStr"/>
      <c r="BO1928" s="434" t="inlineStr"/>
      <c r="BP1928" s="434" t="inlineStr"/>
      <c r="BQ1928" s="434" t="n"/>
      <c r="BR1928" s="434" t="n"/>
      <c r="BS1928" s="434" t="n"/>
      <c r="BT1928" s="434" t="n"/>
      <c r="BU1928" s="434" t="n"/>
      <c r="BV1928" s="434" t="n"/>
      <c r="BW1928" s="434" t="n"/>
      <c r="BX1928" s="434" t="n">
        <v>0</v>
      </c>
      <c r="BY1928" s="434" t="n"/>
      <c r="BZ1928" s="434" t="n"/>
      <c r="CA1928" s="434" t="n"/>
      <c r="CB1928" s="434" t="n"/>
      <c r="CC1928" s="434" t="n"/>
      <c r="CD1928" s="434" t="n"/>
      <c r="CE1928" s="434" t="n"/>
      <c r="CF1928" s="434" t="n">
        <v>0</v>
      </c>
      <c r="CG1928" s="434" t="n">
        <v>0</v>
      </c>
      <c r="CH1928" s="434" t="n"/>
      <c r="CI1928" s="434" t="inlineStr"/>
      <c r="CJ1928" s="434" t="inlineStr"/>
      <c r="CK1928" t="inlineStr"/>
      <c r="CL1928" t="inlineStr"/>
      <c r="CM1928" t="inlineStr"/>
      <c r="CN1928" t="inlineStr"/>
      <c r="CO1928" t="inlineStr"/>
      <c r="CP1928" t="inlineStr"/>
      <c r="CQ1928" t="inlineStr"/>
    </row>
    <row r="1929"/>
    <row r="1930">
      <c r="A1930" s="435" t="n">
        <v>52</v>
      </c>
      <c r="B1930" s="435">
        <f>B1934</f>
        <v/>
      </c>
      <c r="C1930" s="435">
        <f>C1934</f>
        <v/>
      </c>
      <c r="D1930" s="435">
        <f>D1934</f>
        <v/>
      </c>
      <c r="E1930" s="435">
        <f>E1934</f>
        <v/>
      </c>
      <c r="F1930" s="435">
        <f>F1934</f>
        <v/>
      </c>
      <c r="G1930" s="435">
        <f>G1934</f>
        <v/>
      </c>
      <c r="H1930" s="435" t="n"/>
      <c r="I1930" s="435" t="n"/>
      <c r="J1930" s="435" t="n"/>
      <c r="K1930" s="435" t="n"/>
      <c r="L1930" s="435" t="n"/>
      <c r="M1930" s="435" t="n"/>
      <c r="N1930" s="435" t="n"/>
      <c r="O1930" s="435">
        <f>O1934</f>
        <v/>
      </c>
      <c r="P1930" s="435">
        <f>P1934</f>
        <v/>
      </c>
      <c r="Q1930" s="435">
        <f>Q1934</f>
        <v/>
      </c>
      <c r="R1930" s="435">
        <f>R1934</f>
        <v/>
      </c>
      <c r="S1930" s="435">
        <f>S1934</f>
        <v/>
      </c>
      <c r="T1930" s="435">
        <f>T1934</f>
        <v/>
      </c>
      <c r="U1930" s="435">
        <f>U1934</f>
        <v/>
      </c>
      <c r="V1930" s="435">
        <f>V1934</f>
        <v/>
      </c>
      <c r="W1930" s="435">
        <f>W1934</f>
        <v/>
      </c>
      <c r="X1930" s="435">
        <f>X1934</f>
        <v/>
      </c>
      <c r="Y1930" s="435">
        <f>Y1934</f>
        <v/>
      </c>
      <c r="Z1930" s="435">
        <f>Z1934</f>
        <v/>
      </c>
      <c r="AA1930" s="435">
        <f>AA1934</f>
        <v/>
      </c>
      <c r="AB1930" s="435">
        <f>AB1934</f>
        <v/>
      </c>
      <c r="AC1930" s="435">
        <f>AC1934</f>
        <v/>
      </c>
      <c r="AD1930" s="435">
        <f>AD1934</f>
        <v/>
      </c>
      <c r="AE1930" s="435">
        <f>AE1934</f>
        <v/>
      </c>
      <c r="AF1930" s="435">
        <f>AF1934</f>
        <v/>
      </c>
      <c r="AG1930" s="435">
        <f>AG1934</f>
        <v/>
      </c>
      <c r="AH1930" s="435">
        <f>AH1934</f>
        <v/>
      </c>
      <c r="AI1930" s="435">
        <f>AI1934</f>
        <v/>
      </c>
      <c r="AJ1930" s="435">
        <f>AJ1934</f>
        <v/>
      </c>
      <c r="AK1930" s="435">
        <f>AK1934</f>
        <v/>
      </c>
      <c r="AL1930" s="435">
        <f>AL1934</f>
        <v/>
      </c>
      <c r="AM1930" s="435">
        <f>AM1934</f>
        <v/>
      </c>
      <c r="AN1930" s="435">
        <f>AN1934</f>
        <v/>
      </c>
      <c r="AO1930" s="435">
        <f>AO1934</f>
        <v/>
      </c>
      <c r="AP1930" s="435">
        <f>AP1934</f>
        <v/>
      </c>
      <c r="AQ1930" s="435">
        <f>AQ1934</f>
        <v/>
      </c>
      <c r="AR1930" s="435">
        <f>AR1934</f>
        <v/>
      </c>
      <c r="AS1930" s="435">
        <f>AS1934</f>
        <v/>
      </c>
      <c r="AT1930" s="435">
        <f>AT1934</f>
        <v/>
      </c>
      <c r="AU1930" s="435">
        <f>AU1934</f>
        <v/>
      </c>
      <c r="AV1930" s="435">
        <f>AV1934</f>
        <v/>
      </c>
      <c r="AW1930" s="435">
        <f>AW1934</f>
        <v/>
      </c>
      <c r="AX1930" s="435">
        <f>AX1934</f>
        <v/>
      </c>
      <c r="AY1930" s="435">
        <f>AY1934</f>
        <v/>
      </c>
      <c r="AZ1930" s="435">
        <f>AZ1934</f>
        <v/>
      </c>
      <c r="BA1930" s="435">
        <f>BA1934</f>
        <v/>
      </c>
      <c r="BB1930" s="435">
        <f>BB1934</f>
        <v/>
      </c>
      <c r="BC1930" s="435">
        <f>BC1934</f>
        <v/>
      </c>
      <c r="BD1930" s="435">
        <f>BD1934</f>
        <v/>
      </c>
      <c r="BE1930" s="435">
        <f>BE1934</f>
        <v/>
      </c>
      <c r="BF1930" s="435">
        <f>BF1934</f>
        <v/>
      </c>
      <c r="BG1930" s="435">
        <f>BG1934</f>
        <v/>
      </c>
      <c r="BH1930" s="435">
        <f>BH1934</f>
        <v/>
      </c>
      <c r="BI1930" s="435">
        <f>BI1934</f>
        <v/>
      </c>
      <c r="BJ1930" s="435">
        <f>BJ1934</f>
        <v/>
      </c>
      <c r="BK1930" s="435">
        <f>BK1934</f>
        <v/>
      </c>
      <c r="BL1930" s="435">
        <f>BL1934</f>
        <v/>
      </c>
      <c r="BM1930" s="435">
        <f>BM1934</f>
        <v/>
      </c>
      <c r="BN1930" s="435">
        <f>BN1934</f>
        <v/>
      </c>
      <c r="BO1930" s="435">
        <f>BO1934</f>
        <v/>
      </c>
      <c r="BP1930" s="435">
        <f>BP1934</f>
        <v/>
      </c>
      <c r="BQ1930" s="435">
        <f>BQ1934</f>
        <v/>
      </c>
      <c r="BR1930" s="435">
        <f>BR1934</f>
        <v/>
      </c>
      <c r="BS1930" s="435">
        <f>BS1934</f>
        <v/>
      </c>
      <c r="BT1930" s="435">
        <f>BT1934</f>
        <v/>
      </c>
      <c r="BU1930" s="435">
        <f>BU1934</f>
        <v/>
      </c>
      <c r="BV1930" s="435">
        <f>BV1934</f>
        <v/>
      </c>
      <c r="BW1930" s="435">
        <f>BW1934</f>
        <v/>
      </c>
      <c r="BX1930" s="435">
        <f>BX1934</f>
        <v/>
      </c>
      <c r="BY1930" s="435">
        <f>BY1934</f>
        <v/>
      </c>
      <c r="BZ1930" s="435">
        <f>BZ1934</f>
        <v/>
      </c>
      <c r="CA1930" s="435">
        <f>CA1934</f>
        <v/>
      </c>
      <c r="CB1930" s="435">
        <f>CB1934</f>
        <v/>
      </c>
      <c r="CC1930" s="435">
        <f>CC1934</f>
        <v/>
      </c>
      <c r="CD1930" s="435">
        <f>CD1934</f>
        <v/>
      </c>
      <c r="CE1930" s="435">
        <f>CE1934</f>
        <v/>
      </c>
      <c r="CF1930" s="435">
        <f>CF1934</f>
        <v/>
      </c>
      <c r="CG1930" s="435">
        <f>CG1934</f>
        <v/>
      </c>
      <c r="CH1930" s="435">
        <f>CH1934</f>
        <v/>
      </c>
      <c r="CI1930" s="435">
        <f>CI1934</f>
        <v/>
      </c>
      <c r="CJ1930" s="435">
        <f>CJ1934</f>
        <v/>
      </c>
      <c r="CK1930" s="435">
        <f>CK1934</f>
        <v/>
      </c>
      <c r="CL1930" s="435">
        <f>CL1934</f>
        <v/>
      </c>
      <c r="CM1930" s="435">
        <f>CM1934</f>
        <v/>
      </c>
      <c r="CN1930" s="435">
        <f>CN1934</f>
        <v/>
      </c>
      <c r="CO1930" s="435">
        <f>CO1934</f>
        <v/>
      </c>
      <c r="CP1930" s="435">
        <f>CP1934</f>
        <v/>
      </c>
      <c r="CQ1930" s="435">
        <f>CQ1934</f>
        <v/>
      </c>
      <c r="CR1930" s="435">
        <f>CR1934</f>
        <v/>
      </c>
      <c r="CS1930" s="435">
        <f>CS1934</f>
        <v/>
      </c>
      <c r="CT1930" s="435">
        <f>CT1934</f>
        <v/>
      </c>
      <c r="CU1930" s="435">
        <f>CU1934</f>
        <v/>
      </c>
      <c r="CV1930" s="435">
        <f>CV1934</f>
        <v/>
      </c>
      <c r="CW1930" s="435">
        <f>CW1934</f>
        <v/>
      </c>
      <c r="CX1930" s="435">
        <f>CX1934</f>
        <v/>
      </c>
      <c r="CY1930" s="435">
        <f>CY1934</f>
        <v/>
      </c>
      <c r="CZ1930" s="435">
        <f>CZ1934</f>
        <v/>
      </c>
      <c r="DA1930" s="435">
        <f>DA1934</f>
        <v/>
      </c>
      <c r="DB1930" s="435">
        <f>DB1934</f>
        <v/>
      </c>
      <c r="DC1930" s="435">
        <f>DC1934</f>
        <v/>
      </c>
      <c r="DD1930" s="435">
        <f>DD1934</f>
        <v/>
      </c>
      <c r="DE1930" s="435">
        <f>DE1934</f>
        <v/>
      </c>
      <c r="DF1930" s="435">
        <f>DF1934</f>
        <v/>
      </c>
      <c r="DG1930" s="436">
        <f>DG1934</f>
        <v/>
      </c>
      <c r="DH1930" s="436">
        <f>DH1934</f>
        <v/>
      </c>
      <c r="DI1930" s="436">
        <f>DI1934</f>
        <v/>
      </c>
      <c r="DJ1930" s="436">
        <f>DJ1934</f>
        <v/>
      </c>
      <c r="DK1930" s="436">
        <f>DK1934</f>
        <v/>
      </c>
      <c r="DL1930" s="436">
        <f>DL1934</f>
        <v/>
      </c>
      <c r="DM1930" s="436">
        <f>DM1934</f>
        <v/>
      </c>
      <c r="DN1930" s="436">
        <f>DN1934</f>
        <v/>
      </c>
      <c r="DO1930" s="436">
        <f>DO1934</f>
        <v/>
      </c>
      <c r="DP1930" s="436">
        <f>DP1934</f>
        <v/>
      </c>
      <c r="DQ1930" s="436">
        <f>DQ1934</f>
        <v/>
      </c>
      <c r="DR1930" s="436">
        <f>DR1934</f>
        <v/>
      </c>
      <c r="DS1930" s="436">
        <f>DS1934</f>
        <v/>
      </c>
      <c r="DT1930" s="436">
        <f>DT1934</f>
        <v/>
      </c>
      <c r="DU1930" s="436">
        <f>DU1934</f>
        <v/>
      </c>
      <c r="DV1930" s="436">
        <f>DV1934</f>
        <v/>
      </c>
      <c r="DW1930" s="436">
        <f>DW1934</f>
        <v/>
      </c>
      <c r="DX1930" s="436">
        <f>DX1934</f>
        <v/>
      </c>
      <c r="DY1930" s="436">
        <f>DY1934</f>
        <v/>
      </c>
      <c r="DZ1930" s="436">
        <f>DZ1934</f>
        <v/>
      </c>
      <c r="EA1930" s="436">
        <f>EA1934</f>
        <v/>
      </c>
      <c r="EB1930" s="436">
        <f>EB1934</f>
        <v/>
      </c>
      <c r="EC1930" s="436">
        <f>EC1934</f>
        <v/>
      </c>
      <c r="ED1930" s="436">
        <f>ED1934</f>
        <v/>
      </c>
      <c r="EE1930" s="436">
        <f>EE1934</f>
        <v/>
      </c>
      <c r="EF1930" s="436">
        <f>EF1934</f>
        <v/>
      </c>
      <c r="EG1930" s="436">
        <f>EG1934</f>
        <v/>
      </c>
      <c r="EH1930" s="436">
        <f>EH1934</f>
        <v/>
      </c>
      <c r="EI1930" s="436">
        <f>EI1934</f>
        <v/>
      </c>
      <c r="EJ1930" s="436">
        <f>EJ1934</f>
        <v/>
      </c>
      <c r="EK1930" s="436">
        <f>EK1934</f>
        <v/>
      </c>
      <c r="EL1930" s="436">
        <f>EL1934</f>
        <v/>
      </c>
      <c r="EM1930" s="436">
        <f>EM1934</f>
        <v/>
      </c>
      <c r="EN1930" s="436">
        <f>EN1934</f>
        <v/>
      </c>
      <c r="EO1930" s="436">
        <f>EO1934</f>
        <v/>
      </c>
      <c r="EP1930" s="436">
        <f>EP1934</f>
        <v/>
      </c>
      <c r="EQ1930" s="436">
        <f>EQ1934</f>
        <v/>
      </c>
      <c r="ER1930" s="436">
        <f>ER1934</f>
        <v/>
      </c>
      <c r="ES1930" s="436">
        <f>ES1934</f>
        <v/>
      </c>
      <c r="ET1930" s="436">
        <f>ET1934</f>
        <v/>
      </c>
      <c r="EU1930" s="436">
        <f>EU1934</f>
        <v/>
      </c>
      <c r="EV1930" s="436">
        <f>EV1934</f>
        <v/>
      </c>
      <c r="EW1930" s="436">
        <f>EW1934</f>
        <v/>
      </c>
      <c r="EX1930" s="436">
        <f>EX1934</f>
        <v/>
      </c>
      <c r="EY1930" s="436">
        <f>EY1934</f>
        <v/>
      </c>
      <c r="EZ1930" s="436">
        <f>EZ1934</f>
        <v/>
      </c>
      <c r="FA1930" s="436">
        <f>FA1934</f>
        <v/>
      </c>
      <c r="FB1930" s="436">
        <f>FB1934</f>
        <v/>
      </c>
      <c r="FC1930" s="436">
        <f>FC1934</f>
        <v/>
      </c>
      <c r="FD1930" s="436">
        <f>FD1934</f>
        <v/>
      </c>
      <c r="FE1930" s="436">
        <f>FE1934</f>
        <v/>
      </c>
      <c r="FF1930" s="436">
        <f>FF1934</f>
        <v/>
      </c>
      <c r="FG1930" s="436">
        <f>FG1934</f>
        <v/>
      </c>
      <c r="FH1930" s="436">
        <f>FH1934</f>
        <v/>
      </c>
      <c r="FI1930" s="436">
        <f>FI1934</f>
        <v/>
      </c>
      <c r="FJ1930" s="436">
        <f>FJ1934</f>
        <v/>
      </c>
      <c r="FK1930" s="436">
        <f>FK1934</f>
        <v/>
      </c>
      <c r="FL1930" s="436">
        <f>FL1934</f>
        <v/>
      </c>
      <c r="FM1930" s="436">
        <f>FM1934</f>
        <v/>
      </c>
      <c r="FN1930" s="436">
        <f>FN1934</f>
        <v/>
      </c>
      <c r="FO1930" s="436">
        <f>FO1934</f>
        <v/>
      </c>
      <c r="FP1930" s="436">
        <f>FP1934</f>
        <v/>
      </c>
      <c r="FQ1930" s="436">
        <f>FQ1934</f>
        <v/>
      </c>
      <c r="FR1930" s="436">
        <f>FR1934</f>
        <v/>
      </c>
      <c r="FS1930" s="436">
        <f>FS1934</f>
        <v/>
      </c>
      <c r="FT1930" s="436">
        <f>FT1934</f>
        <v/>
      </c>
      <c r="FU1930" s="436">
        <f>FU1934</f>
        <v/>
      </c>
      <c r="FV1930" s="436">
        <f>FV1934</f>
        <v/>
      </c>
      <c r="FW1930" s="436">
        <f>FW1934</f>
        <v/>
      </c>
      <c r="FX1930" s="436">
        <f>FX1934</f>
        <v/>
      </c>
      <c r="FY1930" s="436">
        <f>FY1934</f>
        <v/>
      </c>
      <c r="FZ1930" s="436">
        <f>FZ1934</f>
        <v/>
      </c>
      <c r="GA1930" s="436">
        <f>GA1934</f>
        <v/>
      </c>
      <c r="GB1930" s="436">
        <f>GB1934</f>
        <v/>
      </c>
      <c r="GC1930" s="436">
        <f>GC1934</f>
        <v/>
      </c>
      <c r="GD1930" s="436">
        <f>GD1934</f>
        <v/>
      </c>
      <c r="GE1930" s="436">
        <f>GE1934</f>
        <v/>
      </c>
      <c r="GF1930" s="436">
        <f>GF1934</f>
        <v/>
      </c>
      <c r="GG1930" s="436">
        <f>GG1934</f>
        <v/>
      </c>
      <c r="GH1930" s="436">
        <f>GH1934</f>
        <v/>
      </c>
      <c r="GI1930" s="436">
        <f>GI1934</f>
        <v/>
      </c>
      <c r="GJ1930" s="436">
        <f>GJ1934</f>
        <v/>
      </c>
      <c r="GK1930" s="436">
        <f>GK1934</f>
        <v/>
      </c>
      <c r="GL1930" s="436">
        <f>GL1934</f>
        <v/>
      </c>
      <c r="GM1930" s="436">
        <f>GM1934</f>
        <v/>
      </c>
      <c r="GN1930" s="436">
        <f>GN1934</f>
        <v/>
      </c>
      <c r="GO1930" s="436">
        <f>GO1934</f>
        <v/>
      </c>
      <c r="GP1930" s="436">
        <f>GP1934</f>
        <v/>
      </c>
      <c r="GQ1930" s="436">
        <f>GQ1934</f>
        <v/>
      </c>
      <c r="GR1930" s="436">
        <f>GR1934</f>
        <v/>
      </c>
      <c r="GS1930" s="436">
        <f>GS1934</f>
        <v/>
      </c>
      <c r="GT1930" s="436">
        <f>GT1934</f>
        <v/>
      </c>
      <c r="GU1930" s="436">
        <f>GU1934</f>
        <v/>
      </c>
      <c r="GV1930" s="436">
        <f>GV1934</f>
        <v/>
      </c>
      <c r="GW1930" s="436">
        <f>GW1934</f>
        <v/>
      </c>
      <c r="GX1930" s="436">
        <f>GX1934</f>
        <v/>
      </c>
    </row>
    <row r="1931"/>
    <row r="1932">
      <c r="A1932" t="n">
        <v>17</v>
      </c>
      <c r="B1932" t="n">
        <v>0</v>
      </c>
      <c r="C1932">
        <f>ROW(SmtRes!A845)</f>
        <v/>
      </c>
      <c r="D1932">
        <f>ROW(EtalonRes!A780)</f>
        <v/>
      </c>
      <c r="E1932" t="inlineStr">
        <is>
          <t>1</t>
        </is>
      </c>
      <c r="F1932" t="inlineStr">
        <is>
          <t>16-07-005-1</t>
        </is>
      </c>
      <c r="G1932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932" t="inlineStr">
        <is>
          <t>100 м трубопровода</t>
        </is>
      </c>
      <c r="I1932">
        <f>ROUND(ROUND(12/100,4),7)</f>
        <v/>
      </c>
      <c r="J1932" t="n">
        <v>0</v>
      </c>
      <c r="K1932">
        <f>ROUND(ROUND(12/100,4),7)</f>
        <v/>
      </c>
      <c r="O1932">
        <f>ROUND(CP1932,0)</f>
        <v/>
      </c>
      <c r="P1932">
        <f>ROUND(CQ1932*I1932,0)</f>
        <v/>
      </c>
      <c r="Q1932">
        <f>(ROUND((ROUND(((ET1932)*I1932),0)*BB1932),0)+ROUND((ROUND(((AE1932-(EU1932))*I1932),0)*BS1932),0))</f>
        <v/>
      </c>
      <c r="R1932">
        <f>(ROUND((ROUND(((EU1932)*I1932),0)*BS1932),0)+ROUND((ROUND(((AE1932-(EU1932))*I1932),0)*BS1932),0))</f>
        <v/>
      </c>
      <c r="S1932">
        <f>ROUND(CT1932*I1932,0)</f>
        <v/>
      </c>
      <c r="T1932">
        <f>ROUND(CU1932*I1932,0)</f>
        <v/>
      </c>
      <c r="U1932">
        <f>ROUND(CV1932*I1932,7)</f>
        <v/>
      </c>
      <c r="V1932">
        <f>ROUND(CW1932*I1932,7)</f>
        <v/>
      </c>
      <c r="W1932">
        <f>ROUND(CX1932*I1932,0)</f>
        <v/>
      </c>
      <c r="X1932">
        <f>ROUND(CY1932,0)</f>
        <v/>
      </c>
      <c r="Y1932">
        <f>ROUND(CZ1932,0)</f>
        <v/>
      </c>
      <c r="AA1932" t="n">
        <v>78869116</v>
      </c>
      <c r="AB1932">
        <f>ROUND((AC1932+AD1932+AF1932),2)</f>
        <v/>
      </c>
      <c r="AC1932">
        <f>ROUND((ES1932),2)</f>
        <v/>
      </c>
      <c r="AD1932">
        <f>ROUND((((ET1932)-(EU1932))+AE1932),2)</f>
        <v/>
      </c>
      <c r="AE1932">
        <f>ROUND((EU1932),2)</f>
        <v/>
      </c>
      <c r="AF1932">
        <f>ROUND((EV1932),2)</f>
        <v/>
      </c>
      <c r="AG1932">
        <f>ROUND((AP1932),2)</f>
        <v/>
      </c>
      <c r="AH1932">
        <f>(EW1932)</f>
        <v/>
      </c>
      <c r="AI1932">
        <f>(EX1932)</f>
        <v/>
      </c>
      <c r="AJ1932">
        <f>(AS1932)</f>
        <v/>
      </c>
      <c r="AK1932" t="n">
        <v>107.11</v>
      </c>
      <c r="AL1932" t="n">
        <v>4.28</v>
      </c>
      <c r="AM1932" t="n">
        <v>44.51</v>
      </c>
      <c r="AN1932" t="n">
        <v>0</v>
      </c>
      <c r="AO1932" t="n">
        <v>58.32</v>
      </c>
      <c r="AP1932" t="n">
        <v>0</v>
      </c>
      <c r="AQ1932" t="n">
        <v>5.01</v>
      </c>
      <c r="AR1932" t="n">
        <v>0</v>
      </c>
      <c r="AS1932" t="n">
        <v>0</v>
      </c>
      <c r="AT1932" t="n">
        <v>121</v>
      </c>
      <c r="AU1932" t="n">
        <v>72</v>
      </c>
      <c r="AV1932" t="n">
        <v>1</v>
      </c>
      <c r="AW1932" t="n">
        <v>1</v>
      </c>
      <c r="AZ1932" t="n">
        <v>1</v>
      </c>
      <c r="BA1932" t="n">
        <v>52.25</v>
      </c>
      <c r="BB1932" t="n">
        <v>5.97</v>
      </c>
      <c r="BC1932" t="n">
        <v>11.38</v>
      </c>
      <c r="BD1932" t="inlineStr"/>
      <c r="BE1932" t="inlineStr"/>
      <c r="BF1932" t="inlineStr"/>
      <c r="BG1932" t="inlineStr"/>
      <c r="BH1932" t="n">
        <v>0</v>
      </c>
      <c r="BI1932" t="n">
        <v>1</v>
      </c>
      <c r="BJ1932" t="inlineStr">
        <is>
          <t>ТЕР Московской обл., 16-07-005-1, приказ Минстроя России №675/пр от 28.02.2017 № 260/пр</t>
        </is>
      </c>
      <c r="BM1932" t="n">
        <v>16001</v>
      </c>
      <c r="BN1932" t="n">
        <v>0</v>
      </c>
      <c r="BO1932" t="inlineStr">
        <is>
          <t>16-07-005-1</t>
        </is>
      </c>
      <c r="BP1932" t="n">
        <v>1</v>
      </c>
      <c r="BQ1932" t="n">
        <v>2</v>
      </c>
      <c r="BR1932" t="n">
        <v>0</v>
      </c>
      <c r="BS1932" t="n">
        <v>52.25</v>
      </c>
      <c r="BT1932" t="n">
        <v>1</v>
      </c>
      <c r="BU1932" t="n">
        <v>1</v>
      </c>
      <c r="BV1932" t="n">
        <v>1</v>
      </c>
      <c r="BW1932" t="n">
        <v>1</v>
      </c>
      <c r="BX1932" t="n">
        <v>1</v>
      </c>
      <c r="BY1932" t="inlineStr"/>
      <c r="BZ1932" t="n">
        <v>121</v>
      </c>
      <c r="CA1932" t="n">
        <v>72</v>
      </c>
      <c r="CB1932" t="inlineStr"/>
      <c r="CE1932" t="n">
        <v>12</v>
      </c>
      <c r="CF1932" t="n">
        <v>0</v>
      </c>
      <c r="CG1932" t="n">
        <v>0</v>
      </c>
      <c r="CM1932" t="n">
        <v>0</v>
      </c>
      <c r="CN1932" t="inlineStr"/>
      <c r="CO1932" t="n">
        <v>0</v>
      </c>
      <c r="CP1932">
        <f>(P1932+Q1932+S1932)</f>
        <v/>
      </c>
      <c r="CQ1932">
        <f>AC1932*BC1932</f>
        <v/>
      </c>
      <c r="CR1932">
        <f>(ROUND((ROUND(((ET1932)*1),0)*BB1932),0)+ROUND((ROUND(((AE1932-(EU1932))*1),0)*BS1932),0))</f>
        <v/>
      </c>
      <c r="CS1932">
        <f>(ROUND((ROUND(((EU1932)*1),0)*BS1932),0)+ROUND((ROUND(((AE1932-(EU1932))*1),0)*BS1932),0))</f>
        <v/>
      </c>
      <c r="CT1932">
        <f>AF1932*BA1932</f>
        <v/>
      </c>
      <c r="CU1932">
        <f>AG1932</f>
        <v/>
      </c>
      <c r="CV1932">
        <f>AH1932</f>
        <v/>
      </c>
      <c r="CW1932">
        <f>AI1932</f>
        <v/>
      </c>
      <c r="CX1932">
        <f>AJ1932</f>
        <v/>
      </c>
      <c r="CY1932">
        <f>(((S1932+R1932)*AT1932)/100)</f>
        <v/>
      </c>
      <c r="CZ1932">
        <f>(((S1932+R1932)*AU1932)/100)</f>
        <v/>
      </c>
      <c r="DC1932" t="inlineStr"/>
      <c r="DD1932" t="inlineStr"/>
      <c r="DE1932" t="inlineStr"/>
      <c r="DF1932" t="inlineStr"/>
      <c r="DG1932" t="inlineStr"/>
      <c r="DH1932" t="inlineStr"/>
      <c r="DI1932" t="inlineStr"/>
      <c r="DJ1932" t="inlineStr"/>
      <c r="DK1932" t="inlineStr"/>
      <c r="DL1932" t="inlineStr"/>
      <c r="DM1932" t="inlineStr"/>
      <c r="DN1932" t="n">
        <v>0</v>
      </c>
      <c r="DO1932" t="n">
        <v>0</v>
      </c>
      <c r="DP1932" t="n">
        <v>1</v>
      </c>
      <c r="DQ1932" t="n">
        <v>1</v>
      </c>
      <c r="DU1932" t="n">
        <v>1013</v>
      </c>
      <c r="DV1932" t="inlineStr">
        <is>
          <t>100 м трубопровода</t>
        </is>
      </c>
      <c r="DW1932" t="inlineStr">
        <is>
          <t>100 м трубопровода</t>
        </is>
      </c>
      <c r="DX1932" t="n">
        <v>1</v>
      </c>
      <c r="DZ1932" t="inlineStr"/>
      <c r="EA1932" t="inlineStr"/>
      <c r="EB1932" t="inlineStr"/>
      <c r="EC1932" t="inlineStr"/>
      <c r="EE1932" t="n">
        <v>78725882</v>
      </c>
      <c r="EF1932" t="n">
        <v>2</v>
      </c>
      <c r="EG1932" t="inlineStr">
        <is>
          <t>Общестроительные работы</t>
        </is>
      </c>
      <c r="EH1932" t="n">
        <v>16</v>
      </c>
      <c r="EI193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932" t="n">
        <v>1</v>
      </c>
      <c r="EK1932" t="n">
        <v>16001</v>
      </c>
      <c r="EL1932" t="inlineStr">
        <is>
          <t>Трубопроводы внутренние</t>
        </is>
      </c>
      <c r="EM1932" t="inlineStr">
        <is>
          <t>ФЕР-16</t>
        </is>
      </c>
      <c r="EO1932" t="inlineStr"/>
      <c r="EQ1932" t="n">
        <v>0</v>
      </c>
      <c r="ER1932" t="n">
        <v>107.11</v>
      </c>
      <c r="ES1932" t="n">
        <v>4.28</v>
      </c>
      <c r="ET1932" t="n">
        <v>44.51</v>
      </c>
      <c r="EU1932" t="n">
        <v>0</v>
      </c>
      <c r="EV1932" t="n">
        <v>58.32</v>
      </c>
      <c r="EW1932" t="n">
        <v>5.01</v>
      </c>
      <c r="EX1932" t="n">
        <v>0</v>
      </c>
      <c r="EY1932" t="n">
        <v>0</v>
      </c>
      <c r="FQ1932" t="n">
        <v>0</v>
      </c>
      <c r="FR1932" t="n">
        <v>0</v>
      </c>
      <c r="FS1932" t="n">
        <v>0</v>
      </c>
      <c r="FX1932" t="n">
        <v>121</v>
      </c>
      <c r="FY1932" t="n">
        <v>72</v>
      </c>
      <c r="GA1932" t="inlineStr"/>
      <c r="GD1932" t="n">
        <v>1</v>
      </c>
      <c r="GF1932" t="n">
        <v>635989612</v>
      </c>
      <c r="GG1932" t="n">
        <v>2</v>
      </c>
      <c r="GH1932" t="n">
        <v>1</v>
      </c>
      <c r="GI1932" t="n">
        <v>2</v>
      </c>
      <c r="GJ1932" t="n">
        <v>0</v>
      </c>
      <c r="GK1932" t="n">
        <v>0</v>
      </c>
      <c r="GL1932">
        <f>ROUND(IF(AND(BH1932=3,BI1932=3,FS1932&lt;&gt;0),P1932,0),0)</f>
        <v/>
      </c>
      <c r="GM1932">
        <f>ROUND(O1932+X1932+Y1932,0)+GX1932</f>
        <v/>
      </c>
      <c r="GN1932">
        <f>IF(OR(BI1932=0,BI1932=1),GM1932-GX1932,0)</f>
        <v/>
      </c>
      <c r="GO1932">
        <f>IF(BI1932=2,GM1932-GX1932,0)</f>
        <v/>
      </c>
      <c r="GP1932">
        <f>IF(BI1932=4,GM1932-GX1932,0)</f>
        <v/>
      </c>
      <c r="GR1932" t="n">
        <v>0</v>
      </c>
      <c r="GS1932" t="n">
        <v>3</v>
      </c>
      <c r="GT1932" t="n">
        <v>0</v>
      </c>
      <c r="GU1932" t="inlineStr"/>
      <c r="GV1932">
        <f>ROUND((GT1932),2)</f>
        <v/>
      </c>
      <c r="GW1932" t="n">
        <v>1</v>
      </c>
      <c r="GX1932">
        <f>ROUND(HC1932*I1932,0)</f>
        <v/>
      </c>
      <c r="HA1932" t="n">
        <v>0</v>
      </c>
      <c r="HB1932" t="n">
        <v>0</v>
      </c>
      <c r="HC1932">
        <f>GV1932*GW1932</f>
        <v/>
      </c>
      <c r="HE1932" t="inlineStr"/>
      <c r="HF1932" t="inlineStr"/>
      <c r="HM1932" t="inlineStr"/>
      <c r="HN1932" t="inlineStr">
        <is>
          <t>Пр/812-016.0-1</t>
        </is>
      </c>
      <c r="HO1932" t="inlineStr">
        <is>
          <t>Пр/774-016.0</t>
        </is>
      </c>
      <c r="HP193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93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932" t="n">
        <v>0</v>
      </c>
      <c r="IK1932" t="n">
        <v>0</v>
      </c>
    </row>
    <row r="1933"/>
    <row r="1934">
      <c r="A1934" s="435" t="n">
        <v>51</v>
      </c>
      <c r="B1934" s="435">
        <f>B1928</f>
        <v/>
      </c>
      <c r="C1934" s="435">
        <f>A1928</f>
        <v/>
      </c>
      <c r="D1934" s="435">
        <f>ROW(A1928)</f>
        <v/>
      </c>
      <c r="E1934" s="435" t="n"/>
      <c r="F1934" s="435">
        <f>IF(F1928&lt;&gt;"",F1928,"")</f>
        <v/>
      </c>
      <c r="G1934" s="435">
        <f>IF(G1928&lt;&gt;"",G1928,"")</f>
        <v/>
      </c>
      <c r="H1934" s="435" t="n">
        <v>0</v>
      </c>
      <c r="I1934" s="435" t="n"/>
      <c r="J1934" s="435" t="n"/>
      <c r="K1934" s="435" t="n"/>
      <c r="L1934" s="435" t="n"/>
      <c r="M1934" s="435" t="n"/>
      <c r="N1934" s="435" t="n"/>
      <c r="O1934" s="435" t="n">
        <v>0</v>
      </c>
      <c r="P1934" s="435" t="n">
        <v>0</v>
      </c>
      <c r="Q1934" s="435" t="n">
        <v>0</v>
      </c>
      <c r="R1934" s="435" t="n">
        <v>0</v>
      </c>
      <c r="S1934" s="435" t="n">
        <v>0</v>
      </c>
      <c r="T1934" s="435" t="n">
        <v>0</v>
      </c>
      <c r="U1934" s="435" t="n">
        <v>0</v>
      </c>
      <c r="V1934" s="435" t="n">
        <v>0</v>
      </c>
      <c r="W1934" s="435" t="n">
        <v>0</v>
      </c>
      <c r="X1934" s="435" t="n">
        <v>0</v>
      </c>
      <c r="Y1934" s="435" t="n">
        <v>0</v>
      </c>
      <c r="Z1934" s="435" t="n"/>
      <c r="AA1934" s="435" t="n"/>
      <c r="AB1934" s="435" t="n"/>
      <c r="AC1934" s="435" t="n"/>
      <c r="AD1934" s="435" t="n"/>
      <c r="AE1934" s="435" t="n"/>
      <c r="AF1934" s="435" t="n"/>
      <c r="AG1934" s="435" t="n"/>
      <c r="AH1934" s="435" t="n"/>
      <c r="AI1934" s="435" t="n"/>
      <c r="AJ1934" s="435" t="n"/>
      <c r="AK1934" s="435" t="n"/>
      <c r="AL1934" s="435" t="n"/>
      <c r="AM1934" s="435" t="n"/>
      <c r="AN1934" s="435" t="n"/>
      <c r="AO1934" s="435">
        <f>ROUND(BX1934,0)</f>
        <v/>
      </c>
      <c r="AP1934" s="435">
        <f>ROUND(BY1934,0)</f>
        <v/>
      </c>
      <c r="AQ1934" s="435">
        <f>ROUND(BZ1934,0)</f>
        <v/>
      </c>
      <c r="AR1934" s="435">
        <f>ROUND(CA1934,0)</f>
        <v/>
      </c>
      <c r="AS1934" s="435">
        <f>ROUND(CB1934,0)</f>
        <v/>
      </c>
      <c r="AT1934" s="435">
        <f>ROUND(CC1934,0)</f>
        <v/>
      </c>
      <c r="AU1934" s="435">
        <f>ROUND(CD1934,0)</f>
        <v/>
      </c>
      <c r="AV1934" s="435">
        <f>ROUND(CE1934,0)</f>
        <v/>
      </c>
      <c r="AW1934" s="435">
        <f>ROUND(CF1934,0)</f>
        <v/>
      </c>
      <c r="AX1934" s="435">
        <f>ROUND(CG1934,0)</f>
        <v/>
      </c>
      <c r="AY1934" s="435">
        <f>ROUND(CH1934,0)</f>
        <v/>
      </c>
      <c r="AZ1934" s="435">
        <f>ROUND(CI1934,0)</f>
        <v/>
      </c>
      <c r="BA1934" s="435">
        <f>ROUND(CJ1934,0)</f>
        <v/>
      </c>
      <c r="BB1934" s="435">
        <f>ROUND(CK1934,0)</f>
        <v/>
      </c>
      <c r="BC1934" s="435">
        <f>ROUND(CL1934,0)</f>
        <v/>
      </c>
      <c r="BD1934" s="435">
        <f>ROUND(CM1934,0)</f>
        <v/>
      </c>
      <c r="BE1934" s="435" t="n"/>
      <c r="BF1934" s="435" t="n"/>
      <c r="BG1934" s="435" t="n"/>
      <c r="BH1934" s="435" t="n"/>
      <c r="BI1934" s="435" t="n"/>
      <c r="BJ1934" s="435" t="n"/>
      <c r="BK1934" s="435" t="n"/>
      <c r="BL1934" s="435" t="n"/>
      <c r="BM1934" s="435" t="n"/>
      <c r="BN1934" s="435" t="n"/>
      <c r="BO1934" s="435" t="n"/>
      <c r="BP1934" s="435" t="n"/>
      <c r="BQ1934" s="435" t="n"/>
      <c r="BR1934" s="435" t="n"/>
      <c r="BS1934" s="435" t="n"/>
      <c r="BT1934" s="435" t="n"/>
      <c r="BU1934" s="435" t="n"/>
      <c r="BV1934" s="435" t="n"/>
      <c r="BW1934" s="435" t="n"/>
      <c r="BX1934" s="435" t="n"/>
      <c r="BY1934" s="435" t="n"/>
      <c r="BZ1934" s="435" t="n"/>
      <c r="CA1934" s="435" t="n"/>
      <c r="CB1934" s="435" t="n"/>
      <c r="CC1934" s="435" t="n"/>
      <c r="CD1934" s="435" t="n"/>
      <c r="CE1934" s="435" t="n"/>
      <c r="CF1934" s="435" t="n"/>
      <c r="CG1934" s="435" t="n"/>
      <c r="CH1934" s="435" t="n"/>
      <c r="CI1934" s="435" t="n"/>
      <c r="CJ1934" s="435" t="n"/>
      <c r="CK1934" s="435" t="n"/>
      <c r="CL1934" s="435" t="n"/>
      <c r="CM1934" s="435" t="n"/>
      <c r="CN1934" s="435" t="n"/>
      <c r="CO1934" s="435" t="n"/>
      <c r="CP1934" s="435" t="n"/>
      <c r="CQ1934" s="435" t="n"/>
      <c r="CR1934" s="435" t="n"/>
      <c r="CS1934" s="435" t="n"/>
      <c r="CT1934" s="435" t="n"/>
      <c r="CU1934" s="435" t="n"/>
      <c r="CV1934" s="435" t="n"/>
      <c r="CW1934" s="435" t="n"/>
      <c r="CX1934" s="435" t="n"/>
      <c r="CY1934" s="435" t="n"/>
      <c r="CZ1934" s="435" t="n"/>
      <c r="DA1934" s="435" t="n"/>
      <c r="DB1934" s="435" t="n"/>
      <c r="DC1934" s="435" t="n"/>
      <c r="DD1934" s="435" t="n"/>
      <c r="DE1934" s="435" t="n"/>
      <c r="DF1934" s="435" t="n"/>
      <c r="DG1934" s="436" t="n"/>
      <c r="DH1934" s="436" t="n"/>
      <c r="DI1934" s="436" t="n"/>
      <c r="DJ1934" s="436" t="n"/>
      <c r="DK1934" s="436" t="n"/>
      <c r="DL1934" s="436" t="n"/>
      <c r="DM1934" s="436" t="n"/>
      <c r="DN1934" s="436" t="n"/>
      <c r="DO1934" s="436" t="n"/>
      <c r="DP1934" s="436" t="n"/>
      <c r="DQ1934" s="436" t="n"/>
      <c r="DR1934" s="436" t="n"/>
      <c r="DS1934" s="436" t="n"/>
      <c r="DT1934" s="436" t="n"/>
      <c r="DU1934" s="436" t="n"/>
      <c r="DV1934" s="436" t="n"/>
      <c r="DW1934" s="436" t="n"/>
      <c r="DX1934" s="436" t="n"/>
      <c r="DY1934" s="436" t="n"/>
      <c r="DZ1934" s="436" t="n"/>
      <c r="EA1934" s="436" t="n"/>
      <c r="EB1934" s="436" t="n"/>
      <c r="EC1934" s="436" t="n"/>
      <c r="ED1934" s="436" t="n"/>
      <c r="EE1934" s="436" t="n"/>
      <c r="EF1934" s="436" t="n"/>
      <c r="EG1934" s="436" t="n"/>
      <c r="EH1934" s="436" t="n"/>
      <c r="EI1934" s="436" t="n"/>
      <c r="EJ1934" s="436" t="n"/>
      <c r="EK1934" s="436" t="n"/>
      <c r="EL1934" s="436" t="n"/>
      <c r="EM1934" s="436" t="n"/>
      <c r="EN1934" s="436" t="n"/>
      <c r="EO1934" s="436" t="n"/>
      <c r="EP1934" s="436" t="n"/>
      <c r="EQ1934" s="436" t="n"/>
      <c r="ER1934" s="436" t="n"/>
      <c r="ES1934" s="436" t="n"/>
      <c r="ET1934" s="436" t="n"/>
      <c r="EU1934" s="436" t="n"/>
      <c r="EV1934" s="436" t="n"/>
      <c r="EW1934" s="436" t="n"/>
      <c r="EX1934" s="436" t="n"/>
      <c r="EY1934" s="436" t="n"/>
      <c r="EZ1934" s="436" t="n"/>
      <c r="FA1934" s="436" t="n"/>
      <c r="FB1934" s="436" t="n"/>
      <c r="FC1934" s="436" t="n"/>
      <c r="FD1934" s="436" t="n"/>
      <c r="FE1934" s="436" t="n"/>
      <c r="FF1934" s="436" t="n"/>
      <c r="FG1934" s="436" t="n"/>
      <c r="FH1934" s="436" t="n"/>
      <c r="FI1934" s="436" t="n"/>
      <c r="FJ1934" s="436" t="n"/>
      <c r="FK1934" s="436" t="n"/>
      <c r="FL1934" s="436" t="n"/>
      <c r="FM1934" s="436" t="n"/>
      <c r="FN1934" s="436" t="n"/>
      <c r="FO1934" s="436" t="n"/>
      <c r="FP1934" s="436" t="n"/>
      <c r="FQ1934" s="436" t="n"/>
      <c r="FR1934" s="436" t="n"/>
      <c r="FS1934" s="436" t="n"/>
      <c r="FT1934" s="436" t="n"/>
      <c r="FU1934" s="436" t="n"/>
      <c r="FV1934" s="436" t="n"/>
      <c r="FW1934" s="436" t="n"/>
      <c r="FX1934" s="436" t="n"/>
      <c r="FY1934" s="436" t="n"/>
      <c r="FZ1934" s="436" t="n"/>
      <c r="GA1934" s="436" t="n"/>
      <c r="GB1934" s="436" t="n"/>
      <c r="GC1934" s="436" t="n"/>
      <c r="GD1934" s="436" t="n"/>
      <c r="GE1934" s="436" t="n"/>
      <c r="GF1934" s="436" t="n"/>
      <c r="GG1934" s="436" t="n"/>
      <c r="GH1934" s="436" t="n"/>
      <c r="GI1934" s="436" t="n"/>
      <c r="GJ1934" s="436" t="n"/>
      <c r="GK1934" s="436" t="n"/>
      <c r="GL1934" s="436" t="n"/>
      <c r="GM1934" s="436" t="n"/>
      <c r="GN1934" s="436" t="n"/>
      <c r="GO1934" s="436" t="n"/>
      <c r="GP1934" s="436" t="n"/>
      <c r="GQ1934" s="436" t="n"/>
      <c r="GR1934" s="436" t="n"/>
      <c r="GS1934" s="436" t="n"/>
      <c r="GT1934" s="436" t="n"/>
      <c r="GU1934" s="436" t="n"/>
      <c r="GV1934" s="436" t="n"/>
      <c r="GW1934" s="436" t="n"/>
      <c r="GX1934" s="436" t="n">
        <v>0</v>
      </c>
    </row>
    <row r="1935"/>
    <row r="1936">
      <c r="A1936" s="437" t="n">
        <v>50</v>
      </c>
      <c r="B1936" s="437" t="n">
        <v>0</v>
      </c>
      <c r="C1936" s="437" t="n">
        <v>0</v>
      </c>
      <c r="D1936" s="437" t="n">
        <v>1</v>
      </c>
      <c r="E1936" s="437" t="n">
        <v>201</v>
      </c>
      <c r="F1936" s="437">
        <f>ROUND(Source!O1934,O1936)</f>
        <v/>
      </c>
      <c r="G1936" s="437" t="inlineStr">
        <is>
          <t>ПЗ</t>
        </is>
      </c>
      <c r="H1936" s="437" t="inlineStr">
        <is>
          <t>Прямые затраты</t>
        </is>
      </c>
      <c r="I1936" s="437" t="n"/>
      <c r="J1936" s="437" t="n"/>
      <c r="K1936" s="437" t="n">
        <v>201</v>
      </c>
      <c r="L1936" s="437" t="n">
        <v>1</v>
      </c>
      <c r="M1936" s="437" t="n">
        <v>3</v>
      </c>
      <c r="N1936" s="437" t="inlineStr"/>
      <c r="O1936" s="437" t="n">
        <v>0</v>
      </c>
      <c r="P1936" s="437" t="n"/>
      <c r="Q1936" s="437" t="n"/>
      <c r="R1936" s="437" t="n"/>
      <c r="S1936" s="437" t="n"/>
      <c r="T1936" s="437" t="n"/>
      <c r="U1936" s="437" t="n"/>
      <c r="V1936" s="437" t="n"/>
      <c r="W1936" s="437" t="n">
        <v>0</v>
      </c>
      <c r="X1936" s="437" t="n">
        <v>1</v>
      </c>
      <c r="Y1936" s="437" t="n">
        <v>0</v>
      </c>
      <c r="Z1936" s="437" t="n"/>
      <c r="AA1936" s="437" t="n"/>
      <c r="AB1936" s="437" t="n"/>
    </row>
    <row r="1937">
      <c r="A1937" s="437" t="n">
        <v>50</v>
      </c>
      <c r="B1937" s="437" t="n">
        <v>0</v>
      </c>
      <c r="C1937" s="437" t="n">
        <v>0</v>
      </c>
      <c r="D1937" s="437" t="n">
        <v>1</v>
      </c>
      <c r="E1937" s="437" t="n">
        <v>202</v>
      </c>
      <c r="F1937" s="437">
        <f>ROUND(Source!P1934,O1937)</f>
        <v/>
      </c>
      <c r="G1937" s="437" t="inlineStr">
        <is>
          <t>СтМатОб</t>
        </is>
      </c>
      <c r="H1937" s="437" t="inlineStr">
        <is>
          <t>Стоимость материальных ресурсов (всего)</t>
        </is>
      </c>
      <c r="I1937" s="437" t="n"/>
      <c r="J1937" s="437" t="n"/>
      <c r="K1937" s="437" t="n">
        <v>202</v>
      </c>
      <c r="L1937" s="437" t="n">
        <v>2</v>
      </c>
      <c r="M1937" s="437" t="n">
        <v>3</v>
      </c>
      <c r="N1937" s="437" t="inlineStr"/>
      <c r="O1937" s="437" t="n">
        <v>0</v>
      </c>
      <c r="P1937" s="437" t="n"/>
      <c r="Q1937" s="437" t="n"/>
      <c r="R1937" s="437" t="n"/>
      <c r="S1937" s="437" t="n"/>
      <c r="T1937" s="437" t="n"/>
      <c r="U1937" s="437" t="n"/>
      <c r="V1937" s="437" t="n"/>
      <c r="W1937" s="437" t="n">
        <v>0</v>
      </c>
      <c r="X1937" s="437" t="n">
        <v>1</v>
      </c>
      <c r="Y1937" s="437" t="n">
        <v>0</v>
      </c>
      <c r="Z1937" s="437" t="n"/>
      <c r="AA1937" s="437" t="n"/>
      <c r="AB1937" s="437" t="n"/>
    </row>
    <row r="1938">
      <c r="A1938" s="437" t="n">
        <v>50</v>
      </c>
      <c r="B1938" s="437" t="n">
        <v>0</v>
      </c>
      <c r="C1938" s="437" t="n">
        <v>0</v>
      </c>
      <c r="D1938" s="437" t="n">
        <v>1</v>
      </c>
      <c r="E1938" s="437" t="n">
        <v>222</v>
      </c>
      <c r="F1938" s="437">
        <f>ROUND(Source!AO1934,O1938)</f>
        <v/>
      </c>
      <c r="G1938" s="437" t="inlineStr">
        <is>
          <t>СтМатОбЗак</t>
        </is>
      </c>
      <c r="H1938" s="437" t="inlineStr">
        <is>
          <t>Стоимость материалов и оборудования заказчика</t>
        </is>
      </c>
      <c r="I1938" s="437" t="n"/>
      <c r="J1938" s="437" t="n"/>
      <c r="K1938" s="437" t="n">
        <v>222</v>
      </c>
      <c r="L1938" s="437" t="n">
        <v>3</v>
      </c>
      <c r="M1938" s="437" t="n">
        <v>3</v>
      </c>
      <c r="N1938" s="437" t="inlineStr"/>
      <c r="O1938" s="437" t="n">
        <v>0</v>
      </c>
      <c r="P1938" s="437" t="n"/>
      <c r="Q1938" s="437" t="n"/>
      <c r="R1938" s="437" t="n"/>
      <c r="S1938" s="437" t="n"/>
      <c r="T1938" s="437" t="n"/>
      <c r="U1938" s="437" t="n"/>
      <c r="V1938" s="437" t="n"/>
      <c r="W1938" s="437" t="n">
        <v>0</v>
      </c>
      <c r="X1938" s="437" t="n">
        <v>1</v>
      </c>
      <c r="Y1938" s="437" t="n">
        <v>0</v>
      </c>
      <c r="Z1938" s="437" t="n"/>
      <c r="AA1938" s="437" t="n"/>
      <c r="AB1938" s="437" t="n"/>
    </row>
    <row r="1939">
      <c r="A1939" s="437" t="n">
        <v>50</v>
      </c>
      <c r="B1939" s="437" t="n">
        <v>0</v>
      </c>
      <c r="C1939" s="437" t="n">
        <v>0</v>
      </c>
      <c r="D1939" s="437" t="n">
        <v>1</v>
      </c>
      <c r="E1939" s="437" t="n">
        <v>225</v>
      </c>
      <c r="F1939" s="437">
        <f>ROUND(Source!AV1934,O1939)</f>
        <v/>
      </c>
      <c r="G1939" s="437" t="inlineStr">
        <is>
          <t>СтМатОбПод</t>
        </is>
      </c>
      <c r="H1939" s="437" t="inlineStr">
        <is>
          <t>Стоимость материалов и оборудования подрядчика</t>
        </is>
      </c>
      <c r="I1939" s="437" t="n"/>
      <c r="J1939" s="437" t="n"/>
      <c r="K1939" s="437" t="n">
        <v>225</v>
      </c>
      <c r="L1939" s="437" t="n">
        <v>4</v>
      </c>
      <c r="M1939" s="437" t="n">
        <v>3</v>
      </c>
      <c r="N1939" s="437" t="inlineStr"/>
      <c r="O1939" s="437" t="n">
        <v>0</v>
      </c>
      <c r="P1939" s="437" t="n"/>
      <c r="Q1939" s="437" t="n"/>
      <c r="R1939" s="437" t="n"/>
      <c r="S1939" s="437" t="n"/>
      <c r="T1939" s="437" t="n"/>
      <c r="U1939" s="437" t="n"/>
      <c r="V1939" s="437" t="n"/>
      <c r="W1939" s="437" t="n">
        <v>0</v>
      </c>
      <c r="X1939" s="437" t="n">
        <v>1</v>
      </c>
      <c r="Y1939" s="437" t="n">
        <v>0</v>
      </c>
      <c r="Z1939" s="437" t="n"/>
      <c r="AA1939" s="437" t="n"/>
      <c r="AB1939" s="437" t="n"/>
    </row>
    <row r="1940">
      <c r="A1940" s="437" t="n">
        <v>50</v>
      </c>
      <c r="B1940" s="437" t="n">
        <v>0</v>
      </c>
      <c r="C1940" s="437" t="n">
        <v>0</v>
      </c>
      <c r="D1940" s="437" t="n">
        <v>1</v>
      </c>
      <c r="E1940" s="437" t="n">
        <v>226</v>
      </c>
      <c r="F1940" s="437">
        <f>ROUND(Source!AW1934,O1940)</f>
        <v/>
      </c>
      <c r="G1940" s="437" t="inlineStr">
        <is>
          <t>СтМат</t>
        </is>
      </c>
      <c r="H1940" s="437" t="inlineStr">
        <is>
          <t>Стоимость материалов (всего)</t>
        </is>
      </c>
      <c r="I1940" s="437" t="n"/>
      <c r="J1940" s="437" t="n"/>
      <c r="K1940" s="437" t="n">
        <v>226</v>
      </c>
      <c r="L1940" s="437" t="n">
        <v>5</v>
      </c>
      <c r="M1940" s="437" t="n">
        <v>3</v>
      </c>
      <c r="N1940" s="437" t="inlineStr"/>
      <c r="O1940" s="437" t="n">
        <v>0</v>
      </c>
      <c r="P1940" s="437" t="n"/>
      <c r="Q1940" s="437" t="n"/>
      <c r="R1940" s="437" t="n"/>
      <c r="S1940" s="437" t="n"/>
      <c r="T1940" s="437" t="n"/>
      <c r="U1940" s="437" t="n"/>
      <c r="V1940" s="437" t="n"/>
      <c r="W1940" s="437" t="n">
        <v>0</v>
      </c>
      <c r="X1940" s="437" t="n">
        <v>1</v>
      </c>
      <c r="Y1940" s="437" t="n">
        <v>0</v>
      </c>
      <c r="Z1940" s="437" t="n"/>
      <c r="AA1940" s="437" t="n"/>
      <c r="AB1940" s="437" t="n"/>
    </row>
    <row r="1941">
      <c r="A1941" s="437" t="n">
        <v>50</v>
      </c>
      <c r="B1941" s="437" t="n">
        <v>0</v>
      </c>
      <c r="C1941" s="437" t="n">
        <v>0</v>
      </c>
      <c r="D1941" s="437" t="n">
        <v>1</v>
      </c>
      <c r="E1941" s="437" t="n">
        <v>227</v>
      </c>
      <c r="F1941" s="437">
        <f>ROUND(Source!AX1934,O1941)</f>
        <v/>
      </c>
      <c r="G1941" s="437" t="inlineStr">
        <is>
          <t>СтМатЗак</t>
        </is>
      </c>
      <c r="H1941" s="437" t="inlineStr">
        <is>
          <t>Стоимость материалов заказчика</t>
        </is>
      </c>
      <c r="I1941" s="437" t="n"/>
      <c r="J1941" s="437" t="n"/>
      <c r="K1941" s="437" t="n">
        <v>227</v>
      </c>
      <c r="L1941" s="437" t="n">
        <v>6</v>
      </c>
      <c r="M1941" s="437" t="n">
        <v>3</v>
      </c>
      <c r="N1941" s="437" t="inlineStr"/>
      <c r="O1941" s="437" t="n">
        <v>0</v>
      </c>
      <c r="P1941" s="437" t="n"/>
      <c r="Q1941" s="437" t="n"/>
      <c r="R1941" s="437" t="n"/>
      <c r="S1941" s="437" t="n"/>
      <c r="T1941" s="437" t="n"/>
      <c r="U1941" s="437" t="n"/>
      <c r="V1941" s="437" t="n"/>
      <c r="W1941" s="437" t="n">
        <v>0</v>
      </c>
      <c r="X1941" s="437" t="n">
        <v>1</v>
      </c>
      <c r="Y1941" s="437" t="n">
        <v>0</v>
      </c>
      <c r="Z1941" s="437" t="n"/>
      <c r="AA1941" s="437" t="n"/>
      <c r="AB1941" s="437" t="n"/>
    </row>
    <row r="1942">
      <c r="A1942" s="437" t="n">
        <v>50</v>
      </c>
      <c r="B1942" s="437" t="n">
        <v>0</v>
      </c>
      <c r="C1942" s="437" t="n">
        <v>0</v>
      </c>
      <c r="D1942" s="437" t="n">
        <v>1</v>
      </c>
      <c r="E1942" s="437" t="n">
        <v>228</v>
      </c>
      <c r="F1942" s="437">
        <f>ROUND(Source!AY1934,O1942)</f>
        <v/>
      </c>
      <c r="G1942" s="437" t="inlineStr">
        <is>
          <t>СтМатПод</t>
        </is>
      </c>
      <c r="H1942" s="437" t="inlineStr">
        <is>
          <t>Стоимость материалов подрядчика</t>
        </is>
      </c>
      <c r="I1942" s="437" t="n"/>
      <c r="J1942" s="437" t="n"/>
      <c r="K1942" s="437" t="n">
        <v>228</v>
      </c>
      <c r="L1942" s="437" t="n">
        <v>7</v>
      </c>
      <c r="M1942" s="437" t="n">
        <v>3</v>
      </c>
      <c r="N1942" s="437" t="inlineStr"/>
      <c r="O1942" s="437" t="n">
        <v>0</v>
      </c>
      <c r="P1942" s="437" t="n"/>
      <c r="Q1942" s="437" t="n"/>
      <c r="R1942" s="437" t="n"/>
      <c r="S1942" s="437" t="n"/>
      <c r="T1942" s="437" t="n"/>
      <c r="U1942" s="437" t="n"/>
      <c r="V1942" s="437" t="n"/>
      <c r="W1942" s="437" t="n">
        <v>0</v>
      </c>
      <c r="X1942" s="437" t="n">
        <v>1</v>
      </c>
      <c r="Y1942" s="437" t="n">
        <v>0</v>
      </c>
      <c r="Z1942" s="437" t="n"/>
      <c r="AA1942" s="437" t="n"/>
      <c r="AB1942" s="437" t="n"/>
    </row>
    <row r="1943">
      <c r="A1943" s="437" t="n">
        <v>50</v>
      </c>
      <c r="B1943" s="437" t="n">
        <v>0</v>
      </c>
      <c r="C1943" s="437" t="n">
        <v>0</v>
      </c>
      <c r="D1943" s="437" t="n">
        <v>1</v>
      </c>
      <c r="E1943" s="437" t="n">
        <v>216</v>
      </c>
      <c r="F1943" s="437">
        <f>ROUND(Source!AP1934,O1943)</f>
        <v/>
      </c>
      <c r="G1943" s="437" t="inlineStr">
        <is>
          <t>Оборуд</t>
        </is>
      </c>
      <c r="H1943" s="437" t="inlineStr">
        <is>
          <t>Стоимость оборудования (всего)</t>
        </is>
      </c>
      <c r="I1943" s="437" t="n"/>
      <c r="J1943" s="437" t="n"/>
      <c r="K1943" s="437" t="n">
        <v>216</v>
      </c>
      <c r="L1943" s="437" t="n">
        <v>8</v>
      </c>
      <c r="M1943" s="437" t="n">
        <v>3</v>
      </c>
      <c r="N1943" s="437" t="inlineStr"/>
      <c r="O1943" s="437" t="n">
        <v>0</v>
      </c>
      <c r="P1943" s="437" t="n"/>
      <c r="Q1943" s="437" t="n"/>
      <c r="R1943" s="437" t="n"/>
      <c r="S1943" s="437" t="n"/>
      <c r="T1943" s="437" t="n"/>
      <c r="U1943" s="437" t="n"/>
      <c r="V1943" s="437" t="n"/>
      <c r="W1943" s="437" t="n">
        <v>0</v>
      </c>
      <c r="X1943" s="437" t="n">
        <v>1</v>
      </c>
      <c r="Y1943" s="437" t="n">
        <v>0</v>
      </c>
      <c r="Z1943" s="437" t="n"/>
      <c r="AA1943" s="437" t="n"/>
      <c r="AB1943" s="437" t="n"/>
    </row>
    <row r="1944">
      <c r="A1944" s="437" t="n">
        <v>50</v>
      </c>
      <c r="B1944" s="437" t="n">
        <v>0</v>
      </c>
      <c r="C1944" s="437" t="n">
        <v>0</v>
      </c>
      <c r="D1944" s="437" t="n">
        <v>1</v>
      </c>
      <c r="E1944" s="437" t="n">
        <v>223</v>
      </c>
      <c r="F1944" s="437">
        <f>ROUND(Source!AQ1934,O1944)</f>
        <v/>
      </c>
      <c r="G1944" s="437" t="inlineStr">
        <is>
          <t>ОборудЗак</t>
        </is>
      </c>
      <c r="H1944" s="437" t="inlineStr">
        <is>
          <t>Стоимость оборудования заказчика</t>
        </is>
      </c>
      <c r="I1944" s="437" t="n"/>
      <c r="J1944" s="437" t="n"/>
      <c r="K1944" s="437" t="n">
        <v>223</v>
      </c>
      <c r="L1944" s="437" t="n">
        <v>9</v>
      </c>
      <c r="M1944" s="437" t="n">
        <v>3</v>
      </c>
      <c r="N1944" s="437" t="inlineStr"/>
      <c r="O1944" s="437" t="n">
        <v>0</v>
      </c>
      <c r="P1944" s="437" t="n"/>
      <c r="Q1944" s="437" t="n"/>
      <c r="R1944" s="437" t="n"/>
      <c r="S1944" s="437" t="n"/>
      <c r="T1944" s="437" t="n"/>
      <c r="U1944" s="437" t="n"/>
      <c r="V1944" s="437" t="n"/>
      <c r="W1944" s="437" t="n">
        <v>0</v>
      </c>
      <c r="X1944" s="437" t="n">
        <v>1</v>
      </c>
      <c r="Y1944" s="437" t="n">
        <v>0</v>
      </c>
      <c r="Z1944" s="437" t="n"/>
      <c r="AA1944" s="437" t="n"/>
      <c r="AB1944" s="437" t="n"/>
    </row>
    <row r="1945">
      <c r="A1945" s="437" t="n">
        <v>50</v>
      </c>
      <c r="B1945" s="437" t="n">
        <v>0</v>
      </c>
      <c r="C1945" s="437" t="n">
        <v>0</v>
      </c>
      <c r="D1945" s="437" t="n">
        <v>1</v>
      </c>
      <c r="E1945" s="437" t="n">
        <v>229</v>
      </c>
      <c r="F1945" s="437">
        <f>ROUND(Source!AZ1934,O1945)</f>
        <v/>
      </c>
      <c r="G1945" s="437" t="inlineStr">
        <is>
          <t>ОборудПод</t>
        </is>
      </c>
      <c r="H1945" s="437" t="inlineStr">
        <is>
          <t>Стоимость оборудования подрядчика</t>
        </is>
      </c>
      <c r="I1945" s="437" t="n"/>
      <c r="J1945" s="437" t="n"/>
      <c r="K1945" s="437" t="n">
        <v>229</v>
      </c>
      <c r="L1945" s="437" t="n">
        <v>10</v>
      </c>
      <c r="M1945" s="437" t="n">
        <v>3</v>
      </c>
      <c r="N1945" s="437" t="inlineStr"/>
      <c r="O1945" s="437" t="n">
        <v>0</v>
      </c>
      <c r="P1945" s="437" t="n"/>
      <c r="Q1945" s="437" t="n"/>
      <c r="R1945" s="437" t="n"/>
      <c r="S1945" s="437" t="n"/>
      <c r="T1945" s="437" t="n"/>
      <c r="U1945" s="437" t="n"/>
      <c r="V1945" s="437" t="n"/>
      <c r="W1945" s="437" t="n">
        <v>0</v>
      </c>
      <c r="X1945" s="437" t="n">
        <v>1</v>
      </c>
      <c r="Y1945" s="437" t="n">
        <v>0</v>
      </c>
      <c r="Z1945" s="437" t="n"/>
      <c r="AA1945" s="437" t="n"/>
      <c r="AB1945" s="437" t="n"/>
    </row>
    <row r="1946">
      <c r="A1946" s="437" t="n">
        <v>50</v>
      </c>
      <c r="B1946" s="437" t="n">
        <v>0</v>
      </c>
      <c r="C1946" s="437" t="n">
        <v>0</v>
      </c>
      <c r="D1946" s="437" t="n">
        <v>1</v>
      </c>
      <c r="E1946" s="437" t="n">
        <v>203</v>
      </c>
      <c r="F1946" s="437">
        <f>ROUND(Source!Q1934,O1946)</f>
        <v/>
      </c>
      <c r="G1946" s="437" t="inlineStr">
        <is>
          <t>ЭММ</t>
        </is>
      </c>
      <c r="H1946" s="437" t="inlineStr">
        <is>
          <t>Эксплуатация машин</t>
        </is>
      </c>
      <c r="I1946" s="437" t="n"/>
      <c r="J1946" s="437" t="n"/>
      <c r="K1946" s="437" t="n">
        <v>203</v>
      </c>
      <c r="L1946" s="437" t="n">
        <v>11</v>
      </c>
      <c r="M1946" s="437" t="n">
        <v>3</v>
      </c>
      <c r="N1946" s="437" t="inlineStr"/>
      <c r="O1946" s="437" t="n">
        <v>0</v>
      </c>
      <c r="P1946" s="437" t="n"/>
      <c r="Q1946" s="437" t="n"/>
      <c r="R1946" s="437" t="n"/>
      <c r="S1946" s="437" t="n"/>
      <c r="T1946" s="437" t="n"/>
      <c r="U1946" s="437" t="n"/>
      <c r="V1946" s="437" t="n"/>
      <c r="W1946" s="437" t="n">
        <v>0</v>
      </c>
      <c r="X1946" s="437" t="n">
        <v>1</v>
      </c>
      <c r="Y1946" s="437" t="n">
        <v>0</v>
      </c>
      <c r="Z1946" s="437" t="n"/>
      <c r="AA1946" s="437" t="n"/>
      <c r="AB1946" s="437" t="n"/>
    </row>
    <row r="1947">
      <c r="A1947" s="437" t="n">
        <v>50</v>
      </c>
      <c r="B1947" s="437" t="n">
        <v>0</v>
      </c>
      <c r="C1947" s="437" t="n">
        <v>0</v>
      </c>
      <c r="D1947" s="437" t="n">
        <v>1</v>
      </c>
      <c r="E1947" s="437" t="n">
        <v>231</v>
      </c>
      <c r="F1947" s="437">
        <f>ROUND(Source!BB1934,O1947)</f>
        <v/>
      </c>
      <c r="G1947" s="437" t="inlineStr">
        <is>
          <t>ЭММсНРиСП</t>
        </is>
      </c>
      <c r="H1947" s="437" t="inlineStr">
        <is>
          <t>Эксплуатация машин по ТСН-2001.16</t>
        </is>
      </c>
      <c r="I1947" s="437" t="n"/>
      <c r="J1947" s="437" t="n"/>
      <c r="K1947" s="437" t="n">
        <v>231</v>
      </c>
      <c r="L1947" s="437" t="n">
        <v>12</v>
      </c>
      <c r="M1947" s="437" t="n">
        <v>3</v>
      </c>
      <c r="N1947" s="437" t="inlineStr"/>
      <c r="O1947" s="437" t="n">
        <v>0</v>
      </c>
      <c r="P1947" s="437" t="n"/>
      <c r="Q1947" s="437" t="n"/>
      <c r="R1947" s="437" t="n"/>
      <c r="S1947" s="437" t="n"/>
      <c r="T1947" s="437" t="n"/>
      <c r="U1947" s="437" t="n"/>
      <c r="V1947" s="437" t="n"/>
      <c r="W1947" s="437" t="n">
        <v>0</v>
      </c>
      <c r="X1947" s="437" t="n">
        <v>1</v>
      </c>
      <c r="Y1947" s="437" t="n">
        <v>0</v>
      </c>
      <c r="Z1947" s="437" t="n"/>
      <c r="AA1947" s="437" t="n"/>
      <c r="AB1947" s="437" t="n"/>
    </row>
    <row r="1948">
      <c r="A1948" s="437" t="n">
        <v>50</v>
      </c>
      <c r="B1948" s="437" t="n">
        <v>0</v>
      </c>
      <c r="C1948" s="437" t="n">
        <v>0</v>
      </c>
      <c r="D1948" s="437" t="n">
        <v>1</v>
      </c>
      <c r="E1948" s="437" t="n">
        <v>204</v>
      </c>
      <c r="F1948" s="437">
        <f>ROUND(Source!R1934,O1948)</f>
        <v/>
      </c>
      <c r="G1948" s="437" t="inlineStr">
        <is>
          <t>ЗПМ</t>
        </is>
      </c>
      <c r="H1948" s="437" t="inlineStr">
        <is>
          <t>ЗП машинистов</t>
        </is>
      </c>
      <c r="I1948" s="437" t="n"/>
      <c r="J1948" s="437" t="n"/>
      <c r="K1948" s="437" t="n">
        <v>204</v>
      </c>
      <c r="L1948" s="437" t="n">
        <v>13</v>
      </c>
      <c r="M1948" s="437" t="n">
        <v>3</v>
      </c>
      <c r="N1948" s="437" t="inlineStr"/>
      <c r="O1948" s="437" t="n">
        <v>0</v>
      </c>
      <c r="P1948" s="437" t="n"/>
      <c r="Q1948" s="437" t="n"/>
      <c r="R1948" s="437" t="n"/>
      <c r="S1948" s="437" t="n"/>
      <c r="T1948" s="437" t="n"/>
      <c r="U1948" s="437" t="n"/>
      <c r="V1948" s="437" t="n"/>
      <c r="W1948" s="437" t="n">
        <v>0</v>
      </c>
      <c r="X1948" s="437" t="n">
        <v>1</v>
      </c>
      <c r="Y1948" s="437" t="n">
        <v>0</v>
      </c>
      <c r="Z1948" s="437" t="n"/>
      <c r="AA1948" s="437" t="n"/>
      <c r="AB1948" s="437" t="n"/>
    </row>
    <row r="1949">
      <c r="A1949" s="437" t="n">
        <v>50</v>
      </c>
      <c r="B1949" s="437" t="n">
        <v>0</v>
      </c>
      <c r="C1949" s="437" t="n">
        <v>0</v>
      </c>
      <c r="D1949" s="437" t="n">
        <v>1</v>
      </c>
      <c r="E1949" s="437" t="n">
        <v>205</v>
      </c>
      <c r="F1949" s="437">
        <f>ROUND(Source!S1934,O1949)</f>
        <v/>
      </c>
      <c r="G1949" s="437" t="inlineStr">
        <is>
          <t>ОЗП</t>
        </is>
      </c>
      <c r="H1949" s="437" t="inlineStr">
        <is>
          <t>Основная ЗП рабочих</t>
        </is>
      </c>
      <c r="I1949" s="437" t="n"/>
      <c r="J1949" s="437" t="n"/>
      <c r="K1949" s="437" t="n">
        <v>205</v>
      </c>
      <c r="L1949" s="437" t="n">
        <v>14</v>
      </c>
      <c r="M1949" s="437" t="n">
        <v>3</v>
      </c>
      <c r="N1949" s="437" t="inlineStr"/>
      <c r="O1949" s="437" t="n">
        <v>0</v>
      </c>
      <c r="P1949" s="437" t="n"/>
      <c r="Q1949" s="437" t="n"/>
      <c r="R1949" s="437" t="n"/>
      <c r="S1949" s="437" t="n"/>
      <c r="T1949" s="437" t="n"/>
      <c r="U1949" s="437" t="n"/>
      <c r="V1949" s="437" t="n"/>
      <c r="W1949" s="437" t="n">
        <v>0</v>
      </c>
      <c r="X1949" s="437" t="n">
        <v>1</v>
      </c>
      <c r="Y1949" s="437" t="n">
        <v>0</v>
      </c>
      <c r="Z1949" s="437" t="n"/>
      <c r="AA1949" s="437" t="n"/>
      <c r="AB1949" s="437" t="n"/>
    </row>
    <row r="1950">
      <c r="A1950" s="437" t="n">
        <v>50</v>
      </c>
      <c r="B1950" s="437" t="n">
        <v>0</v>
      </c>
      <c r="C1950" s="437" t="n">
        <v>0</v>
      </c>
      <c r="D1950" s="437" t="n">
        <v>1</v>
      </c>
      <c r="E1950" s="437" t="n">
        <v>232</v>
      </c>
      <c r="F1950" s="437">
        <f>ROUND(Source!BC1934,O1950)</f>
        <v/>
      </c>
      <c r="G1950" s="437" t="inlineStr">
        <is>
          <t>ОЗПсНРиСП</t>
        </is>
      </c>
      <c r="H1950" s="437" t="inlineStr">
        <is>
          <t>Основная ЗП рабочих по ТСН-2001.16</t>
        </is>
      </c>
      <c r="I1950" s="437" t="n"/>
      <c r="J1950" s="437" t="n"/>
      <c r="K1950" s="437" t="n">
        <v>232</v>
      </c>
      <c r="L1950" s="437" t="n">
        <v>15</v>
      </c>
      <c r="M1950" s="437" t="n">
        <v>3</v>
      </c>
      <c r="N1950" s="437" t="inlineStr"/>
      <c r="O1950" s="437" t="n">
        <v>0</v>
      </c>
      <c r="P1950" s="437" t="n"/>
      <c r="Q1950" s="437" t="n"/>
      <c r="R1950" s="437" t="n"/>
      <c r="S1950" s="437" t="n"/>
      <c r="T1950" s="437" t="n"/>
      <c r="U1950" s="437" t="n"/>
      <c r="V1950" s="437" t="n"/>
      <c r="W1950" s="437" t="n">
        <v>0</v>
      </c>
      <c r="X1950" s="437" t="n">
        <v>1</v>
      </c>
      <c r="Y1950" s="437" t="n">
        <v>0</v>
      </c>
      <c r="Z1950" s="437" t="n"/>
      <c r="AA1950" s="437" t="n"/>
      <c r="AB1950" s="437" t="n"/>
    </row>
    <row r="1951">
      <c r="A1951" s="437" t="n">
        <v>50</v>
      </c>
      <c r="B1951" s="437" t="n">
        <v>0</v>
      </c>
      <c r="C1951" s="437" t="n">
        <v>0</v>
      </c>
      <c r="D1951" s="437" t="n">
        <v>1</v>
      </c>
      <c r="E1951" s="437" t="n">
        <v>214</v>
      </c>
      <c r="F1951" s="437">
        <f>ROUND(Source!AS1934,O1951)</f>
        <v/>
      </c>
      <c r="G1951" s="437" t="inlineStr">
        <is>
          <t>Строит</t>
        </is>
      </c>
      <c r="H1951" s="437" t="inlineStr">
        <is>
          <t>Строительные работы с НР и СП</t>
        </is>
      </c>
      <c r="I1951" s="437" t="n"/>
      <c r="J1951" s="437" t="n"/>
      <c r="K1951" s="437" t="n">
        <v>214</v>
      </c>
      <c r="L1951" s="437" t="n">
        <v>16</v>
      </c>
      <c r="M1951" s="437" t="n">
        <v>3</v>
      </c>
      <c r="N1951" s="437" t="inlineStr"/>
      <c r="O1951" s="437" t="n">
        <v>0</v>
      </c>
      <c r="P1951" s="437" t="n"/>
      <c r="Q1951" s="437" t="n"/>
      <c r="R1951" s="437" t="n"/>
      <c r="S1951" s="437" t="n"/>
      <c r="T1951" s="437" t="n"/>
      <c r="U1951" s="437" t="n"/>
      <c r="V1951" s="437" t="n"/>
      <c r="W1951" s="437" t="n">
        <v>0</v>
      </c>
      <c r="X1951" s="437" t="n">
        <v>1</v>
      </c>
      <c r="Y1951" s="437" t="n">
        <v>0</v>
      </c>
      <c r="Z1951" s="437" t="n"/>
      <c r="AA1951" s="437" t="n"/>
      <c r="AB1951" s="437" t="n"/>
    </row>
    <row r="1952">
      <c r="A1952" s="437" t="n">
        <v>50</v>
      </c>
      <c r="B1952" s="437" t="n">
        <v>0</v>
      </c>
      <c r="C1952" s="437" t="n">
        <v>0</v>
      </c>
      <c r="D1952" s="437" t="n">
        <v>1</v>
      </c>
      <c r="E1952" s="437" t="n">
        <v>215</v>
      </c>
      <c r="F1952" s="437">
        <f>ROUND(Source!AT1934,O1952)</f>
        <v/>
      </c>
      <c r="G1952" s="437" t="inlineStr">
        <is>
          <t>Монтаж</t>
        </is>
      </c>
      <c r="H1952" s="437" t="inlineStr">
        <is>
          <t>Монтажные работы с НР и СП</t>
        </is>
      </c>
      <c r="I1952" s="437" t="n"/>
      <c r="J1952" s="437" t="n"/>
      <c r="K1952" s="437" t="n">
        <v>215</v>
      </c>
      <c r="L1952" s="437" t="n">
        <v>17</v>
      </c>
      <c r="M1952" s="437" t="n">
        <v>3</v>
      </c>
      <c r="N1952" s="437" t="inlineStr"/>
      <c r="O1952" s="437" t="n">
        <v>0</v>
      </c>
      <c r="P1952" s="437" t="n"/>
      <c r="Q1952" s="437" t="n"/>
      <c r="R1952" s="437" t="n"/>
      <c r="S1952" s="437" t="n"/>
      <c r="T1952" s="437" t="n"/>
      <c r="U1952" s="437" t="n"/>
      <c r="V1952" s="437" t="n"/>
      <c r="W1952" s="437" t="n">
        <v>0</v>
      </c>
      <c r="X1952" s="437" t="n">
        <v>1</v>
      </c>
      <c r="Y1952" s="437" t="n">
        <v>0</v>
      </c>
      <c r="Z1952" s="437" t="n"/>
      <c r="AA1952" s="437" t="n"/>
      <c r="AB1952" s="437" t="n"/>
    </row>
    <row r="1953">
      <c r="A1953" s="437" t="n">
        <v>50</v>
      </c>
      <c r="B1953" s="437" t="n">
        <v>0</v>
      </c>
      <c r="C1953" s="437" t="n">
        <v>0</v>
      </c>
      <c r="D1953" s="437" t="n">
        <v>1</v>
      </c>
      <c r="E1953" s="437" t="n">
        <v>217</v>
      </c>
      <c r="F1953" s="437">
        <f>ROUND(Source!AU1934,O1953)</f>
        <v/>
      </c>
      <c r="G1953" s="437" t="inlineStr">
        <is>
          <t>Прочие</t>
        </is>
      </c>
      <c r="H1953" s="437" t="inlineStr">
        <is>
          <t>Прочие работы с НР и СП</t>
        </is>
      </c>
      <c r="I1953" s="437" t="n"/>
      <c r="J1953" s="437" t="n"/>
      <c r="K1953" s="437" t="n">
        <v>217</v>
      </c>
      <c r="L1953" s="437" t="n">
        <v>18</v>
      </c>
      <c r="M1953" s="437" t="n">
        <v>3</v>
      </c>
      <c r="N1953" s="437" t="inlineStr"/>
      <c r="O1953" s="437" t="n">
        <v>0</v>
      </c>
      <c r="P1953" s="437" t="n"/>
      <c r="Q1953" s="437" t="n"/>
      <c r="R1953" s="437" t="n"/>
      <c r="S1953" s="437" t="n"/>
      <c r="T1953" s="437" t="n"/>
      <c r="U1953" s="437" t="n"/>
      <c r="V1953" s="437" t="n"/>
      <c r="W1953" s="437" t="n">
        <v>0</v>
      </c>
      <c r="X1953" s="437" t="n">
        <v>1</v>
      </c>
      <c r="Y1953" s="437" t="n">
        <v>0</v>
      </c>
      <c r="Z1953" s="437" t="n"/>
      <c r="AA1953" s="437" t="n"/>
      <c r="AB1953" s="437" t="n"/>
    </row>
    <row r="1954">
      <c r="A1954" s="437" t="n">
        <v>50</v>
      </c>
      <c r="B1954" s="437" t="n">
        <v>0</v>
      </c>
      <c r="C1954" s="437" t="n">
        <v>0</v>
      </c>
      <c r="D1954" s="437" t="n">
        <v>1</v>
      </c>
      <c r="E1954" s="437" t="n">
        <v>230</v>
      </c>
      <c r="F1954" s="437">
        <f>ROUND(Source!BA1934,O1954)</f>
        <v/>
      </c>
      <c r="G1954" s="437" t="inlineStr">
        <is>
          <t>ПрочиеЗатр</t>
        </is>
      </c>
      <c r="H1954" s="437" t="inlineStr">
        <is>
          <t>Прочие затраты по ТСН-2001.16</t>
        </is>
      </c>
      <c r="I1954" s="437" t="n"/>
      <c r="J1954" s="437" t="n"/>
      <c r="K1954" s="437" t="n">
        <v>230</v>
      </c>
      <c r="L1954" s="437" t="n">
        <v>19</v>
      </c>
      <c r="M1954" s="437" t="n">
        <v>3</v>
      </c>
      <c r="N1954" s="437" t="inlineStr"/>
      <c r="O1954" s="437" t="n">
        <v>0</v>
      </c>
      <c r="P1954" s="437" t="n"/>
      <c r="Q1954" s="437" t="n"/>
      <c r="R1954" s="437" t="n"/>
      <c r="S1954" s="437" t="n"/>
      <c r="T1954" s="437" t="n"/>
      <c r="U1954" s="437" t="n"/>
      <c r="V1954" s="437" t="n"/>
      <c r="W1954" s="437" t="n">
        <v>0</v>
      </c>
      <c r="X1954" s="437" t="n">
        <v>1</v>
      </c>
      <c r="Y1954" s="437" t="n">
        <v>0</v>
      </c>
      <c r="Z1954" s="437" t="n"/>
      <c r="AA1954" s="437" t="n"/>
      <c r="AB1954" s="437" t="n"/>
    </row>
    <row r="1955">
      <c r="A1955" s="437" t="n">
        <v>50</v>
      </c>
      <c r="B1955" s="437" t="n">
        <v>0</v>
      </c>
      <c r="C1955" s="437" t="n">
        <v>0</v>
      </c>
      <c r="D1955" s="437" t="n">
        <v>1</v>
      </c>
      <c r="E1955" s="437" t="n">
        <v>206</v>
      </c>
      <c r="F1955" s="437">
        <f>ROUND(Source!T1934,O1955)</f>
        <v/>
      </c>
      <c r="G1955" s="437" t="inlineStr">
        <is>
          <t>ВозврМат</t>
        </is>
      </c>
      <c r="H1955" s="437" t="inlineStr">
        <is>
          <t>Возврат материалов</t>
        </is>
      </c>
      <c r="I1955" s="437" t="n"/>
      <c r="J1955" s="437" t="n"/>
      <c r="K1955" s="437" t="n">
        <v>206</v>
      </c>
      <c r="L1955" s="437" t="n">
        <v>20</v>
      </c>
      <c r="M1955" s="437" t="n">
        <v>3</v>
      </c>
      <c r="N1955" s="437" t="inlineStr"/>
      <c r="O1955" s="437" t="n">
        <v>0</v>
      </c>
      <c r="P1955" s="437" t="n"/>
      <c r="Q1955" s="437" t="n"/>
      <c r="R1955" s="437" t="n"/>
      <c r="S1955" s="437" t="n"/>
      <c r="T1955" s="437" t="n"/>
      <c r="U1955" s="437" t="n"/>
      <c r="V1955" s="437" t="n"/>
      <c r="W1955" s="437" t="n">
        <v>0</v>
      </c>
      <c r="X1955" s="437" t="n">
        <v>1</v>
      </c>
      <c r="Y1955" s="437" t="n">
        <v>0</v>
      </c>
      <c r="Z1955" s="437" t="n"/>
      <c r="AA1955" s="437" t="n"/>
      <c r="AB1955" s="437" t="n"/>
    </row>
    <row r="1956">
      <c r="A1956" s="437" t="n">
        <v>50</v>
      </c>
      <c r="B1956" s="437" t="n">
        <v>0</v>
      </c>
      <c r="C1956" s="437" t="n">
        <v>0</v>
      </c>
      <c r="D1956" s="437" t="n">
        <v>1</v>
      </c>
      <c r="E1956" s="437" t="n">
        <v>207</v>
      </c>
      <c r="F1956" s="437">
        <f>ROUND(Source!U1934,O1956)</f>
        <v/>
      </c>
      <c r="G1956" s="437" t="inlineStr">
        <is>
          <t>ТрудСтр</t>
        </is>
      </c>
      <c r="H1956" s="437" t="inlineStr">
        <is>
          <t>Трудозатраты строителей</t>
        </is>
      </c>
      <c r="I1956" s="437" t="n"/>
      <c r="J1956" s="437" t="n"/>
      <c r="K1956" s="437" t="n">
        <v>207</v>
      </c>
      <c r="L1956" s="437" t="n">
        <v>21</v>
      </c>
      <c r="M1956" s="437" t="n">
        <v>3</v>
      </c>
      <c r="N1956" s="437" t="inlineStr"/>
      <c r="O1956" s="437" t="n">
        <v>7</v>
      </c>
      <c r="P1956" s="437" t="n"/>
      <c r="Q1956" s="437" t="n"/>
      <c r="R1956" s="437" t="n"/>
      <c r="S1956" s="437" t="n"/>
      <c r="T1956" s="437" t="n"/>
      <c r="U1956" s="437" t="n"/>
      <c r="V1956" s="437" t="n"/>
      <c r="W1956" s="437" t="n">
        <v>0</v>
      </c>
      <c r="X1956" s="437" t="n">
        <v>1</v>
      </c>
      <c r="Y1956" s="437" t="n">
        <v>0</v>
      </c>
      <c r="Z1956" s="437" t="n"/>
      <c r="AA1956" s="437" t="n"/>
      <c r="AB1956" s="437" t="n"/>
    </row>
    <row r="1957">
      <c r="A1957" s="437" t="n">
        <v>50</v>
      </c>
      <c r="B1957" s="437" t="n">
        <v>0</v>
      </c>
      <c r="C1957" s="437" t="n">
        <v>0</v>
      </c>
      <c r="D1957" s="437" t="n">
        <v>1</v>
      </c>
      <c r="E1957" s="437" t="n">
        <v>208</v>
      </c>
      <c r="F1957" s="437">
        <f>ROUND(Source!V1934,O1957)</f>
        <v/>
      </c>
      <c r="G1957" s="437" t="inlineStr">
        <is>
          <t>ТрудМаш</t>
        </is>
      </c>
      <c r="H1957" s="437" t="inlineStr">
        <is>
          <t>Трудозатраты машинистов</t>
        </is>
      </c>
      <c r="I1957" s="437" t="n"/>
      <c r="J1957" s="437" t="n"/>
      <c r="K1957" s="437" t="n">
        <v>208</v>
      </c>
      <c r="L1957" s="437" t="n">
        <v>22</v>
      </c>
      <c r="M1957" s="437" t="n">
        <v>3</v>
      </c>
      <c r="N1957" s="437" t="inlineStr"/>
      <c r="O1957" s="437" t="n">
        <v>7</v>
      </c>
      <c r="P1957" s="437" t="n"/>
      <c r="Q1957" s="437" t="n"/>
      <c r="R1957" s="437" t="n"/>
      <c r="S1957" s="437" t="n"/>
      <c r="T1957" s="437" t="n"/>
      <c r="U1957" s="437" t="n"/>
      <c r="V1957" s="437" t="n"/>
      <c r="W1957" s="437" t="n">
        <v>0</v>
      </c>
      <c r="X1957" s="437" t="n">
        <v>1</v>
      </c>
      <c r="Y1957" s="437" t="n">
        <v>0</v>
      </c>
      <c r="Z1957" s="437" t="n"/>
      <c r="AA1957" s="437" t="n"/>
      <c r="AB1957" s="437" t="n"/>
    </row>
    <row r="1958">
      <c r="A1958" s="437" t="n">
        <v>50</v>
      </c>
      <c r="B1958" s="437" t="n">
        <v>0</v>
      </c>
      <c r="C1958" s="437" t="n">
        <v>0</v>
      </c>
      <c r="D1958" s="437" t="n">
        <v>1</v>
      </c>
      <c r="E1958" s="437" t="n">
        <v>209</v>
      </c>
      <c r="F1958" s="437">
        <f>ROUND(Source!W1934,O1958)</f>
        <v/>
      </c>
      <c r="G1958" s="437" t="inlineStr">
        <is>
          <t>ТранспМат</t>
        </is>
      </c>
      <c r="H1958" s="437" t="inlineStr">
        <is>
          <t>Транспорт материалов</t>
        </is>
      </c>
      <c r="I1958" s="437" t="n"/>
      <c r="J1958" s="437" t="n"/>
      <c r="K1958" s="437" t="n">
        <v>209</v>
      </c>
      <c r="L1958" s="437" t="n">
        <v>23</v>
      </c>
      <c r="M1958" s="437" t="n">
        <v>3</v>
      </c>
      <c r="N1958" s="437" t="inlineStr"/>
      <c r="O1958" s="437" t="n">
        <v>0</v>
      </c>
      <c r="P1958" s="437" t="n"/>
      <c r="Q1958" s="437" t="n"/>
      <c r="R1958" s="437" t="n"/>
      <c r="S1958" s="437" t="n"/>
      <c r="T1958" s="437" t="n"/>
      <c r="U1958" s="437" t="n"/>
      <c r="V1958" s="437" t="n"/>
      <c r="W1958" s="437" t="n">
        <v>0</v>
      </c>
      <c r="X1958" s="437" t="n">
        <v>1</v>
      </c>
      <c r="Y1958" s="437" t="n">
        <v>0</v>
      </c>
      <c r="Z1958" s="437" t="n"/>
      <c r="AA1958" s="437" t="n"/>
      <c r="AB1958" s="437" t="n"/>
    </row>
    <row r="1959">
      <c r="A1959" s="437" t="n">
        <v>50</v>
      </c>
      <c r="B1959" s="437" t="n">
        <v>0</v>
      </c>
      <c r="C1959" s="437" t="n">
        <v>0</v>
      </c>
      <c r="D1959" s="437" t="n">
        <v>1</v>
      </c>
      <c r="E1959" s="437" t="n">
        <v>233</v>
      </c>
      <c r="F1959" s="437">
        <f>ROUND(Source!BD1934,O1959)</f>
        <v/>
      </c>
      <c r="G1959" s="437" t="inlineStr">
        <is>
          <t>Перевозка</t>
        </is>
      </c>
      <c r="H1959" s="437" t="inlineStr">
        <is>
          <t>Перевозка грузов</t>
        </is>
      </c>
      <c r="I1959" s="437" t="n"/>
      <c r="J1959" s="437" t="n"/>
      <c r="K1959" s="437" t="n">
        <v>233</v>
      </c>
      <c r="L1959" s="437" t="n">
        <v>24</v>
      </c>
      <c r="M1959" s="437" t="n">
        <v>3</v>
      </c>
      <c r="N1959" s="437" t="inlineStr"/>
      <c r="O1959" s="437" t="n">
        <v>0</v>
      </c>
      <c r="P1959" s="437" t="n"/>
      <c r="Q1959" s="437" t="n"/>
      <c r="R1959" s="437" t="n"/>
      <c r="S1959" s="437" t="n"/>
      <c r="T1959" s="437" t="n"/>
      <c r="U1959" s="437" t="n"/>
      <c r="V1959" s="437" t="n"/>
      <c r="W1959" s="437" t="n">
        <v>0</v>
      </c>
      <c r="X1959" s="437" t="n">
        <v>1</v>
      </c>
      <c r="Y1959" s="437" t="n">
        <v>0</v>
      </c>
      <c r="Z1959" s="437" t="n"/>
      <c r="AA1959" s="437" t="n"/>
      <c r="AB1959" s="437" t="n"/>
    </row>
    <row r="1960">
      <c r="A1960" s="437" t="n">
        <v>50</v>
      </c>
      <c r="B1960" s="437" t="n">
        <v>0</v>
      </c>
      <c r="C1960" s="437" t="n">
        <v>0</v>
      </c>
      <c r="D1960" s="437" t="n">
        <v>1</v>
      </c>
      <c r="E1960" s="437" t="n">
        <v>210</v>
      </c>
      <c r="F1960" s="437">
        <f>ROUND(Source!X1934,O1960)</f>
        <v/>
      </c>
      <c r="G1960" s="437" t="inlineStr">
        <is>
          <t>НР</t>
        </is>
      </c>
      <c r="H1960" s="437" t="inlineStr">
        <is>
          <t>Накладные расходы</t>
        </is>
      </c>
      <c r="I1960" s="437" t="n"/>
      <c r="J1960" s="437" t="n"/>
      <c r="K1960" s="437" t="n">
        <v>210</v>
      </c>
      <c r="L1960" s="437" t="n">
        <v>25</v>
      </c>
      <c r="M1960" s="437" t="n">
        <v>3</v>
      </c>
      <c r="N1960" s="437" t="inlineStr"/>
      <c r="O1960" s="437" t="n">
        <v>0</v>
      </c>
      <c r="P1960" s="437" t="n"/>
      <c r="Q1960" s="437" t="n"/>
      <c r="R1960" s="437" t="n"/>
      <c r="S1960" s="437" t="n"/>
      <c r="T1960" s="437" t="n"/>
      <c r="U1960" s="437" t="n"/>
      <c r="V1960" s="437" t="n"/>
      <c r="W1960" s="437" t="n">
        <v>0</v>
      </c>
      <c r="X1960" s="437" t="n">
        <v>1</v>
      </c>
      <c r="Y1960" s="437" t="n">
        <v>0</v>
      </c>
      <c r="Z1960" s="437" t="n"/>
      <c r="AA1960" s="437" t="n"/>
      <c r="AB1960" s="437" t="n"/>
    </row>
    <row r="1961">
      <c r="A1961" s="437" t="n">
        <v>50</v>
      </c>
      <c r="B1961" s="437" t="n">
        <v>0</v>
      </c>
      <c r="C1961" s="437" t="n">
        <v>0</v>
      </c>
      <c r="D1961" s="437" t="n">
        <v>1</v>
      </c>
      <c r="E1961" s="437" t="n">
        <v>211</v>
      </c>
      <c r="F1961" s="437">
        <f>ROUND(Source!Y1934,O1961)</f>
        <v/>
      </c>
      <c r="G1961" s="437" t="inlineStr">
        <is>
          <t>СмПриб</t>
        </is>
      </c>
      <c r="H1961" s="437" t="inlineStr">
        <is>
          <t>Сметная прибыль</t>
        </is>
      </c>
      <c r="I1961" s="437" t="n"/>
      <c r="J1961" s="437" t="n"/>
      <c r="K1961" s="437" t="n">
        <v>211</v>
      </c>
      <c r="L1961" s="437" t="n">
        <v>26</v>
      </c>
      <c r="M1961" s="437" t="n">
        <v>3</v>
      </c>
      <c r="N1961" s="437" t="inlineStr"/>
      <c r="O1961" s="437" t="n">
        <v>0</v>
      </c>
      <c r="P1961" s="437" t="n"/>
      <c r="Q1961" s="437" t="n"/>
      <c r="R1961" s="437" t="n"/>
      <c r="S1961" s="437" t="n"/>
      <c r="T1961" s="437" t="n"/>
      <c r="U1961" s="437" t="n"/>
      <c r="V1961" s="437" t="n"/>
      <c r="W1961" s="437" t="n">
        <v>0</v>
      </c>
      <c r="X1961" s="437" t="n">
        <v>1</v>
      </c>
      <c r="Y1961" s="437" t="n">
        <v>0</v>
      </c>
      <c r="Z1961" s="437" t="n"/>
      <c r="AA1961" s="437" t="n"/>
      <c r="AB1961" s="437" t="n"/>
    </row>
    <row r="1962">
      <c r="A1962" s="437" t="n">
        <v>50</v>
      </c>
      <c r="B1962" s="437" t="n">
        <v>0</v>
      </c>
      <c r="C1962" s="437" t="n">
        <v>0</v>
      </c>
      <c r="D1962" s="437" t="n">
        <v>1</v>
      </c>
      <c r="E1962" s="437" t="n">
        <v>224</v>
      </c>
      <c r="F1962" s="437">
        <f>ROUND(Source!AR1934,O1962)</f>
        <v/>
      </c>
      <c r="G1962" s="437" t="inlineStr">
        <is>
          <t>Всего</t>
        </is>
      </c>
      <c r="H1962" s="437" t="inlineStr">
        <is>
          <t>Всего с НР и СП</t>
        </is>
      </c>
      <c r="I1962" s="437" t="n"/>
      <c r="J1962" s="437" t="n"/>
      <c r="K1962" s="437" t="n">
        <v>224</v>
      </c>
      <c r="L1962" s="437" t="n">
        <v>27</v>
      </c>
      <c r="M1962" s="437" t="n">
        <v>3</v>
      </c>
      <c r="N1962" s="437" t="inlineStr"/>
      <c r="O1962" s="437" t="n">
        <v>0</v>
      </c>
      <c r="P1962" s="437" t="n"/>
      <c r="Q1962" s="437" t="n"/>
      <c r="R1962" s="437" t="n"/>
      <c r="S1962" s="437" t="n"/>
      <c r="T1962" s="437" t="n"/>
      <c r="U1962" s="437" t="n"/>
      <c r="V1962" s="437" t="n"/>
      <c r="W1962" s="437" t="n">
        <v>0</v>
      </c>
      <c r="X1962" s="437" t="n">
        <v>1</v>
      </c>
      <c r="Y1962" s="437" t="n">
        <v>0</v>
      </c>
      <c r="Z1962" s="437" t="n"/>
      <c r="AA1962" s="437" t="n"/>
      <c r="AB1962" s="437" t="n"/>
    </row>
    <row r="1963">
      <c r="A1963" s="437" t="n">
        <v>50</v>
      </c>
      <c r="B1963" s="437" t="n">
        <v>0</v>
      </c>
      <c r="C1963" s="437" t="n">
        <v>0</v>
      </c>
      <c r="D1963" s="437" t="n">
        <v>2</v>
      </c>
      <c r="E1963" s="437" t="n">
        <v>0</v>
      </c>
      <c r="F1963" s="437">
        <f>ROUND(F1962,O1963)</f>
        <v/>
      </c>
      <c r="G1963" s="437" t="inlineStr">
        <is>
          <t>и1</t>
        </is>
      </c>
      <c r="H1963" s="437" t="inlineStr">
        <is>
          <t>Итого</t>
        </is>
      </c>
      <c r="I1963" s="437" t="n"/>
      <c r="J1963" s="437" t="n"/>
      <c r="K1963" s="437" t="n">
        <v>212</v>
      </c>
      <c r="L1963" s="437" t="n">
        <v>28</v>
      </c>
      <c r="M1963" s="437" t="n">
        <v>0</v>
      </c>
      <c r="N1963" s="437" t="inlineStr"/>
      <c r="O1963" s="437" t="n">
        <v>0</v>
      </c>
      <c r="P1963" s="437" t="n"/>
      <c r="Q1963" s="437" t="n"/>
      <c r="R1963" s="437" t="n"/>
      <c r="S1963" s="437" t="n"/>
      <c r="T1963" s="437" t="n"/>
      <c r="U1963" s="437" t="n"/>
      <c r="V1963" s="437" t="n"/>
      <c r="W1963" s="437" t="n">
        <v>0</v>
      </c>
      <c r="X1963" s="437" t="n">
        <v>1</v>
      </c>
      <c r="Y1963" s="437" t="n">
        <v>0</v>
      </c>
      <c r="Z1963" s="437" t="n"/>
      <c r="AA1963" s="437" t="n"/>
      <c r="AB1963" s="437" t="n"/>
    </row>
    <row r="1964">
      <c r="A1964" s="437" t="n">
        <v>50</v>
      </c>
      <c r="B1964" s="437" t="n">
        <v>0</v>
      </c>
      <c r="C1964" s="437" t="n">
        <v>0</v>
      </c>
      <c r="D1964" s="437" t="n">
        <v>2</v>
      </c>
      <c r="E1964" s="437" t="n">
        <v>0</v>
      </c>
      <c r="F1964" s="437">
        <f>ROUND(F1963*0.22,O1964)</f>
        <v/>
      </c>
      <c r="G1964" s="437" t="inlineStr">
        <is>
          <t>и2</t>
        </is>
      </c>
      <c r="H1964" s="437" t="inlineStr">
        <is>
          <t>НДС 22%</t>
        </is>
      </c>
      <c r="I1964" s="437" t="n"/>
      <c r="J1964" s="437" t="n"/>
      <c r="K1964" s="437" t="n">
        <v>212</v>
      </c>
      <c r="L1964" s="437" t="n">
        <v>29</v>
      </c>
      <c r="M1964" s="437" t="n">
        <v>0</v>
      </c>
      <c r="N1964" s="437" t="inlineStr"/>
      <c r="O1964" s="437" t="n">
        <v>0</v>
      </c>
      <c r="P1964" s="437" t="n"/>
      <c r="Q1964" s="437" t="n"/>
      <c r="R1964" s="437" t="n"/>
      <c r="S1964" s="437" t="n"/>
      <c r="T1964" s="437" t="n"/>
      <c r="U1964" s="437" t="n"/>
      <c r="V1964" s="437" t="n"/>
      <c r="W1964" s="437" t="n">
        <v>0</v>
      </c>
      <c r="X1964" s="437" t="n">
        <v>1</v>
      </c>
      <c r="Y1964" s="437" t="n">
        <v>0</v>
      </c>
      <c r="Z1964" s="437" t="n"/>
      <c r="AA1964" s="437" t="n"/>
      <c r="AB1964" s="437" t="n"/>
    </row>
    <row r="1965">
      <c r="A1965" s="437" t="n">
        <v>50</v>
      </c>
      <c r="B1965" s="437" t="n">
        <v>0</v>
      </c>
      <c r="C1965" s="437" t="n">
        <v>0</v>
      </c>
      <c r="D1965" s="437" t="n">
        <v>2</v>
      </c>
      <c r="E1965" s="437" t="n">
        <v>213</v>
      </c>
      <c r="F1965" s="437">
        <f>ROUND(F1963+F1964,O1965)</f>
        <v/>
      </c>
      <c r="G1965" s="437" t="inlineStr">
        <is>
          <t>и3</t>
        </is>
      </c>
      <c r="H1965" s="437" t="inlineStr">
        <is>
          <t>Всего</t>
        </is>
      </c>
      <c r="I1965" s="437" t="n"/>
      <c r="J1965" s="437" t="n"/>
      <c r="K1965" s="437" t="n">
        <v>212</v>
      </c>
      <c r="L1965" s="437" t="n">
        <v>30</v>
      </c>
      <c r="M1965" s="437" t="n">
        <v>0</v>
      </c>
      <c r="N1965" s="437" t="inlineStr"/>
      <c r="O1965" s="437" t="n">
        <v>0</v>
      </c>
      <c r="P1965" s="437" t="n"/>
      <c r="Q1965" s="437" t="n"/>
      <c r="R1965" s="437" t="n"/>
      <c r="S1965" s="437" t="n"/>
      <c r="T1965" s="437" t="n"/>
      <c r="U1965" s="437" t="n"/>
      <c r="V1965" s="437" t="n"/>
      <c r="W1965" s="437" t="n">
        <v>0</v>
      </c>
      <c r="X1965" s="437" t="n">
        <v>1</v>
      </c>
      <c r="Y1965" s="437" t="n">
        <v>0</v>
      </c>
      <c r="Z1965" s="437" t="n"/>
      <c r="AA1965" s="437" t="n"/>
      <c r="AB1965" s="437" t="n"/>
    </row>
    <row r="1966"/>
    <row r="1967">
      <c r="A1967" s="434" t="n">
        <v>3</v>
      </c>
      <c r="B1967" s="434" t="n">
        <v>0</v>
      </c>
      <c r="C1967" s="434" t="n"/>
      <c r="D1967" s="434">
        <f>ROW(A1973)</f>
        <v/>
      </c>
      <c r="E1967" s="434" t="n"/>
      <c r="F1967" s="434" t="inlineStr">
        <is>
          <t>Новая локальная смета</t>
        </is>
      </c>
      <c r="G1967" s="434" t="inlineStr">
        <is>
          <t>Московская 7</t>
        </is>
      </c>
      <c r="H1967" s="434" t="inlineStr"/>
      <c r="I1967" s="434" t="n">
        <v>0</v>
      </c>
      <c r="J1967" s="434" t="inlineStr"/>
      <c r="K1967" s="434" t="n">
        <v>-1</v>
      </c>
      <c r="L1967" s="434" t="inlineStr">
        <is>
          <t>Новая локальная смета</t>
        </is>
      </c>
      <c r="M1967" s="434" t="inlineStr"/>
      <c r="N1967" s="434" t="n"/>
      <c r="O1967" s="434" t="n"/>
      <c r="P1967" s="434" t="n"/>
      <c r="Q1967" s="434" t="n"/>
      <c r="R1967" s="434" t="n"/>
      <c r="S1967" s="434" t="n">
        <v>0</v>
      </c>
      <c r="T1967" s="434" t="n"/>
      <c r="U1967" s="434" t="inlineStr"/>
      <c r="V1967" s="434" t="n">
        <v>0</v>
      </c>
      <c r="W1967" s="434" t="n"/>
      <c r="X1967" s="434" t="n"/>
      <c r="Y1967" s="434" t="n"/>
      <c r="Z1967" s="434" t="n"/>
      <c r="AA1967" s="434" t="n"/>
      <c r="AB1967" s="434" t="inlineStr"/>
      <c r="AC1967" s="434" t="inlineStr"/>
      <c r="AD1967" s="434" t="inlineStr"/>
      <c r="AE1967" s="434" t="inlineStr"/>
      <c r="AF1967" s="434" t="inlineStr"/>
      <c r="AG1967" s="434" t="inlineStr"/>
      <c r="AH1967" s="434" t="n"/>
      <c r="AI1967" s="434" t="n"/>
      <c r="AJ1967" s="434" t="n"/>
      <c r="AK1967" s="434" t="n"/>
      <c r="AL1967" s="434" t="n"/>
      <c r="AM1967" s="434" t="n"/>
      <c r="AN1967" s="434" t="n"/>
      <c r="AO1967" s="434" t="n"/>
      <c r="AP1967" s="434" t="inlineStr"/>
      <c r="AQ1967" s="434" t="inlineStr"/>
      <c r="AR1967" s="434" t="inlineStr"/>
      <c r="AS1967" s="434" t="n"/>
      <c r="AT1967" s="434" t="n"/>
      <c r="AU1967" s="434" t="n"/>
      <c r="AV1967" s="434" t="n"/>
      <c r="AW1967" s="434" t="n"/>
      <c r="AX1967" s="434" t="n"/>
      <c r="AY1967" s="434" t="n"/>
      <c r="AZ1967" s="434" t="inlineStr"/>
      <c r="BA1967" s="434" t="n"/>
      <c r="BB1967" s="434" t="inlineStr"/>
      <c r="BC1967" s="434" t="inlineStr"/>
      <c r="BD1967" s="434" t="inlineStr"/>
      <c r="BE1967" s="434" t="inlineStr"/>
      <c r="BF1967" s="434" t="inlineStr"/>
      <c r="BG1967" s="434" t="inlineStr"/>
      <c r="BH1967" s="434" t="inlineStr"/>
      <c r="BI1967" s="434" t="inlineStr"/>
      <c r="BJ1967" s="434" t="inlineStr"/>
      <c r="BK1967" s="434" t="inlineStr"/>
      <c r="BL1967" s="434" t="inlineStr"/>
      <c r="BM1967" s="434" t="inlineStr"/>
      <c r="BN1967" s="434" t="inlineStr"/>
      <c r="BO1967" s="434" t="inlineStr"/>
      <c r="BP1967" s="434" t="inlineStr"/>
      <c r="BQ1967" s="434" t="n"/>
      <c r="BR1967" s="434" t="n"/>
      <c r="BS1967" s="434" t="n"/>
      <c r="BT1967" s="434" t="n"/>
      <c r="BU1967" s="434" t="n"/>
      <c r="BV1967" s="434" t="n"/>
      <c r="BW1967" s="434" t="n"/>
      <c r="BX1967" s="434" t="n">
        <v>0</v>
      </c>
      <c r="BY1967" s="434" t="n"/>
      <c r="BZ1967" s="434" t="n"/>
      <c r="CA1967" s="434" t="n"/>
      <c r="CB1967" s="434" t="n"/>
      <c r="CC1967" s="434" t="n"/>
      <c r="CD1967" s="434" t="n"/>
      <c r="CE1967" s="434" t="n"/>
      <c r="CF1967" s="434" t="n">
        <v>0</v>
      </c>
      <c r="CG1967" s="434" t="n">
        <v>0</v>
      </c>
      <c r="CH1967" s="434" t="n"/>
      <c r="CI1967" s="434" t="inlineStr"/>
      <c r="CJ1967" s="434" t="inlineStr"/>
      <c r="CK1967" t="inlineStr"/>
      <c r="CL1967" t="inlineStr"/>
      <c r="CM1967" t="inlineStr"/>
      <c r="CN1967" t="inlineStr"/>
      <c r="CO1967" t="inlineStr"/>
      <c r="CP1967" t="inlineStr"/>
      <c r="CQ1967" t="inlineStr"/>
    </row>
    <row r="1968"/>
    <row r="1969">
      <c r="A1969" s="435" t="n">
        <v>52</v>
      </c>
      <c r="B1969" s="435">
        <f>B1973</f>
        <v/>
      </c>
      <c r="C1969" s="435">
        <f>C1973</f>
        <v/>
      </c>
      <c r="D1969" s="435">
        <f>D1973</f>
        <v/>
      </c>
      <c r="E1969" s="435">
        <f>E1973</f>
        <v/>
      </c>
      <c r="F1969" s="435">
        <f>F1973</f>
        <v/>
      </c>
      <c r="G1969" s="435">
        <f>G1973</f>
        <v/>
      </c>
      <c r="H1969" s="435" t="n"/>
      <c r="I1969" s="435" t="n"/>
      <c r="J1969" s="435" t="n"/>
      <c r="K1969" s="435" t="n"/>
      <c r="L1969" s="435" t="n"/>
      <c r="M1969" s="435" t="n"/>
      <c r="N1969" s="435" t="n"/>
      <c r="O1969" s="435">
        <f>O1973</f>
        <v/>
      </c>
      <c r="P1969" s="435">
        <f>P1973</f>
        <v/>
      </c>
      <c r="Q1969" s="435">
        <f>Q1973</f>
        <v/>
      </c>
      <c r="R1969" s="435">
        <f>R1973</f>
        <v/>
      </c>
      <c r="S1969" s="435">
        <f>S1973</f>
        <v/>
      </c>
      <c r="T1969" s="435">
        <f>T1973</f>
        <v/>
      </c>
      <c r="U1969" s="435">
        <f>U1973</f>
        <v/>
      </c>
      <c r="V1969" s="435">
        <f>V1973</f>
        <v/>
      </c>
      <c r="W1969" s="435">
        <f>W1973</f>
        <v/>
      </c>
      <c r="X1969" s="435">
        <f>X1973</f>
        <v/>
      </c>
      <c r="Y1969" s="435">
        <f>Y1973</f>
        <v/>
      </c>
      <c r="Z1969" s="435">
        <f>Z1973</f>
        <v/>
      </c>
      <c r="AA1969" s="435">
        <f>AA1973</f>
        <v/>
      </c>
      <c r="AB1969" s="435">
        <f>AB1973</f>
        <v/>
      </c>
      <c r="AC1969" s="435">
        <f>AC1973</f>
        <v/>
      </c>
      <c r="AD1969" s="435">
        <f>AD1973</f>
        <v/>
      </c>
      <c r="AE1969" s="435">
        <f>AE1973</f>
        <v/>
      </c>
      <c r="AF1969" s="435">
        <f>AF1973</f>
        <v/>
      </c>
      <c r="AG1969" s="435">
        <f>AG1973</f>
        <v/>
      </c>
      <c r="AH1969" s="435">
        <f>AH1973</f>
        <v/>
      </c>
      <c r="AI1969" s="435">
        <f>AI1973</f>
        <v/>
      </c>
      <c r="AJ1969" s="435">
        <f>AJ1973</f>
        <v/>
      </c>
      <c r="AK1969" s="435">
        <f>AK1973</f>
        <v/>
      </c>
      <c r="AL1969" s="435">
        <f>AL1973</f>
        <v/>
      </c>
      <c r="AM1969" s="435">
        <f>AM1973</f>
        <v/>
      </c>
      <c r="AN1969" s="435">
        <f>AN1973</f>
        <v/>
      </c>
      <c r="AO1969" s="435">
        <f>AO1973</f>
        <v/>
      </c>
      <c r="AP1969" s="435">
        <f>AP1973</f>
        <v/>
      </c>
      <c r="AQ1969" s="435">
        <f>AQ1973</f>
        <v/>
      </c>
      <c r="AR1969" s="435">
        <f>AR1973</f>
        <v/>
      </c>
      <c r="AS1969" s="435">
        <f>AS1973</f>
        <v/>
      </c>
      <c r="AT1969" s="435">
        <f>AT1973</f>
        <v/>
      </c>
      <c r="AU1969" s="435">
        <f>AU1973</f>
        <v/>
      </c>
      <c r="AV1969" s="435">
        <f>AV1973</f>
        <v/>
      </c>
      <c r="AW1969" s="435">
        <f>AW1973</f>
        <v/>
      </c>
      <c r="AX1969" s="435">
        <f>AX1973</f>
        <v/>
      </c>
      <c r="AY1969" s="435">
        <f>AY1973</f>
        <v/>
      </c>
      <c r="AZ1969" s="435">
        <f>AZ1973</f>
        <v/>
      </c>
      <c r="BA1969" s="435">
        <f>BA1973</f>
        <v/>
      </c>
      <c r="BB1969" s="435">
        <f>BB1973</f>
        <v/>
      </c>
      <c r="BC1969" s="435">
        <f>BC1973</f>
        <v/>
      </c>
      <c r="BD1969" s="435">
        <f>BD1973</f>
        <v/>
      </c>
      <c r="BE1969" s="435">
        <f>BE1973</f>
        <v/>
      </c>
      <c r="BF1969" s="435">
        <f>BF1973</f>
        <v/>
      </c>
      <c r="BG1969" s="435">
        <f>BG1973</f>
        <v/>
      </c>
      <c r="BH1969" s="435">
        <f>BH1973</f>
        <v/>
      </c>
      <c r="BI1969" s="435">
        <f>BI1973</f>
        <v/>
      </c>
      <c r="BJ1969" s="435">
        <f>BJ1973</f>
        <v/>
      </c>
      <c r="BK1969" s="435">
        <f>BK1973</f>
        <v/>
      </c>
      <c r="BL1969" s="435">
        <f>BL1973</f>
        <v/>
      </c>
      <c r="BM1969" s="435">
        <f>BM1973</f>
        <v/>
      </c>
      <c r="BN1969" s="435">
        <f>BN1973</f>
        <v/>
      </c>
      <c r="BO1969" s="435">
        <f>BO1973</f>
        <v/>
      </c>
      <c r="BP1969" s="435">
        <f>BP1973</f>
        <v/>
      </c>
      <c r="BQ1969" s="435">
        <f>BQ1973</f>
        <v/>
      </c>
      <c r="BR1969" s="435">
        <f>BR1973</f>
        <v/>
      </c>
      <c r="BS1969" s="435">
        <f>BS1973</f>
        <v/>
      </c>
      <c r="BT1969" s="435">
        <f>BT1973</f>
        <v/>
      </c>
      <c r="BU1969" s="435">
        <f>BU1973</f>
        <v/>
      </c>
      <c r="BV1969" s="435">
        <f>BV1973</f>
        <v/>
      </c>
      <c r="BW1969" s="435">
        <f>BW1973</f>
        <v/>
      </c>
      <c r="BX1969" s="435">
        <f>BX1973</f>
        <v/>
      </c>
      <c r="BY1969" s="435">
        <f>BY1973</f>
        <v/>
      </c>
      <c r="BZ1969" s="435">
        <f>BZ1973</f>
        <v/>
      </c>
      <c r="CA1969" s="435">
        <f>CA1973</f>
        <v/>
      </c>
      <c r="CB1969" s="435">
        <f>CB1973</f>
        <v/>
      </c>
      <c r="CC1969" s="435">
        <f>CC1973</f>
        <v/>
      </c>
      <c r="CD1969" s="435">
        <f>CD1973</f>
        <v/>
      </c>
      <c r="CE1969" s="435">
        <f>CE1973</f>
        <v/>
      </c>
      <c r="CF1969" s="435">
        <f>CF1973</f>
        <v/>
      </c>
      <c r="CG1969" s="435">
        <f>CG1973</f>
        <v/>
      </c>
      <c r="CH1969" s="435">
        <f>CH1973</f>
        <v/>
      </c>
      <c r="CI1969" s="435">
        <f>CI1973</f>
        <v/>
      </c>
      <c r="CJ1969" s="435">
        <f>CJ1973</f>
        <v/>
      </c>
      <c r="CK1969" s="435">
        <f>CK1973</f>
        <v/>
      </c>
      <c r="CL1969" s="435">
        <f>CL1973</f>
        <v/>
      </c>
      <c r="CM1969" s="435">
        <f>CM1973</f>
        <v/>
      </c>
      <c r="CN1969" s="435">
        <f>CN1973</f>
        <v/>
      </c>
      <c r="CO1969" s="435">
        <f>CO1973</f>
        <v/>
      </c>
      <c r="CP1969" s="435">
        <f>CP1973</f>
        <v/>
      </c>
      <c r="CQ1969" s="435">
        <f>CQ1973</f>
        <v/>
      </c>
      <c r="CR1969" s="435">
        <f>CR1973</f>
        <v/>
      </c>
      <c r="CS1969" s="435">
        <f>CS1973</f>
        <v/>
      </c>
      <c r="CT1969" s="435">
        <f>CT1973</f>
        <v/>
      </c>
      <c r="CU1969" s="435">
        <f>CU1973</f>
        <v/>
      </c>
      <c r="CV1969" s="435">
        <f>CV1973</f>
        <v/>
      </c>
      <c r="CW1969" s="435">
        <f>CW1973</f>
        <v/>
      </c>
      <c r="CX1969" s="435">
        <f>CX1973</f>
        <v/>
      </c>
      <c r="CY1969" s="435">
        <f>CY1973</f>
        <v/>
      </c>
      <c r="CZ1969" s="435">
        <f>CZ1973</f>
        <v/>
      </c>
      <c r="DA1969" s="435">
        <f>DA1973</f>
        <v/>
      </c>
      <c r="DB1969" s="435">
        <f>DB1973</f>
        <v/>
      </c>
      <c r="DC1969" s="435">
        <f>DC1973</f>
        <v/>
      </c>
      <c r="DD1969" s="435">
        <f>DD1973</f>
        <v/>
      </c>
      <c r="DE1969" s="435">
        <f>DE1973</f>
        <v/>
      </c>
      <c r="DF1969" s="435">
        <f>DF1973</f>
        <v/>
      </c>
      <c r="DG1969" s="436">
        <f>DG1973</f>
        <v/>
      </c>
      <c r="DH1969" s="436">
        <f>DH1973</f>
        <v/>
      </c>
      <c r="DI1969" s="436">
        <f>DI1973</f>
        <v/>
      </c>
      <c r="DJ1969" s="436">
        <f>DJ1973</f>
        <v/>
      </c>
      <c r="DK1969" s="436">
        <f>DK1973</f>
        <v/>
      </c>
      <c r="DL1969" s="436">
        <f>DL1973</f>
        <v/>
      </c>
      <c r="DM1969" s="436">
        <f>DM1973</f>
        <v/>
      </c>
      <c r="DN1969" s="436">
        <f>DN1973</f>
        <v/>
      </c>
      <c r="DO1969" s="436">
        <f>DO1973</f>
        <v/>
      </c>
      <c r="DP1969" s="436">
        <f>DP1973</f>
        <v/>
      </c>
      <c r="DQ1969" s="436">
        <f>DQ1973</f>
        <v/>
      </c>
      <c r="DR1969" s="436">
        <f>DR1973</f>
        <v/>
      </c>
      <c r="DS1969" s="436">
        <f>DS1973</f>
        <v/>
      </c>
      <c r="DT1969" s="436">
        <f>DT1973</f>
        <v/>
      </c>
      <c r="DU1969" s="436">
        <f>DU1973</f>
        <v/>
      </c>
      <c r="DV1969" s="436">
        <f>DV1973</f>
        <v/>
      </c>
      <c r="DW1969" s="436">
        <f>DW1973</f>
        <v/>
      </c>
      <c r="DX1969" s="436">
        <f>DX1973</f>
        <v/>
      </c>
      <c r="DY1969" s="436">
        <f>DY1973</f>
        <v/>
      </c>
      <c r="DZ1969" s="436">
        <f>DZ1973</f>
        <v/>
      </c>
      <c r="EA1969" s="436">
        <f>EA1973</f>
        <v/>
      </c>
      <c r="EB1969" s="436">
        <f>EB1973</f>
        <v/>
      </c>
      <c r="EC1969" s="436">
        <f>EC1973</f>
        <v/>
      </c>
      <c r="ED1969" s="436">
        <f>ED1973</f>
        <v/>
      </c>
      <c r="EE1969" s="436">
        <f>EE1973</f>
        <v/>
      </c>
      <c r="EF1969" s="436">
        <f>EF1973</f>
        <v/>
      </c>
      <c r="EG1969" s="436">
        <f>EG1973</f>
        <v/>
      </c>
      <c r="EH1969" s="436">
        <f>EH1973</f>
        <v/>
      </c>
      <c r="EI1969" s="436">
        <f>EI1973</f>
        <v/>
      </c>
      <c r="EJ1969" s="436">
        <f>EJ1973</f>
        <v/>
      </c>
      <c r="EK1969" s="436">
        <f>EK1973</f>
        <v/>
      </c>
      <c r="EL1969" s="436">
        <f>EL1973</f>
        <v/>
      </c>
      <c r="EM1969" s="436">
        <f>EM1973</f>
        <v/>
      </c>
      <c r="EN1969" s="436">
        <f>EN1973</f>
        <v/>
      </c>
      <c r="EO1969" s="436">
        <f>EO1973</f>
        <v/>
      </c>
      <c r="EP1969" s="436">
        <f>EP1973</f>
        <v/>
      </c>
      <c r="EQ1969" s="436">
        <f>EQ1973</f>
        <v/>
      </c>
      <c r="ER1969" s="436">
        <f>ER1973</f>
        <v/>
      </c>
      <c r="ES1969" s="436">
        <f>ES1973</f>
        <v/>
      </c>
      <c r="ET1969" s="436">
        <f>ET1973</f>
        <v/>
      </c>
      <c r="EU1969" s="436">
        <f>EU1973</f>
        <v/>
      </c>
      <c r="EV1969" s="436">
        <f>EV1973</f>
        <v/>
      </c>
      <c r="EW1969" s="436">
        <f>EW1973</f>
        <v/>
      </c>
      <c r="EX1969" s="436">
        <f>EX1973</f>
        <v/>
      </c>
      <c r="EY1969" s="436">
        <f>EY1973</f>
        <v/>
      </c>
      <c r="EZ1969" s="436">
        <f>EZ1973</f>
        <v/>
      </c>
      <c r="FA1969" s="436">
        <f>FA1973</f>
        <v/>
      </c>
      <c r="FB1969" s="436">
        <f>FB1973</f>
        <v/>
      </c>
      <c r="FC1969" s="436">
        <f>FC1973</f>
        <v/>
      </c>
      <c r="FD1969" s="436">
        <f>FD1973</f>
        <v/>
      </c>
      <c r="FE1969" s="436">
        <f>FE1973</f>
        <v/>
      </c>
      <c r="FF1969" s="436">
        <f>FF1973</f>
        <v/>
      </c>
      <c r="FG1969" s="436">
        <f>FG1973</f>
        <v/>
      </c>
      <c r="FH1969" s="436">
        <f>FH1973</f>
        <v/>
      </c>
      <c r="FI1969" s="436">
        <f>FI1973</f>
        <v/>
      </c>
      <c r="FJ1969" s="436">
        <f>FJ1973</f>
        <v/>
      </c>
      <c r="FK1969" s="436">
        <f>FK1973</f>
        <v/>
      </c>
      <c r="FL1969" s="436">
        <f>FL1973</f>
        <v/>
      </c>
      <c r="FM1969" s="436">
        <f>FM1973</f>
        <v/>
      </c>
      <c r="FN1969" s="436">
        <f>FN1973</f>
        <v/>
      </c>
      <c r="FO1969" s="436">
        <f>FO1973</f>
        <v/>
      </c>
      <c r="FP1969" s="436">
        <f>FP1973</f>
        <v/>
      </c>
      <c r="FQ1969" s="436">
        <f>FQ1973</f>
        <v/>
      </c>
      <c r="FR1969" s="436">
        <f>FR1973</f>
        <v/>
      </c>
      <c r="FS1969" s="436">
        <f>FS1973</f>
        <v/>
      </c>
      <c r="FT1969" s="436">
        <f>FT1973</f>
        <v/>
      </c>
      <c r="FU1969" s="436">
        <f>FU1973</f>
        <v/>
      </c>
      <c r="FV1969" s="436">
        <f>FV1973</f>
        <v/>
      </c>
      <c r="FW1969" s="436">
        <f>FW1973</f>
        <v/>
      </c>
      <c r="FX1969" s="436">
        <f>FX1973</f>
        <v/>
      </c>
      <c r="FY1969" s="436">
        <f>FY1973</f>
        <v/>
      </c>
      <c r="FZ1969" s="436">
        <f>FZ1973</f>
        <v/>
      </c>
      <c r="GA1969" s="436">
        <f>GA1973</f>
        <v/>
      </c>
      <c r="GB1969" s="436">
        <f>GB1973</f>
        <v/>
      </c>
      <c r="GC1969" s="436">
        <f>GC1973</f>
        <v/>
      </c>
      <c r="GD1969" s="436">
        <f>GD1973</f>
        <v/>
      </c>
      <c r="GE1969" s="436">
        <f>GE1973</f>
        <v/>
      </c>
      <c r="GF1969" s="436">
        <f>GF1973</f>
        <v/>
      </c>
      <c r="GG1969" s="436">
        <f>GG1973</f>
        <v/>
      </c>
      <c r="GH1969" s="436">
        <f>GH1973</f>
        <v/>
      </c>
      <c r="GI1969" s="436">
        <f>GI1973</f>
        <v/>
      </c>
      <c r="GJ1969" s="436">
        <f>GJ1973</f>
        <v/>
      </c>
      <c r="GK1969" s="436">
        <f>GK1973</f>
        <v/>
      </c>
      <c r="GL1969" s="436">
        <f>GL1973</f>
        <v/>
      </c>
      <c r="GM1969" s="436">
        <f>GM1973</f>
        <v/>
      </c>
      <c r="GN1969" s="436">
        <f>GN1973</f>
        <v/>
      </c>
      <c r="GO1969" s="436">
        <f>GO1973</f>
        <v/>
      </c>
      <c r="GP1969" s="436">
        <f>GP1973</f>
        <v/>
      </c>
      <c r="GQ1969" s="436">
        <f>GQ1973</f>
        <v/>
      </c>
      <c r="GR1969" s="436">
        <f>GR1973</f>
        <v/>
      </c>
      <c r="GS1969" s="436">
        <f>GS1973</f>
        <v/>
      </c>
      <c r="GT1969" s="436">
        <f>GT1973</f>
        <v/>
      </c>
      <c r="GU1969" s="436">
        <f>GU1973</f>
        <v/>
      </c>
      <c r="GV1969" s="436">
        <f>GV1973</f>
        <v/>
      </c>
      <c r="GW1969" s="436">
        <f>GW1973</f>
        <v/>
      </c>
      <c r="GX1969" s="436">
        <f>GX1973</f>
        <v/>
      </c>
    </row>
    <row r="1970"/>
    <row r="1971">
      <c r="A1971" t="n">
        <v>17</v>
      </c>
      <c r="B1971" t="n">
        <v>0</v>
      </c>
      <c r="C1971">
        <f>ROW(SmtRes!A851)</f>
        <v/>
      </c>
      <c r="D1971">
        <f>ROW(EtalonRes!A786)</f>
        <v/>
      </c>
      <c r="E1971" t="inlineStr">
        <is>
          <t>1</t>
        </is>
      </c>
      <c r="F1971" t="inlineStr">
        <is>
          <t>16-07-005-1</t>
        </is>
      </c>
      <c r="G1971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1971" t="inlineStr">
        <is>
          <t>100 м трубопровода</t>
        </is>
      </c>
      <c r="I1971">
        <f>ROUND(ROUND(12/100,4),7)</f>
        <v/>
      </c>
      <c r="J1971" t="n">
        <v>0</v>
      </c>
      <c r="K1971">
        <f>ROUND(ROUND(12/100,4),7)</f>
        <v/>
      </c>
      <c r="O1971">
        <f>ROUND(CP1971,0)</f>
        <v/>
      </c>
      <c r="P1971">
        <f>ROUND(CQ1971*I1971,0)</f>
        <v/>
      </c>
      <c r="Q1971">
        <f>(ROUND((ROUND((((ET1971*ROUND(3,7)))*I1971),0)*BB1971),0)+ROUND((ROUND(((AE1971-((EU1971*ROUND(3,7))))*I1971),0)*BS1971),0))</f>
        <v/>
      </c>
      <c r="R1971">
        <f>(ROUND((ROUND((((EU1971*ROUND(3,7)))*I1971),0)*BS1971),0)+ROUND((ROUND(((AE1971-((EU1971*ROUND(3,7))))*I1971),0)*BS1971),0))</f>
        <v/>
      </c>
      <c r="S1971">
        <f>ROUND(CT1971*I1971,0)</f>
        <v/>
      </c>
      <c r="T1971">
        <f>ROUND(CU1971*I1971,0)</f>
        <v/>
      </c>
      <c r="U1971">
        <f>ROUND(CV1971*I1971,7)</f>
        <v/>
      </c>
      <c r="V1971">
        <f>ROUND(CW1971*I1971,7)</f>
        <v/>
      </c>
      <c r="W1971">
        <f>ROUND(CX1971*I1971,0)</f>
        <v/>
      </c>
      <c r="X1971">
        <f>ROUND(CY1971,0)</f>
        <v/>
      </c>
      <c r="Y1971">
        <f>ROUND(CZ1971,0)</f>
        <v/>
      </c>
      <c r="AA1971" t="n">
        <v>78869116</v>
      </c>
      <c r="AB1971">
        <f>ROUND((AC1971+AD1971+AF1971),2)</f>
        <v/>
      </c>
      <c r="AC1971">
        <f>ROUND(((ES1971*ROUND(3,7))),2)</f>
        <v/>
      </c>
      <c r="AD1971">
        <f>ROUND(((((ET1971*ROUND(3,7)))-((EU1971*ROUND(3,7))))+AE1971),2)</f>
        <v/>
      </c>
      <c r="AE1971">
        <f>ROUND(((EU1971*ROUND(3,7))),2)</f>
        <v/>
      </c>
      <c r="AF1971">
        <f>ROUND(((EV1971*ROUND(3,7))),2)</f>
        <v/>
      </c>
      <c r="AG1971">
        <f>ROUND((AP1971),2)</f>
        <v/>
      </c>
      <c r="AH1971">
        <f>((EW1971*ROUND(3,7)))</f>
        <v/>
      </c>
      <c r="AI1971">
        <f>((EX1971*ROUND(3,7)))</f>
        <v/>
      </c>
      <c r="AJ1971">
        <f>(AS1971)</f>
        <v/>
      </c>
      <c r="AK1971" t="n">
        <v>107.11</v>
      </c>
      <c r="AL1971" t="n">
        <v>4.28</v>
      </c>
      <c r="AM1971" t="n">
        <v>44.51</v>
      </c>
      <c r="AN1971" t="n">
        <v>0</v>
      </c>
      <c r="AO1971" t="n">
        <v>58.32</v>
      </c>
      <c r="AP1971" t="n">
        <v>0</v>
      </c>
      <c r="AQ1971" t="n">
        <v>5.01</v>
      </c>
      <c r="AR1971" t="n">
        <v>0</v>
      </c>
      <c r="AS1971" t="n">
        <v>0</v>
      </c>
      <c r="AT1971" t="n">
        <v>121</v>
      </c>
      <c r="AU1971" t="n">
        <v>72</v>
      </c>
      <c r="AV1971" t="n">
        <v>1</v>
      </c>
      <c r="AW1971" t="n">
        <v>1</v>
      </c>
      <c r="AZ1971" t="n">
        <v>1</v>
      </c>
      <c r="BA1971" t="n">
        <v>52.25</v>
      </c>
      <c r="BB1971" t="n">
        <v>5.97</v>
      </c>
      <c r="BC1971" t="n">
        <v>11.38</v>
      </c>
      <c r="BD1971" t="inlineStr"/>
      <c r="BE1971" t="inlineStr"/>
      <c r="BF1971" t="inlineStr"/>
      <c r="BG1971" t="inlineStr"/>
      <c r="BH1971" t="n">
        <v>0</v>
      </c>
      <c r="BI1971" t="n">
        <v>1</v>
      </c>
      <c r="BJ1971" t="inlineStr">
        <is>
          <t>ТЕР Московской обл., 16-07-005-1, приказ Минстроя России №675/пр от 28.02.2017 № 260/пр</t>
        </is>
      </c>
      <c r="BM1971" t="n">
        <v>16001</v>
      </c>
      <c r="BN1971" t="n">
        <v>0</v>
      </c>
      <c r="BO1971" t="inlineStr">
        <is>
          <t>16-07-005-1</t>
        </is>
      </c>
      <c r="BP1971" t="n">
        <v>1</v>
      </c>
      <c r="BQ1971" t="n">
        <v>2</v>
      </c>
      <c r="BR1971" t="n">
        <v>0</v>
      </c>
      <c r="BS1971" t="n">
        <v>52.25</v>
      </c>
      <c r="BT1971" t="n">
        <v>1</v>
      </c>
      <c r="BU1971" t="n">
        <v>1</v>
      </c>
      <c r="BV1971" t="n">
        <v>1</v>
      </c>
      <c r="BW1971" t="n">
        <v>1</v>
      </c>
      <c r="BX1971" t="n">
        <v>1</v>
      </c>
      <c r="BY1971" t="inlineStr"/>
      <c r="BZ1971" t="n">
        <v>121</v>
      </c>
      <c r="CA1971" t="n">
        <v>72</v>
      </c>
      <c r="CB1971" t="inlineStr"/>
      <c r="CE1971" t="n">
        <v>12</v>
      </c>
      <c r="CF1971" t="n">
        <v>0</v>
      </c>
      <c r="CG1971" t="n">
        <v>0</v>
      </c>
      <c r="CM1971" t="n">
        <v>0</v>
      </c>
      <c r="CN1971" t="inlineStr"/>
      <c r="CO1971" t="n">
        <v>0</v>
      </c>
      <c r="CP1971">
        <f>(P1971+Q1971+S1971)</f>
        <v/>
      </c>
      <c r="CQ1971">
        <f>AC1971*BC1971</f>
        <v/>
      </c>
      <c r="CR1971">
        <f>(ROUND((ROUND((((ET1971*ROUND(3,7)))*1),0)*BB1971),0)+ROUND((ROUND(((AE1971-((EU1971*ROUND(3,7))))*1),0)*BS1971),0))</f>
        <v/>
      </c>
      <c r="CS1971">
        <f>(ROUND((ROUND((((EU1971*ROUND(3,7)))*1),0)*BS1971),0)+ROUND((ROUND(((AE1971-((EU1971*ROUND(3,7))))*1),0)*BS1971),0))</f>
        <v/>
      </c>
      <c r="CT1971">
        <f>AF1971*BA1971</f>
        <v/>
      </c>
      <c r="CU1971">
        <f>AG1971</f>
        <v/>
      </c>
      <c r="CV1971">
        <f>AH1971</f>
        <v/>
      </c>
      <c r="CW1971">
        <f>AI1971</f>
        <v/>
      </c>
      <c r="CX1971">
        <f>AJ1971</f>
        <v/>
      </c>
      <c r="CY1971">
        <f>(((S1971+R1971)*AT1971)/100)</f>
        <v/>
      </c>
      <c r="CZ1971">
        <f>(((S1971+R1971)*AU1971)/100)</f>
        <v/>
      </c>
      <c r="DC1971" t="inlineStr"/>
      <c r="DD1971" t="inlineStr">
        <is>
          <t>)*3</t>
        </is>
      </c>
      <c r="DE1971" t="inlineStr">
        <is>
          <t>)*3</t>
        </is>
      </c>
      <c r="DF1971" t="inlineStr">
        <is>
          <t>)*3</t>
        </is>
      </c>
      <c r="DG1971" t="inlineStr">
        <is>
          <t>)*3</t>
        </is>
      </c>
      <c r="DH1971" t="inlineStr"/>
      <c r="DI1971" t="inlineStr">
        <is>
          <t>)*3</t>
        </is>
      </c>
      <c r="DJ1971" t="inlineStr">
        <is>
          <t>)*3</t>
        </is>
      </c>
      <c r="DK1971" t="inlineStr"/>
      <c r="DL1971" t="inlineStr"/>
      <c r="DM1971" t="inlineStr"/>
      <c r="DN1971" t="n">
        <v>0</v>
      </c>
      <c r="DO1971" t="n">
        <v>0</v>
      </c>
      <c r="DP1971" t="n">
        <v>1</v>
      </c>
      <c r="DQ1971" t="n">
        <v>1</v>
      </c>
      <c r="DU1971" t="n">
        <v>1013</v>
      </c>
      <c r="DV1971" t="inlineStr">
        <is>
          <t>100 м трубопровода</t>
        </is>
      </c>
      <c r="DW1971" t="inlineStr">
        <is>
          <t>100 м трубопровода</t>
        </is>
      </c>
      <c r="DX1971" t="n">
        <v>1</v>
      </c>
      <c r="DZ1971" t="inlineStr"/>
      <c r="EA1971" t="inlineStr"/>
      <c r="EB1971" t="inlineStr"/>
      <c r="EC1971" t="inlineStr"/>
      <c r="EE1971" t="n">
        <v>78725882</v>
      </c>
      <c r="EF1971" t="n">
        <v>2</v>
      </c>
      <c r="EG1971" t="inlineStr">
        <is>
          <t>Общестроительные работы</t>
        </is>
      </c>
      <c r="EH1971" t="n">
        <v>16</v>
      </c>
      <c r="EI197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1971" t="n">
        <v>1</v>
      </c>
      <c r="EK1971" t="n">
        <v>16001</v>
      </c>
      <c r="EL1971" t="inlineStr">
        <is>
          <t>Трубопроводы внутренние</t>
        </is>
      </c>
      <c r="EM1971" t="inlineStr">
        <is>
          <t>ФЕР-16</t>
        </is>
      </c>
      <c r="EO1971" t="inlineStr"/>
      <c r="EQ1971" t="n">
        <v>0</v>
      </c>
      <c r="ER1971" t="n">
        <v>107.11</v>
      </c>
      <c r="ES1971" t="n">
        <v>4.28</v>
      </c>
      <c r="ET1971" t="n">
        <v>44.51</v>
      </c>
      <c r="EU1971" t="n">
        <v>0</v>
      </c>
      <c r="EV1971" t="n">
        <v>58.32</v>
      </c>
      <c r="EW1971" t="n">
        <v>5.01</v>
      </c>
      <c r="EX1971" t="n">
        <v>0</v>
      </c>
      <c r="EY1971" t="n">
        <v>0</v>
      </c>
      <c r="FQ1971" t="n">
        <v>0</v>
      </c>
      <c r="FR1971" t="n">
        <v>0</v>
      </c>
      <c r="FS1971" t="n">
        <v>0</v>
      </c>
      <c r="FX1971" t="n">
        <v>121</v>
      </c>
      <c r="FY1971" t="n">
        <v>72</v>
      </c>
      <c r="GA1971" t="inlineStr"/>
      <c r="GD1971" t="n">
        <v>1</v>
      </c>
      <c r="GF1971" t="n">
        <v>635989612</v>
      </c>
      <c r="GG1971" t="n">
        <v>2</v>
      </c>
      <c r="GH1971" t="n">
        <v>1</v>
      </c>
      <c r="GI1971" t="n">
        <v>2</v>
      </c>
      <c r="GJ1971" t="n">
        <v>0</v>
      </c>
      <c r="GK1971" t="n">
        <v>0</v>
      </c>
      <c r="GL1971">
        <f>ROUND(IF(AND(BH1971=3,BI1971=3,FS1971&lt;&gt;0),P1971,0),0)</f>
        <v/>
      </c>
      <c r="GM1971">
        <f>ROUND(O1971+X1971+Y1971,0)+GX1971</f>
        <v/>
      </c>
      <c r="GN1971">
        <f>IF(OR(BI1971=0,BI1971=1),GM1971-GX1971,0)</f>
        <v/>
      </c>
      <c r="GO1971">
        <f>IF(BI1971=2,GM1971-GX1971,0)</f>
        <v/>
      </c>
      <c r="GP1971">
        <f>IF(BI1971=4,GM1971-GX1971,0)</f>
        <v/>
      </c>
      <c r="GR1971" t="n">
        <v>0</v>
      </c>
      <c r="GS1971" t="n">
        <v>3</v>
      </c>
      <c r="GT1971" t="n">
        <v>0</v>
      </c>
      <c r="GU1971" t="inlineStr"/>
      <c r="GV1971">
        <f>ROUND((GT1971),2)</f>
        <v/>
      </c>
      <c r="GW1971" t="n">
        <v>1</v>
      </c>
      <c r="GX1971">
        <f>ROUND(HC1971*I1971,0)</f>
        <v/>
      </c>
      <c r="HA1971" t="n">
        <v>0</v>
      </c>
      <c r="HB1971" t="n">
        <v>0</v>
      </c>
      <c r="HC1971">
        <f>GV1971*GW1971</f>
        <v/>
      </c>
      <c r="HE1971" t="inlineStr"/>
      <c r="HF1971" t="inlineStr"/>
      <c r="HM1971" t="inlineStr"/>
      <c r="HN1971" t="inlineStr">
        <is>
          <t>Пр/812-016.0-1</t>
        </is>
      </c>
      <c r="HO1971" t="inlineStr">
        <is>
          <t>Пр/774-016.0</t>
        </is>
      </c>
      <c r="HP197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197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1971" t="n">
        <v>0</v>
      </c>
      <c r="IK1971" t="n">
        <v>0</v>
      </c>
    </row>
    <row r="1972"/>
    <row r="1973">
      <c r="A1973" s="435" t="n">
        <v>51</v>
      </c>
      <c r="B1973" s="435">
        <f>B1967</f>
        <v/>
      </c>
      <c r="C1973" s="435">
        <f>A1967</f>
        <v/>
      </c>
      <c r="D1973" s="435">
        <f>ROW(A1967)</f>
        <v/>
      </c>
      <c r="E1973" s="435" t="n"/>
      <c r="F1973" s="435">
        <f>IF(F1967&lt;&gt;"",F1967,"")</f>
        <v/>
      </c>
      <c r="G1973" s="435">
        <f>IF(G1967&lt;&gt;"",G1967,"")</f>
        <v/>
      </c>
      <c r="H1973" s="435" t="n">
        <v>0</v>
      </c>
      <c r="I1973" s="435" t="n"/>
      <c r="J1973" s="435" t="n"/>
      <c r="K1973" s="435" t="n"/>
      <c r="L1973" s="435" t="n"/>
      <c r="M1973" s="435" t="n"/>
      <c r="N1973" s="435" t="n"/>
      <c r="O1973" s="435" t="n">
        <v>0</v>
      </c>
      <c r="P1973" s="435" t="n">
        <v>0</v>
      </c>
      <c r="Q1973" s="435" t="n">
        <v>0</v>
      </c>
      <c r="R1973" s="435" t="n">
        <v>0</v>
      </c>
      <c r="S1973" s="435" t="n">
        <v>0</v>
      </c>
      <c r="T1973" s="435" t="n">
        <v>0</v>
      </c>
      <c r="U1973" s="435" t="n">
        <v>0</v>
      </c>
      <c r="V1973" s="435" t="n">
        <v>0</v>
      </c>
      <c r="W1973" s="435" t="n">
        <v>0</v>
      </c>
      <c r="X1973" s="435" t="n">
        <v>0</v>
      </c>
      <c r="Y1973" s="435" t="n">
        <v>0</v>
      </c>
      <c r="Z1973" s="435" t="n"/>
      <c r="AA1973" s="435" t="n"/>
      <c r="AB1973" s="435" t="n"/>
      <c r="AC1973" s="435" t="n"/>
      <c r="AD1973" s="435" t="n"/>
      <c r="AE1973" s="435" t="n"/>
      <c r="AF1973" s="435" t="n"/>
      <c r="AG1973" s="435" t="n"/>
      <c r="AH1973" s="435" t="n"/>
      <c r="AI1973" s="435" t="n"/>
      <c r="AJ1973" s="435" t="n"/>
      <c r="AK1973" s="435" t="n"/>
      <c r="AL1973" s="435" t="n"/>
      <c r="AM1973" s="435" t="n"/>
      <c r="AN1973" s="435" t="n"/>
      <c r="AO1973" s="435">
        <f>ROUND(BX1973,0)</f>
        <v/>
      </c>
      <c r="AP1973" s="435">
        <f>ROUND(BY1973,0)</f>
        <v/>
      </c>
      <c r="AQ1973" s="435">
        <f>ROUND(BZ1973,0)</f>
        <v/>
      </c>
      <c r="AR1973" s="435">
        <f>ROUND(CA1973,0)</f>
        <v/>
      </c>
      <c r="AS1973" s="435">
        <f>ROUND(CB1973,0)</f>
        <v/>
      </c>
      <c r="AT1973" s="435">
        <f>ROUND(CC1973,0)</f>
        <v/>
      </c>
      <c r="AU1973" s="435">
        <f>ROUND(CD1973,0)</f>
        <v/>
      </c>
      <c r="AV1973" s="435">
        <f>ROUND(CE1973,0)</f>
        <v/>
      </c>
      <c r="AW1973" s="435">
        <f>ROUND(CF1973,0)</f>
        <v/>
      </c>
      <c r="AX1973" s="435">
        <f>ROUND(CG1973,0)</f>
        <v/>
      </c>
      <c r="AY1973" s="435">
        <f>ROUND(CH1973,0)</f>
        <v/>
      </c>
      <c r="AZ1973" s="435">
        <f>ROUND(CI1973,0)</f>
        <v/>
      </c>
      <c r="BA1973" s="435">
        <f>ROUND(CJ1973,0)</f>
        <v/>
      </c>
      <c r="BB1973" s="435">
        <f>ROUND(CK1973,0)</f>
        <v/>
      </c>
      <c r="BC1973" s="435">
        <f>ROUND(CL1973,0)</f>
        <v/>
      </c>
      <c r="BD1973" s="435">
        <f>ROUND(CM1973,0)</f>
        <v/>
      </c>
      <c r="BE1973" s="435" t="n"/>
      <c r="BF1973" s="435" t="n"/>
      <c r="BG1973" s="435" t="n"/>
      <c r="BH1973" s="435" t="n"/>
      <c r="BI1973" s="435" t="n"/>
      <c r="BJ1973" s="435" t="n"/>
      <c r="BK1973" s="435" t="n"/>
      <c r="BL1973" s="435" t="n"/>
      <c r="BM1973" s="435" t="n"/>
      <c r="BN1973" s="435" t="n"/>
      <c r="BO1973" s="435" t="n"/>
      <c r="BP1973" s="435" t="n"/>
      <c r="BQ1973" s="435" t="n"/>
      <c r="BR1973" s="435" t="n"/>
      <c r="BS1973" s="435" t="n"/>
      <c r="BT1973" s="435" t="n"/>
      <c r="BU1973" s="435" t="n"/>
      <c r="BV1973" s="435" t="n"/>
      <c r="BW1973" s="435" t="n"/>
      <c r="BX1973" s="435" t="n"/>
      <c r="BY1973" s="435" t="n"/>
      <c r="BZ1973" s="435" t="n"/>
      <c r="CA1973" s="435" t="n"/>
      <c r="CB1973" s="435" t="n"/>
      <c r="CC1973" s="435" t="n"/>
      <c r="CD1973" s="435" t="n"/>
      <c r="CE1973" s="435" t="n"/>
      <c r="CF1973" s="435" t="n"/>
      <c r="CG1973" s="435" t="n"/>
      <c r="CH1973" s="435" t="n"/>
      <c r="CI1973" s="435" t="n"/>
      <c r="CJ1973" s="435" t="n"/>
      <c r="CK1973" s="435" t="n"/>
      <c r="CL1973" s="435" t="n"/>
      <c r="CM1973" s="435" t="n"/>
      <c r="CN1973" s="435" t="n"/>
      <c r="CO1973" s="435" t="n"/>
      <c r="CP1973" s="435" t="n"/>
      <c r="CQ1973" s="435" t="n"/>
      <c r="CR1973" s="435" t="n"/>
      <c r="CS1973" s="435" t="n"/>
      <c r="CT1973" s="435" t="n"/>
      <c r="CU1973" s="435" t="n"/>
      <c r="CV1973" s="435" t="n"/>
      <c r="CW1973" s="435" t="n"/>
      <c r="CX1973" s="435" t="n"/>
      <c r="CY1973" s="435" t="n"/>
      <c r="CZ1973" s="435" t="n"/>
      <c r="DA1973" s="435" t="n"/>
      <c r="DB1973" s="435" t="n"/>
      <c r="DC1973" s="435" t="n"/>
      <c r="DD1973" s="435" t="n"/>
      <c r="DE1973" s="435" t="n"/>
      <c r="DF1973" s="435" t="n"/>
      <c r="DG1973" s="436" t="n"/>
      <c r="DH1973" s="436" t="n"/>
      <c r="DI1973" s="436" t="n"/>
      <c r="DJ1973" s="436" t="n"/>
      <c r="DK1973" s="436" t="n"/>
      <c r="DL1973" s="436" t="n"/>
      <c r="DM1973" s="436" t="n"/>
      <c r="DN1973" s="436" t="n"/>
      <c r="DO1973" s="436" t="n"/>
      <c r="DP1973" s="436" t="n"/>
      <c r="DQ1973" s="436" t="n"/>
      <c r="DR1973" s="436" t="n"/>
      <c r="DS1973" s="436" t="n"/>
      <c r="DT1973" s="436" t="n"/>
      <c r="DU1973" s="436" t="n"/>
      <c r="DV1973" s="436" t="n"/>
      <c r="DW1973" s="436" t="n"/>
      <c r="DX1973" s="436" t="n"/>
      <c r="DY1973" s="436" t="n"/>
      <c r="DZ1973" s="436" t="n"/>
      <c r="EA1973" s="436" t="n"/>
      <c r="EB1973" s="436" t="n"/>
      <c r="EC1973" s="436" t="n"/>
      <c r="ED1973" s="436" t="n"/>
      <c r="EE1973" s="436" t="n"/>
      <c r="EF1973" s="436" t="n"/>
      <c r="EG1973" s="436" t="n"/>
      <c r="EH1973" s="436" t="n"/>
      <c r="EI1973" s="436" t="n"/>
      <c r="EJ1973" s="436" t="n"/>
      <c r="EK1973" s="436" t="n"/>
      <c r="EL1973" s="436" t="n"/>
      <c r="EM1973" s="436" t="n"/>
      <c r="EN1973" s="436" t="n"/>
      <c r="EO1973" s="436" t="n"/>
      <c r="EP1973" s="436" t="n"/>
      <c r="EQ1973" s="436" t="n"/>
      <c r="ER1973" s="436" t="n"/>
      <c r="ES1973" s="436" t="n"/>
      <c r="ET1973" s="436" t="n"/>
      <c r="EU1973" s="436" t="n"/>
      <c r="EV1973" s="436" t="n"/>
      <c r="EW1973" s="436" t="n"/>
      <c r="EX1973" s="436" t="n"/>
      <c r="EY1973" s="436" t="n"/>
      <c r="EZ1973" s="436" t="n"/>
      <c r="FA1973" s="436" t="n"/>
      <c r="FB1973" s="436" t="n"/>
      <c r="FC1973" s="436" t="n"/>
      <c r="FD1973" s="436" t="n"/>
      <c r="FE1973" s="436" t="n"/>
      <c r="FF1973" s="436" t="n"/>
      <c r="FG1973" s="436" t="n"/>
      <c r="FH1973" s="436" t="n"/>
      <c r="FI1973" s="436" t="n"/>
      <c r="FJ1973" s="436" t="n"/>
      <c r="FK1973" s="436" t="n"/>
      <c r="FL1973" s="436" t="n"/>
      <c r="FM1973" s="436" t="n"/>
      <c r="FN1973" s="436" t="n"/>
      <c r="FO1973" s="436" t="n"/>
      <c r="FP1973" s="436" t="n"/>
      <c r="FQ1973" s="436" t="n"/>
      <c r="FR1973" s="436" t="n"/>
      <c r="FS1973" s="436" t="n"/>
      <c r="FT1973" s="436" t="n"/>
      <c r="FU1973" s="436" t="n"/>
      <c r="FV1973" s="436" t="n"/>
      <c r="FW1973" s="436" t="n"/>
      <c r="FX1973" s="436" t="n"/>
      <c r="FY1973" s="436" t="n"/>
      <c r="FZ1973" s="436" t="n"/>
      <c r="GA1973" s="436" t="n"/>
      <c r="GB1973" s="436" t="n"/>
      <c r="GC1973" s="436" t="n"/>
      <c r="GD1973" s="436" t="n"/>
      <c r="GE1973" s="436" t="n"/>
      <c r="GF1973" s="436" t="n"/>
      <c r="GG1973" s="436" t="n"/>
      <c r="GH1973" s="436" t="n"/>
      <c r="GI1973" s="436" t="n"/>
      <c r="GJ1973" s="436" t="n"/>
      <c r="GK1973" s="436" t="n"/>
      <c r="GL1973" s="436" t="n"/>
      <c r="GM1973" s="436" t="n"/>
      <c r="GN1973" s="436" t="n"/>
      <c r="GO1973" s="436" t="n"/>
      <c r="GP1973" s="436" t="n"/>
      <c r="GQ1973" s="436" t="n"/>
      <c r="GR1973" s="436" t="n"/>
      <c r="GS1973" s="436" t="n"/>
      <c r="GT1973" s="436" t="n"/>
      <c r="GU1973" s="436" t="n"/>
      <c r="GV1973" s="436" t="n"/>
      <c r="GW1973" s="436" t="n"/>
      <c r="GX1973" s="436" t="n">
        <v>0</v>
      </c>
    </row>
    <row r="1974"/>
    <row r="1975">
      <c r="A1975" s="437" t="n">
        <v>50</v>
      </c>
      <c r="B1975" s="437" t="n">
        <v>0</v>
      </c>
      <c r="C1975" s="437" t="n">
        <v>0</v>
      </c>
      <c r="D1975" s="437" t="n">
        <v>1</v>
      </c>
      <c r="E1975" s="437" t="n">
        <v>201</v>
      </c>
      <c r="F1975" s="437">
        <f>ROUND(Source!O1973,O1975)</f>
        <v/>
      </c>
      <c r="G1975" s="437" t="inlineStr">
        <is>
          <t>ПЗ</t>
        </is>
      </c>
      <c r="H1975" s="437" t="inlineStr">
        <is>
          <t>Прямые затраты</t>
        </is>
      </c>
      <c r="I1975" s="437" t="n"/>
      <c r="J1975" s="437" t="n"/>
      <c r="K1975" s="437" t="n">
        <v>201</v>
      </c>
      <c r="L1975" s="437" t="n">
        <v>1</v>
      </c>
      <c r="M1975" s="437" t="n">
        <v>3</v>
      </c>
      <c r="N1975" s="437" t="inlineStr"/>
      <c r="O1975" s="437" t="n">
        <v>0</v>
      </c>
      <c r="P1975" s="437" t="n"/>
      <c r="Q1975" s="437" t="n"/>
      <c r="R1975" s="437" t="n"/>
      <c r="S1975" s="437" t="n"/>
      <c r="T1975" s="437" t="n"/>
      <c r="U1975" s="437" t="n"/>
      <c r="V1975" s="437" t="n"/>
      <c r="W1975" s="437" t="n">
        <v>0</v>
      </c>
      <c r="X1975" s="437" t="n">
        <v>1</v>
      </c>
      <c r="Y1975" s="437" t="n">
        <v>0</v>
      </c>
      <c r="Z1975" s="437" t="n"/>
      <c r="AA1975" s="437" t="n"/>
      <c r="AB1975" s="437" t="n"/>
    </row>
    <row r="1976">
      <c r="A1976" s="437" t="n">
        <v>50</v>
      </c>
      <c r="B1976" s="437" t="n">
        <v>0</v>
      </c>
      <c r="C1976" s="437" t="n">
        <v>0</v>
      </c>
      <c r="D1976" s="437" t="n">
        <v>1</v>
      </c>
      <c r="E1976" s="437" t="n">
        <v>202</v>
      </c>
      <c r="F1976" s="437">
        <f>ROUND(Source!P1973,O1976)</f>
        <v/>
      </c>
      <c r="G1976" s="437" t="inlineStr">
        <is>
          <t>СтМатОб</t>
        </is>
      </c>
      <c r="H1976" s="437" t="inlineStr">
        <is>
          <t>Стоимость материальных ресурсов (всего)</t>
        </is>
      </c>
      <c r="I1976" s="437" t="n"/>
      <c r="J1976" s="437" t="n"/>
      <c r="K1976" s="437" t="n">
        <v>202</v>
      </c>
      <c r="L1976" s="437" t="n">
        <v>2</v>
      </c>
      <c r="M1976" s="437" t="n">
        <v>3</v>
      </c>
      <c r="N1976" s="437" t="inlineStr"/>
      <c r="O1976" s="437" t="n">
        <v>0</v>
      </c>
      <c r="P1976" s="437" t="n"/>
      <c r="Q1976" s="437" t="n"/>
      <c r="R1976" s="437" t="n"/>
      <c r="S1976" s="437" t="n"/>
      <c r="T1976" s="437" t="n"/>
      <c r="U1976" s="437" t="n"/>
      <c r="V1976" s="437" t="n"/>
      <c r="W1976" s="437" t="n">
        <v>0</v>
      </c>
      <c r="X1976" s="437" t="n">
        <v>1</v>
      </c>
      <c r="Y1976" s="437" t="n">
        <v>0</v>
      </c>
      <c r="Z1976" s="437" t="n"/>
      <c r="AA1976" s="437" t="n"/>
      <c r="AB1976" s="437" t="n"/>
    </row>
    <row r="1977">
      <c r="A1977" s="437" t="n">
        <v>50</v>
      </c>
      <c r="B1977" s="437" t="n">
        <v>0</v>
      </c>
      <c r="C1977" s="437" t="n">
        <v>0</v>
      </c>
      <c r="D1977" s="437" t="n">
        <v>1</v>
      </c>
      <c r="E1977" s="437" t="n">
        <v>222</v>
      </c>
      <c r="F1977" s="437">
        <f>ROUND(Source!AO1973,O1977)</f>
        <v/>
      </c>
      <c r="G1977" s="437" t="inlineStr">
        <is>
          <t>СтМатОбЗак</t>
        </is>
      </c>
      <c r="H1977" s="437" t="inlineStr">
        <is>
          <t>Стоимость материалов и оборудования заказчика</t>
        </is>
      </c>
      <c r="I1977" s="437" t="n"/>
      <c r="J1977" s="437" t="n"/>
      <c r="K1977" s="437" t="n">
        <v>222</v>
      </c>
      <c r="L1977" s="437" t="n">
        <v>3</v>
      </c>
      <c r="M1977" s="437" t="n">
        <v>3</v>
      </c>
      <c r="N1977" s="437" t="inlineStr"/>
      <c r="O1977" s="437" t="n">
        <v>0</v>
      </c>
      <c r="P1977" s="437" t="n"/>
      <c r="Q1977" s="437" t="n"/>
      <c r="R1977" s="437" t="n"/>
      <c r="S1977" s="437" t="n"/>
      <c r="T1977" s="437" t="n"/>
      <c r="U1977" s="437" t="n"/>
      <c r="V1977" s="437" t="n"/>
      <c r="W1977" s="437" t="n">
        <v>0</v>
      </c>
      <c r="X1977" s="437" t="n">
        <v>1</v>
      </c>
      <c r="Y1977" s="437" t="n">
        <v>0</v>
      </c>
      <c r="Z1977" s="437" t="n"/>
      <c r="AA1977" s="437" t="n"/>
      <c r="AB1977" s="437" t="n"/>
    </row>
    <row r="1978">
      <c r="A1978" s="437" t="n">
        <v>50</v>
      </c>
      <c r="B1978" s="437" t="n">
        <v>0</v>
      </c>
      <c r="C1978" s="437" t="n">
        <v>0</v>
      </c>
      <c r="D1978" s="437" t="n">
        <v>1</v>
      </c>
      <c r="E1978" s="437" t="n">
        <v>225</v>
      </c>
      <c r="F1978" s="437">
        <f>ROUND(Source!AV1973,O1978)</f>
        <v/>
      </c>
      <c r="G1978" s="437" t="inlineStr">
        <is>
          <t>СтМатОбПод</t>
        </is>
      </c>
      <c r="H1978" s="437" t="inlineStr">
        <is>
          <t>Стоимость материалов и оборудования подрядчика</t>
        </is>
      </c>
      <c r="I1978" s="437" t="n"/>
      <c r="J1978" s="437" t="n"/>
      <c r="K1978" s="437" t="n">
        <v>225</v>
      </c>
      <c r="L1978" s="437" t="n">
        <v>4</v>
      </c>
      <c r="M1978" s="437" t="n">
        <v>3</v>
      </c>
      <c r="N1978" s="437" t="inlineStr"/>
      <c r="O1978" s="437" t="n">
        <v>0</v>
      </c>
      <c r="P1978" s="437" t="n"/>
      <c r="Q1978" s="437" t="n"/>
      <c r="R1978" s="437" t="n"/>
      <c r="S1978" s="437" t="n"/>
      <c r="T1978" s="437" t="n"/>
      <c r="U1978" s="437" t="n"/>
      <c r="V1978" s="437" t="n"/>
      <c r="W1978" s="437" t="n">
        <v>0</v>
      </c>
      <c r="X1978" s="437" t="n">
        <v>1</v>
      </c>
      <c r="Y1978" s="437" t="n">
        <v>0</v>
      </c>
      <c r="Z1978" s="437" t="n"/>
      <c r="AA1978" s="437" t="n"/>
      <c r="AB1978" s="437" t="n"/>
    </row>
    <row r="1979">
      <c r="A1979" s="437" t="n">
        <v>50</v>
      </c>
      <c r="B1979" s="437" t="n">
        <v>0</v>
      </c>
      <c r="C1979" s="437" t="n">
        <v>0</v>
      </c>
      <c r="D1979" s="437" t="n">
        <v>1</v>
      </c>
      <c r="E1979" s="437" t="n">
        <v>226</v>
      </c>
      <c r="F1979" s="437">
        <f>ROUND(Source!AW1973,O1979)</f>
        <v/>
      </c>
      <c r="G1979" s="437" t="inlineStr">
        <is>
          <t>СтМат</t>
        </is>
      </c>
      <c r="H1979" s="437" t="inlineStr">
        <is>
          <t>Стоимость материалов (всего)</t>
        </is>
      </c>
      <c r="I1979" s="437" t="n"/>
      <c r="J1979" s="437" t="n"/>
      <c r="K1979" s="437" t="n">
        <v>226</v>
      </c>
      <c r="L1979" s="437" t="n">
        <v>5</v>
      </c>
      <c r="M1979" s="437" t="n">
        <v>3</v>
      </c>
      <c r="N1979" s="437" t="inlineStr"/>
      <c r="O1979" s="437" t="n">
        <v>0</v>
      </c>
      <c r="P1979" s="437" t="n"/>
      <c r="Q1979" s="437" t="n"/>
      <c r="R1979" s="437" t="n"/>
      <c r="S1979" s="437" t="n"/>
      <c r="T1979" s="437" t="n"/>
      <c r="U1979" s="437" t="n"/>
      <c r="V1979" s="437" t="n"/>
      <c r="W1979" s="437" t="n">
        <v>0</v>
      </c>
      <c r="X1979" s="437" t="n">
        <v>1</v>
      </c>
      <c r="Y1979" s="437" t="n">
        <v>0</v>
      </c>
      <c r="Z1979" s="437" t="n"/>
      <c r="AA1979" s="437" t="n"/>
      <c r="AB1979" s="437" t="n"/>
    </row>
    <row r="1980">
      <c r="A1980" s="437" t="n">
        <v>50</v>
      </c>
      <c r="B1980" s="437" t="n">
        <v>0</v>
      </c>
      <c r="C1980" s="437" t="n">
        <v>0</v>
      </c>
      <c r="D1980" s="437" t="n">
        <v>1</v>
      </c>
      <c r="E1980" s="437" t="n">
        <v>227</v>
      </c>
      <c r="F1980" s="437">
        <f>ROUND(Source!AX1973,O1980)</f>
        <v/>
      </c>
      <c r="G1980" s="437" t="inlineStr">
        <is>
          <t>СтМатЗак</t>
        </is>
      </c>
      <c r="H1980" s="437" t="inlineStr">
        <is>
          <t>Стоимость материалов заказчика</t>
        </is>
      </c>
      <c r="I1980" s="437" t="n"/>
      <c r="J1980" s="437" t="n"/>
      <c r="K1980" s="437" t="n">
        <v>227</v>
      </c>
      <c r="L1980" s="437" t="n">
        <v>6</v>
      </c>
      <c r="M1980" s="437" t="n">
        <v>3</v>
      </c>
      <c r="N1980" s="437" t="inlineStr"/>
      <c r="O1980" s="437" t="n">
        <v>0</v>
      </c>
      <c r="P1980" s="437" t="n"/>
      <c r="Q1980" s="437" t="n"/>
      <c r="R1980" s="437" t="n"/>
      <c r="S1980" s="437" t="n"/>
      <c r="T1980" s="437" t="n"/>
      <c r="U1980" s="437" t="n"/>
      <c r="V1980" s="437" t="n"/>
      <c r="W1980" s="437" t="n">
        <v>0</v>
      </c>
      <c r="X1980" s="437" t="n">
        <v>1</v>
      </c>
      <c r="Y1980" s="437" t="n">
        <v>0</v>
      </c>
      <c r="Z1980" s="437" t="n"/>
      <c r="AA1980" s="437" t="n"/>
      <c r="AB1980" s="437" t="n"/>
    </row>
    <row r="1981">
      <c r="A1981" s="437" t="n">
        <v>50</v>
      </c>
      <c r="B1981" s="437" t="n">
        <v>0</v>
      </c>
      <c r="C1981" s="437" t="n">
        <v>0</v>
      </c>
      <c r="D1981" s="437" t="n">
        <v>1</v>
      </c>
      <c r="E1981" s="437" t="n">
        <v>228</v>
      </c>
      <c r="F1981" s="437">
        <f>ROUND(Source!AY1973,O1981)</f>
        <v/>
      </c>
      <c r="G1981" s="437" t="inlineStr">
        <is>
          <t>СтМатПод</t>
        </is>
      </c>
      <c r="H1981" s="437" t="inlineStr">
        <is>
          <t>Стоимость материалов подрядчика</t>
        </is>
      </c>
      <c r="I1981" s="437" t="n"/>
      <c r="J1981" s="437" t="n"/>
      <c r="K1981" s="437" t="n">
        <v>228</v>
      </c>
      <c r="L1981" s="437" t="n">
        <v>7</v>
      </c>
      <c r="M1981" s="437" t="n">
        <v>3</v>
      </c>
      <c r="N1981" s="437" t="inlineStr"/>
      <c r="O1981" s="437" t="n">
        <v>0</v>
      </c>
      <c r="P1981" s="437" t="n"/>
      <c r="Q1981" s="437" t="n"/>
      <c r="R1981" s="437" t="n"/>
      <c r="S1981" s="437" t="n"/>
      <c r="T1981" s="437" t="n"/>
      <c r="U1981" s="437" t="n"/>
      <c r="V1981" s="437" t="n"/>
      <c r="W1981" s="437" t="n">
        <v>0</v>
      </c>
      <c r="X1981" s="437" t="n">
        <v>1</v>
      </c>
      <c r="Y1981" s="437" t="n">
        <v>0</v>
      </c>
      <c r="Z1981" s="437" t="n"/>
      <c r="AA1981" s="437" t="n"/>
      <c r="AB1981" s="437" t="n"/>
    </row>
    <row r="1982">
      <c r="A1982" s="437" t="n">
        <v>50</v>
      </c>
      <c r="B1982" s="437" t="n">
        <v>0</v>
      </c>
      <c r="C1982" s="437" t="n">
        <v>0</v>
      </c>
      <c r="D1982" s="437" t="n">
        <v>1</v>
      </c>
      <c r="E1982" s="437" t="n">
        <v>216</v>
      </c>
      <c r="F1982" s="437">
        <f>ROUND(Source!AP1973,O1982)</f>
        <v/>
      </c>
      <c r="G1982" s="437" t="inlineStr">
        <is>
          <t>Оборуд</t>
        </is>
      </c>
      <c r="H1982" s="437" t="inlineStr">
        <is>
          <t>Стоимость оборудования (всего)</t>
        </is>
      </c>
      <c r="I1982" s="437" t="n"/>
      <c r="J1982" s="437" t="n"/>
      <c r="K1982" s="437" t="n">
        <v>216</v>
      </c>
      <c r="L1982" s="437" t="n">
        <v>8</v>
      </c>
      <c r="M1982" s="437" t="n">
        <v>3</v>
      </c>
      <c r="N1982" s="437" t="inlineStr"/>
      <c r="O1982" s="437" t="n">
        <v>0</v>
      </c>
      <c r="P1982" s="437" t="n"/>
      <c r="Q1982" s="437" t="n"/>
      <c r="R1982" s="437" t="n"/>
      <c r="S1982" s="437" t="n"/>
      <c r="T1982" s="437" t="n"/>
      <c r="U1982" s="437" t="n"/>
      <c r="V1982" s="437" t="n"/>
      <c r="W1982" s="437" t="n">
        <v>0</v>
      </c>
      <c r="X1982" s="437" t="n">
        <v>1</v>
      </c>
      <c r="Y1982" s="437" t="n">
        <v>0</v>
      </c>
      <c r="Z1982" s="437" t="n"/>
      <c r="AA1982" s="437" t="n"/>
      <c r="AB1982" s="437" t="n"/>
    </row>
    <row r="1983">
      <c r="A1983" s="437" t="n">
        <v>50</v>
      </c>
      <c r="B1983" s="437" t="n">
        <v>0</v>
      </c>
      <c r="C1983" s="437" t="n">
        <v>0</v>
      </c>
      <c r="D1983" s="437" t="n">
        <v>1</v>
      </c>
      <c r="E1983" s="437" t="n">
        <v>223</v>
      </c>
      <c r="F1983" s="437">
        <f>ROUND(Source!AQ1973,O1983)</f>
        <v/>
      </c>
      <c r="G1983" s="437" t="inlineStr">
        <is>
          <t>ОборудЗак</t>
        </is>
      </c>
      <c r="H1983" s="437" t="inlineStr">
        <is>
          <t>Стоимость оборудования заказчика</t>
        </is>
      </c>
      <c r="I1983" s="437" t="n"/>
      <c r="J1983" s="437" t="n"/>
      <c r="K1983" s="437" t="n">
        <v>223</v>
      </c>
      <c r="L1983" s="437" t="n">
        <v>9</v>
      </c>
      <c r="M1983" s="437" t="n">
        <v>3</v>
      </c>
      <c r="N1983" s="437" t="inlineStr"/>
      <c r="O1983" s="437" t="n">
        <v>0</v>
      </c>
      <c r="P1983" s="437" t="n"/>
      <c r="Q1983" s="437" t="n"/>
      <c r="R1983" s="437" t="n"/>
      <c r="S1983" s="437" t="n"/>
      <c r="T1983" s="437" t="n"/>
      <c r="U1983" s="437" t="n"/>
      <c r="V1983" s="437" t="n"/>
      <c r="W1983" s="437" t="n">
        <v>0</v>
      </c>
      <c r="X1983" s="437" t="n">
        <v>1</v>
      </c>
      <c r="Y1983" s="437" t="n">
        <v>0</v>
      </c>
      <c r="Z1983" s="437" t="n"/>
      <c r="AA1983" s="437" t="n"/>
      <c r="AB1983" s="437" t="n"/>
    </row>
    <row r="1984">
      <c r="A1984" s="437" t="n">
        <v>50</v>
      </c>
      <c r="B1984" s="437" t="n">
        <v>0</v>
      </c>
      <c r="C1984" s="437" t="n">
        <v>0</v>
      </c>
      <c r="D1984" s="437" t="n">
        <v>1</v>
      </c>
      <c r="E1984" s="437" t="n">
        <v>229</v>
      </c>
      <c r="F1984" s="437">
        <f>ROUND(Source!AZ1973,O1984)</f>
        <v/>
      </c>
      <c r="G1984" s="437" t="inlineStr">
        <is>
          <t>ОборудПод</t>
        </is>
      </c>
      <c r="H1984" s="437" t="inlineStr">
        <is>
          <t>Стоимость оборудования подрядчика</t>
        </is>
      </c>
      <c r="I1984" s="437" t="n"/>
      <c r="J1984" s="437" t="n"/>
      <c r="K1984" s="437" t="n">
        <v>229</v>
      </c>
      <c r="L1984" s="437" t="n">
        <v>10</v>
      </c>
      <c r="M1984" s="437" t="n">
        <v>3</v>
      </c>
      <c r="N1984" s="437" t="inlineStr"/>
      <c r="O1984" s="437" t="n">
        <v>0</v>
      </c>
      <c r="P1984" s="437" t="n"/>
      <c r="Q1984" s="437" t="n"/>
      <c r="R1984" s="437" t="n"/>
      <c r="S1984" s="437" t="n"/>
      <c r="T1984" s="437" t="n"/>
      <c r="U1984" s="437" t="n"/>
      <c r="V1984" s="437" t="n"/>
      <c r="W1984" s="437" t="n">
        <v>0</v>
      </c>
      <c r="X1984" s="437" t="n">
        <v>1</v>
      </c>
      <c r="Y1984" s="437" t="n">
        <v>0</v>
      </c>
      <c r="Z1984" s="437" t="n"/>
      <c r="AA1984" s="437" t="n"/>
      <c r="AB1984" s="437" t="n"/>
    </row>
    <row r="1985">
      <c r="A1985" s="437" t="n">
        <v>50</v>
      </c>
      <c r="B1985" s="437" t="n">
        <v>0</v>
      </c>
      <c r="C1985" s="437" t="n">
        <v>0</v>
      </c>
      <c r="D1985" s="437" t="n">
        <v>1</v>
      </c>
      <c r="E1985" s="437" t="n">
        <v>203</v>
      </c>
      <c r="F1985" s="437">
        <f>ROUND(Source!Q1973,O1985)</f>
        <v/>
      </c>
      <c r="G1985" s="437" t="inlineStr">
        <is>
          <t>ЭММ</t>
        </is>
      </c>
      <c r="H1985" s="437" t="inlineStr">
        <is>
          <t>Эксплуатация машин</t>
        </is>
      </c>
      <c r="I1985" s="437" t="n"/>
      <c r="J1985" s="437" t="n"/>
      <c r="K1985" s="437" t="n">
        <v>203</v>
      </c>
      <c r="L1985" s="437" t="n">
        <v>11</v>
      </c>
      <c r="M1985" s="437" t="n">
        <v>3</v>
      </c>
      <c r="N1985" s="437" t="inlineStr"/>
      <c r="O1985" s="437" t="n">
        <v>0</v>
      </c>
      <c r="P1985" s="437" t="n"/>
      <c r="Q1985" s="437" t="n"/>
      <c r="R1985" s="437" t="n"/>
      <c r="S1985" s="437" t="n"/>
      <c r="T1985" s="437" t="n"/>
      <c r="U1985" s="437" t="n"/>
      <c r="V1985" s="437" t="n"/>
      <c r="W1985" s="437" t="n">
        <v>0</v>
      </c>
      <c r="X1985" s="437" t="n">
        <v>1</v>
      </c>
      <c r="Y1985" s="437" t="n">
        <v>0</v>
      </c>
      <c r="Z1985" s="437" t="n"/>
      <c r="AA1985" s="437" t="n"/>
      <c r="AB1985" s="437" t="n"/>
    </row>
    <row r="1986">
      <c r="A1986" s="437" t="n">
        <v>50</v>
      </c>
      <c r="B1986" s="437" t="n">
        <v>0</v>
      </c>
      <c r="C1986" s="437" t="n">
        <v>0</v>
      </c>
      <c r="D1986" s="437" t="n">
        <v>1</v>
      </c>
      <c r="E1986" s="437" t="n">
        <v>231</v>
      </c>
      <c r="F1986" s="437">
        <f>ROUND(Source!BB1973,O1986)</f>
        <v/>
      </c>
      <c r="G1986" s="437" t="inlineStr">
        <is>
          <t>ЭММсНРиСП</t>
        </is>
      </c>
      <c r="H1986" s="437" t="inlineStr">
        <is>
          <t>Эксплуатация машин по ТСН-2001.16</t>
        </is>
      </c>
      <c r="I1986" s="437" t="n"/>
      <c r="J1986" s="437" t="n"/>
      <c r="K1986" s="437" t="n">
        <v>231</v>
      </c>
      <c r="L1986" s="437" t="n">
        <v>12</v>
      </c>
      <c r="M1986" s="437" t="n">
        <v>3</v>
      </c>
      <c r="N1986" s="437" t="inlineStr"/>
      <c r="O1986" s="437" t="n">
        <v>0</v>
      </c>
      <c r="P1986" s="437" t="n"/>
      <c r="Q1986" s="437" t="n"/>
      <c r="R1986" s="437" t="n"/>
      <c r="S1986" s="437" t="n"/>
      <c r="T1986" s="437" t="n"/>
      <c r="U1986" s="437" t="n"/>
      <c r="V1986" s="437" t="n"/>
      <c r="W1986" s="437" t="n">
        <v>0</v>
      </c>
      <c r="X1986" s="437" t="n">
        <v>1</v>
      </c>
      <c r="Y1986" s="437" t="n">
        <v>0</v>
      </c>
      <c r="Z1986" s="437" t="n"/>
      <c r="AA1986" s="437" t="n"/>
      <c r="AB1986" s="437" t="n"/>
    </row>
    <row r="1987">
      <c r="A1987" s="437" t="n">
        <v>50</v>
      </c>
      <c r="B1987" s="437" t="n">
        <v>0</v>
      </c>
      <c r="C1987" s="437" t="n">
        <v>0</v>
      </c>
      <c r="D1987" s="437" t="n">
        <v>1</v>
      </c>
      <c r="E1987" s="437" t="n">
        <v>204</v>
      </c>
      <c r="F1987" s="437">
        <f>ROUND(Source!R1973,O1987)</f>
        <v/>
      </c>
      <c r="G1987" s="437" t="inlineStr">
        <is>
          <t>ЗПМ</t>
        </is>
      </c>
      <c r="H1987" s="437" t="inlineStr">
        <is>
          <t>ЗП машинистов</t>
        </is>
      </c>
      <c r="I1987" s="437" t="n"/>
      <c r="J1987" s="437" t="n"/>
      <c r="K1987" s="437" t="n">
        <v>204</v>
      </c>
      <c r="L1987" s="437" t="n">
        <v>13</v>
      </c>
      <c r="M1987" s="437" t="n">
        <v>3</v>
      </c>
      <c r="N1987" s="437" t="inlineStr"/>
      <c r="O1987" s="437" t="n">
        <v>0</v>
      </c>
      <c r="P1987" s="437" t="n"/>
      <c r="Q1987" s="437" t="n"/>
      <c r="R1987" s="437" t="n"/>
      <c r="S1987" s="437" t="n"/>
      <c r="T1987" s="437" t="n"/>
      <c r="U1987" s="437" t="n"/>
      <c r="V1987" s="437" t="n"/>
      <c r="W1987" s="437" t="n">
        <v>0</v>
      </c>
      <c r="X1987" s="437" t="n">
        <v>1</v>
      </c>
      <c r="Y1987" s="437" t="n">
        <v>0</v>
      </c>
      <c r="Z1987" s="437" t="n"/>
      <c r="AA1987" s="437" t="n"/>
      <c r="AB1987" s="437" t="n"/>
    </row>
    <row r="1988">
      <c r="A1988" s="437" t="n">
        <v>50</v>
      </c>
      <c r="B1988" s="437" t="n">
        <v>0</v>
      </c>
      <c r="C1988" s="437" t="n">
        <v>0</v>
      </c>
      <c r="D1988" s="437" t="n">
        <v>1</v>
      </c>
      <c r="E1988" s="437" t="n">
        <v>205</v>
      </c>
      <c r="F1988" s="437">
        <f>ROUND(Source!S1973,O1988)</f>
        <v/>
      </c>
      <c r="G1988" s="437" t="inlineStr">
        <is>
          <t>ОЗП</t>
        </is>
      </c>
      <c r="H1988" s="437" t="inlineStr">
        <is>
          <t>Основная ЗП рабочих</t>
        </is>
      </c>
      <c r="I1988" s="437" t="n"/>
      <c r="J1988" s="437" t="n"/>
      <c r="K1988" s="437" t="n">
        <v>205</v>
      </c>
      <c r="L1988" s="437" t="n">
        <v>14</v>
      </c>
      <c r="M1988" s="437" t="n">
        <v>3</v>
      </c>
      <c r="N1988" s="437" t="inlineStr"/>
      <c r="O1988" s="437" t="n">
        <v>0</v>
      </c>
      <c r="P1988" s="437" t="n"/>
      <c r="Q1988" s="437" t="n"/>
      <c r="R1988" s="437" t="n"/>
      <c r="S1988" s="437" t="n"/>
      <c r="T1988" s="437" t="n"/>
      <c r="U1988" s="437" t="n"/>
      <c r="V1988" s="437" t="n"/>
      <c r="W1988" s="437" t="n">
        <v>0</v>
      </c>
      <c r="X1988" s="437" t="n">
        <v>1</v>
      </c>
      <c r="Y1988" s="437" t="n">
        <v>0</v>
      </c>
      <c r="Z1988" s="437" t="n"/>
      <c r="AA1988" s="437" t="n"/>
      <c r="AB1988" s="437" t="n"/>
    </row>
    <row r="1989">
      <c r="A1989" s="437" t="n">
        <v>50</v>
      </c>
      <c r="B1989" s="437" t="n">
        <v>0</v>
      </c>
      <c r="C1989" s="437" t="n">
        <v>0</v>
      </c>
      <c r="D1989" s="437" t="n">
        <v>1</v>
      </c>
      <c r="E1989" s="437" t="n">
        <v>232</v>
      </c>
      <c r="F1989" s="437">
        <f>ROUND(Source!BC1973,O1989)</f>
        <v/>
      </c>
      <c r="G1989" s="437" t="inlineStr">
        <is>
          <t>ОЗПсНРиСП</t>
        </is>
      </c>
      <c r="H1989" s="437" t="inlineStr">
        <is>
          <t>Основная ЗП рабочих по ТСН-2001.16</t>
        </is>
      </c>
      <c r="I1989" s="437" t="n"/>
      <c r="J1989" s="437" t="n"/>
      <c r="K1989" s="437" t="n">
        <v>232</v>
      </c>
      <c r="L1989" s="437" t="n">
        <v>15</v>
      </c>
      <c r="M1989" s="437" t="n">
        <v>3</v>
      </c>
      <c r="N1989" s="437" t="inlineStr"/>
      <c r="O1989" s="437" t="n">
        <v>0</v>
      </c>
      <c r="P1989" s="437" t="n"/>
      <c r="Q1989" s="437" t="n"/>
      <c r="R1989" s="437" t="n"/>
      <c r="S1989" s="437" t="n"/>
      <c r="T1989" s="437" t="n"/>
      <c r="U1989" s="437" t="n"/>
      <c r="V1989" s="437" t="n"/>
      <c r="W1989" s="437" t="n">
        <v>0</v>
      </c>
      <c r="X1989" s="437" t="n">
        <v>1</v>
      </c>
      <c r="Y1989" s="437" t="n">
        <v>0</v>
      </c>
      <c r="Z1989" s="437" t="n"/>
      <c r="AA1989" s="437" t="n"/>
      <c r="AB1989" s="437" t="n"/>
    </row>
    <row r="1990">
      <c r="A1990" s="437" t="n">
        <v>50</v>
      </c>
      <c r="B1990" s="437" t="n">
        <v>0</v>
      </c>
      <c r="C1990" s="437" t="n">
        <v>0</v>
      </c>
      <c r="D1990" s="437" t="n">
        <v>1</v>
      </c>
      <c r="E1990" s="437" t="n">
        <v>214</v>
      </c>
      <c r="F1990" s="437">
        <f>ROUND(Source!AS1973,O1990)</f>
        <v/>
      </c>
      <c r="G1990" s="437" t="inlineStr">
        <is>
          <t>Строит</t>
        </is>
      </c>
      <c r="H1990" s="437" t="inlineStr">
        <is>
          <t>Строительные работы с НР и СП</t>
        </is>
      </c>
      <c r="I1990" s="437" t="n"/>
      <c r="J1990" s="437" t="n"/>
      <c r="K1990" s="437" t="n">
        <v>214</v>
      </c>
      <c r="L1990" s="437" t="n">
        <v>16</v>
      </c>
      <c r="M1990" s="437" t="n">
        <v>3</v>
      </c>
      <c r="N1990" s="437" t="inlineStr"/>
      <c r="O1990" s="437" t="n">
        <v>0</v>
      </c>
      <c r="P1990" s="437" t="n"/>
      <c r="Q1990" s="437" t="n"/>
      <c r="R1990" s="437" t="n"/>
      <c r="S1990" s="437" t="n"/>
      <c r="T1990" s="437" t="n"/>
      <c r="U1990" s="437" t="n"/>
      <c r="V1990" s="437" t="n"/>
      <c r="W1990" s="437" t="n">
        <v>0</v>
      </c>
      <c r="X1990" s="437" t="n">
        <v>1</v>
      </c>
      <c r="Y1990" s="437" t="n">
        <v>0</v>
      </c>
      <c r="Z1990" s="437" t="n"/>
      <c r="AA1990" s="437" t="n"/>
      <c r="AB1990" s="437" t="n"/>
    </row>
    <row r="1991">
      <c r="A1991" s="437" t="n">
        <v>50</v>
      </c>
      <c r="B1991" s="437" t="n">
        <v>0</v>
      </c>
      <c r="C1991" s="437" t="n">
        <v>0</v>
      </c>
      <c r="D1991" s="437" t="n">
        <v>1</v>
      </c>
      <c r="E1991" s="437" t="n">
        <v>215</v>
      </c>
      <c r="F1991" s="437">
        <f>ROUND(Source!AT1973,O1991)</f>
        <v/>
      </c>
      <c r="G1991" s="437" t="inlineStr">
        <is>
          <t>Монтаж</t>
        </is>
      </c>
      <c r="H1991" s="437" t="inlineStr">
        <is>
          <t>Монтажные работы с НР и СП</t>
        </is>
      </c>
      <c r="I1991" s="437" t="n"/>
      <c r="J1991" s="437" t="n"/>
      <c r="K1991" s="437" t="n">
        <v>215</v>
      </c>
      <c r="L1991" s="437" t="n">
        <v>17</v>
      </c>
      <c r="M1991" s="437" t="n">
        <v>3</v>
      </c>
      <c r="N1991" s="437" t="inlineStr"/>
      <c r="O1991" s="437" t="n">
        <v>0</v>
      </c>
      <c r="P1991" s="437" t="n"/>
      <c r="Q1991" s="437" t="n"/>
      <c r="R1991" s="437" t="n"/>
      <c r="S1991" s="437" t="n"/>
      <c r="T1991" s="437" t="n"/>
      <c r="U1991" s="437" t="n"/>
      <c r="V1991" s="437" t="n"/>
      <c r="W1991" s="437" t="n">
        <v>0</v>
      </c>
      <c r="X1991" s="437" t="n">
        <v>1</v>
      </c>
      <c r="Y1991" s="437" t="n">
        <v>0</v>
      </c>
      <c r="Z1991" s="437" t="n"/>
      <c r="AA1991" s="437" t="n"/>
      <c r="AB1991" s="437" t="n"/>
    </row>
    <row r="1992">
      <c r="A1992" s="437" t="n">
        <v>50</v>
      </c>
      <c r="B1992" s="437" t="n">
        <v>0</v>
      </c>
      <c r="C1992" s="437" t="n">
        <v>0</v>
      </c>
      <c r="D1992" s="437" t="n">
        <v>1</v>
      </c>
      <c r="E1992" s="437" t="n">
        <v>217</v>
      </c>
      <c r="F1992" s="437">
        <f>ROUND(Source!AU1973,O1992)</f>
        <v/>
      </c>
      <c r="G1992" s="437" t="inlineStr">
        <is>
          <t>Прочие</t>
        </is>
      </c>
      <c r="H1992" s="437" t="inlineStr">
        <is>
          <t>Прочие работы с НР и СП</t>
        </is>
      </c>
      <c r="I1992" s="437" t="n"/>
      <c r="J1992" s="437" t="n"/>
      <c r="K1992" s="437" t="n">
        <v>217</v>
      </c>
      <c r="L1992" s="437" t="n">
        <v>18</v>
      </c>
      <c r="M1992" s="437" t="n">
        <v>3</v>
      </c>
      <c r="N1992" s="437" t="inlineStr"/>
      <c r="O1992" s="437" t="n">
        <v>0</v>
      </c>
      <c r="P1992" s="437" t="n"/>
      <c r="Q1992" s="437" t="n"/>
      <c r="R1992" s="437" t="n"/>
      <c r="S1992" s="437" t="n"/>
      <c r="T1992" s="437" t="n"/>
      <c r="U1992" s="437" t="n"/>
      <c r="V1992" s="437" t="n"/>
      <c r="W1992" s="437" t="n">
        <v>0</v>
      </c>
      <c r="X1992" s="437" t="n">
        <v>1</v>
      </c>
      <c r="Y1992" s="437" t="n">
        <v>0</v>
      </c>
      <c r="Z1992" s="437" t="n"/>
      <c r="AA1992" s="437" t="n"/>
      <c r="AB1992" s="437" t="n"/>
    </row>
    <row r="1993">
      <c r="A1993" s="437" t="n">
        <v>50</v>
      </c>
      <c r="B1993" s="437" t="n">
        <v>0</v>
      </c>
      <c r="C1993" s="437" t="n">
        <v>0</v>
      </c>
      <c r="D1993" s="437" t="n">
        <v>1</v>
      </c>
      <c r="E1993" s="437" t="n">
        <v>230</v>
      </c>
      <c r="F1993" s="437">
        <f>ROUND(Source!BA1973,O1993)</f>
        <v/>
      </c>
      <c r="G1993" s="437" t="inlineStr">
        <is>
          <t>ПрочиеЗатр</t>
        </is>
      </c>
      <c r="H1993" s="437" t="inlineStr">
        <is>
          <t>Прочие затраты по ТСН-2001.16</t>
        </is>
      </c>
      <c r="I1993" s="437" t="n"/>
      <c r="J1993" s="437" t="n"/>
      <c r="K1993" s="437" t="n">
        <v>230</v>
      </c>
      <c r="L1993" s="437" t="n">
        <v>19</v>
      </c>
      <c r="M1993" s="437" t="n">
        <v>3</v>
      </c>
      <c r="N1993" s="437" t="inlineStr"/>
      <c r="O1993" s="437" t="n">
        <v>0</v>
      </c>
      <c r="P1993" s="437" t="n"/>
      <c r="Q1993" s="437" t="n"/>
      <c r="R1993" s="437" t="n"/>
      <c r="S1993" s="437" t="n"/>
      <c r="T1993" s="437" t="n"/>
      <c r="U1993" s="437" t="n"/>
      <c r="V1993" s="437" t="n"/>
      <c r="W1993" s="437" t="n">
        <v>0</v>
      </c>
      <c r="X1993" s="437" t="n">
        <v>1</v>
      </c>
      <c r="Y1993" s="437" t="n">
        <v>0</v>
      </c>
      <c r="Z1993" s="437" t="n"/>
      <c r="AA1993" s="437" t="n"/>
      <c r="AB1993" s="437" t="n"/>
    </row>
    <row r="1994">
      <c r="A1994" s="437" t="n">
        <v>50</v>
      </c>
      <c r="B1994" s="437" t="n">
        <v>0</v>
      </c>
      <c r="C1994" s="437" t="n">
        <v>0</v>
      </c>
      <c r="D1994" s="437" t="n">
        <v>1</v>
      </c>
      <c r="E1994" s="437" t="n">
        <v>206</v>
      </c>
      <c r="F1994" s="437">
        <f>ROUND(Source!T1973,O1994)</f>
        <v/>
      </c>
      <c r="G1994" s="437" t="inlineStr">
        <is>
          <t>ВозврМат</t>
        </is>
      </c>
      <c r="H1994" s="437" t="inlineStr">
        <is>
          <t>Возврат материалов</t>
        </is>
      </c>
      <c r="I1994" s="437" t="n"/>
      <c r="J1994" s="437" t="n"/>
      <c r="K1994" s="437" t="n">
        <v>206</v>
      </c>
      <c r="L1994" s="437" t="n">
        <v>20</v>
      </c>
      <c r="M1994" s="437" t="n">
        <v>3</v>
      </c>
      <c r="N1994" s="437" t="inlineStr"/>
      <c r="O1994" s="437" t="n">
        <v>0</v>
      </c>
      <c r="P1994" s="437" t="n"/>
      <c r="Q1994" s="437" t="n"/>
      <c r="R1994" s="437" t="n"/>
      <c r="S1994" s="437" t="n"/>
      <c r="T1994" s="437" t="n"/>
      <c r="U1994" s="437" t="n"/>
      <c r="V1994" s="437" t="n"/>
      <c r="W1994" s="437" t="n">
        <v>0</v>
      </c>
      <c r="X1994" s="437" t="n">
        <v>1</v>
      </c>
      <c r="Y1994" s="437" t="n">
        <v>0</v>
      </c>
      <c r="Z1994" s="437" t="n"/>
      <c r="AA1994" s="437" t="n"/>
      <c r="AB1994" s="437" t="n"/>
    </row>
    <row r="1995">
      <c r="A1995" s="437" t="n">
        <v>50</v>
      </c>
      <c r="B1995" s="437" t="n">
        <v>0</v>
      </c>
      <c r="C1995" s="437" t="n">
        <v>0</v>
      </c>
      <c r="D1995" s="437" t="n">
        <v>1</v>
      </c>
      <c r="E1995" s="437" t="n">
        <v>207</v>
      </c>
      <c r="F1995" s="437">
        <f>ROUND(Source!U1973,O1995)</f>
        <v/>
      </c>
      <c r="G1995" s="437" t="inlineStr">
        <is>
          <t>ТрудСтр</t>
        </is>
      </c>
      <c r="H1995" s="437" t="inlineStr">
        <is>
          <t>Трудозатраты строителей</t>
        </is>
      </c>
      <c r="I1995" s="437" t="n"/>
      <c r="J1995" s="437" t="n"/>
      <c r="K1995" s="437" t="n">
        <v>207</v>
      </c>
      <c r="L1995" s="437" t="n">
        <v>21</v>
      </c>
      <c r="M1995" s="437" t="n">
        <v>3</v>
      </c>
      <c r="N1995" s="437" t="inlineStr"/>
      <c r="O1995" s="437" t="n">
        <v>7</v>
      </c>
      <c r="P1995" s="437" t="n"/>
      <c r="Q1995" s="437" t="n"/>
      <c r="R1995" s="437" t="n"/>
      <c r="S1995" s="437" t="n"/>
      <c r="T1995" s="437" t="n"/>
      <c r="U1995" s="437" t="n"/>
      <c r="V1995" s="437" t="n"/>
      <c r="W1995" s="437" t="n">
        <v>0</v>
      </c>
      <c r="X1995" s="437" t="n">
        <v>1</v>
      </c>
      <c r="Y1995" s="437" t="n">
        <v>0</v>
      </c>
      <c r="Z1995" s="437" t="n"/>
      <c r="AA1995" s="437" t="n"/>
      <c r="AB1995" s="437" t="n"/>
    </row>
    <row r="1996">
      <c r="A1996" s="437" t="n">
        <v>50</v>
      </c>
      <c r="B1996" s="437" t="n">
        <v>0</v>
      </c>
      <c r="C1996" s="437" t="n">
        <v>0</v>
      </c>
      <c r="D1996" s="437" t="n">
        <v>1</v>
      </c>
      <c r="E1996" s="437" t="n">
        <v>208</v>
      </c>
      <c r="F1996" s="437">
        <f>ROUND(Source!V1973,O1996)</f>
        <v/>
      </c>
      <c r="G1996" s="437" t="inlineStr">
        <is>
          <t>ТрудМаш</t>
        </is>
      </c>
      <c r="H1996" s="437" t="inlineStr">
        <is>
          <t>Трудозатраты машинистов</t>
        </is>
      </c>
      <c r="I1996" s="437" t="n"/>
      <c r="J1996" s="437" t="n"/>
      <c r="K1996" s="437" t="n">
        <v>208</v>
      </c>
      <c r="L1996" s="437" t="n">
        <v>22</v>
      </c>
      <c r="M1996" s="437" t="n">
        <v>3</v>
      </c>
      <c r="N1996" s="437" t="inlineStr"/>
      <c r="O1996" s="437" t="n">
        <v>7</v>
      </c>
      <c r="P1996" s="437" t="n"/>
      <c r="Q1996" s="437" t="n"/>
      <c r="R1996" s="437" t="n"/>
      <c r="S1996" s="437" t="n"/>
      <c r="T1996" s="437" t="n"/>
      <c r="U1996" s="437" t="n"/>
      <c r="V1996" s="437" t="n"/>
      <c r="W1996" s="437" t="n">
        <v>0</v>
      </c>
      <c r="X1996" s="437" t="n">
        <v>1</v>
      </c>
      <c r="Y1996" s="437" t="n">
        <v>0</v>
      </c>
      <c r="Z1996" s="437" t="n"/>
      <c r="AA1996" s="437" t="n"/>
      <c r="AB1996" s="437" t="n"/>
    </row>
    <row r="1997">
      <c r="A1997" s="437" t="n">
        <v>50</v>
      </c>
      <c r="B1997" s="437" t="n">
        <v>0</v>
      </c>
      <c r="C1997" s="437" t="n">
        <v>0</v>
      </c>
      <c r="D1997" s="437" t="n">
        <v>1</v>
      </c>
      <c r="E1997" s="437" t="n">
        <v>209</v>
      </c>
      <c r="F1997" s="437">
        <f>ROUND(Source!W1973,O1997)</f>
        <v/>
      </c>
      <c r="G1997" s="437" t="inlineStr">
        <is>
          <t>ТранспМат</t>
        </is>
      </c>
      <c r="H1997" s="437" t="inlineStr">
        <is>
          <t>Транспорт материалов</t>
        </is>
      </c>
      <c r="I1997" s="437" t="n"/>
      <c r="J1997" s="437" t="n"/>
      <c r="K1997" s="437" t="n">
        <v>209</v>
      </c>
      <c r="L1997" s="437" t="n">
        <v>23</v>
      </c>
      <c r="M1997" s="437" t="n">
        <v>3</v>
      </c>
      <c r="N1997" s="437" t="inlineStr"/>
      <c r="O1997" s="437" t="n">
        <v>0</v>
      </c>
      <c r="P1997" s="437" t="n"/>
      <c r="Q1997" s="437" t="n"/>
      <c r="R1997" s="437" t="n"/>
      <c r="S1997" s="437" t="n"/>
      <c r="T1997" s="437" t="n"/>
      <c r="U1997" s="437" t="n"/>
      <c r="V1997" s="437" t="n"/>
      <c r="W1997" s="437" t="n">
        <v>0</v>
      </c>
      <c r="X1997" s="437" t="n">
        <v>1</v>
      </c>
      <c r="Y1997" s="437" t="n">
        <v>0</v>
      </c>
      <c r="Z1997" s="437" t="n"/>
      <c r="AA1997" s="437" t="n"/>
      <c r="AB1997" s="437" t="n"/>
    </row>
    <row r="1998">
      <c r="A1998" s="437" t="n">
        <v>50</v>
      </c>
      <c r="B1998" s="437" t="n">
        <v>0</v>
      </c>
      <c r="C1998" s="437" t="n">
        <v>0</v>
      </c>
      <c r="D1998" s="437" t="n">
        <v>1</v>
      </c>
      <c r="E1998" s="437" t="n">
        <v>233</v>
      </c>
      <c r="F1998" s="437">
        <f>ROUND(Source!BD1973,O1998)</f>
        <v/>
      </c>
      <c r="G1998" s="437" t="inlineStr">
        <is>
          <t>Перевозка</t>
        </is>
      </c>
      <c r="H1998" s="437" t="inlineStr">
        <is>
          <t>Перевозка грузов</t>
        </is>
      </c>
      <c r="I1998" s="437" t="n"/>
      <c r="J1998" s="437" t="n"/>
      <c r="K1998" s="437" t="n">
        <v>233</v>
      </c>
      <c r="L1998" s="437" t="n">
        <v>24</v>
      </c>
      <c r="M1998" s="437" t="n">
        <v>3</v>
      </c>
      <c r="N1998" s="437" t="inlineStr"/>
      <c r="O1998" s="437" t="n">
        <v>0</v>
      </c>
      <c r="P1998" s="437" t="n"/>
      <c r="Q1998" s="437" t="n"/>
      <c r="R1998" s="437" t="n"/>
      <c r="S1998" s="437" t="n"/>
      <c r="T1998" s="437" t="n"/>
      <c r="U1998" s="437" t="n"/>
      <c r="V1998" s="437" t="n"/>
      <c r="W1998" s="437" t="n">
        <v>0</v>
      </c>
      <c r="X1998" s="437" t="n">
        <v>1</v>
      </c>
      <c r="Y1998" s="437" t="n">
        <v>0</v>
      </c>
      <c r="Z1998" s="437" t="n"/>
      <c r="AA1998" s="437" t="n"/>
      <c r="AB1998" s="437" t="n"/>
    </row>
    <row r="1999">
      <c r="A1999" s="437" t="n">
        <v>50</v>
      </c>
      <c r="B1999" s="437" t="n">
        <v>0</v>
      </c>
      <c r="C1999" s="437" t="n">
        <v>0</v>
      </c>
      <c r="D1999" s="437" t="n">
        <v>1</v>
      </c>
      <c r="E1999" s="437" t="n">
        <v>210</v>
      </c>
      <c r="F1999" s="437">
        <f>ROUND(Source!X1973,O1999)</f>
        <v/>
      </c>
      <c r="G1999" s="437" t="inlineStr">
        <is>
          <t>НР</t>
        </is>
      </c>
      <c r="H1999" s="437" t="inlineStr">
        <is>
          <t>Накладные расходы</t>
        </is>
      </c>
      <c r="I1999" s="437" t="n"/>
      <c r="J1999" s="437" t="n"/>
      <c r="K1999" s="437" t="n">
        <v>210</v>
      </c>
      <c r="L1999" s="437" t="n">
        <v>25</v>
      </c>
      <c r="M1999" s="437" t="n">
        <v>3</v>
      </c>
      <c r="N1999" s="437" t="inlineStr"/>
      <c r="O1999" s="437" t="n">
        <v>0</v>
      </c>
      <c r="P1999" s="437" t="n"/>
      <c r="Q1999" s="437" t="n"/>
      <c r="R1999" s="437" t="n"/>
      <c r="S1999" s="437" t="n"/>
      <c r="T1999" s="437" t="n"/>
      <c r="U1999" s="437" t="n"/>
      <c r="V1999" s="437" t="n"/>
      <c r="W1999" s="437" t="n">
        <v>0</v>
      </c>
      <c r="X1999" s="437" t="n">
        <v>1</v>
      </c>
      <c r="Y1999" s="437" t="n">
        <v>0</v>
      </c>
      <c r="Z1999" s="437" t="n"/>
      <c r="AA1999" s="437" t="n"/>
      <c r="AB1999" s="437" t="n"/>
    </row>
    <row r="2000">
      <c r="A2000" s="437" t="n">
        <v>50</v>
      </c>
      <c r="B2000" s="437" t="n">
        <v>0</v>
      </c>
      <c r="C2000" s="437" t="n">
        <v>0</v>
      </c>
      <c r="D2000" s="437" t="n">
        <v>1</v>
      </c>
      <c r="E2000" s="437" t="n">
        <v>211</v>
      </c>
      <c r="F2000" s="437">
        <f>ROUND(Source!Y1973,O2000)</f>
        <v/>
      </c>
      <c r="G2000" s="437" t="inlineStr">
        <is>
          <t>СмПриб</t>
        </is>
      </c>
      <c r="H2000" s="437" t="inlineStr">
        <is>
          <t>Сметная прибыль</t>
        </is>
      </c>
      <c r="I2000" s="437" t="n"/>
      <c r="J2000" s="437" t="n"/>
      <c r="K2000" s="437" t="n">
        <v>211</v>
      </c>
      <c r="L2000" s="437" t="n">
        <v>26</v>
      </c>
      <c r="M2000" s="437" t="n">
        <v>3</v>
      </c>
      <c r="N2000" s="437" t="inlineStr"/>
      <c r="O2000" s="437" t="n">
        <v>0</v>
      </c>
      <c r="P2000" s="437" t="n"/>
      <c r="Q2000" s="437" t="n"/>
      <c r="R2000" s="437" t="n"/>
      <c r="S2000" s="437" t="n"/>
      <c r="T2000" s="437" t="n"/>
      <c r="U2000" s="437" t="n"/>
      <c r="V2000" s="437" t="n"/>
      <c r="W2000" s="437" t="n">
        <v>0</v>
      </c>
      <c r="X2000" s="437" t="n">
        <v>1</v>
      </c>
      <c r="Y2000" s="437" t="n">
        <v>0</v>
      </c>
      <c r="Z2000" s="437" t="n"/>
      <c r="AA2000" s="437" t="n"/>
      <c r="AB2000" s="437" t="n"/>
    </row>
    <row r="2001">
      <c r="A2001" s="437" t="n">
        <v>50</v>
      </c>
      <c r="B2001" s="437" t="n">
        <v>0</v>
      </c>
      <c r="C2001" s="437" t="n">
        <v>0</v>
      </c>
      <c r="D2001" s="437" t="n">
        <v>1</v>
      </c>
      <c r="E2001" s="437" t="n">
        <v>224</v>
      </c>
      <c r="F2001" s="437">
        <f>ROUND(Source!AR1973,O2001)</f>
        <v/>
      </c>
      <c r="G2001" s="437" t="inlineStr">
        <is>
          <t>Всего</t>
        </is>
      </c>
      <c r="H2001" s="437" t="inlineStr">
        <is>
          <t>Всего с НР и СП</t>
        </is>
      </c>
      <c r="I2001" s="437" t="n"/>
      <c r="J2001" s="437" t="n"/>
      <c r="K2001" s="437" t="n">
        <v>224</v>
      </c>
      <c r="L2001" s="437" t="n">
        <v>27</v>
      </c>
      <c r="M2001" s="437" t="n">
        <v>3</v>
      </c>
      <c r="N2001" s="437" t="inlineStr"/>
      <c r="O2001" s="437" t="n">
        <v>0</v>
      </c>
      <c r="P2001" s="437" t="n"/>
      <c r="Q2001" s="437" t="n"/>
      <c r="R2001" s="437" t="n"/>
      <c r="S2001" s="437" t="n"/>
      <c r="T2001" s="437" t="n"/>
      <c r="U2001" s="437" t="n"/>
      <c r="V2001" s="437" t="n"/>
      <c r="W2001" s="437" t="n">
        <v>0</v>
      </c>
      <c r="X2001" s="437" t="n">
        <v>1</v>
      </c>
      <c r="Y2001" s="437" t="n">
        <v>0</v>
      </c>
      <c r="Z2001" s="437" t="n"/>
      <c r="AA2001" s="437" t="n"/>
      <c r="AB2001" s="437" t="n"/>
    </row>
    <row r="2002">
      <c r="A2002" s="437" t="n">
        <v>50</v>
      </c>
      <c r="B2002" s="437" t="n">
        <v>0</v>
      </c>
      <c r="C2002" s="437" t="n">
        <v>0</v>
      </c>
      <c r="D2002" s="437" t="n">
        <v>2</v>
      </c>
      <c r="E2002" s="437" t="n">
        <v>0</v>
      </c>
      <c r="F2002" s="437">
        <f>ROUND(F2001,O2002)</f>
        <v/>
      </c>
      <c r="G2002" s="437" t="inlineStr">
        <is>
          <t>и1</t>
        </is>
      </c>
      <c r="H2002" s="437" t="inlineStr">
        <is>
          <t>Итого</t>
        </is>
      </c>
      <c r="I2002" s="437" t="n"/>
      <c r="J2002" s="437" t="n"/>
      <c r="K2002" s="437" t="n">
        <v>212</v>
      </c>
      <c r="L2002" s="437" t="n">
        <v>28</v>
      </c>
      <c r="M2002" s="437" t="n">
        <v>0</v>
      </c>
      <c r="N2002" s="437" t="inlineStr"/>
      <c r="O2002" s="437" t="n">
        <v>0</v>
      </c>
      <c r="P2002" s="437" t="n"/>
      <c r="Q2002" s="437" t="n"/>
      <c r="R2002" s="437" t="n"/>
      <c r="S2002" s="437" t="n"/>
      <c r="T2002" s="437" t="n"/>
      <c r="U2002" s="437" t="n"/>
      <c r="V2002" s="437" t="n"/>
      <c r="W2002" s="437" t="n">
        <v>0</v>
      </c>
      <c r="X2002" s="437" t="n">
        <v>1</v>
      </c>
      <c r="Y2002" s="437" t="n">
        <v>0</v>
      </c>
      <c r="Z2002" s="437" t="n"/>
      <c r="AA2002" s="437" t="n"/>
      <c r="AB2002" s="437" t="n"/>
    </row>
    <row r="2003">
      <c r="A2003" s="437" t="n">
        <v>50</v>
      </c>
      <c r="B2003" s="437" t="n">
        <v>0</v>
      </c>
      <c r="C2003" s="437" t="n">
        <v>0</v>
      </c>
      <c r="D2003" s="437" t="n">
        <v>2</v>
      </c>
      <c r="E2003" s="437" t="n">
        <v>0</v>
      </c>
      <c r="F2003" s="437">
        <f>ROUND(F2002*0.22,O2003)</f>
        <v/>
      </c>
      <c r="G2003" s="437" t="inlineStr">
        <is>
          <t>и2</t>
        </is>
      </c>
      <c r="H2003" s="437" t="inlineStr">
        <is>
          <t>НДС 22%</t>
        </is>
      </c>
      <c r="I2003" s="437" t="n"/>
      <c r="J2003" s="437" t="n"/>
      <c r="K2003" s="437" t="n">
        <v>212</v>
      </c>
      <c r="L2003" s="437" t="n">
        <v>29</v>
      </c>
      <c r="M2003" s="437" t="n">
        <v>0</v>
      </c>
      <c r="N2003" s="437" t="inlineStr"/>
      <c r="O2003" s="437" t="n">
        <v>0</v>
      </c>
      <c r="P2003" s="437" t="n"/>
      <c r="Q2003" s="437" t="n"/>
      <c r="R2003" s="437" t="n"/>
      <c r="S2003" s="437" t="n"/>
      <c r="T2003" s="437" t="n"/>
      <c r="U2003" s="437" t="n"/>
      <c r="V2003" s="437" t="n"/>
      <c r="W2003" s="437" t="n">
        <v>0</v>
      </c>
      <c r="X2003" s="437" t="n">
        <v>1</v>
      </c>
      <c r="Y2003" s="437" t="n">
        <v>0</v>
      </c>
      <c r="Z2003" s="437" t="n"/>
      <c r="AA2003" s="437" t="n"/>
      <c r="AB2003" s="437" t="n"/>
    </row>
    <row r="2004">
      <c r="A2004" s="437" t="n">
        <v>50</v>
      </c>
      <c r="B2004" s="437" t="n">
        <v>0</v>
      </c>
      <c r="C2004" s="437" t="n">
        <v>0</v>
      </c>
      <c r="D2004" s="437" t="n">
        <v>2</v>
      </c>
      <c r="E2004" s="437" t="n">
        <v>213</v>
      </c>
      <c r="F2004" s="437">
        <f>ROUND(F2002+F2003,O2004)</f>
        <v/>
      </c>
      <c r="G2004" s="437" t="inlineStr">
        <is>
          <t>и3</t>
        </is>
      </c>
      <c r="H2004" s="437" t="inlineStr">
        <is>
          <t>Всего</t>
        </is>
      </c>
      <c r="I2004" s="437" t="n"/>
      <c r="J2004" s="437" t="n"/>
      <c r="K2004" s="437" t="n">
        <v>212</v>
      </c>
      <c r="L2004" s="437" t="n">
        <v>30</v>
      </c>
      <c r="M2004" s="437" t="n">
        <v>0</v>
      </c>
      <c r="N2004" s="437" t="inlineStr"/>
      <c r="O2004" s="437" t="n">
        <v>0</v>
      </c>
      <c r="P2004" s="437" t="n"/>
      <c r="Q2004" s="437" t="n"/>
      <c r="R2004" s="437" t="n"/>
      <c r="S2004" s="437" t="n"/>
      <c r="T2004" s="437" t="n"/>
      <c r="U2004" s="437" t="n"/>
      <c r="V2004" s="437" t="n"/>
      <c r="W2004" s="437" t="n">
        <v>0</v>
      </c>
      <c r="X2004" s="437" t="n">
        <v>1</v>
      </c>
      <c r="Y2004" s="437" t="n">
        <v>0</v>
      </c>
      <c r="Z2004" s="437" t="n"/>
      <c r="AA2004" s="437" t="n"/>
      <c r="AB2004" s="437" t="n"/>
    </row>
    <row r="2005"/>
    <row r="2006">
      <c r="A2006" s="434" t="n">
        <v>3</v>
      </c>
      <c r="B2006" s="434" t="n">
        <v>0</v>
      </c>
      <c r="C2006" s="434" t="n"/>
      <c r="D2006" s="434">
        <f>ROW(A2012)</f>
        <v/>
      </c>
      <c r="E2006" s="434" t="n"/>
      <c r="F2006" s="434" t="inlineStr">
        <is>
          <t>Новая локальная смета</t>
        </is>
      </c>
      <c r="G2006" s="434" t="inlineStr">
        <is>
          <t>Московская 9</t>
        </is>
      </c>
      <c r="H2006" s="434" t="inlineStr"/>
      <c r="I2006" s="434" t="n">
        <v>0</v>
      </c>
      <c r="J2006" s="434" t="inlineStr"/>
      <c r="K2006" s="434" t="n">
        <v>-1</v>
      </c>
      <c r="L2006" s="434" t="inlineStr">
        <is>
          <t>Новая локальная смета</t>
        </is>
      </c>
      <c r="M2006" s="434" t="inlineStr"/>
      <c r="N2006" s="434" t="n"/>
      <c r="O2006" s="434" t="n"/>
      <c r="P2006" s="434" t="n"/>
      <c r="Q2006" s="434" t="n"/>
      <c r="R2006" s="434" t="n"/>
      <c r="S2006" s="434" t="n">
        <v>0</v>
      </c>
      <c r="T2006" s="434" t="n"/>
      <c r="U2006" s="434" t="inlineStr"/>
      <c r="V2006" s="434" t="n">
        <v>0</v>
      </c>
      <c r="W2006" s="434" t="n"/>
      <c r="X2006" s="434" t="n"/>
      <c r="Y2006" s="434" t="n"/>
      <c r="Z2006" s="434" t="n"/>
      <c r="AA2006" s="434" t="n"/>
      <c r="AB2006" s="434" t="inlineStr"/>
      <c r="AC2006" s="434" t="inlineStr"/>
      <c r="AD2006" s="434" t="inlineStr"/>
      <c r="AE2006" s="434" t="inlineStr"/>
      <c r="AF2006" s="434" t="inlineStr"/>
      <c r="AG2006" s="434" t="inlineStr"/>
      <c r="AH2006" s="434" t="n"/>
      <c r="AI2006" s="434" t="n"/>
      <c r="AJ2006" s="434" t="n"/>
      <c r="AK2006" s="434" t="n"/>
      <c r="AL2006" s="434" t="n"/>
      <c r="AM2006" s="434" t="n"/>
      <c r="AN2006" s="434" t="n"/>
      <c r="AO2006" s="434" t="n"/>
      <c r="AP2006" s="434" t="inlineStr"/>
      <c r="AQ2006" s="434" t="inlineStr"/>
      <c r="AR2006" s="434" t="inlineStr"/>
      <c r="AS2006" s="434" t="n"/>
      <c r="AT2006" s="434" t="n"/>
      <c r="AU2006" s="434" t="n"/>
      <c r="AV2006" s="434" t="n"/>
      <c r="AW2006" s="434" t="n"/>
      <c r="AX2006" s="434" t="n"/>
      <c r="AY2006" s="434" t="n"/>
      <c r="AZ2006" s="434" t="inlineStr"/>
      <c r="BA2006" s="434" t="n"/>
      <c r="BB2006" s="434" t="inlineStr"/>
      <c r="BC2006" s="434" t="inlineStr"/>
      <c r="BD2006" s="434" t="inlineStr"/>
      <c r="BE2006" s="434" t="inlineStr"/>
      <c r="BF2006" s="434" t="inlineStr"/>
      <c r="BG2006" s="434" t="inlineStr"/>
      <c r="BH2006" s="434" t="inlineStr"/>
      <c r="BI2006" s="434" t="inlineStr"/>
      <c r="BJ2006" s="434" t="inlineStr"/>
      <c r="BK2006" s="434" t="inlineStr"/>
      <c r="BL2006" s="434" t="inlineStr"/>
      <c r="BM2006" s="434" t="inlineStr"/>
      <c r="BN2006" s="434" t="inlineStr"/>
      <c r="BO2006" s="434" t="inlineStr"/>
      <c r="BP2006" s="434" t="inlineStr"/>
      <c r="BQ2006" s="434" t="n"/>
      <c r="BR2006" s="434" t="n"/>
      <c r="BS2006" s="434" t="n"/>
      <c r="BT2006" s="434" t="n"/>
      <c r="BU2006" s="434" t="n"/>
      <c r="BV2006" s="434" t="n"/>
      <c r="BW2006" s="434" t="n"/>
      <c r="BX2006" s="434" t="n">
        <v>0</v>
      </c>
      <c r="BY2006" s="434" t="n"/>
      <c r="BZ2006" s="434" t="n"/>
      <c r="CA2006" s="434" t="n"/>
      <c r="CB2006" s="434" t="n"/>
      <c r="CC2006" s="434" t="n"/>
      <c r="CD2006" s="434" t="n"/>
      <c r="CE2006" s="434" t="n"/>
      <c r="CF2006" s="434" t="n">
        <v>0</v>
      </c>
      <c r="CG2006" s="434" t="n">
        <v>0</v>
      </c>
      <c r="CH2006" s="434" t="n"/>
      <c r="CI2006" s="434" t="inlineStr"/>
      <c r="CJ2006" s="434" t="inlineStr"/>
      <c r="CK2006" t="inlineStr"/>
      <c r="CL2006" t="inlineStr"/>
      <c r="CM2006" t="inlineStr"/>
      <c r="CN2006" t="inlineStr"/>
      <c r="CO2006" t="inlineStr"/>
      <c r="CP2006" t="inlineStr"/>
      <c r="CQ2006" t="inlineStr"/>
    </row>
    <row r="2007"/>
    <row r="2008">
      <c r="A2008" s="435" t="n">
        <v>52</v>
      </c>
      <c r="B2008" s="435">
        <f>B2012</f>
        <v/>
      </c>
      <c r="C2008" s="435">
        <f>C2012</f>
        <v/>
      </c>
      <c r="D2008" s="435">
        <f>D2012</f>
        <v/>
      </c>
      <c r="E2008" s="435">
        <f>E2012</f>
        <v/>
      </c>
      <c r="F2008" s="435">
        <f>F2012</f>
        <v/>
      </c>
      <c r="G2008" s="435">
        <f>G2012</f>
        <v/>
      </c>
      <c r="H2008" s="435" t="n"/>
      <c r="I2008" s="435" t="n"/>
      <c r="J2008" s="435" t="n"/>
      <c r="K2008" s="435" t="n"/>
      <c r="L2008" s="435" t="n"/>
      <c r="M2008" s="435" t="n"/>
      <c r="N2008" s="435" t="n"/>
      <c r="O2008" s="435">
        <f>O2012</f>
        <v/>
      </c>
      <c r="P2008" s="435">
        <f>P2012</f>
        <v/>
      </c>
      <c r="Q2008" s="435">
        <f>Q2012</f>
        <v/>
      </c>
      <c r="R2008" s="435">
        <f>R2012</f>
        <v/>
      </c>
      <c r="S2008" s="435">
        <f>S2012</f>
        <v/>
      </c>
      <c r="T2008" s="435">
        <f>T2012</f>
        <v/>
      </c>
      <c r="U2008" s="435">
        <f>U2012</f>
        <v/>
      </c>
      <c r="V2008" s="435">
        <f>V2012</f>
        <v/>
      </c>
      <c r="W2008" s="435">
        <f>W2012</f>
        <v/>
      </c>
      <c r="X2008" s="435">
        <f>X2012</f>
        <v/>
      </c>
      <c r="Y2008" s="435">
        <f>Y2012</f>
        <v/>
      </c>
      <c r="Z2008" s="435">
        <f>Z2012</f>
        <v/>
      </c>
      <c r="AA2008" s="435">
        <f>AA2012</f>
        <v/>
      </c>
      <c r="AB2008" s="435">
        <f>AB2012</f>
        <v/>
      </c>
      <c r="AC2008" s="435">
        <f>AC2012</f>
        <v/>
      </c>
      <c r="AD2008" s="435">
        <f>AD2012</f>
        <v/>
      </c>
      <c r="AE2008" s="435">
        <f>AE2012</f>
        <v/>
      </c>
      <c r="AF2008" s="435">
        <f>AF2012</f>
        <v/>
      </c>
      <c r="AG2008" s="435">
        <f>AG2012</f>
        <v/>
      </c>
      <c r="AH2008" s="435">
        <f>AH2012</f>
        <v/>
      </c>
      <c r="AI2008" s="435">
        <f>AI2012</f>
        <v/>
      </c>
      <c r="AJ2008" s="435">
        <f>AJ2012</f>
        <v/>
      </c>
      <c r="AK2008" s="435">
        <f>AK2012</f>
        <v/>
      </c>
      <c r="AL2008" s="435">
        <f>AL2012</f>
        <v/>
      </c>
      <c r="AM2008" s="435">
        <f>AM2012</f>
        <v/>
      </c>
      <c r="AN2008" s="435">
        <f>AN2012</f>
        <v/>
      </c>
      <c r="AO2008" s="435">
        <f>AO2012</f>
        <v/>
      </c>
      <c r="AP2008" s="435">
        <f>AP2012</f>
        <v/>
      </c>
      <c r="AQ2008" s="435">
        <f>AQ2012</f>
        <v/>
      </c>
      <c r="AR2008" s="435">
        <f>AR2012</f>
        <v/>
      </c>
      <c r="AS2008" s="435">
        <f>AS2012</f>
        <v/>
      </c>
      <c r="AT2008" s="435">
        <f>AT2012</f>
        <v/>
      </c>
      <c r="AU2008" s="435">
        <f>AU2012</f>
        <v/>
      </c>
      <c r="AV2008" s="435">
        <f>AV2012</f>
        <v/>
      </c>
      <c r="AW2008" s="435">
        <f>AW2012</f>
        <v/>
      </c>
      <c r="AX2008" s="435">
        <f>AX2012</f>
        <v/>
      </c>
      <c r="AY2008" s="435">
        <f>AY2012</f>
        <v/>
      </c>
      <c r="AZ2008" s="435">
        <f>AZ2012</f>
        <v/>
      </c>
      <c r="BA2008" s="435">
        <f>BA2012</f>
        <v/>
      </c>
      <c r="BB2008" s="435">
        <f>BB2012</f>
        <v/>
      </c>
      <c r="BC2008" s="435">
        <f>BC2012</f>
        <v/>
      </c>
      <c r="BD2008" s="435">
        <f>BD2012</f>
        <v/>
      </c>
      <c r="BE2008" s="435">
        <f>BE2012</f>
        <v/>
      </c>
      <c r="BF2008" s="435">
        <f>BF2012</f>
        <v/>
      </c>
      <c r="BG2008" s="435">
        <f>BG2012</f>
        <v/>
      </c>
      <c r="BH2008" s="435">
        <f>BH2012</f>
        <v/>
      </c>
      <c r="BI2008" s="435">
        <f>BI2012</f>
        <v/>
      </c>
      <c r="BJ2008" s="435">
        <f>BJ2012</f>
        <v/>
      </c>
      <c r="BK2008" s="435">
        <f>BK2012</f>
        <v/>
      </c>
      <c r="BL2008" s="435">
        <f>BL2012</f>
        <v/>
      </c>
      <c r="BM2008" s="435">
        <f>BM2012</f>
        <v/>
      </c>
      <c r="BN2008" s="435">
        <f>BN2012</f>
        <v/>
      </c>
      <c r="BO2008" s="435">
        <f>BO2012</f>
        <v/>
      </c>
      <c r="BP2008" s="435">
        <f>BP2012</f>
        <v/>
      </c>
      <c r="BQ2008" s="435">
        <f>BQ2012</f>
        <v/>
      </c>
      <c r="BR2008" s="435">
        <f>BR2012</f>
        <v/>
      </c>
      <c r="BS2008" s="435">
        <f>BS2012</f>
        <v/>
      </c>
      <c r="BT2008" s="435">
        <f>BT2012</f>
        <v/>
      </c>
      <c r="BU2008" s="435">
        <f>BU2012</f>
        <v/>
      </c>
      <c r="BV2008" s="435">
        <f>BV2012</f>
        <v/>
      </c>
      <c r="BW2008" s="435">
        <f>BW2012</f>
        <v/>
      </c>
      <c r="BX2008" s="435">
        <f>BX2012</f>
        <v/>
      </c>
      <c r="BY2008" s="435">
        <f>BY2012</f>
        <v/>
      </c>
      <c r="BZ2008" s="435">
        <f>BZ2012</f>
        <v/>
      </c>
      <c r="CA2008" s="435">
        <f>CA2012</f>
        <v/>
      </c>
      <c r="CB2008" s="435">
        <f>CB2012</f>
        <v/>
      </c>
      <c r="CC2008" s="435">
        <f>CC2012</f>
        <v/>
      </c>
      <c r="CD2008" s="435">
        <f>CD2012</f>
        <v/>
      </c>
      <c r="CE2008" s="435">
        <f>CE2012</f>
        <v/>
      </c>
      <c r="CF2008" s="435">
        <f>CF2012</f>
        <v/>
      </c>
      <c r="CG2008" s="435">
        <f>CG2012</f>
        <v/>
      </c>
      <c r="CH2008" s="435">
        <f>CH2012</f>
        <v/>
      </c>
      <c r="CI2008" s="435">
        <f>CI2012</f>
        <v/>
      </c>
      <c r="CJ2008" s="435">
        <f>CJ2012</f>
        <v/>
      </c>
      <c r="CK2008" s="435">
        <f>CK2012</f>
        <v/>
      </c>
      <c r="CL2008" s="435">
        <f>CL2012</f>
        <v/>
      </c>
      <c r="CM2008" s="435">
        <f>CM2012</f>
        <v/>
      </c>
      <c r="CN2008" s="435">
        <f>CN2012</f>
        <v/>
      </c>
      <c r="CO2008" s="435">
        <f>CO2012</f>
        <v/>
      </c>
      <c r="CP2008" s="435">
        <f>CP2012</f>
        <v/>
      </c>
      <c r="CQ2008" s="435">
        <f>CQ2012</f>
        <v/>
      </c>
      <c r="CR2008" s="435">
        <f>CR2012</f>
        <v/>
      </c>
      <c r="CS2008" s="435">
        <f>CS2012</f>
        <v/>
      </c>
      <c r="CT2008" s="435">
        <f>CT2012</f>
        <v/>
      </c>
      <c r="CU2008" s="435">
        <f>CU2012</f>
        <v/>
      </c>
      <c r="CV2008" s="435">
        <f>CV2012</f>
        <v/>
      </c>
      <c r="CW2008" s="435">
        <f>CW2012</f>
        <v/>
      </c>
      <c r="CX2008" s="435">
        <f>CX2012</f>
        <v/>
      </c>
      <c r="CY2008" s="435">
        <f>CY2012</f>
        <v/>
      </c>
      <c r="CZ2008" s="435">
        <f>CZ2012</f>
        <v/>
      </c>
      <c r="DA2008" s="435">
        <f>DA2012</f>
        <v/>
      </c>
      <c r="DB2008" s="435">
        <f>DB2012</f>
        <v/>
      </c>
      <c r="DC2008" s="435">
        <f>DC2012</f>
        <v/>
      </c>
      <c r="DD2008" s="435">
        <f>DD2012</f>
        <v/>
      </c>
      <c r="DE2008" s="435">
        <f>DE2012</f>
        <v/>
      </c>
      <c r="DF2008" s="435">
        <f>DF2012</f>
        <v/>
      </c>
      <c r="DG2008" s="436">
        <f>DG2012</f>
        <v/>
      </c>
      <c r="DH2008" s="436">
        <f>DH2012</f>
        <v/>
      </c>
      <c r="DI2008" s="436">
        <f>DI2012</f>
        <v/>
      </c>
      <c r="DJ2008" s="436">
        <f>DJ2012</f>
        <v/>
      </c>
      <c r="DK2008" s="436">
        <f>DK2012</f>
        <v/>
      </c>
      <c r="DL2008" s="436">
        <f>DL2012</f>
        <v/>
      </c>
      <c r="DM2008" s="436">
        <f>DM2012</f>
        <v/>
      </c>
      <c r="DN2008" s="436">
        <f>DN2012</f>
        <v/>
      </c>
      <c r="DO2008" s="436">
        <f>DO2012</f>
        <v/>
      </c>
      <c r="DP2008" s="436">
        <f>DP2012</f>
        <v/>
      </c>
      <c r="DQ2008" s="436">
        <f>DQ2012</f>
        <v/>
      </c>
      <c r="DR2008" s="436">
        <f>DR2012</f>
        <v/>
      </c>
      <c r="DS2008" s="436">
        <f>DS2012</f>
        <v/>
      </c>
      <c r="DT2008" s="436">
        <f>DT2012</f>
        <v/>
      </c>
      <c r="DU2008" s="436">
        <f>DU2012</f>
        <v/>
      </c>
      <c r="DV2008" s="436">
        <f>DV2012</f>
        <v/>
      </c>
      <c r="DW2008" s="436">
        <f>DW2012</f>
        <v/>
      </c>
      <c r="DX2008" s="436">
        <f>DX2012</f>
        <v/>
      </c>
      <c r="DY2008" s="436">
        <f>DY2012</f>
        <v/>
      </c>
      <c r="DZ2008" s="436">
        <f>DZ2012</f>
        <v/>
      </c>
      <c r="EA2008" s="436">
        <f>EA2012</f>
        <v/>
      </c>
      <c r="EB2008" s="436">
        <f>EB2012</f>
        <v/>
      </c>
      <c r="EC2008" s="436">
        <f>EC2012</f>
        <v/>
      </c>
      <c r="ED2008" s="436">
        <f>ED2012</f>
        <v/>
      </c>
      <c r="EE2008" s="436">
        <f>EE2012</f>
        <v/>
      </c>
      <c r="EF2008" s="436">
        <f>EF2012</f>
        <v/>
      </c>
      <c r="EG2008" s="436">
        <f>EG2012</f>
        <v/>
      </c>
      <c r="EH2008" s="436">
        <f>EH2012</f>
        <v/>
      </c>
      <c r="EI2008" s="436">
        <f>EI2012</f>
        <v/>
      </c>
      <c r="EJ2008" s="436">
        <f>EJ2012</f>
        <v/>
      </c>
      <c r="EK2008" s="436">
        <f>EK2012</f>
        <v/>
      </c>
      <c r="EL2008" s="436">
        <f>EL2012</f>
        <v/>
      </c>
      <c r="EM2008" s="436">
        <f>EM2012</f>
        <v/>
      </c>
      <c r="EN2008" s="436">
        <f>EN2012</f>
        <v/>
      </c>
      <c r="EO2008" s="436">
        <f>EO2012</f>
        <v/>
      </c>
      <c r="EP2008" s="436">
        <f>EP2012</f>
        <v/>
      </c>
      <c r="EQ2008" s="436">
        <f>EQ2012</f>
        <v/>
      </c>
      <c r="ER2008" s="436">
        <f>ER2012</f>
        <v/>
      </c>
      <c r="ES2008" s="436">
        <f>ES2012</f>
        <v/>
      </c>
      <c r="ET2008" s="436">
        <f>ET2012</f>
        <v/>
      </c>
      <c r="EU2008" s="436">
        <f>EU2012</f>
        <v/>
      </c>
      <c r="EV2008" s="436">
        <f>EV2012</f>
        <v/>
      </c>
      <c r="EW2008" s="436">
        <f>EW2012</f>
        <v/>
      </c>
      <c r="EX2008" s="436">
        <f>EX2012</f>
        <v/>
      </c>
      <c r="EY2008" s="436">
        <f>EY2012</f>
        <v/>
      </c>
      <c r="EZ2008" s="436">
        <f>EZ2012</f>
        <v/>
      </c>
      <c r="FA2008" s="436">
        <f>FA2012</f>
        <v/>
      </c>
      <c r="FB2008" s="436">
        <f>FB2012</f>
        <v/>
      </c>
      <c r="FC2008" s="436">
        <f>FC2012</f>
        <v/>
      </c>
      <c r="FD2008" s="436">
        <f>FD2012</f>
        <v/>
      </c>
      <c r="FE2008" s="436">
        <f>FE2012</f>
        <v/>
      </c>
      <c r="FF2008" s="436">
        <f>FF2012</f>
        <v/>
      </c>
      <c r="FG2008" s="436">
        <f>FG2012</f>
        <v/>
      </c>
      <c r="FH2008" s="436">
        <f>FH2012</f>
        <v/>
      </c>
      <c r="FI2008" s="436">
        <f>FI2012</f>
        <v/>
      </c>
      <c r="FJ2008" s="436">
        <f>FJ2012</f>
        <v/>
      </c>
      <c r="FK2008" s="436">
        <f>FK2012</f>
        <v/>
      </c>
      <c r="FL2008" s="436">
        <f>FL2012</f>
        <v/>
      </c>
      <c r="FM2008" s="436">
        <f>FM2012</f>
        <v/>
      </c>
      <c r="FN2008" s="436">
        <f>FN2012</f>
        <v/>
      </c>
      <c r="FO2008" s="436">
        <f>FO2012</f>
        <v/>
      </c>
      <c r="FP2008" s="436">
        <f>FP2012</f>
        <v/>
      </c>
      <c r="FQ2008" s="436">
        <f>FQ2012</f>
        <v/>
      </c>
      <c r="FR2008" s="436">
        <f>FR2012</f>
        <v/>
      </c>
      <c r="FS2008" s="436">
        <f>FS2012</f>
        <v/>
      </c>
      <c r="FT2008" s="436">
        <f>FT2012</f>
        <v/>
      </c>
      <c r="FU2008" s="436">
        <f>FU2012</f>
        <v/>
      </c>
      <c r="FV2008" s="436">
        <f>FV2012</f>
        <v/>
      </c>
      <c r="FW2008" s="436">
        <f>FW2012</f>
        <v/>
      </c>
      <c r="FX2008" s="436">
        <f>FX2012</f>
        <v/>
      </c>
      <c r="FY2008" s="436">
        <f>FY2012</f>
        <v/>
      </c>
      <c r="FZ2008" s="436">
        <f>FZ2012</f>
        <v/>
      </c>
      <c r="GA2008" s="436">
        <f>GA2012</f>
        <v/>
      </c>
      <c r="GB2008" s="436">
        <f>GB2012</f>
        <v/>
      </c>
      <c r="GC2008" s="436">
        <f>GC2012</f>
        <v/>
      </c>
      <c r="GD2008" s="436">
        <f>GD2012</f>
        <v/>
      </c>
      <c r="GE2008" s="436">
        <f>GE2012</f>
        <v/>
      </c>
      <c r="GF2008" s="436">
        <f>GF2012</f>
        <v/>
      </c>
      <c r="GG2008" s="436">
        <f>GG2012</f>
        <v/>
      </c>
      <c r="GH2008" s="436">
        <f>GH2012</f>
        <v/>
      </c>
      <c r="GI2008" s="436">
        <f>GI2012</f>
        <v/>
      </c>
      <c r="GJ2008" s="436">
        <f>GJ2012</f>
        <v/>
      </c>
      <c r="GK2008" s="436">
        <f>GK2012</f>
        <v/>
      </c>
      <c r="GL2008" s="436">
        <f>GL2012</f>
        <v/>
      </c>
      <c r="GM2008" s="436">
        <f>GM2012</f>
        <v/>
      </c>
      <c r="GN2008" s="436">
        <f>GN2012</f>
        <v/>
      </c>
      <c r="GO2008" s="436">
        <f>GO2012</f>
        <v/>
      </c>
      <c r="GP2008" s="436">
        <f>GP2012</f>
        <v/>
      </c>
      <c r="GQ2008" s="436">
        <f>GQ2012</f>
        <v/>
      </c>
      <c r="GR2008" s="436">
        <f>GR2012</f>
        <v/>
      </c>
      <c r="GS2008" s="436">
        <f>GS2012</f>
        <v/>
      </c>
      <c r="GT2008" s="436">
        <f>GT2012</f>
        <v/>
      </c>
      <c r="GU2008" s="436">
        <f>GU2012</f>
        <v/>
      </c>
      <c r="GV2008" s="436">
        <f>GV2012</f>
        <v/>
      </c>
      <c r="GW2008" s="436">
        <f>GW2012</f>
        <v/>
      </c>
      <c r="GX2008" s="436">
        <f>GX2012</f>
        <v/>
      </c>
    </row>
    <row r="2009"/>
    <row r="2010">
      <c r="A2010" t="n">
        <v>17</v>
      </c>
      <c r="B2010" t="n">
        <v>0</v>
      </c>
      <c r="C2010">
        <f>ROW(SmtRes!A857)</f>
        <v/>
      </c>
      <c r="D2010">
        <f>ROW(EtalonRes!A792)</f>
        <v/>
      </c>
      <c r="E2010" t="inlineStr">
        <is>
          <t>1</t>
        </is>
      </c>
      <c r="F2010" t="inlineStr">
        <is>
          <t>16-07-005-1</t>
        </is>
      </c>
      <c r="G2010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010" t="inlineStr">
        <is>
          <t>100 м трубопровода</t>
        </is>
      </c>
      <c r="I2010">
        <f>ROUND(ROUND(12/100,4),7)</f>
        <v/>
      </c>
      <c r="J2010" t="n">
        <v>0</v>
      </c>
      <c r="K2010">
        <f>ROUND(ROUND(12/100,4),7)</f>
        <v/>
      </c>
      <c r="O2010">
        <f>ROUND(CP2010,0)</f>
        <v/>
      </c>
      <c r="P2010">
        <f>ROUND(CQ2010*I2010,0)</f>
        <v/>
      </c>
      <c r="Q2010">
        <f>(ROUND((ROUND((((ET2010*ROUND(3,7)))*I2010),0)*BB2010),0)+ROUND((ROUND(((AE2010-((EU2010*ROUND(3,7))))*I2010),0)*BS2010),0))</f>
        <v/>
      </c>
      <c r="R2010">
        <f>(ROUND((ROUND((((EU2010*ROUND(3,7)))*I2010),0)*BS2010),0)+ROUND((ROUND(((AE2010-((EU2010*ROUND(3,7))))*I2010),0)*BS2010),0))</f>
        <v/>
      </c>
      <c r="S2010">
        <f>ROUND(CT2010*I2010,0)</f>
        <v/>
      </c>
      <c r="T2010">
        <f>ROUND(CU2010*I2010,0)</f>
        <v/>
      </c>
      <c r="U2010">
        <f>ROUND(CV2010*I2010,7)</f>
        <v/>
      </c>
      <c r="V2010">
        <f>ROUND(CW2010*I2010,7)</f>
        <v/>
      </c>
      <c r="W2010">
        <f>ROUND(CX2010*I2010,0)</f>
        <v/>
      </c>
      <c r="X2010">
        <f>ROUND(CY2010,0)</f>
        <v/>
      </c>
      <c r="Y2010">
        <f>ROUND(CZ2010,0)</f>
        <v/>
      </c>
      <c r="AA2010" t="n">
        <v>78869116</v>
      </c>
      <c r="AB2010">
        <f>ROUND((AC2010+AD2010+AF2010),2)</f>
        <v/>
      </c>
      <c r="AC2010">
        <f>ROUND(((ES2010*ROUND(3,7))),2)</f>
        <v/>
      </c>
      <c r="AD2010">
        <f>ROUND(((((ET2010*ROUND(3,7)))-((EU2010*ROUND(3,7))))+AE2010),2)</f>
        <v/>
      </c>
      <c r="AE2010">
        <f>ROUND(((EU2010*ROUND(3,7))),2)</f>
        <v/>
      </c>
      <c r="AF2010">
        <f>ROUND(((EV2010*ROUND(3,7))),2)</f>
        <v/>
      </c>
      <c r="AG2010">
        <f>ROUND((AP2010),2)</f>
        <v/>
      </c>
      <c r="AH2010">
        <f>((EW2010*ROUND(3,7)))</f>
        <v/>
      </c>
      <c r="AI2010">
        <f>((EX2010*ROUND(3,7)))</f>
        <v/>
      </c>
      <c r="AJ2010">
        <f>(AS2010)</f>
        <v/>
      </c>
      <c r="AK2010" t="n">
        <v>107.11</v>
      </c>
      <c r="AL2010" t="n">
        <v>4.28</v>
      </c>
      <c r="AM2010" t="n">
        <v>44.51</v>
      </c>
      <c r="AN2010" t="n">
        <v>0</v>
      </c>
      <c r="AO2010" t="n">
        <v>58.32</v>
      </c>
      <c r="AP2010" t="n">
        <v>0</v>
      </c>
      <c r="AQ2010" t="n">
        <v>5.01</v>
      </c>
      <c r="AR2010" t="n">
        <v>0</v>
      </c>
      <c r="AS2010" t="n">
        <v>0</v>
      </c>
      <c r="AT2010" t="n">
        <v>121</v>
      </c>
      <c r="AU2010" t="n">
        <v>72</v>
      </c>
      <c r="AV2010" t="n">
        <v>1</v>
      </c>
      <c r="AW2010" t="n">
        <v>1</v>
      </c>
      <c r="AZ2010" t="n">
        <v>1</v>
      </c>
      <c r="BA2010" t="n">
        <v>52.25</v>
      </c>
      <c r="BB2010" t="n">
        <v>5.97</v>
      </c>
      <c r="BC2010" t="n">
        <v>11.38</v>
      </c>
      <c r="BD2010" t="inlineStr"/>
      <c r="BE2010" t="inlineStr"/>
      <c r="BF2010" t="inlineStr"/>
      <c r="BG2010" t="inlineStr"/>
      <c r="BH2010" t="n">
        <v>0</v>
      </c>
      <c r="BI2010" t="n">
        <v>1</v>
      </c>
      <c r="BJ2010" t="inlineStr">
        <is>
          <t>ТЕР Московской обл., 16-07-005-1, приказ Минстроя России №675/пр от 28.02.2017 № 260/пр</t>
        </is>
      </c>
      <c r="BM2010" t="n">
        <v>16001</v>
      </c>
      <c r="BN2010" t="n">
        <v>0</v>
      </c>
      <c r="BO2010" t="inlineStr">
        <is>
          <t>16-07-005-1</t>
        </is>
      </c>
      <c r="BP2010" t="n">
        <v>1</v>
      </c>
      <c r="BQ2010" t="n">
        <v>2</v>
      </c>
      <c r="BR2010" t="n">
        <v>0</v>
      </c>
      <c r="BS2010" t="n">
        <v>52.25</v>
      </c>
      <c r="BT2010" t="n">
        <v>1</v>
      </c>
      <c r="BU2010" t="n">
        <v>1</v>
      </c>
      <c r="BV2010" t="n">
        <v>1</v>
      </c>
      <c r="BW2010" t="n">
        <v>1</v>
      </c>
      <c r="BX2010" t="n">
        <v>1</v>
      </c>
      <c r="BY2010" t="inlineStr"/>
      <c r="BZ2010" t="n">
        <v>121</v>
      </c>
      <c r="CA2010" t="n">
        <v>72</v>
      </c>
      <c r="CB2010" t="inlineStr"/>
      <c r="CE2010" t="n">
        <v>12</v>
      </c>
      <c r="CF2010" t="n">
        <v>0</v>
      </c>
      <c r="CG2010" t="n">
        <v>0</v>
      </c>
      <c r="CM2010" t="n">
        <v>0</v>
      </c>
      <c r="CN2010" t="inlineStr"/>
      <c r="CO2010" t="n">
        <v>0</v>
      </c>
      <c r="CP2010">
        <f>(P2010+Q2010+S2010)</f>
        <v/>
      </c>
      <c r="CQ2010">
        <f>AC2010*BC2010</f>
        <v/>
      </c>
      <c r="CR2010">
        <f>(ROUND((ROUND((((ET2010*ROUND(3,7)))*1),0)*BB2010),0)+ROUND((ROUND(((AE2010-((EU2010*ROUND(3,7))))*1),0)*BS2010),0))</f>
        <v/>
      </c>
      <c r="CS2010">
        <f>(ROUND((ROUND((((EU2010*ROUND(3,7)))*1),0)*BS2010),0)+ROUND((ROUND(((AE2010-((EU2010*ROUND(3,7))))*1),0)*BS2010),0))</f>
        <v/>
      </c>
      <c r="CT2010">
        <f>AF2010*BA2010</f>
        <v/>
      </c>
      <c r="CU2010">
        <f>AG2010</f>
        <v/>
      </c>
      <c r="CV2010">
        <f>AH2010</f>
        <v/>
      </c>
      <c r="CW2010">
        <f>AI2010</f>
        <v/>
      </c>
      <c r="CX2010">
        <f>AJ2010</f>
        <v/>
      </c>
      <c r="CY2010">
        <f>(((S2010+R2010)*AT2010)/100)</f>
        <v/>
      </c>
      <c r="CZ2010">
        <f>(((S2010+R2010)*AU2010)/100)</f>
        <v/>
      </c>
      <c r="DC2010" t="inlineStr"/>
      <c r="DD2010" t="inlineStr">
        <is>
          <t>)*3</t>
        </is>
      </c>
      <c r="DE2010" t="inlineStr">
        <is>
          <t>)*3</t>
        </is>
      </c>
      <c r="DF2010" t="inlineStr">
        <is>
          <t>)*3</t>
        </is>
      </c>
      <c r="DG2010" t="inlineStr">
        <is>
          <t>)*3</t>
        </is>
      </c>
      <c r="DH2010" t="inlineStr"/>
      <c r="DI2010" t="inlineStr">
        <is>
          <t>)*3</t>
        </is>
      </c>
      <c r="DJ2010" t="inlineStr">
        <is>
          <t>)*3</t>
        </is>
      </c>
      <c r="DK2010" t="inlineStr"/>
      <c r="DL2010" t="inlineStr"/>
      <c r="DM2010" t="inlineStr"/>
      <c r="DN2010" t="n">
        <v>0</v>
      </c>
      <c r="DO2010" t="n">
        <v>0</v>
      </c>
      <c r="DP2010" t="n">
        <v>1</v>
      </c>
      <c r="DQ2010" t="n">
        <v>1</v>
      </c>
      <c r="DU2010" t="n">
        <v>1013</v>
      </c>
      <c r="DV2010" t="inlineStr">
        <is>
          <t>100 м трубопровода</t>
        </is>
      </c>
      <c r="DW2010" t="inlineStr">
        <is>
          <t>100 м трубопровода</t>
        </is>
      </c>
      <c r="DX2010" t="n">
        <v>1</v>
      </c>
      <c r="DZ2010" t="inlineStr"/>
      <c r="EA2010" t="inlineStr"/>
      <c r="EB2010" t="inlineStr"/>
      <c r="EC2010" t="inlineStr"/>
      <c r="EE2010" t="n">
        <v>78725882</v>
      </c>
      <c r="EF2010" t="n">
        <v>2</v>
      </c>
      <c r="EG2010" t="inlineStr">
        <is>
          <t>Общестроительные работы</t>
        </is>
      </c>
      <c r="EH2010" t="n">
        <v>16</v>
      </c>
      <c r="EI201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010" t="n">
        <v>1</v>
      </c>
      <c r="EK2010" t="n">
        <v>16001</v>
      </c>
      <c r="EL2010" t="inlineStr">
        <is>
          <t>Трубопроводы внутренние</t>
        </is>
      </c>
      <c r="EM2010" t="inlineStr">
        <is>
          <t>ФЕР-16</t>
        </is>
      </c>
      <c r="EO2010" t="inlineStr"/>
      <c r="EQ2010" t="n">
        <v>0</v>
      </c>
      <c r="ER2010" t="n">
        <v>107.11</v>
      </c>
      <c r="ES2010" t="n">
        <v>4.28</v>
      </c>
      <c r="ET2010" t="n">
        <v>44.51</v>
      </c>
      <c r="EU2010" t="n">
        <v>0</v>
      </c>
      <c r="EV2010" t="n">
        <v>58.32</v>
      </c>
      <c r="EW2010" t="n">
        <v>5.01</v>
      </c>
      <c r="EX2010" t="n">
        <v>0</v>
      </c>
      <c r="EY2010" t="n">
        <v>0</v>
      </c>
      <c r="FQ2010" t="n">
        <v>0</v>
      </c>
      <c r="FR2010" t="n">
        <v>0</v>
      </c>
      <c r="FS2010" t="n">
        <v>0</v>
      </c>
      <c r="FX2010" t="n">
        <v>121</v>
      </c>
      <c r="FY2010" t="n">
        <v>72</v>
      </c>
      <c r="GA2010" t="inlineStr"/>
      <c r="GD2010" t="n">
        <v>1</v>
      </c>
      <c r="GF2010" t="n">
        <v>635989612</v>
      </c>
      <c r="GG2010" t="n">
        <v>2</v>
      </c>
      <c r="GH2010" t="n">
        <v>1</v>
      </c>
      <c r="GI2010" t="n">
        <v>2</v>
      </c>
      <c r="GJ2010" t="n">
        <v>0</v>
      </c>
      <c r="GK2010" t="n">
        <v>0</v>
      </c>
      <c r="GL2010">
        <f>ROUND(IF(AND(BH2010=3,BI2010=3,FS2010&lt;&gt;0),P2010,0),0)</f>
        <v/>
      </c>
      <c r="GM2010">
        <f>ROUND(O2010+X2010+Y2010,0)+GX2010</f>
        <v/>
      </c>
      <c r="GN2010">
        <f>IF(OR(BI2010=0,BI2010=1),GM2010-GX2010,0)</f>
        <v/>
      </c>
      <c r="GO2010">
        <f>IF(BI2010=2,GM2010-GX2010,0)</f>
        <v/>
      </c>
      <c r="GP2010">
        <f>IF(BI2010=4,GM2010-GX2010,0)</f>
        <v/>
      </c>
      <c r="GR2010" t="n">
        <v>0</v>
      </c>
      <c r="GS2010" t="n">
        <v>3</v>
      </c>
      <c r="GT2010" t="n">
        <v>0</v>
      </c>
      <c r="GU2010" t="inlineStr"/>
      <c r="GV2010">
        <f>ROUND((GT2010),2)</f>
        <v/>
      </c>
      <c r="GW2010" t="n">
        <v>1</v>
      </c>
      <c r="GX2010">
        <f>ROUND(HC2010*I2010,0)</f>
        <v/>
      </c>
      <c r="HA2010" t="n">
        <v>0</v>
      </c>
      <c r="HB2010" t="n">
        <v>0</v>
      </c>
      <c r="HC2010">
        <f>GV2010*GW2010</f>
        <v/>
      </c>
      <c r="HE2010" t="inlineStr"/>
      <c r="HF2010" t="inlineStr"/>
      <c r="HM2010" t="inlineStr"/>
      <c r="HN2010" t="inlineStr">
        <is>
          <t>Пр/812-016.0-1</t>
        </is>
      </c>
      <c r="HO2010" t="inlineStr">
        <is>
          <t>Пр/774-016.0</t>
        </is>
      </c>
      <c r="HP201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01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010" t="n">
        <v>0</v>
      </c>
      <c r="IK2010" t="n">
        <v>0</v>
      </c>
    </row>
    <row r="2011"/>
    <row r="2012">
      <c r="A2012" s="435" t="n">
        <v>51</v>
      </c>
      <c r="B2012" s="435">
        <f>B2006</f>
        <v/>
      </c>
      <c r="C2012" s="435">
        <f>A2006</f>
        <v/>
      </c>
      <c r="D2012" s="435">
        <f>ROW(A2006)</f>
        <v/>
      </c>
      <c r="E2012" s="435" t="n"/>
      <c r="F2012" s="435">
        <f>IF(F2006&lt;&gt;"",F2006,"")</f>
        <v/>
      </c>
      <c r="G2012" s="435">
        <f>IF(G2006&lt;&gt;"",G2006,"")</f>
        <v/>
      </c>
      <c r="H2012" s="435" t="n">
        <v>0</v>
      </c>
      <c r="I2012" s="435" t="n"/>
      <c r="J2012" s="435" t="n"/>
      <c r="K2012" s="435" t="n"/>
      <c r="L2012" s="435" t="n"/>
      <c r="M2012" s="435" t="n"/>
      <c r="N2012" s="435" t="n"/>
      <c r="O2012" s="435" t="n">
        <v>0</v>
      </c>
      <c r="P2012" s="435" t="n">
        <v>0</v>
      </c>
      <c r="Q2012" s="435" t="n">
        <v>0</v>
      </c>
      <c r="R2012" s="435" t="n">
        <v>0</v>
      </c>
      <c r="S2012" s="435" t="n">
        <v>0</v>
      </c>
      <c r="T2012" s="435" t="n">
        <v>0</v>
      </c>
      <c r="U2012" s="435" t="n">
        <v>0</v>
      </c>
      <c r="V2012" s="435" t="n">
        <v>0</v>
      </c>
      <c r="W2012" s="435" t="n">
        <v>0</v>
      </c>
      <c r="X2012" s="435" t="n">
        <v>0</v>
      </c>
      <c r="Y2012" s="435" t="n">
        <v>0</v>
      </c>
      <c r="Z2012" s="435" t="n"/>
      <c r="AA2012" s="435" t="n"/>
      <c r="AB2012" s="435" t="n"/>
      <c r="AC2012" s="435" t="n"/>
      <c r="AD2012" s="435" t="n"/>
      <c r="AE2012" s="435" t="n"/>
      <c r="AF2012" s="435" t="n"/>
      <c r="AG2012" s="435" t="n"/>
      <c r="AH2012" s="435" t="n"/>
      <c r="AI2012" s="435" t="n"/>
      <c r="AJ2012" s="435" t="n"/>
      <c r="AK2012" s="435" t="n"/>
      <c r="AL2012" s="435" t="n"/>
      <c r="AM2012" s="435" t="n"/>
      <c r="AN2012" s="435" t="n"/>
      <c r="AO2012" s="435">
        <f>ROUND(BX2012,0)</f>
        <v/>
      </c>
      <c r="AP2012" s="435">
        <f>ROUND(BY2012,0)</f>
        <v/>
      </c>
      <c r="AQ2012" s="435">
        <f>ROUND(BZ2012,0)</f>
        <v/>
      </c>
      <c r="AR2012" s="435">
        <f>ROUND(CA2012,0)</f>
        <v/>
      </c>
      <c r="AS2012" s="435">
        <f>ROUND(CB2012,0)</f>
        <v/>
      </c>
      <c r="AT2012" s="435">
        <f>ROUND(CC2012,0)</f>
        <v/>
      </c>
      <c r="AU2012" s="435">
        <f>ROUND(CD2012,0)</f>
        <v/>
      </c>
      <c r="AV2012" s="435">
        <f>ROUND(CE2012,0)</f>
        <v/>
      </c>
      <c r="AW2012" s="435">
        <f>ROUND(CF2012,0)</f>
        <v/>
      </c>
      <c r="AX2012" s="435">
        <f>ROUND(CG2012,0)</f>
        <v/>
      </c>
      <c r="AY2012" s="435">
        <f>ROUND(CH2012,0)</f>
        <v/>
      </c>
      <c r="AZ2012" s="435">
        <f>ROUND(CI2012,0)</f>
        <v/>
      </c>
      <c r="BA2012" s="435">
        <f>ROUND(CJ2012,0)</f>
        <v/>
      </c>
      <c r="BB2012" s="435">
        <f>ROUND(CK2012,0)</f>
        <v/>
      </c>
      <c r="BC2012" s="435">
        <f>ROUND(CL2012,0)</f>
        <v/>
      </c>
      <c r="BD2012" s="435">
        <f>ROUND(CM2012,0)</f>
        <v/>
      </c>
      <c r="BE2012" s="435" t="n"/>
      <c r="BF2012" s="435" t="n"/>
      <c r="BG2012" s="435" t="n"/>
      <c r="BH2012" s="435" t="n"/>
      <c r="BI2012" s="435" t="n"/>
      <c r="BJ2012" s="435" t="n"/>
      <c r="BK2012" s="435" t="n"/>
      <c r="BL2012" s="435" t="n"/>
      <c r="BM2012" s="435" t="n"/>
      <c r="BN2012" s="435" t="n"/>
      <c r="BO2012" s="435" t="n"/>
      <c r="BP2012" s="435" t="n"/>
      <c r="BQ2012" s="435" t="n"/>
      <c r="BR2012" s="435" t="n"/>
      <c r="BS2012" s="435" t="n"/>
      <c r="BT2012" s="435" t="n"/>
      <c r="BU2012" s="435" t="n"/>
      <c r="BV2012" s="435" t="n"/>
      <c r="BW2012" s="435" t="n"/>
      <c r="BX2012" s="435" t="n"/>
      <c r="BY2012" s="435" t="n"/>
      <c r="BZ2012" s="435" t="n"/>
      <c r="CA2012" s="435" t="n"/>
      <c r="CB2012" s="435" t="n"/>
      <c r="CC2012" s="435" t="n"/>
      <c r="CD2012" s="435" t="n"/>
      <c r="CE2012" s="435" t="n"/>
      <c r="CF2012" s="435" t="n"/>
      <c r="CG2012" s="435" t="n"/>
      <c r="CH2012" s="435" t="n"/>
      <c r="CI2012" s="435" t="n"/>
      <c r="CJ2012" s="435" t="n"/>
      <c r="CK2012" s="435" t="n"/>
      <c r="CL2012" s="435" t="n"/>
      <c r="CM2012" s="435" t="n"/>
      <c r="CN2012" s="435" t="n"/>
      <c r="CO2012" s="435" t="n"/>
      <c r="CP2012" s="435" t="n"/>
      <c r="CQ2012" s="435" t="n"/>
      <c r="CR2012" s="435" t="n"/>
      <c r="CS2012" s="435" t="n"/>
      <c r="CT2012" s="435" t="n"/>
      <c r="CU2012" s="435" t="n"/>
      <c r="CV2012" s="435" t="n"/>
      <c r="CW2012" s="435" t="n"/>
      <c r="CX2012" s="435" t="n"/>
      <c r="CY2012" s="435" t="n"/>
      <c r="CZ2012" s="435" t="n"/>
      <c r="DA2012" s="435" t="n"/>
      <c r="DB2012" s="435" t="n"/>
      <c r="DC2012" s="435" t="n"/>
      <c r="DD2012" s="435" t="n"/>
      <c r="DE2012" s="435" t="n"/>
      <c r="DF2012" s="435" t="n"/>
      <c r="DG2012" s="436" t="n"/>
      <c r="DH2012" s="436" t="n"/>
      <c r="DI2012" s="436" t="n"/>
      <c r="DJ2012" s="436" t="n"/>
      <c r="DK2012" s="436" t="n"/>
      <c r="DL2012" s="436" t="n"/>
      <c r="DM2012" s="436" t="n"/>
      <c r="DN2012" s="436" t="n"/>
      <c r="DO2012" s="436" t="n"/>
      <c r="DP2012" s="436" t="n"/>
      <c r="DQ2012" s="436" t="n"/>
      <c r="DR2012" s="436" t="n"/>
      <c r="DS2012" s="436" t="n"/>
      <c r="DT2012" s="436" t="n"/>
      <c r="DU2012" s="436" t="n"/>
      <c r="DV2012" s="436" t="n"/>
      <c r="DW2012" s="436" t="n"/>
      <c r="DX2012" s="436" t="n"/>
      <c r="DY2012" s="436" t="n"/>
      <c r="DZ2012" s="436" t="n"/>
      <c r="EA2012" s="436" t="n"/>
      <c r="EB2012" s="436" t="n"/>
      <c r="EC2012" s="436" t="n"/>
      <c r="ED2012" s="436" t="n"/>
      <c r="EE2012" s="436" t="n"/>
      <c r="EF2012" s="436" t="n"/>
      <c r="EG2012" s="436" t="n"/>
      <c r="EH2012" s="436" t="n"/>
      <c r="EI2012" s="436" t="n"/>
      <c r="EJ2012" s="436" t="n"/>
      <c r="EK2012" s="436" t="n"/>
      <c r="EL2012" s="436" t="n"/>
      <c r="EM2012" s="436" t="n"/>
      <c r="EN2012" s="436" t="n"/>
      <c r="EO2012" s="436" t="n"/>
      <c r="EP2012" s="436" t="n"/>
      <c r="EQ2012" s="436" t="n"/>
      <c r="ER2012" s="436" t="n"/>
      <c r="ES2012" s="436" t="n"/>
      <c r="ET2012" s="436" t="n"/>
      <c r="EU2012" s="436" t="n"/>
      <c r="EV2012" s="436" t="n"/>
      <c r="EW2012" s="436" t="n"/>
      <c r="EX2012" s="436" t="n"/>
      <c r="EY2012" s="436" t="n"/>
      <c r="EZ2012" s="436" t="n"/>
      <c r="FA2012" s="436" t="n"/>
      <c r="FB2012" s="436" t="n"/>
      <c r="FC2012" s="436" t="n"/>
      <c r="FD2012" s="436" t="n"/>
      <c r="FE2012" s="436" t="n"/>
      <c r="FF2012" s="436" t="n"/>
      <c r="FG2012" s="436" t="n"/>
      <c r="FH2012" s="436" t="n"/>
      <c r="FI2012" s="436" t="n"/>
      <c r="FJ2012" s="436" t="n"/>
      <c r="FK2012" s="436" t="n"/>
      <c r="FL2012" s="436" t="n"/>
      <c r="FM2012" s="436" t="n"/>
      <c r="FN2012" s="436" t="n"/>
      <c r="FO2012" s="436" t="n"/>
      <c r="FP2012" s="436" t="n"/>
      <c r="FQ2012" s="436" t="n"/>
      <c r="FR2012" s="436" t="n"/>
      <c r="FS2012" s="436" t="n"/>
      <c r="FT2012" s="436" t="n"/>
      <c r="FU2012" s="436" t="n"/>
      <c r="FV2012" s="436" t="n"/>
      <c r="FW2012" s="436" t="n"/>
      <c r="FX2012" s="436" t="n"/>
      <c r="FY2012" s="436" t="n"/>
      <c r="FZ2012" s="436" t="n"/>
      <c r="GA2012" s="436" t="n"/>
      <c r="GB2012" s="436" t="n"/>
      <c r="GC2012" s="436" t="n"/>
      <c r="GD2012" s="436" t="n"/>
      <c r="GE2012" s="436" t="n"/>
      <c r="GF2012" s="436" t="n"/>
      <c r="GG2012" s="436" t="n"/>
      <c r="GH2012" s="436" t="n"/>
      <c r="GI2012" s="436" t="n"/>
      <c r="GJ2012" s="436" t="n"/>
      <c r="GK2012" s="436" t="n"/>
      <c r="GL2012" s="436" t="n"/>
      <c r="GM2012" s="436" t="n"/>
      <c r="GN2012" s="436" t="n"/>
      <c r="GO2012" s="436" t="n"/>
      <c r="GP2012" s="436" t="n"/>
      <c r="GQ2012" s="436" t="n"/>
      <c r="GR2012" s="436" t="n"/>
      <c r="GS2012" s="436" t="n"/>
      <c r="GT2012" s="436" t="n"/>
      <c r="GU2012" s="436" t="n"/>
      <c r="GV2012" s="436" t="n"/>
      <c r="GW2012" s="436" t="n"/>
      <c r="GX2012" s="436" t="n">
        <v>0</v>
      </c>
    </row>
    <row r="2013"/>
    <row r="2014">
      <c r="A2014" s="437" t="n">
        <v>50</v>
      </c>
      <c r="B2014" s="437" t="n">
        <v>0</v>
      </c>
      <c r="C2014" s="437" t="n">
        <v>0</v>
      </c>
      <c r="D2014" s="437" t="n">
        <v>1</v>
      </c>
      <c r="E2014" s="437" t="n">
        <v>201</v>
      </c>
      <c r="F2014" s="437">
        <f>ROUND(Source!O2012,O2014)</f>
        <v/>
      </c>
      <c r="G2014" s="437" t="inlineStr">
        <is>
          <t>ПЗ</t>
        </is>
      </c>
      <c r="H2014" s="437" t="inlineStr">
        <is>
          <t>Прямые затраты</t>
        </is>
      </c>
      <c r="I2014" s="437" t="n"/>
      <c r="J2014" s="437" t="n"/>
      <c r="K2014" s="437" t="n">
        <v>201</v>
      </c>
      <c r="L2014" s="437" t="n">
        <v>1</v>
      </c>
      <c r="M2014" s="437" t="n">
        <v>3</v>
      </c>
      <c r="N2014" s="437" t="inlineStr"/>
      <c r="O2014" s="437" t="n">
        <v>0</v>
      </c>
      <c r="P2014" s="437" t="n"/>
      <c r="Q2014" s="437" t="n"/>
      <c r="R2014" s="437" t="n"/>
      <c r="S2014" s="437" t="n"/>
      <c r="T2014" s="437" t="n"/>
      <c r="U2014" s="437" t="n"/>
      <c r="V2014" s="437" t="n"/>
      <c r="W2014" s="437" t="n">
        <v>0</v>
      </c>
      <c r="X2014" s="437" t="n">
        <v>1</v>
      </c>
      <c r="Y2014" s="437" t="n">
        <v>0</v>
      </c>
      <c r="Z2014" s="437" t="n"/>
      <c r="AA2014" s="437" t="n"/>
      <c r="AB2014" s="437" t="n"/>
    </row>
    <row r="2015">
      <c r="A2015" s="437" t="n">
        <v>50</v>
      </c>
      <c r="B2015" s="437" t="n">
        <v>0</v>
      </c>
      <c r="C2015" s="437" t="n">
        <v>0</v>
      </c>
      <c r="D2015" s="437" t="n">
        <v>1</v>
      </c>
      <c r="E2015" s="437" t="n">
        <v>202</v>
      </c>
      <c r="F2015" s="437">
        <f>ROUND(Source!P2012,O2015)</f>
        <v/>
      </c>
      <c r="G2015" s="437" t="inlineStr">
        <is>
          <t>СтМатОб</t>
        </is>
      </c>
      <c r="H2015" s="437" t="inlineStr">
        <is>
          <t>Стоимость материальных ресурсов (всего)</t>
        </is>
      </c>
      <c r="I2015" s="437" t="n"/>
      <c r="J2015" s="437" t="n"/>
      <c r="K2015" s="437" t="n">
        <v>202</v>
      </c>
      <c r="L2015" s="437" t="n">
        <v>2</v>
      </c>
      <c r="M2015" s="437" t="n">
        <v>3</v>
      </c>
      <c r="N2015" s="437" t="inlineStr"/>
      <c r="O2015" s="437" t="n">
        <v>0</v>
      </c>
      <c r="P2015" s="437" t="n"/>
      <c r="Q2015" s="437" t="n"/>
      <c r="R2015" s="437" t="n"/>
      <c r="S2015" s="437" t="n"/>
      <c r="T2015" s="437" t="n"/>
      <c r="U2015" s="437" t="n"/>
      <c r="V2015" s="437" t="n"/>
      <c r="W2015" s="437" t="n">
        <v>0</v>
      </c>
      <c r="X2015" s="437" t="n">
        <v>1</v>
      </c>
      <c r="Y2015" s="437" t="n">
        <v>0</v>
      </c>
      <c r="Z2015" s="437" t="n"/>
      <c r="AA2015" s="437" t="n"/>
      <c r="AB2015" s="437" t="n"/>
    </row>
    <row r="2016">
      <c r="A2016" s="437" t="n">
        <v>50</v>
      </c>
      <c r="B2016" s="437" t="n">
        <v>0</v>
      </c>
      <c r="C2016" s="437" t="n">
        <v>0</v>
      </c>
      <c r="D2016" s="437" t="n">
        <v>1</v>
      </c>
      <c r="E2016" s="437" t="n">
        <v>222</v>
      </c>
      <c r="F2016" s="437">
        <f>ROUND(Source!AO2012,O2016)</f>
        <v/>
      </c>
      <c r="G2016" s="437" t="inlineStr">
        <is>
          <t>СтМатОбЗак</t>
        </is>
      </c>
      <c r="H2016" s="437" t="inlineStr">
        <is>
          <t>Стоимость материалов и оборудования заказчика</t>
        </is>
      </c>
      <c r="I2016" s="437" t="n"/>
      <c r="J2016" s="437" t="n"/>
      <c r="K2016" s="437" t="n">
        <v>222</v>
      </c>
      <c r="L2016" s="437" t="n">
        <v>3</v>
      </c>
      <c r="M2016" s="437" t="n">
        <v>3</v>
      </c>
      <c r="N2016" s="437" t="inlineStr"/>
      <c r="O2016" s="437" t="n">
        <v>0</v>
      </c>
      <c r="P2016" s="437" t="n"/>
      <c r="Q2016" s="437" t="n"/>
      <c r="R2016" s="437" t="n"/>
      <c r="S2016" s="437" t="n"/>
      <c r="T2016" s="437" t="n"/>
      <c r="U2016" s="437" t="n"/>
      <c r="V2016" s="437" t="n"/>
      <c r="W2016" s="437" t="n">
        <v>0</v>
      </c>
      <c r="X2016" s="437" t="n">
        <v>1</v>
      </c>
      <c r="Y2016" s="437" t="n">
        <v>0</v>
      </c>
      <c r="Z2016" s="437" t="n"/>
      <c r="AA2016" s="437" t="n"/>
      <c r="AB2016" s="437" t="n"/>
    </row>
    <row r="2017">
      <c r="A2017" s="437" t="n">
        <v>50</v>
      </c>
      <c r="B2017" s="437" t="n">
        <v>0</v>
      </c>
      <c r="C2017" s="437" t="n">
        <v>0</v>
      </c>
      <c r="D2017" s="437" t="n">
        <v>1</v>
      </c>
      <c r="E2017" s="437" t="n">
        <v>225</v>
      </c>
      <c r="F2017" s="437">
        <f>ROUND(Source!AV2012,O2017)</f>
        <v/>
      </c>
      <c r="G2017" s="437" t="inlineStr">
        <is>
          <t>СтМатОбПод</t>
        </is>
      </c>
      <c r="H2017" s="437" t="inlineStr">
        <is>
          <t>Стоимость материалов и оборудования подрядчика</t>
        </is>
      </c>
      <c r="I2017" s="437" t="n"/>
      <c r="J2017" s="437" t="n"/>
      <c r="K2017" s="437" t="n">
        <v>225</v>
      </c>
      <c r="L2017" s="437" t="n">
        <v>4</v>
      </c>
      <c r="M2017" s="437" t="n">
        <v>3</v>
      </c>
      <c r="N2017" s="437" t="inlineStr"/>
      <c r="O2017" s="437" t="n">
        <v>0</v>
      </c>
      <c r="P2017" s="437" t="n"/>
      <c r="Q2017" s="437" t="n"/>
      <c r="R2017" s="437" t="n"/>
      <c r="S2017" s="437" t="n"/>
      <c r="T2017" s="437" t="n"/>
      <c r="U2017" s="437" t="n"/>
      <c r="V2017" s="437" t="n"/>
      <c r="W2017" s="437" t="n">
        <v>0</v>
      </c>
      <c r="X2017" s="437" t="n">
        <v>1</v>
      </c>
      <c r="Y2017" s="437" t="n">
        <v>0</v>
      </c>
      <c r="Z2017" s="437" t="n"/>
      <c r="AA2017" s="437" t="n"/>
      <c r="AB2017" s="437" t="n"/>
    </row>
    <row r="2018">
      <c r="A2018" s="437" t="n">
        <v>50</v>
      </c>
      <c r="B2018" s="437" t="n">
        <v>0</v>
      </c>
      <c r="C2018" s="437" t="n">
        <v>0</v>
      </c>
      <c r="D2018" s="437" t="n">
        <v>1</v>
      </c>
      <c r="E2018" s="437" t="n">
        <v>226</v>
      </c>
      <c r="F2018" s="437">
        <f>ROUND(Source!AW2012,O2018)</f>
        <v/>
      </c>
      <c r="G2018" s="437" t="inlineStr">
        <is>
          <t>СтМат</t>
        </is>
      </c>
      <c r="H2018" s="437" t="inlineStr">
        <is>
          <t>Стоимость материалов (всего)</t>
        </is>
      </c>
      <c r="I2018" s="437" t="n"/>
      <c r="J2018" s="437" t="n"/>
      <c r="K2018" s="437" t="n">
        <v>226</v>
      </c>
      <c r="L2018" s="437" t="n">
        <v>5</v>
      </c>
      <c r="M2018" s="437" t="n">
        <v>3</v>
      </c>
      <c r="N2018" s="437" t="inlineStr"/>
      <c r="O2018" s="437" t="n">
        <v>0</v>
      </c>
      <c r="P2018" s="437" t="n"/>
      <c r="Q2018" s="437" t="n"/>
      <c r="R2018" s="437" t="n"/>
      <c r="S2018" s="437" t="n"/>
      <c r="T2018" s="437" t="n"/>
      <c r="U2018" s="437" t="n"/>
      <c r="V2018" s="437" t="n"/>
      <c r="W2018" s="437" t="n">
        <v>0</v>
      </c>
      <c r="X2018" s="437" t="n">
        <v>1</v>
      </c>
      <c r="Y2018" s="437" t="n">
        <v>0</v>
      </c>
      <c r="Z2018" s="437" t="n"/>
      <c r="AA2018" s="437" t="n"/>
      <c r="AB2018" s="437" t="n"/>
    </row>
    <row r="2019">
      <c r="A2019" s="437" t="n">
        <v>50</v>
      </c>
      <c r="B2019" s="437" t="n">
        <v>0</v>
      </c>
      <c r="C2019" s="437" t="n">
        <v>0</v>
      </c>
      <c r="D2019" s="437" t="n">
        <v>1</v>
      </c>
      <c r="E2019" s="437" t="n">
        <v>227</v>
      </c>
      <c r="F2019" s="437">
        <f>ROUND(Source!AX2012,O2019)</f>
        <v/>
      </c>
      <c r="G2019" s="437" t="inlineStr">
        <is>
          <t>СтМатЗак</t>
        </is>
      </c>
      <c r="H2019" s="437" t="inlineStr">
        <is>
          <t>Стоимость материалов заказчика</t>
        </is>
      </c>
      <c r="I2019" s="437" t="n"/>
      <c r="J2019" s="437" t="n"/>
      <c r="K2019" s="437" t="n">
        <v>227</v>
      </c>
      <c r="L2019" s="437" t="n">
        <v>6</v>
      </c>
      <c r="M2019" s="437" t="n">
        <v>3</v>
      </c>
      <c r="N2019" s="437" t="inlineStr"/>
      <c r="O2019" s="437" t="n">
        <v>0</v>
      </c>
      <c r="P2019" s="437" t="n"/>
      <c r="Q2019" s="437" t="n"/>
      <c r="R2019" s="437" t="n"/>
      <c r="S2019" s="437" t="n"/>
      <c r="T2019" s="437" t="n"/>
      <c r="U2019" s="437" t="n"/>
      <c r="V2019" s="437" t="n"/>
      <c r="W2019" s="437" t="n">
        <v>0</v>
      </c>
      <c r="X2019" s="437" t="n">
        <v>1</v>
      </c>
      <c r="Y2019" s="437" t="n">
        <v>0</v>
      </c>
      <c r="Z2019" s="437" t="n"/>
      <c r="AA2019" s="437" t="n"/>
      <c r="AB2019" s="437" t="n"/>
    </row>
    <row r="2020">
      <c r="A2020" s="437" t="n">
        <v>50</v>
      </c>
      <c r="B2020" s="437" t="n">
        <v>0</v>
      </c>
      <c r="C2020" s="437" t="n">
        <v>0</v>
      </c>
      <c r="D2020" s="437" t="n">
        <v>1</v>
      </c>
      <c r="E2020" s="437" t="n">
        <v>228</v>
      </c>
      <c r="F2020" s="437">
        <f>ROUND(Source!AY2012,O2020)</f>
        <v/>
      </c>
      <c r="G2020" s="437" t="inlineStr">
        <is>
          <t>СтМатПод</t>
        </is>
      </c>
      <c r="H2020" s="437" t="inlineStr">
        <is>
          <t>Стоимость материалов подрядчика</t>
        </is>
      </c>
      <c r="I2020" s="437" t="n"/>
      <c r="J2020" s="437" t="n"/>
      <c r="K2020" s="437" t="n">
        <v>228</v>
      </c>
      <c r="L2020" s="437" t="n">
        <v>7</v>
      </c>
      <c r="M2020" s="437" t="n">
        <v>3</v>
      </c>
      <c r="N2020" s="437" t="inlineStr"/>
      <c r="O2020" s="437" t="n">
        <v>0</v>
      </c>
      <c r="P2020" s="437" t="n"/>
      <c r="Q2020" s="437" t="n"/>
      <c r="R2020" s="437" t="n"/>
      <c r="S2020" s="437" t="n"/>
      <c r="T2020" s="437" t="n"/>
      <c r="U2020" s="437" t="n"/>
      <c r="V2020" s="437" t="n"/>
      <c r="W2020" s="437" t="n">
        <v>0</v>
      </c>
      <c r="X2020" s="437" t="n">
        <v>1</v>
      </c>
      <c r="Y2020" s="437" t="n">
        <v>0</v>
      </c>
      <c r="Z2020" s="437" t="n"/>
      <c r="AA2020" s="437" t="n"/>
      <c r="AB2020" s="437" t="n"/>
    </row>
    <row r="2021">
      <c r="A2021" s="437" t="n">
        <v>50</v>
      </c>
      <c r="B2021" s="437" t="n">
        <v>0</v>
      </c>
      <c r="C2021" s="437" t="n">
        <v>0</v>
      </c>
      <c r="D2021" s="437" t="n">
        <v>1</v>
      </c>
      <c r="E2021" s="437" t="n">
        <v>216</v>
      </c>
      <c r="F2021" s="437">
        <f>ROUND(Source!AP2012,O2021)</f>
        <v/>
      </c>
      <c r="G2021" s="437" t="inlineStr">
        <is>
          <t>Оборуд</t>
        </is>
      </c>
      <c r="H2021" s="437" t="inlineStr">
        <is>
          <t>Стоимость оборудования (всего)</t>
        </is>
      </c>
      <c r="I2021" s="437" t="n"/>
      <c r="J2021" s="437" t="n"/>
      <c r="K2021" s="437" t="n">
        <v>216</v>
      </c>
      <c r="L2021" s="437" t="n">
        <v>8</v>
      </c>
      <c r="M2021" s="437" t="n">
        <v>3</v>
      </c>
      <c r="N2021" s="437" t="inlineStr"/>
      <c r="O2021" s="437" t="n">
        <v>0</v>
      </c>
      <c r="P2021" s="437" t="n"/>
      <c r="Q2021" s="437" t="n"/>
      <c r="R2021" s="437" t="n"/>
      <c r="S2021" s="437" t="n"/>
      <c r="T2021" s="437" t="n"/>
      <c r="U2021" s="437" t="n"/>
      <c r="V2021" s="437" t="n"/>
      <c r="W2021" s="437" t="n">
        <v>0</v>
      </c>
      <c r="X2021" s="437" t="n">
        <v>1</v>
      </c>
      <c r="Y2021" s="437" t="n">
        <v>0</v>
      </c>
      <c r="Z2021" s="437" t="n"/>
      <c r="AA2021" s="437" t="n"/>
      <c r="AB2021" s="437" t="n"/>
    </row>
    <row r="2022">
      <c r="A2022" s="437" t="n">
        <v>50</v>
      </c>
      <c r="B2022" s="437" t="n">
        <v>0</v>
      </c>
      <c r="C2022" s="437" t="n">
        <v>0</v>
      </c>
      <c r="D2022" s="437" t="n">
        <v>1</v>
      </c>
      <c r="E2022" s="437" t="n">
        <v>223</v>
      </c>
      <c r="F2022" s="437">
        <f>ROUND(Source!AQ2012,O2022)</f>
        <v/>
      </c>
      <c r="G2022" s="437" t="inlineStr">
        <is>
          <t>ОборудЗак</t>
        </is>
      </c>
      <c r="H2022" s="437" t="inlineStr">
        <is>
          <t>Стоимость оборудования заказчика</t>
        </is>
      </c>
      <c r="I2022" s="437" t="n"/>
      <c r="J2022" s="437" t="n"/>
      <c r="K2022" s="437" t="n">
        <v>223</v>
      </c>
      <c r="L2022" s="437" t="n">
        <v>9</v>
      </c>
      <c r="M2022" s="437" t="n">
        <v>3</v>
      </c>
      <c r="N2022" s="437" t="inlineStr"/>
      <c r="O2022" s="437" t="n">
        <v>0</v>
      </c>
      <c r="P2022" s="437" t="n"/>
      <c r="Q2022" s="437" t="n"/>
      <c r="R2022" s="437" t="n"/>
      <c r="S2022" s="437" t="n"/>
      <c r="T2022" s="437" t="n"/>
      <c r="U2022" s="437" t="n"/>
      <c r="V2022" s="437" t="n"/>
      <c r="W2022" s="437" t="n">
        <v>0</v>
      </c>
      <c r="X2022" s="437" t="n">
        <v>1</v>
      </c>
      <c r="Y2022" s="437" t="n">
        <v>0</v>
      </c>
      <c r="Z2022" s="437" t="n"/>
      <c r="AA2022" s="437" t="n"/>
      <c r="AB2022" s="437" t="n"/>
    </row>
    <row r="2023">
      <c r="A2023" s="437" t="n">
        <v>50</v>
      </c>
      <c r="B2023" s="437" t="n">
        <v>0</v>
      </c>
      <c r="C2023" s="437" t="n">
        <v>0</v>
      </c>
      <c r="D2023" s="437" t="n">
        <v>1</v>
      </c>
      <c r="E2023" s="437" t="n">
        <v>229</v>
      </c>
      <c r="F2023" s="437">
        <f>ROUND(Source!AZ2012,O2023)</f>
        <v/>
      </c>
      <c r="G2023" s="437" t="inlineStr">
        <is>
          <t>ОборудПод</t>
        </is>
      </c>
      <c r="H2023" s="437" t="inlineStr">
        <is>
          <t>Стоимость оборудования подрядчика</t>
        </is>
      </c>
      <c r="I2023" s="437" t="n"/>
      <c r="J2023" s="437" t="n"/>
      <c r="K2023" s="437" t="n">
        <v>229</v>
      </c>
      <c r="L2023" s="437" t="n">
        <v>10</v>
      </c>
      <c r="M2023" s="437" t="n">
        <v>3</v>
      </c>
      <c r="N2023" s="437" t="inlineStr"/>
      <c r="O2023" s="437" t="n">
        <v>0</v>
      </c>
      <c r="P2023" s="437" t="n"/>
      <c r="Q2023" s="437" t="n"/>
      <c r="R2023" s="437" t="n"/>
      <c r="S2023" s="437" t="n"/>
      <c r="T2023" s="437" t="n"/>
      <c r="U2023" s="437" t="n"/>
      <c r="V2023" s="437" t="n"/>
      <c r="W2023" s="437" t="n">
        <v>0</v>
      </c>
      <c r="X2023" s="437" t="n">
        <v>1</v>
      </c>
      <c r="Y2023" s="437" t="n">
        <v>0</v>
      </c>
      <c r="Z2023" s="437" t="n"/>
      <c r="AA2023" s="437" t="n"/>
      <c r="AB2023" s="437" t="n"/>
    </row>
    <row r="2024">
      <c r="A2024" s="437" t="n">
        <v>50</v>
      </c>
      <c r="B2024" s="437" t="n">
        <v>0</v>
      </c>
      <c r="C2024" s="437" t="n">
        <v>0</v>
      </c>
      <c r="D2024" s="437" t="n">
        <v>1</v>
      </c>
      <c r="E2024" s="437" t="n">
        <v>203</v>
      </c>
      <c r="F2024" s="437">
        <f>ROUND(Source!Q2012,O2024)</f>
        <v/>
      </c>
      <c r="G2024" s="437" t="inlineStr">
        <is>
          <t>ЭММ</t>
        </is>
      </c>
      <c r="H2024" s="437" t="inlineStr">
        <is>
          <t>Эксплуатация машин</t>
        </is>
      </c>
      <c r="I2024" s="437" t="n"/>
      <c r="J2024" s="437" t="n"/>
      <c r="K2024" s="437" t="n">
        <v>203</v>
      </c>
      <c r="L2024" s="437" t="n">
        <v>11</v>
      </c>
      <c r="M2024" s="437" t="n">
        <v>3</v>
      </c>
      <c r="N2024" s="437" t="inlineStr"/>
      <c r="O2024" s="437" t="n">
        <v>0</v>
      </c>
      <c r="P2024" s="437" t="n"/>
      <c r="Q2024" s="437" t="n"/>
      <c r="R2024" s="437" t="n"/>
      <c r="S2024" s="437" t="n"/>
      <c r="T2024" s="437" t="n"/>
      <c r="U2024" s="437" t="n"/>
      <c r="V2024" s="437" t="n"/>
      <c r="W2024" s="437" t="n">
        <v>0</v>
      </c>
      <c r="X2024" s="437" t="n">
        <v>1</v>
      </c>
      <c r="Y2024" s="437" t="n">
        <v>0</v>
      </c>
      <c r="Z2024" s="437" t="n"/>
      <c r="AA2024" s="437" t="n"/>
      <c r="AB2024" s="437" t="n"/>
    </row>
    <row r="2025">
      <c r="A2025" s="437" t="n">
        <v>50</v>
      </c>
      <c r="B2025" s="437" t="n">
        <v>0</v>
      </c>
      <c r="C2025" s="437" t="n">
        <v>0</v>
      </c>
      <c r="D2025" s="437" t="n">
        <v>1</v>
      </c>
      <c r="E2025" s="437" t="n">
        <v>231</v>
      </c>
      <c r="F2025" s="437">
        <f>ROUND(Source!BB2012,O2025)</f>
        <v/>
      </c>
      <c r="G2025" s="437" t="inlineStr">
        <is>
          <t>ЭММсНРиСП</t>
        </is>
      </c>
      <c r="H2025" s="437" t="inlineStr">
        <is>
          <t>Эксплуатация машин по ТСН-2001.16</t>
        </is>
      </c>
      <c r="I2025" s="437" t="n"/>
      <c r="J2025" s="437" t="n"/>
      <c r="K2025" s="437" t="n">
        <v>231</v>
      </c>
      <c r="L2025" s="437" t="n">
        <v>12</v>
      </c>
      <c r="M2025" s="437" t="n">
        <v>3</v>
      </c>
      <c r="N2025" s="437" t="inlineStr"/>
      <c r="O2025" s="437" t="n">
        <v>0</v>
      </c>
      <c r="P2025" s="437" t="n"/>
      <c r="Q2025" s="437" t="n"/>
      <c r="R2025" s="437" t="n"/>
      <c r="S2025" s="437" t="n"/>
      <c r="T2025" s="437" t="n"/>
      <c r="U2025" s="437" t="n"/>
      <c r="V2025" s="437" t="n"/>
      <c r="W2025" s="437" t="n">
        <v>0</v>
      </c>
      <c r="X2025" s="437" t="n">
        <v>1</v>
      </c>
      <c r="Y2025" s="437" t="n">
        <v>0</v>
      </c>
      <c r="Z2025" s="437" t="n"/>
      <c r="AA2025" s="437" t="n"/>
      <c r="AB2025" s="437" t="n"/>
    </row>
    <row r="2026">
      <c r="A2026" s="437" t="n">
        <v>50</v>
      </c>
      <c r="B2026" s="437" t="n">
        <v>0</v>
      </c>
      <c r="C2026" s="437" t="n">
        <v>0</v>
      </c>
      <c r="D2026" s="437" t="n">
        <v>1</v>
      </c>
      <c r="E2026" s="437" t="n">
        <v>204</v>
      </c>
      <c r="F2026" s="437">
        <f>ROUND(Source!R2012,O2026)</f>
        <v/>
      </c>
      <c r="G2026" s="437" t="inlineStr">
        <is>
          <t>ЗПМ</t>
        </is>
      </c>
      <c r="H2026" s="437" t="inlineStr">
        <is>
          <t>ЗП машинистов</t>
        </is>
      </c>
      <c r="I2026" s="437" t="n"/>
      <c r="J2026" s="437" t="n"/>
      <c r="K2026" s="437" t="n">
        <v>204</v>
      </c>
      <c r="L2026" s="437" t="n">
        <v>13</v>
      </c>
      <c r="M2026" s="437" t="n">
        <v>3</v>
      </c>
      <c r="N2026" s="437" t="inlineStr"/>
      <c r="O2026" s="437" t="n">
        <v>0</v>
      </c>
      <c r="P2026" s="437" t="n"/>
      <c r="Q2026" s="437" t="n"/>
      <c r="R2026" s="437" t="n"/>
      <c r="S2026" s="437" t="n"/>
      <c r="T2026" s="437" t="n"/>
      <c r="U2026" s="437" t="n"/>
      <c r="V2026" s="437" t="n"/>
      <c r="W2026" s="437" t="n">
        <v>0</v>
      </c>
      <c r="X2026" s="437" t="n">
        <v>1</v>
      </c>
      <c r="Y2026" s="437" t="n">
        <v>0</v>
      </c>
      <c r="Z2026" s="437" t="n"/>
      <c r="AA2026" s="437" t="n"/>
      <c r="AB2026" s="437" t="n"/>
    </row>
    <row r="2027">
      <c r="A2027" s="437" t="n">
        <v>50</v>
      </c>
      <c r="B2027" s="437" t="n">
        <v>0</v>
      </c>
      <c r="C2027" s="437" t="n">
        <v>0</v>
      </c>
      <c r="D2027" s="437" t="n">
        <v>1</v>
      </c>
      <c r="E2027" s="437" t="n">
        <v>205</v>
      </c>
      <c r="F2027" s="437">
        <f>ROUND(Source!S2012,O2027)</f>
        <v/>
      </c>
      <c r="G2027" s="437" t="inlineStr">
        <is>
          <t>ОЗП</t>
        </is>
      </c>
      <c r="H2027" s="437" t="inlineStr">
        <is>
          <t>Основная ЗП рабочих</t>
        </is>
      </c>
      <c r="I2027" s="437" t="n"/>
      <c r="J2027" s="437" t="n"/>
      <c r="K2027" s="437" t="n">
        <v>205</v>
      </c>
      <c r="L2027" s="437" t="n">
        <v>14</v>
      </c>
      <c r="M2027" s="437" t="n">
        <v>3</v>
      </c>
      <c r="N2027" s="437" t="inlineStr"/>
      <c r="O2027" s="437" t="n">
        <v>0</v>
      </c>
      <c r="P2027" s="437" t="n"/>
      <c r="Q2027" s="437" t="n"/>
      <c r="R2027" s="437" t="n"/>
      <c r="S2027" s="437" t="n"/>
      <c r="T2027" s="437" t="n"/>
      <c r="U2027" s="437" t="n"/>
      <c r="V2027" s="437" t="n"/>
      <c r="W2027" s="437" t="n">
        <v>0</v>
      </c>
      <c r="X2027" s="437" t="n">
        <v>1</v>
      </c>
      <c r="Y2027" s="437" t="n">
        <v>0</v>
      </c>
      <c r="Z2027" s="437" t="n"/>
      <c r="AA2027" s="437" t="n"/>
      <c r="AB2027" s="437" t="n"/>
    </row>
    <row r="2028">
      <c r="A2028" s="437" t="n">
        <v>50</v>
      </c>
      <c r="B2028" s="437" t="n">
        <v>0</v>
      </c>
      <c r="C2028" s="437" t="n">
        <v>0</v>
      </c>
      <c r="D2028" s="437" t="n">
        <v>1</v>
      </c>
      <c r="E2028" s="437" t="n">
        <v>232</v>
      </c>
      <c r="F2028" s="437">
        <f>ROUND(Source!BC2012,O2028)</f>
        <v/>
      </c>
      <c r="G2028" s="437" t="inlineStr">
        <is>
          <t>ОЗПсНРиСП</t>
        </is>
      </c>
      <c r="H2028" s="437" t="inlineStr">
        <is>
          <t>Основная ЗП рабочих по ТСН-2001.16</t>
        </is>
      </c>
      <c r="I2028" s="437" t="n"/>
      <c r="J2028" s="437" t="n"/>
      <c r="K2028" s="437" t="n">
        <v>232</v>
      </c>
      <c r="L2028" s="437" t="n">
        <v>15</v>
      </c>
      <c r="M2028" s="437" t="n">
        <v>3</v>
      </c>
      <c r="N2028" s="437" t="inlineStr"/>
      <c r="O2028" s="437" t="n">
        <v>0</v>
      </c>
      <c r="P2028" s="437" t="n"/>
      <c r="Q2028" s="437" t="n"/>
      <c r="R2028" s="437" t="n"/>
      <c r="S2028" s="437" t="n"/>
      <c r="T2028" s="437" t="n"/>
      <c r="U2028" s="437" t="n"/>
      <c r="V2028" s="437" t="n"/>
      <c r="W2028" s="437" t="n">
        <v>0</v>
      </c>
      <c r="X2028" s="437" t="n">
        <v>1</v>
      </c>
      <c r="Y2028" s="437" t="n">
        <v>0</v>
      </c>
      <c r="Z2028" s="437" t="n"/>
      <c r="AA2028" s="437" t="n"/>
      <c r="AB2028" s="437" t="n"/>
    </row>
    <row r="2029">
      <c r="A2029" s="437" t="n">
        <v>50</v>
      </c>
      <c r="B2029" s="437" t="n">
        <v>0</v>
      </c>
      <c r="C2029" s="437" t="n">
        <v>0</v>
      </c>
      <c r="D2029" s="437" t="n">
        <v>1</v>
      </c>
      <c r="E2029" s="437" t="n">
        <v>214</v>
      </c>
      <c r="F2029" s="437">
        <f>ROUND(Source!AS2012,O2029)</f>
        <v/>
      </c>
      <c r="G2029" s="437" t="inlineStr">
        <is>
          <t>Строит</t>
        </is>
      </c>
      <c r="H2029" s="437" t="inlineStr">
        <is>
          <t>Строительные работы с НР и СП</t>
        </is>
      </c>
      <c r="I2029" s="437" t="n"/>
      <c r="J2029" s="437" t="n"/>
      <c r="K2029" s="437" t="n">
        <v>214</v>
      </c>
      <c r="L2029" s="437" t="n">
        <v>16</v>
      </c>
      <c r="M2029" s="437" t="n">
        <v>3</v>
      </c>
      <c r="N2029" s="437" t="inlineStr"/>
      <c r="O2029" s="437" t="n">
        <v>0</v>
      </c>
      <c r="P2029" s="437" t="n"/>
      <c r="Q2029" s="437" t="n"/>
      <c r="R2029" s="437" t="n"/>
      <c r="S2029" s="437" t="n"/>
      <c r="T2029" s="437" t="n"/>
      <c r="U2029" s="437" t="n"/>
      <c r="V2029" s="437" t="n"/>
      <c r="W2029" s="437" t="n">
        <v>0</v>
      </c>
      <c r="X2029" s="437" t="n">
        <v>1</v>
      </c>
      <c r="Y2029" s="437" t="n">
        <v>0</v>
      </c>
      <c r="Z2029" s="437" t="n"/>
      <c r="AA2029" s="437" t="n"/>
      <c r="AB2029" s="437" t="n"/>
    </row>
    <row r="2030">
      <c r="A2030" s="437" t="n">
        <v>50</v>
      </c>
      <c r="B2030" s="437" t="n">
        <v>0</v>
      </c>
      <c r="C2030" s="437" t="n">
        <v>0</v>
      </c>
      <c r="D2030" s="437" t="n">
        <v>1</v>
      </c>
      <c r="E2030" s="437" t="n">
        <v>215</v>
      </c>
      <c r="F2030" s="437">
        <f>ROUND(Source!AT2012,O2030)</f>
        <v/>
      </c>
      <c r="G2030" s="437" t="inlineStr">
        <is>
          <t>Монтаж</t>
        </is>
      </c>
      <c r="H2030" s="437" t="inlineStr">
        <is>
          <t>Монтажные работы с НР и СП</t>
        </is>
      </c>
      <c r="I2030" s="437" t="n"/>
      <c r="J2030" s="437" t="n"/>
      <c r="K2030" s="437" t="n">
        <v>215</v>
      </c>
      <c r="L2030" s="437" t="n">
        <v>17</v>
      </c>
      <c r="M2030" s="437" t="n">
        <v>3</v>
      </c>
      <c r="N2030" s="437" t="inlineStr"/>
      <c r="O2030" s="437" t="n">
        <v>0</v>
      </c>
      <c r="P2030" s="437" t="n"/>
      <c r="Q2030" s="437" t="n"/>
      <c r="R2030" s="437" t="n"/>
      <c r="S2030" s="437" t="n"/>
      <c r="T2030" s="437" t="n"/>
      <c r="U2030" s="437" t="n"/>
      <c r="V2030" s="437" t="n"/>
      <c r="W2030" s="437" t="n">
        <v>0</v>
      </c>
      <c r="X2030" s="437" t="n">
        <v>1</v>
      </c>
      <c r="Y2030" s="437" t="n">
        <v>0</v>
      </c>
      <c r="Z2030" s="437" t="n"/>
      <c r="AA2030" s="437" t="n"/>
      <c r="AB2030" s="437" t="n"/>
    </row>
    <row r="2031">
      <c r="A2031" s="437" t="n">
        <v>50</v>
      </c>
      <c r="B2031" s="437" t="n">
        <v>0</v>
      </c>
      <c r="C2031" s="437" t="n">
        <v>0</v>
      </c>
      <c r="D2031" s="437" t="n">
        <v>1</v>
      </c>
      <c r="E2031" s="437" t="n">
        <v>217</v>
      </c>
      <c r="F2031" s="437">
        <f>ROUND(Source!AU2012,O2031)</f>
        <v/>
      </c>
      <c r="G2031" s="437" t="inlineStr">
        <is>
          <t>Прочие</t>
        </is>
      </c>
      <c r="H2031" s="437" t="inlineStr">
        <is>
          <t>Прочие работы с НР и СП</t>
        </is>
      </c>
      <c r="I2031" s="437" t="n"/>
      <c r="J2031" s="437" t="n"/>
      <c r="K2031" s="437" t="n">
        <v>217</v>
      </c>
      <c r="L2031" s="437" t="n">
        <v>18</v>
      </c>
      <c r="M2031" s="437" t="n">
        <v>3</v>
      </c>
      <c r="N2031" s="437" t="inlineStr"/>
      <c r="O2031" s="437" t="n">
        <v>0</v>
      </c>
      <c r="P2031" s="437" t="n"/>
      <c r="Q2031" s="437" t="n"/>
      <c r="R2031" s="437" t="n"/>
      <c r="S2031" s="437" t="n"/>
      <c r="T2031" s="437" t="n"/>
      <c r="U2031" s="437" t="n"/>
      <c r="V2031" s="437" t="n"/>
      <c r="W2031" s="437" t="n">
        <v>0</v>
      </c>
      <c r="X2031" s="437" t="n">
        <v>1</v>
      </c>
      <c r="Y2031" s="437" t="n">
        <v>0</v>
      </c>
      <c r="Z2031" s="437" t="n"/>
      <c r="AA2031" s="437" t="n"/>
      <c r="AB2031" s="437" t="n"/>
    </row>
    <row r="2032">
      <c r="A2032" s="437" t="n">
        <v>50</v>
      </c>
      <c r="B2032" s="437" t="n">
        <v>0</v>
      </c>
      <c r="C2032" s="437" t="n">
        <v>0</v>
      </c>
      <c r="D2032" s="437" t="n">
        <v>1</v>
      </c>
      <c r="E2032" s="437" t="n">
        <v>230</v>
      </c>
      <c r="F2032" s="437">
        <f>ROUND(Source!BA2012,O2032)</f>
        <v/>
      </c>
      <c r="G2032" s="437" t="inlineStr">
        <is>
          <t>ПрочиеЗатр</t>
        </is>
      </c>
      <c r="H2032" s="437" t="inlineStr">
        <is>
          <t>Прочие затраты по ТСН-2001.16</t>
        </is>
      </c>
      <c r="I2032" s="437" t="n"/>
      <c r="J2032" s="437" t="n"/>
      <c r="K2032" s="437" t="n">
        <v>230</v>
      </c>
      <c r="L2032" s="437" t="n">
        <v>19</v>
      </c>
      <c r="M2032" s="437" t="n">
        <v>3</v>
      </c>
      <c r="N2032" s="437" t="inlineStr"/>
      <c r="O2032" s="437" t="n">
        <v>0</v>
      </c>
      <c r="P2032" s="437" t="n"/>
      <c r="Q2032" s="437" t="n"/>
      <c r="R2032" s="437" t="n"/>
      <c r="S2032" s="437" t="n"/>
      <c r="T2032" s="437" t="n"/>
      <c r="U2032" s="437" t="n"/>
      <c r="V2032" s="437" t="n"/>
      <c r="W2032" s="437" t="n">
        <v>0</v>
      </c>
      <c r="X2032" s="437" t="n">
        <v>1</v>
      </c>
      <c r="Y2032" s="437" t="n">
        <v>0</v>
      </c>
      <c r="Z2032" s="437" t="n"/>
      <c r="AA2032" s="437" t="n"/>
      <c r="AB2032" s="437" t="n"/>
    </row>
    <row r="2033">
      <c r="A2033" s="437" t="n">
        <v>50</v>
      </c>
      <c r="B2033" s="437" t="n">
        <v>0</v>
      </c>
      <c r="C2033" s="437" t="n">
        <v>0</v>
      </c>
      <c r="D2033" s="437" t="n">
        <v>1</v>
      </c>
      <c r="E2033" s="437" t="n">
        <v>206</v>
      </c>
      <c r="F2033" s="437">
        <f>ROUND(Source!T2012,O2033)</f>
        <v/>
      </c>
      <c r="G2033" s="437" t="inlineStr">
        <is>
          <t>ВозврМат</t>
        </is>
      </c>
      <c r="H2033" s="437" t="inlineStr">
        <is>
          <t>Возврат материалов</t>
        </is>
      </c>
      <c r="I2033" s="437" t="n"/>
      <c r="J2033" s="437" t="n"/>
      <c r="K2033" s="437" t="n">
        <v>206</v>
      </c>
      <c r="L2033" s="437" t="n">
        <v>20</v>
      </c>
      <c r="M2033" s="437" t="n">
        <v>3</v>
      </c>
      <c r="N2033" s="437" t="inlineStr"/>
      <c r="O2033" s="437" t="n">
        <v>0</v>
      </c>
      <c r="P2033" s="437" t="n"/>
      <c r="Q2033" s="437" t="n"/>
      <c r="R2033" s="437" t="n"/>
      <c r="S2033" s="437" t="n"/>
      <c r="T2033" s="437" t="n"/>
      <c r="U2033" s="437" t="n"/>
      <c r="V2033" s="437" t="n"/>
      <c r="W2033" s="437" t="n">
        <v>0</v>
      </c>
      <c r="X2033" s="437" t="n">
        <v>1</v>
      </c>
      <c r="Y2033" s="437" t="n">
        <v>0</v>
      </c>
      <c r="Z2033" s="437" t="n"/>
      <c r="AA2033" s="437" t="n"/>
      <c r="AB2033" s="437" t="n"/>
    </row>
    <row r="2034">
      <c r="A2034" s="437" t="n">
        <v>50</v>
      </c>
      <c r="B2034" s="437" t="n">
        <v>0</v>
      </c>
      <c r="C2034" s="437" t="n">
        <v>0</v>
      </c>
      <c r="D2034" s="437" t="n">
        <v>1</v>
      </c>
      <c r="E2034" s="437" t="n">
        <v>207</v>
      </c>
      <c r="F2034" s="437">
        <f>ROUND(Source!U2012,O2034)</f>
        <v/>
      </c>
      <c r="G2034" s="437" t="inlineStr">
        <is>
          <t>ТрудСтр</t>
        </is>
      </c>
      <c r="H2034" s="437" t="inlineStr">
        <is>
          <t>Трудозатраты строителей</t>
        </is>
      </c>
      <c r="I2034" s="437" t="n"/>
      <c r="J2034" s="437" t="n"/>
      <c r="K2034" s="437" t="n">
        <v>207</v>
      </c>
      <c r="L2034" s="437" t="n">
        <v>21</v>
      </c>
      <c r="M2034" s="437" t="n">
        <v>3</v>
      </c>
      <c r="N2034" s="437" t="inlineStr"/>
      <c r="O2034" s="437" t="n">
        <v>7</v>
      </c>
      <c r="P2034" s="437" t="n"/>
      <c r="Q2034" s="437" t="n"/>
      <c r="R2034" s="437" t="n"/>
      <c r="S2034" s="437" t="n"/>
      <c r="T2034" s="437" t="n"/>
      <c r="U2034" s="437" t="n"/>
      <c r="V2034" s="437" t="n"/>
      <c r="W2034" s="437" t="n">
        <v>0</v>
      </c>
      <c r="X2034" s="437" t="n">
        <v>1</v>
      </c>
      <c r="Y2034" s="437" t="n">
        <v>0</v>
      </c>
      <c r="Z2034" s="437" t="n"/>
      <c r="AA2034" s="437" t="n"/>
      <c r="AB2034" s="437" t="n"/>
    </row>
    <row r="2035">
      <c r="A2035" s="437" t="n">
        <v>50</v>
      </c>
      <c r="B2035" s="437" t="n">
        <v>0</v>
      </c>
      <c r="C2035" s="437" t="n">
        <v>0</v>
      </c>
      <c r="D2035" s="437" t="n">
        <v>1</v>
      </c>
      <c r="E2035" s="437" t="n">
        <v>208</v>
      </c>
      <c r="F2035" s="437">
        <f>ROUND(Source!V2012,O2035)</f>
        <v/>
      </c>
      <c r="G2035" s="437" t="inlineStr">
        <is>
          <t>ТрудМаш</t>
        </is>
      </c>
      <c r="H2035" s="437" t="inlineStr">
        <is>
          <t>Трудозатраты машинистов</t>
        </is>
      </c>
      <c r="I2035" s="437" t="n"/>
      <c r="J2035" s="437" t="n"/>
      <c r="K2035" s="437" t="n">
        <v>208</v>
      </c>
      <c r="L2035" s="437" t="n">
        <v>22</v>
      </c>
      <c r="M2035" s="437" t="n">
        <v>3</v>
      </c>
      <c r="N2035" s="437" t="inlineStr"/>
      <c r="O2035" s="437" t="n">
        <v>7</v>
      </c>
      <c r="P2035" s="437" t="n"/>
      <c r="Q2035" s="437" t="n"/>
      <c r="R2035" s="437" t="n"/>
      <c r="S2035" s="437" t="n"/>
      <c r="T2035" s="437" t="n"/>
      <c r="U2035" s="437" t="n"/>
      <c r="V2035" s="437" t="n"/>
      <c r="W2035" s="437" t="n">
        <v>0</v>
      </c>
      <c r="X2035" s="437" t="n">
        <v>1</v>
      </c>
      <c r="Y2035" s="437" t="n">
        <v>0</v>
      </c>
      <c r="Z2035" s="437" t="n"/>
      <c r="AA2035" s="437" t="n"/>
      <c r="AB2035" s="437" t="n"/>
    </row>
    <row r="2036">
      <c r="A2036" s="437" t="n">
        <v>50</v>
      </c>
      <c r="B2036" s="437" t="n">
        <v>0</v>
      </c>
      <c r="C2036" s="437" t="n">
        <v>0</v>
      </c>
      <c r="D2036" s="437" t="n">
        <v>1</v>
      </c>
      <c r="E2036" s="437" t="n">
        <v>209</v>
      </c>
      <c r="F2036" s="437">
        <f>ROUND(Source!W2012,O2036)</f>
        <v/>
      </c>
      <c r="G2036" s="437" t="inlineStr">
        <is>
          <t>ТранспМат</t>
        </is>
      </c>
      <c r="H2036" s="437" t="inlineStr">
        <is>
          <t>Транспорт материалов</t>
        </is>
      </c>
      <c r="I2036" s="437" t="n"/>
      <c r="J2036" s="437" t="n"/>
      <c r="K2036" s="437" t="n">
        <v>209</v>
      </c>
      <c r="L2036" s="437" t="n">
        <v>23</v>
      </c>
      <c r="M2036" s="437" t="n">
        <v>3</v>
      </c>
      <c r="N2036" s="437" t="inlineStr"/>
      <c r="O2036" s="437" t="n">
        <v>0</v>
      </c>
      <c r="P2036" s="437" t="n"/>
      <c r="Q2036" s="437" t="n"/>
      <c r="R2036" s="437" t="n"/>
      <c r="S2036" s="437" t="n"/>
      <c r="T2036" s="437" t="n"/>
      <c r="U2036" s="437" t="n"/>
      <c r="V2036" s="437" t="n"/>
      <c r="W2036" s="437" t="n">
        <v>0</v>
      </c>
      <c r="X2036" s="437" t="n">
        <v>1</v>
      </c>
      <c r="Y2036" s="437" t="n">
        <v>0</v>
      </c>
      <c r="Z2036" s="437" t="n"/>
      <c r="AA2036" s="437" t="n"/>
      <c r="AB2036" s="437" t="n"/>
    </row>
    <row r="2037">
      <c r="A2037" s="437" t="n">
        <v>50</v>
      </c>
      <c r="B2037" s="437" t="n">
        <v>0</v>
      </c>
      <c r="C2037" s="437" t="n">
        <v>0</v>
      </c>
      <c r="D2037" s="437" t="n">
        <v>1</v>
      </c>
      <c r="E2037" s="437" t="n">
        <v>233</v>
      </c>
      <c r="F2037" s="437">
        <f>ROUND(Source!BD2012,O2037)</f>
        <v/>
      </c>
      <c r="G2037" s="437" t="inlineStr">
        <is>
          <t>Перевозка</t>
        </is>
      </c>
      <c r="H2037" s="437" t="inlineStr">
        <is>
          <t>Перевозка грузов</t>
        </is>
      </c>
      <c r="I2037" s="437" t="n"/>
      <c r="J2037" s="437" t="n"/>
      <c r="K2037" s="437" t="n">
        <v>233</v>
      </c>
      <c r="L2037" s="437" t="n">
        <v>24</v>
      </c>
      <c r="M2037" s="437" t="n">
        <v>3</v>
      </c>
      <c r="N2037" s="437" t="inlineStr"/>
      <c r="O2037" s="437" t="n">
        <v>0</v>
      </c>
      <c r="P2037" s="437" t="n"/>
      <c r="Q2037" s="437" t="n"/>
      <c r="R2037" s="437" t="n"/>
      <c r="S2037" s="437" t="n"/>
      <c r="T2037" s="437" t="n"/>
      <c r="U2037" s="437" t="n"/>
      <c r="V2037" s="437" t="n"/>
      <c r="W2037" s="437" t="n">
        <v>0</v>
      </c>
      <c r="X2037" s="437" t="n">
        <v>1</v>
      </c>
      <c r="Y2037" s="437" t="n">
        <v>0</v>
      </c>
      <c r="Z2037" s="437" t="n"/>
      <c r="AA2037" s="437" t="n"/>
      <c r="AB2037" s="437" t="n"/>
    </row>
    <row r="2038">
      <c r="A2038" s="437" t="n">
        <v>50</v>
      </c>
      <c r="B2038" s="437" t="n">
        <v>0</v>
      </c>
      <c r="C2038" s="437" t="n">
        <v>0</v>
      </c>
      <c r="D2038" s="437" t="n">
        <v>1</v>
      </c>
      <c r="E2038" s="437" t="n">
        <v>210</v>
      </c>
      <c r="F2038" s="437">
        <f>ROUND(Source!X2012,O2038)</f>
        <v/>
      </c>
      <c r="G2038" s="437" t="inlineStr">
        <is>
          <t>НР</t>
        </is>
      </c>
      <c r="H2038" s="437" t="inlineStr">
        <is>
          <t>Накладные расходы</t>
        </is>
      </c>
      <c r="I2038" s="437" t="n"/>
      <c r="J2038" s="437" t="n"/>
      <c r="K2038" s="437" t="n">
        <v>210</v>
      </c>
      <c r="L2038" s="437" t="n">
        <v>25</v>
      </c>
      <c r="M2038" s="437" t="n">
        <v>3</v>
      </c>
      <c r="N2038" s="437" t="inlineStr"/>
      <c r="O2038" s="437" t="n">
        <v>0</v>
      </c>
      <c r="P2038" s="437" t="n"/>
      <c r="Q2038" s="437" t="n"/>
      <c r="R2038" s="437" t="n"/>
      <c r="S2038" s="437" t="n"/>
      <c r="T2038" s="437" t="n"/>
      <c r="U2038" s="437" t="n"/>
      <c r="V2038" s="437" t="n"/>
      <c r="W2038" s="437" t="n">
        <v>0</v>
      </c>
      <c r="X2038" s="437" t="n">
        <v>1</v>
      </c>
      <c r="Y2038" s="437" t="n">
        <v>0</v>
      </c>
      <c r="Z2038" s="437" t="n"/>
      <c r="AA2038" s="437" t="n"/>
      <c r="AB2038" s="437" t="n"/>
    </row>
    <row r="2039">
      <c r="A2039" s="437" t="n">
        <v>50</v>
      </c>
      <c r="B2039" s="437" t="n">
        <v>0</v>
      </c>
      <c r="C2039" s="437" t="n">
        <v>0</v>
      </c>
      <c r="D2039" s="437" t="n">
        <v>1</v>
      </c>
      <c r="E2039" s="437" t="n">
        <v>211</v>
      </c>
      <c r="F2039" s="437">
        <f>ROUND(Source!Y2012,O2039)</f>
        <v/>
      </c>
      <c r="G2039" s="437" t="inlineStr">
        <is>
          <t>СмПриб</t>
        </is>
      </c>
      <c r="H2039" s="437" t="inlineStr">
        <is>
          <t>Сметная прибыль</t>
        </is>
      </c>
      <c r="I2039" s="437" t="n"/>
      <c r="J2039" s="437" t="n"/>
      <c r="K2039" s="437" t="n">
        <v>211</v>
      </c>
      <c r="L2039" s="437" t="n">
        <v>26</v>
      </c>
      <c r="M2039" s="437" t="n">
        <v>3</v>
      </c>
      <c r="N2039" s="437" t="inlineStr"/>
      <c r="O2039" s="437" t="n">
        <v>0</v>
      </c>
      <c r="P2039" s="437" t="n"/>
      <c r="Q2039" s="437" t="n"/>
      <c r="R2039" s="437" t="n"/>
      <c r="S2039" s="437" t="n"/>
      <c r="T2039" s="437" t="n"/>
      <c r="U2039" s="437" t="n"/>
      <c r="V2039" s="437" t="n"/>
      <c r="W2039" s="437" t="n">
        <v>0</v>
      </c>
      <c r="X2039" s="437" t="n">
        <v>1</v>
      </c>
      <c r="Y2039" s="437" t="n">
        <v>0</v>
      </c>
      <c r="Z2039" s="437" t="n"/>
      <c r="AA2039" s="437" t="n"/>
      <c r="AB2039" s="437" t="n"/>
    </row>
    <row r="2040">
      <c r="A2040" s="437" t="n">
        <v>50</v>
      </c>
      <c r="B2040" s="437" t="n">
        <v>0</v>
      </c>
      <c r="C2040" s="437" t="n">
        <v>0</v>
      </c>
      <c r="D2040" s="437" t="n">
        <v>1</v>
      </c>
      <c r="E2040" s="437" t="n">
        <v>224</v>
      </c>
      <c r="F2040" s="437">
        <f>ROUND(Source!AR2012,O2040)</f>
        <v/>
      </c>
      <c r="G2040" s="437" t="inlineStr">
        <is>
          <t>Всего</t>
        </is>
      </c>
      <c r="H2040" s="437" t="inlineStr">
        <is>
          <t>Всего с НР и СП</t>
        </is>
      </c>
      <c r="I2040" s="437" t="n"/>
      <c r="J2040" s="437" t="n"/>
      <c r="K2040" s="437" t="n">
        <v>224</v>
      </c>
      <c r="L2040" s="437" t="n">
        <v>27</v>
      </c>
      <c r="M2040" s="437" t="n">
        <v>3</v>
      </c>
      <c r="N2040" s="437" t="inlineStr"/>
      <c r="O2040" s="437" t="n">
        <v>0</v>
      </c>
      <c r="P2040" s="437" t="n"/>
      <c r="Q2040" s="437" t="n"/>
      <c r="R2040" s="437" t="n"/>
      <c r="S2040" s="437" t="n"/>
      <c r="T2040" s="437" t="n"/>
      <c r="U2040" s="437" t="n"/>
      <c r="V2040" s="437" t="n"/>
      <c r="W2040" s="437" t="n">
        <v>0</v>
      </c>
      <c r="X2040" s="437" t="n">
        <v>1</v>
      </c>
      <c r="Y2040" s="437" t="n">
        <v>0</v>
      </c>
      <c r="Z2040" s="437" t="n"/>
      <c r="AA2040" s="437" t="n"/>
      <c r="AB2040" s="437" t="n"/>
    </row>
    <row r="2041">
      <c r="A2041" s="437" t="n">
        <v>50</v>
      </c>
      <c r="B2041" s="437" t="n">
        <v>0</v>
      </c>
      <c r="C2041" s="437" t="n">
        <v>0</v>
      </c>
      <c r="D2041" s="437" t="n">
        <v>2</v>
      </c>
      <c r="E2041" s="437" t="n">
        <v>0</v>
      </c>
      <c r="F2041" s="437">
        <f>ROUND(F2040,O2041)</f>
        <v/>
      </c>
      <c r="G2041" s="437" t="inlineStr">
        <is>
          <t>и1</t>
        </is>
      </c>
      <c r="H2041" s="437" t="inlineStr">
        <is>
          <t>Итого</t>
        </is>
      </c>
      <c r="I2041" s="437" t="n"/>
      <c r="J2041" s="437" t="n"/>
      <c r="K2041" s="437" t="n">
        <v>212</v>
      </c>
      <c r="L2041" s="437" t="n">
        <v>28</v>
      </c>
      <c r="M2041" s="437" t="n">
        <v>0</v>
      </c>
      <c r="N2041" s="437" t="inlineStr"/>
      <c r="O2041" s="437" t="n">
        <v>0</v>
      </c>
      <c r="P2041" s="437" t="n"/>
      <c r="Q2041" s="437" t="n"/>
      <c r="R2041" s="437" t="n"/>
      <c r="S2041" s="437" t="n"/>
      <c r="T2041" s="437" t="n"/>
      <c r="U2041" s="437" t="n"/>
      <c r="V2041" s="437" t="n"/>
      <c r="W2041" s="437" t="n">
        <v>0</v>
      </c>
      <c r="X2041" s="437" t="n">
        <v>1</v>
      </c>
      <c r="Y2041" s="437" t="n">
        <v>0</v>
      </c>
      <c r="Z2041" s="437" t="n"/>
      <c r="AA2041" s="437" t="n"/>
      <c r="AB2041" s="437" t="n"/>
    </row>
    <row r="2042">
      <c r="A2042" s="437" t="n">
        <v>50</v>
      </c>
      <c r="B2042" s="437" t="n">
        <v>0</v>
      </c>
      <c r="C2042" s="437" t="n">
        <v>0</v>
      </c>
      <c r="D2042" s="437" t="n">
        <v>2</v>
      </c>
      <c r="E2042" s="437" t="n">
        <v>0</v>
      </c>
      <c r="F2042" s="437">
        <f>ROUND(F2041*0.22,O2042)</f>
        <v/>
      </c>
      <c r="G2042" s="437" t="inlineStr">
        <is>
          <t>и2</t>
        </is>
      </c>
      <c r="H2042" s="437" t="inlineStr">
        <is>
          <t>НДС 22%</t>
        </is>
      </c>
      <c r="I2042" s="437" t="n"/>
      <c r="J2042" s="437" t="n"/>
      <c r="K2042" s="437" t="n">
        <v>212</v>
      </c>
      <c r="L2042" s="437" t="n">
        <v>29</v>
      </c>
      <c r="M2042" s="437" t="n">
        <v>0</v>
      </c>
      <c r="N2042" s="437" t="inlineStr"/>
      <c r="O2042" s="437" t="n">
        <v>0</v>
      </c>
      <c r="P2042" s="437" t="n"/>
      <c r="Q2042" s="437" t="n"/>
      <c r="R2042" s="437" t="n"/>
      <c r="S2042" s="437" t="n"/>
      <c r="T2042" s="437" t="n"/>
      <c r="U2042" s="437" t="n"/>
      <c r="V2042" s="437" t="n"/>
      <c r="W2042" s="437" t="n">
        <v>0</v>
      </c>
      <c r="X2042" s="437" t="n">
        <v>1</v>
      </c>
      <c r="Y2042" s="437" t="n">
        <v>0</v>
      </c>
      <c r="Z2042" s="437" t="n"/>
      <c r="AA2042" s="437" t="n"/>
      <c r="AB2042" s="437" t="n"/>
    </row>
    <row r="2043">
      <c r="A2043" s="437" t="n">
        <v>50</v>
      </c>
      <c r="B2043" s="437" t="n">
        <v>0</v>
      </c>
      <c r="C2043" s="437" t="n">
        <v>0</v>
      </c>
      <c r="D2043" s="437" t="n">
        <v>2</v>
      </c>
      <c r="E2043" s="437" t="n">
        <v>213</v>
      </c>
      <c r="F2043" s="437">
        <f>ROUND(F2041+F2042,O2043)</f>
        <v/>
      </c>
      <c r="G2043" s="437" t="inlineStr">
        <is>
          <t>и3</t>
        </is>
      </c>
      <c r="H2043" s="437" t="inlineStr">
        <is>
          <t>Всего</t>
        </is>
      </c>
      <c r="I2043" s="437" t="n"/>
      <c r="J2043" s="437" t="n"/>
      <c r="K2043" s="437" t="n">
        <v>212</v>
      </c>
      <c r="L2043" s="437" t="n">
        <v>30</v>
      </c>
      <c r="M2043" s="437" t="n">
        <v>0</v>
      </c>
      <c r="N2043" s="437" t="inlineStr"/>
      <c r="O2043" s="437" t="n">
        <v>0</v>
      </c>
      <c r="P2043" s="437" t="n"/>
      <c r="Q2043" s="437" t="n"/>
      <c r="R2043" s="437" t="n"/>
      <c r="S2043" s="437" t="n"/>
      <c r="T2043" s="437" t="n"/>
      <c r="U2043" s="437" t="n"/>
      <c r="V2043" s="437" t="n"/>
      <c r="W2043" s="437" t="n">
        <v>0</v>
      </c>
      <c r="X2043" s="437" t="n">
        <v>1</v>
      </c>
      <c r="Y2043" s="437" t="n">
        <v>0</v>
      </c>
      <c r="Z2043" s="437" t="n"/>
      <c r="AA2043" s="437" t="n"/>
      <c r="AB2043" s="437" t="n"/>
    </row>
    <row r="2044"/>
    <row r="2045">
      <c r="A2045" s="434" t="n">
        <v>3</v>
      </c>
      <c r="B2045" s="434" t="n">
        <v>0</v>
      </c>
      <c r="C2045" s="434" t="n"/>
      <c r="D2045" s="434">
        <f>ROW(A2051)</f>
        <v/>
      </c>
      <c r="E2045" s="434" t="n"/>
      <c r="F2045" s="434" t="inlineStr">
        <is>
          <t>Новая локальная смета</t>
        </is>
      </c>
      <c r="G2045" s="434" t="inlineStr">
        <is>
          <t>Короткая 2</t>
        </is>
      </c>
      <c r="H2045" s="434" t="inlineStr"/>
      <c r="I2045" s="434" t="n">
        <v>0</v>
      </c>
      <c r="J2045" s="434" t="inlineStr"/>
      <c r="K2045" s="434" t="n">
        <v>-1</v>
      </c>
      <c r="L2045" s="434" t="inlineStr">
        <is>
          <t>Новая локальная смета</t>
        </is>
      </c>
      <c r="M2045" s="434" t="inlineStr"/>
      <c r="N2045" s="434" t="n"/>
      <c r="O2045" s="434" t="n"/>
      <c r="P2045" s="434" t="n"/>
      <c r="Q2045" s="434" t="n"/>
      <c r="R2045" s="434" t="n"/>
      <c r="S2045" s="434" t="n">
        <v>0</v>
      </c>
      <c r="T2045" s="434" t="n"/>
      <c r="U2045" s="434" t="inlineStr"/>
      <c r="V2045" s="434" t="n">
        <v>0</v>
      </c>
      <c r="W2045" s="434" t="n"/>
      <c r="X2045" s="434" t="n"/>
      <c r="Y2045" s="434" t="n"/>
      <c r="Z2045" s="434" t="n"/>
      <c r="AA2045" s="434" t="n"/>
      <c r="AB2045" s="434" t="inlineStr"/>
      <c r="AC2045" s="434" t="inlineStr"/>
      <c r="AD2045" s="434" t="inlineStr"/>
      <c r="AE2045" s="434" t="inlineStr"/>
      <c r="AF2045" s="434" t="inlineStr"/>
      <c r="AG2045" s="434" t="inlineStr"/>
      <c r="AH2045" s="434" t="n"/>
      <c r="AI2045" s="434" t="n"/>
      <c r="AJ2045" s="434" t="n"/>
      <c r="AK2045" s="434" t="n"/>
      <c r="AL2045" s="434" t="n"/>
      <c r="AM2045" s="434" t="n"/>
      <c r="AN2045" s="434" t="n"/>
      <c r="AO2045" s="434" t="n"/>
      <c r="AP2045" s="434" t="inlineStr"/>
      <c r="AQ2045" s="434" t="inlineStr"/>
      <c r="AR2045" s="434" t="inlineStr"/>
      <c r="AS2045" s="434" t="n"/>
      <c r="AT2045" s="434" t="n"/>
      <c r="AU2045" s="434" t="n"/>
      <c r="AV2045" s="434" t="n"/>
      <c r="AW2045" s="434" t="n"/>
      <c r="AX2045" s="434" t="n"/>
      <c r="AY2045" s="434" t="n"/>
      <c r="AZ2045" s="434" t="inlineStr"/>
      <c r="BA2045" s="434" t="n"/>
      <c r="BB2045" s="434" t="inlineStr"/>
      <c r="BC2045" s="434" t="inlineStr"/>
      <c r="BD2045" s="434" t="inlineStr"/>
      <c r="BE2045" s="434" t="inlineStr"/>
      <c r="BF2045" s="434" t="inlineStr"/>
      <c r="BG2045" s="434" t="inlineStr"/>
      <c r="BH2045" s="434" t="inlineStr"/>
      <c r="BI2045" s="434" t="inlineStr"/>
      <c r="BJ2045" s="434" t="inlineStr"/>
      <c r="BK2045" s="434" t="inlineStr"/>
      <c r="BL2045" s="434" t="inlineStr"/>
      <c r="BM2045" s="434" t="inlineStr"/>
      <c r="BN2045" s="434" t="inlineStr"/>
      <c r="BO2045" s="434" t="inlineStr"/>
      <c r="BP2045" s="434" t="inlineStr"/>
      <c r="BQ2045" s="434" t="n"/>
      <c r="BR2045" s="434" t="n"/>
      <c r="BS2045" s="434" t="n"/>
      <c r="BT2045" s="434" t="n"/>
      <c r="BU2045" s="434" t="n"/>
      <c r="BV2045" s="434" t="n"/>
      <c r="BW2045" s="434" t="n"/>
      <c r="BX2045" s="434" t="n">
        <v>0</v>
      </c>
      <c r="BY2045" s="434" t="n"/>
      <c r="BZ2045" s="434" t="n"/>
      <c r="CA2045" s="434" t="n"/>
      <c r="CB2045" s="434" t="n"/>
      <c r="CC2045" s="434" t="n"/>
      <c r="CD2045" s="434" t="n"/>
      <c r="CE2045" s="434" t="n"/>
      <c r="CF2045" s="434" t="n">
        <v>0</v>
      </c>
      <c r="CG2045" s="434" t="n">
        <v>0</v>
      </c>
      <c r="CH2045" s="434" t="n"/>
      <c r="CI2045" s="434" t="inlineStr"/>
      <c r="CJ2045" s="434" t="inlineStr"/>
      <c r="CK2045" t="inlineStr"/>
      <c r="CL2045" t="inlineStr"/>
      <c r="CM2045" t="inlineStr"/>
      <c r="CN2045" t="inlineStr"/>
      <c r="CO2045" t="inlineStr"/>
      <c r="CP2045" t="inlineStr"/>
      <c r="CQ2045" t="inlineStr"/>
    </row>
    <row r="2046"/>
    <row r="2047">
      <c r="A2047" s="435" t="n">
        <v>52</v>
      </c>
      <c r="B2047" s="435">
        <f>B2051</f>
        <v/>
      </c>
      <c r="C2047" s="435">
        <f>C2051</f>
        <v/>
      </c>
      <c r="D2047" s="435">
        <f>D2051</f>
        <v/>
      </c>
      <c r="E2047" s="435">
        <f>E2051</f>
        <v/>
      </c>
      <c r="F2047" s="435">
        <f>F2051</f>
        <v/>
      </c>
      <c r="G2047" s="435">
        <f>G2051</f>
        <v/>
      </c>
      <c r="H2047" s="435" t="n"/>
      <c r="I2047" s="435" t="n"/>
      <c r="J2047" s="435" t="n"/>
      <c r="K2047" s="435" t="n"/>
      <c r="L2047" s="435" t="n"/>
      <c r="M2047" s="435" t="n"/>
      <c r="N2047" s="435" t="n"/>
      <c r="O2047" s="435">
        <f>O2051</f>
        <v/>
      </c>
      <c r="P2047" s="435">
        <f>P2051</f>
        <v/>
      </c>
      <c r="Q2047" s="435">
        <f>Q2051</f>
        <v/>
      </c>
      <c r="R2047" s="435">
        <f>R2051</f>
        <v/>
      </c>
      <c r="S2047" s="435">
        <f>S2051</f>
        <v/>
      </c>
      <c r="T2047" s="435">
        <f>T2051</f>
        <v/>
      </c>
      <c r="U2047" s="435">
        <f>U2051</f>
        <v/>
      </c>
      <c r="V2047" s="435">
        <f>V2051</f>
        <v/>
      </c>
      <c r="W2047" s="435">
        <f>W2051</f>
        <v/>
      </c>
      <c r="X2047" s="435">
        <f>X2051</f>
        <v/>
      </c>
      <c r="Y2047" s="435">
        <f>Y2051</f>
        <v/>
      </c>
      <c r="Z2047" s="435">
        <f>Z2051</f>
        <v/>
      </c>
      <c r="AA2047" s="435">
        <f>AA2051</f>
        <v/>
      </c>
      <c r="AB2047" s="435">
        <f>AB2051</f>
        <v/>
      </c>
      <c r="AC2047" s="435">
        <f>AC2051</f>
        <v/>
      </c>
      <c r="AD2047" s="435">
        <f>AD2051</f>
        <v/>
      </c>
      <c r="AE2047" s="435">
        <f>AE2051</f>
        <v/>
      </c>
      <c r="AF2047" s="435">
        <f>AF2051</f>
        <v/>
      </c>
      <c r="AG2047" s="435">
        <f>AG2051</f>
        <v/>
      </c>
      <c r="AH2047" s="435">
        <f>AH2051</f>
        <v/>
      </c>
      <c r="AI2047" s="435">
        <f>AI2051</f>
        <v/>
      </c>
      <c r="AJ2047" s="435">
        <f>AJ2051</f>
        <v/>
      </c>
      <c r="AK2047" s="435">
        <f>AK2051</f>
        <v/>
      </c>
      <c r="AL2047" s="435">
        <f>AL2051</f>
        <v/>
      </c>
      <c r="AM2047" s="435">
        <f>AM2051</f>
        <v/>
      </c>
      <c r="AN2047" s="435">
        <f>AN2051</f>
        <v/>
      </c>
      <c r="AO2047" s="435">
        <f>AO2051</f>
        <v/>
      </c>
      <c r="AP2047" s="435">
        <f>AP2051</f>
        <v/>
      </c>
      <c r="AQ2047" s="435">
        <f>AQ2051</f>
        <v/>
      </c>
      <c r="AR2047" s="435">
        <f>AR2051</f>
        <v/>
      </c>
      <c r="AS2047" s="435">
        <f>AS2051</f>
        <v/>
      </c>
      <c r="AT2047" s="435">
        <f>AT2051</f>
        <v/>
      </c>
      <c r="AU2047" s="435">
        <f>AU2051</f>
        <v/>
      </c>
      <c r="AV2047" s="435">
        <f>AV2051</f>
        <v/>
      </c>
      <c r="AW2047" s="435">
        <f>AW2051</f>
        <v/>
      </c>
      <c r="AX2047" s="435">
        <f>AX2051</f>
        <v/>
      </c>
      <c r="AY2047" s="435">
        <f>AY2051</f>
        <v/>
      </c>
      <c r="AZ2047" s="435">
        <f>AZ2051</f>
        <v/>
      </c>
      <c r="BA2047" s="435">
        <f>BA2051</f>
        <v/>
      </c>
      <c r="BB2047" s="435">
        <f>BB2051</f>
        <v/>
      </c>
      <c r="BC2047" s="435">
        <f>BC2051</f>
        <v/>
      </c>
      <c r="BD2047" s="435">
        <f>BD2051</f>
        <v/>
      </c>
      <c r="BE2047" s="435">
        <f>BE2051</f>
        <v/>
      </c>
      <c r="BF2047" s="435">
        <f>BF2051</f>
        <v/>
      </c>
      <c r="BG2047" s="435">
        <f>BG2051</f>
        <v/>
      </c>
      <c r="BH2047" s="435">
        <f>BH2051</f>
        <v/>
      </c>
      <c r="BI2047" s="435">
        <f>BI2051</f>
        <v/>
      </c>
      <c r="BJ2047" s="435">
        <f>BJ2051</f>
        <v/>
      </c>
      <c r="BK2047" s="435">
        <f>BK2051</f>
        <v/>
      </c>
      <c r="BL2047" s="435">
        <f>BL2051</f>
        <v/>
      </c>
      <c r="BM2047" s="435">
        <f>BM2051</f>
        <v/>
      </c>
      <c r="BN2047" s="435">
        <f>BN2051</f>
        <v/>
      </c>
      <c r="BO2047" s="435">
        <f>BO2051</f>
        <v/>
      </c>
      <c r="BP2047" s="435">
        <f>BP2051</f>
        <v/>
      </c>
      <c r="BQ2047" s="435">
        <f>BQ2051</f>
        <v/>
      </c>
      <c r="BR2047" s="435">
        <f>BR2051</f>
        <v/>
      </c>
      <c r="BS2047" s="435">
        <f>BS2051</f>
        <v/>
      </c>
      <c r="BT2047" s="435">
        <f>BT2051</f>
        <v/>
      </c>
      <c r="BU2047" s="435">
        <f>BU2051</f>
        <v/>
      </c>
      <c r="BV2047" s="435">
        <f>BV2051</f>
        <v/>
      </c>
      <c r="BW2047" s="435">
        <f>BW2051</f>
        <v/>
      </c>
      <c r="BX2047" s="435">
        <f>BX2051</f>
        <v/>
      </c>
      <c r="BY2047" s="435">
        <f>BY2051</f>
        <v/>
      </c>
      <c r="BZ2047" s="435">
        <f>BZ2051</f>
        <v/>
      </c>
      <c r="CA2047" s="435">
        <f>CA2051</f>
        <v/>
      </c>
      <c r="CB2047" s="435">
        <f>CB2051</f>
        <v/>
      </c>
      <c r="CC2047" s="435">
        <f>CC2051</f>
        <v/>
      </c>
      <c r="CD2047" s="435">
        <f>CD2051</f>
        <v/>
      </c>
      <c r="CE2047" s="435">
        <f>CE2051</f>
        <v/>
      </c>
      <c r="CF2047" s="435">
        <f>CF2051</f>
        <v/>
      </c>
      <c r="CG2047" s="435">
        <f>CG2051</f>
        <v/>
      </c>
      <c r="CH2047" s="435">
        <f>CH2051</f>
        <v/>
      </c>
      <c r="CI2047" s="435">
        <f>CI2051</f>
        <v/>
      </c>
      <c r="CJ2047" s="435">
        <f>CJ2051</f>
        <v/>
      </c>
      <c r="CK2047" s="435">
        <f>CK2051</f>
        <v/>
      </c>
      <c r="CL2047" s="435">
        <f>CL2051</f>
        <v/>
      </c>
      <c r="CM2047" s="435">
        <f>CM2051</f>
        <v/>
      </c>
      <c r="CN2047" s="435">
        <f>CN2051</f>
        <v/>
      </c>
      <c r="CO2047" s="435">
        <f>CO2051</f>
        <v/>
      </c>
      <c r="CP2047" s="435">
        <f>CP2051</f>
        <v/>
      </c>
      <c r="CQ2047" s="435">
        <f>CQ2051</f>
        <v/>
      </c>
      <c r="CR2047" s="435">
        <f>CR2051</f>
        <v/>
      </c>
      <c r="CS2047" s="435">
        <f>CS2051</f>
        <v/>
      </c>
      <c r="CT2047" s="435">
        <f>CT2051</f>
        <v/>
      </c>
      <c r="CU2047" s="435">
        <f>CU2051</f>
        <v/>
      </c>
      <c r="CV2047" s="435">
        <f>CV2051</f>
        <v/>
      </c>
      <c r="CW2047" s="435">
        <f>CW2051</f>
        <v/>
      </c>
      <c r="CX2047" s="435">
        <f>CX2051</f>
        <v/>
      </c>
      <c r="CY2047" s="435">
        <f>CY2051</f>
        <v/>
      </c>
      <c r="CZ2047" s="435">
        <f>CZ2051</f>
        <v/>
      </c>
      <c r="DA2047" s="435">
        <f>DA2051</f>
        <v/>
      </c>
      <c r="DB2047" s="435">
        <f>DB2051</f>
        <v/>
      </c>
      <c r="DC2047" s="435">
        <f>DC2051</f>
        <v/>
      </c>
      <c r="DD2047" s="435">
        <f>DD2051</f>
        <v/>
      </c>
      <c r="DE2047" s="435">
        <f>DE2051</f>
        <v/>
      </c>
      <c r="DF2047" s="435">
        <f>DF2051</f>
        <v/>
      </c>
      <c r="DG2047" s="436">
        <f>DG2051</f>
        <v/>
      </c>
      <c r="DH2047" s="436">
        <f>DH2051</f>
        <v/>
      </c>
      <c r="DI2047" s="436">
        <f>DI2051</f>
        <v/>
      </c>
      <c r="DJ2047" s="436">
        <f>DJ2051</f>
        <v/>
      </c>
      <c r="DK2047" s="436">
        <f>DK2051</f>
        <v/>
      </c>
      <c r="DL2047" s="436">
        <f>DL2051</f>
        <v/>
      </c>
      <c r="DM2047" s="436">
        <f>DM2051</f>
        <v/>
      </c>
      <c r="DN2047" s="436">
        <f>DN2051</f>
        <v/>
      </c>
      <c r="DO2047" s="436">
        <f>DO2051</f>
        <v/>
      </c>
      <c r="DP2047" s="436">
        <f>DP2051</f>
        <v/>
      </c>
      <c r="DQ2047" s="436">
        <f>DQ2051</f>
        <v/>
      </c>
      <c r="DR2047" s="436">
        <f>DR2051</f>
        <v/>
      </c>
      <c r="DS2047" s="436">
        <f>DS2051</f>
        <v/>
      </c>
      <c r="DT2047" s="436">
        <f>DT2051</f>
        <v/>
      </c>
      <c r="DU2047" s="436">
        <f>DU2051</f>
        <v/>
      </c>
      <c r="DV2047" s="436">
        <f>DV2051</f>
        <v/>
      </c>
      <c r="DW2047" s="436">
        <f>DW2051</f>
        <v/>
      </c>
      <c r="DX2047" s="436">
        <f>DX2051</f>
        <v/>
      </c>
      <c r="DY2047" s="436">
        <f>DY2051</f>
        <v/>
      </c>
      <c r="DZ2047" s="436">
        <f>DZ2051</f>
        <v/>
      </c>
      <c r="EA2047" s="436">
        <f>EA2051</f>
        <v/>
      </c>
      <c r="EB2047" s="436">
        <f>EB2051</f>
        <v/>
      </c>
      <c r="EC2047" s="436">
        <f>EC2051</f>
        <v/>
      </c>
      <c r="ED2047" s="436">
        <f>ED2051</f>
        <v/>
      </c>
      <c r="EE2047" s="436">
        <f>EE2051</f>
        <v/>
      </c>
      <c r="EF2047" s="436">
        <f>EF2051</f>
        <v/>
      </c>
      <c r="EG2047" s="436">
        <f>EG2051</f>
        <v/>
      </c>
      <c r="EH2047" s="436">
        <f>EH2051</f>
        <v/>
      </c>
      <c r="EI2047" s="436">
        <f>EI2051</f>
        <v/>
      </c>
      <c r="EJ2047" s="436">
        <f>EJ2051</f>
        <v/>
      </c>
      <c r="EK2047" s="436">
        <f>EK2051</f>
        <v/>
      </c>
      <c r="EL2047" s="436">
        <f>EL2051</f>
        <v/>
      </c>
      <c r="EM2047" s="436">
        <f>EM2051</f>
        <v/>
      </c>
      <c r="EN2047" s="436">
        <f>EN2051</f>
        <v/>
      </c>
      <c r="EO2047" s="436">
        <f>EO2051</f>
        <v/>
      </c>
      <c r="EP2047" s="436">
        <f>EP2051</f>
        <v/>
      </c>
      <c r="EQ2047" s="436">
        <f>EQ2051</f>
        <v/>
      </c>
      <c r="ER2047" s="436">
        <f>ER2051</f>
        <v/>
      </c>
      <c r="ES2047" s="436">
        <f>ES2051</f>
        <v/>
      </c>
      <c r="ET2047" s="436">
        <f>ET2051</f>
        <v/>
      </c>
      <c r="EU2047" s="436">
        <f>EU2051</f>
        <v/>
      </c>
      <c r="EV2047" s="436">
        <f>EV2051</f>
        <v/>
      </c>
      <c r="EW2047" s="436">
        <f>EW2051</f>
        <v/>
      </c>
      <c r="EX2047" s="436">
        <f>EX2051</f>
        <v/>
      </c>
      <c r="EY2047" s="436">
        <f>EY2051</f>
        <v/>
      </c>
      <c r="EZ2047" s="436">
        <f>EZ2051</f>
        <v/>
      </c>
      <c r="FA2047" s="436">
        <f>FA2051</f>
        <v/>
      </c>
      <c r="FB2047" s="436">
        <f>FB2051</f>
        <v/>
      </c>
      <c r="FC2047" s="436">
        <f>FC2051</f>
        <v/>
      </c>
      <c r="FD2047" s="436">
        <f>FD2051</f>
        <v/>
      </c>
      <c r="FE2047" s="436">
        <f>FE2051</f>
        <v/>
      </c>
      <c r="FF2047" s="436">
        <f>FF2051</f>
        <v/>
      </c>
      <c r="FG2047" s="436">
        <f>FG2051</f>
        <v/>
      </c>
      <c r="FH2047" s="436">
        <f>FH2051</f>
        <v/>
      </c>
      <c r="FI2047" s="436">
        <f>FI2051</f>
        <v/>
      </c>
      <c r="FJ2047" s="436">
        <f>FJ2051</f>
        <v/>
      </c>
      <c r="FK2047" s="436">
        <f>FK2051</f>
        <v/>
      </c>
      <c r="FL2047" s="436">
        <f>FL2051</f>
        <v/>
      </c>
      <c r="FM2047" s="436">
        <f>FM2051</f>
        <v/>
      </c>
      <c r="FN2047" s="436">
        <f>FN2051</f>
        <v/>
      </c>
      <c r="FO2047" s="436">
        <f>FO2051</f>
        <v/>
      </c>
      <c r="FP2047" s="436">
        <f>FP2051</f>
        <v/>
      </c>
      <c r="FQ2047" s="436">
        <f>FQ2051</f>
        <v/>
      </c>
      <c r="FR2047" s="436">
        <f>FR2051</f>
        <v/>
      </c>
      <c r="FS2047" s="436">
        <f>FS2051</f>
        <v/>
      </c>
      <c r="FT2047" s="436">
        <f>FT2051</f>
        <v/>
      </c>
      <c r="FU2047" s="436">
        <f>FU2051</f>
        <v/>
      </c>
      <c r="FV2047" s="436">
        <f>FV2051</f>
        <v/>
      </c>
      <c r="FW2047" s="436">
        <f>FW2051</f>
        <v/>
      </c>
      <c r="FX2047" s="436">
        <f>FX2051</f>
        <v/>
      </c>
      <c r="FY2047" s="436">
        <f>FY2051</f>
        <v/>
      </c>
      <c r="FZ2047" s="436">
        <f>FZ2051</f>
        <v/>
      </c>
      <c r="GA2047" s="436">
        <f>GA2051</f>
        <v/>
      </c>
      <c r="GB2047" s="436">
        <f>GB2051</f>
        <v/>
      </c>
      <c r="GC2047" s="436">
        <f>GC2051</f>
        <v/>
      </c>
      <c r="GD2047" s="436">
        <f>GD2051</f>
        <v/>
      </c>
      <c r="GE2047" s="436">
        <f>GE2051</f>
        <v/>
      </c>
      <c r="GF2047" s="436">
        <f>GF2051</f>
        <v/>
      </c>
      <c r="GG2047" s="436">
        <f>GG2051</f>
        <v/>
      </c>
      <c r="GH2047" s="436">
        <f>GH2051</f>
        <v/>
      </c>
      <c r="GI2047" s="436">
        <f>GI2051</f>
        <v/>
      </c>
      <c r="GJ2047" s="436">
        <f>GJ2051</f>
        <v/>
      </c>
      <c r="GK2047" s="436">
        <f>GK2051</f>
        <v/>
      </c>
      <c r="GL2047" s="436">
        <f>GL2051</f>
        <v/>
      </c>
      <c r="GM2047" s="436">
        <f>GM2051</f>
        <v/>
      </c>
      <c r="GN2047" s="436">
        <f>GN2051</f>
        <v/>
      </c>
      <c r="GO2047" s="436">
        <f>GO2051</f>
        <v/>
      </c>
      <c r="GP2047" s="436">
        <f>GP2051</f>
        <v/>
      </c>
      <c r="GQ2047" s="436">
        <f>GQ2051</f>
        <v/>
      </c>
      <c r="GR2047" s="436">
        <f>GR2051</f>
        <v/>
      </c>
      <c r="GS2047" s="436">
        <f>GS2051</f>
        <v/>
      </c>
      <c r="GT2047" s="436">
        <f>GT2051</f>
        <v/>
      </c>
      <c r="GU2047" s="436">
        <f>GU2051</f>
        <v/>
      </c>
      <c r="GV2047" s="436">
        <f>GV2051</f>
        <v/>
      </c>
      <c r="GW2047" s="436">
        <f>GW2051</f>
        <v/>
      </c>
      <c r="GX2047" s="436">
        <f>GX2051</f>
        <v/>
      </c>
    </row>
    <row r="2048"/>
    <row r="2049">
      <c r="A2049" t="n">
        <v>17</v>
      </c>
      <c r="B2049" t="n">
        <v>0</v>
      </c>
      <c r="C2049">
        <f>ROW(SmtRes!A863)</f>
        <v/>
      </c>
      <c r="D2049">
        <f>ROW(EtalonRes!A798)</f>
        <v/>
      </c>
      <c r="E2049" t="inlineStr">
        <is>
          <t>1</t>
        </is>
      </c>
      <c r="F2049" t="inlineStr">
        <is>
          <t>16-07-005-1</t>
        </is>
      </c>
      <c r="G2049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049" t="inlineStr">
        <is>
          <t>100 м трубопровода</t>
        </is>
      </c>
      <c r="I2049">
        <f>ROUND(ROUND(12/100,4),7)</f>
        <v/>
      </c>
      <c r="J2049" t="n">
        <v>0</v>
      </c>
      <c r="K2049">
        <f>ROUND(ROUND(12/100,4),7)</f>
        <v/>
      </c>
      <c r="O2049">
        <f>ROUND(CP2049,0)</f>
        <v/>
      </c>
      <c r="P2049">
        <f>ROUND(CQ2049*I2049,0)</f>
        <v/>
      </c>
      <c r="Q2049">
        <f>(ROUND((ROUND(((ET2049)*I2049),0)*BB2049),0)+ROUND((ROUND(((AE2049-(EU2049))*I2049),0)*BS2049),0))</f>
        <v/>
      </c>
      <c r="R2049">
        <f>(ROUND((ROUND(((EU2049)*I2049),0)*BS2049),0)+ROUND((ROUND(((AE2049-(EU2049))*I2049),0)*BS2049),0))</f>
        <v/>
      </c>
      <c r="S2049">
        <f>ROUND(CT2049*I2049,0)</f>
        <v/>
      </c>
      <c r="T2049">
        <f>ROUND(CU2049*I2049,0)</f>
        <v/>
      </c>
      <c r="U2049">
        <f>ROUND(CV2049*I2049,7)</f>
        <v/>
      </c>
      <c r="V2049">
        <f>ROUND(CW2049*I2049,7)</f>
        <v/>
      </c>
      <c r="W2049">
        <f>ROUND(CX2049*I2049,0)</f>
        <v/>
      </c>
      <c r="X2049">
        <f>ROUND(CY2049,0)</f>
        <v/>
      </c>
      <c r="Y2049">
        <f>ROUND(CZ2049,0)</f>
        <v/>
      </c>
      <c r="AA2049" t="n">
        <v>78869116</v>
      </c>
      <c r="AB2049">
        <f>ROUND((AC2049+AD2049+AF2049),2)</f>
        <v/>
      </c>
      <c r="AC2049">
        <f>ROUND((ES2049),2)</f>
        <v/>
      </c>
      <c r="AD2049">
        <f>ROUND((((ET2049)-(EU2049))+AE2049),2)</f>
        <v/>
      </c>
      <c r="AE2049">
        <f>ROUND((EU2049),2)</f>
        <v/>
      </c>
      <c r="AF2049">
        <f>ROUND((EV2049),2)</f>
        <v/>
      </c>
      <c r="AG2049">
        <f>ROUND((AP2049),2)</f>
        <v/>
      </c>
      <c r="AH2049">
        <f>(EW2049)</f>
        <v/>
      </c>
      <c r="AI2049">
        <f>(EX2049)</f>
        <v/>
      </c>
      <c r="AJ2049">
        <f>(AS2049)</f>
        <v/>
      </c>
      <c r="AK2049" t="n">
        <v>107.11</v>
      </c>
      <c r="AL2049" t="n">
        <v>4.28</v>
      </c>
      <c r="AM2049" t="n">
        <v>44.51</v>
      </c>
      <c r="AN2049" t="n">
        <v>0</v>
      </c>
      <c r="AO2049" t="n">
        <v>58.32</v>
      </c>
      <c r="AP2049" t="n">
        <v>0</v>
      </c>
      <c r="AQ2049" t="n">
        <v>5.01</v>
      </c>
      <c r="AR2049" t="n">
        <v>0</v>
      </c>
      <c r="AS2049" t="n">
        <v>0</v>
      </c>
      <c r="AT2049" t="n">
        <v>121</v>
      </c>
      <c r="AU2049" t="n">
        <v>72</v>
      </c>
      <c r="AV2049" t="n">
        <v>1</v>
      </c>
      <c r="AW2049" t="n">
        <v>1</v>
      </c>
      <c r="AZ2049" t="n">
        <v>1</v>
      </c>
      <c r="BA2049" t="n">
        <v>52.25</v>
      </c>
      <c r="BB2049" t="n">
        <v>5.97</v>
      </c>
      <c r="BC2049" t="n">
        <v>11.38</v>
      </c>
      <c r="BD2049" t="inlineStr"/>
      <c r="BE2049" t="inlineStr"/>
      <c r="BF2049" t="inlineStr"/>
      <c r="BG2049" t="inlineStr"/>
      <c r="BH2049" t="n">
        <v>0</v>
      </c>
      <c r="BI2049" t="n">
        <v>1</v>
      </c>
      <c r="BJ2049" t="inlineStr">
        <is>
          <t>ТЕР Московской обл., 16-07-005-1, приказ Минстроя России №675/пр от 28.02.2017 № 260/пр</t>
        </is>
      </c>
      <c r="BM2049" t="n">
        <v>16001</v>
      </c>
      <c r="BN2049" t="n">
        <v>0</v>
      </c>
      <c r="BO2049" t="inlineStr">
        <is>
          <t>16-07-005-1</t>
        </is>
      </c>
      <c r="BP2049" t="n">
        <v>1</v>
      </c>
      <c r="BQ2049" t="n">
        <v>2</v>
      </c>
      <c r="BR2049" t="n">
        <v>0</v>
      </c>
      <c r="BS2049" t="n">
        <v>52.25</v>
      </c>
      <c r="BT2049" t="n">
        <v>1</v>
      </c>
      <c r="BU2049" t="n">
        <v>1</v>
      </c>
      <c r="BV2049" t="n">
        <v>1</v>
      </c>
      <c r="BW2049" t="n">
        <v>1</v>
      </c>
      <c r="BX2049" t="n">
        <v>1</v>
      </c>
      <c r="BY2049" t="inlineStr"/>
      <c r="BZ2049" t="n">
        <v>121</v>
      </c>
      <c r="CA2049" t="n">
        <v>72</v>
      </c>
      <c r="CB2049" t="inlineStr"/>
      <c r="CE2049" t="n">
        <v>12</v>
      </c>
      <c r="CF2049" t="n">
        <v>0</v>
      </c>
      <c r="CG2049" t="n">
        <v>0</v>
      </c>
      <c r="CM2049" t="n">
        <v>0</v>
      </c>
      <c r="CN2049" t="inlineStr"/>
      <c r="CO2049" t="n">
        <v>0</v>
      </c>
      <c r="CP2049">
        <f>(P2049+Q2049+S2049)</f>
        <v/>
      </c>
      <c r="CQ2049">
        <f>AC2049*BC2049</f>
        <v/>
      </c>
      <c r="CR2049">
        <f>(ROUND((ROUND(((ET2049)*1),0)*BB2049),0)+ROUND((ROUND(((AE2049-(EU2049))*1),0)*BS2049),0))</f>
        <v/>
      </c>
      <c r="CS2049">
        <f>(ROUND((ROUND(((EU2049)*1),0)*BS2049),0)+ROUND((ROUND(((AE2049-(EU2049))*1),0)*BS2049),0))</f>
        <v/>
      </c>
      <c r="CT2049">
        <f>AF2049*BA2049</f>
        <v/>
      </c>
      <c r="CU2049">
        <f>AG2049</f>
        <v/>
      </c>
      <c r="CV2049">
        <f>AH2049</f>
        <v/>
      </c>
      <c r="CW2049">
        <f>AI2049</f>
        <v/>
      </c>
      <c r="CX2049">
        <f>AJ2049</f>
        <v/>
      </c>
      <c r="CY2049">
        <f>(((S2049+R2049)*AT2049)/100)</f>
        <v/>
      </c>
      <c r="CZ2049">
        <f>(((S2049+R2049)*AU2049)/100)</f>
        <v/>
      </c>
      <c r="DC2049" t="inlineStr"/>
      <c r="DD2049" t="inlineStr"/>
      <c r="DE2049" t="inlineStr"/>
      <c r="DF2049" t="inlineStr"/>
      <c r="DG2049" t="inlineStr"/>
      <c r="DH2049" t="inlineStr"/>
      <c r="DI2049" t="inlineStr"/>
      <c r="DJ2049" t="inlineStr"/>
      <c r="DK2049" t="inlineStr"/>
      <c r="DL2049" t="inlineStr"/>
      <c r="DM2049" t="inlineStr"/>
      <c r="DN2049" t="n">
        <v>0</v>
      </c>
      <c r="DO2049" t="n">
        <v>0</v>
      </c>
      <c r="DP2049" t="n">
        <v>1</v>
      </c>
      <c r="DQ2049" t="n">
        <v>1</v>
      </c>
      <c r="DU2049" t="n">
        <v>1013</v>
      </c>
      <c r="DV2049" t="inlineStr">
        <is>
          <t>100 м трубопровода</t>
        </is>
      </c>
      <c r="DW2049" t="inlineStr">
        <is>
          <t>100 м трубопровода</t>
        </is>
      </c>
      <c r="DX2049" t="n">
        <v>1</v>
      </c>
      <c r="DZ2049" t="inlineStr"/>
      <c r="EA2049" t="inlineStr"/>
      <c r="EB2049" t="inlineStr"/>
      <c r="EC2049" t="inlineStr"/>
      <c r="EE2049" t="n">
        <v>78725882</v>
      </c>
      <c r="EF2049" t="n">
        <v>2</v>
      </c>
      <c r="EG2049" t="inlineStr">
        <is>
          <t>Общестроительные работы</t>
        </is>
      </c>
      <c r="EH2049" t="n">
        <v>16</v>
      </c>
      <c r="EI204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049" t="n">
        <v>1</v>
      </c>
      <c r="EK2049" t="n">
        <v>16001</v>
      </c>
      <c r="EL2049" t="inlineStr">
        <is>
          <t>Трубопроводы внутренние</t>
        </is>
      </c>
      <c r="EM2049" t="inlineStr">
        <is>
          <t>ФЕР-16</t>
        </is>
      </c>
      <c r="EO2049" t="inlineStr"/>
      <c r="EQ2049" t="n">
        <v>0</v>
      </c>
      <c r="ER2049" t="n">
        <v>107.11</v>
      </c>
      <c r="ES2049" t="n">
        <v>4.28</v>
      </c>
      <c r="ET2049" t="n">
        <v>44.51</v>
      </c>
      <c r="EU2049" t="n">
        <v>0</v>
      </c>
      <c r="EV2049" t="n">
        <v>58.32</v>
      </c>
      <c r="EW2049" t="n">
        <v>5.01</v>
      </c>
      <c r="EX2049" t="n">
        <v>0</v>
      </c>
      <c r="EY2049" t="n">
        <v>0</v>
      </c>
      <c r="FQ2049" t="n">
        <v>0</v>
      </c>
      <c r="FR2049" t="n">
        <v>0</v>
      </c>
      <c r="FS2049" t="n">
        <v>0</v>
      </c>
      <c r="FX2049" t="n">
        <v>121</v>
      </c>
      <c r="FY2049" t="n">
        <v>72</v>
      </c>
      <c r="GA2049" t="inlineStr"/>
      <c r="GD2049" t="n">
        <v>1</v>
      </c>
      <c r="GF2049" t="n">
        <v>635989612</v>
      </c>
      <c r="GG2049" t="n">
        <v>2</v>
      </c>
      <c r="GH2049" t="n">
        <v>1</v>
      </c>
      <c r="GI2049" t="n">
        <v>2</v>
      </c>
      <c r="GJ2049" t="n">
        <v>0</v>
      </c>
      <c r="GK2049" t="n">
        <v>0</v>
      </c>
      <c r="GL2049">
        <f>ROUND(IF(AND(BH2049=3,BI2049=3,FS2049&lt;&gt;0),P2049,0),0)</f>
        <v/>
      </c>
      <c r="GM2049">
        <f>ROUND(O2049+X2049+Y2049,0)+GX2049</f>
        <v/>
      </c>
      <c r="GN2049">
        <f>IF(OR(BI2049=0,BI2049=1),GM2049-GX2049,0)</f>
        <v/>
      </c>
      <c r="GO2049">
        <f>IF(BI2049=2,GM2049-GX2049,0)</f>
        <v/>
      </c>
      <c r="GP2049">
        <f>IF(BI2049=4,GM2049-GX2049,0)</f>
        <v/>
      </c>
      <c r="GR2049" t="n">
        <v>0</v>
      </c>
      <c r="GS2049" t="n">
        <v>3</v>
      </c>
      <c r="GT2049" t="n">
        <v>0</v>
      </c>
      <c r="GU2049" t="inlineStr"/>
      <c r="GV2049">
        <f>ROUND((GT2049),2)</f>
        <v/>
      </c>
      <c r="GW2049" t="n">
        <v>1</v>
      </c>
      <c r="GX2049">
        <f>ROUND(HC2049*I2049,0)</f>
        <v/>
      </c>
      <c r="HA2049" t="n">
        <v>0</v>
      </c>
      <c r="HB2049" t="n">
        <v>0</v>
      </c>
      <c r="HC2049">
        <f>GV2049*GW2049</f>
        <v/>
      </c>
      <c r="HE2049" t="inlineStr"/>
      <c r="HF2049" t="inlineStr"/>
      <c r="HM2049" t="inlineStr"/>
      <c r="HN2049" t="inlineStr">
        <is>
          <t>Пр/812-016.0-1</t>
        </is>
      </c>
      <c r="HO2049" t="inlineStr">
        <is>
          <t>Пр/774-016.0</t>
        </is>
      </c>
      <c r="HP204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04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049" t="n">
        <v>0</v>
      </c>
      <c r="IK2049" t="n">
        <v>0</v>
      </c>
    </row>
    <row r="2050"/>
    <row r="2051">
      <c r="A2051" s="435" t="n">
        <v>51</v>
      </c>
      <c r="B2051" s="435">
        <f>B2045</f>
        <v/>
      </c>
      <c r="C2051" s="435">
        <f>A2045</f>
        <v/>
      </c>
      <c r="D2051" s="435">
        <f>ROW(A2045)</f>
        <v/>
      </c>
      <c r="E2051" s="435" t="n"/>
      <c r="F2051" s="435">
        <f>IF(F2045&lt;&gt;"",F2045,"")</f>
        <v/>
      </c>
      <c r="G2051" s="435">
        <f>IF(G2045&lt;&gt;"",G2045,"")</f>
        <v/>
      </c>
      <c r="H2051" s="435" t="n">
        <v>0</v>
      </c>
      <c r="I2051" s="435" t="n"/>
      <c r="J2051" s="435" t="n"/>
      <c r="K2051" s="435" t="n"/>
      <c r="L2051" s="435" t="n"/>
      <c r="M2051" s="435" t="n"/>
      <c r="N2051" s="435" t="n"/>
      <c r="O2051" s="435" t="n">
        <v>0</v>
      </c>
      <c r="P2051" s="435" t="n">
        <v>0</v>
      </c>
      <c r="Q2051" s="435" t="n">
        <v>0</v>
      </c>
      <c r="R2051" s="435" t="n">
        <v>0</v>
      </c>
      <c r="S2051" s="435" t="n">
        <v>0</v>
      </c>
      <c r="T2051" s="435" t="n">
        <v>0</v>
      </c>
      <c r="U2051" s="435" t="n">
        <v>0</v>
      </c>
      <c r="V2051" s="435" t="n">
        <v>0</v>
      </c>
      <c r="W2051" s="435" t="n">
        <v>0</v>
      </c>
      <c r="X2051" s="435" t="n">
        <v>0</v>
      </c>
      <c r="Y2051" s="435" t="n">
        <v>0</v>
      </c>
      <c r="Z2051" s="435" t="n"/>
      <c r="AA2051" s="435" t="n"/>
      <c r="AB2051" s="435" t="n"/>
      <c r="AC2051" s="435" t="n"/>
      <c r="AD2051" s="435" t="n"/>
      <c r="AE2051" s="435" t="n"/>
      <c r="AF2051" s="435" t="n"/>
      <c r="AG2051" s="435" t="n"/>
      <c r="AH2051" s="435" t="n"/>
      <c r="AI2051" s="435" t="n"/>
      <c r="AJ2051" s="435" t="n"/>
      <c r="AK2051" s="435" t="n"/>
      <c r="AL2051" s="435" t="n"/>
      <c r="AM2051" s="435" t="n"/>
      <c r="AN2051" s="435" t="n"/>
      <c r="AO2051" s="435">
        <f>ROUND(BX2051,0)</f>
        <v/>
      </c>
      <c r="AP2051" s="435">
        <f>ROUND(BY2051,0)</f>
        <v/>
      </c>
      <c r="AQ2051" s="435">
        <f>ROUND(BZ2051,0)</f>
        <v/>
      </c>
      <c r="AR2051" s="435">
        <f>ROUND(CA2051,0)</f>
        <v/>
      </c>
      <c r="AS2051" s="435">
        <f>ROUND(CB2051,0)</f>
        <v/>
      </c>
      <c r="AT2051" s="435">
        <f>ROUND(CC2051,0)</f>
        <v/>
      </c>
      <c r="AU2051" s="435">
        <f>ROUND(CD2051,0)</f>
        <v/>
      </c>
      <c r="AV2051" s="435">
        <f>ROUND(CE2051,0)</f>
        <v/>
      </c>
      <c r="AW2051" s="435">
        <f>ROUND(CF2051,0)</f>
        <v/>
      </c>
      <c r="AX2051" s="435">
        <f>ROUND(CG2051,0)</f>
        <v/>
      </c>
      <c r="AY2051" s="435">
        <f>ROUND(CH2051,0)</f>
        <v/>
      </c>
      <c r="AZ2051" s="435">
        <f>ROUND(CI2051,0)</f>
        <v/>
      </c>
      <c r="BA2051" s="435">
        <f>ROUND(CJ2051,0)</f>
        <v/>
      </c>
      <c r="BB2051" s="435">
        <f>ROUND(CK2051,0)</f>
        <v/>
      </c>
      <c r="BC2051" s="435">
        <f>ROUND(CL2051,0)</f>
        <v/>
      </c>
      <c r="BD2051" s="435">
        <f>ROUND(CM2051,0)</f>
        <v/>
      </c>
      <c r="BE2051" s="435" t="n"/>
      <c r="BF2051" s="435" t="n"/>
      <c r="BG2051" s="435" t="n"/>
      <c r="BH2051" s="435" t="n"/>
      <c r="BI2051" s="435" t="n"/>
      <c r="BJ2051" s="435" t="n"/>
      <c r="BK2051" s="435" t="n"/>
      <c r="BL2051" s="435" t="n"/>
      <c r="BM2051" s="435" t="n"/>
      <c r="BN2051" s="435" t="n"/>
      <c r="BO2051" s="435" t="n"/>
      <c r="BP2051" s="435" t="n"/>
      <c r="BQ2051" s="435" t="n"/>
      <c r="BR2051" s="435" t="n"/>
      <c r="BS2051" s="435" t="n"/>
      <c r="BT2051" s="435" t="n"/>
      <c r="BU2051" s="435" t="n"/>
      <c r="BV2051" s="435" t="n"/>
      <c r="BW2051" s="435" t="n"/>
      <c r="BX2051" s="435" t="n"/>
      <c r="BY2051" s="435" t="n"/>
      <c r="BZ2051" s="435" t="n"/>
      <c r="CA2051" s="435" t="n"/>
      <c r="CB2051" s="435" t="n"/>
      <c r="CC2051" s="435" t="n"/>
      <c r="CD2051" s="435" t="n"/>
      <c r="CE2051" s="435" t="n"/>
      <c r="CF2051" s="435" t="n"/>
      <c r="CG2051" s="435" t="n"/>
      <c r="CH2051" s="435" t="n"/>
      <c r="CI2051" s="435" t="n"/>
      <c r="CJ2051" s="435" t="n"/>
      <c r="CK2051" s="435" t="n"/>
      <c r="CL2051" s="435" t="n"/>
      <c r="CM2051" s="435" t="n"/>
      <c r="CN2051" s="435" t="n"/>
      <c r="CO2051" s="435" t="n"/>
      <c r="CP2051" s="435" t="n"/>
      <c r="CQ2051" s="435" t="n"/>
      <c r="CR2051" s="435" t="n"/>
      <c r="CS2051" s="435" t="n"/>
      <c r="CT2051" s="435" t="n"/>
      <c r="CU2051" s="435" t="n"/>
      <c r="CV2051" s="435" t="n"/>
      <c r="CW2051" s="435" t="n"/>
      <c r="CX2051" s="435" t="n"/>
      <c r="CY2051" s="435" t="n"/>
      <c r="CZ2051" s="435" t="n"/>
      <c r="DA2051" s="435" t="n"/>
      <c r="DB2051" s="435" t="n"/>
      <c r="DC2051" s="435" t="n"/>
      <c r="DD2051" s="435" t="n"/>
      <c r="DE2051" s="435" t="n"/>
      <c r="DF2051" s="435" t="n"/>
      <c r="DG2051" s="436" t="n"/>
      <c r="DH2051" s="436" t="n"/>
      <c r="DI2051" s="436" t="n"/>
      <c r="DJ2051" s="436" t="n"/>
      <c r="DK2051" s="436" t="n"/>
      <c r="DL2051" s="436" t="n"/>
      <c r="DM2051" s="436" t="n"/>
      <c r="DN2051" s="436" t="n"/>
      <c r="DO2051" s="436" t="n"/>
      <c r="DP2051" s="436" t="n"/>
      <c r="DQ2051" s="436" t="n"/>
      <c r="DR2051" s="436" t="n"/>
      <c r="DS2051" s="436" t="n"/>
      <c r="DT2051" s="436" t="n"/>
      <c r="DU2051" s="436" t="n"/>
      <c r="DV2051" s="436" t="n"/>
      <c r="DW2051" s="436" t="n"/>
      <c r="DX2051" s="436" t="n"/>
      <c r="DY2051" s="436" t="n"/>
      <c r="DZ2051" s="436" t="n"/>
      <c r="EA2051" s="436" t="n"/>
      <c r="EB2051" s="436" t="n"/>
      <c r="EC2051" s="436" t="n"/>
      <c r="ED2051" s="436" t="n"/>
      <c r="EE2051" s="436" t="n"/>
      <c r="EF2051" s="436" t="n"/>
      <c r="EG2051" s="436" t="n"/>
      <c r="EH2051" s="436" t="n"/>
      <c r="EI2051" s="436" t="n"/>
      <c r="EJ2051" s="436" t="n"/>
      <c r="EK2051" s="436" t="n"/>
      <c r="EL2051" s="436" t="n"/>
      <c r="EM2051" s="436" t="n"/>
      <c r="EN2051" s="436" t="n"/>
      <c r="EO2051" s="436" t="n"/>
      <c r="EP2051" s="436" t="n"/>
      <c r="EQ2051" s="436" t="n"/>
      <c r="ER2051" s="436" t="n"/>
      <c r="ES2051" s="436" t="n"/>
      <c r="ET2051" s="436" t="n"/>
      <c r="EU2051" s="436" t="n"/>
      <c r="EV2051" s="436" t="n"/>
      <c r="EW2051" s="436" t="n"/>
      <c r="EX2051" s="436" t="n"/>
      <c r="EY2051" s="436" t="n"/>
      <c r="EZ2051" s="436" t="n"/>
      <c r="FA2051" s="436" t="n"/>
      <c r="FB2051" s="436" t="n"/>
      <c r="FC2051" s="436" t="n"/>
      <c r="FD2051" s="436" t="n"/>
      <c r="FE2051" s="436" t="n"/>
      <c r="FF2051" s="436" t="n"/>
      <c r="FG2051" s="436" t="n"/>
      <c r="FH2051" s="436" t="n"/>
      <c r="FI2051" s="436" t="n"/>
      <c r="FJ2051" s="436" t="n"/>
      <c r="FK2051" s="436" t="n"/>
      <c r="FL2051" s="436" t="n"/>
      <c r="FM2051" s="436" t="n"/>
      <c r="FN2051" s="436" t="n"/>
      <c r="FO2051" s="436" t="n"/>
      <c r="FP2051" s="436" t="n"/>
      <c r="FQ2051" s="436" t="n"/>
      <c r="FR2051" s="436" t="n"/>
      <c r="FS2051" s="436" t="n"/>
      <c r="FT2051" s="436" t="n"/>
      <c r="FU2051" s="436" t="n"/>
      <c r="FV2051" s="436" t="n"/>
      <c r="FW2051" s="436" t="n"/>
      <c r="FX2051" s="436" t="n"/>
      <c r="FY2051" s="436" t="n"/>
      <c r="FZ2051" s="436" t="n"/>
      <c r="GA2051" s="436" t="n"/>
      <c r="GB2051" s="436" t="n"/>
      <c r="GC2051" s="436" t="n"/>
      <c r="GD2051" s="436" t="n"/>
      <c r="GE2051" s="436" t="n"/>
      <c r="GF2051" s="436" t="n"/>
      <c r="GG2051" s="436" t="n"/>
      <c r="GH2051" s="436" t="n"/>
      <c r="GI2051" s="436" t="n"/>
      <c r="GJ2051" s="436" t="n"/>
      <c r="GK2051" s="436" t="n"/>
      <c r="GL2051" s="436" t="n"/>
      <c r="GM2051" s="436" t="n"/>
      <c r="GN2051" s="436" t="n"/>
      <c r="GO2051" s="436" t="n"/>
      <c r="GP2051" s="436" t="n"/>
      <c r="GQ2051" s="436" t="n"/>
      <c r="GR2051" s="436" t="n"/>
      <c r="GS2051" s="436" t="n"/>
      <c r="GT2051" s="436" t="n"/>
      <c r="GU2051" s="436" t="n"/>
      <c r="GV2051" s="436" t="n"/>
      <c r="GW2051" s="436" t="n"/>
      <c r="GX2051" s="436" t="n">
        <v>0</v>
      </c>
    </row>
    <row r="2052"/>
    <row r="2053">
      <c r="A2053" s="437" t="n">
        <v>50</v>
      </c>
      <c r="B2053" s="437" t="n">
        <v>0</v>
      </c>
      <c r="C2053" s="437" t="n">
        <v>0</v>
      </c>
      <c r="D2053" s="437" t="n">
        <v>1</v>
      </c>
      <c r="E2053" s="437" t="n">
        <v>201</v>
      </c>
      <c r="F2053" s="437">
        <f>ROUND(Source!O2051,O2053)</f>
        <v/>
      </c>
      <c r="G2053" s="437" t="inlineStr">
        <is>
          <t>ПЗ</t>
        </is>
      </c>
      <c r="H2053" s="437" t="inlineStr">
        <is>
          <t>Прямые затраты</t>
        </is>
      </c>
      <c r="I2053" s="437" t="n"/>
      <c r="J2053" s="437" t="n"/>
      <c r="K2053" s="437" t="n">
        <v>201</v>
      </c>
      <c r="L2053" s="437" t="n">
        <v>1</v>
      </c>
      <c r="M2053" s="437" t="n">
        <v>3</v>
      </c>
      <c r="N2053" s="437" t="inlineStr"/>
      <c r="O2053" s="437" t="n">
        <v>0</v>
      </c>
      <c r="P2053" s="437" t="n"/>
      <c r="Q2053" s="437" t="n"/>
      <c r="R2053" s="437" t="n"/>
      <c r="S2053" s="437" t="n"/>
      <c r="T2053" s="437" t="n"/>
      <c r="U2053" s="437" t="n"/>
      <c r="V2053" s="437" t="n"/>
      <c r="W2053" s="437" t="n">
        <v>0</v>
      </c>
      <c r="X2053" s="437" t="n">
        <v>1</v>
      </c>
      <c r="Y2053" s="437" t="n">
        <v>0</v>
      </c>
      <c r="Z2053" s="437" t="n"/>
      <c r="AA2053" s="437" t="n"/>
      <c r="AB2053" s="437" t="n"/>
    </row>
    <row r="2054">
      <c r="A2054" s="437" t="n">
        <v>50</v>
      </c>
      <c r="B2054" s="437" t="n">
        <v>0</v>
      </c>
      <c r="C2054" s="437" t="n">
        <v>0</v>
      </c>
      <c r="D2054" s="437" t="n">
        <v>1</v>
      </c>
      <c r="E2054" s="437" t="n">
        <v>202</v>
      </c>
      <c r="F2054" s="437">
        <f>ROUND(Source!P2051,O2054)</f>
        <v/>
      </c>
      <c r="G2054" s="437" t="inlineStr">
        <is>
          <t>СтМатОб</t>
        </is>
      </c>
      <c r="H2054" s="437" t="inlineStr">
        <is>
          <t>Стоимость материальных ресурсов (всего)</t>
        </is>
      </c>
      <c r="I2054" s="437" t="n"/>
      <c r="J2054" s="437" t="n"/>
      <c r="K2054" s="437" t="n">
        <v>202</v>
      </c>
      <c r="L2054" s="437" t="n">
        <v>2</v>
      </c>
      <c r="M2054" s="437" t="n">
        <v>3</v>
      </c>
      <c r="N2054" s="437" t="inlineStr"/>
      <c r="O2054" s="437" t="n">
        <v>0</v>
      </c>
      <c r="P2054" s="437" t="n"/>
      <c r="Q2054" s="437" t="n"/>
      <c r="R2054" s="437" t="n"/>
      <c r="S2054" s="437" t="n"/>
      <c r="T2054" s="437" t="n"/>
      <c r="U2054" s="437" t="n"/>
      <c r="V2054" s="437" t="n"/>
      <c r="W2054" s="437" t="n">
        <v>0</v>
      </c>
      <c r="X2054" s="437" t="n">
        <v>1</v>
      </c>
      <c r="Y2054" s="437" t="n">
        <v>0</v>
      </c>
      <c r="Z2054" s="437" t="n"/>
      <c r="AA2054" s="437" t="n"/>
      <c r="AB2054" s="437" t="n"/>
    </row>
    <row r="2055">
      <c r="A2055" s="437" t="n">
        <v>50</v>
      </c>
      <c r="B2055" s="437" t="n">
        <v>0</v>
      </c>
      <c r="C2055" s="437" t="n">
        <v>0</v>
      </c>
      <c r="D2055" s="437" t="n">
        <v>1</v>
      </c>
      <c r="E2055" s="437" t="n">
        <v>222</v>
      </c>
      <c r="F2055" s="437">
        <f>ROUND(Source!AO2051,O2055)</f>
        <v/>
      </c>
      <c r="G2055" s="437" t="inlineStr">
        <is>
          <t>СтМатОбЗак</t>
        </is>
      </c>
      <c r="H2055" s="437" t="inlineStr">
        <is>
          <t>Стоимость материалов и оборудования заказчика</t>
        </is>
      </c>
      <c r="I2055" s="437" t="n"/>
      <c r="J2055" s="437" t="n"/>
      <c r="K2055" s="437" t="n">
        <v>222</v>
      </c>
      <c r="L2055" s="437" t="n">
        <v>3</v>
      </c>
      <c r="M2055" s="437" t="n">
        <v>3</v>
      </c>
      <c r="N2055" s="437" t="inlineStr"/>
      <c r="O2055" s="437" t="n">
        <v>0</v>
      </c>
      <c r="P2055" s="437" t="n"/>
      <c r="Q2055" s="437" t="n"/>
      <c r="R2055" s="437" t="n"/>
      <c r="S2055" s="437" t="n"/>
      <c r="T2055" s="437" t="n"/>
      <c r="U2055" s="437" t="n"/>
      <c r="V2055" s="437" t="n"/>
      <c r="W2055" s="437" t="n">
        <v>0</v>
      </c>
      <c r="X2055" s="437" t="n">
        <v>1</v>
      </c>
      <c r="Y2055" s="437" t="n">
        <v>0</v>
      </c>
      <c r="Z2055" s="437" t="n"/>
      <c r="AA2055" s="437" t="n"/>
      <c r="AB2055" s="437" t="n"/>
    </row>
    <row r="2056">
      <c r="A2056" s="437" t="n">
        <v>50</v>
      </c>
      <c r="B2056" s="437" t="n">
        <v>0</v>
      </c>
      <c r="C2056" s="437" t="n">
        <v>0</v>
      </c>
      <c r="D2056" s="437" t="n">
        <v>1</v>
      </c>
      <c r="E2056" s="437" t="n">
        <v>225</v>
      </c>
      <c r="F2056" s="437">
        <f>ROUND(Source!AV2051,O2056)</f>
        <v/>
      </c>
      <c r="G2056" s="437" t="inlineStr">
        <is>
          <t>СтМатОбПод</t>
        </is>
      </c>
      <c r="H2056" s="437" t="inlineStr">
        <is>
          <t>Стоимость материалов и оборудования подрядчика</t>
        </is>
      </c>
      <c r="I2056" s="437" t="n"/>
      <c r="J2056" s="437" t="n"/>
      <c r="K2056" s="437" t="n">
        <v>225</v>
      </c>
      <c r="L2056" s="437" t="n">
        <v>4</v>
      </c>
      <c r="M2056" s="437" t="n">
        <v>3</v>
      </c>
      <c r="N2056" s="437" t="inlineStr"/>
      <c r="O2056" s="437" t="n">
        <v>0</v>
      </c>
      <c r="P2056" s="437" t="n"/>
      <c r="Q2056" s="437" t="n"/>
      <c r="R2056" s="437" t="n"/>
      <c r="S2056" s="437" t="n"/>
      <c r="T2056" s="437" t="n"/>
      <c r="U2056" s="437" t="n"/>
      <c r="V2056" s="437" t="n"/>
      <c r="W2056" s="437" t="n">
        <v>0</v>
      </c>
      <c r="X2056" s="437" t="n">
        <v>1</v>
      </c>
      <c r="Y2056" s="437" t="n">
        <v>0</v>
      </c>
      <c r="Z2056" s="437" t="n"/>
      <c r="AA2056" s="437" t="n"/>
      <c r="AB2056" s="437" t="n"/>
    </row>
    <row r="2057">
      <c r="A2057" s="437" t="n">
        <v>50</v>
      </c>
      <c r="B2057" s="437" t="n">
        <v>0</v>
      </c>
      <c r="C2057" s="437" t="n">
        <v>0</v>
      </c>
      <c r="D2057" s="437" t="n">
        <v>1</v>
      </c>
      <c r="E2057" s="437" t="n">
        <v>226</v>
      </c>
      <c r="F2057" s="437">
        <f>ROUND(Source!AW2051,O2057)</f>
        <v/>
      </c>
      <c r="G2057" s="437" t="inlineStr">
        <is>
          <t>СтМат</t>
        </is>
      </c>
      <c r="H2057" s="437" t="inlineStr">
        <is>
          <t>Стоимость материалов (всего)</t>
        </is>
      </c>
      <c r="I2057" s="437" t="n"/>
      <c r="J2057" s="437" t="n"/>
      <c r="K2057" s="437" t="n">
        <v>226</v>
      </c>
      <c r="L2057" s="437" t="n">
        <v>5</v>
      </c>
      <c r="M2057" s="437" t="n">
        <v>3</v>
      </c>
      <c r="N2057" s="437" t="inlineStr"/>
      <c r="O2057" s="437" t="n">
        <v>0</v>
      </c>
      <c r="P2057" s="437" t="n"/>
      <c r="Q2057" s="437" t="n"/>
      <c r="R2057" s="437" t="n"/>
      <c r="S2057" s="437" t="n"/>
      <c r="T2057" s="437" t="n"/>
      <c r="U2057" s="437" t="n"/>
      <c r="V2057" s="437" t="n"/>
      <c r="W2057" s="437" t="n">
        <v>0</v>
      </c>
      <c r="X2057" s="437" t="n">
        <v>1</v>
      </c>
      <c r="Y2057" s="437" t="n">
        <v>0</v>
      </c>
      <c r="Z2057" s="437" t="n"/>
      <c r="AA2057" s="437" t="n"/>
      <c r="AB2057" s="437" t="n"/>
    </row>
    <row r="2058">
      <c r="A2058" s="437" t="n">
        <v>50</v>
      </c>
      <c r="B2058" s="437" t="n">
        <v>0</v>
      </c>
      <c r="C2058" s="437" t="n">
        <v>0</v>
      </c>
      <c r="D2058" s="437" t="n">
        <v>1</v>
      </c>
      <c r="E2058" s="437" t="n">
        <v>227</v>
      </c>
      <c r="F2058" s="437">
        <f>ROUND(Source!AX2051,O2058)</f>
        <v/>
      </c>
      <c r="G2058" s="437" t="inlineStr">
        <is>
          <t>СтМатЗак</t>
        </is>
      </c>
      <c r="H2058" s="437" t="inlineStr">
        <is>
          <t>Стоимость материалов заказчика</t>
        </is>
      </c>
      <c r="I2058" s="437" t="n"/>
      <c r="J2058" s="437" t="n"/>
      <c r="K2058" s="437" t="n">
        <v>227</v>
      </c>
      <c r="L2058" s="437" t="n">
        <v>6</v>
      </c>
      <c r="M2058" s="437" t="n">
        <v>3</v>
      </c>
      <c r="N2058" s="437" t="inlineStr"/>
      <c r="O2058" s="437" t="n">
        <v>0</v>
      </c>
      <c r="P2058" s="437" t="n"/>
      <c r="Q2058" s="437" t="n"/>
      <c r="R2058" s="437" t="n"/>
      <c r="S2058" s="437" t="n"/>
      <c r="T2058" s="437" t="n"/>
      <c r="U2058" s="437" t="n"/>
      <c r="V2058" s="437" t="n"/>
      <c r="W2058" s="437" t="n">
        <v>0</v>
      </c>
      <c r="X2058" s="437" t="n">
        <v>1</v>
      </c>
      <c r="Y2058" s="437" t="n">
        <v>0</v>
      </c>
      <c r="Z2058" s="437" t="n"/>
      <c r="AA2058" s="437" t="n"/>
      <c r="AB2058" s="437" t="n"/>
    </row>
    <row r="2059">
      <c r="A2059" s="437" t="n">
        <v>50</v>
      </c>
      <c r="B2059" s="437" t="n">
        <v>0</v>
      </c>
      <c r="C2059" s="437" t="n">
        <v>0</v>
      </c>
      <c r="D2059" s="437" t="n">
        <v>1</v>
      </c>
      <c r="E2059" s="437" t="n">
        <v>228</v>
      </c>
      <c r="F2059" s="437">
        <f>ROUND(Source!AY2051,O2059)</f>
        <v/>
      </c>
      <c r="G2059" s="437" t="inlineStr">
        <is>
          <t>СтМатПод</t>
        </is>
      </c>
      <c r="H2059" s="437" t="inlineStr">
        <is>
          <t>Стоимость материалов подрядчика</t>
        </is>
      </c>
      <c r="I2059" s="437" t="n"/>
      <c r="J2059" s="437" t="n"/>
      <c r="K2059" s="437" t="n">
        <v>228</v>
      </c>
      <c r="L2059" s="437" t="n">
        <v>7</v>
      </c>
      <c r="M2059" s="437" t="n">
        <v>3</v>
      </c>
      <c r="N2059" s="437" t="inlineStr"/>
      <c r="O2059" s="437" t="n">
        <v>0</v>
      </c>
      <c r="P2059" s="437" t="n"/>
      <c r="Q2059" s="437" t="n"/>
      <c r="R2059" s="437" t="n"/>
      <c r="S2059" s="437" t="n"/>
      <c r="T2059" s="437" t="n"/>
      <c r="U2059" s="437" t="n"/>
      <c r="V2059" s="437" t="n"/>
      <c r="W2059" s="437" t="n">
        <v>0</v>
      </c>
      <c r="X2059" s="437" t="n">
        <v>1</v>
      </c>
      <c r="Y2059" s="437" t="n">
        <v>0</v>
      </c>
      <c r="Z2059" s="437" t="n"/>
      <c r="AA2059" s="437" t="n"/>
      <c r="AB2059" s="437" t="n"/>
    </row>
    <row r="2060">
      <c r="A2060" s="437" t="n">
        <v>50</v>
      </c>
      <c r="B2060" s="437" t="n">
        <v>0</v>
      </c>
      <c r="C2060" s="437" t="n">
        <v>0</v>
      </c>
      <c r="D2060" s="437" t="n">
        <v>1</v>
      </c>
      <c r="E2060" s="437" t="n">
        <v>216</v>
      </c>
      <c r="F2060" s="437">
        <f>ROUND(Source!AP2051,O2060)</f>
        <v/>
      </c>
      <c r="G2060" s="437" t="inlineStr">
        <is>
          <t>Оборуд</t>
        </is>
      </c>
      <c r="H2060" s="437" t="inlineStr">
        <is>
          <t>Стоимость оборудования (всего)</t>
        </is>
      </c>
      <c r="I2060" s="437" t="n"/>
      <c r="J2060" s="437" t="n"/>
      <c r="K2060" s="437" t="n">
        <v>216</v>
      </c>
      <c r="L2060" s="437" t="n">
        <v>8</v>
      </c>
      <c r="M2060" s="437" t="n">
        <v>3</v>
      </c>
      <c r="N2060" s="437" t="inlineStr"/>
      <c r="O2060" s="437" t="n">
        <v>0</v>
      </c>
      <c r="P2060" s="437" t="n"/>
      <c r="Q2060" s="437" t="n"/>
      <c r="R2060" s="437" t="n"/>
      <c r="S2060" s="437" t="n"/>
      <c r="T2060" s="437" t="n"/>
      <c r="U2060" s="437" t="n"/>
      <c r="V2060" s="437" t="n"/>
      <c r="W2060" s="437" t="n">
        <v>0</v>
      </c>
      <c r="X2060" s="437" t="n">
        <v>1</v>
      </c>
      <c r="Y2060" s="437" t="n">
        <v>0</v>
      </c>
      <c r="Z2060" s="437" t="n"/>
      <c r="AA2060" s="437" t="n"/>
      <c r="AB2060" s="437" t="n"/>
    </row>
    <row r="2061">
      <c r="A2061" s="437" t="n">
        <v>50</v>
      </c>
      <c r="B2061" s="437" t="n">
        <v>0</v>
      </c>
      <c r="C2061" s="437" t="n">
        <v>0</v>
      </c>
      <c r="D2061" s="437" t="n">
        <v>1</v>
      </c>
      <c r="E2061" s="437" t="n">
        <v>223</v>
      </c>
      <c r="F2061" s="437">
        <f>ROUND(Source!AQ2051,O2061)</f>
        <v/>
      </c>
      <c r="G2061" s="437" t="inlineStr">
        <is>
          <t>ОборудЗак</t>
        </is>
      </c>
      <c r="H2061" s="437" t="inlineStr">
        <is>
          <t>Стоимость оборудования заказчика</t>
        </is>
      </c>
      <c r="I2061" s="437" t="n"/>
      <c r="J2061" s="437" t="n"/>
      <c r="K2061" s="437" t="n">
        <v>223</v>
      </c>
      <c r="L2061" s="437" t="n">
        <v>9</v>
      </c>
      <c r="M2061" s="437" t="n">
        <v>3</v>
      </c>
      <c r="N2061" s="437" t="inlineStr"/>
      <c r="O2061" s="437" t="n">
        <v>0</v>
      </c>
      <c r="P2061" s="437" t="n"/>
      <c r="Q2061" s="437" t="n"/>
      <c r="R2061" s="437" t="n"/>
      <c r="S2061" s="437" t="n"/>
      <c r="T2061" s="437" t="n"/>
      <c r="U2061" s="437" t="n"/>
      <c r="V2061" s="437" t="n"/>
      <c r="W2061" s="437" t="n">
        <v>0</v>
      </c>
      <c r="X2061" s="437" t="n">
        <v>1</v>
      </c>
      <c r="Y2061" s="437" t="n">
        <v>0</v>
      </c>
      <c r="Z2061" s="437" t="n"/>
      <c r="AA2061" s="437" t="n"/>
      <c r="AB2061" s="437" t="n"/>
    </row>
    <row r="2062">
      <c r="A2062" s="437" t="n">
        <v>50</v>
      </c>
      <c r="B2062" s="437" t="n">
        <v>0</v>
      </c>
      <c r="C2062" s="437" t="n">
        <v>0</v>
      </c>
      <c r="D2062" s="437" t="n">
        <v>1</v>
      </c>
      <c r="E2062" s="437" t="n">
        <v>229</v>
      </c>
      <c r="F2062" s="437">
        <f>ROUND(Source!AZ2051,O2062)</f>
        <v/>
      </c>
      <c r="G2062" s="437" t="inlineStr">
        <is>
          <t>ОборудПод</t>
        </is>
      </c>
      <c r="H2062" s="437" t="inlineStr">
        <is>
          <t>Стоимость оборудования подрядчика</t>
        </is>
      </c>
      <c r="I2062" s="437" t="n"/>
      <c r="J2062" s="437" t="n"/>
      <c r="K2062" s="437" t="n">
        <v>229</v>
      </c>
      <c r="L2062" s="437" t="n">
        <v>10</v>
      </c>
      <c r="M2062" s="437" t="n">
        <v>3</v>
      </c>
      <c r="N2062" s="437" t="inlineStr"/>
      <c r="O2062" s="437" t="n">
        <v>0</v>
      </c>
      <c r="P2062" s="437" t="n"/>
      <c r="Q2062" s="437" t="n"/>
      <c r="R2062" s="437" t="n"/>
      <c r="S2062" s="437" t="n"/>
      <c r="T2062" s="437" t="n"/>
      <c r="U2062" s="437" t="n"/>
      <c r="V2062" s="437" t="n"/>
      <c r="W2062" s="437" t="n">
        <v>0</v>
      </c>
      <c r="X2062" s="437" t="n">
        <v>1</v>
      </c>
      <c r="Y2062" s="437" t="n">
        <v>0</v>
      </c>
      <c r="Z2062" s="437" t="n"/>
      <c r="AA2062" s="437" t="n"/>
      <c r="AB2062" s="437" t="n"/>
    </row>
    <row r="2063">
      <c r="A2063" s="437" t="n">
        <v>50</v>
      </c>
      <c r="B2063" s="437" t="n">
        <v>0</v>
      </c>
      <c r="C2063" s="437" t="n">
        <v>0</v>
      </c>
      <c r="D2063" s="437" t="n">
        <v>1</v>
      </c>
      <c r="E2063" s="437" t="n">
        <v>203</v>
      </c>
      <c r="F2063" s="437">
        <f>ROUND(Source!Q2051,O2063)</f>
        <v/>
      </c>
      <c r="G2063" s="437" t="inlineStr">
        <is>
          <t>ЭММ</t>
        </is>
      </c>
      <c r="H2063" s="437" t="inlineStr">
        <is>
          <t>Эксплуатация машин</t>
        </is>
      </c>
      <c r="I2063" s="437" t="n"/>
      <c r="J2063" s="437" t="n"/>
      <c r="K2063" s="437" t="n">
        <v>203</v>
      </c>
      <c r="L2063" s="437" t="n">
        <v>11</v>
      </c>
      <c r="M2063" s="437" t="n">
        <v>3</v>
      </c>
      <c r="N2063" s="437" t="inlineStr"/>
      <c r="O2063" s="437" t="n">
        <v>0</v>
      </c>
      <c r="P2063" s="437" t="n"/>
      <c r="Q2063" s="437" t="n"/>
      <c r="R2063" s="437" t="n"/>
      <c r="S2063" s="437" t="n"/>
      <c r="T2063" s="437" t="n"/>
      <c r="U2063" s="437" t="n"/>
      <c r="V2063" s="437" t="n"/>
      <c r="W2063" s="437" t="n">
        <v>0</v>
      </c>
      <c r="X2063" s="437" t="n">
        <v>1</v>
      </c>
      <c r="Y2063" s="437" t="n">
        <v>0</v>
      </c>
      <c r="Z2063" s="437" t="n"/>
      <c r="AA2063" s="437" t="n"/>
      <c r="AB2063" s="437" t="n"/>
    </row>
    <row r="2064">
      <c r="A2064" s="437" t="n">
        <v>50</v>
      </c>
      <c r="B2064" s="437" t="n">
        <v>0</v>
      </c>
      <c r="C2064" s="437" t="n">
        <v>0</v>
      </c>
      <c r="D2064" s="437" t="n">
        <v>1</v>
      </c>
      <c r="E2064" s="437" t="n">
        <v>231</v>
      </c>
      <c r="F2064" s="437">
        <f>ROUND(Source!BB2051,O2064)</f>
        <v/>
      </c>
      <c r="G2064" s="437" t="inlineStr">
        <is>
          <t>ЭММсНРиСП</t>
        </is>
      </c>
      <c r="H2064" s="437" t="inlineStr">
        <is>
          <t>Эксплуатация машин по ТСН-2001.16</t>
        </is>
      </c>
      <c r="I2064" s="437" t="n"/>
      <c r="J2064" s="437" t="n"/>
      <c r="K2064" s="437" t="n">
        <v>231</v>
      </c>
      <c r="L2064" s="437" t="n">
        <v>12</v>
      </c>
      <c r="M2064" s="437" t="n">
        <v>3</v>
      </c>
      <c r="N2064" s="437" t="inlineStr"/>
      <c r="O2064" s="437" t="n">
        <v>0</v>
      </c>
      <c r="P2064" s="437" t="n"/>
      <c r="Q2064" s="437" t="n"/>
      <c r="R2064" s="437" t="n"/>
      <c r="S2064" s="437" t="n"/>
      <c r="T2064" s="437" t="n"/>
      <c r="U2064" s="437" t="n"/>
      <c r="V2064" s="437" t="n"/>
      <c r="W2064" s="437" t="n">
        <v>0</v>
      </c>
      <c r="X2064" s="437" t="n">
        <v>1</v>
      </c>
      <c r="Y2064" s="437" t="n">
        <v>0</v>
      </c>
      <c r="Z2064" s="437" t="n"/>
      <c r="AA2064" s="437" t="n"/>
      <c r="AB2064" s="437" t="n"/>
    </row>
    <row r="2065">
      <c r="A2065" s="437" t="n">
        <v>50</v>
      </c>
      <c r="B2065" s="437" t="n">
        <v>0</v>
      </c>
      <c r="C2065" s="437" t="n">
        <v>0</v>
      </c>
      <c r="D2065" s="437" t="n">
        <v>1</v>
      </c>
      <c r="E2065" s="437" t="n">
        <v>204</v>
      </c>
      <c r="F2065" s="437">
        <f>ROUND(Source!R2051,O2065)</f>
        <v/>
      </c>
      <c r="G2065" s="437" t="inlineStr">
        <is>
          <t>ЗПМ</t>
        </is>
      </c>
      <c r="H2065" s="437" t="inlineStr">
        <is>
          <t>ЗП машинистов</t>
        </is>
      </c>
      <c r="I2065" s="437" t="n"/>
      <c r="J2065" s="437" t="n"/>
      <c r="K2065" s="437" t="n">
        <v>204</v>
      </c>
      <c r="L2065" s="437" t="n">
        <v>13</v>
      </c>
      <c r="M2065" s="437" t="n">
        <v>3</v>
      </c>
      <c r="N2065" s="437" t="inlineStr"/>
      <c r="O2065" s="437" t="n">
        <v>0</v>
      </c>
      <c r="P2065" s="437" t="n"/>
      <c r="Q2065" s="437" t="n"/>
      <c r="R2065" s="437" t="n"/>
      <c r="S2065" s="437" t="n"/>
      <c r="T2065" s="437" t="n"/>
      <c r="U2065" s="437" t="n"/>
      <c r="V2065" s="437" t="n"/>
      <c r="W2065" s="437" t="n">
        <v>0</v>
      </c>
      <c r="X2065" s="437" t="n">
        <v>1</v>
      </c>
      <c r="Y2065" s="437" t="n">
        <v>0</v>
      </c>
      <c r="Z2065" s="437" t="n"/>
      <c r="AA2065" s="437" t="n"/>
      <c r="AB2065" s="437" t="n"/>
    </row>
    <row r="2066">
      <c r="A2066" s="437" t="n">
        <v>50</v>
      </c>
      <c r="B2066" s="437" t="n">
        <v>0</v>
      </c>
      <c r="C2066" s="437" t="n">
        <v>0</v>
      </c>
      <c r="D2066" s="437" t="n">
        <v>1</v>
      </c>
      <c r="E2066" s="437" t="n">
        <v>205</v>
      </c>
      <c r="F2066" s="437">
        <f>ROUND(Source!S2051,O2066)</f>
        <v/>
      </c>
      <c r="G2066" s="437" t="inlineStr">
        <is>
          <t>ОЗП</t>
        </is>
      </c>
      <c r="H2066" s="437" t="inlineStr">
        <is>
          <t>Основная ЗП рабочих</t>
        </is>
      </c>
      <c r="I2066" s="437" t="n"/>
      <c r="J2066" s="437" t="n"/>
      <c r="K2066" s="437" t="n">
        <v>205</v>
      </c>
      <c r="L2066" s="437" t="n">
        <v>14</v>
      </c>
      <c r="M2066" s="437" t="n">
        <v>3</v>
      </c>
      <c r="N2066" s="437" t="inlineStr"/>
      <c r="O2066" s="437" t="n">
        <v>0</v>
      </c>
      <c r="P2066" s="437" t="n"/>
      <c r="Q2066" s="437" t="n"/>
      <c r="R2066" s="437" t="n"/>
      <c r="S2066" s="437" t="n"/>
      <c r="T2066" s="437" t="n"/>
      <c r="U2066" s="437" t="n"/>
      <c r="V2066" s="437" t="n"/>
      <c r="W2066" s="437" t="n">
        <v>0</v>
      </c>
      <c r="X2066" s="437" t="n">
        <v>1</v>
      </c>
      <c r="Y2066" s="437" t="n">
        <v>0</v>
      </c>
      <c r="Z2066" s="437" t="n"/>
      <c r="AA2066" s="437" t="n"/>
      <c r="AB2066" s="437" t="n"/>
    </row>
    <row r="2067">
      <c r="A2067" s="437" t="n">
        <v>50</v>
      </c>
      <c r="B2067" s="437" t="n">
        <v>0</v>
      </c>
      <c r="C2067" s="437" t="n">
        <v>0</v>
      </c>
      <c r="D2067" s="437" t="n">
        <v>1</v>
      </c>
      <c r="E2067" s="437" t="n">
        <v>232</v>
      </c>
      <c r="F2067" s="437">
        <f>ROUND(Source!BC2051,O2067)</f>
        <v/>
      </c>
      <c r="G2067" s="437" t="inlineStr">
        <is>
          <t>ОЗПсНРиСП</t>
        </is>
      </c>
      <c r="H2067" s="437" t="inlineStr">
        <is>
          <t>Основная ЗП рабочих по ТСН-2001.16</t>
        </is>
      </c>
      <c r="I2067" s="437" t="n"/>
      <c r="J2067" s="437" t="n"/>
      <c r="K2067" s="437" t="n">
        <v>232</v>
      </c>
      <c r="L2067" s="437" t="n">
        <v>15</v>
      </c>
      <c r="M2067" s="437" t="n">
        <v>3</v>
      </c>
      <c r="N2067" s="437" t="inlineStr"/>
      <c r="O2067" s="437" t="n">
        <v>0</v>
      </c>
      <c r="P2067" s="437" t="n"/>
      <c r="Q2067" s="437" t="n"/>
      <c r="R2067" s="437" t="n"/>
      <c r="S2067" s="437" t="n"/>
      <c r="T2067" s="437" t="n"/>
      <c r="U2067" s="437" t="n"/>
      <c r="V2067" s="437" t="n"/>
      <c r="W2067" s="437" t="n">
        <v>0</v>
      </c>
      <c r="X2067" s="437" t="n">
        <v>1</v>
      </c>
      <c r="Y2067" s="437" t="n">
        <v>0</v>
      </c>
      <c r="Z2067" s="437" t="n"/>
      <c r="AA2067" s="437" t="n"/>
      <c r="AB2067" s="437" t="n"/>
    </row>
    <row r="2068">
      <c r="A2068" s="437" t="n">
        <v>50</v>
      </c>
      <c r="B2068" s="437" t="n">
        <v>0</v>
      </c>
      <c r="C2068" s="437" t="n">
        <v>0</v>
      </c>
      <c r="D2068" s="437" t="n">
        <v>1</v>
      </c>
      <c r="E2068" s="437" t="n">
        <v>214</v>
      </c>
      <c r="F2068" s="437">
        <f>ROUND(Source!AS2051,O2068)</f>
        <v/>
      </c>
      <c r="G2068" s="437" t="inlineStr">
        <is>
          <t>Строит</t>
        </is>
      </c>
      <c r="H2068" s="437" t="inlineStr">
        <is>
          <t>Строительные работы с НР и СП</t>
        </is>
      </c>
      <c r="I2068" s="437" t="n"/>
      <c r="J2068" s="437" t="n"/>
      <c r="K2068" s="437" t="n">
        <v>214</v>
      </c>
      <c r="L2068" s="437" t="n">
        <v>16</v>
      </c>
      <c r="M2068" s="437" t="n">
        <v>3</v>
      </c>
      <c r="N2068" s="437" t="inlineStr"/>
      <c r="O2068" s="437" t="n">
        <v>0</v>
      </c>
      <c r="P2068" s="437" t="n"/>
      <c r="Q2068" s="437" t="n"/>
      <c r="R2068" s="437" t="n"/>
      <c r="S2068" s="437" t="n"/>
      <c r="T2068" s="437" t="n"/>
      <c r="U2068" s="437" t="n"/>
      <c r="V2068" s="437" t="n"/>
      <c r="W2068" s="437" t="n">
        <v>0</v>
      </c>
      <c r="X2068" s="437" t="n">
        <v>1</v>
      </c>
      <c r="Y2068" s="437" t="n">
        <v>0</v>
      </c>
      <c r="Z2068" s="437" t="n"/>
      <c r="AA2068" s="437" t="n"/>
      <c r="AB2068" s="437" t="n"/>
    </row>
    <row r="2069">
      <c r="A2069" s="437" t="n">
        <v>50</v>
      </c>
      <c r="B2069" s="437" t="n">
        <v>0</v>
      </c>
      <c r="C2069" s="437" t="n">
        <v>0</v>
      </c>
      <c r="D2069" s="437" t="n">
        <v>1</v>
      </c>
      <c r="E2069" s="437" t="n">
        <v>215</v>
      </c>
      <c r="F2069" s="437">
        <f>ROUND(Source!AT2051,O2069)</f>
        <v/>
      </c>
      <c r="G2069" s="437" t="inlineStr">
        <is>
          <t>Монтаж</t>
        </is>
      </c>
      <c r="H2069" s="437" t="inlineStr">
        <is>
          <t>Монтажные работы с НР и СП</t>
        </is>
      </c>
      <c r="I2069" s="437" t="n"/>
      <c r="J2069" s="437" t="n"/>
      <c r="K2069" s="437" t="n">
        <v>215</v>
      </c>
      <c r="L2069" s="437" t="n">
        <v>17</v>
      </c>
      <c r="M2069" s="437" t="n">
        <v>3</v>
      </c>
      <c r="N2069" s="437" t="inlineStr"/>
      <c r="O2069" s="437" t="n">
        <v>0</v>
      </c>
      <c r="P2069" s="437" t="n"/>
      <c r="Q2069" s="437" t="n"/>
      <c r="R2069" s="437" t="n"/>
      <c r="S2069" s="437" t="n"/>
      <c r="T2069" s="437" t="n"/>
      <c r="U2069" s="437" t="n"/>
      <c r="V2069" s="437" t="n"/>
      <c r="W2069" s="437" t="n">
        <v>0</v>
      </c>
      <c r="X2069" s="437" t="n">
        <v>1</v>
      </c>
      <c r="Y2069" s="437" t="n">
        <v>0</v>
      </c>
      <c r="Z2069" s="437" t="n"/>
      <c r="AA2069" s="437" t="n"/>
      <c r="AB2069" s="437" t="n"/>
    </row>
    <row r="2070">
      <c r="A2070" s="437" t="n">
        <v>50</v>
      </c>
      <c r="B2070" s="437" t="n">
        <v>0</v>
      </c>
      <c r="C2070" s="437" t="n">
        <v>0</v>
      </c>
      <c r="D2070" s="437" t="n">
        <v>1</v>
      </c>
      <c r="E2070" s="437" t="n">
        <v>217</v>
      </c>
      <c r="F2070" s="437">
        <f>ROUND(Source!AU2051,O2070)</f>
        <v/>
      </c>
      <c r="G2070" s="437" t="inlineStr">
        <is>
          <t>Прочие</t>
        </is>
      </c>
      <c r="H2070" s="437" t="inlineStr">
        <is>
          <t>Прочие работы с НР и СП</t>
        </is>
      </c>
      <c r="I2070" s="437" t="n"/>
      <c r="J2070" s="437" t="n"/>
      <c r="K2070" s="437" t="n">
        <v>217</v>
      </c>
      <c r="L2070" s="437" t="n">
        <v>18</v>
      </c>
      <c r="M2070" s="437" t="n">
        <v>3</v>
      </c>
      <c r="N2070" s="437" t="inlineStr"/>
      <c r="O2070" s="437" t="n">
        <v>0</v>
      </c>
      <c r="P2070" s="437" t="n"/>
      <c r="Q2070" s="437" t="n"/>
      <c r="R2070" s="437" t="n"/>
      <c r="S2070" s="437" t="n"/>
      <c r="T2070" s="437" t="n"/>
      <c r="U2070" s="437" t="n"/>
      <c r="V2070" s="437" t="n"/>
      <c r="W2070" s="437" t="n">
        <v>0</v>
      </c>
      <c r="X2070" s="437" t="n">
        <v>1</v>
      </c>
      <c r="Y2070" s="437" t="n">
        <v>0</v>
      </c>
      <c r="Z2070" s="437" t="n"/>
      <c r="AA2070" s="437" t="n"/>
      <c r="AB2070" s="437" t="n"/>
    </row>
    <row r="2071">
      <c r="A2071" s="437" t="n">
        <v>50</v>
      </c>
      <c r="B2071" s="437" t="n">
        <v>0</v>
      </c>
      <c r="C2071" s="437" t="n">
        <v>0</v>
      </c>
      <c r="D2071" s="437" t="n">
        <v>1</v>
      </c>
      <c r="E2071" s="437" t="n">
        <v>230</v>
      </c>
      <c r="F2071" s="437">
        <f>ROUND(Source!BA2051,O2071)</f>
        <v/>
      </c>
      <c r="G2071" s="437" t="inlineStr">
        <is>
          <t>ПрочиеЗатр</t>
        </is>
      </c>
      <c r="H2071" s="437" t="inlineStr">
        <is>
          <t>Прочие затраты по ТСН-2001.16</t>
        </is>
      </c>
      <c r="I2071" s="437" t="n"/>
      <c r="J2071" s="437" t="n"/>
      <c r="K2071" s="437" t="n">
        <v>230</v>
      </c>
      <c r="L2071" s="437" t="n">
        <v>19</v>
      </c>
      <c r="M2071" s="437" t="n">
        <v>3</v>
      </c>
      <c r="N2071" s="437" t="inlineStr"/>
      <c r="O2071" s="437" t="n">
        <v>0</v>
      </c>
      <c r="P2071" s="437" t="n"/>
      <c r="Q2071" s="437" t="n"/>
      <c r="R2071" s="437" t="n"/>
      <c r="S2071" s="437" t="n"/>
      <c r="T2071" s="437" t="n"/>
      <c r="U2071" s="437" t="n"/>
      <c r="V2071" s="437" t="n"/>
      <c r="W2071" s="437" t="n">
        <v>0</v>
      </c>
      <c r="X2071" s="437" t="n">
        <v>1</v>
      </c>
      <c r="Y2071" s="437" t="n">
        <v>0</v>
      </c>
      <c r="Z2071" s="437" t="n"/>
      <c r="AA2071" s="437" t="n"/>
      <c r="AB2071" s="437" t="n"/>
    </row>
    <row r="2072">
      <c r="A2072" s="437" t="n">
        <v>50</v>
      </c>
      <c r="B2072" s="437" t="n">
        <v>0</v>
      </c>
      <c r="C2072" s="437" t="n">
        <v>0</v>
      </c>
      <c r="D2072" s="437" t="n">
        <v>1</v>
      </c>
      <c r="E2072" s="437" t="n">
        <v>206</v>
      </c>
      <c r="F2072" s="437">
        <f>ROUND(Source!T2051,O2072)</f>
        <v/>
      </c>
      <c r="G2072" s="437" t="inlineStr">
        <is>
          <t>ВозврМат</t>
        </is>
      </c>
      <c r="H2072" s="437" t="inlineStr">
        <is>
          <t>Возврат материалов</t>
        </is>
      </c>
      <c r="I2072" s="437" t="n"/>
      <c r="J2072" s="437" t="n"/>
      <c r="K2072" s="437" t="n">
        <v>206</v>
      </c>
      <c r="L2072" s="437" t="n">
        <v>20</v>
      </c>
      <c r="M2072" s="437" t="n">
        <v>3</v>
      </c>
      <c r="N2072" s="437" t="inlineStr"/>
      <c r="O2072" s="437" t="n">
        <v>0</v>
      </c>
      <c r="P2072" s="437" t="n"/>
      <c r="Q2072" s="437" t="n"/>
      <c r="R2072" s="437" t="n"/>
      <c r="S2072" s="437" t="n"/>
      <c r="T2072" s="437" t="n"/>
      <c r="U2072" s="437" t="n"/>
      <c r="V2072" s="437" t="n"/>
      <c r="W2072" s="437" t="n">
        <v>0</v>
      </c>
      <c r="X2072" s="437" t="n">
        <v>1</v>
      </c>
      <c r="Y2072" s="437" t="n">
        <v>0</v>
      </c>
      <c r="Z2072" s="437" t="n"/>
      <c r="AA2072" s="437" t="n"/>
      <c r="AB2072" s="437" t="n"/>
    </row>
    <row r="2073">
      <c r="A2073" s="437" t="n">
        <v>50</v>
      </c>
      <c r="B2073" s="437" t="n">
        <v>0</v>
      </c>
      <c r="C2073" s="437" t="n">
        <v>0</v>
      </c>
      <c r="D2073" s="437" t="n">
        <v>1</v>
      </c>
      <c r="E2073" s="437" t="n">
        <v>207</v>
      </c>
      <c r="F2073" s="437">
        <f>ROUND(Source!U2051,O2073)</f>
        <v/>
      </c>
      <c r="G2073" s="437" t="inlineStr">
        <is>
          <t>ТрудСтр</t>
        </is>
      </c>
      <c r="H2073" s="437" t="inlineStr">
        <is>
          <t>Трудозатраты строителей</t>
        </is>
      </c>
      <c r="I2073" s="437" t="n"/>
      <c r="J2073" s="437" t="n"/>
      <c r="K2073" s="437" t="n">
        <v>207</v>
      </c>
      <c r="L2073" s="437" t="n">
        <v>21</v>
      </c>
      <c r="M2073" s="437" t="n">
        <v>3</v>
      </c>
      <c r="N2073" s="437" t="inlineStr"/>
      <c r="O2073" s="437" t="n">
        <v>7</v>
      </c>
      <c r="P2073" s="437" t="n"/>
      <c r="Q2073" s="437" t="n"/>
      <c r="R2073" s="437" t="n"/>
      <c r="S2073" s="437" t="n"/>
      <c r="T2073" s="437" t="n"/>
      <c r="U2073" s="437" t="n"/>
      <c r="V2073" s="437" t="n"/>
      <c r="W2073" s="437" t="n">
        <v>0</v>
      </c>
      <c r="X2073" s="437" t="n">
        <v>1</v>
      </c>
      <c r="Y2073" s="437" t="n">
        <v>0</v>
      </c>
      <c r="Z2073" s="437" t="n"/>
      <c r="AA2073" s="437" t="n"/>
      <c r="AB2073" s="437" t="n"/>
    </row>
    <row r="2074">
      <c r="A2074" s="437" t="n">
        <v>50</v>
      </c>
      <c r="B2074" s="437" t="n">
        <v>0</v>
      </c>
      <c r="C2074" s="437" t="n">
        <v>0</v>
      </c>
      <c r="D2074" s="437" t="n">
        <v>1</v>
      </c>
      <c r="E2074" s="437" t="n">
        <v>208</v>
      </c>
      <c r="F2074" s="437">
        <f>ROUND(Source!V2051,O2074)</f>
        <v/>
      </c>
      <c r="G2074" s="437" t="inlineStr">
        <is>
          <t>ТрудМаш</t>
        </is>
      </c>
      <c r="H2074" s="437" t="inlineStr">
        <is>
          <t>Трудозатраты машинистов</t>
        </is>
      </c>
      <c r="I2074" s="437" t="n"/>
      <c r="J2074" s="437" t="n"/>
      <c r="K2074" s="437" t="n">
        <v>208</v>
      </c>
      <c r="L2074" s="437" t="n">
        <v>22</v>
      </c>
      <c r="M2074" s="437" t="n">
        <v>3</v>
      </c>
      <c r="N2074" s="437" t="inlineStr"/>
      <c r="O2074" s="437" t="n">
        <v>7</v>
      </c>
      <c r="P2074" s="437" t="n"/>
      <c r="Q2074" s="437" t="n"/>
      <c r="R2074" s="437" t="n"/>
      <c r="S2074" s="437" t="n"/>
      <c r="T2074" s="437" t="n"/>
      <c r="U2074" s="437" t="n"/>
      <c r="V2074" s="437" t="n"/>
      <c r="W2074" s="437" t="n">
        <v>0</v>
      </c>
      <c r="X2074" s="437" t="n">
        <v>1</v>
      </c>
      <c r="Y2074" s="437" t="n">
        <v>0</v>
      </c>
      <c r="Z2074" s="437" t="n"/>
      <c r="AA2074" s="437" t="n"/>
      <c r="AB2074" s="437" t="n"/>
    </row>
    <row r="2075">
      <c r="A2075" s="437" t="n">
        <v>50</v>
      </c>
      <c r="B2075" s="437" t="n">
        <v>0</v>
      </c>
      <c r="C2075" s="437" t="n">
        <v>0</v>
      </c>
      <c r="D2075" s="437" t="n">
        <v>1</v>
      </c>
      <c r="E2075" s="437" t="n">
        <v>209</v>
      </c>
      <c r="F2075" s="437">
        <f>ROUND(Source!W2051,O2075)</f>
        <v/>
      </c>
      <c r="G2075" s="437" t="inlineStr">
        <is>
          <t>ТранспМат</t>
        </is>
      </c>
      <c r="H2075" s="437" t="inlineStr">
        <is>
          <t>Транспорт материалов</t>
        </is>
      </c>
      <c r="I2075" s="437" t="n"/>
      <c r="J2075" s="437" t="n"/>
      <c r="K2075" s="437" t="n">
        <v>209</v>
      </c>
      <c r="L2075" s="437" t="n">
        <v>23</v>
      </c>
      <c r="M2075" s="437" t="n">
        <v>3</v>
      </c>
      <c r="N2075" s="437" t="inlineStr"/>
      <c r="O2075" s="437" t="n">
        <v>0</v>
      </c>
      <c r="P2075" s="437" t="n"/>
      <c r="Q2075" s="437" t="n"/>
      <c r="R2075" s="437" t="n"/>
      <c r="S2075" s="437" t="n"/>
      <c r="T2075" s="437" t="n"/>
      <c r="U2075" s="437" t="n"/>
      <c r="V2075" s="437" t="n"/>
      <c r="W2075" s="437" t="n">
        <v>0</v>
      </c>
      <c r="X2075" s="437" t="n">
        <v>1</v>
      </c>
      <c r="Y2075" s="437" t="n">
        <v>0</v>
      </c>
      <c r="Z2075" s="437" t="n"/>
      <c r="AA2075" s="437" t="n"/>
      <c r="AB2075" s="437" t="n"/>
    </row>
    <row r="2076">
      <c r="A2076" s="437" t="n">
        <v>50</v>
      </c>
      <c r="B2076" s="437" t="n">
        <v>0</v>
      </c>
      <c r="C2076" s="437" t="n">
        <v>0</v>
      </c>
      <c r="D2076" s="437" t="n">
        <v>1</v>
      </c>
      <c r="E2076" s="437" t="n">
        <v>233</v>
      </c>
      <c r="F2076" s="437">
        <f>ROUND(Source!BD2051,O2076)</f>
        <v/>
      </c>
      <c r="G2076" s="437" t="inlineStr">
        <is>
          <t>Перевозка</t>
        </is>
      </c>
      <c r="H2076" s="437" t="inlineStr">
        <is>
          <t>Перевозка грузов</t>
        </is>
      </c>
      <c r="I2076" s="437" t="n"/>
      <c r="J2076" s="437" t="n"/>
      <c r="K2076" s="437" t="n">
        <v>233</v>
      </c>
      <c r="L2076" s="437" t="n">
        <v>24</v>
      </c>
      <c r="M2076" s="437" t="n">
        <v>3</v>
      </c>
      <c r="N2076" s="437" t="inlineStr"/>
      <c r="O2076" s="437" t="n">
        <v>0</v>
      </c>
      <c r="P2076" s="437" t="n"/>
      <c r="Q2076" s="437" t="n"/>
      <c r="R2076" s="437" t="n"/>
      <c r="S2076" s="437" t="n"/>
      <c r="T2076" s="437" t="n"/>
      <c r="U2076" s="437" t="n"/>
      <c r="V2076" s="437" t="n"/>
      <c r="W2076" s="437" t="n">
        <v>0</v>
      </c>
      <c r="X2076" s="437" t="n">
        <v>1</v>
      </c>
      <c r="Y2076" s="437" t="n">
        <v>0</v>
      </c>
      <c r="Z2076" s="437" t="n"/>
      <c r="AA2076" s="437" t="n"/>
      <c r="AB2076" s="437" t="n"/>
    </row>
    <row r="2077">
      <c r="A2077" s="437" t="n">
        <v>50</v>
      </c>
      <c r="B2077" s="437" t="n">
        <v>0</v>
      </c>
      <c r="C2077" s="437" t="n">
        <v>0</v>
      </c>
      <c r="D2077" s="437" t="n">
        <v>1</v>
      </c>
      <c r="E2077" s="437" t="n">
        <v>210</v>
      </c>
      <c r="F2077" s="437">
        <f>ROUND(Source!X2051,O2077)</f>
        <v/>
      </c>
      <c r="G2077" s="437" t="inlineStr">
        <is>
          <t>НР</t>
        </is>
      </c>
      <c r="H2077" s="437" t="inlineStr">
        <is>
          <t>Накладные расходы</t>
        </is>
      </c>
      <c r="I2077" s="437" t="n"/>
      <c r="J2077" s="437" t="n"/>
      <c r="K2077" s="437" t="n">
        <v>210</v>
      </c>
      <c r="L2077" s="437" t="n">
        <v>25</v>
      </c>
      <c r="M2077" s="437" t="n">
        <v>3</v>
      </c>
      <c r="N2077" s="437" t="inlineStr"/>
      <c r="O2077" s="437" t="n">
        <v>0</v>
      </c>
      <c r="P2077" s="437" t="n"/>
      <c r="Q2077" s="437" t="n"/>
      <c r="R2077" s="437" t="n"/>
      <c r="S2077" s="437" t="n"/>
      <c r="T2077" s="437" t="n"/>
      <c r="U2077" s="437" t="n"/>
      <c r="V2077" s="437" t="n"/>
      <c r="W2077" s="437" t="n">
        <v>0</v>
      </c>
      <c r="X2077" s="437" t="n">
        <v>1</v>
      </c>
      <c r="Y2077" s="437" t="n">
        <v>0</v>
      </c>
      <c r="Z2077" s="437" t="n"/>
      <c r="AA2077" s="437" t="n"/>
      <c r="AB2077" s="437" t="n"/>
    </row>
    <row r="2078">
      <c r="A2078" s="437" t="n">
        <v>50</v>
      </c>
      <c r="B2078" s="437" t="n">
        <v>0</v>
      </c>
      <c r="C2078" s="437" t="n">
        <v>0</v>
      </c>
      <c r="D2078" s="437" t="n">
        <v>1</v>
      </c>
      <c r="E2078" s="437" t="n">
        <v>211</v>
      </c>
      <c r="F2078" s="437">
        <f>ROUND(Source!Y2051,O2078)</f>
        <v/>
      </c>
      <c r="G2078" s="437" t="inlineStr">
        <is>
          <t>СмПриб</t>
        </is>
      </c>
      <c r="H2078" s="437" t="inlineStr">
        <is>
          <t>Сметная прибыль</t>
        </is>
      </c>
      <c r="I2078" s="437" t="n"/>
      <c r="J2078" s="437" t="n"/>
      <c r="K2078" s="437" t="n">
        <v>211</v>
      </c>
      <c r="L2078" s="437" t="n">
        <v>26</v>
      </c>
      <c r="M2078" s="437" t="n">
        <v>3</v>
      </c>
      <c r="N2078" s="437" t="inlineStr"/>
      <c r="O2078" s="437" t="n">
        <v>0</v>
      </c>
      <c r="P2078" s="437" t="n"/>
      <c r="Q2078" s="437" t="n"/>
      <c r="R2078" s="437" t="n"/>
      <c r="S2078" s="437" t="n"/>
      <c r="T2078" s="437" t="n"/>
      <c r="U2078" s="437" t="n"/>
      <c r="V2078" s="437" t="n"/>
      <c r="W2078" s="437" t="n">
        <v>0</v>
      </c>
      <c r="X2078" s="437" t="n">
        <v>1</v>
      </c>
      <c r="Y2078" s="437" t="n">
        <v>0</v>
      </c>
      <c r="Z2078" s="437" t="n"/>
      <c r="AA2078" s="437" t="n"/>
      <c r="AB2078" s="437" t="n"/>
    </row>
    <row r="2079">
      <c r="A2079" s="437" t="n">
        <v>50</v>
      </c>
      <c r="B2079" s="437" t="n">
        <v>0</v>
      </c>
      <c r="C2079" s="437" t="n">
        <v>0</v>
      </c>
      <c r="D2079" s="437" t="n">
        <v>1</v>
      </c>
      <c r="E2079" s="437" t="n">
        <v>224</v>
      </c>
      <c r="F2079" s="437">
        <f>ROUND(Source!AR2051,O2079)</f>
        <v/>
      </c>
      <c r="G2079" s="437" t="inlineStr">
        <is>
          <t>Всего</t>
        </is>
      </c>
      <c r="H2079" s="437" t="inlineStr">
        <is>
          <t>Всего с НР и СП</t>
        </is>
      </c>
      <c r="I2079" s="437" t="n"/>
      <c r="J2079" s="437" t="n"/>
      <c r="K2079" s="437" t="n">
        <v>224</v>
      </c>
      <c r="L2079" s="437" t="n">
        <v>27</v>
      </c>
      <c r="M2079" s="437" t="n">
        <v>3</v>
      </c>
      <c r="N2079" s="437" t="inlineStr"/>
      <c r="O2079" s="437" t="n">
        <v>0</v>
      </c>
      <c r="P2079" s="437" t="n"/>
      <c r="Q2079" s="437" t="n"/>
      <c r="R2079" s="437" t="n"/>
      <c r="S2079" s="437" t="n"/>
      <c r="T2079" s="437" t="n"/>
      <c r="U2079" s="437" t="n"/>
      <c r="V2079" s="437" t="n"/>
      <c r="W2079" s="437" t="n">
        <v>0</v>
      </c>
      <c r="X2079" s="437" t="n">
        <v>1</v>
      </c>
      <c r="Y2079" s="437" t="n">
        <v>0</v>
      </c>
      <c r="Z2079" s="437" t="n"/>
      <c r="AA2079" s="437" t="n"/>
      <c r="AB2079" s="437" t="n"/>
    </row>
    <row r="2080">
      <c r="A2080" s="437" t="n">
        <v>50</v>
      </c>
      <c r="B2080" s="437" t="n">
        <v>0</v>
      </c>
      <c r="C2080" s="437" t="n">
        <v>0</v>
      </c>
      <c r="D2080" s="437" t="n">
        <v>2</v>
      </c>
      <c r="E2080" s="437" t="n">
        <v>0</v>
      </c>
      <c r="F2080" s="437">
        <f>ROUND(F2079,O2080)</f>
        <v/>
      </c>
      <c r="G2080" s="437" t="inlineStr">
        <is>
          <t>и1</t>
        </is>
      </c>
      <c r="H2080" s="437" t="inlineStr">
        <is>
          <t>Итого</t>
        </is>
      </c>
      <c r="I2080" s="437" t="n"/>
      <c r="J2080" s="437" t="n"/>
      <c r="K2080" s="437" t="n">
        <v>212</v>
      </c>
      <c r="L2080" s="437" t="n">
        <v>28</v>
      </c>
      <c r="M2080" s="437" t="n">
        <v>0</v>
      </c>
      <c r="N2080" s="437" t="inlineStr"/>
      <c r="O2080" s="437" t="n">
        <v>0</v>
      </c>
      <c r="P2080" s="437" t="n"/>
      <c r="Q2080" s="437" t="n"/>
      <c r="R2080" s="437" t="n"/>
      <c r="S2080" s="437" t="n"/>
      <c r="T2080" s="437" t="n"/>
      <c r="U2080" s="437" t="n"/>
      <c r="V2080" s="437" t="n"/>
      <c r="W2080" s="437" t="n">
        <v>0</v>
      </c>
      <c r="X2080" s="437" t="n">
        <v>1</v>
      </c>
      <c r="Y2080" s="437" t="n">
        <v>0</v>
      </c>
      <c r="Z2080" s="437" t="n"/>
      <c r="AA2080" s="437" t="n"/>
      <c r="AB2080" s="437" t="n"/>
    </row>
    <row r="2081">
      <c r="A2081" s="437" t="n">
        <v>50</v>
      </c>
      <c r="B2081" s="437" t="n">
        <v>0</v>
      </c>
      <c r="C2081" s="437" t="n">
        <v>0</v>
      </c>
      <c r="D2081" s="437" t="n">
        <v>2</v>
      </c>
      <c r="E2081" s="437" t="n">
        <v>0</v>
      </c>
      <c r="F2081" s="437">
        <f>ROUND(F2080*0.22,O2081)</f>
        <v/>
      </c>
      <c r="G2081" s="437" t="inlineStr">
        <is>
          <t>и2</t>
        </is>
      </c>
      <c r="H2081" s="437" t="inlineStr">
        <is>
          <t>НДС 22%</t>
        </is>
      </c>
      <c r="I2081" s="437" t="n"/>
      <c r="J2081" s="437" t="n"/>
      <c r="K2081" s="437" t="n">
        <v>212</v>
      </c>
      <c r="L2081" s="437" t="n">
        <v>29</v>
      </c>
      <c r="M2081" s="437" t="n">
        <v>0</v>
      </c>
      <c r="N2081" s="437" t="inlineStr"/>
      <c r="O2081" s="437" t="n">
        <v>0</v>
      </c>
      <c r="P2081" s="437" t="n"/>
      <c r="Q2081" s="437" t="n"/>
      <c r="R2081" s="437" t="n"/>
      <c r="S2081" s="437" t="n"/>
      <c r="T2081" s="437" t="n"/>
      <c r="U2081" s="437" t="n"/>
      <c r="V2081" s="437" t="n"/>
      <c r="W2081" s="437" t="n">
        <v>0</v>
      </c>
      <c r="X2081" s="437" t="n">
        <v>1</v>
      </c>
      <c r="Y2081" s="437" t="n">
        <v>0</v>
      </c>
      <c r="Z2081" s="437" t="n"/>
      <c r="AA2081" s="437" t="n"/>
      <c r="AB2081" s="437" t="n"/>
    </row>
    <row r="2082">
      <c r="A2082" s="437" t="n">
        <v>50</v>
      </c>
      <c r="B2082" s="437" t="n">
        <v>0</v>
      </c>
      <c r="C2082" s="437" t="n">
        <v>0</v>
      </c>
      <c r="D2082" s="437" t="n">
        <v>2</v>
      </c>
      <c r="E2082" s="437" t="n">
        <v>213</v>
      </c>
      <c r="F2082" s="437">
        <f>ROUND(F2080+F2081,O2082)</f>
        <v/>
      </c>
      <c r="G2082" s="437" t="inlineStr">
        <is>
          <t>и3</t>
        </is>
      </c>
      <c r="H2082" s="437" t="inlineStr">
        <is>
          <t>Всего</t>
        </is>
      </c>
      <c r="I2082" s="437" t="n"/>
      <c r="J2082" s="437" t="n"/>
      <c r="K2082" s="437" t="n">
        <v>212</v>
      </c>
      <c r="L2082" s="437" t="n">
        <v>30</v>
      </c>
      <c r="M2082" s="437" t="n">
        <v>0</v>
      </c>
      <c r="N2082" s="437" t="inlineStr"/>
      <c r="O2082" s="437" t="n">
        <v>0</v>
      </c>
      <c r="P2082" s="437" t="n"/>
      <c r="Q2082" s="437" t="n"/>
      <c r="R2082" s="437" t="n"/>
      <c r="S2082" s="437" t="n"/>
      <c r="T2082" s="437" t="n"/>
      <c r="U2082" s="437" t="n"/>
      <c r="V2082" s="437" t="n"/>
      <c r="W2082" s="437" t="n">
        <v>0</v>
      </c>
      <c r="X2082" s="437" t="n">
        <v>1</v>
      </c>
      <c r="Y2082" s="437" t="n">
        <v>0</v>
      </c>
      <c r="Z2082" s="437" t="n"/>
      <c r="AA2082" s="437" t="n"/>
      <c r="AB2082" s="437" t="n"/>
    </row>
    <row r="2083"/>
    <row r="2084">
      <c r="A2084" s="434" t="n">
        <v>3</v>
      </c>
      <c r="B2084" s="434" t="n">
        <v>0</v>
      </c>
      <c r="C2084" s="434" t="n"/>
      <c r="D2084" s="434">
        <f>ROW(A2090)</f>
        <v/>
      </c>
      <c r="E2084" s="434" t="n"/>
      <c r="F2084" s="434" t="inlineStr">
        <is>
          <t>Новая локальная смета</t>
        </is>
      </c>
      <c r="G2084" s="434" t="inlineStr">
        <is>
          <t>Короткая 4</t>
        </is>
      </c>
      <c r="H2084" s="434" t="inlineStr"/>
      <c r="I2084" s="434" t="n">
        <v>0</v>
      </c>
      <c r="J2084" s="434" t="inlineStr"/>
      <c r="K2084" s="434" t="n">
        <v>-1</v>
      </c>
      <c r="L2084" s="434" t="inlineStr">
        <is>
          <t>Новая локальная смета</t>
        </is>
      </c>
      <c r="M2084" s="434" t="inlineStr"/>
      <c r="N2084" s="434" t="n"/>
      <c r="O2084" s="434" t="n"/>
      <c r="P2084" s="434" t="n"/>
      <c r="Q2084" s="434" t="n"/>
      <c r="R2084" s="434" t="n"/>
      <c r="S2084" s="434" t="n">
        <v>0</v>
      </c>
      <c r="T2084" s="434" t="n"/>
      <c r="U2084" s="434" t="inlineStr"/>
      <c r="V2084" s="434" t="n">
        <v>0</v>
      </c>
      <c r="W2084" s="434" t="n"/>
      <c r="X2084" s="434" t="n"/>
      <c r="Y2084" s="434" t="n"/>
      <c r="Z2084" s="434" t="n"/>
      <c r="AA2084" s="434" t="n"/>
      <c r="AB2084" s="434" t="inlineStr"/>
      <c r="AC2084" s="434" t="inlineStr"/>
      <c r="AD2084" s="434" t="inlineStr"/>
      <c r="AE2084" s="434" t="inlineStr"/>
      <c r="AF2084" s="434" t="inlineStr"/>
      <c r="AG2084" s="434" t="inlineStr"/>
      <c r="AH2084" s="434" t="n"/>
      <c r="AI2084" s="434" t="n"/>
      <c r="AJ2084" s="434" t="n"/>
      <c r="AK2084" s="434" t="n"/>
      <c r="AL2084" s="434" t="n"/>
      <c r="AM2084" s="434" t="n"/>
      <c r="AN2084" s="434" t="n"/>
      <c r="AO2084" s="434" t="n"/>
      <c r="AP2084" s="434" t="inlineStr"/>
      <c r="AQ2084" s="434" t="inlineStr"/>
      <c r="AR2084" s="434" t="inlineStr"/>
      <c r="AS2084" s="434" t="n"/>
      <c r="AT2084" s="434" t="n"/>
      <c r="AU2084" s="434" t="n"/>
      <c r="AV2084" s="434" t="n"/>
      <c r="AW2084" s="434" t="n"/>
      <c r="AX2084" s="434" t="n"/>
      <c r="AY2084" s="434" t="n"/>
      <c r="AZ2084" s="434" t="inlineStr"/>
      <c r="BA2084" s="434" t="n"/>
      <c r="BB2084" s="434" t="inlineStr"/>
      <c r="BC2084" s="434" t="inlineStr"/>
      <c r="BD2084" s="434" t="inlineStr"/>
      <c r="BE2084" s="434" t="inlineStr"/>
      <c r="BF2084" s="434" t="inlineStr"/>
      <c r="BG2084" s="434" t="inlineStr"/>
      <c r="BH2084" s="434" t="inlineStr"/>
      <c r="BI2084" s="434" t="inlineStr"/>
      <c r="BJ2084" s="434" t="inlineStr"/>
      <c r="BK2084" s="434" t="inlineStr"/>
      <c r="BL2084" s="434" t="inlineStr"/>
      <c r="BM2084" s="434" t="inlineStr"/>
      <c r="BN2084" s="434" t="inlineStr"/>
      <c r="BO2084" s="434" t="inlineStr"/>
      <c r="BP2084" s="434" t="inlineStr"/>
      <c r="BQ2084" s="434" t="n"/>
      <c r="BR2084" s="434" t="n"/>
      <c r="BS2084" s="434" t="n"/>
      <c r="BT2084" s="434" t="n"/>
      <c r="BU2084" s="434" t="n"/>
      <c r="BV2084" s="434" t="n"/>
      <c r="BW2084" s="434" t="n"/>
      <c r="BX2084" s="434" t="n">
        <v>0</v>
      </c>
      <c r="BY2084" s="434" t="n"/>
      <c r="BZ2084" s="434" t="n"/>
      <c r="CA2084" s="434" t="n"/>
      <c r="CB2084" s="434" t="n"/>
      <c r="CC2084" s="434" t="n"/>
      <c r="CD2084" s="434" t="n"/>
      <c r="CE2084" s="434" t="n"/>
      <c r="CF2084" s="434" t="n">
        <v>0</v>
      </c>
      <c r="CG2084" s="434" t="n">
        <v>0</v>
      </c>
      <c r="CH2084" s="434" t="n"/>
      <c r="CI2084" s="434" t="inlineStr"/>
      <c r="CJ2084" s="434" t="inlineStr"/>
      <c r="CK2084" t="inlineStr"/>
      <c r="CL2084" t="inlineStr"/>
      <c r="CM2084" t="inlineStr"/>
      <c r="CN2084" t="inlineStr"/>
      <c r="CO2084" t="inlineStr"/>
      <c r="CP2084" t="inlineStr"/>
      <c r="CQ2084" t="inlineStr"/>
    </row>
    <row r="2085"/>
    <row r="2086">
      <c r="A2086" s="435" t="n">
        <v>52</v>
      </c>
      <c r="B2086" s="435">
        <f>B2090</f>
        <v/>
      </c>
      <c r="C2086" s="435">
        <f>C2090</f>
        <v/>
      </c>
      <c r="D2086" s="435">
        <f>D2090</f>
        <v/>
      </c>
      <c r="E2086" s="435">
        <f>E2090</f>
        <v/>
      </c>
      <c r="F2086" s="435">
        <f>F2090</f>
        <v/>
      </c>
      <c r="G2086" s="435">
        <f>G2090</f>
        <v/>
      </c>
      <c r="H2086" s="435" t="n"/>
      <c r="I2086" s="435" t="n"/>
      <c r="J2086" s="435" t="n"/>
      <c r="K2086" s="435" t="n"/>
      <c r="L2086" s="435" t="n"/>
      <c r="M2086" s="435" t="n"/>
      <c r="N2086" s="435" t="n"/>
      <c r="O2086" s="435">
        <f>O2090</f>
        <v/>
      </c>
      <c r="P2086" s="435">
        <f>P2090</f>
        <v/>
      </c>
      <c r="Q2086" s="435">
        <f>Q2090</f>
        <v/>
      </c>
      <c r="R2086" s="435">
        <f>R2090</f>
        <v/>
      </c>
      <c r="S2086" s="435">
        <f>S2090</f>
        <v/>
      </c>
      <c r="T2086" s="435">
        <f>T2090</f>
        <v/>
      </c>
      <c r="U2086" s="435">
        <f>U2090</f>
        <v/>
      </c>
      <c r="V2086" s="435">
        <f>V2090</f>
        <v/>
      </c>
      <c r="W2086" s="435">
        <f>W2090</f>
        <v/>
      </c>
      <c r="X2086" s="435">
        <f>X2090</f>
        <v/>
      </c>
      <c r="Y2086" s="435">
        <f>Y2090</f>
        <v/>
      </c>
      <c r="Z2086" s="435">
        <f>Z2090</f>
        <v/>
      </c>
      <c r="AA2086" s="435">
        <f>AA2090</f>
        <v/>
      </c>
      <c r="AB2086" s="435">
        <f>AB2090</f>
        <v/>
      </c>
      <c r="AC2086" s="435">
        <f>AC2090</f>
        <v/>
      </c>
      <c r="AD2086" s="435">
        <f>AD2090</f>
        <v/>
      </c>
      <c r="AE2086" s="435">
        <f>AE2090</f>
        <v/>
      </c>
      <c r="AF2086" s="435">
        <f>AF2090</f>
        <v/>
      </c>
      <c r="AG2086" s="435">
        <f>AG2090</f>
        <v/>
      </c>
      <c r="AH2086" s="435">
        <f>AH2090</f>
        <v/>
      </c>
      <c r="AI2086" s="435">
        <f>AI2090</f>
        <v/>
      </c>
      <c r="AJ2086" s="435">
        <f>AJ2090</f>
        <v/>
      </c>
      <c r="AK2086" s="435">
        <f>AK2090</f>
        <v/>
      </c>
      <c r="AL2086" s="435">
        <f>AL2090</f>
        <v/>
      </c>
      <c r="AM2086" s="435">
        <f>AM2090</f>
        <v/>
      </c>
      <c r="AN2086" s="435">
        <f>AN2090</f>
        <v/>
      </c>
      <c r="AO2086" s="435">
        <f>AO2090</f>
        <v/>
      </c>
      <c r="AP2086" s="435">
        <f>AP2090</f>
        <v/>
      </c>
      <c r="AQ2086" s="435">
        <f>AQ2090</f>
        <v/>
      </c>
      <c r="AR2086" s="435">
        <f>AR2090</f>
        <v/>
      </c>
      <c r="AS2086" s="435">
        <f>AS2090</f>
        <v/>
      </c>
      <c r="AT2086" s="435">
        <f>AT2090</f>
        <v/>
      </c>
      <c r="AU2086" s="435">
        <f>AU2090</f>
        <v/>
      </c>
      <c r="AV2086" s="435">
        <f>AV2090</f>
        <v/>
      </c>
      <c r="AW2086" s="435">
        <f>AW2090</f>
        <v/>
      </c>
      <c r="AX2086" s="435">
        <f>AX2090</f>
        <v/>
      </c>
      <c r="AY2086" s="435">
        <f>AY2090</f>
        <v/>
      </c>
      <c r="AZ2086" s="435">
        <f>AZ2090</f>
        <v/>
      </c>
      <c r="BA2086" s="435">
        <f>BA2090</f>
        <v/>
      </c>
      <c r="BB2086" s="435">
        <f>BB2090</f>
        <v/>
      </c>
      <c r="BC2086" s="435">
        <f>BC2090</f>
        <v/>
      </c>
      <c r="BD2086" s="435">
        <f>BD2090</f>
        <v/>
      </c>
      <c r="BE2086" s="435">
        <f>BE2090</f>
        <v/>
      </c>
      <c r="BF2086" s="435">
        <f>BF2090</f>
        <v/>
      </c>
      <c r="BG2086" s="435">
        <f>BG2090</f>
        <v/>
      </c>
      <c r="BH2086" s="435">
        <f>BH2090</f>
        <v/>
      </c>
      <c r="BI2086" s="435">
        <f>BI2090</f>
        <v/>
      </c>
      <c r="BJ2086" s="435">
        <f>BJ2090</f>
        <v/>
      </c>
      <c r="BK2086" s="435">
        <f>BK2090</f>
        <v/>
      </c>
      <c r="BL2086" s="435">
        <f>BL2090</f>
        <v/>
      </c>
      <c r="BM2086" s="435">
        <f>BM2090</f>
        <v/>
      </c>
      <c r="BN2086" s="435">
        <f>BN2090</f>
        <v/>
      </c>
      <c r="BO2086" s="435">
        <f>BO2090</f>
        <v/>
      </c>
      <c r="BP2086" s="435">
        <f>BP2090</f>
        <v/>
      </c>
      <c r="BQ2086" s="435">
        <f>BQ2090</f>
        <v/>
      </c>
      <c r="BR2086" s="435">
        <f>BR2090</f>
        <v/>
      </c>
      <c r="BS2086" s="435">
        <f>BS2090</f>
        <v/>
      </c>
      <c r="BT2086" s="435">
        <f>BT2090</f>
        <v/>
      </c>
      <c r="BU2086" s="435">
        <f>BU2090</f>
        <v/>
      </c>
      <c r="BV2086" s="435">
        <f>BV2090</f>
        <v/>
      </c>
      <c r="BW2086" s="435">
        <f>BW2090</f>
        <v/>
      </c>
      <c r="BX2086" s="435">
        <f>BX2090</f>
        <v/>
      </c>
      <c r="BY2086" s="435">
        <f>BY2090</f>
        <v/>
      </c>
      <c r="BZ2086" s="435">
        <f>BZ2090</f>
        <v/>
      </c>
      <c r="CA2086" s="435">
        <f>CA2090</f>
        <v/>
      </c>
      <c r="CB2086" s="435">
        <f>CB2090</f>
        <v/>
      </c>
      <c r="CC2086" s="435">
        <f>CC2090</f>
        <v/>
      </c>
      <c r="CD2086" s="435">
        <f>CD2090</f>
        <v/>
      </c>
      <c r="CE2086" s="435">
        <f>CE2090</f>
        <v/>
      </c>
      <c r="CF2086" s="435">
        <f>CF2090</f>
        <v/>
      </c>
      <c r="CG2086" s="435">
        <f>CG2090</f>
        <v/>
      </c>
      <c r="CH2086" s="435">
        <f>CH2090</f>
        <v/>
      </c>
      <c r="CI2086" s="435">
        <f>CI2090</f>
        <v/>
      </c>
      <c r="CJ2086" s="435">
        <f>CJ2090</f>
        <v/>
      </c>
      <c r="CK2086" s="435">
        <f>CK2090</f>
        <v/>
      </c>
      <c r="CL2086" s="435">
        <f>CL2090</f>
        <v/>
      </c>
      <c r="CM2086" s="435">
        <f>CM2090</f>
        <v/>
      </c>
      <c r="CN2086" s="435">
        <f>CN2090</f>
        <v/>
      </c>
      <c r="CO2086" s="435">
        <f>CO2090</f>
        <v/>
      </c>
      <c r="CP2086" s="435">
        <f>CP2090</f>
        <v/>
      </c>
      <c r="CQ2086" s="435">
        <f>CQ2090</f>
        <v/>
      </c>
      <c r="CR2086" s="435">
        <f>CR2090</f>
        <v/>
      </c>
      <c r="CS2086" s="435">
        <f>CS2090</f>
        <v/>
      </c>
      <c r="CT2086" s="435">
        <f>CT2090</f>
        <v/>
      </c>
      <c r="CU2086" s="435">
        <f>CU2090</f>
        <v/>
      </c>
      <c r="CV2086" s="435">
        <f>CV2090</f>
        <v/>
      </c>
      <c r="CW2086" s="435">
        <f>CW2090</f>
        <v/>
      </c>
      <c r="CX2086" s="435">
        <f>CX2090</f>
        <v/>
      </c>
      <c r="CY2086" s="435">
        <f>CY2090</f>
        <v/>
      </c>
      <c r="CZ2086" s="435">
        <f>CZ2090</f>
        <v/>
      </c>
      <c r="DA2086" s="435">
        <f>DA2090</f>
        <v/>
      </c>
      <c r="DB2086" s="435">
        <f>DB2090</f>
        <v/>
      </c>
      <c r="DC2086" s="435">
        <f>DC2090</f>
        <v/>
      </c>
      <c r="DD2086" s="435">
        <f>DD2090</f>
        <v/>
      </c>
      <c r="DE2086" s="435">
        <f>DE2090</f>
        <v/>
      </c>
      <c r="DF2086" s="435">
        <f>DF2090</f>
        <v/>
      </c>
      <c r="DG2086" s="436">
        <f>DG2090</f>
        <v/>
      </c>
      <c r="DH2086" s="436">
        <f>DH2090</f>
        <v/>
      </c>
      <c r="DI2086" s="436">
        <f>DI2090</f>
        <v/>
      </c>
      <c r="DJ2086" s="436">
        <f>DJ2090</f>
        <v/>
      </c>
      <c r="DK2086" s="436">
        <f>DK2090</f>
        <v/>
      </c>
      <c r="DL2086" s="436">
        <f>DL2090</f>
        <v/>
      </c>
      <c r="DM2086" s="436">
        <f>DM2090</f>
        <v/>
      </c>
      <c r="DN2086" s="436">
        <f>DN2090</f>
        <v/>
      </c>
      <c r="DO2086" s="436">
        <f>DO2090</f>
        <v/>
      </c>
      <c r="DP2086" s="436">
        <f>DP2090</f>
        <v/>
      </c>
      <c r="DQ2086" s="436">
        <f>DQ2090</f>
        <v/>
      </c>
      <c r="DR2086" s="436">
        <f>DR2090</f>
        <v/>
      </c>
      <c r="DS2086" s="436">
        <f>DS2090</f>
        <v/>
      </c>
      <c r="DT2086" s="436">
        <f>DT2090</f>
        <v/>
      </c>
      <c r="DU2086" s="436">
        <f>DU2090</f>
        <v/>
      </c>
      <c r="DV2086" s="436">
        <f>DV2090</f>
        <v/>
      </c>
      <c r="DW2086" s="436">
        <f>DW2090</f>
        <v/>
      </c>
      <c r="DX2086" s="436">
        <f>DX2090</f>
        <v/>
      </c>
      <c r="DY2086" s="436">
        <f>DY2090</f>
        <v/>
      </c>
      <c r="DZ2086" s="436">
        <f>DZ2090</f>
        <v/>
      </c>
      <c r="EA2086" s="436">
        <f>EA2090</f>
        <v/>
      </c>
      <c r="EB2086" s="436">
        <f>EB2090</f>
        <v/>
      </c>
      <c r="EC2086" s="436">
        <f>EC2090</f>
        <v/>
      </c>
      <c r="ED2086" s="436">
        <f>ED2090</f>
        <v/>
      </c>
      <c r="EE2086" s="436">
        <f>EE2090</f>
        <v/>
      </c>
      <c r="EF2086" s="436">
        <f>EF2090</f>
        <v/>
      </c>
      <c r="EG2086" s="436">
        <f>EG2090</f>
        <v/>
      </c>
      <c r="EH2086" s="436">
        <f>EH2090</f>
        <v/>
      </c>
      <c r="EI2086" s="436">
        <f>EI2090</f>
        <v/>
      </c>
      <c r="EJ2086" s="436">
        <f>EJ2090</f>
        <v/>
      </c>
      <c r="EK2086" s="436">
        <f>EK2090</f>
        <v/>
      </c>
      <c r="EL2086" s="436">
        <f>EL2090</f>
        <v/>
      </c>
      <c r="EM2086" s="436">
        <f>EM2090</f>
        <v/>
      </c>
      <c r="EN2086" s="436">
        <f>EN2090</f>
        <v/>
      </c>
      <c r="EO2086" s="436">
        <f>EO2090</f>
        <v/>
      </c>
      <c r="EP2086" s="436">
        <f>EP2090</f>
        <v/>
      </c>
      <c r="EQ2086" s="436">
        <f>EQ2090</f>
        <v/>
      </c>
      <c r="ER2086" s="436">
        <f>ER2090</f>
        <v/>
      </c>
      <c r="ES2086" s="436">
        <f>ES2090</f>
        <v/>
      </c>
      <c r="ET2086" s="436">
        <f>ET2090</f>
        <v/>
      </c>
      <c r="EU2086" s="436">
        <f>EU2090</f>
        <v/>
      </c>
      <c r="EV2086" s="436">
        <f>EV2090</f>
        <v/>
      </c>
      <c r="EW2086" s="436">
        <f>EW2090</f>
        <v/>
      </c>
      <c r="EX2086" s="436">
        <f>EX2090</f>
        <v/>
      </c>
      <c r="EY2086" s="436">
        <f>EY2090</f>
        <v/>
      </c>
      <c r="EZ2086" s="436">
        <f>EZ2090</f>
        <v/>
      </c>
      <c r="FA2086" s="436">
        <f>FA2090</f>
        <v/>
      </c>
      <c r="FB2086" s="436">
        <f>FB2090</f>
        <v/>
      </c>
      <c r="FC2086" s="436">
        <f>FC2090</f>
        <v/>
      </c>
      <c r="FD2086" s="436">
        <f>FD2090</f>
        <v/>
      </c>
      <c r="FE2086" s="436">
        <f>FE2090</f>
        <v/>
      </c>
      <c r="FF2086" s="436">
        <f>FF2090</f>
        <v/>
      </c>
      <c r="FG2086" s="436">
        <f>FG2090</f>
        <v/>
      </c>
      <c r="FH2086" s="436">
        <f>FH2090</f>
        <v/>
      </c>
      <c r="FI2086" s="436">
        <f>FI2090</f>
        <v/>
      </c>
      <c r="FJ2086" s="436">
        <f>FJ2090</f>
        <v/>
      </c>
      <c r="FK2086" s="436">
        <f>FK2090</f>
        <v/>
      </c>
      <c r="FL2086" s="436">
        <f>FL2090</f>
        <v/>
      </c>
      <c r="FM2086" s="436">
        <f>FM2090</f>
        <v/>
      </c>
      <c r="FN2086" s="436">
        <f>FN2090</f>
        <v/>
      </c>
      <c r="FO2086" s="436">
        <f>FO2090</f>
        <v/>
      </c>
      <c r="FP2086" s="436">
        <f>FP2090</f>
        <v/>
      </c>
      <c r="FQ2086" s="436">
        <f>FQ2090</f>
        <v/>
      </c>
      <c r="FR2086" s="436">
        <f>FR2090</f>
        <v/>
      </c>
      <c r="FS2086" s="436">
        <f>FS2090</f>
        <v/>
      </c>
      <c r="FT2086" s="436">
        <f>FT2090</f>
        <v/>
      </c>
      <c r="FU2086" s="436">
        <f>FU2090</f>
        <v/>
      </c>
      <c r="FV2086" s="436">
        <f>FV2090</f>
        <v/>
      </c>
      <c r="FW2086" s="436">
        <f>FW2090</f>
        <v/>
      </c>
      <c r="FX2086" s="436">
        <f>FX2090</f>
        <v/>
      </c>
      <c r="FY2086" s="436">
        <f>FY2090</f>
        <v/>
      </c>
      <c r="FZ2086" s="436">
        <f>FZ2090</f>
        <v/>
      </c>
      <c r="GA2086" s="436">
        <f>GA2090</f>
        <v/>
      </c>
      <c r="GB2086" s="436">
        <f>GB2090</f>
        <v/>
      </c>
      <c r="GC2086" s="436">
        <f>GC2090</f>
        <v/>
      </c>
      <c r="GD2086" s="436">
        <f>GD2090</f>
        <v/>
      </c>
      <c r="GE2086" s="436">
        <f>GE2090</f>
        <v/>
      </c>
      <c r="GF2086" s="436">
        <f>GF2090</f>
        <v/>
      </c>
      <c r="GG2086" s="436">
        <f>GG2090</f>
        <v/>
      </c>
      <c r="GH2086" s="436">
        <f>GH2090</f>
        <v/>
      </c>
      <c r="GI2086" s="436">
        <f>GI2090</f>
        <v/>
      </c>
      <c r="GJ2086" s="436">
        <f>GJ2090</f>
        <v/>
      </c>
      <c r="GK2086" s="436">
        <f>GK2090</f>
        <v/>
      </c>
      <c r="GL2086" s="436">
        <f>GL2090</f>
        <v/>
      </c>
      <c r="GM2086" s="436">
        <f>GM2090</f>
        <v/>
      </c>
      <c r="GN2086" s="436">
        <f>GN2090</f>
        <v/>
      </c>
      <c r="GO2086" s="436">
        <f>GO2090</f>
        <v/>
      </c>
      <c r="GP2086" s="436">
        <f>GP2090</f>
        <v/>
      </c>
      <c r="GQ2086" s="436">
        <f>GQ2090</f>
        <v/>
      </c>
      <c r="GR2086" s="436">
        <f>GR2090</f>
        <v/>
      </c>
      <c r="GS2086" s="436">
        <f>GS2090</f>
        <v/>
      </c>
      <c r="GT2086" s="436">
        <f>GT2090</f>
        <v/>
      </c>
      <c r="GU2086" s="436">
        <f>GU2090</f>
        <v/>
      </c>
      <c r="GV2086" s="436">
        <f>GV2090</f>
        <v/>
      </c>
      <c r="GW2086" s="436">
        <f>GW2090</f>
        <v/>
      </c>
      <c r="GX2086" s="436">
        <f>GX2090</f>
        <v/>
      </c>
    </row>
    <row r="2087"/>
    <row r="2088">
      <c r="A2088" t="n">
        <v>17</v>
      </c>
      <c r="B2088" t="n">
        <v>0</v>
      </c>
      <c r="C2088">
        <f>ROW(SmtRes!A869)</f>
        <v/>
      </c>
      <c r="D2088">
        <f>ROW(EtalonRes!A804)</f>
        <v/>
      </c>
      <c r="E2088" t="inlineStr">
        <is>
          <t>1</t>
        </is>
      </c>
      <c r="F2088" t="inlineStr">
        <is>
          <t>16-07-005-1</t>
        </is>
      </c>
      <c r="G208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088" t="inlineStr">
        <is>
          <t>100 м трубопровода</t>
        </is>
      </c>
      <c r="I2088">
        <f>ROUND(ROUND(18/100,4),7)</f>
        <v/>
      </c>
      <c r="J2088" t="n">
        <v>0</v>
      </c>
      <c r="K2088">
        <f>ROUND(ROUND(18/100,4),7)</f>
        <v/>
      </c>
      <c r="O2088">
        <f>ROUND(CP2088,0)</f>
        <v/>
      </c>
      <c r="P2088">
        <f>ROUND(CQ2088*I2088,0)</f>
        <v/>
      </c>
      <c r="Q2088">
        <f>(ROUND((ROUND((((ET2088*ROUND(2,7)))*I2088),0)*BB2088),0)+ROUND((ROUND(((AE2088-((EU2088*ROUND(2,7))))*I2088),0)*BS2088),0))</f>
        <v/>
      </c>
      <c r="R2088">
        <f>(ROUND((ROUND((((EU2088*ROUND(2,7)))*I2088),0)*BS2088),0)+ROUND((ROUND(((AE2088-((EU2088*ROUND(2,7))))*I2088),0)*BS2088),0))</f>
        <v/>
      </c>
      <c r="S2088">
        <f>ROUND(CT2088*I2088,0)</f>
        <v/>
      </c>
      <c r="T2088">
        <f>ROUND(CU2088*I2088,0)</f>
        <v/>
      </c>
      <c r="U2088">
        <f>ROUND(CV2088*I2088,7)</f>
        <v/>
      </c>
      <c r="V2088">
        <f>ROUND(CW2088*I2088,7)</f>
        <v/>
      </c>
      <c r="W2088">
        <f>ROUND(CX2088*I2088,0)</f>
        <v/>
      </c>
      <c r="X2088">
        <f>ROUND(CY2088,0)</f>
        <v/>
      </c>
      <c r="Y2088">
        <f>ROUND(CZ2088,0)</f>
        <v/>
      </c>
      <c r="AA2088" t="n">
        <v>78869116</v>
      </c>
      <c r="AB2088">
        <f>ROUND((AC2088+AD2088+AF2088),2)</f>
        <v/>
      </c>
      <c r="AC2088">
        <f>ROUND(((ES2088*ROUND(2,7))),2)</f>
        <v/>
      </c>
      <c r="AD2088">
        <f>ROUND(((((ET2088*ROUND(2,7)))-((EU2088*ROUND(2,7))))+AE2088),2)</f>
        <v/>
      </c>
      <c r="AE2088">
        <f>ROUND(((EU2088*ROUND(2,7))),2)</f>
        <v/>
      </c>
      <c r="AF2088">
        <f>ROUND(((EV2088*ROUND(2,7))),2)</f>
        <v/>
      </c>
      <c r="AG2088">
        <f>ROUND((AP2088),2)</f>
        <v/>
      </c>
      <c r="AH2088">
        <f>((EW2088*ROUND(2,7)))</f>
        <v/>
      </c>
      <c r="AI2088">
        <f>((EX2088*ROUND(2,7)))</f>
        <v/>
      </c>
      <c r="AJ2088">
        <f>(AS2088)</f>
        <v/>
      </c>
      <c r="AK2088" t="n">
        <v>107.11</v>
      </c>
      <c r="AL2088" t="n">
        <v>4.28</v>
      </c>
      <c r="AM2088" t="n">
        <v>44.51</v>
      </c>
      <c r="AN2088" t="n">
        <v>0</v>
      </c>
      <c r="AO2088" t="n">
        <v>58.32</v>
      </c>
      <c r="AP2088" t="n">
        <v>0</v>
      </c>
      <c r="AQ2088" t="n">
        <v>5.01</v>
      </c>
      <c r="AR2088" t="n">
        <v>0</v>
      </c>
      <c r="AS2088" t="n">
        <v>0</v>
      </c>
      <c r="AT2088" t="n">
        <v>121</v>
      </c>
      <c r="AU2088" t="n">
        <v>72</v>
      </c>
      <c r="AV2088" t="n">
        <v>1</v>
      </c>
      <c r="AW2088" t="n">
        <v>1</v>
      </c>
      <c r="AZ2088" t="n">
        <v>1</v>
      </c>
      <c r="BA2088" t="n">
        <v>52.25</v>
      </c>
      <c r="BB2088" t="n">
        <v>5.97</v>
      </c>
      <c r="BC2088" t="n">
        <v>11.38</v>
      </c>
      <c r="BD2088" t="inlineStr"/>
      <c r="BE2088" t="inlineStr"/>
      <c r="BF2088" t="inlineStr"/>
      <c r="BG2088" t="inlineStr"/>
      <c r="BH2088" t="n">
        <v>0</v>
      </c>
      <c r="BI2088" t="n">
        <v>1</v>
      </c>
      <c r="BJ2088" t="inlineStr">
        <is>
          <t>ТЕР Московской обл., 16-07-005-1, приказ Минстроя России №675/пр от 28.02.2017 № 260/пр</t>
        </is>
      </c>
      <c r="BM2088" t="n">
        <v>16001</v>
      </c>
      <c r="BN2088" t="n">
        <v>0</v>
      </c>
      <c r="BO2088" t="inlineStr">
        <is>
          <t>16-07-005-1</t>
        </is>
      </c>
      <c r="BP2088" t="n">
        <v>1</v>
      </c>
      <c r="BQ2088" t="n">
        <v>2</v>
      </c>
      <c r="BR2088" t="n">
        <v>0</v>
      </c>
      <c r="BS2088" t="n">
        <v>52.25</v>
      </c>
      <c r="BT2088" t="n">
        <v>1</v>
      </c>
      <c r="BU2088" t="n">
        <v>1</v>
      </c>
      <c r="BV2088" t="n">
        <v>1</v>
      </c>
      <c r="BW2088" t="n">
        <v>1</v>
      </c>
      <c r="BX2088" t="n">
        <v>1</v>
      </c>
      <c r="BY2088" t="inlineStr"/>
      <c r="BZ2088" t="n">
        <v>121</v>
      </c>
      <c r="CA2088" t="n">
        <v>72</v>
      </c>
      <c r="CB2088" t="inlineStr"/>
      <c r="CE2088" t="n">
        <v>12</v>
      </c>
      <c r="CF2088" t="n">
        <v>0</v>
      </c>
      <c r="CG2088" t="n">
        <v>0</v>
      </c>
      <c r="CM2088" t="n">
        <v>0</v>
      </c>
      <c r="CN2088" t="inlineStr"/>
      <c r="CO2088" t="n">
        <v>0</v>
      </c>
      <c r="CP2088">
        <f>(P2088+Q2088+S2088)</f>
        <v/>
      </c>
      <c r="CQ2088">
        <f>AC2088*BC2088</f>
        <v/>
      </c>
      <c r="CR2088">
        <f>(ROUND((ROUND((((ET2088*ROUND(2,7)))*1),0)*BB2088),0)+ROUND((ROUND(((AE2088-((EU2088*ROUND(2,7))))*1),0)*BS2088),0))</f>
        <v/>
      </c>
      <c r="CS2088">
        <f>(ROUND((ROUND((((EU2088*ROUND(2,7)))*1),0)*BS2088),0)+ROUND((ROUND(((AE2088-((EU2088*ROUND(2,7))))*1),0)*BS2088),0))</f>
        <v/>
      </c>
      <c r="CT2088">
        <f>AF2088*BA2088</f>
        <v/>
      </c>
      <c r="CU2088">
        <f>AG2088</f>
        <v/>
      </c>
      <c r="CV2088">
        <f>AH2088</f>
        <v/>
      </c>
      <c r="CW2088">
        <f>AI2088</f>
        <v/>
      </c>
      <c r="CX2088">
        <f>AJ2088</f>
        <v/>
      </c>
      <c r="CY2088">
        <f>(((S2088+R2088)*AT2088)/100)</f>
        <v/>
      </c>
      <c r="CZ2088">
        <f>(((S2088+R2088)*AU2088)/100)</f>
        <v/>
      </c>
      <c r="DC2088" t="inlineStr"/>
      <c r="DD2088" t="inlineStr">
        <is>
          <t>)*2</t>
        </is>
      </c>
      <c r="DE2088" t="inlineStr">
        <is>
          <t>)*2</t>
        </is>
      </c>
      <c r="DF2088" t="inlineStr">
        <is>
          <t>)*2</t>
        </is>
      </c>
      <c r="DG2088" t="inlineStr">
        <is>
          <t>)*2</t>
        </is>
      </c>
      <c r="DH2088" t="inlineStr"/>
      <c r="DI2088" t="inlineStr">
        <is>
          <t>)*2</t>
        </is>
      </c>
      <c r="DJ2088" t="inlineStr">
        <is>
          <t>)*2</t>
        </is>
      </c>
      <c r="DK2088" t="inlineStr"/>
      <c r="DL2088" t="inlineStr"/>
      <c r="DM2088" t="inlineStr"/>
      <c r="DN2088" t="n">
        <v>0</v>
      </c>
      <c r="DO2088" t="n">
        <v>0</v>
      </c>
      <c r="DP2088" t="n">
        <v>1</v>
      </c>
      <c r="DQ2088" t="n">
        <v>1</v>
      </c>
      <c r="DU2088" t="n">
        <v>1013</v>
      </c>
      <c r="DV2088" t="inlineStr">
        <is>
          <t>100 м трубопровода</t>
        </is>
      </c>
      <c r="DW2088" t="inlineStr">
        <is>
          <t>100 м трубопровода</t>
        </is>
      </c>
      <c r="DX2088" t="n">
        <v>1</v>
      </c>
      <c r="DZ2088" t="inlineStr"/>
      <c r="EA2088" t="inlineStr"/>
      <c r="EB2088" t="inlineStr"/>
      <c r="EC2088" t="inlineStr"/>
      <c r="EE2088" t="n">
        <v>78725882</v>
      </c>
      <c r="EF2088" t="n">
        <v>2</v>
      </c>
      <c r="EG2088" t="inlineStr">
        <is>
          <t>Общестроительные работы</t>
        </is>
      </c>
      <c r="EH2088" t="n">
        <v>16</v>
      </c>
      <c r="EI208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088" t="n">
        <v>1</v>
      </c>
      <c r="EK2088" t="n">
        <v>16001</v>
      </c>
      <c r="EL2088" t="inlineStr">
        <is>
          <t>Трубопроводы внутренние</t>
        </is>
      </c>
      <c r="EM2088" t="inlineStr">
        <is>
          <t>ФЕР-16</t>
        </is>
      </c>
      <c r="EO2088" t="inlineStr"/>
      <c r="EQ2088" t="n">
        <v>0</v>
      </c>
      <c r="ER2088" t="n">
        <v>107.11</v>
      </c>
      <c r="ES2088" t="n">
        <v>4.28</v>
      </c>
      <c r="ET2088" t="n">
        <v>44.51</v>
      </c>
      <c r="EU2088" t="n">
        <v>0</v>
      </c>
      <c r="EV2088" t="n">
        <v>58.32</v>
      </c>
      <c r="EW2088" t="n">
        <v>5.01</v>
      </c>
      <c r="EX2088" t="n">
        <v>0</v>
      </c>
      <c r="EY2088" t="n">
        <v>0</v>
      </c>
      <c r="FQ2088" t="n">
        <v>0</v>
      </c>
      <c r="FR2088" t="n">
        <v>0</v>
      </c>
      <c r="FS2088" t="n">
        <v>0</v>
      </c>
      <c r="FX2088" t="n">
        <v>121</v>
      </c>
      <c r="FY2088" t="n">
        <v>72</v>
      </c>
      <c r="GA2088" t="inlineStr"/>
      <c r="GD2088" t="n">
        <v>1</v>
      </c>
      <c r="GF2088" t="n">
        <v>635989612</v>
      </c>
      <c r="GG2088" t="n">
        <v>2</v>
      </c>
      <c r="GH2088" t="n">
        <v>1</v>
      </c>
      <c r="GI2088" t="n">
        <v>2</v>
      </c>
      <c r="GJ2088" t="n">
        <v>0</v>
      </c>
      <c r="GK2088" t="n">
        <v>0</v>
      </c>
      <c r="GL2088">
        <f>ROUND(IF(AND(BH2088=3,BI2088=3,FS2088&lt;&gt;0),P2088,0),0)</f>
        <v/>
      </c>
      <c r="GM2088">
        <f>ROUND(O2088+X2088+Y2088,0)+GX2088</f>
        <v/>
      </c>
      <c r="GN2088">
        <f>IF(OR(BI2088=0,BI2088=1),GM2088-GX2088,0)</f>
        <v/>
      </c>
      <c r="GO2088">
        <f>IF(BI2088=2,GM2088-GX2088,0)</f>
        <v/>
      </c>
      <c r="GP2088">
        <f>IF(BI2088=4,GM2088-GX2088,0)</f>
        <v/>
      </c>
      <c r="GR2088" t="n">
        <v>0</v>
      </c>
      <c r="GS2088" t="n">
        <v>3</v>
      </c>
      <c r="GT2088" t="n">
        <v>0</v>
      </c>
      <c r="GU2088" t="inlineStr"/>
      <c r="GV2088">
        <f>ROUND((GT2088),2)</f>
        <v/>
      </c>
      <c r="GW2088" t="n">
        <v>1</v>
      </c>
      <c r="GX2088">
        <f>ROUND(HC2088*I2088,0)</f>
        <v/>
      </c>
      <c r="HA2088" t="n">
        <v>0</v>
      </c>
      <c r="HB2088" t="n">
        <v>0</v>
      </c>
      <c r="HC2088">
        <f>GV2088*GW2088</f>
        <v/>
      </c>
      <c r="HE2088" t="inlineStr"/>
      <c r="HF2088" t="inlineStr"/>
      <c r="HM2088" t="inlineStr"/>
      <c r="HN2088" t="inlineStr">
        <is>
          <t>Пр/812-016.0-1</t>
        </is>
      </c>
      <c r="HO2088" t="inlineStr">
        <is>
          <t>Пр/774-016.0</t>
        </is>
      </c>
      <c r="HP208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08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088" t="n">
        <v>0</v>
      </c>
      <c r="IK2088" t="n">
        <v>0</v>
      </c>
    </row>
    <row r="2089"/>
    <row r="2090">
      <c r="A2090" s="435" t="n">
        <v>51</v>
      </c>
      <c r="B2090" s="435">
        <f>B2084</f>
        <v/>
      </c>
      <c r="C2090" s="435">
        <f>A2084</f>
        <v/>
      </c>
      <c r="D2090" s="435">
        <f>ROW(A2084)</f>
        <v/>
      </c>
      <c r="E2090" s="435" t="n"/>
      <c r="F2090" s="435">
        <f>IF(F2084&lt;&gt;"",F2084,"")</f>
        <v/>
      </c>
      <c r="G2090" s="435">
        <f>IF(G2084&lt;&gt;"",G2084,"")</f>
        <v/>
      </c>
      <c r="H2090" s="435" t="n">
        <v>0</v>
      </c>
      <c r="I2090" s="435" t="n"/>
      <c r="J2090" s="435" t="n"/>
      <c r="K2090" s="435" t="n"/>
      <c r="L2090" s="435" t="n"/>
      <c r="M2090" s="435" t="n"/>
      <c r="N2090" s="435" t="n"/>
      <c r="O2090" s="435" t="n">
        <v>0</v>
      </c>
      <c r="P2090" s="435" t="n">
        <v>0</v>
      </c>
      <c r="Q2090" s="435" t="n">
        <v>0</v>
      </c>
      <c r="R2090" s="435" t="n">
        <v>0</v>
      </c>
      <c r="S2090" s="435" t="n">
        <v>0</v>
      </c>
      <c r="T2090" s="435" t="n">
        <v>0</v>
      </c>
      <c r="U2090" s="435" t="n">
        <v>0</v>
      </c>
      <c r="V2090" s="435" t="n">
        <v>0</v>
      </c>
      <c r="W2090" s="435" t="n">
        <v>0</v>
      </c>
      <c r="X2090" s="435" t="n">
        <v>0</v>
      </c>
      <c r="Y2090" s="435" t="n">
        <v>0</v>
      </c>
      <c r="Z2090" s="435" t="n"/>
      <c r="AA2090" s="435" t="n"/>
      <c r="AB2090" s="435" t="n"/>
      <c r="AC2090" s="435" t="n"/>
      <c r="AD2090" s="435" t="n"/>
      <c r="AE2090" s="435" t="n"/>
      <c r="AF2090" s="435" t="n"/>
      <c r="AG2090" s="435" t="n"/>
      <c r="AH2090" s="435" t="n"/>
      <c r="AI2090" s="435" t="n"/>
      <c r="AJ2090" s="435" t="n"/>
      <c r="AK2090" s="435" t="n"/>
      <c r="AL2090" s="435" t="n"/>
      <c r="AM2090" s="435" t="n"/>
      <c r="AN2090" s="435" t="n"/>
      <c r="AO2090" s="435">
        <f>ROUND(BX2090,0)</f>
        <v/>
      </c>
      <c r="AP2090" s="435">
        <f>ROUND(BY2090,0)</f>
        <v/>
      </c>
      <c r="AQ2090" s="435">
        <f>ROUND(BZ2090,0)</f>
        <v/>
      </c>
      <c r="AR2090" s="435">
        <f>ROUND(CA2090,0)</f>
        <v/>
      </c>
      <c r="AS2090" s="435">
        <f>ROUND(CB2090,0)</f>
        <v/>
      </c>
      <c r="AT2090" s="435">
        <f>ROUND(CC2090,0)</f>
        <v/>
      </c>
      <c r="AU2090" s="435">
        <f>ROUND(CD2090,0)</f>
        <v/>
      </c>
      <c r="AV2090" s="435">
        <f>ROUND(CE2090,0)</f>
        <v/>
      </c>
      <c r="AW2090" s="435">
        <f>ROUND(CF2090,0)</f>
        <v/>
      </c>
      <c r="AX2090" s="435">
        <f>ROUND(CG2090,0)</f>
        <v/>
      </c>
      <c r="AY2090" s="435">
        <f>ROUND(CH2090,0)</f>
        <v/>
      </c>
      <c r="AZ2090" s="435">
        <f>ROUND(CI2090,0)</f>
        <v/>
      </c>
      <c r="BA2090" s="435">
        <f>ROUND(CJ2090,0)</f>
        <v/>
      </c>
      <c r="BB2090" s="435">
        <f>ROUND(CK2090,0)</f>
        <v/>
      </c>
      <c r="BC2090" s="435">
        <f>ROUND(CL2090,0)</f>
        <v/>
      </c>
      <c r="BD2090" s="435">
        <f>ROUND(CM2090,0)</f>
        <v/>
      </c>
      <c r="BE2090" s="435" t="n"/>
      <c r="BF2090" s="435" t="n"/>
      <c r="BG2090" s="435" t="n"/>
      <c r="BH2090" s="435" t="n"/>
      <c r="BI2090" s="435" t="n"/>
      <c r="BJ2090" s="435" t="n"/>
      <c r="BK2090" s="435" t="n"/>
      <c r="BL2090" s="435" t="n"/>
      <c r="BM2090" s="435" t="n"/>
      <c r="BN2090" s="435" t="n"/>
      <c r="BO2090" s="435" t="n"/>
      <c r="BP2090" s="435" t="n"/>
      <c r="BQ2090" s="435" t="n"/>
      <c r="BR2090" s="435" t="n"/>
      <c r="BS2090" s="435" t="n"/>
      <c r="BT2090" s="435" t="n"/>
      <c r="BU2090" s="435" t="n"/>
      <c r="BV2090" s="435" t="n"/>
      <c r="BW2090" s="435" t="n"/>
      <c r="BX2090" s="435" t="n"/>
      <c r="BY2090" s="435" t="n"/>
      <c r="BZ2090" s="435" t="n"/>
      <c r="CA2090" s="435" t="n"/>
      <c r="CB2090" s="435" t="n"/>
      <c r="CC2090" s="435" t="n"/>
      <c r="CD2090" s="435" t="n"/>
      <c r="CE2090" s="435" t="n"/>
      <c r="CF2090" s="435" t="n"/>
      <c r="CG2090" s="435" t="n"/>
      <c r="CH2090" s="435" t="n"/>
      <c r="CI2090" s="435" t="n"/>
      <c r="CJ2090" s="435" t="n"/>
      <c r="CK2090" s="435" t="n"/>
      <c r="CL2090" s="435" t="n"/>
      <c r="CM2090" s="435" t="n"/>
      <c r="CN2090" s="435" t="n"/>
      <c r="CO2090" s="435" t="n"/>
      <c r="CP2090" s="435" t="n"/>
      <c r="CQ2090" s="435" t="n"/>
      <c r="CR2090" s="435" t="n"/>
      <c r="CS2090" s="435" t="n"/>
      <c r="CT2090" s="435" t="n"/>
      <c r="CU2090" s="435" t="n"/>
      <c r="CV2090" s="435" t="n"/>
      <c r="CW2090" s="435" t="n"/>
      <c r="CX2090" s="435" t="n"/>
      <c r="CY2090" s="435" t="n"/>
      <c r="CZ2090" s="435" t="n"/>
      <c r="DA2090" s="435" t="n"/>
      <c r="DB2090" s="435" t="n"/>
      <c r="DC2090" s="435" t="n"/>
      <c r="DD2090" s="435" t="n"/>
      <c r="DE2090" s="435" t="n"/>
      <c r="DF2090" s="435" t="n"/>
      <c r="DG2090" s="436" t="n"/>
      <c r="DH2090" s="436" t="n"/>
      <c r="DI2090" s="436" t="n"/>
      <c r="DJ2090" s="436" t="n"/>
      <c r="DK2090" s="436" t="n"/>
      <c r="DL2090" s="436" t="n"/>
      <c r="DM2090" s="436" t="n"/>
      <c r="DN2090" s="436" t="n"/>
      <c r="DO2090" s="436" t="n"/>
      <c r="DP2090" s="436" t="n"/>
      <c r="DQ2090" s="436" t="n"/>
      <c r="DR2090" s="436" t="n"/>
      <c r="DS2090" s="436" t="n"/>
      <c r="DT2090" s="436" t="n"/>
      <c r="DU2090" s="436" t="n"/>
      <c r="DV2090" s="436" t="n"/>
      <c r="DW2090" s="436" t="n"/>
      <c r="DX2090" s="436" t="n"/>
      <c r="DY2090" s="436" t="n"/>
      <c r="DZ2090" s="436" t="n"/>
      <c r="EA2090" s="436" t="n"/>
      <c r="EB2090" s="436" t="n"/>
      <c r="EC2090" s="436" t="n"/>
      <c r="ED2090" s="436" t="n"/>
      <c r="EE2090" s="436" t="n"/>
      <c r="EF2090" s="436" t="n"/>
      <c r="EG2090" s="436" t="n"/>
      <c r="EH2090" s="436" t="n"/>
      <c r="EI2090" s="436" t="n"/>
      <c r="EJ2090" s="436" t="n"/>
      <c r="EK2090" s="436" t="n"/>
      <c r="EL2090" s="436" t="n"/>
      <c r="EM2090" s="436" t="n"/>
      <c r="EN2090" s="436" t="n"/>
      <c r="EO2090" s="436" t="n"/>
      <c r="EP2090" s="436" t="n"/>
      <c r="EQ2090" s="436" t="n"/>
      <c r="ER2090" s="436" t="n"/>
      <c r="ES2090" s="436" t="n"/>
      <c r="ET2090" s="436" t="n"/>
      <c r="EU2090" s="436" t="n"/>
      <c r="EV2090" s="436" t="n"/>
      <c r="EW2090" s="436" t="n"/>
      <c r="EX2090" s="436" t="n"/>
      <c r="EY2090" s="436" t="n"/>
      <c r="EZ2090" s="436" t="n"/>
      <c r="FA2090" s="436" t="n"/>
      <c r="FB2090" s="436" t="n"/>
      <c r="FC2090" s="436" t="n"/>
      <c r="FD2090" s="436" t="n"/>
      <c r="FE2090" s="436" t="n"/>
      <c r="FF2090" s="436" t="n"/>
      <c r="FG2090" s="436" t="n"/>
      <c r="FH2090" s="436" t="n"/>
      <c r="FI2090" s="436" t="n"/>
      <c r="FJ2090" s="436" t="n"/>
      <c r="FK2090" s="436" t="n"/>
      <c r="FL2090" s="436" t="n"/>
      <c r="FM2090" s="436" t="n"/>
      <c r="FN2090" s="436" t="n"/>
      <c r="FO2090" s="436" t="n"/>
      <c r="FP2090" s="436" t="n"/>
      <c r="FQ2090" s="436" t="n"/>
      <c r="FR2090" s="436" t="n"/>
      <c r="FS2090" s="436" t="n"/>
      <c r="FT2090" s="436" t="n"/>
      <c r="FU2090" s="436" t="n"/>
      <c r="FV2090" s="436" t="n"/>
      <c r="FW2090" s="436" t="n"/>
      <c r="FX2090" s="436" t="n"/>
      <c r="FY2090" s="436" t="n"/>
      <c r="FZ2090" s="436" t="n"/>
      <c r="GA2090" s="436" t="n"/>
      <c r="GB2090" s="436" t="n"/>
      <c r="GC2090" s="436" t="n"/>
      <c r="GD2090" s="436" t="n"/>
      <c r="GE2090" s="436" t="n"/>
      <c r="GF2090" s="436" t="n"/>
      <c r="GG2090" s="436" t="n"/>
      <c r="GH2090" s="436" t="n"/>
      <c r="GI2090" s="436" t="n"/>
      <c r="GJ2090" s="436" t="n"/>
      <c r="GK2090" s="436" t="n"/>
      <c r="GL2090" s="436" t="n"/>
      <c r="GM2090" s="436" t="n"/>
      <c r="GN2090" s="436" t="n"/>
      <c r="GO2090" s="436" t="n"/>
      <c r="GP2090" s="436" t="n"/>
      <c r="GQ2090" s="436" t="n"/>
      <c r="GR2090" s="436" t="n"/>
      <c r="GS2090" s="436" t="n"/>
      <c r="GT2090" s="436" t="n"/>
      <c r="GU2090" s="436" t="n"/>
      <c r="GV2090" s="436" t="n"/>
      <c r="GW2090" s="436" t="n"/>
      <c r="GX2090" s="436" t="n">
        <v>0</v>
      </c>
    </row>
    <row r="2091"/>
    <row r="2092">
      <c r="A2092" s="437" t="n">
        <v>50</v>
      </c>
      <c r="B2092" s="437" t="n">
        <v>0</v>
      </c>
      <c r="C2092" s="437" t="n">
        <v>0</v>
      </c>
      <c r="D2092" s="437" t="n">
        <v>1</v>
      </c>
      <c r="E2092" s="437" t="n">
        <v>201</v>
      </c>
      <c r="F2092" s="437">
        <f>ROUND(Source!O2090,O2092)</f>
        <v/>
      </c>
      <c r="G2092" s="437" t="inlineStr">
        <is>
          <t>ПЗ</t>
        </is>
      </c>
      <c r="H2092" s="437" t="inlineStr">
        <is>
          <t>Прямые затраты</t>
        </is>
      </c>
      <c r="I2092" s="437" t="n"/>
      <c r="J2092" s="437" t="n"/>
      <c r="K2092" s="437" t="n">
        <v>201</v>
      </c>
      <c r="L2092" s="437" t="n">
        <v>1</v>
      </c>
      <c r="M2092" s="437" t="n">
        <v>3</v>
      </c>
      <c r="N2092" s="437" t="inlineStr"/>
      <c r="O2092" s="437" t="n">
        <v>0</v>
      </c>
      <c r="P2092" s="437" t="n"/>
      <c r="Q2092" s="437" t="n"/>
      <c r="R2092" s="437" t="n"/>
      <c r="S2092" s="437" t="n"/>
      <c r="T2092" s="437" t="n"/>
      <c r="U2092" s="437" t="n"/>
      <c r="V2092" s="437" t="n"/>
      <c r="W2092" s="437" t="n">
        <v>0</v>
      </c>
      <c r="X2092" s="437" t="n">
        <v>1</v>
      </c>
      <c r="Y2092" s="437" t="n">
        <v>0</v>
      </c>
      <c r="Z2092" s="437" t="n"/>
      <c r="AA2092" s="437" t="n"/>
      <c r="AB2092" s="437" t="n"/>
    </row>
    <row r="2093">
      <c r="A2093" s="437" t="n">
        <v>50</v>
      </c>
      <c r="B2093" s="437" t="n">
        <v>0</v>
      </c>
      <c r="C2093" s="437" t="n">
        <v>0</v>
      </c>
      <c r="D2093" s="437" t="n">
        <v>1</v>
      </c>
      <c r="E2093" s="437" t="n">
        <v>202</v>
      </c>
      <c r="F2093" s="437">
        <f>ROUND(Source!P2090,O2093)</f>
        <v/>
      </c>
      <c r="G2093" s="437" t="inlineStr">
        <is>
          <t>СтМатОб</t>
        </is>
      </c>
      <c r="H2093" s="437" t="inlineStr">
        <is>
          <t>Стоимость материальных ресурсов (всего)</t>
        </is>
      </c>
      <c r="I2093" s="437" t="n"/>
      <c r="J2093" s="437" t="n"/>
      <c r="K2093" s="437" t="n">
        <v>202</v>
      </c>
      <c r="L2093" s="437" t="n">
        <v>2</v>
      </c>
      <c r="M2093" s="437" t="n">
        <v>3</v>
      </c>
      <c r="N2093" s="437" t="inlineStr"/>
      <c r="O2093" s="437" t="n">
        <v>0</v>
      </c>
      <c r="P2093" s="437" t="n"/>
      <c r="Q2093" s="437" t="n"/>
      <c r="R2093" s="437" t="n"/>
      <c r="S2093" s="437" t="n"/>
      <c r="T2093" s="437" t="n"/>
      <c r="U2093" s="437" t="n"/>
      <c r="V2093" s="437" t="n"/>
      <c r="W2093" s="437" t="n">
        <v>0</v>
      </c>
      <c r="X2093" s="437" t="n">
        <v>1</v>
      </c>
      <c r="Y2093" s="437" t="n">
        <v>0</v>
      </c>
      <c r="Z2093" s="437" t="n"/>
      <c r="AA2093" s="437" t="n"/>
      <c r="AB2093" s="437" t="n"/>
    </row>
    <row r="2094">
      <c r="A2094" s="437" t="n">
        <v>50</v>
      </c>
      <c r="B2094" s="437" t="n">
        <v>0</v>
      </c>
      <c r="C2094" s="437" t="n">
        <v>0</v>
      </c>
      <c r="D2094" s="437" t="n">
        <v>1</v>
      </c>
      <c r="E2094" s="437" t="n">
        <v>222</v>
      </c>
      <c r="F2094" s="437">
        <f>ROUND(Source!AO2090,O2094)</f>
        <v/>
      </c>
      <c r="G2094" s="437" t="inlineStr">
        <is>
          <t>СтМатОбЗак</t>
        </is>
      </c>
      <c r="H2094" s="437" t="inlineStr">
        <is>
          <t>Стоимость материалов и оборудования заказчика</t>
        </is>
      </c>
      <c r="I2094" s="437" t="n"/>
      <c r="J2094" s="437" t="n"/>
      <c r="K2094" s="437" t="n">
        <v>222</v>
      </c>
      <c r="L2094" s="437" t="n">
        <v>3</v>
      </c>
      <c r="M2094" s="437" t="n">
        <v>3</v>
      </c>
      <c r="N2094" s="437" t="inlineStr"/>
      <c r="O2094" s="437" t="n">
        <v>0</v>
      </c>
      <c r="P2094" s="437" t="n"/>
      <c r="Q2094" s="437" t="n"/>
      <c r="R2094" s="437" t="n"/>
      <c r="S2094" s="437" t="n"/>
      <c r="T2094" s="437" t="n"/>
      <c r="U2094" s="437" t="n"/>
      <c r="V2094" s="437" t="n"/>
      <c r="W2094" s="437" t="n">
        <v>0</v>
      </c>
      <c r="X2094" s="437" t="n">
        <v>1</v>
      </c>
      <c r="Y2094" s="437" t="n">
        <v>0</v>
      </c>
      <c r="Z2094" s="437" t="n"/>
      <c r="AA2094" s="437" t="n"/>
      <c r="AB2094" s="437" t="n"/>
    </row>
    <row r="2095">
      <c r="A2095" s="437" t="n">
        <v>50</v>
      </c>
      <c r="B2095" s="437" t="n">
        <v>0</v>
      </c>
      <c r="C2095" s="437" t="n">
        <v>0</v>
      </c>
      <c r="D2095" s="437" t="n">
        <v>1</v>
      </c>
      <c r="E2095" s="437" t="n">
        <v>225</v>
      </c>
      <c r="F2095" s="437">
        <f>ROUND(Source!AV2090,O2095)</f>
        <v/>
      </c>
      <c r="G2095" s="437" t="inlineStr">
        <is>
          <t>СтМатОбПод</t>
        </is>
      </c>
      <c r="H2095" s="437" t="inlineStr">
        <is>
          <t>Стоимость материалов и оборудования подрядчика</t>
        </is>
      </c>
      <c r="I2095" s="437" t="n"/>
      <c r="J2095" s="437" t="n"/>
      <c r="K2095" s="437" t="n">
        <v>225</v>
      </c>
      <c r="L2095" s="437" t="n">
        <v>4</v>
      </c>
      <c r="M2095" s="437" t="n">
        <v>3</v>
      </c>
      <c r="N2095" s="437" t="inlineStr"/>
      <c r="O2095" s="437" t="n">
        <v>0</v>
      </c>
      <c r="P2095" s="437" t="n"/>
      <c r="Q2095" s="437" t="n"/>
      <c r="R2095" s="437" t="n"/>
      <c r="S2095" s="437" t="n"/>
      <c r="T2095" s="437" t="n"/>
      <c r="U2095" s="437" t="n"/>
      <c r="V2095" s="437" t="n"/>
      <c r="W2095" s="437" t="n">
        <v>0</v>
      </c>
      <c r="X2095" s="437" t="n">
        <v>1</v>
      </c>
      <c r="Y2095" s="437" t="n">
        <v>0</v>
      </c>
      <c r="Z2095" s="437" t="n"/>
      <c r="AA2095" s="437" t="n"/>
      <c r="AB2095" s="437" t="n"/>
    </row>
    <row r="2096">
      <c r="A2096" s="437" t="n">
        <v>50</v>
      </c>
      <c r="B2096" s="437" t="n">
        <v>0</v>
      </c>
      <c r="C2096" s="437" t="n">
        <v>0</v>
      </c>
      <c r="D2096" s="437" t="n">
        <v>1</v>
      </c>
      <c r="E2096" s="437" t="n">
        <v>226</v>
      </c>
      <c r="F2096" s="437">
        <f>ROUND(Source!AW2090,O2096)</f>
        <v/>
      </c>
      <c r="G2096" s="437" t="inlineStr">
        <is>
          <t>СтМат</t>
        </is>
      </c>
      <c r="H2096" s="437" t="inlineStr">
        <is>
          <t>Стоимость материалов (всего)</t>
        </is>
      </c>
      <c r="I2096" s="437" t="n"/>
      <c r="J2096" s="437" t="n"/>
      <c r="K2096" s="437" t="n">
        <v>226</v>
      </c>
      <c r="L2096" s="437" t="n">
        <v>5</v>
      </c>
      <c r="M2096" s="437" t="n">
        <v>3</v>
      </c>
      <c r="N2096" s="437" t="inlineStr"/>
      <c r="O2096" s="437" t="n">
        <v>0</v>
      </c>
      <c r="P2096" s="437" t="n"/>
      <c r="Q2096" s="437" t="n"/>
      <c r="R2096" s="437" t="n"/>
      <c r="S2096" s="437" t="n"/>
      <c r="T2096" s="437" t="n"/>
      <c r="U2096" s="437" t="n"/>
      <c r="V2096" s="437" t="n"/>
      <c r="W2096" s="437" t="n">
        <v>0</v>
      </c>
      <c r="X2096" s="437" t="n">
        <v>1</v>
      </c>
      <c r="Y2096" s="437" t="n">
        <v>0</v>
      </c>
      <c r="Z2096" s="437" t="n"/>
      <c r="AA2096" s="437" t="n"/>
      <c r="AB2096" s="437" t="n"/>
    </row>
    <row r="2097">
      <c r="A2097" s="437" t="n">
        <v>50</v>
      </c>
      <c r="B2097" s="437" t="n">
        <v>0</v>
      </c>
      <c r="C2097" s="437" t="n">
        <v>0</v>
      </c>
      <c r="D2097" s="437" t="n">
        <v>1</v>
      </c>
      <c r="E2097" s="437" t="n">
        <v>227</v>
      </c>
      <c r="F2097" s="437">
        <f>ROUND(Source!AX2090,O2097)</f>
        <v/>
      </c>
      <c r="G2097" s="437" t="inlineStr">
        <is>
          <t>СтМатЗак</t>
        </is>
      </c>
      <c r="H2097" s="437" t="inlineStr">
        <is>
          <t>Стоимость материалов заказчика</t>
        </is>
      </c>
      <c r="I2097" s="437" t="n"/>
      <c r="J2097" s="437" t="n"/>
      <c r="K2097" s="437" t="n">
        <v>227</v>
      </c>
      <c r="L2097" s="437" t="n">
        <v>6</v>
      </c>
      <c r="M2097" s="437" t="n">
        <v>3</v>
      </c>
      <c r="N2097" s="437" t="inlineStr"/>
      <c r="O2097" s="437" t="n">
        <v>0</v>
      </c>
      <c r="P2097" s="437" t="n"/>
      <c r="Q2097" s="437" t="n"/>
      <c r="R2097" s="437" t="n"/>
      <c r="S2097" s="437" t="n"/>
      <c r="T2097" s="437" t="n"/>
      <c r="U2097" s="437" t="n"/>
      <c r="V2097" s="437" t="n"/>
      <c r="W2097" s="437" t="n">
        <v>0</v>
      </c>
      <c r="X2097" s="437" t="n">
        <v>1</v>
      </c>
      <c r="Y2097" s="437" t="n">
        <v>0</v>
      </c>
      <c r="Z2097" s="437" t="n"/>
      <c r="AA2097" s="437" t="n"/>
      <c r="AB2097" s="437" t="n"/>
    </row>
    <row r="2098">
      <c r="A2098" s="437" t="n">
        <v>50</v>
      </c>
      <c r="B2098" s="437" t="n">
        <v>0</v>
      </c>
      <c r="C2098" s="437" t="n">
        <v>0</v>
      </c>
      <c r="D2098" s="437" t="n">
        <v>1</v>
      </c>
      <c r="E2098" s="437" t="n">
        <v>228</v>
      </c>
      <c r="F2098" s="437">
        <f>ROUND(Source!AY2090,O2098)</f>
        <v/>
      </c>
      <c r="G2098" s="437" t="inlineStr">
        <is>
          <t>СтМатПод</t>
        </is>
      </c>
      <c r="H2098" s="437" t="inlineStr">
        <is>
          <t>Стоимость материалов подрядчика</t>
        </is>
      </c>
      <c r="I2098" s="437" t="n"/>
      <c r="J2098" s="437" t="n"/>
      <c r="K2098" s="437" t="n">
        <v>228</v>
      </c>
      <c r="L2098" s="437" t="n">
        <v>7</v>
      </c>
      <c r="M2098" s="437" t="n">
        <v>3</v>
      </c>
      <c r="N2098" s="437" t="inlineStr"/>
      <c r="O2098" s="437" t="n">
        <v>0</v>
      </c>
      <c r="P2098" s="437" t="n"/>
      <c r="Q2098" s="437" t="n"/>
      <c r="R2098" s="437" t="n"/>
      <c r="S2098" s="437" t="n"/>
      <c r="T2098" s="437" t="n"/>
      <c r="U2098" s="437" t="n"/>
      <c r="V2098" s="437" t="n"/>
      <c r="W2098" s="437" t="n">
        <v>0</v>
      </c>
      <c r="X2098" s="437" t="n">
        <v>1</v>
      </c>
      <c r="Y2098" s="437" t="n">
        <v>0</v>
      </c>
      <c r="Z2098" s="437" t="n"/>
      <c r="AA2098" s="437" t="n"/>
      <c r="AB2098" s="437" t="n"/>
    </row>
    <row r="2099">
      <c r="A2099" s="437" t="n">
        <v>50</v>
      </c>
      <c r="B2099" s="437" t="n">
        <v>0</v>
      </c>
      <c r="C2099" s="437" t="n">
        <v>0</v>
      </c>
      <c r="D2099" s="437" t="n">
        <v>1</v>
      </c>
      <c r="E2099" s="437" t="n">
        <v>216</v>
      </c>
      <c r="F2099" s="437">
        <f>ROUND(Source!AP2090,O2099)</f>
        <v/>
      </c>
      <c r="G2099" s="437" t="inlineStr">
        <is>
          <t>Оборуд</t>
        </is>
      </c>
      <c r="H2099" s="437" t="inlineStr">
        <is>
          <t>Стоимость оборудования (всего)</t>
        </is>
      </c>
      <c r="I2099" s="437" t="n"/>
      <c r="J2099" s="437" t="n"/>
      <c r="K2099" s="437" t="n">
        <v>216</v>
      </c>
      <c r="L2099" s="437" t="n">
        <v>8</v>
      </c>
      <c r="M2099" s="437" t="n">
        <v>3</v>
      </c>
      <c r="N2099" s="437" t="inlineStr"/>
      <c r="O2099" s="437" t="n">
        <v>0</v>
      </c>
      <c r="P2099" s="437" t="n"/>
      <c r="Q2099" s="437" t="n"/>
      <c r="R2099" s="437" t="n"/>
      <c r="S2099" s="437" t="n"/>
      <c r="T2099" s="437" t="n"/>
      <c r="U2099" s="437" t="n"/>
      <c r="V2099" s="437" t="n"/>
      <c r="W2099" s="437" t="n">
        <v>0</v>
      </c>
      <c r="X2099" s="437" t="n">
        <v>1</v>
      </c>
      <c r="Y2099" s="437" t="n">
        <v>0</v>
      </c>
      <c r="Z2099" s="437" t="n"/>
      <c r="AA2099" s="437" t="n"/>
      <c r="AB2099" s="437" t="n"/>
    </row>
    <row r="2100">
      <c r="A2100" s="437" t="n">
        <v>50</v>
      </c>
      <c r="B2100" s="437" t="n">
        <v>0</v>
      </c>
      <c r="C2100" s="437" t="n">
        <v>0</v>
      </c>
      <c r="D2100" s="437" t="n">
        <v>1</v>
      </c>
      <c r="E2100" s="437" t="n">
        <v>223</v>
      </c>
      <c r="F2100" s="437">
        <f>ROUND(Source!AQ2090,O2100)</f>
        <v/>
      </c>
      <c r="G2100" s="437" t="inlineStr">
        <is>
          <t>ОборудЗак</t>
        </is>
      </c>
      <c r="H2100" s="437" t="inlineStr">
        <is>
          <t>Стоимость оборудования заказчика</t>
        </is>
      </c>
      <c r="I2100" s="437" t="n"/>
      <c r="J2100" s="437" t="n"/>
      <c r="K2100" s="437" t="n">
        <v>223</v>
      </c>
      <c r="L2100" s="437" t="n">
        <v>9</v>
      </c>
      <c r="M2100" s="437" t="n">
        <v>3</v>
      </c>
      <c r="N2100" s="437" t="inlineStr"/>
      <c r="O2100" s="437" t="n">
        <v>0</v>
      </c>
      <c r="P2100" s="437" t="n"/>
      <c r="Q2100" s="437" t="n"/>
      <c r="R2100" s="437" t="n"/>
      <c r="S2100" s="437" t="n"/>
      <c r="T2100" s="437" t="n"/>
      <c r="U2100" s="437" t="n"/>
      <c r="V2100" s="437" t="n"/>
      <c r="W2100" s="437" t="n">
        <v>0</v>
      </c>
      <c r="X2100" s="437" t="n">
        <v>1</v>
      </c>
      <c r="Y2100" s="437" t="n">
        <v>0</v>
      </c>
      <c r="Z2100" s="437" t="n"/>
      <c r="AA2100" s="437" t="n"/>
      <c r="AB2100" s="437" t="n"/>
    </row>
    <row r="2101">
      <c r="A2101" s="437" t="n">
        <v>50</v>
      </c>
      <c r="B2101" s="437" t="n">
        <v>0</v>
      </c>
      <c r="C2101" s="437" t="n">
        <v>0</v>
      </c>
      <c r="D2101" s="437" t="n">
        <v>1</v>
      </c>
      <c r="E2101" s="437" t="n">
        <v>229</v>
      </c>
      <c r="F2101" s="437">
        <f>ROUND(Source!AZ2090,O2101)</f>
        <v/>
      </c>
      <c r="G2101" s="437" t="inlineStr">
        <is>
          <t>ОборудПод</t>
        </is>
      </c>
      <c r="H2101" s="437" t="inlineStr">
        <is>
          <t>Стоимость оборудования подрядчика</t>
        </is>
      </c>
      <c r="I2101" s="437" t="n"/>
      <c r="J2101" s="437" t="n"/>
      <c r="K2101" s="437" t="n">
        <v>229</v>
      </c>
      <c r="L2101" s="437" t="n">
        <v>10</v>
      </c>
      <c r="M2101" s="437" t="n">
        <v>3</v>
      </c>
      <c r="N2101" s="437" t="inlineStr"/>
      <c r="O2101" s="437" t="n">
        <v>0</v>
      </c>
      <c r="P2101" s="437" t="n"/>
      <c r="Q2101" s="437" t="n"/>
      <c r="R2101" s="437" t="n"/>
      <c r="S2101" s="437" t="n"/>
      <c r="T2101" s="437" t="n"/>
      <c r="U2101" s="437" t="n"/>
      <c r="V2101" s="437" t="n"/>
      <c r="W2101" s="437" t="n">
        <v>0</v>
      </c>
      <c r="X2101" s="437" t="n">
        <v>1</v>
      </c>
      <c r="Y2101" s="437" t="n">
        <v>0</v>
      </c>
      <c r="Z2101" s="437" t="n"/>
      <c r="AA2101" s="437" t="n"/>
      <c r="AB2101" s="437" t="n"/>
    </row>
    <row r="2102">
      <c r="A2102" s="437" t="n">
        <v>50</v>
      </c>
      <c r="B2102" s="437" t="n">
        <v>0</v>
      </c>
      <c r="C2102" s="437" t="n">
        <v>0</v>
      </c>
      <c r="D2102" s="437" t="n">
        <v>1</v>
      </c>
      <c r="E2102" s="437" t="n">
        <v>203</v>
      </c>
      <c r="F2102" s="437">
        <f>ROUND(Source!Q2090,O2102)</f>
        <v/>
      </c>
      <c r="G2102" s="437" t="inlineStr">
        <is>
          <t>ЭММ</t>
        </is>
      </c>
      <c r="H2102" s="437" t="inlineStr">
        <is>
          <t>Эксплуатация машин</t>
        </is>
      </c>
      <c r="I2102" s="437" t="n"/>
      <c r="J2102" s="437" t="n"/>
      <c r="K2102" s="437" t="n">
        <v>203</v>
      </c>
      <c r="L2102" s="437" t="n">
        <v>11</v>
      </c>
      <c r="M2102" s="437" t="n">
        <v>3</v>
      </c>
      <c r="N2102" s="437" t="inlineStr"/>
      <c r="O2102" s="437" t="n">
        <v>0</v>
      </c>
      <c r="P2102" s="437" t="n"/>
      <c r="Q2102" s="437" t="n"/>
      <c r="R2102" s="437" t="n"/>
      <c r="S2102" s="437" t="n"/>
      <c r="T2102" s="437" t="n"/>
      <c r="U2102" s="437" t="n"/>
      <c r="V2102" s="437" t="n"/>
      <c r="W2102" s="437" t="n">
        <v>0</v>
      </c>
      <c r="X2102" s="437" t="n">
        <v>1</v>
      </c>
      <c r="Y2102" s="437" t="n">
        <v>0</v>
      </c>
      <c r="Z2102" s="437" t="n"/>
      <c r="AA2102" s="437" t="n"/>
      <c r="AB2102" s="437" t="n"/>
    </row>
    <row r="2103">
      <c r="A2103" s="437" t="n">
        <v>50</v>
      </c>
      <c r="B2103" s="437" t="n">
        <v>0</v>
      </c>
      <c r="C2103" s="437" t="n">
        <v>0</v>
      </c>
      <c r="D2103" s="437" t="n">
        <v>1</v>
      </c>
      <c r="E2103" s="437" t="n">
        <v>231</v>
      </c>
      <c r="F2103" s="437">
        <f>ROUND(Source!BB2090,O2103)</f>
        <v/>
      </c>
      <c r="G2103" s="437" t="inlineStr">
        <is>
          <t>ЭММсНРиСП</t>
        </is>
      </c>
      <c r="H2103" s="437" t="inlineStr">
        <is>
          <t>Эксплуатация машин по ТСН-2001.16</t>
        </is>
      </c>
      <c r="I2103" s="437" t="n"/>
      <c r="J2103" s="437" t="n"/>
      <c r="K2103" s="437" t="n">
        <v>231</v>
      </c>
      <c r="L2103" s="437" t="n">
        <v>12</v>
      </c>
      <c r="M2103" s="437" t="n">
        <v>3</v>
      </c>
      <c r="N2103" s="437" t="inlineStr"/>
      <c r="O2103" s="437" t="n">
        <v>0</v>
      </c>
      <c r="P2103" s="437" t="n"/>
      <c r="Q2103" s="437" t="n"/>
      <c r="R2103" s="437" t="n"/>
      <c r="S2103" s="437" t="n"/>
      <c r="T2103" s="437" t="n"/>
      <c r="U2103" s="437" t="n"/>
      <c r="V2103" s="437" t="n"/>
      <c r="W2103" s="437" t="n">
        <v>0</v>
      </c>
      <c r="X2103" s="437" t="n">
        <v>1</v>
      </c>
      <c r="Y2103" s="437" t="n">
        <v>0</v>
      </c>
      <c r="Z2103" s="437" t="n"/>
      <c r="AA2103" s="437" t="n"/>
      <c r="AB2103" s="437" t="n"/>
    </row>
    <row r="2104">
      <c r="A2104" s="437" t="n">
        <v>50</v>
      </c>
      <c r="B2104" s="437" t="n">
        <v>0</v>
      </c>
      <c r="C2104" s="437" t="n">
        <v>0</v>
      </c>
      <c r="D2104" s="437" t="n">
        <v>1</v>
      </c>
      <c r="E2104" s="437" t="n">
        <v>204</v>
      </c>
      <c r="F2104" s="437">
        <f>ROUND(Source!R2090,O2104)</f>
        <v/>
      </c>
      <c r="G2104" s="437" t="inlineStr">
        <is>
          <t>ЗПМ</t>
        </is>
      </c>
      <c r="H2104" s="437" t="inlineStr">
        <is>
          <t>ЗП машинистов</t>
        </is>
      </c>
      <c r="I2104" s="437" t="n"/>
      <c r="J2104" s="437" t="n"/>
      <c r="K2104" s="437" t="n">
        <v>204</v>
      </c>
      <c r="L2104" s="437" t="n">
        <v>13</v>
      </c>
      <c r="M2104" s="437" t="n">
        <v>3</v>
      </c>
      <c r="N2104" s="437" t="inlineStr"/>
      <c r="O2104" s="437" t="n">
        <v>0</v>
      </c>
      <c r="P2104" s="437" t="n"/>
      <c r="Q2104" s="437" t="n"/>
      <c r="R2104" s="437" t="n"/>
      <c r="S2104" s="437" t="n"/>
      <c r="T2104" s="437" t="n"/>
      <c r="U2104" s="437" t="n"/>
      <c r="V2104" s="437" t="n"/>
      <c r="W2104" s="437" t="n">
        <v>0</v>
      </c>
      <c r="X2104" s="437" t="n">
        <v>1</v>
      </c>
      <c r="Y2104" s="437" t="n">
        <v>0</v>
      </c>
      <c r="Z2104" s="437" t="n"/>
      <c r="AA2104" s="437" t="n"/>
      <c r="AB2104" s="437" t="n"/>
    </row>
    <row r="2105">
      <c r="A2105" s="437" t="n">
        <v>50</v>
      </c>
      <c r="B2105" s="437" t="n">
        <v>0</v>
      </c>
      <c r="C2105" s="437" t="n">
        <v>0</v>
      </c>
      <c r="D2105" s="437" t="n">
        <v>1</v>
      </c>
      <c r="E2105" s="437" t="n">
        <v>205</v>
      </c>
      <c r="F2105" s="437">
        <f>ROUND(Source!S2090,O2105)</f>
        <v/>
      </c>
      <c r="G2105" s="437" t="inlineStr">
        <is>
          <t>ОЗП</t>
        </is>
      </c>
      <c r="H2105" s="437" t="inlineStr">
        <is>
          <t>Основная ЗП рабочих</t>
        </is>
      </c>
      <c r="I2105" s="437" t="n"/>
      <c r="J2105" s="437" t="n"/>
      <c r="K2105" s="437" t="n">
        <v>205</v>
      </c>
      <c r="L2105" s="437" t="n">
        <v>14</v>
      </c>
      <c r="M2105" s="437" t="n">
        <v>3</v>
      </c>
      <c r="N2105" s="437" t="inlineStr"/>
      <c r="O2105" s="437" t="n">
        <v>0</v>
      </c>
      <c r="P2105" s="437" t="n"/>
      <c r="Q2105" s="437" t="n"/>
      <c r="R2105" s="437" t="n"/>
      <c r="S2105" s="437" t="n"/>
      <c r="T2105" s="437" t="n"/>
      <c r="U2105" s="437" t="n"/>
      <c r="V2105" s="437" t="n"/>
      <c r="W2105" s="437" t="n">
        <v>0</v>
      </c>
      <c r="X2105" s="437" t="n">
        <v>1</v>
      </c>
      <c r="Y2105" s="437" t="n">
        <v>0</v>
      </c>
      <c r="Z2105" s="437" t="n"/>
      <c r="AA2105" s="437" t="n"/>
      <c r="AB2105" s="437" t="n"/>
    </row>
    <row r="2106">
      <c r="A2106" s="437" t="n">
        <v>50</v>
      </c>
      <c r="B2106" s="437" t="n">
        <v>0</v>
      </c>
      <c r="C2106" s="437" t="n">
        <v>0</v>
      </c>
      <c r="D2106" s="437" t="n">
        <v>1</v>
      </c>
      <c r="E2106" s="437" t="n">
        <v>232</v>
      </c>
      <c r="F2106" s="437">
        <f>ROUND(Source!BC2090,O2106)</f>
        <v/>
      </c>
      <c r="G2106" s="437" t="inlineStr">
        <is>
          <t>ОЗПсНРиСП</t>
        </is>
      </c>
      <c r="H2106" s="437" t="inlineStr">
        <is>
          <t>Основная ЗП рабочих по ТСН-2001.16</t>
        </is>
      </c>
      <c r="I2106" s="437" t="n"/>
      <c r="J2106" s="437" t="n"/>
      <c r="K2106" s="437" t="n">
        <v>232</v>
      </c>
      <c r="L2106" s="437" t="n">
        <v>15</v>
      </c>
      <c r="M2106" s="437" t="n">
        <v>3</v>
      </c>
      <c r="N2106" s="437" t="inlineStr"/>
      <c r="O2106" s="437" t="n">
        <v>0</v>
      </c>
      <c r="P2106" s="437" t="n"/>
      <c r="Q2106" s="437" t="n"/>
      <c r="R2106" s="437" t="n"/>
      <c r="S2106" s="437" t="n"/>
      <c r="T2106" s="437" t="n"/>
      <c r="U2106" s="437" t="n"/>
      <c r="V2106" s="437" t="n"/>
      <c r="W2106" s="437" t="n">
        <v>0</v>
      </c>
      <c r="X2106" s="437" t="n">
        <v>1</v>
      </c>
      <c r="Y2106" s="437" t="n">
        <v>0</v>
      </c>
      <c r="Z2106" s="437" t="n"/>
      <c r="AA2106" s="437" t="n"/>
      <c r="AB2106" s="437" t="n"/>
    </row>
    <row r="2107">
      <c r="A2107" s="437" t="n">
        <v>50</v>
      </c>
      <c r="B2107" s="437" t="n">
        <v>0</v>
      </c>
      <c r="C2107" s="437" t="n">
        <v>0</v>
      </c>
      <c r="D2107" s="437" t="n">
        <v>1</v>
      </c>
      <c r="E2107" s="437" t="n">
        <v>214</v>
      </c>
      <c r="F2107" s="437">
        <f>ROUND(Source!AS2090,O2107)</f>
        <v/>
      </c>
      <c r="G2107" s="437" t="inlineStr">
        <is>
          <t>Строит</t>
        </is>
      </c>
      <c r="H2107" s="437" t="inlineStr">
        <is>
          <t>Строительные работы с НР и СП</t>
        </is>
      </c>
      <c r="I2107" s="437" t="n"/>
      <c r="J2107" s="437" t="n"/>
      <c r="K2107" s="437" t="n">
        <v>214</v>
      </c>
      <c r="L2107" s="437" t="n">
        <v>16</v>
      </c>
      <c r="M2107" s="437" t="n">
        <v>3</v>
      </c>
      <c r="N2107" s="437" t="inlineStr"/>
      <c r="O2107" s="437" t="n">
        <v>0</v>
      </c>
      <c r="P2107" s="437" t="n"/>
      <c r="Q2107" s="437" t="n"/>
      <c r="R2107" s="437" t="n"/>
      <c r="S2107" s="437" t="n"/>
      <c r="T2107" s="437" t="n"/>
      <c r="U2107" s="437" t="n"/>
      <c r="V2107" s="437" t="n"/>
      <c r="W2107" s="437" t="n">
        <v>0</v>
      </c>
      <c r="X2107" s="437" t="n">
        <v>1</v>
      </c>
      <c r="Y2107" s="437" t="n">
        <v>0</v>
      </c>
      <c r="Z2107" s="437" t="n"/>
      <c r="AA2107" s="437" t="n"/>
      <c r="AB2107" s="437" t="n"/>
    </row>
    <row r="2108">
      <c r="A2108" s="437" t="n">
        <v>50</v>
      </c>
      <c r="B2108" s="437" t="n">
        <v>0</v>
      </c>
      <c r="C2108" s="437" t="n">
        <v>0</v>
      </c>
      <c r="D2108" s="437" t="n">
        <v>1</v>
      </c>
      <c r="E2108" s="437" t="n">
        <v>215</v>
      </c>
      <c r="F2108" s="437">
        <f>ROUND(Source!AT2090,O2108)</f>
        <v/>
      </c>
      <c r="G2108" s="437" t="inlineStr">
        <is>
          <t>Монтаж</t>
        </is>
      </c>
      <c r="H2108" s="437" t="inlineStr">
        <is>
          <t>Монтажные работы с НР и СП</t>
        </is>
      </c>
      <c r="I2108" s="437" t="n"/>
      <c r="J2108" s="437" t="n"/>
      <c r="K2108" s="437" t="n">
        <v>215</v>
      </c>
      <c r="L2108" s="437" t="n">
        <v>17</v>
      </c>
      <c r="M2108" s="437" t="n">
        <v>3</v>
      </c>
      <c r="N2108" s="437" t="inlineStr"/>
      <c r="O2108" s="437" t="n">
        <v>0</v>
      </c>
      <c r="P2108" s="437" t="n"/>
      <c r="Q2108" s="437" t="n"/>
      <c r="R2108" s="437" t="n"/>
      <c r="S2108" s="437" t="n"/>
      <c r="T2108" s="437" t="n"/>
      <c r="U2108" s="437" t="n"/>
      <c r="V2108" s="437" t="n"/>
      <c r="W2108" s="437" t="n">
        <v>0</v>
      </c>
      <c r="X2108" s="437" t="n">
        <v>1</v>
      </c>
      <c r="Y2108" s="437" t="n">
        <v>0</v>
      </c>
      <c r="Z2108" s="437" t="n"/>
      <c r="AA2108" s="437" t="n"/>
      <c r="AB2108" s="437" t="n"/>
    </row>
    <row r="2109">
      <c r="A2109" s="437" t="n">
        <v>50</v>
      </c>
      <c r="B2109" s="437" t="n">
        <v>0</v>
      </c>
      <c r="C2109" s="437" t="n">
        <v>0</v>
      </c>
      <c r="D2109" s="437" t="n">
        <v>1</v>
      </c>
      <c r="E2109" s="437" t="n">
        <v>217</v>
      </c>
      <c r="F2109" s="437">
        <f>ROUND(Source!AU2090,O2109)</f>
        <v/>
      </c>
      <c r="G2109" s="437" t="inlineStr">
        <is>
          <t>Прочие</t>
        </is>
      </c>
      <c r="H2109" s="437" t="inlineStr">
        <is>
          <t>Прочие работы с НР и СП</t>
        </is>
      </c>
      <c r="I2109" s="437" t="n"/>
      <c r="J2109" s="437" t="n"/>
      <c r="K2109" s="437" t="n">
        <v>217</v>
      </c>
      <c r="L2109" s="437" t="n">
        <v>18</v>
      </c>
      <c r="M2109" s="437" t="n">
        <v>3</v>
      </c>
      <c r="N2109" s="437" t="inlineStr"/>
      <c r="O2109" s="437" t="n">
        <v>0</v>
      </c>
      <c r="P2109" s="437" t="n"/>
      <c r="Q2109" s="437" t="n"/>
      <c r="R2109" s="437" t="n"/>
      <c r="S2109" s="437" t="n"/>
      <c r="T2109" s="437" t="n"/>
      <c r="U2109" s="437" t="n"/>
      <c r="V2109" s="437" t="n"/>
      <c r="W2109" s="437" t="n">
        <v>0</v>
      </c>
      <c r="X2109" s="437" t="n">
        <v>1</v>
      </c>
      <c r="Y2109" s="437" t="n">
        <v>0</v>
      </c>
      <c r="Z2109" s="437" t="n"/>
      <c r="AA2109" s="437" t="n"/>
      <c r="AB2109" s="437" t="n"/>
    </row>
    <row r="2110">
      <c r="A2110" s="437" t="n">
        <v>50</v>
      </c>
      <c r="B2110" s="437" t="n">
        <v>0</v>
      </c>
      <c r="C2110" s="437" t="n">
        <v>0</v>
      </c>
      <c r="D2110" s="437" t="n">
        <v>1</v>
      </c>
      <c r="E2110" s="437" t="n">
        <v>230</v>
      </c>
      <c r="F2110" s="437">
        <f>ROUND(Source!BA2090,O2110)</f>
        <v/>
      </c>
      <c r="G2110" s="437" t="inlineStr">
        <is>
          <t>ПрочиеЗатр</t>
        </is>
      </c>
      <c r="H2110" s="437" t="inlineStr">
        <is>
          <t>Прочие затраты по ТСН-2001.16</t>
        </is>
      </c>
      <c r="I2110" s="437" t="n"/>
      <c r="J2110" s="437" t="n"/>
      <c r="K2110" s="437" t="n">
        <v>230</v>
      </c>
      <c r="L2110" s="437" t="n">
        <v>19</v>
      </c>
      <c r="M2110" s="437" t="n">
        <v>3</v>
      </c>
      <c r="N2110" s="437" t="inlineStr"/>
      <c r="O2110" s="437" t="n">
        <v>0</v>
      </c>
      <c r="P2110" s="437" t="n"/>
      <c r="Q2110" s="437" t="n"/>
      <c r="R2110" s="437" t="n"/>
      <c r="S2110" s="437" t="n"/>
      <c r="T2110" s="437" t="n"/>
      <c r="U2110" s="437" t="n"/>
      <c r="V2110" s="437" t="n"/>
      <c r="W2110" s="437" t="n">
        <v>0</v>
      </c>
      <c r="X2110" s="437" t="n">
        <v>1</v>
      </c>
      <c r="Y2110" s="437" t="n">
        <v>0</v>
      </c>
      <c r="Z2110" s="437" t="n"/>
      <c r="AA2110" s="437" t="n"/>
      <c r="AB2110" s="437" t="n"/>
    </row>
    <row r="2111">
      <c r="A2111" s="437" t="n">
        <v>50</v>
      </c>
      <c r="B2111" s="437" t="n">
        <v>0</v>
      </c>
      <c r="C2111" s="437" t="n">
        <v>0</v>
      </c>
      <c r="D2111" s="437" t="n">
        <v>1</v>
      </c>
      <c r="E2111" s="437" t="n">
        <v>206</v>
      </c>
      <c r="F2111" s="437">
        <f>ROUND(Source!T2090,O2111)</f>
        <v/>
      </c>
      <c r="G2111" s="437" t="inlineStr">
        <is>
          <t>ВозврМат</t>
        </is>
      </c>
      <c r="H2111" s="437" t="inlineStr">
        <is>
          <t>Возврат материалов</t>
        </is>
      </c>
      <c r="I2111" s="437" t="n"/>
      <c r="J2111" s="437" t="n"/>
      <c r="K2111" s="437" t="n">
        <v>206</v>
      </c>
      <c r="L2111" s="437" t="n">
        <v>20</v>
      </c>
      <c r="M2111" s="437" t="n">
        <v>3</v>
      </c>
      <c r="N2111" s="437" t="inlineStr"/>
      <c r="O2111" s="437" t="n">
        <v>0</v>
      </c>
      <c r="P2111" s="437" t="n"/>
      <c r="Q2111" s="437" t="n"/>
      <c r="R2111" s="437" t="n"/>
      <c r="S2111" s="437" t="n"/>
      <c r="T2111" s="437" t="n"/>
      <c r="U2111" s="437" t="n"/>
      <c r="V2111" s="437" t="n"/>
      <c r="W2111" s="437" t="n">
        <v>0</v>
      </c>
      <c r="X2111" s="437" t="n">
        <v>1</v>
      </c>
      <c r="Y2111" s="437" t="n">
        <v>0</v>
      </c>
      <c r="Z2111" s="437" t="n"/>
      <c r="AA2111" s="437" t="n"/>
      <c r="AB2111" s="437" t="n"/>
    </row>
    <row r="2112">
      <c r="A2112" s="437" t="n">
        <v>50</v>
      </c>
      <c r="B2112" s="437" t="n">
        <v>0</v>
      </c>
      <c r="C2112" s="437" t="n">
        <v>0</v>
      </c>
      <c r="D2112" s="437" t="n">
        <v>1</v>
      </c>
      <c r="E2112" s="437" t="n">
        <v>207</v>
      </c>
      <c r="F2112" s="437">
        <f>ROUND(Source!U2090,O2112)</f>
        <v/>
      </c>
      <c r="G2112" s="437" t="inlineStr">
        <is>
          <t>ТрудСтр</t>
        </is>
      </c>
      <c r="H2112" s="437" t="inlineStr">
        <is>
          <t>Трудозатраты строителей</t>
        </is>
      </c>
      <c r="I2112" s="437" t="n"/>
      <c r="J2112" s="437" t="n"/>
      <c r="K2112" s="437" t="n">
        <v>207</v>
      </c>
      <c r="L2112" s="437" t="n">
        <v>21</v>
      </c>
      <c r="M2112" s="437" t="n">
        <v>3</v>
      </c>
      <c r="N2112" s="437" t="inlineStr"/>
      <c r="O2112" s="437" t="n">
        <v>7</v>
      </c>
      <c r="P2112" s="437" t="n"/>
      <c r="Q2112" s="437" t="n"/>
      <c r="R2112" s="437" t="n"/>
      <c r="S2112" s="437" t="n"/>
      <c r="T2112" s="437" t="n"/>
      <c r="U2112" s="437" t="n"/>
      <c r="V2112" s="437" t="n"/>
      <c r="W2112" s="437" t="n">
        <v>0</v>
      </c>
      <c r="X2112" s="437" t="n">
        <v>1</v>
      </c>
      <c r="Y2112" s="437" t="n">
        <v>0</v>
      </c>
      <c r="Z2112" s="437" t="n"/>
      <c r="AA2112" s="437" t="n"/>
      <c r="AB2112" s="437" t="n"/>
    </row>
    <row r="2113">
      <c r="A2113" s="437" t="n">
        <v>50</v>
      </c>
      <c r="B2113" s="437" t="n">
        <v>0</v>
      </c>
      <c r="C2113" s="437" t="n">
        <v>0</v>
      </c>
      <c r="D2113" s="437" t="n">
        <v>1</v>
      </c>
      <c r="E2113" s="437" t="n">
        <v>208</v>
      </c>
      <c r="F2113" s="437">
        <f>ROUND(Source!V2090,O2113)</f>
        <v/>
      </c>
      <c r="G2113" s="437" t="inlineStr">
        <is>
          <t>ТрудМаш</t>
        </is>
      </c>
      <c r="H2113" s="437" t="inlineStr">
        <is>
          <t>Трудозатраты машинистов</t>
        </is>
      </c>
      <c r="I2113" s="437" t="n"/>
      <c r="J2113" s="437" t="n"/>
      <c r="K2113" s="437" t="n">
        <v>208</v>
      </c>
      <c r="L2113" s="437" t="n">
        <v>22</v>
      </c>
      <c r="M2113" s="437" t="n">
        <v>3</v>
      </c>
      <c r="N2113" s="437" t="inlineStr"/>
      <c r="O2113" s="437" t="n">
        <v>7</v>
      </c>
      <c r="P2113" s="437" t="n"/>
      <c r="Q2113" s="437" t="n"/>
      <c r="R2113" s="437" t="n"/>
      <c r="S2113" s="437" t="n"/>
      <c r="T2113" s="437" t="n"/>
      <c r="U2113" s="437" t="n"/>
      <c r="V2113" s="437" t="n"/>
      <c r="W2113" s="437" t="n">
        <v>0</v>
      </c>
      <c r="X2113" s="437" t="n">
        <v>1</v>
      </c>
      <c r="Y2113" s="437" t="n">
        <v>0</v>
      </c>
      <c r="Z2113" s="437" t="n"/>
      <c r="AA2113" s="437" t="n"/>
      <c r="AB2113" s="437" t="n"/>
    </row>
    <row r="2114">
      <c r="A2114" s="437" t="n">
        <v>50</v>
      </c>
      <c r="B2114" s="437" t="n">
        <v>0</v>
      </c>
      <c r="C2114" s="437" t="n">
        <v>0</v>
      </c>
      <c r="D2114" s="437" t="n">
        <v>1</v>
      </c>
      <c r="E2114" s="437" t="n">
        <v>209</v>
      </c>
      <c r="F2114" s="437">
        <f>ROUND(Source!W2090,O2114)</f>
        <v/>
      </c>
      <c r="G2114" s="437" t="inlineStr">
        <is>
          <t>ТранспМат</t>
        </is>
      </c>
      <c r="H2114" s="437" t="inlineStr">
        <is>
          <t>Транспорт материалов</t>
        </is>
      </c>
      <c r="I2114" s="437" t="n"/>
      <c r="J2114" s="437" t="n"/>
      <c r="K2114" s="437" t="n">
        <v>209</v>
      </c>
      <c r="L2114" s="437" t="n">
        <v>23</v>
      </c>
      <c r="M2114" s="437" t="n">
        <v>3</v>
      </c>
      <c r="N2114" s="437" t="inlineStr"/>
      <c r="O2114" s="437" t="n">
        <v>0</v>
      </c>
      <c r="P2114" s="437" t="n"/>
      <c r="Q2114" s="437" t="n"/>
      <c r="R2114" s="437" t="n"/>
      <c r="S2114" s="437" t="n"/>
      <c r="T2114" s="437" t="n"/>
      <c r="U2114" s="437" t="n"/>
      <c r="V2114" s="437" t="n"/>
      <c r="W2114" s="437" t="n">
        <v>0</v>
      </c>
      <c r="X2114" s="437" t="n">
        <v>1</v>
      </c>
      <c r="Y2114" s="437" t="n">
        <v>0</v>
      </c>
      <c r="Z2114" s="437" t="n"/>
      <c r="AA2114" s="437" t="n"/>
      <c r="AB2114" s="437" t="n"/>
    </row>
    <row r="2115">
      <c r="A2115" s="437" t="n">
        <v>50</v>
      </c>
      <c r="B2115" s="437" t="n">
        <v>0</v>
      </c>
      <c r="C2115" s="437" t="n">
        <v>0</v>
      </c>
      <c r="D2115" s="437" t="n">
        <v>1</v>
      </c>
      <c r="E2115" s="437" t="n">
        <v>233</v>
      </c>
      <c r="F2115" s="437">
        <f>ROUND(Source!BD2090,O2115)</f>
        <v/>
      </c>
      <c r="G2115" s="437" t="inlineStr">
        <is>
          <t>Перевозка</t>
        </is>
      </c>
      <c r="H2115" s="437" t="inlineStr">
        <is>
          <t>Перевозка грузов</t>
        </is>
      </c>
      <c r="I2115" s="437" t="n"/>
      <c r="J2115" s="437" t="n"/>
      <c r="K2115" s="437" t="n">
        <v>233</v>
      </c>
      <c r="L2115" s="437" t="n">
        <v>24</v>
      </c>
      <c r="M2115" s="437" t="n">
        <v>3</v>
      </c>
      <c r="N2115" s="437" t="inlineStr"/>
      <c r="O2115" s="437" t="n">
        <v>0</v>
      </c>
      <c r="P2115" s="437" t="n"/>
      <c r="Q2115" s="437" t="n"/>
      <c r="R2115" s="437" t="n"/>
      <c r="S2115" s="437" t="n"/>
      <c r="T2115" s="437" t="n"/>
      <c r="U2115" s="437" t="n"/>
      <c r="V2115" s="437" t="n"/>
      <c r="W2115" s="437" t="n">
        <v>0</v>
      </c>
      <c r="X2115" s="437" t="n">
        <v>1</v>
      </c>
      <c r="Y2115" s="437" t="n">
        <v>0</v>
      </c>
      <c r="Z2115" s="437" t="n"/>
      <c r="AA2115" s="437" t="n"/>
      <c r="AB2115" s="437" t="n"/>
    </row>
    <row r="2116">
      <c r="A2116" s="437" t="n">
        <v>50</v>
      </c>
      <c r="B2116" s="437" t="n">
        <v>0</v>
      </c>
      <c r="C2116" s="437" t="n">
        <v>0</v>
      </c>
      <c r="D2116" s="437" t="n">
        <v>1</v>
      </c>
      <c r="E2116" s="437" t="n">
        <v>210</v>
      </c>
      <c r="F2116" s="437">
        <f>ROUND(Source!X2090,O2116)</f>
        <v/>
      </c>
      <c r="G2116" s="437" t="inlineStr">
        <is>
          <t>НР</t>
        </is>
      </c>
      <c r="H2116" s="437" t="inlineStr">
        <is>
          <t>Накладные расходы</t>
        </is>
      </c>
      <c r="I2116" s="437" t="n"/>
      <c r="J2116" s="437" t="n"/>
      <c r="K2116" s="437" t="n">
        <v>210</v>
      </c>
      <c r="L2116" s="437" t="n">
        <v>25</v>
      </c>
      <c r="M2116" s="437" t="n">
        <v>3</v>
      </c>
      <c r="N2116" s="437" t="inlineStr"/>
      <c r="O2116" s="437" t="n">
        <v>0</v>
      </c>
      <c r="P2116" s="437" t="n"/>
      <c r="Q2116" s="437" t="n"/>
      <c r="R2116" s="437" t="n"/>
      <c r="S2116" s="437" t="n"/>
      <c r="T2116" s="437" t="n"/>
      <c r="U2116" s="437" t="n"/>
      <c r="V2116" s="437" t="n"/>
      <c r="W2116" s="437" t="n">
        <v>0</v>
      </c>
      <c r="X2116" s="437" t="n">
        <v>1</v>
      </c>
      <c r="Y2116" s="437" t="n">
        <v>0</v>
      </c>
      <c r="Z2116" s="437" t="n"/>
      <c r="AA2116" s="437" t="n"/>
      <c r="AB2116" s="437" t="n"/>
    </row>
    <row r="2117">
      <c r="A2117" s="437" t="n">
        <v>50</v>
      </c>
      <c r="B2117" s="437" t="n">
        <v>0</v>
      </c>
      <c r="C2117" s="437" t="n">
        <v>0</v>
      </c>
      <c r="D2117" s="437" t="n">
        <v>1</v>
      </c>
      <c r="E2117" s="437" t="n">
        <v>211</v>
      </c>
      <c r="F2117" s="437">
        <f>ROUND(Source!Y2090,O2117)</f>
        <v/>
      </c>
      <c r="G2117" s="437" t="inlineStr">
        <is>
          <t>СмПриб</t>
        </is>
      </c>
      <c r="H2117" s="437" t="inlineStr">
        <is>
          <t>Сметная прибыль</t>
        </is>
      </c>
      <c r="I2117" s="437" t="n"/>
      <c r="J2117" s="437" t="n"/>
      <c r="K2117" s="437" t="n">
        <v>211</v>
      </c>
      <c r="L2117" s="437" t="n">
        <v>26</v>
      </c>
      <c r="M2117" s="437" t="n">
        <v>3</v>
      </c>
      <c r="N2117" s="437" t="inlineStr"/>
      <c r="O2117" s="437" t="n">
        <v>0</v>
      </c>
      <c r="P2117" s="437" t="n"/>
      <c r="Q2117" s="437" t="n"/>
      <c r="R2117" s="437" t="n"/>
      <c r="S2117" s="437" t="n"/>
      <c r="T2117" s="437" t="n"/>
      <c r="U2117" s="437" t="n"/>
      <c r="V2117" s="437" t="n"/>
      <c r="W2117" s="437" t="n">
        <v>0</v>
      </c>
      <c r="X2117" s="437" t="n">
        <v>1</v>
      </c>
      <c r="Y2117" s="437" t="n">
        <v>0</v>
      </c>
      <c r="Z2117" s="437" t="n"/>
      <c r="AA2117" s="437" t="n"/>
      <c r="AB2117" s="437" t="n"/>
    </row>
    <row r="2118">
      <c r="A2118" s="437" t="n">
        <v>50</v>
      </c>
      <c r="B2118" s="437" t="n">
        <v>0</v>
      </c>
      <c r="C2118" s="437" t="n">
        <v>0</v>
      </c>
      <c r="D2118" s="437" t="n">
        <v>1</v>
      </c>
      <c r="E2118" s="437" t="n">
        <v>224</v>
      </c>
      <c r="F2118" s="437">
        <f>ROUND(Source!AR2090,O2118)</f>
        <v/>
      </c>
      <c r="G2118" s="437" t="inlineStr">
        <is>
          <t>Всего</t>
        </is>
      </c>
      <c r="H2118" s="437" t="inlineStr">
        <is>
          <t>Всего с НР и СП</t>
        </is>
      </c>
      <c r="I2118" s="437" t="n"/>
      <c r="J2118" s="437" t="n"/>
      <c r="K2118" s="437" t="n">
        <v>224</v>
      </c>
      <c r="L2118" s="437" t="n">
        <v>27</v>
      </c>
      <c r="M2118" s="437" t="n">
        <v>3</v>
      </c>
      <c r="N2118" s="437" t="inlineStr"/>
      <c r="O2118" s="437" t="n">
        <v>0</v>
      </c>
      <c r="P2118" s="437" t="n"/>
      <c r="Q2118" s="437" t="n"/>
      <c r="R2118" s="437" t="n"/>
      <c r="S2118" s="437" t="n"/>
      <c r="T2118" s="437" t="n"/>
      <c r="U2118" s="437" t="n"/>
      <c r="V2118" s="437" t="n"/>
      <c r="W2118" s="437" t="n">
        <v>0</v>
      </c>
      <c r="X2118" s="437" t="n">
        <v>1</v>
      </c>
      <c r="Y2118" s="437" t="n">
        <v>0</v>
      </c>
      <c r="Z2118" s="437" t="n"/>
      <c r="AA2118" s="437" t="n"/>
      <c r="AB2118" s="437" t="n"/>
    </row>
    <row r="2119">
      <c r="A2119" s="437" t="n">
        <v>50</v>
      </c>
      <c r="B2119" s="437" t="n">
        <v>0</v>
      </c>
      <c r="C2119" s="437" t="n">
        <v>0</v>
      </c>
      <c r="D2119" s="437" t="n">
        <v>2</v>
      </c>
      <c r="E2119" s="437" t="n">
        <v>0</v>
      </c>
      <c r="F2119" s="437">
        <f>ROUND(F2118,O2119)</f>
        <v/>
      </c>
      <c r="G2119" s="437" t="inlineStr">
        <is>
          <t>и1</t>
        </is>
      </c>
      <c r="H2119" s="437" t="inlineStr">
        <is>
          <t>Итого</t>
        </is>
      </c>
      <c r="I2119" s="437" t="n"/>
      <c r="J2119" s="437" t="n"/>
      <c r="K2119" s="437" t="n">
        <v>212</v>
      </c>
      <c r="L2119" s="437" t="n">
        <v>28</v>
      </c>
      <c r="M2119" s="437" t="n">
        <v>0</v>
      </c>
      <c r="N2119" s="437" t="inlineStr"/>
      <c r="O2119" s="437" t="n">
        <v>0</v>
      </c>
      <c r="P2119" s="437" t="n"/>
      <c r="Q2119" s="437" t="n"/>
      <c r="R2119" s="437" t="n"/>
      <c r="S2119" s="437" t="n"/>
      <c r="T2119" s="437" t="n"/>
      <c r="U2119" s="437" t="n"/>
      <c r="V2119" s="437" t="n"/>
      <c r="W2119" s="437" t="n">
        <v>0</v>
      </c>
      <c r="X2119" s="437" t="n">
        <v>1</v>
      </c>
      <c r="Y2119" s="437" t="n">
        <v>0</v>
      </c>
      <c r="Z2119" s="437" t="n"/>
      <c r="AA2119" s="437" t="n"/>
      <c r="AB2119" s="437" t="n"/>
    </row>
    <row r="2120">
      <c r="A2120" s="437" t="n">
        <v>50</v>
      </c>
      <c r="B2120" s="437" t="n">
        <v>0</v>
      </c>
      <c r="C2120" s="437" t="n">
        <v>0</v>
      </c>
      <c r="D2120" s="437" t="n">
        <v>2</v>
      </c>
      <c r="E2120" s="437" t="n">
        <v>0</v>
      </c>
      <c r="F2120" s="437">
        <f>ROUND(F2119*0.22,O2120)</f>
        <v/>
      </c>
      <c r="G2120" s="437" t="inlineStr">
        <is>
          <t>и2</t>
        </is>
      </c>
      <c r="H2120" s="437" t="inlineStr">
        <is>
          <t>НДС 22%</t>
        </is>
      </c>
      <c r="I2120" s="437" t="n"/>
      <c r="J2120" s="437" t="n"/>
      <c r="K2120" s="437" t="n">
        <v>212</v>
      </c>
      <c r="L2120" s="437" t="n">
        <v>29</v>
      </c>
      <c r="M2120" s="437" t="n">
        <v>0</v>
      </c>
      <c r="N2120" s="437" t="inlineStr"/>
      <c r="O2120" s="437" t="n">
        <v>0</v>
      </c>
      <c r="P2120" s="437" t="n"/>
      <c r="Q2120" s="437" t="n"/>
      <c r="R2120" s="437" t="n"/>
      <c r="S2120" s="437" t="n"/>
      <c r="T2120" s="437" t="n"/>
      <c r="U2120" s="437" t="n"/>
      <c r="V2120" s="437" t="n"/>
      <c r="W2120" s="437" t="n">
        <v>0</v>
      </c>
      <c r="X2120" s="437" t="n">
        <v>1</v>
      </c>
      <c r="Y2120" s="437" t="n">
        <v>0</v>
      </c>
      <c r="Z2120" s="437" t="n"/>
      <c r="AA2120" s="437" t="n"/>
      <c r="AB2120" s="437" t="n"/>
    </row>
    <row r="2121">
      <c r="A2121" s="437" t="n">
        <v>50</v>
      </c>
      <c r="B2121" s="437" t="n">
        <v>0</v>
      </c>
      <c r="C2121" s="437" t="n">
        <v>0</v>
      </c>
      <c r="D2121" s="437" t="n">
        <v>2</v>
      </c>
      <c r="E2121" s="437" t="n">
        <v>213</v>
      </c>
      <c r="F2121" s="437">
        <f>ROUND(F2119+F2120,O2121)</f>
        <v/>
      </c>
      <c r="G2121" s="437" t="inlineStr">
        <is>
          <t>и3</t>
        </is>
      </c>
      <c r="H2121" s="437" t="inlineStr">
        <is>
          <t>Всего</t>
        </is>
      </c>
      <c r="I2121" s="437" t="n"/>
      <c r="J2121" s="437" t="n"/>
      <c r="K2121" s="437" t="n">
        <v>212</v>
      </c>
      <c r="L2121" s="437" t="n">
        <v>30</v>
      </c>
      <c r="M2121" s="437" t="n">
        <v>0</v>
      </c>
      <c r="N2121" s="437" t="inlineStr"/>
      <c r="O2121" s="437" t="n">
        <v>0</v>
      </c>
      <c r="P2121" s="437" t="n"/>
      <c r="Q2121" s="437" t="n"/>
      <c r="R2121" s="437" t="n"/>
      <c r="S2121" s="437" t="n"/>
      <c r="T2121" s="437" t="n"/>
      <c r="U2121" s="437" t="n"/>
      <c r="V2121" s="437" t="n"/>
      <c r="W2121" s="437" t="n">
        <v>0</v>
      </c>
      <c r="X2121" s="437" t="n">
        <v>1</v>
      </c>
      <c r="Y2121" s="437" t="n">
        <v>0</v>
      </c>
      <c r="Z2121" s="437" t="n"/>
      <c r="AA2121" s="437" t="n"/>
      <c r="AB2121" s="437" t="n"/>
    </row>
    <row r="2122"/>
    <row r="2123">
      <c r="A2123" s="434" t="n">
        <v>3</v>
      </c>
      <c r="B2123" s="434" t="n">
        <v>0</v>
      </c>
      <c r="C2123" s="434" t="n"/>
      <c r="D2123" s="434">
        <f>ROW(A2129)</f>
        <v/>
      </c>
      <c r="E2123" s="434" t="n"/>
      <c r="F2123" s="434" t="inlineStr">
        <is>
          <t>Новая локальная смета</t>
        </is>
      </c>
      <c r="G2123" s="434" t="inlineStr">
        <is>
          <t>Первомайская 2</t>
        </is>
      </c>
      <c r="H2123" s="434" t="inlineStr"/>
      <c r="I2123" s="434" t="n">
        <v>0</v>
      </c>
      <c r="J2123" s="434" t="inlineStr"/>
      <c r="K2123" s="434" t="n">
        <v>0</v>
      </c>
      <c r="L2123" s="434" t="inlineStr">
        <is>
          <t>Новая локальная смета</t>
        </is>
      </c>
      <c r="M2123" s="434" t="inlineStr"/>
      <c r="N2123" s="434" t="n"/>
      <c r="O2123" s="434" t="n"/>
      <c r="P2123" s="434" t="n"/>
      <c r="Q2123" s="434" t="n"/>
      <c r="R2123" s="434" t="n"/>
      <c r="S2123" s="434" t="n">
        <v>0</v>
      </c>
      <c r="T2123" s="434" t="n"/>
      <c r="U2123" s="434" t="inlineStr"/>
      <c r="V2123" s="434" t="n">
        <v>0</v>
      </c>
      <c r="W2123" s="434" t="n"/>
      <c r="X2123" s="434" t="n"/>
      <c r="Y2123" s="434" t="n"/>
      <c r="Z2123" s="434" t="n"/>
      <c r="AA2123" s="434" t="n"/>
      <c r="AB2123" s="434" t="inlineStr"/>
      <c r="AC2123" s="434" t="inlineStr"/>
      <c r="AD2123" s="434" t="inlineStr"/>
      <c r="AE2123" s="434" t="inlineStr"/>
      <c r="AF2123" s="434" t="inlineStr"/>
      <c r="AG2123" s="434" t="inlineStr"/>
      <c r="AH2123" s="434" t="n"/>
      <c r="AI2123" s="434" t="n"/>
      <c r="AJ2123" s="434" t="n"/>
      <c r="AK2123" s="434" t="n"/>
      <c r="AL2123" s="434" t="n"/>
      <c r="AM2123" s="434" t="n"/>
      <c r="AN2123" s="434" t="n"/>
      <c r="AO2123" s="434" t="n"/>
      <c r="AP2123" s="434" t="inlineStr"/>
      <c r="AQ2123" s="434" t="inlineStr"/>
      <c r="AR2123" s="434" t="inlineStr"/>
      <c r="AS2123" s="434" t="n"/>
      <c r="AT2123" s="434" t="n"/>
      <c r="AU2123" s="434" t="n"/>
      <c r="AV2123" s="434" t="n"/>
      <c r="AW2123" s="434" t="n"/>
      <c r="AX2123" s="434" t="n"/>
      <c r="AY2123" s="434" t="n"/>
      <c r="AZ2123" s="434" t="inlineStr"/>
      <c r="BA2123" s="434" t="n"/>
      <c r="BB2123" s="434" t="inlineStr"/>
      <c r="BC2123" s="434" t="inlineStr"/>
      <c r="BD2123" s="434" t="inlineStr"/>
      <c r="BE2123" s="434" t="inlineStr"/>
      <c r="BF2123" s="434" t="inlineStr"/>
      <c r="BG2123" s="434" t="inlineStr"/>
      <c r="BH2123" s="434" t="inlineStr"/>
      <c r="BI2123" s="434" t="inlineStr"/>
      <c r="BJ2123" s="434" t="inlineStr"/>
      <c r="BK2123" s="434" t="inlineStr"/>
      <c r="BL2123" s="434" t="inlineStr"/>
      <c r="BM2123" s="434" t="inlineStr"/>
      <c r="BN2123" s="434" t="inlineStr"/>
      <c r="BO2123" s="434" t="inlineStr"/>
      <c r="BP2123" s="434" t="inlineStr"/>
      <c r="BQ2123" s="434" t="n"/>
      <c r="BR2123" s="434" t="n"/>
      <c r="BS2123" s="434" t="n"/>
      <c r="BT2123" s="434" t="n"/>
      <c r="BU2123" s="434" t="n"/>
      <c r="BV2123" s="434" t="n"/>
      <c r="BW2123" s="434" t="n"/>
      <c r="BX2123" s="434" t="n">
        <v>0</v>
      </c>
      <c r="BY2123" s="434" t="n"/>
      <c r="BZ2123" s="434" t="n"/>
      <c r="CA2123" s="434" t="n"/>
      <c r="CB2123" s="434" t="n"/>
      <c r="CC2123" s="434" t="n"/>
      <c r="CD2123" s="434" t="n"/>
      <c r="CE2123" s="434" t="n"/>
      <c r="CF2123" s="434" t="n">
        <v>0</v>
      </c>
      <c r="CG2123" s="434" t="n">
        <v>0</v>
      </c>
      <c r="CH2123" s="434" t="n"/>
      <c r="CI2123" s="434" t="inlineStr"/>
      <c r="CJ2123" s="434" t="inlineStr"/>
      <c r="CK2123" t="inlineStr"/>
      <c r="CL2123" t="inlineStr"/>
      <c r="CM2123" t="inlineStr"/>
      <c r="CN2123" t="inlineStr"/>
      <c r="CO2123" t="inlineStr"/>
      <c r="CP2123" t="inlineStr"/>
      <c r="CQ2123" t="inlineStr"/>
    </row>
    <row r="2124"/>
    <row r="2125">
      <c r="A2125" s="435" t="n">
        <v>52</v>
      </c>
      <c r="B2125" s="435">
        <f>B2129</f>
        <v/>
      </c>
      <c r="C2125" s="435">
        <f>C2129</f>
        <v/>
      </c>
      <c r="D2125" s="435">
        <f>D2129</f>
        <v/>
      </c>
      <c r="E2125" s="435">
        <f>E2129</f>
        <v/>
      </c>
      <c r="F2125" s="435">
        <f>F2129</f>
        <v/>
      </c>
      <c r="G2125" s="435">
        <f>G2129</f>
        <v/>
      </c>
      <c r="H2125" s="435" t="n"/>
      <c r="I2125" s="435" t="n"/>
      <c r="J2125" s="435" t="n"/>
      <c r="K2125" s="435" t="n"/>
      <c r="L2125" s="435" t="n"/>
      <c r="M2125" s="435" t="n"/>
      <c r="N2125" s="435" t="n"/>
      <c r="O2125" s="435">
        <f>O2129</f>
        <v/>
      </c>
      <c r="P2125" s="435">
        <f>P2129</f>
        <v/>
      </c>
      <c r="Q2125" s="435">
        <f>Q2129</f>
        <v/>
      </c>
      <c r="R2125" s="435">
        <f>R2129</f>
        <v/>
      </c>
      <c r="S2125" s="435">
        <f>S2129</f>
        <v/>
      </c>
      <c r="T2125" s="435">
        <f>T2129</f>
        <v/>
      </c>
      <c r="U2125" s="435">
        <f>U2129</f>
        <v/>
      </c>
      <c r="V2125" s="435">
        <f>V2129</f>
        <v/>
      </c>
      <c r="W2125" s="435">
        <f>W2129</f>
        <v/>
      </c>
      <c r="X2125" s="435">
        <f>X2129</f>
        <v/>
      </c>
      <c r="Y2125" s="435">
        <f>Y2129</f>
        <v/>
      </c>
      <c r="Z2125" s="435">
        <f>Z2129</f>
        <v/>
      </c>
      <c r="AA2125" s="435">
        <f>AA2129</f>
        <v/>
      </c>
      <c r="AB2125" s="435">
        <f>AB2129</f>
        <v/>
      </c>
      <c r="AC2125" s="435">
        <f>AC2129</f>
        <v/>
      </c>
      <c r="AD2125" s="435">
        <f>AD2129</f>
        <v/>
      </c>
      <c r="AE2125" s="435">
        <f>AE2129</f>
        <v/>
      </c>
      <c r="AF2125" s="435">
        <f>AF2129</f>
        <v/>
      </c>
      <c r="AG2125" s="435">
        <f>AG2129</f>
        <v/>
      </c>
      <c r="AH2125" s="435">
        <f>AH2129</f>
        <v/>
      </c>
      <c r="AI2125" s="435">
        <f>AI2129</f>
        <v/>
      </c>
      <c r="AJ2125" s="435">
        <f>AJ2129</f>
        <v/>
      </c>
      <c r="AK2125" s="435">
        <f>AK2129</f>
        <v/>
      </c>
      <c r="AL2125" s="435">
        <f>AL2129</f>
        <v/>
      </c>
      <c r="AM2125" s="435">
        <f>AM2129</f>
        <v/>
      </c>
      <c r="AN2125" s="435">
        <f>AN2129</f>
        <v/>
      </c>
      <c r="AO2125" s="435">
        <f>AO2129</f>
        <v/>
      </c>
      <c r="AP2125" s="435">
        <f>AP2129</f>
        <v/>
      </c>
      <c r="AQ2125" s="435">
        <f>AQ2129</f>
        <v/>
      </c>
      <c r="AR2125" s="435">
        <f>AR2129</f>
        <v/>
      </c>
      <c r="AS2125" s="435">
        <f>AS2129</f>
        <v/>
      </c>
      <c r="AT2125" s="435">
        <f>AT2129</f>
        <v/>
      </c>
      <c r="AU2125" s="435">
        <f>AU2129</f>
        <v/>
      </c>
      <c r="AV2125" s="435">
        <f>AV2129</f>
        <v/>
      </c>
      <c r="AW2125" s="435">
        <f>AW2129</f>
        <v/>
      </c>
      <c r="AX2125" s="435">
        <f>AX2129</f>
        <v/>
      </c>
      <c r="AY2125" s="435">
        <f>AY2129</f>
        <v/>
      </c>
      <c r="AZ2125" s="435">
        <f>AZ2129</f>
        <v/>
      </c>
      <c r="BA2125" s="435">
        <f>BA2129</f>
        <v/>
      </c>
      <c r="BB2125" s="435">
        <f>BB2129</f>
        <v/>
      </c>
      <c r="BC2125" s="435">
        <f>BC2129</f>
        <v/>
      </c>
      <c r="BD2125" s="435">
        <f>BD2129</f>
        <v/>
      </c>
      <c r="BE2125" s="435">
        <f>BE2129</f>
        <v/>
      </c>
      <c r="BF2125" s="435">
        <f>BF2129</f>
        <v/>
      </c>
      <c r="BG2125" s="435">
        <f>BG2129</f>
        <v/>
      </c>
      <c r="BH2125" s="435">
        <f>BH2129</f>
        <v/>
      </c>
      <c r="BI2125" s="435">
        <f>BI2129</f>
        <v/>
      </c>
      <c r="BJ2125" s="435">
        <f>BJ2129</f>
        <v/>
      </c>
      <c r="BK2125" s="435">
        <f>BK2129</f>
        <v/>
      </c>
      <c r="BL2125" s="435">
        <f>BL2129</f>
        <v/>
      </c>
      <c r="BM2125" s="435">
        <f>BM2129</f>
        <v/>
      </c>
      <c r="BN2125" s="435">
        <f>BN2129</f>
        <v/>
      </c>
      <c r="BO2125" s="435">
        <f>BO2129</f>
        <v/>
      </c>
      <c r="BP2125" s="435">
        <f>BP2129</f>
        <v/>
      </c>
      <c r="BQ2125" s="435">
        <f>BQ2129</f>
        <v/>
      </c>
      <c r="BR2125" s="435">
        <f>BR2129</f>
        <v/>
      </c>
      <c r="BS2125" s="435">
        <f>BS2129</f>
        <v/>
      </c>
      <c r="BT2125" s="435">
        <f>BT2129</f>
        <v/>
      </c>
      <c r="BU2125" s="435">
        <f>BU2129</f>
        <v/>
      </c>
      <c r="BV2125" s="435">
        <f>BV2129</f>
        <v/>
      </c>
      <c r="BW2125" s="435">
        <f>BW2129</f>
        <v/>
      </c>
      <c r="BX2125" s="435">
        <f>BX2129</f>
        <v/>
      </c>
      <c r="BY2125" s="435">
        <f>BY2129</f>
        <v/>
      </c>
      <c r="BZ2125" s="435">
        <f>BZ2129</f>
        <v/>
      </c>
      <c r="CA2125" s="435">
        <f>CA2129</f>
        <v/>
      </c>
      <c r="CB2125" s="435">
        <f>CB2129</f>
        <v/>
      </c>
      <c r="CC2125" s="435">
        <f>CC2129</f>
        <v/>
      </c>
      <c r="CD2125" s="435">
        <f>CD2129</f>
        <v/>
      </c>
      <c r="CE2125" s="435">
        <f>CE2129</f>
        <v/>
      </c>
      <c r="CF2125" s="435">
        <f>CF2129</f>
        <v/>
      </c>
      <c r="CG2125" s="435">
        <f>CG2129</f>
        <v/>
      </c>
      <c r="CH2125" s="435">
        <f>CH2129</f>
        <v/>
      </c>
      <c r="CI2125" s="435">
        <f>CI2129</f>
        <v/>
      </c>
      <c r="CJ2125" s="435">
        <f>CJ2129</f>
        <v/>
      </c>
      <c r="CK2125" s="435">
        <f>CK2129</f>
        <v/>
      </c>
      <c r="CL2125" s="435">
        <f>CL2129</f>
        <v/>
      </c>
      <c r="CM2125" s="435">
        <f>CM2129</f>
        <v/>
      </c>
      <c r="CN2125" s="435">
        <f>CN2129</f>
        <v/>
      </c>
      <c r="CO2125" s="435">
        <f>CO2129</f>
        <v/>
      </c>
      <c r="CP2125" s="435">
        <f>CP2129</f>
        <v/>
      </c>
      <c r="CQ2125" s="435">
        <f>CQ2129</f>
        <v/>
      </c>
      <c r="CR2125" s="435">
        <f>CR2129</f>
        <v/>
      </c>
      <c r="CS2125" s="435">
        <f>CS2129</f>
        <v/>
      </c>
      <c r="CT2125" s="435">
        <f>CT2129</f>
        <v/>
      </c>
      <c r="CU2125" s="435">
        <f>CU2129</f>
        <v/>
      </c>
      <c r="CV2125" s="435">
        <f>CV2129</f>
        <v/>
      </c>
      <c r="CW2125" s="435">
        <f>CW2129</f>
        <v/>
      </c>
      <c r="CX2125" s="435">
        <f>CX2129</f>
        <v/>
      </c>
      <c r="CY2125" s="435">
        <f>CY2129</f>
        <v/>
      </c>
      <c r="CZ2125" s="435">
        <f>CZ2129</f>
        <v/>
      </c>
      <c r="DA2125" s="435">
        <f>DA2129</f>
        <v/>
      </c>
      <c r="DB2125" s="435">
        <f>DB2129</f>
        <v/>
      </c>
      <c r="DC2125" s="435">
        <f>DC2129</f>
        <v/>
      </c>
      <c r="DD2125" s="435">
        <f>DD2129</f>
        <v/>
      </c>
      <c r="DE2125" s="435">
        <f>DE2129</f>
        <v/>
      </c>
      <c r="DF2125" s="435">
        <f>DF2129</f>
        <v/>
      </c>
      <c r="DG2125" s="436">
        <f>DG2129</f>
        <v/>
      </c>
      <c r="DH2125" s="436">
        <f>DH2129</f>
        <v/>
      </c>
      <c r="DI2125" s="436">
        <f>DI2129</f>
        <v/>
      </c>
      <c r="DJ2125" s="436">
        <f>DJ2129</f>
        <v/>
      </c>
      <c r="DK2125" s="436">
        <f>DK2129</f>
        <v/>
      </c>
      <c r="DL2125" s="436">
        <f>DL2129</f>
        <v/>
      </c>
      <c r="DM2125" s="436">
        <f>DM2129</f>
        <v/>
      </c>
      <c r="DN2125" s="436">
        <f>DN2129</f>
        <v/>
      </c>
      <c r="DO2125" s="436">
        <f>DO2129</f>
        <v/>
      </c>
      <c r="DP2125" s="436">
        <f>DP2129</f>
        <v/>
      </c>
      <c r="DQ2125" s="436">
        <f>DQ2129</f>
        <v/>
      </c>
      <c r="DR2125" s="436">
        <f>DR2129</f>
        <v/>
      </c>
      <c r="DS2125" s="436">
        <f>DS2129</f>
        <v/>
      </c>
      <c r="DT2125" s="436">
        <f>DT2129</f>
        <v/>
      </c>
      <c r="DU2125" s="436">
        <f>DU2129</f>
        <v/>
      </c>
      <c r="DV2125" s="436">
        <f>DV2129</f>
        <v/>
      </c>
      <c r="DW2125" s="436">
        <f>DW2129</f>
        <v/>
      </c>
      <c r="DX2125" s="436">
        <f>DX2129</f>
        <v/>
      </c>
      <c r="DY2125" s="436">
        <f>DY2129</f>
        <v/>
      </c>
      <c r="DZ2125" s="436">
        <f>DZ2129</f>
        <v/>
      </c>
      <c r="EA2125" s="436">
        <f>EA2129</f>
        <v/>
      </c>
      <c r="EB2125" s="436">
        <f>EB2129</f>
        <v/>
      </c>
      <c r="EC2125" s="436">
        <f>EC2129</f>
        <v/>
      </c>
      <c r="ED2125" s="436">
        <f>ED2129</f>
        <v/>
      </c>
      <c r="EE2125" s="436">
        <f>EE2129</f>
        <v/>
      </c>
      <c r="EF2125" s="436">
        <f>EF2129</f>
        <v/>
      </c>
      <c r="EG2125" s="436">
        <f>EG2129</f>
        <v/>
      </c>
      <c r="EH2125" s="436">
        <f>EH2129</f>
        <v/>
      </c>
      <c r="EI2125" s="436">
        <f>EI2129</f>
        <v/>
      </c>
      <c r="EJ2125" s="436">
        <f>EJ2129</f>
        <v/>
      </c>
      <c r="EK2125" s="436">
        <f>EK2129</f>
        <v/>
      </c>
      <c r="EL2125" s="436">
        <f>EL2129</f>
        <v/>
      </c>
      <c r="EM2125" s="436">
        <f>EM2129</f>
        <v/>
      </c>
      <c r="EN2125" s="436">
        <f>EN2129</f>
        <v/>
      </c>
      <c r="EO2125" s="436">
        <f>EO2129</f>
        <v/>
      </c>
      <c r="EP2125" s="436">
        <f>EP2129</f>
        <v/>
      </c>
      <c r="EQ2125" s="436">
        <f>EQ2129</f>
        <v/>
      </c>
      <c r="ER2125" s="436">
        <f>ER2129</f>
        <v/>
      </c>
      <c r="ES2125" s="436">
        <f>ES2129</f>
        <v/>
      </c>
      <c r="ET2125" s="436">
        <f>ET2129</f>
        <v/>
      </c>
      <c r="EU2125" s="436">
        <f>EU2129</f>
        <v/>
      </c>
      <c r="EV2125" s="436">
        <f>EV2129</f>
        <v/>
      </c>
      <c r="EW2125" s="436">
        <f>EW2129</f>
        <v/>
      </c>
      <c r="EX2125" s="436">
        <f>EX2129</f>
        <v/>
      </c>
      <c r="EY2125" s="436">
        <f>EY2129</f>
        <v/>
      </c>
      <c r="EZ2125" s="436">
        <f>EZ2129</f>
        <v/>
      </c>
      <c r="FA2125" s="436">
        <f>FA2129</f>
        <v/>
      </c>
      <c r="FB2125" s="436">
        <f>FB2129</f>
        <v/>
      </c>
      <c r="FC2125" s="436">
        <f>FC2129</f>
        <v/>
      </c>
      <c r="FD2125" s="436">
        <f>FD2129</f>
        <v/>
      </c>
      <c r="FE2125" s="436">
        <f>FE2129</f>
        <v/>
      </c>
      <c r="FF2125" s="436">
        <f>FF2129</f>
        <v/>
      </c>
      <c r="FG2125" s="436">
        <f>FG2129</f>
        <v/>
      </c>
      <c r="FH2125" s="436">
        <f>FH2129</f>
        <v/>
      </c>
      <c r="FI2125" s="436">
        <f>FI2129</f>
        <v/>
      </c>
      <c r="FJ2125" s="436">
        <f>FJ2129</f>
        <v/>
      </c>
      <c r="FK2125" s="436">
        <f>FK2129</f>
        <v/>
      </c>
      <c r="FL2125" s="436">
        <f>FL2129</f>
        <v/>
      </c>
      <c r="FM2125" s="436">
        <f>FM2129</f>
        <v/>
      </c>
      <c r="FN2125" s="436">
        <f>FN2129</f>
        <v/>
      </c>
      <c r="FO2125" s="436">
        <f>FO2129</f>
        <v/>
      </c>
      <c r="FP2125" s="436">
        <f>FP2129</f>
        <v/>
      </c>
      <c r="FQ2125" s="436">
        <f>FQ2129</f>
        <v/>
      </c>
      <c r="FR2125" s="436">
        <f>FR2129</f>
        <v/>
      </c>
      <c r="FS2125" s="436">
        <f>FS2129</f>
        <v/>
      </c>
      <c r="FT2125" s="436">
        <f>FT2129</f>
        <v/>
      </c>
      <c r="FU2125" s="436">
        <f>FU2129</f>
        <v/>
      </c>
      <c r="FV2125" s="436">
        <f>FV2129</f>
        <v/>
      </c>
      <c r="FW2125" s="436">
        <f>FW2129</f>
        <v/>
      </c>
      <c r="FX2125" s="436">
        <f>FX2129</f>
        <v/>
      </c>
      <c r="FY2125" s="436">
        <f>FY2129</f>
        <v/>
      </c>
      <c r="FZ2125" s="436">
        <f>FZ2129</f>
        <v/>
      </c>
      <c r="GA2125" s="436">
        <f>GA2129</f>
        <v/>
      </c>
      <c r="GB2125" s="436">
        <f>GB2129</f>
        <v/>
      </c>
      <c r="GC2125" s="436">
        <f>GC2129</f>
        <v/>
      </c>
      <c r="GD2125" s="436">
        <f>GD2129</f>
        <v/>
      </c>
      <c r="GE2125" s="436">
        <f>GE2129</f>
        <v/>
      </c>
      <c r="GF2125" s="436">
        <f>GF2129</f>
        <v/>
      </c>
      <c r="GG2125" s="436">
        <f>GG2129</f>
        <v/>
      </c>
      <c r="GH2125" s="436">
        <f>GH2129</f>
        <v/>
      </c>
      <c r="GI2125" s="436">
        <f>GI2129</f>
        <v/>
      </c>
      <c r="GJ2125" s="436">
        <f>GJ2129</f>
        <v/>
      </c>
      <c r="GK2125" s="436">
        <f>GK2129</f>
        <v/>
      </c>
      <c r="GL2125" s="436">
        <f>GL2129</f>
        <v/>
      </c>
      <c r="GM2125" s="436">
        <f>GM2129</f>
        <v/>
      </c>
      <c r="GN2125" s="436">
        <f>GN2129</f>
        <v/>
      </c>
      <c r="GO2125" s="436">
        <f>GO2129</f>
        <v/>
      </c>
      <c r="GP2125" s="436">
        <f>GP2129</f>
        <v/>
      </c>
      <c r="GQ2125" s="436">
        <f>GQ2129</f>
        <v/>
      </c>
      <c r="GR2125" s="436">
        <f>GR2129</f>
        <v/>
      </c>
      <c r="GS2125" s="436">
        <f>GS2129</f>
        <v/>
      </c>
      <c r="GT2125" s="436">
        <f>GT2129</f>
        <v/>
      </c>
      <c r="GU2125" s="436">
        <f>GU2129</f>
        <v/>
      </c>
      <c r="GV2125" s="436">
        <f>GV2129</f>
        <v/>
      </c>
      <c r="GW2125" s="436">
        <f>GW2129</f>
        <v/>
      </c>
      <c r="GX2125" s="436">
        <f>GX2129</f>
        <v/>
      </c>
    </row>
    <row r="2126"/>
    <row r="2127">
      <c r="A2127" t="n">
        <v>17</v>
      </c>
      <c r="B2127" t="n">
        <v>0</v>
      </c>
      <c r="C2127">
        <f>ROW(SmtRes!A875)</f>
        <v/>
      </c>
      <c r="D2127">
        <f>ROW(EtalonRes!A810)</f>
        <v/>
      </c>
      <c r="E2127" t="inlineStr">
        <is>
          <t>1</t>
        </is>
      </c>
      <c r="F2127" t="inlineStr">
        <is>
          <t>16-07-005-1</t>
        </is>
      </c>
      <c r="G2127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127" t="inlineStr">
        <is>
          <t>100 м трубопровода</t>
        </is>
      </c>
      <c r="I2127">
        <f>ROUND(ROUND(18/100,4),7)</f>
        <v/>
      </c>
      <c r="J2127" t="n">
        <v>0</v>
      </c>
      <c r="K2127">
        <f>ROUND(ROUND(18/100,4),7)</f>
        <v/>
      </c>
      <c r="O2127">
        <f>ROUND(CP2127,0)</f>
        <v/>
      </c>
      <c r="P2127">
        <f>ROUND(CQ2127*I2127,0)</f>
        <v/>
      </c>
      <c r="Q2127">
        <f>(ROUND((ROUND((((ET2127*ROUND(3,7)))*I2127),0)*BB2127),0)+ROUND((ROUND(((AE2127-((EU2127*ROUND(3,7))))*I2127),0)*BS2127),0))</f>
        <v/>
      </c>
      <c r="R2127">
        <f>(ROUND((ROUND((((EU2127*ROUND(3,7)))*I2127),0)*BS2127),0)+ROUND((ROUND(((AE2127-((EU2127*ROUND(3,7))))*I2127),0)*BS2127),0))</f>
        <v/>
      </c>
      <c r="S2127">
        <f>ROUND(CT2127*I2127,0)</f>
        <v/>
      </c>
      <c r="T2127">
        <f>ROUND(CU2127*I2127,0)</f>
        <v/>
      </c>
      <c r="U2127">
        <f>ROUND(CV2127*I2127,7)</f>
        <v/>
      </c>
      <c r="V2127">
        <f>ROUND(CW2127*I2127,7)</f>
        <v/>
      </c>
      <c r="W2127">
        <f>ROUND(CX2127*I2127,0)</f>
        <v/>
      </c>
      <c r="X2127">
        <f>ROUND(CY2127,0)</f>
        <v/>
      </c>
      <c r="Y2127">
        <f>ROUND(CZ2127,0)</f>
        <v/>
      </c>
      <c r="AA2127" t="n">
        <v>78869116</v>
      </c>
      <c r="AB2127">
        <f>ROUND((AC2127+AD2127+AF2127),2)</f>
        <v/>
      </c>
      <c r="AC2127">
        <f>ROUND(((ES2127*ROUND(3,7))),2)</f>
        <v/>
      </c>
      <c r="AD2127">
        <f>ROUND(((((ET2127*ROUND(3,7)))-((EU2127*ROUND(3,7))))+AE2127),2)</f>
        <v/>
      </c>
      <c r="AE2127">
        <f>ROUND(((EU2127*ROUND(3,7))),2)</f>
        <v/>
      </c>
      <c r="AF2127">
        <f>ROUND(((EV2127*ROUND(3,7))),2)</f>
        <v/>
      </c>
      <c r="AG2127">
        <f>ROUND((AP2127),2)</f>
        <v/>
      </c>
      <c r="AH2127">
        <f>((EW2127*ROUND(3,7)))</f>
        <v/>
      </c>
      <c r="AI2127">
        <f>((EX2127*ROUND(3,7)))</f>
        <v/>
      </c>
      <c r="AJ2127">
        <f>(AS2127)</f>
        <v/>
      </c>
      <c r="AK2127" t="n">
        <v>107.11</v>
      </c>
      <c r="AL2127" t="n">
        <v>4.28</v>
      </c>
      <c r="AM2127" t="n">
        <v>44.51</v>
      </c>
      <c r="AN2127" t="n">
        <v>0</v>
      </c>
      <c r="AO2127" t="n">
        <v>58.32</v>
      </c>
      <c r="AP2127" t="n">
        <v>0</v>
      </c>
      <c r="AQ2127" t="n">
        <v>5.01</v>
      </c>
      <c r="AR2127" t="n">
        <v>0</v>
      </c>
      <c r="AS2127" t="n">
        <v>0</v>
      </c>
      <c r="AT2127" t="n">
        <v>121</v>
      </c>
      <c r="AU2127" t="n">
        <v>72</v>
      </c>
      <c r="AV2127" t="n">
        <v>1</v>
      </c>
      <c r="AW2127" t="n">
        <v>1</v>
      </c>
      <c r="AZ2127" t="n">
        <v>1</v>
      </c>
      <c r="BA2127" t="n">
        <v>52.25</v>
      </c>
      <c r="BB2127" t="n">
        <v>5.97</v>
      </c>
      <c r="BC2127" t="n">
        <v>11.38</v>
      </c>
      <c r="BD2127" t="inlineStr"/>
      <c r="BE2127" t="inlineStr"/>
      <c r="BF2127" t="inlineStr"/>
      <c r="BG2127" t="inlineStr"/>
      <c r="BH2127" t="n">
        <v>0</v>
      </c>
      <c r="BI2127" t="n">
        <v>1</v>
      </c>
      <c r="BJ2127" t="inlineStr">
        <is>
          <t>ТЕР Московской обл., 16-07-005-1, приказ Минстроя России №675/пр от 28.02.2017 № 260/пр</t>
        </is>
      </c>
      <c r="BM2127" t="n">
        <v>16001</v>
      </c>
      <c r="BN2127" t="n">
        <v>0</v>
      </c>
      <c r="BO2127" t="inlineStr">
        <is>
          <t>16-07-005-1</t>
        </is>
      </c>
      <c r="BP2127" t="n">
        <v>1</v>
      </c>
      <c r="BQ2127" t="n">
        <v>2</v>
      </c>
      <c r="BR2127" t="n">
        <v>0</v>
      </c>
      <c r="BS2127" t="n">
        <v>52.25</v>
      </c>
      <c r="BT2127" t="n">
        <v>1</v>
      </c>
      <c r="BU2127" t="n">
        <v>1</v>
      </c>
      <c r="BV2127" t="n">
        <v>1</v>
      </c>
      <c r="BW2127" t="n">
        <v>1</v>
      </c>
      <c r="BX2127" t="n">
        <v>1</v>
      </c>
      <c r="BY2127" t="inlineStr"/>
      <c r="BZ2127" t="n">
        <v>121</v>
      </c>
      <c r="CA2127" t="n">
        <v>72</v>
      </c>
      <c r="CB2127" t="inlineStr"/>
      <c r="CE2127" t="n">
        <v>12</v>
      </c>
      <c r="CF2127" t="n">
        <v>0</v>
      </c>
      <c r="CG2127" t="n">
        <v>0</v>
      </c>
      <c r="CM2127" t="n">
        <v>0</v>
      </c>
      <c r="CN2127" t="inlineStr"/>
      <c r="CO2127" t="n">
        <v>0</v>
      </c>
      <c r="CP2127">
        <f>(P2127+Q2127+S2127)</f>
        <v/>
      </c>
      <c r="CQ2127">
        <f>AC2127*BC2127</f>
        <v/>
      </c>
      <c r="CR2127">
        <f>(ROUND((ROUND((((ET2127*ROUND(3,7)))*1),0)*BB2127),0)+ROUND((ROUND(((AE2127-((EU2127*ROUND(3,7))))*1),0)*BS2127),0))</f>
        <v/>
      </c>
      <c r="CS2127">
        <f>(ROUND((ROUND((((EU2127*ROUND(3,7)))*1),0)*BS2127),0)+ROUND((ROUND(((AE2127-((EU2127*ROUND(3,7))))*1),0)*BS2127),0))</f>
        <v/>
      </c>
      <c r="CT2127">
        <f>AF2127*BA2127</f>
        <v/>
      </c>
      <c r="CU2127">
        <f>AG2127</f>
        <v/>
      </c>
      <c r="CV2127">
        <f>AH2127</f>
        <v/>
      </c>
      <c r="CW2127">
        <f>AI2127</f>
        <v/>
      </c>
      <c r="CX2127">
        <f>AJ2127</f>
        <v/>
      </c>
      <c r="CY2127">
        <f>(((S2127+R2127)*AT2127)/100)</f>
        <v/>
      </c>
      <c r="CZ2127">
        <f>(((S2127+R2127)*AU2127)/100)</f>
        <v/>
      </c>
      <c r="DC2127" t="inlineStr"/>
      <c r="DD2127" t="inlineStr">
        <is>
          <t>)*3</t>
        </is>
      </c>
      <c r="DE2127" t="inlineStr">
        <is>
          <t>)*3</t>
        </is>
      </c>
      <c r="DF2127" t="inlineStr">
        <is>
          <t>)*3</t>
        </is>
      </c>
      <c r="DG2127" t="inlineStr">
        <is>
          <t>)*3</t>
        </is>
      </c>
      <c r="DH2127" t="inlineStr"/>
      <c r="DI2127" t="inlineStr">
        <is>
          <t>)*3</t>
        </is>
      </c>
      <c r="DJ2127" t="inlineStr">
        <is>
          <t>)*3</t>
        </is>
      </c>
      <c r="DK2127" t="inlineStr"/>
      <c r="DL2127" t="inlineStr"/>
      <c r="DM2127" t="inlineStr"/>
      <c r="DN2127" t="n">
        <v>0</v>
      </c>
      <c r="DO2127" t="n">
        <v>0</v>
      </c>
      <c r="DP2127" t="n">
        <v>1</v>
      </c>
      <c r="DQ2127" t="n">
        <v>1</v>
      </c>
      <c r="DU2127" t="n">
        <v>1013</v>
      </c>
      <c r="DV2127" t="inlineStr">
        <is>
          <t>100 м трубопровода</t>
        </is>
      </c>
      <c r="DW2127" t="inlineStr">
        <is>
          <t>100 м трубопровода</t>
        </is>
      </c>
      <c r="DX2127" t="n">
        <v>1</v>
      </c>
      <c r="DZ2127" t="inlineStr"/>
      <c r="EA2127" t="inlineStr"/>
      <c r="EB2127" t="inlineStr"/>
      <c r="EC2127" t="inlineStr"/>
      <c r="EE2127" t="n">
        <v>78725882</v>
      </c>
      <c r="EF2127" t="n">
        <v>2</v>
      </c>
      <c r="EG2127" t="inlineStr">
        <is>
          <t>Общестроительные работы</t>
        </is>
      </c>
      <c r="EH2127" t="n">
        <v>16</v>
      </c>
      <c r="EI21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127" t="n">
        <v>1</v>
      </c>
      <c r="EK2127" t="n">
        <v>16001</v>
      </c>
      <c r="EL2127" t="inlineStr">
        <is>
          <t>Трубопроводы внутренние</t>
        </is>
      </c>
      <c r="EM2127" t="inlineStr">
        <is>
          <t>ФЕР-16</t>
        </is>
      </c>
      <c r="EO2127" t="inlineStr"/>
      <c r="EQ2127" t="n">
        <v>0</v>
      </c>
      <c r="ER2127" t="n">
        <v>107.11</v>
      </c>
      <c r="ES2127" t="n">
        <v>4.28</v>
      </c>
      <c r="ET2127" t="n">
        <v>44.51</v>
      </c>
      <c r="EU2127" t="n">
        <v>0</v>
      </c>
      <c r="EV2127" t="n">
        <v>58.32</v>
      </c>
      <c r="EW2127" t="n">
        <v>5.01</v>
      </c>
      <c r="EX2127" t="n">
        <v>0</v>
      </c>
      <c r="EY2127" t="n">
        <v>0</v>
      </c>
      <c r="FQ2127" t="n">
        <v>0</v>
      </c>
      <c r="FR2127" t="n">
        <v>0</v>
      </c>
      <c r="FS2127" t="n">
        <v>0</v>
      </c>
      <c r="FX2127" t="n">
        <v>121</v>
      </c>
      <c r="FY2127" t="n">
        <v>72</v>
      </c>
      <c r="GA2127" t="inlineStr"/>
      <c r="GD2127" t="n">
        <v>1</v>
      </c>
      <c r="GF2127" t="n">
        <v>635989612</v>
      </c>
      <c r="GG2127" t="n">
        <v>2</v>
      </c>
      <c r="GH2127" t="n">
        <v>1</v>
      </c>
      <c r="GI2127" t="n">
        <v>2</v>
      </c>
      <c r="GJ2127" t="n">
        <v>0</v>
      </c>
      <c r="GK2127" t="n">
        <v>0</v>
      </c>
      <c r="GL2127">
        <f>ROUND(IF(AND(BH2127=3,BI2127=3,FS2127&lt;&gt;0),P2127,0),0)</f>
        <v/>
      </c>
      <c r="GM2127">
        <f>ROUND(O2127+X2127+Y2127,0)+GX2127</f>
        <v/>
      </c>
      <c r="GN2127">
        <f>IF(OR(BI2127=0,BI2127=1),GM2127-GX2127,0)</f>
        <v/>
      </c>
      <c r="GO2127">
        <f>IF(BI2127=2,GM2127-GX2127,0)</f>
        <v/>
      </c>
      <c r="GP2127">
        <f>IF(BI2127=4,GM2127-GX2127,0)</f>
        <v/>
      </c>
      <c r="GR2127" t="n">
        <v>0</v>
      </c>
      <c r="GS2127" t="n">
        <v>3</v>
      </c>
      <c r="GT2127" t="n">
        <v>0</v>
      </c>
      <c r="GU2127" t="inlineStr"/>
      <c r="GV2127">
        <f>ROUND((GT2127),2)</f>
        <v/>
      </c>
      <c r="GW2127" t="n">
        <v>1</v>
      </c>
      <c r="GX2127">
        <f>ROUND(HC2127*I2127,0)</f>
        <v/>
      </c>
      <c r="HA2127" t="n">
        <v>0</v>
      </c>
      <c r="HB2127" t="n">
        <v>0</v>
      </c>
      <c r="HC2127">
        <f>GV2127*GW2127</f>
        <v/>
      </c>
      <c r="HE2127" t="inlineStr"/>
      <c r="HF2127" t="inlineStr"/>
      <c r="HM2127" t="inlineStr"/>
      <c r="HN2127" t="inlineStr">
        <is>
          <t>Пр/812-016.0-1</t>
        </is>
      </c>
      <c r="HO2127" t="inlineStr">
        <is>
          <t>Пр/774-016.0</t>
        </is>
      </c>
      <c r="HP21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12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127" t="n">
        <v>0</v>
      </c>
      <c r="IK2127" t="n">
        <v>0</v>
      </c>
    </row>
    <row r="2128"/>
    <row r="2129">
      <c r="A2129" s="435" t="n">
        <v>51</v>
      </c>
      <c r="B2129" s="435">
        <f>B2123</f>
        <v/>
      </c>
      <c r="C2129" s="435">
        <f>A2123</f>
        <v/>
      </c>
      <c r="D2129" s="435">
        <f>ROW(A2123)</f>
        <v/>
      </c>
      <c r="E2129" s="435" t="n"/>
      <c r="F2129" s="435">
        <f>IF(F2123&lt;&gt;"",F2123,"")</f>
        <v/>
      </c>
      <c r="G2129" s="435">
        <f>IF(G2123&lt;&gt;"",G2123,"")</f>
        <v/>
      </c>
      <c r="H2129" s="435" t="n">
        <v>0</v>
      </c>
      <c r="I2129" s="435" t="n"/>
      <c r="J2129" s="435" t="n"/>
      <c r="K2129" s="435" t="n"/>
      <c r="L2129" s="435" t="n"/>
      <c r="M2129" s="435" t="n"/>
      <c r="N2129" s="435" t="n"/>
      <c r="O2129" s="435" t="n">
        <v>0</v>
      </c>
      <c r="P2129" s="435" t="n">
        <v>0</v>
      </c>
      <c r="Q2129" s="435" t="n">
        <v>0</v>
      </c>
      <c r="R2129" s="435" t="n">
        <v>0</v>
      </c>
      <c r="S2129" s="435" t="n">
        <v>0</v>
      </c>
      <c r="T2129" s="435" t="n">
        <v>0</v>
      </c>
      <c r="U2129" s="435" t="n">
        <v>0</v>
      </c>
      <c r="V2129" s="435" t="n">
        <v>0</v>
      </c>
      <c r="W2129" s="435" t="n">
        <v>0</v>
      </c>
      <c r="X2129" s="435" t="n">
        <v>0</v>
      </c>
      <c r="Y2129" s="435" t="n">
        <v>0</v>
      </c>
      <c r="Z2129" s="435" t="n"/>
      <c r="AA2129" s="435" t="n"/>
      <c r="AB2129" s="435" t="n"/>
      <c r="AC2129" s="435" t="n"/>
      <c r="AD2129" s="435" t="n"/>
      <c r="AE2129" s="435" t="n"/>
      <c r="AF2129" s="435" t="n"/>
      <c r="AG2129" s="435" t="n"/>
      <c r="AH2129" s="435" t="n"/>
      <c r="AI2129" s="435" t="n"/>
      <c r="AJ2129" s="435" t="n"/>
      <c r="AK2129" s="435" t="n"/>
      <c r="AL2129" s="435" t="n"/>
      <c r="AM2129" s="435" t="n"/>
      <c r="AN2129" s="435" t="n"/>
      <c r="AO2129" s="435">
        <f>ROUND(BX2129,0)</f>
        <v/>
      </c>
      <c r="AP2129" s="435">
        <f>ROUND(BY2129,0)</f>
        <v/>
      </c>
      <c r="AQ2129" s="435">
        <f>ROUND(BZ2129,0)</f>
        <v/>
      </c>
      <c r="AR2129" s="435">
        <f>ROUND(CA2129,0)</f>
        <v/>
      </c>
      <c r="AS2129" s="435">
        <f>ROUND(CB2129,0)</f>
        <v/>
      </c>
      <c r="AT2129" s="435">
        <f>ROUND(CC2129,0)</f>
        <v/>
      </c>
      <c r="AU2129" s="435">
        <f>ROUND(CD2129,0)</f>
        <v/>
      </c>
      <c r="AV2129" s="435">
        <f>ROUND(CE2129,0)</f>
        <v/>
      </c>
      <c r="AW2129" s="435">
        <f>ROUND(CF2129,0)</f>
        <v/>
      </c>
      <c r="AX2129" s="435">
        <f>ROUND(CG2129,0)</f>
        <v/>
      </c>
      <c r="AY2129" s="435">
        <f>ROUND(CH2129,0)</f>
        <v/>
      </c>
      <c r="AZ2129" s="435">
        <f>ROUND(CI2129,0)</f>
        <v/>
      </c>
      <c r="BA2129" s="435">
        <f>ROUND(CJ2129,0)</f>
        <v/>
      </c>
      <c r="BB2129" s="435">
        <f>ROUND(CK2129,0)</f>
        <v/>
      </c>
      <c r="BC2129" s="435">
        <f>ROUND(CL2129,0)</f>
        <v/>
      </c>
      <c r="BD2129" s="435">
        <f>ROUND(CM2129,0)</f>
        <v/>
      </c>
      <c r="BE2129" s="435" t="n"/>
      <c r="BF2129" s="435" t="n"/>
      <c r="BG2129" s="435" t="n"/>
      <c r="BH2129" s="435" t="n"/>
      <c r="BI2129" s="435" t="n"/>
      <c r="BJ2129" s="435" t="n"/>
      <c r="BK2129" s="435" t="n"/>
      <c r="BL2129" s="435" t="n"/>
      <c r="BM2129" s="435" t="n"/>
      <c r="BN2129" s="435" t="n"/>
      <c r="BO2129" s="435" t="n"/>
      <c r="BP2129" s="435" t="n"/>
      <c r="BQ2129" s="435" t="n"/>
      <c r="BR2129" s="435" t="n"/>
      <c r="BS2129" s="435" t="n"/>
      <c r="BT2129" s="435" t="n"/>
      <c r="BU2129" s="435" t="n"/>
      <c r="BV2129" s="435" t="n"/>
      <c r="BW2129" s="435" t="n"/>
      <c r="BX2129" s="435" t="n"/>
      <c r="BY2129" s="435" t="n"/>
      <c r="BZ2129" s="435" t="n"/>
      <c r="CA2129" s="435" t="n"/>
      <c r="CB2129" s="435" t="n"/>
      <c r="CC2129" s="435" t="n"/>
      <c r="CD2129" s="435" t="n"/>
      <c r="CE2129" s="435" t="n"/>
      <c r="CF2129" s="435" t="n"/>
      <c r="CG2129" s="435" t="n"/>
      <c r="CH2129" s="435" t="n"/>
      <c r="CI2129" s="435" t="n"/>
      <c r="CJ2129" s="435" t="n"/>
      <c r="CK2129" s="435" t="n"/>
      <c r="CL2129" s="435" t="n"/>
      <c r="CM2129" s="435" t="n"/>
      <c r="CN2129" s="435" t="n"/>
      <c r="CO2129" s="435" t="n"/>
      <c r="CP2129" s="435" t="n"/>
      <c r="CQ2129" s="435" t="n"/>
      <c r="CR2129" s="435" t="n"/>
      <c r="CS2129" s="435" t="n"/>
      <c r="CT2129" s="435" t="n"/>
      <c r="CU2129" s="435" t="n"/>
      <c r="CV2129" s="435" t="n"/>
      <c r="CW2129" s="435" t="n"/>
      <c r="CX2129" s="435" t="n"/>
      <c r="CY2129" s="435" t="n"/>
      <c r="CZ2129" s="435" t="n"/>
      <c r="DA2129" s="435" t="n"/>
      <c r="DB2129" s="435" t="n"/>
      <c r="DC2129" s="435" t="n"/>
      <c r="DD2129" s="435" t="n"/>
      <c r="DE2129" s="435" t="n"/>
      <c r="DF2129" s="435" t="n"/>
      <c r="DG2129" s="436" t="n"/>
      <c r="DH2129" s="436" t="n"/>
      <c r="DI2129" s="436" t="n"/>
      <c r="DJ2129" s="436" t="n"/>
      <c r="DK2129" s="436" t="n"/>
      <c r="DL2129" s="436" t="n"/>
      <c r="DM2129" s="436" t="n"/>
      <c r="DN2129" s="436" t="n"/>
      <c r="DO2129" s="436" t="n"/>
      <c r="DP2129" s="436" t="n"/>
      <c r="DQ2129" s="436" t="n"/>
      <c r="DR2129" s="436" t="n"/>
      <c r="DS2129" s="436" t="n"/>
      <c r="DT2129" s="436" t="n"/>
      <c r="DU2129" s="436" t="n"/>
      <c r="DV2129" s="436" t="n"/>
      <c r="DW2129" s="436" t="n"/>
      <c r="DX2129" s="436" t="n"/>
      <c r="DY2129" s="436" t="n"/>
      <c r="DZ2129" s="436" t="n"/>
      <c r="EA2129" s="436" t="n"/>
      <c r="EB2129" s="436" t="n"/>
      <c r="EC2129" s="436" t="n"/>
      <c r="ED2129" s="436" t="n"/>
      <c r="EE2129" s="436" t="n"/>
      <c r="EF2129" s="436" t="n"/>
      <c r="EG2129" s="436" t="n"/>
      <c r="EH2129" s="436" t="n"/>
      <c r="EI2129" s="436" t="n"/>
      <c r="EJ2129" s="436" t="n"/>
      <c r="EK2129" s="436" t="n"/>
      <c r="EL2129" s="436" t="n"/>
      <c r="EM2129" s="436" t="n"/>
      <c r="EN2129" s="436" t="n"/>
      <c r="EO2129" s="436" t="n"/>
      <c r="EP2129" s="436" t="n"/>
      <c r="EQ2129" s="436" t="n"/>
      <c r="ER2129" s="436" t="n"/>
      <c r="ES2129" s="436" t="n"/>
      <c r="ET2129" s="436" t="n"/>
      <c r="EU2129" s="436" t="n"/>
      <c r="EV2129" s="436" t="n"/>
      <c r="EW2129" s="436" t="n"/>
      <c r="EX2129" s="436" t="n"/>
      <c r="EY2129" s="436" t="n"/>
      <c r="EZ2129" s="436" t="n"/>
      <c r="FA2129" s="436" t="n"/>
      <c r="FB2129" s="436" t="n"/>
      <c r="FC2129" s="436" t="n"/>
      <c r="FD2129" s="436" t="n"/>
      <c r="FE2129" s="436" t="n"/>
      <c r="FF2129" s="436" t="n"/>
      <c r="FG2129" s="436" t="n"/>
      <c r="FH2129" s="436" t="n"/>
      <c r="FI2129" s="436" t="n"/>
      <c r="FJ2129" s="436" t="n"/>
      <c r="FK2129" s="436" t="n"/>
      <c r="FL2129" s="436" t="n"/>
      <c r="FM2129" s="436" t="n"/>
      <c r="FN2129" s="436" t="n"/>
      <c r="FO2129" s="436" t="n"/>
      <c r="FP2129" s="436" t="n"/>
      <c r="FQ2129" s="436" t="n"/>
      <c r="FR2129" s="436" t="n"/>
      <c r="FS2129" s="436" t="n"/>
      <c r="FT2129" s="436" t="n"/>
      <c r="FU2129" s="436" t="n"/>
      <c r="FV2129" s="436" t="n"/>
      <c r="FW2129" s="436" t="n"/>
      <c r="FX2129" s="436" t="n"/>
      <c r="FY2129" s="436" t="n"/>
      <c r="FZ2129" s="436" t="n"/>
      <c r="GA2129" s="436" t="n"/>
      <c r="GB2129" s="436" t="n"/>
      <c r="GC2129" s="436" t="n"/>
      <c r="GD2129" s="436" t="n"/>
      <c r="GE2129" s="436" t="n"/>
      <c r="GF2129" s="436" t="n"/>
      <c r="GG2129" s="436" t="n"/>
      <c r="GH2129" s="436" t="n"/>
      <c r="GI2129" s="436" t="n"/>
      <c r="GJ2129" s="436" t="n"/>
      <c r="GK2129" s="436" t="n"/>
      <c r="GL2129" s="436" t="n"/>
      <c r="GM2129" s="436" t="n"/>
      <c r="GN2129" s="436" t="n"/>
      <c r="GO2129" s="436" t="n"/>
      <c r="GP2129" s="436" t="n"/>
      <c r="GQ2129" s="436" t="n"/>
      <c r="GR2129" s="436" t="n"/>
      <c r="GS2129" s="436" t="n"/>
      <c r="GT2129" s="436" t="n"/>
      <c r="GU2129" s="436" t="n"/>
      <c r="GV2129" s="436" t="n"/>
      <c r="GW2129" s="436" t="n"/>
      <c r="GX2129" s="436" t="n">
        <v>0</v>
      </c>
    </row>
    <row r="2130"/>
    <row r="2131">
      <c r="A2131" s="437" t="n">
        <v>50</v>
      </c>
      <c r="B2131" s="437" t="n">
        <v>0</v>
      </c>
      <c r="C2131" s="437" t="n">
        <v>0</v>
      </c>
      <c r="D2131" s="437" t="n">
        <v>1</v>
      </c>
      <c r="E2131" s="437" t="n">
        <v>201</v>
      </c>
      <c r="F2131" s="437">
        <f>ROUND(Source!O2129,O2131)</f>
        <v/>
      </c>
      <c r="G2131" s="437" t="inlineStr">
        <is>
          <t>ПЗ</t>
        </is>
      </c>
      <c r="H2131" s="437" t="inlineStr">
        <is>
          <t>Прямые затраты</t>
        </is>
      </c>
      <c r="I2131" s="437" t="n"/>
      <c r="J2131" s="437" t="n"/>
      <c r="K2131" s="437" t="n">
        <v>201</v>
      </c>
      <c r="L2131" s="437" t="n">
        <v>1</v>
      </c>
      <c r="M2131" s="437" t="n">
        <v>3</v>
      </c>
      <c r="N2131" s="437" t="inlineStr"/>
      <c r="O2131" s="437" t="n">
        <v>0</v>
      </c>
      <c r="P2131" s="437" t="n"/>
      <c r="Q2131" s="437" t="n"/>
      <c r="R2131" s="437" t="n"/>
      <c r="S2131" s="437" t="n"/>
      <c r="T2131" s="437" t="n"/>
      <c r="U2131" s="437" t="n"/>
      <c r="V2131" s="437" t="n"/>
      <c r="W2131" s="437" t="n">
        <v>0</v>
      </c>
      <c r="X2131" s="437" t="n">
        <v>1</v>
      </c>
      <c r="Y2131" s="437" t="n">
        <v>0</v>
      </c>
      <c r="Z2131" s="437" t="n"/>
      <c r="AA2131" s="437" t="n"/>
      <c r="AB2131" s="437" t="n"/>
    </row>
    <row r="2132">
      <c r="A2132" s="437" t="n">
        <v>50</v>
      </c>
      <c r="B2132" s="437" t="n">
        <v>0</v>
      </c>
      <c r="C2132" s="437" t="n">
        <v>0</v>
      </c>
      <c r="D2132" s="437" t="n">
        <v>1</v>
      </c>
      <c r="E2132" s="437" t="n">
        <v>202</v>
      </c>
      <c r="F2132" s="437">
        <f>ROUND(Source!P2129,O2132)</f>
        <v/>
      </c>
      <c r="G2132" s="437" t="inlineStr">
        <is>
          <t>СтМатОб</t>
        </is>
      </c>
      <c r="H2132" s="437" t="inlineStr">
        <is>
          <t>Стоимость материальных ресурсов (всего)</t>
        </is>
      </c>
      <c r="I2132" s="437" t="n"/>
      <c r="J2132" s="437" t="n"/>
      <c r="K2132" s="437" t="n">
        <v>202</v>
      </c>
      <c r="L2132" s="437" t="n">
        <v>2</v>
      </c>
      <c r="M2132" s="437" t="n">
        <v>3</v>
      </c>
      <c r="N2132" s="437" t="inlineStr"/>
      <c r="O2132" s="437" t="n">
        <v>0</v>
      </c>
      <c r="P2132" s="437" t="n"/>
      <c r="Q2132" s="437" t="n"/>
      <c r="R2132" s="437" t="n"/>
      <c r="S2132" s="437" t="n"/>
      <c r="T2132" s="437" t="n"/>
      <c r="U2132" s="437" t="n"/>
      <c r="V2132" s="437" t="n"/>
      <c r="W2132" s="437" t="n">
        <v>0</v>
      </c>
      <c r="X2132" s="437" t="n">
        <v>1</v>
      </c>
      <c r="Y2132" s="437" t="n">
        <v>0</v>
      </c>
      <c r="Z2132" s="437" t="n"/>
      <c r="AA2132" s="437" t="n"/>
      <c r="AB2132" s="437" t="n"/>
    </row>
    <row r="2133">
      <c r="A2133" s="437" t="n">
        <v>50</v>
      </c>
      <c r="B2133" s="437" t="n">
        <v>0</v>
      </c>
      <c r="C2133" s="437" t="n">
        <v>0</v>
      </c>
      <c r="D2133" s="437" t="n">
        <v>1</v>
      </c>
      <c r="E2133" s="437" t="n">
        <v>222</v>
      </c>
      <c r="F2133" s="437">
        <f>ROUND(Source!AO2129,O2133)</f>
        <v/>
      </c>
      <c r="G2133" s="437" t="inlineStr">
        <is>
          <t>СтМатОбЗак</t>
        </is>
      </c>
      <c r="H2133" s="437" t="inlineStr">
        <is>
          <t>Стоимость материалов и оборудования заказчика</t>
        </is>
      </c>
      <c r="I2133" s="437" t="n"/>
      <c r="J2133" s="437" t="n"/>
      <c r="K2133" s="437" t="n">
        <v>222</v>
      </c>
      <c r="L2133" s="437" t="n">
        <v>3</v>
      </c>
      <c r="M2133" s="437" t="n">
        <v>3</v>
      </c>
      <c r="N2133" s="437" t="inlineStr"/>
      <c r="O2133" s="437" t="n">
        <v>0</v>
      </c>
      <c r="P2133" s="437" t="n"/>
      <c r="Q2133" s="437" t="n"/>
      <c r="R2133" s="437" t="n"/>
      <c r="S2133" s="437" t="n"/>
      <c r="T2133" s="437" t="n"/>
      <c r="U2133" s="437" t="n"/>
      <c r="V2133" s="437" t="n"/>
      <c r="W2133" s="437" t="n">
        <v>0</v>
      </c>
      <c r="X2133" s="437" t="n">
        <v>1</v>
      </c>
      <c r="Y2133" s="437" t="n">
        <v>0</v>
      </c>
      <c r="Z2133" s="437" t="n"/>
      <c r="AA2133" s="437" t="n"/>
      <c r="AB2133" s="437" t="n"/>
    </row>
    <row r="2134">
      <c r="A2134" s="437" t="n">
        <v>50</v>
      </c>
      <c r="B2134" s="437" t="n">
        <v>0</v>
      </c>
      <c r="C2134" s="437" t="n">
        <v>0</v>
      </c>
      <c r="D2134" s="437" t="n">
        <v>1</v>
      </c>
      <c r="E2134" s="437" t="n">
        <v>225</v>
      </c>
      <c r="F2134" s="437">
        <f>ROUND(Source!AV2129,O2134)</f>
        <v/>
      </c>
      <c r="G2134" s="437" t="inlineStr">
        <is>
          <t>СтМатОбПод</t>
        </is>
      </c>
      <c r="H2134" s="437" t="inlineStr">
        <is>
          <t>Стоимость материалов и оборудования подрядчика</t>
        </is>
      </c>
      <c r="I2134" s="437" t="n"/>
      <c r="J2134" s="437" t="n"/>
      <c r="K2134" s="437" t="n">
        <v>225</v>
      </c>
      <c r="L2134" s="437" t="n">
        <v>4</v>
      </c>
      <c r="M2134" s="437" t="n">
        <v>3</v>
      </c>
      <c r="N2134" s="437" t="inlineStr"/>
      <c r="O2134" s="437" t="n">
        <v>0</v>
      </c>
      <c r="P2134" s="437" t="n"/>
      <c r="Q2134" s="437" t="n"/>
      <c r="R2134" s="437" t="n"/>
      <c r="S2134" s="437" t="n"/>
      <c r="T2134" s="437" t="n"/>
      <c r="U2134" s="437" t="n"/>
      <c r="V2134" s="437" t="n"/>
      <c r="W2134" s="437" t="n">
        <v>0</v>
      </c>
      <c r="X2134" s="437" t="n">
        <v>1</v>
      </c>
      <c r="Y2134" s="437" t="n">
        <v>0</v>
      </c>
      <c r="Z2134" s="437" t="n"/>
      <c r="AA2134" s="437" t="n"/>
      <c r="AB2134" s="437" t="n"/>
    </row>
    <row r="2135">
      <c r="A2135" s="437" t="n">
        <v>50</v>
      </c>
      <c r="B2135" s="437" t="n">
        <v>0</v>
      </c>
      <c r="C2135" s="437" t="n">
        <v>0</v>
      </c>
      <c r="D2135" s="437" t="n">
        <v>1</v>
      </c>
      <c r="E2135" s="437" t="n">
        <v>226</v>
      </c>
      <c r="F2135" s="437">
        <f>ROUND(Source!AW2129,O2135)</f>
        <v/>
      </c>
      <c r="G2135" s="437" t="inlineStr">
        <is>
          <t>СтМат</t>
        </is>
      </c>
      <c r="H2135" s="437" t="inlineStr">
        <is>
          <t>Стоимость материалов (всего)</t>
        </is>
      </c>
      <c r="I2135" s="437" t="n"/>
      <c r="J2135" s="437" t="n"/>
      <c r="K2135" s="437" t="n">
        <v>226</v>
      </c>
      <c r="L2135" s="437" t="n">
        <v>5</v>
      </c>
      <c r="M2135" s="437" t="n">
        <v>3</v>
      </c>
      <c r="N2135" s="437" t="inlineStr"/>
      <c r="O2135" s="437" t="n">
        <v>0</v>
      </c>
      <c r="P2135" s="437" t="n"/>
      <c r="Q2135" s="437" t="n"/>
      <c r="R2135" s="437" t="n"/>
      <c r="S2135" s="437" t="n"/>
      <c r="T2135" s="437" t="n"/>
      <c r="U2135" s="437" t="n"/>
      <c r="V2135" s="437" t="n"/>
      <c r="W2135" s="437" t="n">
        <v>0</v>
      </c>
      <c r="X2135" s="437" t="n">
        <v>1</v>
      </c>
      <c r="Y2135" s="437" t="n">
        <v>0</v>
      </c>
      <c r="Z2135" s="437" t="n"/>
      <c r="AA2135" s="437" t="n"/>
      <c r="AB2135" s="437" t="n"/>
    </row>
    <row r="2136">
      <c r="A2136" s="437" t="n">
        <v>50</v>
      </c>
      <c r="B2136" s="437" t="n">
        <v>0</v>
      </c>
      <c r="C2136" s="437" t="n">
        <v>0</v>
      </c>
      <c r="D2136" s="437" t="n">
        <v>1</v>
      </c>
      <c r="E2136" s="437" t="n">
        <v>227</v>
      </c>
      <c r="F2136" s="437">
        <f>ROUND(Source!AX2129,O2136)</f>
        <v/>
      </c>
      <c r="G2136" s="437" t="inlineStr">
        <is>
          <t>СтМатЗак</t>
        </is>
      </c>
      <c r="H2136" s="437" t="inlineStr">
        <is>
          <t>Стоимость материалов заказчика</t>
        </is>
      </c>
      <c r="I2136" s="437" t="n"/>
      <c r="J2136" s="437" t="n"/>
      <c r="K2136" s="437" t="n">
        <v>227</v>
      </c>
      <c r="L2136" s="437" t="n">
        <v>6</v>
      </c>
      <c r="M2136" s="437" t="n">
        <v>3</v>
      </c>
      <c r="N2136" s="437" t="inlineStr"/>
      <c r="O2136" s="437" t="n">
        <v>0</v>
      </c>
      <c r="P2136" s="437" t="n"/>
      <c r="Q2136" s="437" t="n"/>
      <c r="R2136" s="437" t="n"/>
      <c r="S2136" s="437" t="n"/>
      <c r="T2136" s="437" t="n"/>
      <c r="U2136" s="437" t="n"/>
      <c r="V2136" s="437" t="n"/>
      <c r="W2136" s="437" t="n">
        <v>0</v>
      </c>
      <c r="X2136" s="437" t="n">
        <v>1</v>
      </c>
      <c r="Y2136" s="437" t="n">
        <v>0</v>
      </c>
      <c r="Z2136" s="437" t="n"/>
      <c r="AA2136" s="437" t="n"/>
      <c r="AB2136" s="437" t="n"/>
    </row>
    <row r="2137">
      <c r="A2137" s="437" t="n">
        <v>50</v>
      </c>
      <c r="B2137" s="437" t="n">
        <v>0</v>
      </c>
      <c r="C2137" s="437" t="n">
        <v>0</v>
      </c>
      <c r="D2137" s="437" t="n">
        <v>1</v>
      </c>
      <c r="E2137" s="437" t="n">
        <v>228</v>
      </c>
      <c r="F2137" s="437">
        <f>ROUND(Source!AY2129,O2137)</f>
        <v/>
      </c>
      <c r="G2137" s="437" t="inlineStr">
        <is>
          <t>СтМатПод</t>
        </is>
      </c>
      <c r="H2137" s="437" t="inlineStr">
        <is>
          <t>Стоимость материалов подрядчика</t>
        </is>
      </c>
      <c r="I2137" s="437" t="n"/>
      <c r="J2137" s="437" t="n"/>
      <c r="K2137" s="437" t="n">
        <v>228</v>
      </c>
      <c r="L2137" s="437" t="n">
        <v>7</v>
      </c>
      <c r="M2137" s="437" t="n">
        <v>3</v>
      </c>
      <c r="N2137" s="437" t="inlineStr"/>
      <c r="O2137" s="437" t="n">
        <v>0</v>
      </c>
      <c r="P2137" s="437" t="n"/>
      <c r="Q2137" s="437" t="n"/>
      <c r="R2137" s="437" t="n"/>
      <c r="S2137" s="437" t="n"/>
      <c r="T2137" s="437" t="n"/>
      <c r="U2137" s="437" t="n"/>
      <c r="V2137" s="437" t="n"/>
      <c r="W2137" s="437" t="n">
        <v>0</v>
      </c>
      <c r="X2137" s="437" t="n">
        <v>1</v>
      </c>
      <c r="Y2137" s="437" t="n">
        <v>0</v>
      </c>
      <c r="Z2137" s="437" t="n"/>
      <c r="AA2137" s="437" t="n"/>
      <c r="AB2137" s="437" t="n"/>
    </row>
    <row r="2138">
      <c r="A2138" s="437" t="n">
        <v>50</v>
      </c>
      <c r="B2138" s="437" t="n">
        <v>0</v>
      </c>
      <c r="C2138" s="437" t="n">
        <v>0</v>
      </c>
      <c r="D2138" s="437" t="n">
        <v>1</v>
      </c>
      <c r="E2138" s="437" t="n">
        <v>216</v>
      </c>
      <c r="F2138" s="437">
        <f>ROUND(Source!AP2129,O2138)</f>
        <v/>
      </c>
      <c r="G2138" s="437" t="inlineStr">
        <is>
          <t>Оборуд</t>
        </is>
      </c>
      <c r="H2138" s="437" t="inlineStr">
        <is>
          <t>Стоимость оборудования (всего)</t>
        </is>
      </c>
      <c r="I2138" s="437" t="n"/>
      <c r="J2138" s="437" t="n"/>
      <c r="K2138" s="437" t="n">
        <v>216</v>
      </c>
      <c r="L2138" s="437" t="n">
        <v>8</v>
      </c>
      <c r="M2138" s="437" t="n">
        <v>3</v>
      </c>
      <c r="N2138" s="437" t="inlineStr"/>
      <c r="O2138" s="437" t="n">
        <v>0</v>
      </c>
      <c r="P2138" s="437" t="n"/>
      <c r="Q2138" s="437" t="n"/>
      <c r="R2138" s="437" t="n"/>
      <c r="S2138" s="437" t="n"/>
      <c r="T2138" s="437" t="n"/>
      <c r="U2138" s="437" t="n"/>
      <c r="V2138" s="437" t="n"/>
      <c r="W2138" s="437" t="n">
        <v>0</v>
      </c>
      <c r="X2138" s="437" t="n">
        <v>1</v>
      </c>
      <c r="Y2138" s="437" t="n">
        <v>0</v>
      </c>
      <c r="Z2138" s="437" t="n"/>
      <c r="AA2138" s="437" t="n"/>
      <c r="AB2138" s="437" t="n"/>
    </row>
    <row r="2139">
      <c r="A2139" s="437" t="n">
        <v>50</v>
      </c>
      <c r="B2139" s="437" t="n">
        <v>0</v>
      </c>
      <c r="C2139" s="437" t="n">
        <v>0</v>
      </c>
      <c r="D2139" s="437" t="n">
        <v>1</v>
      </c>
      <c r="E2139" s="437" t="n">
        <v>223</v>
      </c>
      <c r="F2139" s="437">
        <f>ROUND(Source!AQ2129,O2139)</f>
        <v/>
      </c>
      <c r="G2139" s="437" t="inlineStr">
        <is>
          <t>ОборудЗак</t>
        </is>
      </c>
      <c r="H2139" s="437" t="inlineStr">
        <is>
          <t>Стоимость оборудования заказчика</t>
        </is>
      </c>
      <c r="I2139" s="437" t="n"/>
      <c r="J2139" s="437" t="n"/>
      <c r="K2139" s="437" t="n">
        <v>223</v>
      </c>
      <c r="L2139" s="437" t="n">
        <v>9</v>
      </c>
      <c r="M2139" s="437" t="n">
        <v>3</v>
      </c>
      <c r="N2139" s="437" t="inlineStr"/>
      <c r="O2139" s="437" t="n">
        <v>0</v>
      </c>
      <c r="P2139" s="437" t="n"/>
      <c r="Q2139" s="437" t="n"/>
      <c r="R2139" s="437" t="n"/>
      <c r="S2139" s="437" t="n"/>
      <c r="T2139" s="437" t="n"/>
      <c r="U2139" s="437" t="n"/>
      <c r="V2139" s="437" t="n"/>
      <c r="W2139" s="437" t="n">
        <v>0</v>
      </c>
      <c r="X2139" s="437" t="n">
        <v>1</v>
      </c>
      <c r="Y2139" s="437" t="n">
        <v>0</v>
      </c>
      <c r="Z2139" s="437" t="n"/>
      <c r="AA2139" s="437" t="n"/>
      <c r="AB2139" s="437" t="n"/>
    </row>
    <row r="2140">
      <c r="A2140" s="437" t="n">
        <v>50</v>
      </c>
      <c r="B2140" s="437" t="n">
        <v>0</v>
      </c>
      <c r="C2140" s="437" t="n">
        <v>0</v>
      </c>
      <c r="D2140" s="437" t="n">
        <v>1</v>
      </c>
      <c r="E2140" s="437" t="n">
        <v>229</v>
      </c>
      <c r="F2140" s="437">
        <f>ROUND(Source!AZ2129,O2140)</f>
        <v/>
      </c>
      <c r="G2140" s="437" t="inlineStr">
        <is>
          <t>ОборудПод</t>
        </is>
      </c>
      <c r="H2140" s="437" t="inlineStr">
        <is>
          <t>Стоимость оборудования подрядчика</t>
        </is>
      </c>
      <c r="I2140" s="437" t="n"/>
      <c r="J2140" s="437" t="n"/>
      <c r="K2140" s="437" t="n">
        <v>229</v>
      </c>
      <c r="L2140" s="437" t="n">
        <v>10</v>
      </c>
      <c r="M2140" s="437" t="n">
        <v>3</v>
      </c>
      <c r="N2140" s="437" t="inlineStr"/>
      <c r="O2140" s="437" t="n">
        <v>0</v>
      </c>
      <c r="P2140" s="437" t="n"/>
      <c r="Q2140" s="437" t="n"/>
      <c r="R2140" s="437" t="n"/>
      <c r="S2140" s="437" t="n"/>
      <c r="T2140" s="437" t="n"/>
      <c r="U2140" s="437" t="n"/>
      <c r="V2140" s="437" t="n"/>
      <c r="W2140" s="437" t="n">
        <v>0</v>
      </c>
      <c r="X2140" s="437" t="n">
        <v>1</v>
      </c>
      <c r="Y2140" s="437" t="n">
        <v>0</v>
      </c>
      <c r="Z2140" s="437" t="n"/>
      <c r="AA2140" s="437" t="n"/>
      <c r="AB2140" s="437" t="n"/>
    </row>
    <row r="2141">
      <c r="A2141" s="437" t="n">
        <v>50</v>
      </c>
      <c r="B2141" s="437" t="n">
        <v>0</v>
      </c>
      <c r="C2141" s="437" t="n">
        <v>0</v>
      </c>
      <c r="D2141" s="437" t="n">
        <v>1</v>
      </c>
      <c r="E2141" s="437" t="n">
        <v>203</v>
      </c>
      <c r="F2141" s="437">
        <f>ROUND(Source!Q2129,O2141)</f>
        <v/>
      </c>
      <c r="G2141" s="437" t="inlineStr">
        <is>
          <t>ЭММ</t>
        </is>
      </c>
      <c r="H2141" s="437" t="inlineStr">
        <is>
          <t>Эксплуатация машин</t>
        </is>
      </c>
      <c r="I2141" s="437" t="n"/>
      <c r="J2141" s="437" t="n"/>
      <c r="K2141" s="437" t="n">
        <v>203</v>
      </c>
      <c r="L2141" s="437" t="n">
        <v>11</v>
      </c>
      <c r="M2141" s="437" t="n">
        <v>3</v>
      </c>
      <c r="N2141" s="437" t="inlineStr"/>
      <c r="O2141" s="437" t="n">
        <v>0</v>
      </c>
      <c r="P2141" s="437" t="n"/>
      <c r="Q2141" s="437" t="n"/>
      <c r="R2141" s="437" t="n"/>
      <c r="S2141" s="437" t="n"/>
      <c r="T2141" s="437" t="n"/>
      <c r="U2141" s="437" t="n"/>
      <c r="V2141" s="437" t="n"/>
      <c r="W2141" s="437" t="n">
        <v>0</v>
      </c>
      <c r="X2141" s="437" t="n">
        <v>1</v>
      </c>
      <c r="Y2141" s="437" t="n">
        <v>0</v>
      </c>
      <c r="Z2141" s="437" t="n"/>
      <c r="AA2141" s="437" t="n"/>
      <c r="AB2141" s="437" t="n"/>
    </row>
    <row r="2142">
      <c r="A2142" s="437" t="n">
        <v>50</v>
      </c>
      <c r="B2142" s="437" t="n">
        <v>0</v>
      </c>
      <c r="C2142" s="437" t="n">
        <v>0</v>
      </c>
      <c r="D2142" s="437" t="n">
        <v>1</v>
      </c>
      <c r="E2142" s="437" t="n">
        <v>231</v>
      </c>
      <c r="F2142" s="437">
        <f>ROUND(Source!BB2129,O2142)</f>
        <v/>
      </c>
      <c r="G2142" s="437" t="inlineStr">
        <is>
          <t>ЭММсНРиСП</t>
        </is>
      </c>
      <c r="H2142" s="437" t="inlineStr">
        <is>
          <t>Эксплуатация машин по ТСН-2001.16</t>
        </is>
      </c>
      <c r="I2142" s="437" t="n"/>
      <c r="J2142" s="437" t="n"/>
      <c r="K2142" s="437" t="n">
        <v>231</v>
      </c>
      <c r="L2142" s="437" t="n">
        <v>12</v>
      </c>
      <c r="M2142" s="437" t="n">
        <v>3</v>
      </c>
      <c r="N2142" s="437" t="inlineStr"/>
      <c r="O2142" s="437" t="n">
        <v>0</v>
      </c>
      <c r="P2142" s="437" t="n"/>
      <c r="Q2142" s="437" t="n"/>
      <c r="R2142" s="437" t="n"/>
      <c r="S2142" s="437" t="n"/>
      <c r="T2142" s="437" t="n"/>
      <c r="U2142" s="437" t="n"/>
      <c r="V2142" s="437" t="n"/>
      <c r="W2142" s="437" t="n">
        <v>0</v>
      </c>
      <c r="X2142" s="437" t="n">
        <v>1</v>
      </c>
      <c r="Y2142" s="437" t="n">
        <v>0</v>
      </c>
      <c r="Z2142" s="437" t="n"/>
      <c r="AA2142" s="437" t="n"/>
      <c r="AB2142" s="437" t="n"/>
    </row>
    <row r="2143">
      <c r="A2143" s="437" t="n">
        <v>50</v>
      </c>
      <c r="B2143" s="437" t="n">
        <v>0</v>
      </c>
      <c r="C2143" s="437" t="n">
        <v>0</v>
      </c>
      <c r="D2143" s="437" t="n">
        <v>1</v>
      </c>
      <c r="E2143" s="437" t="n">
        <v>204</v>
      </c>
      <c r="F2143" s="437">
        <f>ROUND(Source!R2129,O2143)</f>
        <v/>
      </c>
      <c r="G2143" s="437" t="inlineStr">
        <is>
          <t>ЗПМ</t>
        </is>
      </c>
      <c r="H2143" s="437" t="inlineStr">
        <is>
          <t>ЗП машинистов</t>
        </is>
      </c>
      <c r="I2143" s="437" t="n"/>
      <c r="J2143" s="437" t="n"/>
      <c r="K2143" s="437" t="n">
        <v>204</v>
      </c>
      <c r="L2143" s="437" t="n">
        <v>13</v>
      </c>
      <c r="M2143" s="437" t="n">
        <v>3</v>
      </c>
      <c r="N2143" s="437" t="inlineStr"/>
      <c r="O2143" s="437" t="n">
        <v>0</v>
      </c>
      <c r="P2143" s="437" t="n"/>
      <c r="Q2143" s="437" t="n"/>
      <c r="R2143" s="437" t="n"/>
      <c r="S2143" s="437" t="n"/>
      <c r="T2143" s="437" t="n"/>
      <c r="U2143" s="437" t="n"/>
      <c r="V2143" s="437" t="n"/>
      <c r="W2143" s="437" t="n">
        <v>0</v>
      </c>
      <c r="X2143" s="437" t="n">
        <v>1</v>
      </c>
      <c r="Y2143" s="437" t="n">
        <v>0</v>
      </c>
      <c r="Z2143" s="437" t="n"/>
      <c r="AA2143" s="437" t="n"/>
      <c r="AB2143" s="437" t="n"/>
    </row>
    <row r="2144">
      <c r="A2144" s="437" t="n">
        <v>50</v>
      </c>
      <c r="B2144" s="437" t="n">
        <v>0</v>
      </c>
      <c r="C2144" s="437" t="n">
        <v>0</v>
      </c>
      <c r="D2144" s="437" t="n">
        <v>1</v>
      </c>
      <c r="E2144" s="437" t="n">
        <v>205</v>
      </c>
      <c r="F2144" s="437">
        <f>ROUND(Source!S2129,O2144)</f>
        <v/>
      </c>
      <c r="G2144" s="437" t="inlineStr">
        <is>
          <t>ОЗП</t>
        </is>
      </c>
      <c r="H2144" s="437" t="inlineStr">
        <is>
          <t>Основная ЗП рабочих</t>
        </is>
      </c>
      <c r="I2144" s="437" t="n"/>
      <c r="J2144" s="437" t="n"/>
      <c r="K2144" s="437" t="n">
        <v>205</v>
      </c>
      <c r="L2144" s="437" t="n">
        <v>14</v>
      </c>
      <c r="M2144" s="437" t="n">
        <v>3</v>
      </c>
      <c r="N2144" s="437" t="inlineStr"/>
      <c r="O2144" s="437" t="n">
        <v>0</v>
      </c>
      <c r="P2144" s="437" t="n"/>
      <c r="Q2144" s="437" t="n"/>
      <c r="R2144" s="437" t="n"/>
      <c r="S2144" s="437" t="n"/>
      <c r="T2144" s="437" t="n"/>
      <c r="U2144" s="437" t="n"/>
      <c r="V2144" s="437" t="n"/>
      <c r="W2144" s="437" t="n">
        <v>0</v>
      </c>
      <c r="X2144" s="437" t="n">
        <v>1</v>
      </c>
      <c r="Y2144" s="437" t="n">
        <v>0</v>
      </c>
      <c r="Z2144" s="437" t="n"/>
      <c r="AA2144" s="437" t="n"/>
      <c r="AB2144" s="437" t="n"/>
    </row>
    <row r="2145">
      <c r="A2145" s="437" t="n">
        <v>50</v>
      </c>
      <c r="B2145" s="437" t="n">
        <v>0</v>
      </c>
      <c r="C2145" s="437" t="n">
        <v>0</v>
      </c>
      <c r="D2145" s="437" t="n">
        <v>1</v>
      </c>
      <c r="E2145" s="437" t="n">
        <v>232</v>
      </c>
      <c r="F2145" s="437">
        <f>ROUND(Source!BC2129,O2145)</f>
        <v/>
      </c>
      <c r="G2145" s="437" t="inlineStr">
        <is>
          <t>ОЗПсНРиСП</t>
        </is>
      </c>
      <c r="H2145" s="437" t="inlineStr">
        <is>
          <t>Основная ЗП рабочих по ТСН-2001.16</t>
        </is>
      </c>
      <c r="I2145" s="437" t="n"/>
      <c r="J2145" s="437" t="n"/>
      <c r="K2145" s="437" t="n">
        <v>232</v>
      </c>
      <c r="L2145" s="437" t="n">
        <v>15</v>
      </c>
      <c r="M2145" s="437" t="n">
        <v>3</v>
      </c>
      <c r="N2145" s="437" t="inlineStr"/>
      <c r="O2145" s="437" t="n">
        <v>0</v>
      </c>
      <c r="P2145" s="437" t="n"/>
      <c r="Q2145" s="437" t="n"/>
      <c r="R2145" s="437" t="n"/>
      <c r="S2145" s="437" t="n"/>
      <c r="T2145" s="437" t="n"/>
      <c r="U2145" s="437" t="n"/>
      <c r="V2145" s="437" t="n"/>
      <c r="W2145" s="437" t="n">
        <v>0</v>
      </c>
      <c r="X2145" s="437" t="n">
        <v>1</v>
      </c>
      <c r="Y2145" s="437" t="n">
        <v>0</v>
      </c>
      <c r="Z2145" s="437" t="n"/>
      <c r="AA2145" s="437" t="n"/>
      <c r="AB2145" s="437" t="n"/>
    </row>
    <row r="2146">
      <c r="A2146" s="437" t="n">
        <v>50</v>
      </c>
      <c r="B2146" s="437" t="n">
        <v>0</v>
      </c>
      <c r="C2146" s="437" t="n">
        <v>0</v>
      </c>
      <c r="D2146" s="437" t="n">
        <v>1</v>
      </c>
      <c r="E2146" s="437" t="n">
        <v>214</v>
      </c>
      <c r="F2146" s="437">
        <f>ROUND(Source!AS2129,O2146)</f>
        <v/>
      </c>
      <c r="G2146" s="437" t="inlineStr">
        <is>
          <t>Строит</t>
        </is>
      </c>
      <c r="H2146" s="437" t="inlineStr">
        <is>
          <t>Строительные работы с НР и СП</t>
        </is>
      </c>
      <c r="I2146" s="437" t="n"/>
      <c r="J2146" s="437" t="n"/>
      <c r="K2146" s="437" t="n">
        <v>214</v>
      </c>
      <c r="L2146" s="437" t="n">
        <v>16</v>
      </c>
      <c r="M2146" s="437" t="n">
        <v>3</v>
      </c>
      <c r="N2146" s="437" t="inlineStr"/>
      <c r="O2146" s="437" t="n">
        <v>0</v>
      </c>
      <c r="P2146" s="437" t="n"/>
      <c r="Q2146" s="437" t="n"/>
      <c r="R2146" s="437" t="n"/>
      <c r="S2146" s="437" t="n"/>
      <c r="T2146" s="437" t="n"/>
      <c r="U2146" s="437" t="n"/>
      <c r="V2146" s="437" t="n"/>
      <c r="W2146" s="437" t="n">
        <v>0</v>
      </c>
      <c r="X2146" s="437" t="n">
        <v>1</v>
      </c>
      <c r="Y2146" s="437" t="n">
        <v>0</v>
      </c>
      <c r="Z2146" s="437" t="n"/>
      <c r="AA2146" s="437" t="n"/>
      <c r="AB2146" s="437" t="n"/>
    </row>
    <row r="2147">
      <c r="A2147" s="437" t="n">
        <v>50</v>
      </c>
      <c r="B2147" s="437" t="n">
        <v>0</v>
      </c>
      <c r="C2147" s="437" t="n">
        <v>0</v>
      </c>
      <c r="D2147" s="437" t="n">
        <v>1</v>
      </c>
      <c r="E2147" s="437" t="n">
        <v>215</v>
      </c>
      <c r="F2147" s="437">
        <f>ROUND(Source!AT2129,O2147)</f>
        <v/>
      </c>
      <c r="G2147" s="437" t="inlineStr">
        <is>
          <t>Монтаж</t>
        </is>
      </c>
      <c r="H2147" s="437" t="inlineStr">
        <is>
          <t>Монтажные работы с НР и СП</t>
        </is>
      </c>
      <c r="I2147" s="437" t="n"/>
      <c r="J2147" s="437" t="n"/>
      <c r="K2147" s="437" t="n">
        <v>215</v>
      </c>
      <c r="L2147" s="437" t="n">
        <v>17</v>
      </c>
      <c r="M2147" s="437" t="n">
        <v>3</v>
      </c>
      <c r="N2147" s="437" t="inlineStr"/>
      <c r="O2147" s="437" t="n">
        <v>0</v>
      </c>
      <c r="P2147" s="437" t="n"/>
      <c r="Q2147" s="437" t="n"/>
      <c r="R2147" s="437" t="n"/>
      <c r="S2147" s="437" t="n"/>
      <c r="T2147" s="437" t="n"/>
      <c r="U2147" s="437" t="n"/>
      <c r="V2147" s="437" t="n"/>
      <c r="W2147" s="437" t="n">
        <v>0</v>
      </c>
      <c r="X2147" s="437" t="n">
        <v>1</v>
      </c>
      <c r="Y2147" s="437" t="n">
        <v>0</v>
      </c>
      <c r="Z2147" s="437" t="n"/>
      <c r="AA2147" s="437" t="n"/>
      <c r="AB2147" s="437" t="n"/>
    </row>
    <row r="2148">
      <c r="A2148" s="437" t="n">
        <v>50</v>
      </c>
      <c r="B2148" s="437" t="n">
        <v>0</v>
      </c>
      <c r="C2148" s="437" t="n">
        <v>0</v>
      </c>
      <c r="D2148" s="437" t="n">
        <v>1</v>
      </c>
      <c r="E2148" s="437" t="n">
        <v>217</v>
      </c>
      <c r="F2148" s="437">
        <f>ROUND(Source!AU2129,O2148)</f>
        <v/>
      </c>
      <c r="G2148" s="437" t="inlineStr">
        <is>
          <t>Прочие</t>
        </is>
      </c>
      <c r="H2148" s="437" t="inlineStr">
        <is>
          <t>Прочие работы с НР и СП</t>
        </is>
      </c>
      <c r="I2148" s="437" t="n"/>
      <c r="J2148" s="437" t="n"/>
      <c r="K2148" s="437" t="n">
        <v>217</v>
      </c>
      <c r="L2148" s="437" t="n">
        <v>18</v>
      </c>
      <c r="M2148" s="437" t="n">
        <v>3</v>
      </c>
      <c r="N2148" s="437" t="inlineStr"/>
      <c r="O2148" s="437" t="n">
        <v>0</v>
      </c>
      <c r="P2148" s="437" t="n"/>
      <c r="Q2148" s="437" t="n"/>
      <c r="R2148" s="437" t="n"/>
      <c r="S2148" s="437" t="n"/>
      <c r="T2148" s="437" t="n"/>
      <c r="U2148" s="437" t="n"/>
      <c r="V2148" s="437" t="n"/>
      <c r="W2148" s="437" t="n">
        <v>0</v>
      </c>
      <c r="X2148" s="437" t="n">
        <v>1</v>
      </c>
      <c r="Y2148" s="437" t="n">
        <v>0</v>
      </c>
      <c r="Z2148" s="437" t="n"/>
      <c r="AA2148" s="437" t="n"/>
      <c r="AB2148" s="437" t="n"/>
    </row>
    <row r="2149">
      <c r="A2149" s="437" t="n">
        <v>50</v>
      </c>
      <c r="B2149" s="437" t="n">
        <v>0</v>
      </c>
      <c r="C2149" s="437" t="n">
        <v>0</v>
      </c>
      <c r="D2149" s="437" t="n">
        <v>1</v>
      </c>
      <c r="E2149" s="437" t="n">
        <v>230</v>
      </c>
      <c r="F2149" s="437">
        <f>ROUND(Source!BA2129,O2149)</f>
        <v/>
      </c>
      <c r="G2149" s="437" t="inlineStr">
        <is>
          <t>ПрочиеЗатр</t>
        </is>
      </c>
      <c r="H2149" s="437" t="inlineStr">
        <is>
          <t>Прочие затраты по ТСН-2001.16</t>
        </is>
      </c>
      <c r="I2149" s="437" t="n"/>
      <c r="J2149" s="437" t="n"/>
      <c r="K2149" s="437" t="n">
        <v>230</v>
      </c>
      <c r="L2149" s="437" t="n">
        <v>19</v>
      </c>
      <c r="M2149" s="437" t="n">
        <v>3</v>
      </c>
      <c r="N2149" s="437" t="inlineStr"/>
      <c r="O2149" s="437" t="n">
        <v>0</v>
      </c>
      <c r="P2149" s="437" t="n"/>
      <c r="Q2149" s="437" t="n"/>
      <c r="R2149" s="437" t="n"/>
      <c r="S2149" s="437" t="n"/>
      <c r="T2149" s="437" t="n"/>
      <c r="U2149" s="437" t="n"/>
      <c r="V2149" s="437" t="n"/>
      <c r="W2149" s="437" t="n">
        <v>0</v>
      </c>
      <c r="X2149" s="437" t="n">
        <v>1</v>
      </c>
      <c r="Y2149" s="437" t="n">
        <v>0</v>
      </c>
      <c r="Z2149" s="437" t="n"/>
      <c r="AA2149" s="437" t="n"/>
      <c r="AB2149" s="437" t="n"/>
    </row>
    <row r="2150">
      <c r="A2150" s="437" t="n">
        <v>50</v>
      </c>
      <c r="B2150" s="437" t="n">
        <v>0</v>
      </c>
      <c r="C2150" s="437" t="n">
        <v>0</v>
      </c>
      <c r="D2150" s="437" t="n">
        <v>1</v>
      </c>
      <c r="E2150" s="437" t="n">
        <v>206</v>
      </c>
      <c r="F2150" s="437">
        <f>ROUND(Source!T2129,O2150)</f>
        <v/>
      </c>
      <c r="G2150" s="437" t="inlineStr">
        <is>
          <t>ВозврМат</t>
        </is>
      </c>
      <c r="H2150" s="437" t="inlineStr">
        <is>
          <t>Возврат материалов</t>
        </is>
      </c>
      <c r="I2150" s="437" t="n"/>
      <c r="J2150" s="437" t="n"/>
      <c r="K2150" s="437" t="n">
        <v>206</v>
      </c>
      <c r="L2150" s="437" t="n">
        <v>20</v>
      </c>
      <c r="M2150" s="437" t="n">
        <v>3</v>
      </c>
      <c r="N2150" s="437" t="inlineStr"/>
      <c r="O2150" s="437" t="n">
        <v>0</v>
      </c>
      <c r="P2150" s="437" t="n"/>
      <c r="Q2150" s="437" t="n"/>
      <c r="R2150" s="437" t="n"/>
      <c r="S2150" s="437" t="n"/>
      <c r="T2150" s="437" t="n"/>
      <c r="U2150" s="437" t="n"/>
      <c r="V2150" s="437" t="n"/>
      <c r="W2150" s="437" t="n">
        <v>0</v>
      </c>
      <c r="X2150" s="437" t="n">
        <v>1</v>
      </c>
      <c r="Y2150" s="437" t="n">
        <v>0</v>
      </c>
      <c r="Z2150" s="437" t="n"/>
      <c r="AA2150" s="437" t="n"/>
      <c r="AB2150" s="437" t="n"/>
    </row>
    <row r="2151">
      <c r="A2151" s="437" t="n">
        <v>50</v>
      </c>
      <c r="B2151" s="437" t="n">
        <v>0</v>
      </c>
      <c r="C2151" s="437" t="n">
        <v>0</v>
      </c>
      <c r="D2151" s="437" t="n">
        <v>1</v>
      </c>
      <c r="E2151" s="437" t="n">
        <v>207</v>
      </c>
      <c r="F2151" s="437">
        <f>ROUND(Source!U2129,O2151)</f>
        <v/>
      </c>
      <c r="G2151" s="437" t="inlineStr">
        <is>
          <t>ТрудСтр</t>
        </is>
      </c>
      <c r="H2151" s="437" t="inlineStr">
        <is>
          <t>Трудозатраты строителей</t>
        </is>
      </c>
      <c r="I2151" s="437" t="n"/>
      <c r="J2151" s="437" t="n"/>
      <c r="K2151" s="437" t="n">
        <v>207</v>
      </c>
      <c r="L2151" s="437" t="n">
        <v>21</v>
      </c>
      <c r="M2151" s="437" t="n">
        <v>3</v>
      </c>
      <c r="N2151" s="437" t="inlineStr"/>
      <c r="O2151" s="437" t="n">
        <v>7</v>
      </c>
      <c r="P2151" s="437" t="n"/>
      <c r="Q2151" s="437" t="n"/>
      <c r="R2151" s="437" t="n"/>
      <c r="S2151" s="437" t="n"/>
      <c r="T2151" s="437" t="n"/>
      <c r="U2151" s="437" t="n"/>
      <c r="V2151" s="437" t="n"/>
      <c r="W2151" s="437" t="n">
        <v>0</v>
      </c>
      <c r="X2151" s="437" t="n">
        <v>1</v>
      </c>
      <c r="Y2151" s="437" t="n">
        <v>0</v>
      </c>
      <c r="Z2151" s="437" t="n"/>
      <c r="AA2151" s="437" t="n"/>
      <c r="AB2151" s="437" t="n"/>
    </row>
    <row r="2152">
      <c r="A2152" s="437" t="n">
        <v>50</v>
      </c>
      <c r="B2152" s="437" t="n">
        <v>0</v>
      </c>
      <c r="C2152" s="437" t="n">
        <v>0</v>
      </c>
      <c r="D2152" s="437" t="n">
        <v>1</v>
      </c>
      <c r="E2152" s="437" t="n">
        <v>208</v>
      </c>
      <c r="F2152" s="437">
        <f>ROUND(Source!V2129,O2152)</f>
        <v/>
      </c>
      <c r="G2152" s="437" t="inlineStr">
        <is>
          <t>ТрудМаш</t>
        </is>
      </c>
      <c r="H2152" s="437" t="inlineStr">
        <is>
          <t>Трудозатраты машинистов</t>
        </is>
      </c>
      <c r="I2152" s="437" t="n"/>
      <c r="J2152" s="437" t="n"/>
      <c r="K2152" s="437" t="n">
        <v>208</v>
      </c>
      <c r="L2152" s="437" t="n">
        <v>22</v>
      </c>
      <c r="M2152" s="437" t="n">
        <v>3</v>
      </c>
      <c r="N2152" s="437" t="inlineStr"/>
      <c r="O2152" s="437" t="n">
        <v>7</v>
      </c>
      <c r="P2152" s="437" t="n"/>
      <c r="Q2152" s="437" t="n"/>
      <c r="R2152" s="437" t="n"/>
      <c r="S2152" s="437" t="n"/>
      <c r="T2152" s="437" t="n"/>
      <c r="U2152" s="437" t="n"/>
      <c r="V2152" s="437" t="n"/>
      <c r="W2152" s="437" t="n">
        <v>0</v>
      </c>
      <c r="X2152" s="437" t="n">
        <v>1</v>
      </c>
      <c r="Y2152" s="437" t="n">
        <v>0</v>
      </c>
      <c r="Z2152" s="437" t="n"/>
      <c r="AA2152" s="437" t="n"/>
      <c r="AB2152" s="437" t="n"/>
    </row>
    <row r="2153">
      <c r="A2153" s="437" t="n">
        <v>50</v>
      </c>
      <c r="B2153" s="437" t="n">
        <v>0</v>
      </c>
      <c r="C2153" s="437" t="n">
        <v>0</v>
      </c>
      <c r="D2153" s="437" t="n">
        <v>1</v>
      </c>
      <c r="E2153" s="437" t="n">
        <v>209</v>
      </c>
      <c r="F2153" s="437">
        <f>ROUND(Source!W2129,O2153)</f>
        <v/>
      </c>
      <c r="G2153" s="437" t="inlineStr">
        <is>
          <t>ТранспМат</t>
        </is>
      </c>
      <c r="H2153" s="437" t="inlineStr">
        <is>
          <t>Транспорт материалов</t>
        </is>
      </c>
      <c r="I2153" s="437" t="n"/>
      <c r="J2153" s="437" t="n"/>
      <c r="K2153" s="437" t="n">
        <v>209</v>
      </c>
      <c r="L2153" s="437" t="n">
        <v>23</v>
      </c>
      <c r="M2153" s="437" t="n">
        <v>3</v>
      </c>
      <c r="N2153" s="437" t="inlineStr"/>
      <c r="O2153" s="437" t="n">
        <v>0</v>
      </c>
      <c r="P2153" s="437" t="n"/>
      <c r="Q2153" s="437" t="n"/>
      <c r="R2153" s="437" t="n"/>
      <c r="S2153" s="437" t="n"/>
      <c r="T2153" s="437" t="n"/>
      <c r="U2153" s="437" t="n"/>
      <c r="V2153" s="437" t="n"/>
      <c r="W2153" s="437" t="n">
        <v>0</v>
      </c>
      <c r="X2153" s="437" t="n">
        <v>1</v>
      </c>
      <c r="Y2153" s="437" t="n">
        <v>0</v>
      </c>
      <c r="Z2153" s="437" t="n"/>
      <c r="AA2153" s="437" t="n"/>
      <c r="AB2153" s="437" t="n"/>
    </row>
    <row r="2154">
      <c r="A2154" s="437" t="n">
        <v>50</v>
      </c>
      <c r="B2154" s="437" t="n">
        <v>0</v>
      </c>
      <c r="C2154" s="437" t="n">
        <v>0</v>
      </c>
      <c r="D2154" s="437" t="n">
        <v>1</v>
      </c>
      <c r="E2154" s="437" t="n">
        <v>233</v>
      </c>
      <c r="F2154" s="437">
        <f>ROUND(Source!BD2129,O2154)</f>
        <v/>
      </c>
      <c r="G2154" s="437" t="inlineStr">
        <is>
          <t>Перевозка</t>
        </is>
      </c>
      <c r="H2154" s="437" t="inlineStr">
        <is>
          <t>Перевозка грузов</t>
        </is>
      </c>
      <c r="I2154" s="437" t="n"/>
      <c r="J2154" s="437" t="n"/>
      <c r="K2154" s="437" t="n">
        <v>233</v>
      </c>
      <c r="L2154" s="437" t="n">
        <v>24</v>
      </c>
      <c r="M2154" s="437" t="n">
        <v>3</v>
      </c>
      <c r="N2154" s="437" t="inlineStr"/>
      <c r="O2154" s="437" t="n">
        <v>0</v>
      </c>
      <c r="P2154" s="437" t="n"/>
      <c r="Q2154" s="437" t="n"/>
      <c r="R2154" s="437" t="n"/>
      <c r="S2154" s="437" t="n"/>
      <c r="T2154" s="437" t="n"/>
      <c r="U2154" s="437" t="n"/>
      <c r="V2154" s="437" t="n"/>
      <c r="W2154" s="437" t="n">
        <v>0</v>
      </c>
      <c r="X2154" s="437" t="n">
        <v>1</v>
      </c>
      <c r="Y2154" s="437" t="n">
        <v>0</v>
      </c>
      <c r="Z2154" s="437" t="n"/>
      <c r="AA2154" s="437" t="n"/>
      <c r="AB2154" s="437" t="n"/>
    </row>
    <row r="2155">
      <c r="A2155" s="437" t="n">
        <v>50</v>
      </c>
      <c r="B2155" s="437" t="n">
        <v>0</v>
      </c>
      <c r="C2155" s="437" t="n">
        <v>0</v>
      </c>
      <c r="D2155" s="437" t="n">
        <v>1</v>
      </c>
      <c r="E2155" s="437" t="n">
        <v>210</v>
      </c>
      <c r="F2155" s="437">
        <f>ROUND(Source!X2129,O2155)</f>
        <v/>
      </c>
      <c r="G2155" s="437" t="inlineStr">
        <is>
          <t>НР</t>
        </is>
      </c>
      <c r="H2155" s="437" t="inlineStr">
        <is>
          <t>Накладные расходы</t>
        </is>
      </c>
      <c r="I2155" s="437" t="n"/>
      <c r="J2155" s="437" t="n"/>
      <c r="K2155" s="437" t="n">
        <v>210</v>
      </c>
      <c r="L2155" s="437" t="n">
        <v>25</v>
      </c>
      <c r="M2155" s="437" t="n">
        <v>3</v>
      </c>
      <c r="N2155" s="437" t="inlineStr"/>
      <c r="O2155" s="437" t="n">
        <v>0</v>
      </c>
      <c r="P2155" s="437" t="n"/>
      <c r="Q2155" s="437" t="n"/>
      <c r="R2155" s="437" t="n"/>
      <c r="S2155" s="437" t="n"/>
      <c r="T2155" s="437" t="n"/>
      <c r="U2155" s="437" t="n"/>
      <c r="V2155" s="437" t="n"/>
      <c r="W2155" s="437" t="n">
        <v>0</v>
      </c>
      <c r="X2155" s="437" t="n">
        <v>1</v>
      </c>
      <c r="Y2155" s="437" t="n">
        <v>0</v>
      </c>
      <c r="Z2155" s="437" t="n"/>
      <c r="AA2155" s="437" t="n"/>
      <c r="AB2155" s="437" t="n"/>
    </row>
    <row r="2156">
      <c r="A2156" s="437" t="n">
        <v>50</v>
      </c>
      <c r="B2156" s="437" t="n">
        <v>0</v>
      </c>
      <c r="C2156" s="437" t="n">
        <v>0</v>
      </c>
      <c r="D2156" s="437" t="n">
        <v>1</v>
      </c>
      <c r="E2156" s="437" t="n">
        <v>211</v>
      </c>
      <c r="F2156" s="437">
        <f>ROUND(Source!Y2129,O2156)</f>
        <v/>
      </c>
      <c r="G2156" s="437" t="inlineStr">
        <is>
          <t>СмПриб</t>
        </is>
      </c>
      <c r="H2156" s="437" t="inlineStr">
        <is>
          <t>Сметная прибыль</t>
        </is>
      </c>
      <c r="I2156" s="437" t="n"/>
      <c r="J2156" s="437" t="n"/>
      <c r="K2156" s="437" t="n">
        <v>211</v>
      </c>
      <c r="L2156" s="437" t="n">
        <v>26</v>
      </c>
      <c r="M2156" s="437" t="n">
        <v>3</v>
      </c>
      <c r="N2156" s="437" t="inlineStr"/>
      <c r="O2156" s="437" t="n">
        <v>0</v>
      </c>
      <c r="P2156" s="437" t="n"/>
      <c r="Q2156" s="437" t="n"/>
      <c r="R2156" s="437" t="n"/>
      <c r="S2156" s="437" t="n"/>
      <c r="T2156" s="437" t="n"/>
      <c r="U2156" s="437" t="n"/>
      <c r="V2156" s="437" t="n"/>
      <c r="W2156" s="437" t="n">
        <v>0</v>
      </c>
      <c r="X2156" s="437" t="n">
        <v>1</v>
      </c>
      <c r="Y2156" s="437" t="n">
        <v>0</v>
      </c>
      <c r="Z2156" s="437" t="n"/>
      <c r="AA2156" s="437" t="n"/>
      <c r="AB2156" s="437" t="n"/>
    </row>
    <row r="2157">
      <c r="A2157" s="437" t="n">
        <v>50</v>
      </c>
      <c r="B2157" s="437" t="n">
        <v>0</v>
      </c>
      <c r="C2157" s="437" t="n">
        <v>0</v>
      </c>
      <c r="D2157" s="437" t="n">
        <v>1</v>
      </c>
      <c r="E2157" s="437" t="n">
        <v>224</v>
      </c>
      <c r="F2157" s="437">
        <f>ROUND(Source!AR2129,O2157)</f>
        <v/>
      </c>
      <c r="G2157" s="437" t="inlineStr">
        <is>
          <t>Всего</t>
        </is>
      </c>
      <c r="H2157" s="437" t="inlineStr">
        <is>
          <t>Всего с НР и СП</t>
        </is>
      </c>
      <c r="I2157" s="437" t="n"/>
      <c r="J2157" s="437" t="n"/>
      <c r="K2157" s="437" t="n">
        <v>224</v>
      </c>
      <c r="L2157" s="437" t="n">
        <v>27</v>
      </c>
      <c r="M2157" s="437" t="n">
        <v>3</v>
      </c>
      <c r="N2157" s="437" t="inlineStr"/>
      <c r="O2157" s="437" t="n">
        <v>0</v>
      </c>
      <c r="P2157" s="437" t="n"/>
      <c r="Q2157" s="437" t="n"/>
      <c r="R2157" s="437" t="n"/>
      <c r="S2157" s="437" t="n"/>
      <c r="T2157" s="437" t="n"/>
      <c r="U2157" s="437" t="n"/>
      <c r="V2157" s="437" t="n"/>
      <c r="W2157" s="437" t="n">
        <v>0</v>
      </c>
      <c r="X2157" s="437" t="n">
        <v>1</v>
      </c>
      <c r="Y2157" s="437" t="n">
        <v>0</v>
      </c>
      <c r="Z2157" s="437" t="n"/>
      <c r="AA2157" s="437" t="n"/>
      <c r="AB2157" s="437" t="n"/>
    </row>
    <row r="2158">
      <c r="A2158" s="437" t="n">
        <v>50</v>
      </c>
      <c r="B2158" s="437" t="n">
        <v>0</v>
      </c>
      <c r="C2158" s="437" t="n">
        <v>0</v>
      </c>
      <c r="D2158" s="437" t="n">
        <v>2</v>
      </c>
      <c r="E2158" s="437" t="n">
        <v>0</v>
      </c>
      <c r="F2158" s="437">
        <f>ROUND(F2157,O2158)</f>
        <v/>
      </c>
      <c r="G2158" s="437" t="inlineStr">
        <is>
          <t>и1</t>
        </is>
      </c>
      <c r="H2158" s="437" t="inlineStr">
        <is>
          <t>Итого</t>
        </is>
      </c>
      <c r="I2158" s="437" t="n"/>
      <c r="J2158" s="437" t="n"/>
      <c r="K2158" s="437" t="n">
        <v>212</v>
      </c>
      <c r="L2158" s="437" t="n">
        <v>28</v>
      </c>
      <c r="M2158" s="437" t="n">
        <v>0</v>
      </c>
      <c r="N2158" s="437" t="inlineStr"/>
      <c r="O2158" s="437" t="n">
        <v>0</v>
      </c>
      <c r="P2158" s="437" t="n"/>
      <c r="Q2158" s="437" t="n"/>
      <c r="R2158" s="437" t="n"/>
      <c r="S2158" s="437" t="n"/>
      <c r="T2158" s="437" t="n"/>
      <c r="U2158" s="437" t="n"/>
      <c r="V2158" s="437" t="n"/>
      <c r="W2158" s="437" t="n">
        <v>0</v>
      </c>
      <c r="X2158" s="437" t="n">
        <v>1</v>
      </c>
      <c r="Y2158" s="437" t="n">
        <v>0</v>
      </c>
      <c r="Z2158" s="437" t="n"/>
      <c r="AA2158" s="437" t="n"/>
      <c r="AB2158" s="437" t="n"/>
    </row>
    <row r="2159">
      <c r="A2159" s="437" t="n">
        <v>50</v>
      </c>
      <c r="B2159" s="437" t="n">
        <v>0</v>
      </c>
      <c r="C2159" s="437" t="n">
        <v>0</v>
      </c>
      <c r="D2159" s="437" t="n">
        <v>2</v>
      </c>
      <c r="E2159" s="437" t="n">
        <v>0</v>
      </c>
      <c r="F2159" s="437">
        <f>ROUND(F2158*0.22,O2159)</f>
        <v/>
      </c>
      <c r="G2159" s="437" t="inlineStr">
        <is>
          <t>и2</t>
        </is>
      </c>
      <c r="H2159" s="437" t="inlineStr">
        <is>
          <t>НДС 22%</t>
        </is>
      </c>
      <c r="I2159" s="437" t="n"/>
      <c r="J2159" s="437" t="n"/>
      <c r="K2159" s="437" t="n">
        <v>212</v>
      </c>
      <c r="L2159" s="437" t="n">
        <v>29</v>
      </c>
      <c r="M2159" s="437" t="n">
        <v>0</v>
      </c>
      <c r="N2159" s="437" t="inlineStr"/>
      <c r="O2159" s="437" t="n">
        <v>0</v>
      </c>
      <c r="P2159" s="437" t="n"/>
      <c r="Q2159" s="437" t="n"/>
      <c r="R2159" s="437" t="n"/>
      <c r="S2159" s="437" t="n"/>
      <c r="T2159" s="437" t="n"/>
      <c r="U2159" s="437" t="n"/>
      <c r="V2159" s="437" t="n"/>
      <c r="W2159" s="437" t="n">
        <v>0</v>
      </c>
      <c r="X2159" s="437" t="n">
        <v>1</v>
      </c>
      <c r="Y2159" s="437" t="n">
        <v>0</v>
      </c>
      <c r="Z2159" s="437" t="n"/>
      <c r="AA2159" s="437" t="n"/>
      <c r="AB2159" s="437" t="n"/>
    </row>
    <row r="2160">
      <c r="A2160" s="437" t="n">
        <v>50</v>
      </c>
      <c r="B2160" s="437" t="n">
        <v>0</v>
      </c>
      <c r="C2160" s="437" t="n">
        <v>0</v>
      </c>
      <c r="D2160" s="437" t="n">
        <v>2</v>
      </c>
      <c r="E2160" s="437" t="n">
        <v>213</v>
      </c>
      <c r="F2160" s="437">
        <f>ROUND(F2158+F2159,O2160)</f>
        <v/>
      </c>
      <c r="G2160" s="437" t="inlineStr">
        <is>
          <t>и3</t>
        </is>
      </c>
      <c r="H2160" s="437" t="inlineStr">
        <is>
          <t>Всего</t>
        </is>
      </c>
      <c r="I2160" s="437" t="n"/>
      <c r="J2160" s="437" t="n"/>
      <c r="K2160" s="437" t="n">
        <v>212</v>
      </c>
      <c r="L2160" s="437" t="n">
        <v>30</v>
      </c>
      <c r="M2160" s="437" t="n">
        <v>0</v>
      </c>
      <c r="N2160" s="437" t="inlineStr"/>
      <c r="O2160" s="437" t="n">
        <v>0</v>
      </c>
      <c r="P2160" s="437" t="n"/>
      <c r="Q2160" s="437" t="n"/>
      <c r="R2160" s="437" t="n"/>
      <c r="S2160" s="437" t="n"/>
      <c r="T2160" s="437" t="n"/>
      <c r="U2160" s="437" t="n"/>
      <c r="V2160" s="437" t="n"/>
      <c r="W2160" s="437" t="n">
        <v>0</v>
      </c>
      <c r="X2160" s="437" t="n">
        <v>1</v>
      </c>
      <c r="Y2160" s="437" t="n">
        <v>0</v>
      </c>
      <c r="Z2160" s="437" t="n"/>
      <c r="AA2160" s="437" t="n"/>
      <c r="AB2160" s="437" t="n"/>
    </row>
    <row r="2161"/>
    <row r="2162">
      <c r="A2162" s="434" t="n">
        <v>3</v>
      </c>
      <c r="B2162" s="434" t="n">
        <v>0</v>
      </c>
      <c r="C2162" s="434" t="n"/>
      <c r="D2162" s="434">
        <f>ROW(A2168)</f>
        <v/>
      </c>
      <c r="E2162" s="434" t="n"/>
      <c r="F2162" s="434" t="inlineStr">
        <is>
          <t>Новая локальная смета</t>
        </is>
      </c>
      <c r="G2162" s="434" t="inlineStr">
        <is>
          <t>Первомайская 4</t>
        </is>
      </c>
      <c r="H2162" s="434" t="inlineStr"/>
      <c r="I2162" s="434" t="n">
        <v>0</v>
      </c>
      <c r="J2162" s="434" t="inlineStr"/>
      <c r="K2162" s="434" t="n">
        <v>-1</v>
      </c>
      <c r="L2162" s="434" t="inlineStr">
        <is>
          <t>Новая локальная смета</t>
        </is>
      </c>
      <c r="M2162" s="434" t="inlineStr"/>
      <c r="N2162" s="434" t="n"/>
      <c r="O2162" s="434" t="n"/>
      <c r="P2162" s="434" t="n"/>
      <c r="Q2162" s="434" t="n"/>
      <c r="R2162" s="434" t="n"/>
      <c r="S2162" s="434" t="n">
        <v>0</v>
      </c>
      <c r="T2162" s="434" t="n"/>
      <c r="U2162" s="434" t="inlineStr"/>
      <c r="V2162" s="434" t="n">
        <v>0</v>
      </c>
      <c r="W2162" s="434" t="n"/>
      <c r="X2162" s="434" t="n"/>
      <c r="Y2162" s="434" t="n"/>
      <c r="Z2162" s="434" t="n"/>
      <c r="AA2162" s="434" t="n"/>
      <c r="AB2162" s="434" t="inlineStr"/>
      <c r="AC2162" s="434" t="inlineStr"/>
      <c r="AD2162" s="434" t="inlineStr"/>
      <c r="AE2162" s="434" t="inlineStr"/>
      <c r="AF2162" s="434" t="inlineStr"/>
      <c r="AG2162" s="434" t="inlineStr"/>
      <c r="AH2162" s="434" t="n"/>
      <c r="AI2162" s="434" t="n"/>
      <c r="AJ2162" s="434" t="n"/>
      <c r="AK2162" s="434" t="n"/>
      <c r="AL2162" s="434" t="n"/>
      <c r="AM2162" s="434" t="n"/>
      <c r="AN2162" s="434" t="n"/>
      <c r="AO2162" s="434" t="n"/>
      <c r="AP2162" s="434" t="inlineStr"/>
      <c r="AQ2162" s="434" t="inlineStr"/>
      <c r="AR2162" s="434" t="inlineStr"/>
      <c r="AS2162" s="434" t="n"/>
      <c r="AT2162" s="434" t="n"/>
      <c r="AU2162" s="434" t="n"/>
      <c r="AV2162" s="434" t="n"/>
      <c r="AW2162" s="434" t="n"/>
      <c r="AX2162" s="434" t="n"/>
      <c r="AY2162" s="434" t="n"/>
      <c r="AZ2162" s="434" t="inlineStr"/>
      <c r="BA2162" s="434" t="n"/>
      <c r="BB2162" s="434" t="inlineStr"/>
      <c r="BC2162" s="434" t="inlineStr"/>
      <c r="BD2162" s="434" t="inlineStr"/>
      <c r="BE2162" s="434" t="inlineStr"/>
      <c r="BF2162" s="434" t="inlineStr"/>
      <c r="BG2162" s="434" t="inlineStr"/>
      <c r="BH2162" s="434" t="inlineStr"/>
      <c r="BI2162" s="434" t="inlineStr"/>
      <c r="BJ2162" s="434" t="inlineStr"/>
      <c r="BK2162" s="434" t="inlineStr"/>
      <c r="BL2162" s="434" t="inlineStr"/>
      <c r="BM2162" s="434" t="inlineStr"/>
      <c r="BN2162" s="434" t="inlineStr"/>
      <c r="BO2162" s="434" t="inlineStr"/>
      <c r="BP2162" s="434" t="inlineStr"/>
      <c r="BQ2162" s="434" t="n"/>
      <c r="BR2162" s="434" t="n"/>
      <c r="BS2162" s="434" t="n"/>
      <c r="BT2162" s="434" t="n"/>
      <c r="BU2162" s="434" t="n"/>
      <c r="BV2162" s="434" t="n"/>
      <c r="BW2162" s="434" t="n"/>
      <c r="BX2162" s="434" t="n">
        <v>0</v>
      </c>
      <c r="BY2162" s="434" t="n"/>
      <c r="BZ2162" s="434" t="n"/>
      <c r="CA2162" s="434" t="n"/>
      <c r="CB2162" s="434" t="n"/>
      <c r="CC2162" s="434" t="n"/>
      <c r="CD2162" s="434" t="n"/>
      <c r="CE2162" s="434" t="n"/>
      <c r="CF2162" s="434" t="n">
        <v>0</v>
      </c>
      <c r="CG2162" s="434" t="n">
        <v>0</v>
      </c>
      <c r="CH2162" s="434" t="n"/>
      <c r="CI2162" s="434" t="inlineStr"/>
      <c r="CJ2162" s="434" t="inlineStr"/>
      <c r="CK2162" t="inlineStr"/>
      <c r="CL2162" t="inlineStr"/>
      <c r="CM2162" t="inlineStr"/>
      <c r="CN2162" t="inlineStr"/>
      <c r="CO2162" t="inlineStr"/>
      <c r="CP2162" t="inlineStr"/>
      <c r="CQ2162" t="inlineStr"/>
    </row>
    <row r="2163"/>
    <row r="2164">
      <c r="A2164" s="435" t="n">
        <v>52</v>
      </c>
      <c r="B2164" s="435">
        <f>B2168</f>
        <v/>
      </c>
      <c r="C2164" s="435">
        <f>C2168</f>
        <v/>
      </c>
      <c r="D2164" s="435">
        <f>D2168</f>
        <v/>
      </c>
      <c r="E2164" s="435">
        <f>E2168</f>
        <v/>
      </c>
      <c r="F2164" s="435">
        <f>F2168</f>
        <v/>
      </c>
      <c r="G2164" s="435">
        <f>G2168</f>
        <v/>
      </c>
      <c r="H2164" s="435" t="n"/>
      <c r="I2164" s="435" t="n"/>
      <c r="J2164" s="435" t="n"/>
      <c r="K2164" s="435" t="n"/>
      <c r="L2164" s="435" t="n"/>
      <c r="M2164" s="435" t="n"/>
      <c r="N2164" s="435" t="n"/>
      <c r="O2164" s="435">
        <f>O2168</f>
        <v/>
      </c>
      <c r="P2164" s="435">
        <f>P2168</f>
        <v/>
      </c>
      <c r="Q2164" s="435">
        <f>Q2168</f>
        <v/>
      </c>
      <c r="R2164" s="435">
        <f>R2168</f>
        <v/>
      </c>
      <c r="S2164" s="435">
        <f>S2168</f>
        <v/>
      </c>
      <c r="T2164" s="435">
        <f>T2168</f>
        <v/>
      </c>
      <c r="U2164" s="435">
        <f>U2168</f>
        <v/>
      </c>
      <c r="V2164" s="435">
        <f>V2168</f>
        <v/>
      </c>
      <c r="W2164" s="435">
        <f>W2168</f>
        <v/>
      </c>
      <c r="X2164" s="435">
        <f>X2168</f>
        <v/>
      </c>
      <c r="Y2164" s="435">
        <f>Y2168</f>
        <v/>
      </c>
      <c r="Z2164" s="435">
        <f>Z2168</f>
        <v/>
      </c>
      <c r="AA2164" s="435">
        <f>AA2168</f>
        <v/>
      </c>
      <c r="AB2164" s="435">
        <f>AB2168</f>
        <v/>
      </c>
      <c r="AC2164" s="435">
        <f>AC2168</f>
        <v/>
      </c>
      <c r="AD2164" s="435">
        <f>AD2168</f>
        <v/>
      </c>
      <c r="AE2164" s="435">
        <f>AE2168</f>
        <v/>
      </c>
      <c r="AF2164" s="435">
        <f>AF2168</f>
        <v/>
      </c>
      <c r="AG2164" s="435">
        <f>AG2168</f>
        <v/>
      </c>
      <c r="AH2164" s="435">
        <f>AH2168</f>
        <v/>
      </c>
      <c r="AI2164" s="435">
        <f>AI2168</f>
        <v/>
      </c>
      <c r="AJ2164" s="435">
        <f>AJ2168</f>
        <v/>
      </c>
      <c r="AK2164" s="435">
        <f>AK2168</f>
        <v/>
      </c>
      <c r="AL2164" s="435">
        <f>AL2168</f>
        <v/>
      </c>
      <c r="AM2164" s="435">
        <f>AM2168</f>
        <v/>
      </c>
      <c r="AN2164" s="435">
        <f>AN2168</f>
        <v/>
      </c>
      <c r="AO2164" s="435">
        <f>AO2168</f>
        <v/>
      </c>
      <c r="AP2164" s="435">
        <f>AP2168</f>
        <v/>
      </c>
      <c r="AQ2164" s="435">
        <f>AQ2168</f>
        <v/>
      </c>
      <c r="AR2164" s="435">
        <f>AR2168</f>
        <v/>
      </c>
      <c r="AS2164" s="435">
        <f>AS2168</f>
        <v/>
      </c>
      <c r="AT2164" s="435">
        <f>AT2168</f>
        <v/>
      </c>
      <c r="AU2164" s="435">
        <f>AU2168</f>
        <v/>
      </c>
      <c r="AV2164" s="435">
        <f>AV2168</f>
        <v/>
      </c>
      <c r="AW2164" s="435">
        <f>AW2168</f>
        <v/>
      </c>
      <c r="AX2164" s="435">
        <f>AX2168</f>
        <v/>
      </c>
      <c r="AY2164" s="435">
        <f>AY2168</f>
        <v/>
      </c>
      <c r="AZ2164" s="435">
        <f>AZ2168</f>
        <v/>
      </c>
      <c r="BA2164" s="435">
        <f>BA2168</f>
        <v/>
      </c>
      <c r="BB2164" s="435">
        <f>BB2168</f>
        <v/>
      </c>
      <c r="BC2164" s="435">
        <f>BC2168</f>
        <v/>
      </c>
      <c r="BD2164" s="435">
        <f>BD2168</f>
        <v/>
      </c>
      <c r="BE2164" s="435">
        <f>BE2168</f>
        <v/>
      </c>
      <c r="BF2164" s="435">
        <f>BF2168</f>
        <v/>
      </c>
      <c r="BG2164" s="435">
        <f>BG2168</f>
        <v/>
      </c>
      <c r="BH2164" s="435">
        <f>BH2168</f>
        <v/>
      </c>
      <c r="BI2164" s="435">
        <f>BI2168</f>
        <v/>
      </c>
      <c r="BJ2164" s="435">
        <f>BJ2168</f>
        <v/>
      </c>
      <c r="BK2164" s="435">
        <f>BK2168</f>
        <v/>
      </c>
      <c r="BL2164" s="435">
        <f>BL2168</f>
        <v/>
      </c>
      <c r="BM2164" s="435">
        <f>BM2168</f>
        <v/>
      </c>
      <c r="BN2164" s="435">
        <f>BN2168</f>
        <v/>
      </c>
      <c r="BO2164" s="435">
        <f>BO2168</f>
        <v/>
      </c>
      <c r="BP2164" s="435">
        <f>BP2168</f>
        <v/>
      </c>
      <c r="BQ2164" s="435">
        <f>BQ2168</f>
        <v/>
      </c>
      <c r="BR2164" s="435">
        <f>BR2168</f>
        <v/>
      </c>
      <c r="BS2164" s="435">
        <f>BS2168</f>
        <v/>
      </c>
      <c r="BT2164" s="435">
        <f>BT2168</f>
        <v/>
      </c>
      <c r="BU2164" s="435">
        <f>BU2168</f>
        <v/>
      </c>
      <c r="BV2164" s="435">
        <f>BV2168</f>
        <v/>
      </c>
      <c r="BW2164" s="435">
        <f>BW2168</f>
        <v/>
      </c>
      <c r="BX2164" s="435">
        <f>BX2168</f>
        <v/>
      </c>
      <c r="BY2164" s="435">
        <f>BY2168</f>
        <v/>
      </c>
      <c r="BZ2164" s="435">
        <f>BZ2168</f>
        <v/>
      </c>
      <c r="CA2164" s="435">
        <f>CA2168</f>
        <v/>
      </c>
      <c r="CB2164" s="435">
        <f>CB2168</f>
        <v/>
      </c>
      <c r="CC2164" s="435">
        <f>CC2168</f>
        <v/>
      </c>
      <c r="CD2164" s="435">
        <f>CD2168</f>
        <v/>
      </c>
      <c r="CE2164" s="435">
        <f>CE2168</f>
        <v/>
      </c>
      <c r="CF2164" s="435">
        <f>CF2168</f>
        <v/>
      </c>
      <c r="CG2164" s="435">
        <f>CG2168</f>
        <v/>
      </c>
      <c r="CH2164" s="435">
        <f>CH2168</f>
        <v/>
      </c>
      <c r="CI2164" s="435">
        <f>CI2168</f>
        <v/>
      </c>
      <c r="CJ2164" s="435">
        <f>CJ2168</f>
        <v/>
      </c>
      <c r="CK2164" s="435">
        <f>CK2168</f>
        <v/>
      </c>
      <c r="CL2164" s="435">
        <f>CL2168</f>
        <v/>
      </c>
      <c r="CM2164" s="435">
        <f>CM2168</f>
        <v/>
      </c>
      <c r="CN2164" s="435">
        <f>CN2168</f>
        <v/>
      </c>
      <c r="CO2164" s="435">
        <f>CO2168</f>
        <v/>
      </c>
      <c r="CP2164" s="435">
        <f>CP2168</f>
        <v/>
      </c>
      <c r="CQ2164" s="435">
        <f>CQ2168</f>
        <v/>
      </c>
      <c r="CR2164" s="435">
        <f>CR2168</f>
        <v/>
      </c>
      <c r="CS2164" s="435">
        <f>CS2168</f>
        <v/>
      </c>
      <c r="CT2164" s="435">
        <f>CT2168</f>
        <v/>
      </c>
      <c r="CU2164" s="435">
        <f>CU2168</f>
        <v/>
      </c>
      <c r="CV2164" s="435">
        <f>CV2168</f>
        <v/>
      </c>
      <c r="CW2164" s="435">
        <f>CW2168</f>
        <v/>
      </c>
      <c r="CX2164" s="435">
        <f>CX2168</f>
        <v/>
      </c>
      <c r="CY2164" s="435">
        <f>CY2168</f>
        <v/>
      </c>
      <c r="CZ2164" s="435">
        <f>CZ2168</f>
        <v/>
      </c>
      <c r="DA2164" s="435">
        <f>DA2168</f>
        <v/>
      </c>
      <c r="DB2164" s="435">
        <f>DB2168</f>
        <v/>
      </c>
      <c r="DC2164" s="435">
        <f>DC2168</f>
        <v/>
      </c>
      <c r="DD2164" s="435">
        <f>DD2168</f>
        <v/>
      </c>
      <c r="DE2164" s="435">
        <f>DE2168</f>
        <v/>
      </c>
      <c r="DF2164" s="435">
        <f>DF2168</f>
        <v/>
      </c>
      <c r="DG2164" s="436">
        <f>DG2168</f>
        <v/>
      </c>
      <c r="DH2164" s="436">
        <f>DH2168</f>
        <v/>
      </c>
      <c r="DI2164" s="436">
        <f>DI2168</f>
        <v/>
      </c>
      <c r="DJ2164" s="436">
        <f>DJ2168</f>
        <v/>
      </c>
      <c r="DK2164" s="436">
        <f>DK2168</f>
        <v/>
      </c>
      <c r="DL2164" s="436">
        <f>DL2168</f>
        <v/>
      </c>
      <c r="DM2164" s="436">
        <f>DM2168</f>
        <v/>
      </c>
      <c r="DN2164" s="436">
        <f>DN2168</f>
        <v/>
      </c>
      <c r="DO2164" s="436">
        <f>DO2168</f>
        <v/>
      </c>
      <c r="DP2164" s="436">
        <f>DP2168</f>
        <v/>
      </c>
      <c r="DQ2164" s="436">
        <f>DQ2168</f>
        <v/>
      </c>
      <c r="DR2164" s="436">
        <f>DR2168</f>
        <v/>
      </c>
      <c r="DS2164" s="436">
        <f>DS2168</f>
        <v/>
      </c>
      <c r="DT2164" s="436">
        <f>DT2168</f>
        <v/>
      </c>
      <c r="DU2164" s="436">
        <f>DU2168</f>
        <v/>
      </c>
      <c r="DV2164" s="436">
        <f>DV2168</f>
        <v/>
      </c>
      <c r="DW2164" s="436">
        <f>DW2168</f>
        <v/>
      </c>
      <c r="DX2164" s="436">
        <f>DX2168</f>
        <v/>
      </c>
      <c r="DY2164" s="436">
        <f>DY2168</f>
        <v/>
      </c>
      <c r="DZ2164" s="436">
        <f>DZ2168</f>
        <v/>
      </c>
      <c r="EA2164" s="436">
        <f>EA2168</f>
        <v/>
      </c>
      <c r="EB2164" s="436">
        <f>EB2168</f>
        <v/>
      </c>
      <c r="EC2164" s="436">
        <f>EC2168</f>
        <v/>
      </c>
      <c r="ED2164" s="436">
        <f>ED2168</f>
        <v/>
      </c>
      <c r="EE2164" s="436">
        <f>EE2168</f>
        <v/>
      </c>
      <c r="EF2164" s="436">
        <f>EF2168</f>
        <v/>
      </c>
      <c r="EG2164" s="436">
        <f>EG2168</f>
        <v/>
      </c>
      <c r="EH2164" s="436">
        <f>EH2168</f>
        <v/>
      </c>
      <c r="EI2164" s="436">
        <f>EI2168</f>
        <v/>
      </c>
      <c r="EJ2164" s="436">
        <f>EJ2168</f>
        <v/>
      </c>
      <c r="EK2164" s="436">
        <f>EK2168</f>
        <v/>
      </c>
      <c r="EL2164" s="436">
        <f>EL2168</f>
        <v/>
      </c>
      <c r="EM2164" s="436">
        <f>EM2168</f>
        <v/>
      </c>
      <c r="EN2164" s="436">
        <f>EN2168</f>
        <v/>
      </c>
      <c r="EO2164" s="436">
        <f>EO2168</f>
        <v/>
      </c>
      <c r="EP2164" s="436">
        <f>EP2168</f>
        <v/>
      </c>
      <c r="EQ2164" s="436">
        <f>EQ2168</f>
        <v/>
      </c>
      <c r="ER2164" s="436">
        <f>ER2168</f>
        <v/>
      </c>
      <c r="ES2164" s="436">
        <f>ES2168</f>
        <v/>
      </c>
      <c r="ET2164" s="436">
        <f>ET2168</f>
        <v/>
      </c>
      <c r="EU2164" s="436">
        <f>EU2168</f>
        <v/>
      </c>
      <c r="EV2164" s="436">
        <f>EV2168</f>
        <v/>
      </c>
      <c r="EW2164" s="436">
        <f>EW2168</f>
        <v/>
      </c>
      <c r="EX2164" s="436">
        <f>EX2168</f>
        <v/>
      </c>
      <c r="EY2164" s="436">
        <f>EY2168</f>
        <v/>
      </c>
      <c r="EZ2164" s="436">
        <f>EZ2168</f>
        <v/>
      </c>
      <c r="FA2164" s="436">
        <f>FA2168</f>
        <v/>
      </c>
      <c r="FB2164" s="436">
        <f>FB2168</f>
        <v/>
      </c>
      <c r="FC2164" s="436">
        <f>FC2168</f>
        <v/>
      </c>
      <c r="FD2164" s="436">
        <f>FD2168</f>
        <v/>
      </c>
      <c r="FE2164" s="436">
        <f>FE2168</f>
        <v/>
      </c>
      <c r="FF2164" s="436">
        <f>FF2168</f>
        <v/>
      </c>
      <c r="FG2164" s="436">
        <f>FG2168</f>
        <v/>
      </c>
      <c r="FH2164" s="436">
        <f>FH2168</f>
        <v/>
      </c>
      <c r="FI2164" s="436">
        <f>FI2168</f>
        <v/>
      </c>
      <c r="FJ2164" s="436">
        <f>FJ2168</f>
        <v/>
      </c>
      <c r="FK2164" s="436">
        <f>FK2168</f>
        <v/>
      </c>
      <c r="FL2164" s="436">
        <f>FL2168</f>
        <v/>
      </c>
      <c r="FM2164" s="436">
        <f>FM2168</f>
        <v/>
      </c>
      <c r="FN2164" s="436">
        <f>FN2168</f>
        <v/>
      </c>
      <c r="FO2164" s="436">
        <f>FO2168</f>
        <v/>
      </c>
      <c r="FP2164" s="436">
        <f>FP2168</f>
        <v/>
      </c>
      <c r="FQ2164" s="436">
        <f>FQ2168</f>
        <v/>
      </c>
      <c r="FR2164" s="436">
        <f>FR2168</f>
        <v/>
      </c>
      <c r="FS2164" s="436">
        <f>FS2168</f>
        <v/>
      </c>
      <c r="FT2164" s="436">
        <f>FT2168</f>
        <v/>
      </c>
      <c r="FU2164" s="436">
        <f>FU2168</f>
        <v/>
      </c>
      <c r="FV2164" s="436">
        <f>FV2168</f>
        <v/>
      </c>
      <c r="FW2164" s="436">
        <f>FW2168</f>
        <v/>
      </c>
      <c r="FX2164" s="436">
        <f>FX2168</f>
        <v/>
      </c>
      <c r="FY2164" s="436">
        <f>FY2168</f>
        <v/>
      </c>
      <c r="FZ2164" s="436">
        <f>FZ2168</f>
        <v/>
      </c>
      <c r="GA2164" s="436">
        <f>GA2168</f>
        <v/>
      </c>
      <c r="GB2164" s="436">
        <f>GB2168</f>
        <v/>
      </c>
      <c r="GC2164" s="436">
        <f>GC2168</f>
        <v/>
      </c>
      <c r="GD2164" s="436">
        <f>GD2168</f>
        <v/>
      </c>
      <c r="GE2164" s="436">
        <f>GE2168</f>
        <v/>
      </c>
      <c r="GF2164" s="436">
        <f>GF2168</f>
        <v/>
      </c>
      <c r="GG2164" s="436">
        <f>GG2168</f>
        <v/>
      </c>
      <c r="GH2164" s="436">
        <f>GH2168</f>
        <v/>
      </c>
      <c r="GI2164" s="436">
        <f>GI2168</f>
        <v/>
      </c>
      <c r="GJ2164" s="436">
        <f>GJ2168</f>
        <v/>
      </c>
      <c r="GK2164" s="436">
        <f>GK2168</f>
        <v/>
      </c>
      <c r="GL2164" s="436">
        <f>GL2168</f>
        <v/>
      </c>
      <c r="GM2164" s="436">
        <f>GM2168</f>
        <v/>
      </c>
      <c r="GN2164" s="436">
        <f>GN2168</f>
        <v/>
      </c>
      <c r="GO2164" s="436">
        <f>GO2168</f>
        <v/>
      </c>
      <c r="GP2164" s="436">
        <f>GP2168</f>
        <v/>
      </c>
      <c r="GQ2164" s="436">
        <f>GQ2168</f>
        <v/>
      </c>
      <c r="GR2164" s="436">
        <f>GR2168</f>
        <v/>
      </c>
      <c r="GS2164" s="436">
        <f>GS2168</f>
        <v/>
      </c>
      <c r="GT2164" s="436">
        <f>GT2168</f>
        <v/>
      </c>
      <c r="GU2164" s="436">
        <f>GU2168</f>
        <v/>
      </c>
      <c r="GV2164" s="436">
        <f>GV2168</f>
        <v/>
      </c>
      <c r="GW2164" s="436">
        <f>GW2168</f>
        <v/>
      </c>
      <c r="GX2164" s="436">
        <f>GX2168</f>
        <v/>
      </c>
    </row>
    <row r="2165"/>
    <row r="2166">
      <c r="A2166" t="n">
        <v>17</v>
      </c>
      <c r="B2166" t="n">
        <v>0</v>
      </c>
      <c r="C2166">
        <f>ROW(SmtRes!A881)</f>
        <v/>
      </c>
      <c r="D2166">
        <f>ROW(EtalonRes!A816)</f>
        <v/>
      </c>
      <c r="E2166" t="inlineStr">
        <is>
          <t>1</t>
        </is>
      </c>
      <c r="F2166" t="inlineStr">
        <is>
          <t>16-07-005-1</t>
        </is>
      </c>
      <c r="G2166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166" t="inlineStr">
        <is>
          <t>100 м трубопровода</t>
        </is>
      </c>
      <c r="I2166">
        <f>ROUND(ROUND(12/100,4),7)</f>
        <v/>
      </c>
      <c r="J2166" t="n">
        <v>0</v>
      </c>
      <c r="K2166">
        <f>ROUND(ROUND(12/100,4),7)</f>
        <v/>
      </c>
      <c r="O2166">
        <f>ROUND(CP2166,0)</f>
        <v/>
      </c>
      <c r="P2166">
        <f>ROUND(CQ2166*I2166,0)</f>
        <v/>
      </c>
      <c r="Q2166">
        <f>(ROUND((ROUND((((ET2166*ROUND(3,7)))*I2166),0)*BB2166),0)+ROUND((ROUND(((AE2166-((EU2166*ROUND(3,7))))*I2166),0)*BS2166),0))</f>
        <v/>
      </c>
      <c r="R2166">
        <f>(ROUND((ROUND((((EU2166*ROUND(3,7)))*I2166),0)*BS2166),0)+ROUND((ROUND(((AE2166-((EU2166*ROUND(3,7))))*I2166),0)*BS2166),0))</f>
        <v/>
      </c>
      <c r="S2166">
        <f>ROUND(CT2166*I2166,0)</f>
        <v/>
      </c>
      <c r="T2166">
        <f>ROUND(CU2166*I2166,0)</f>
        <v/>
      </c>
      <c r="U2166">
        <f>ROUND(CV2166*I2166,7)</f>
        <v/>
      </c>
      <c r="V2166">
        <f>ROUND(CW2166*I2166,7)</f>
        <v/>
      </c>
      <c r="W2166">
        <f>ROUND(CX2166*I2166,0)</f>
        <v/>
      </c>
      <c r="X2166">
        <f>ROUND(CY2166,0)</f>
        <v/>
      </c>
      <c r="Y2166">
        <f>ROUND(CZ2166,0)</f>
        <v/>
      </c>
      <c r="AA2166" t="n">
        <v>78869116</v>
      </c>
      <c r="AB2166">
        <f>ROUND((AC2166+AD2166+AF2166),2)</f>
        <v/>
      </c>
      <c r="AC2166">
        <f>ROUND(((ES2166*ROUND(3,7))),2)</f>
        <v/>
      </c>
      <c r="AD2166">
        <f>ROUND(((((ET2166*ROUND(3,7)))-((EU2166*ROUND(3,7))))+AE2166),2)</f>
        <v/>
      </c>
      <c r="AE2166">
        <f>ROUND(((EU2166*ROUND(3,7))),2)</f>
        <v/>
      </c>
      <c r="AF2166">
        <f>ROUND(((EV2166*ROUND(3,7))),2)</f>
        <v/>
      </c>
      <c r="AG2166">
        <f>ROUND((AP2166),2)</f>
        <v/>
      </c>
      <c r="AH2166">
        <f>((EW2166*ROUND(3,7)))</f>
        <v/>
      </c>
      <c r="AI2166">
        <f>((EX2166*ROUND(3,7)))</f>
        <v/>
      </c>
      <c r="AJ2166">
        <f>(AS2166)</f>
        <v/>
      </c>
      <c r="AK2166" t="n">
        <v>107.11</v>
      </c>
      <c r="AL2166" t="n">
        <v>4.28</v>
      </c>
      <c r="AM2166" t="n">
        <v>44.51</v>
      </c>
      <c r="AN2166" t="n">
        <v>0</v>
      </c>
      <c r="AO2166" t="n">
        <v>58.32</v>
      </c>
      <c r="AP2166" t="n">
        <v>0</v>
      </c>
      <c r="AQ2166" t="n">
        <v>5.01</v>
      </c>
      <c r="AR2166" t="n">
        <v>0</v>
      </c>
      <c r="AS2166" t="n">
        <v>0</v>
      </c>
      <c r="AT2166" t="n">
        <v>121</v>
      </c>
      <c r="AU2166" t="n">
        <v>72</v>
      </c>
      <c r="AV2166" t="n">
        <v>1</v>
      </c>
      <c r="AW2166" t="n">
        <v>1</v>
      </c>
      <c r="AZ2166" t="n">
        <v>1</v>
      </c>
      <c r="BA2166" t="n">
        <v>52.25</v>
      </c>
      <c r="BB2166" t="n">
        <v>5.97</v>
      </c>
      <c r="BC2166" t="n">
        <v>11.38</v>
      </c>
      <c r="BD2166" t="inlineStr"/>
      <c r="BE2166" t="inlineStr"/>
      <c r="BF2166" t="inlineStr"/>
      <c r="BG2166" t="inlineStr"/>
      <c r="BH2166" t="n">
        <v>0</v>
      </c>
      <c r="BI2166" t="n">
        <v>1</v>
      </c>
      <c r="BJ2166" t="inlineStr">
        <is>
          <t>ТЕР Московской обл., 16-07-005-1, приказ Минстроя России №675/пр от 28.02.2017 № 260/пр</t>
        </is>
      </c>
      <c r="BM2166" t="n">
        <v>16001</v>
      </c>
      <c r="BN2166" t="n">
        <v>0</v>
      </c>
      <c r="BO2166" t="inlineStr">
        <is>
          <t>16-07-005-1</t>
        </is>
      </c>
      <c r="BP2166" t="n">
        <v>1</v>
      </c>
      <c r="BQ2166" t="n">
        <v>2</v>
      </c>
      <c r="BR2166" t="n">
        <v>0</v>
      </c>
      <c r="BS2166" t="n">
        <v>52.25</v>
      </c>
      <c r="BT2166" t="n">
        <v>1</v>
      </c>
      <c r="BU2166" t="n">
        <v>1</v>
      </c>
      <c r="BV2166" t="n">
        <v>1</v>
      </c>
      <c r="BW2166" t="n">
        <v>1</v>
      </c>
      <c r="BX2166" t="n">
        <v>1</v>
      </c>
      <c r="BY2166" t="inlineStr"/>
      <c r="BZ2166" t="n">
        <v>121</v>
      </c>
      <c r="CA2166" t="n">
        <v>72</v>
      </c>
      <c r="CB2166" t="inlineStr"/>
      <c r="CE2166" t="n">
        <v>12</v>
      </c>
      <c r="CF2166" t="n">
        <v>0</v>
      </c>
      <c r="CG2166" t="n">
        <v>0</v>
      </c>
      <c r="CM2166" t="n">
        <v>0</v>
      </c>
      <c r="CN2166" t="inlineStr"/>
      <c r="CO2166" t="n">
        <v>0</v>
      </c>
      <c r="CP2166">
        <f>(P2166+Q2166+S2166)</f>
        <v/>
      </c>
      <c r="CQ2166">
        <f>AC2166*BC2166</f>
        <v/>
      </c>
      <c r="CR2166">
        <f>(ROUND((ROUND((((ET2166*ROUND(3,7)))*1),0)*BB2166),0)+ROUND((ROUND(((AE2166-((EU2166*ROUND(3,7))))*1),0)*BS2166),0))</f>
        <v/>
      </c>
      <c r="CS2166">
        <f>(ROUND((ROUND((((EU2166*ROUND(3,7)))*1),0)*BS2166),0)+ROUND((ROUND(((AE2166-((EU2166*ROUND(3,7))))*1),0)*BS2166),0))</f>
        <v/>
      </c>
      <c r="CT2166">
        <f>AF2166*BA2166</f>
        <v/>
      </c>
      <c r="CU2166">
        <f>AG2166</f>
        <v/>
      </c>
      <c r="CV2166">
        <f>AH2166</f>
        <v/>
      </c>
      <c r="CW2166">
        <f>AI2166</f>
        <v/>
      </c>
      <c r="CX2166">
        <f>AJ2166</f>
        <v/>
      </c>
      <c r="CY2166">
        <f>(((S2166+R2166)*AT2166)/100)</f>
        <v/>
      </c>
      <c r="CZ2166">
        <f>(((S2166+R2166)*AU2166)/100)</f>
        <v/>
      </c>
      <c r="DC2166" t="inlineStr"/>
      <c r="DD2166" t="inlineStr">
        <is>
          <t>)*3</t>
        </is>
      </c>
      <c r="DE2166" t="inlineStr">
        <is>
          <t>)*3</t>
        </is>
      </c>
      <c r="DF2166" t="inlineStr">
        <is>
          <t>)*3</t>
        </is>
      </c>
      <c r="DG2166" t="inlineStr">
        <is>
          <t>)*3</t>
        </is>
      </c>
      <c r="DH2166" t="inlineStr"/>
      <c r="DI2166" t="inlineStr">
        <is>
          <t>)*3</t>
        </is>
      </c>
      <c r="DJ2166" t="inlineStr">
        <is>
          <t>)*3</t>
        </is>
      </c>
      <c r="DK2166" t="inlineStr"/>
      <c r="DL2166" t="inlineStr"/>
      <c r="DM2166" t="inlineStr"/>
      <c r="DN2166" t="n">
        <v>0</v>
      </c>
      <c r="DO2166" t="n">
        <v>0</v>
      </c>
      <c r="DP2166" t="n">
        <v>1</v>
      </c>
      <c r="DQ2166" t="n">
        <v>1</v>
      </c>
      <c r="DU2166" t="n">
        <v>1013</v>
      </c>
      <c r="DV2166" t="inlineStr">
        <is>
          <t>100 м трубопровода</t>
        </is>
      </c>
      <c r="DW2166" t="inlineStr">
        <is>
          <t>100 м трубопровода</t>
        </is>
      </c>
      <c r="DX2166" t="n">
        <v>1</v>
      </c>
      <c r="DZ2166" t="inlineStr"/>
      <c r="EA2166" t="inlineStr"/>
      <c r="EB2166" t="inlineStr"/>
      <c r="EC2166" t="inlineStr"/>
      <c r="EE2166" t="n">
        <v>78725882</v>
      </c>
      <c r="EF2166" t="n">
        <v>2</v>
      </c>
      <c r="EG2166" t="inlineStr">
        <is>
          <t>Общестроительные работы</t>
        </is>
      </c>
      <c r="EH2166" t="n">
        <v>16</v>
      </c>
      <c r="EI216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166" t="n">
        <v>1</v>
      </c>
      <c r="EK2166" t="n">
        <v>16001</v>
      </c>
      <c r="EL2166" t="inlineStr">
        <is>
          <t>Трубопроводы внутренние</t>
        </is>
      </c>
      <c r="EM2166" t="inlineStr">
        <is>
          <t>ФЕР-16</t>
        </is>
      </c>
      <c r="EO2166" t="inlineStr"/>
      <c r="EQ2166" t="n">
        <v>0</v>
      </c>
      <c r="ER2166" t="n">
        <v>107.11</v>
      </c>
      <c r="ES2166" t="n">
        <v>4.28</v>
      </c>
      <c r="ET2166" t="n">
        <v>44.51</v>
      </c>
      <c r="EU2166" t="n">
        <v>0</v>
      </c>
      <c r="EV2166" t="n">
        <v>58.32</v>
      </c>
      <c r="EW2166" t="n">
        <v>5.01</v>
      </c>
      <c r="EX2166" t="n">
        <v>0</v>
      </c>
      <c r="EY2166" t="n">
        <v>0</v>
      </c>
      <c r="FQ2166" t="n">
        <v>0</v>
      </c>
      <c r="FR2166" t="n">
        <v>0</v>
      </c>
      <c r="FS2166" t="n">
        <v>0</v>
      </c>
      <c r="FX2166" t="n">
        <v>121</v>
      </c>
      <c r="FY2166" t="n">
        <v>72</v>
      </c>
      <c r="GA2166" t="inlineStr"/>
      <c r="GD2166" t="n">
        <v>1</v>
      </c>
      <c r="GF2166" t="n">
        <v>635989612</v>
      </c>
      <c r="GG2166" t="n">
        <v>2</v>
      </c>
      <c r="GH2166" t="n">
        <v>1</v>
      </c>
      <c r="GI2166" t="n">
        <v>2</v>
      </c>
      <c r="GJ2166" t="n">
        <v>0</v>
      </c>
      <c r="GK2166" t="n">
        <v>0</v>
      </c>
      <c r="GL2166">
        <f>ROUND(IF(AND(BH2166=3,BI2166=3,FS2166&lt;&gt;0),P2166,0),0)</f>
        <v/>
      </c>
      <c r="GM2166">
        <f>ROUND(O2166+X2166+Y2166,0)+GX2166</f>
        <v/>
      </c>
      <c r="GN2166">
        <f>IF(OR(BI2166=0,BI2166=1),GM2166-GX2166,0)</f>
        <v/>
      </c>
      <c r="GO2166">
        <f>IF(BI2166=2,GM2166-GX2166,0)</f>
        <v/>
      </c>
      <c r="GP2166">
        <f>IF(BI2166=4,GM2166-GX2166,0)</f>
        <v/>
      </c>
      <c r="GR2166" t="n">
        <v>0</v>
      </c>
      <c r="GS2166" t="n">
        <v>3</v>
      </c>
      <c r="GT2166" t="n">
        <v>0</v>
      </c>
      <c r="GU2166" t="inlineStr"/>
      <c r="GV2166">
        <f>ROUND((GT2166),2)</f>
        <v/>
      </c>
      <c r="GW2166" t="n">
        <v>1</v>
      </c>
      <c r="GX2166">
        <f>ROUND(HC2166*I2166,0)</f>
        <v/>
      </c>
      <c r="HA2166" t="n">
        <v>0</v>
      </c>
      <c r="HB2166" t="n">
        <v>0</v>
      </c>
      <c r="HC2166">
        <f>GV2166*GW2166</f>
        <v/>
      </c>
      <c r="HE2166" t="inlineStr"/>
      <c r="HF2166" t="inlineStr"/>
      <c r="HM2166" t="inlineStr"/>
      <c r="HN2166" t="inlineStr">
        <is>
          <t>Пр/812-016.0-1</t>
        </is>
      </c>
      <c r="HO2166" t="inlineStr">
        <is>
          <t>Пр/774-016.0</t>
        </is>
      </c>
      <c r="HP216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16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166" t="n">
        <v>0</v>
      </c>
      <c r="IK2166" t="n">
        <v>0</v>
      </c>
    </row>
    <row r="2167"/>
    <row r="2168">
      <c r="A2168" s="435" t="n">
        <v>51</v>
      </c>
      <c r="B2168" s="435">
        <f>B2162</f>
        <v/>
      </c>
      <c r="C2168" s="435">
        <f>A2162</f>
        <v/>
      </c>
      <c r="D2168" s="435">
        <f>ROW(A2162)</f>
        <v/>
      </c>
      <c r="E2168" s="435" t="n"/>
      <c r="F2168" s="435">
        <f>IF(F2162&lt;&gt;"",F2162,"")</f>
        <v/>
      </c>
      <c r="G2168" s="435">
        <f>IF(G2162&lt;&gt;"",G2162,"")</f>
        <v/>
      </c>
      <c r="H2168" s="435" t="n">
        <v>0</v>
      </c>
      <c r="I2168" s="435" t="n"/>
      <c r="J2168" s="435" t="n"/>
      <c r="K2168" s="435" t="n"/>
      <c r="L2168" s="435" t="n"/>
      <c r="M2168" s="435" t="n"/>
      <c r="N2168" s="435" t="n"/>
      <c r="O2168" s="435" t="n">
        <v>0</v>
      </c>
      <c r="P2168" s="435" t="n">
        <v>0</v>
      </c>
      <c r="Q2168" s="435" t="n">
        <v>0</v>
      </c>
      <c r="R2168" s="435" t="n">
        <v>0</v>
      </c>
      <c r="S2168" s="435" t="n">
        <v>0</v>
      </c>
      <c r="T2168" s="435" t="n">
        <v>0</v>
      </c>
      <c r="U2168" s="435" t="n">
        <v>0</v>
      </c>
      <c r="V2168" s="435" t="n">
        <v>0</v>
      </c>
      <c r="W2168" s="435" t="n">
        <v>0</v>
      </c>
      <c r="X2168" s="435" t="n">
        <v>0</v>
      </c>
      <c r="Y2168" s="435" t="n">
        <v>0</v>
      </c>
      <c r="Z2168" s="435" t="n"/>
      <c r="AA2168" s="435" t="n"/>
      <c r="AB2168" s="435" t="n"/>
      <c r="AC2168" s="435" t="n"/>
      <c r="AD2168" s="435" t="n"/>
      <c r="AE2168" s="435" t="n"/>
      <c r="AF2168" s="435" t="n"/>
      <c r="AG2168" s="435" t="n"/>
      <c r="AH2168" s="435" t="n"/>
      <c r="AI2168" s="435" t="n"/>
      <c r="AJ2168" s="435" t="n"/>
      <c r="AK2168" s="435" t="n"/>
      <c r="AL2168" s="435" t="n"/>
      <c r="AM2168" s="435" t="n"/>
      <c r="AN2168" s="435" t="n"/>
      <c r="AO2168" s="435">
        <f>ROUND(BX2168,0)</f>
        <v/>
      </c>
      <c r="AP2168" s="435">
        <f>ROUND(BY2168,0)</f>
        <v/>
      </c>
      <c r="AQ2168" s="435">
        <f>ROUND(BZ2168,0)</f>
        <v/>
      </c>
      <c r="AR2168" s="435">
        <f>ROUND(CA2168,0)</f>
        <v/>
      </c>
      <c r="AS2168" s="435">
        <f>ROUND(CB2168,0)</f>
        <v/>
      </c>
      <c r="AT2168" s="435">
        <f>ROUND(CC2168,0)</f>
        <v/>
      </c>
      <c r="AU2168" s="435">
        <f>ROUND(CD2168,0)</f>
        <v/>
      </c>
      <c r="AV2168" s="435">
        <f>ROUND(CE2168,0)</f>
        <v/>
      </c>
      <c r="AW2168" s="435">
        <f>ROUND(CF2168,0)</f>
        <v/>
      </c>
      <c r="AX2168" s="435">
        <f>ROUND(CG2168,0)</f>
        <v/>
      </c>
      <c r="AY2168" s="435">
        <f>ROUND(CH2168,0)</f>
        <v/>
      </c>
      <c r="AZ2168" s="435">
        <f>ROUND(CI2168,0)</f>
        <v/>
      </c>
      <c r="BA2168" s="435">
        <f>ROUND(CJ2168,0)</f>
        <v/>
      </c>
      <c r="BB2168" s="435">
        <f>ROUND(CK2168,0)</f>
        <v/>
      </c>
      <c r="BC2168" s="435">
        <f>ROUND(CL2168,0)</f>
        <v/>
      </c>
      <c r="BD2168" s="435">
        <f>ROUND(CM2168,0)</f>
        <v/>
      </c>
      <c r="BE2168" s="435" t="n"/>
      <c r="BF2168" s="435" t="n"/>
      <c r="BG2168" s="435" t="n"/>
      <c r="BH2168" s="435" t="n"/>
      <c r="BI2168" s="435" t="n"/>
      <c r="BJ2168" s="435" t="n"/>
      <c r="BK2168" s="435" t="n"/>
      <c r="BL2168" s="435" t="n"/>
      <c r="BM2168" s="435" t="n"/>
      <c r="BN2168" s="435" t="n"/>
      <c r="BO2168" s="435" t="n"/>
      <c r="BP2168" s="435" t="n"/>
      <c r="BQ2168" s="435" t="n"/>
      <c r="BR2168" s="435" t="n"/>
      <c r="BS2168" s="435" t="n"/>
      <c r="BT2168" s="435" t="n"/>
      <c r="BU2168" s="435" t="n"/>
      <c r="BV2168" s="435" t="n"/>
      <c r="BW2168" s="435" t="n"/>
      <c r="BX2168" s="435" t="n"/>
      <c r="BY2168" s="435" t="n"/>
      <c r="BZ2168" s="435" t="n"/>
      <c r="CA2168" s="435" t="n"/>
      <c r="CB2168" s="435" t="n"/>
      <c r="CC2168" s="435" t="n"/>
      <c r="CD2168" s="435" t="n"/>
      <c r="CE2168" s="435" t="n"/>
      <c r="CF2168" s="435" t="n"/>
      <c r="CG2168" s="435" t="n"/>
      <c r="CH2168" s="435" t="n"/>
      <c r="CI2168" s="435" t="n"/>
      <c r="CJ2168" s="435" t="n"/>
      <c r="CK2168" s="435" t="n"/>
      <c r="CL2168" s="435" t="n"/>
      <c r="CM2168" s="435" t="n"/>
      <c r="CN2168" s="435" t="n"/>
      <c r="CO2168" s="435" t="n"/>
      <c r="CP2168" s="435" t="n"/>
      <c r="CQ2168" s="435" t="n"/>
      <c r="CR2168" s="435" t="n"/>
      <c r="CS2168" s="435" t="n"/>
      <c r="CT2168" s="435" t="n"/>
      <c r="CU2168" s="435" t="n"/>
      <c r="CV2168" s="435" t="n"/>
      <c r="CW2168" s="435" t="n"/>
      <c r="CX2168" s="435" t="n"/>
      <c r="CY2168" s="435" t="n"/>
      <c r="CZ2168" s="435" t="n"/>
      <c r="DA2168" s="435" t="n"/>
      <c r="DB2168" s="435" t="n"/>
      <c r="DC2168" s="435" t="n"/>
      <c r="DD2168" s="435" t="n"/>
      <c r="DE2168" s="435" t="n"/>
      <c r="DF2168" s="435" t="n"/>
      <c r="DG2168" s="436" t="n"/>
      <c r="DH2168" s="436" t="n"/>
      <c r="DI2168" s="436" t="n"/>
      <c r="DJ2168" s="436" t="n"/>
      <c r="DK2168" s="436" t="n"/>
      <c r="DL2168" s="436" t="n"/>
      <c r="DM2168" s="436" t="n"/>
      <c r="DN2168" s="436" t="n"/>
      <c r="DO2168" s="436" t="n"/>
      <c r="DP2168" s="436" t="n"/>
      <c r="DQ2168" s="436" t="n"/>
      <c r="DR2168" s="436" t="n"/>
      <c r="DS2168" s="436" t="n"/>
      <c r="DT2168" s="436" t="n"/>
      <c r="DU2168" s="436" t="n"/>
      <c r="DV2168" s="436" t="n"/>
      <c r="DW2168" s="436" t="n"/>
      <c r="DX2168" s="436" t="n"/>
      <c r="DY2168" s="436" t="n"/>
      <c r="DZ2168" s="436" t="n"/>
      <c r="EA2168" s="436" t="n"/>
      <c r="EB2168" s="436" t="n"/>
      <c r="EC2168" s="436" t="n"/>
      <c r="ED2168" s="436" t="n"/>
      <c r="EE2168" s="436" t="n"/>
      <c r="EF2168" s="436" t="n"/>
      <c r="EG2168" s="436" t="n"/>
      <c r="EH2168" s="436" t="n"/>
      <c r="EI2168" s="436" t="n"/>
      <c r="EJ2168" s="436" t="n"/>
      <c r="EK2168" s="436" t="n"/>
      <c r="EL2168" s="436" t="n"/>
      <c r="EM2168" s="436" t="n"/>
      <c r="EN2168" s="436" t="n"/>
      <c r="EO2168" s="436" t="n"/>
      <c r="EP2168" s="436" t="n"/>
      <c r="EQ2168" s="436" t="n"/>
      <c r="ER2168" s="436" t="n"/>
      <c r="ES2168" s="436" t="n"/>
      <c r="ET2168" s="436" t="n"/>
      <c r="EU2168" s="436" t="n"/>
      <c r="EV2168" s="436" t="n"/>
      <c r="EW2168" s="436" t="n"/>
      <c r="EX2168" s="436" t="n"/>
      <c r="EY2168" s="436" t="n"/>
      <c r="EZ2168" s="436" t="n"/>
      <c r="FA2168" s="436" t="n"/>
      <c r="FB2168" s="436" t="n"/>
      <c r="FC2168" s="436" t="n"/>
      <c r="FD2168" s="436" t="n"/>
      <c r="FE2168" s="436" t="n"/>
      <c r="FF2168" s="436" t="n"/>
      <c r="FG2168" s="436" t="n"/>
      <c r="FH2168" s="436" t="n"/>
      <c r="FI2168" s="436" t="n"/>
      <c r="FJ2168" s="436" t="n"/>
      <c r="FK2168" s="436" t="n"/>
      <c r="FL2168" s="436" t="n"/>
      <c r="FM2168" s="436" t="n"/>
      <c r="FN2168" s="436" t="n"/>
      <c r="FO2168" s="436" t="n"/>
      <c r="FP2168" s="436" t="n"/>
      <c r="FQ2168" s="436" t="n"/>
      <c r="FR2168" s="436" t="n"/>
      <c r="FS2168" s="436" t="n"/>
      <c r="FT2168" s="436" t="n"/>
      <c r="FU2168" s="436" t="n"/>
      <c r="FV2168" s="436" t="n"/>
      <c r="FW2168" s="436" t="n"/>
      <c r="FX2168" s="436" t="n"/>
      <c r="FY2168" s="436" t="n"/>
      <c r="FZ2168" s="436" t="n"/>
      <c r="GA2168" s="436" t="n"/>
      <c r="GB2168" s="436" t="n"/>
      <c r="GC2168" s="436" t="n"/>
      <c r="GD2168" s="436" t="n"/>
      <c r="GE2168" s="436" t="n"/>
      <c r="GF2168" s="436" t="n"/>
      <c r="GG2168" s="436" t="n"/>
      <c r="GH2168" s="436" t="n"/>
      <c r="GI2168" s="436" t="n"/>
      <c r="GJ2168" s="436" t="n"/>
      <c r="GK2168" s="436" t="n"/>
      <c r="GL2168" s="436" t="n"/>
      <c r="GM2168" s="436" t="n"/>
      <c r="GN2168" s="436" t="n"/>
      <c r="GO2168" s="436" t="n"/>
      <c r="GP2168" s="436" t="n"/>
      <c r="GQ2168" s="436" t="n"/>
      <c r="GR2168" s="436" t="n"/>
      <c r="GS2168" s="436" t="n"/>
      <c r="GT2168" s="436" t="n"/>
      <c r="GU2168" s="436" t="n"/>
      <c r="GV2168" s="436" t="n"/>
      <c r="GW2168" s="436" t="n"/>
      <c r="GX2168" s="436" t="n">
        <v>0</v>
      </c>
    </row>
    <row r="2169"/>
    <row r="2170">
      <c r="A2170" s="437" t="n">
        <v>50</v>
      </c>
      <c r="B2170" s="437" t="n">
        <v>0</v>
      </c>
      <c r="C2170" s="437" t="n">
        <v>0</v>
      </c>
      <c r="D2170" s="437" t="n">
        <v>1</v>
      </c>
      <c r="E2170" s="437" t="n">
        <v>201</v>
      </c>
      <c r="F2170" s="437">
        <f>ROUND(Source!O2168,O2170)</f>
        <v/>
      </c>
      <c r="G2170" s="437" t="inlineStr">
        <is>
          <t>ПЗ</t>
        </is>
      </c>
      <c r="H2170" s="437" t="inlineStr">
        <is>
          <t>Прямые затраты</t>
        </is>
      </c>
      <c r="I2170" s="437" t="n"/>
      <c r="J2170" s="437" t="n"/>
      <c r="K2170" s="437" t="n">
        <v>201</v>
      </c>
      <c r="L2170" s="437" t="n">
        <v>1</v>
      </c>
      <c r="M2170" s="437" t="n">
        <v>3</v>
      </c>
      <c r="N2170" s="437" t="inlineStr"/>
      <c r="O2170" s="437" t="n">
        <v>0</v>
      </c>
      <c r="P2170" s="437" t="n"/>
      <c r="Q2170" s="437" t="n"/>
      <c r="R2170" s="437" t="n"/>
      <c r="S2170" s="437" t="n"/>
      <c r="T2170" s="437" t="n"/>
      <c r="U2170" s="437" t="n"/>
      <c r="V2170" s="437" t="n"/>
      <c r="W2170" s="437" t="n">
        <v>0</v>
      </c>
      <c r="X2170" s="437" t="n">
        <v>1</v>
      </c>
      <c r="Y2170" s="437" t="n">
        <v>0</v>
      </c>
      <c r="Z2170" s="437" t="n"/>
      <c r="AA2170" s="437" t="n"/>
      <c r="AB2170" s="437" t="n"/>
    </row>
    <row r="2171">
      <c r="A2171" s="437" t="n">
        <v>50</v>
      </c>
      <c r="B2171" s="437" t="n">
        <v>0</v>
      </c>
      <c r="C2171" s="437" t="n">
        <v>0</v>
      </c>
      <c r="D2171" s="437" t="n">
        <v>1</v>
      </c>
      <c r="E2171" s="437" t="n">
        <v>202</v>
      </c>
      <c r="F2171" s="437">
        <f>ROUND(Source!P2168,O2171)</f>
        <v/>
      </c>
      <c r="G2171" s="437" t="inlineStr">
        <is>
          <t>СтМатОб</t>
        </is>
      </c>
      <c r="H2171" s="437" t="inlineStr">
        <is>
          <t>Стоимость материальных ресурсов (всего)</t>
        </is>
      </c>
      <c r="I2171" s="437" t="n"/>
      <c r="J2171" s="437" t="n"/>
      <c r="K2171" s="437" t="n">
        <v>202</v>
      </c>
      <c r="L2171" s="437" t="n">
        <v>2</v>
      </c>
      <c r="M2171" s="437" t="n">
        <v>3</v>
      </c>
      <c r="N2171" s="437" t="inlineStr"/>
      <c r="O2171" s="437" t="n">
        <v>0</v>
      </c>
      <c r="P2171" s="437" t="n"/>
      <c r="Q2171" s="437" t="n"/>
      <c r="R2171" s="437" t="n"/>
      <c r="S2171" s="437" t="n"/>
      <c r="T2171" s="437" t="n"/>
      <c r="U2171" s="437" t="n"/>
      <c r="V2171" s="437" t="n"/>
      <c r="W2171" s="437" t="n">
        <v>0</v>
      </c>
      <c r="X2171" s="437" t="n">
        <v>1</v>
      </c>
      <c r="Y2171" s="437" t="n">
        <v>0</v>
      </c>
      <c r="Z2171" s="437" t="n"/>
      <c r="AA2171" s="437" t="n"/>
      <c r="AB2171" s="437" t="n"/>
    </row>
    <row r="2172">
      <c r="A2172" s="437" t="n">
        <v>50</v>
      </c>
      <c r="B2172" s="437" t="n">
        <v>0</v>
      </c>
      <c r="C2172" s="437" t="n">
        <v>0</v>
      </c>
      <c r="D2172" s="437" t="n">
        <v>1</v>
      </c>
      <c r="E2172" s="437" t="n">
        <v>222</v>
      </c>
      <c r="F2172" s="437">
        <f>ROUND(Source!AO2168,O2172)</f>
        <v/>
      </c>
      <c r="G2172" s="437" t="inlineStr">
        <is>
          <t>СтМатОбЗак</t>
        </is>
      </c>
      <c r="H2172" s="437" t="inlineStr">
        <is>
          <t>Стоимость материалов и оборудования заказчика</t>
        </is>
      </c>
      <c r="I2172" s="437" t="n"/>
      <c r="J2172" s="437" t="n"/>
      <c r="K2172" s="437" t="n">
        <v>222</v>
      </c>
      <c r="L2172" s="437" t="n">
        <v>3</v>
      </c>
      <c r="M2172" s="437" t="n">
        <v>3</v>
      </c>
      <c r="N2172" s="437" t="inlineStr"/>
      <c r="O2172" s="437" t="n">
        <v>0</v>
      </c>
      <c r="P2172" s="437" t="n"/>
      <c r="Q2172" s="437" t="n"/>
      <c r="R2172" s="437" t="n"/>
      <c r="S2172" s="437" t="n"/>
      <c r="T2172" s="437" t="n"/>
      <c r="U2172" s="437" t="n"/>
      <c r="V2172" s="437" t="n"/>
      <c r="W2172" s="437" t="n">
        <v>0</v>
      </c>
      <c r="X2172" s="437" t="n">
        <v>1</v>
      </c>
      <c r="Y2172" s="437" t="n">
        <v>0</v>
      </c>
      <c r="Z2172" s="437" t="n"/>
      <c r="AA2172" s="437" t="n"/>
      <c r="AB2172" s="437" t="n"/>
    </row>
    <row r="2173">
      <c r="A2173" s="437" t="n">
        <v>50</v>
      </c>
      <c r="B2173" s="437" t="n">
        <v>0</v>
      </c>
      <c r="C2173" s="437" t="n">
        <v>0</v>
      </c>
      <c r="D2173" s="437" t="n">
        <v>1</v>
      </c>
      <c r="E2173" s="437" t="n">
        <v>225</v>
      </c>
      <c r="F2173" s="437">
        <f>ROUND(Source!AV2168,O2173)</f>
        <v/>
      </c>
      <c r="G2173" s="437" t="inlineStr">
        <is>
          <t>СтМатОбПод</t>
        </is>
      </c>
      <c r="H2173" s="437" t="inlineStr">
        <is>
          <t>Стоимость материалов и оборудования подрядчика</t>
        </is>
      </c>
      <c r="I2173" s="437" t="n"/>
      <c r="J2173" s="437" t="n"/>
      <c r="K2173" s="437" t="n">
        <v>225</v>
      </c>
      <c r="L2173" s="437" t="n">
        <v>4</v>
      </c>
      <c r="M2173" s="437" t="n">
        <v>3</v>
      </c>
      <c r="N2173" s="437" t="inlineStr"/>
      <c r="O2173" s="437" t="n">
        <v>0</v>
      </c>
      <c r="P2173" s="437" t="n"/>
      <c r="Q2173" s="437" t="n"/>
      <c r="R2173" s="437" t="n"/>
      <c r="S2173" s="437" t="n"/>
      <c r="T2173" s="437" t="n"/>
      <c r="U2173" s="437" t="n"/>
      <c r="V2173" s="437" t="n"/>
      <c r="W2173" s="437" t="n">
        <v>0</v>
      </c>
      <c r="X2173" s="437" t="n">
        <v>1</v>
      </c>
      <c r="Y2173" s="437" t="n">
        <v>0</v>
      </c>
      <c r="Z2173" s="437" t="n"/>
      <c r="AA2173" s="437" t="n"/>
      <c r="AB2173" s="437" t="n"/>
    </row>
    <row r="2174">
      <c r="A2174" s="437" t="n">
        <v>50</v>
      </c>
      <c r="B2174" s="437" t="n">
        <v>0</v>
      </c>
      <c r="C2174" s="437" t="n">
        <v>0</v>
      </c>
      <c r="D2174" s="437" t="n">
        <v>1</v>
      </c>
      <c r="E2174" s="437" t="n">
        <v>226</v>
      </c>
      <c r="F2174" s="437">
        <f>ROUND(Source!AW2168,O2174)</f>
        <v/>
      </c>
      <c r="G2174" s="437" t="inlineStr">
        <is>
          <t>СтМат</t>
        </is>
      </c>
      <c r="H2174" s="437" t="inlineStr">
        <is>
          <t>Стоимость материалов (всего)</t>
        </is>
      </c>
      <c r="I2174" s="437" t="n"/>
      <c r="J2174" s="437" t="n"/>
      <c r="K2174" s="437" t="n">
        <v>226</v>
      </c>
      <c r="L2174" s="437" t="n">
        <v>5</v>
      </c>
      <c r="M2174" s="437" t="n">
        <v>3</v>
      </c>
      <c r="N2174" s="437" t="inlineStr"/>
      <c r="O2174" s="437" t="n">
        <v>0</v>
      </c>
      <c r="P2174" s="437" t="n"/>
      <c r="Q2174" s="437" t="n"/>
      <c r="R2174" s="437" t="n"/>
      <c r="S2174" s="437" t="n"/>
      <c r="T2174" s="437" t="n"/>
      <c r="U2174" s="437" t="n"/>
      <c r="V2174" s="437" t="n"/>
      <c r="W2174" s="437" t="n">
        <v>0</v>
      </c>
      <c r="X2174" s="437" t="n">
        <v>1</v>
      </c>
      <c r="Y2174" s="437" t="n">
        <v>0</v>
      </c>
      <c r="Z2174" s="437" t="n"/>
      <c r="AA2174" s="437" t="n"/>
      <c r="AB2174" s="437" t="n"/>
    </row>
    <row r="2175">
      <c r="A2175" s="437" t="n">
        <v>50</v>
      </c>
      <c r="B2175" s="437" t="n">
        <v>0</v>
      </c>
      <c r="C2175" s="437" t="n">
        <v>0</v>
      </c>
      <c r="D2175" s="437" t="n">
        <v>1</v>
      </c>
      <c r="E2175" s="437" t="n">
        <v>227</v>
      </c>
      <c r="F2175" s="437">
        <f>ROUND(Source!AX2168,O2175)</f>
        <v/>
      </c>
      <c r="G2175" s="437" t="inlineStr">
        <is>
          <t>СтМатЗак</t>
        </is>
      </c>
      <c r="H2175" s="437" t="inlineStr">
        <is>
          <t>Стоимость материалов заказчика</t>
        </is>
      </c>
      <c r="I2175" s="437" t="n"/>
      <c r="J2175" s="437" t="n"/>
      <c r="K2175" s="437" t="n">
        <v>227</v>
      </c>
      <c r="L2175" s="437" t="n">
        <v>6</v>
      </c>
      <c r="M2175" s="437" t="n">
        <v>3</v>
      </c>
      <c r="N2175" s="437" t="inlineStr"/>
      <c r="O2175" s="437" t="n">
        <v>0</v>
      </c>
      <c r="P2175" s="437" t="n"/>
      <c r="Q2175" s="437" t="n"/>
      <c r="R2175" s="437" t="n"/>
      <c r="S2175" s="437" t="n"/>
      <c r="T2175" s="437" t="n"/>
      <c r="U2175" s="437" t="n"/>
      <c r="V2175" s="437" t="n"/>
      <c r="W2175" s="437" t="n">
        <v>0</v>
      </c>
      <c r="X2175" s="437" t="n">
        <v>1</v>
      </c>
      <c r="Y2175" s="437" t="n">
        <v>0</v>
      </c>
      <c r="Z2175" s="437" t="n"/>
      <c r="AA2175" s="437" t="n"/>
      <c r="AB2175" s="437" t="n"/>
    </row>
    <row r="2176">
      <c r="A2176" s="437" t="n">
        <v>50</v>
      </c>
      <c r="B2176" s="437" t="n">
        <v>0</v>
      </c>
      <c r="C2176" s="437" t="n">
        <v>0</v>
      </c>
      <c r="D2176" s="437" t="n">
        <v>1</v>
      </c>
      <c r="E2176" s="437" t="n">
        <v>228</v>
      </c>
      <c r="F2176" s="437">
        <f>ROUND(Source!AY2168,O2176)</f>
        <v/>
      </c>
      <c r="G2176" s="437" t="inlineStr">
        <is>
          <t>СтМатПод</t>
        </is>
      </c>
      <c r="H2176" s="437" t="inlineStr">
        <is>
          <t>Стоимость материалов подрядчика</t>
        </is>
      </c>
      <c r="I2176" s="437" t="n"/>
      <c r="J2176" s="437" t="n"/>
      <c r="K2176" s="437" t="n">
        <v>228</v>
      </c>
      <c r="L2176" s="437" t="n">
        <v>7</v>
      </c>
      <c r="M2176" s="437" t="n">
        <v>3</v>
      </c>
      <c r="N2176" s="437" t="inlineStr"/>
      <c r="O2176" s="437" t="n">
        <v>0</v>
      </c>
      <c r="P2176" s="437" t="n"/>
      <c r="Q2176" s="437" t="n"/>
      <c r="R2176" s="437" t="n"/>
      <c r="S2176" s="437" t="n"/>
      <c r="T2176" s="437" t="n"/>
      <c r="U2176" s="437" t="n"/>
      <c r="V2176" s="437" t="n"/>
      <c r="W2176" s="437" t="n">
        <v>0</v>
      </c>
      <c r="X2176" s="437" t="n">
        <v>1</v>
      </c>
      <c r="Y2176" s="437" t="n">
        <v>0</v>
      </c>
      <c r="Z2176" s="437" t="n"/>
      <c r="AA2176" s="437" t="n"/>
      <c r="AB2176" s="437" t="n"/>
    </row>
    <row r="2177">
      <c r="A2177" s="437" t="n">
        <v>50</v>
      </c>
      <c r="B2177" s="437" t="n">
        <v>0</v>
      </c>
      <c r="C2177" s="437" t="n">
        <v>0</v>
      </c>
      <c r="D2177" s="437" t="n">
        <v>1</v>
      </c>
      <c r="E2177" s="437" t="n">
        <v>216</v>
      </c>
      <c r="F2177" s="437">
        <f>ROUND(Source!AP2168,O2177)</f>
        <v/>
      </c>
      <c r="G2177" s="437" t="inlineStr">
        <is>
          <t>Оборуд</t>
        </is>
      </c>
      <c r="H2177" s="437" t="inlineStr">
        <is>
          <t>Стоимость оборудования (всего)</t>
        </is>
      </c>
      <c r="I2177" s="437" t="n"/>
      <c r="J2177" s="437" t="n"/>
      <c r="K2177" s="437" t="n">
        <v>216</v>
      </c>
      <c r="L2177" s="437" t="n">
        <v>8</v>
      </c>
      <c r="M2177" s="437" t="n">
        <v>3</v>
      </c>
      <c r="N2177" s="437" t="inlineStr"/>
      <c r="O2177" s="437" t="n">
        <v>0</v>
      </c>
      <c r="P2177" s="437" t="n"/>
      <c r="Q2177" s="437" t="n"/>
      <c r="R2177" s="437" t="n"/>
      <c r="S2177" s="437" t="n"/>
      <c r="T2177" s="437" t="n"/>
      <c r="U2177" s="437" t="n"/>
      <c r="V2177" s="437" t="n"/>
      <c r="W2177" s="437" t="n">
        <v>0</v>
      </c>
      <c r="X2177" s="437" t="n">
        <v>1</v>
      </c>
      <c r="Y2177" s="437" t="n">
        <v>0</v>
      </c>
      <c r="Z2177" s="437" t="n"/>
      <c r="AA2177" s="437" t="n"/>
      <c r="AB2177" s="437" t="n"/>
    </row>
    <row r="2178">
      <c r="A2178" s="437" t="n">
        <v>50</v>
      </c>
      <c r="B2178" s="437" t="n">
        <v>0</v>
      </c>
      <c r="C2178" s="437" t="n">
        <v>0</v>
      </c>
      <c r="D2178" s="437" t="n">
        <v>1</v>
      </c>
      <c r="E2178" s="437" t="n">
        <v>223</v>
      </c>
      <c r="F2178" s="437">
        <f>ROUND(Source!AQ2168,O2178)</f>
        <v/>
      </c>
      <c r="G2178" s="437" t="inlineStr">
        <is>
          <t>ОборудЗак</t>
        </is>
      </c>
      <c r="H2178" s="437" t="inlineStr">
        <is>
          <t>Стоимость оборудования заказчика</t>
        </is>
      </c>
      <c r="I2178" s="437" t="n"/>
      <c r="J2178" s="437" t="n"/>
      <c r="K2178" s="437" t="n">
        <v>223</v>
      </c>
      <c r="L2178" s="437" t="n">
        <v>9</v>
      </c>
      <c r="M2178" s="437" t="n">
        <v>3</v>
      </c>
      <c r="N2178" s="437" t="inlineStr"/>
      <c r="O2178" s="437" t="n">
        <v>0</v>
      </c>
      <c r="P2178" s="437" t="n"/>
      <c r="Q2178" s="437" t="n"/>
      <c r="R2178" s="437" t="n"/>
      <c r="S2178" s="437" t="n"/>
      <c r="T2178" s="437" t="n"/>
      <c r="U2178" s="437" t="n"/>
      <c r="V2178" s="437" t="n"/>
      <c r="W2178" s="437" t="n">
        <v>0</v>
      </c>
      <c r="X2178" s="437" t="n">
        <v>1</v>
      </c>
      <c r="Y2178" s="437" t="n">
        <v>0</v>
      </c>
      <c r="Z2178" s="437" t="n"/>
      <c r="AA2178" s="437" t="n"/>
      <c r="AB2178" s="437" t="n"/>
    </row>
    <row r="2179">
      <c r="A2179" s="437" t="n">
        <v>50</v>
      </c>
      <c r="B2179" s="437" t="n">
        <v>0</v>
      </c>
      <c r="C2179" s="437" t="n">
        <v>0</v>
      </c>
      <c r="D2179" s="437" t="n">
        <v>1</v>
      </c>
      <c r="E2179" s="437" t="n">
        <v>229</v>
      </c>
      <c r="F2179" s="437">
        <f>ROUND(Source!AZ2168,O2179)</f>
        <v/>
      </c>
      <c r="G2179" s="437" t="inlineStr">
        <is>
          <t>ОборудПод</t>
        </is>
      </c>
      <c r="H2179" s="437" t="inlineStr">
        <is>
          <t>Стоимость оборудования подрядчика</t>
        </is>
      </c>
      <c r="I2179" s="437" t="n"/>
      <c r="J2179" s="437" t="n"/>
      <c r="K2179" s="437" t="n">
        <v>229</v>
      </c>
      <c r="L2179" s="437" t="n">
        <v>10</v>
      </c>
      <c r="M2179" s="437" t="n">
        <v>3</v>
      </c>
      <c r="N2179" s="437" t="inlineStr"/>
      <c r="O2179" s="437" t="n">
        <v>0</v>
      </c>
      <c r="P2179" s="437" t="n"/>
      <c r="Q2179" s="437" t="n"/>
      <c r="R2179" s="437" t="n"/>
      <c r="S2179" s="437" t="n"/>
      <c r="T2179" s="437" t="n"/>
      <c r="U2179" s="437" t="n"/>
      <c r="V2179" s="437" t="n"/>
      <c r="W2179" s="437" t="n">
        <v>0</v>
      </c>
      <c r="X2179" s="437" t="n">
        <v>1</v>
      </c>
      <c r="Y2179" s="437" t="n">
        <v>0</v>
      </c>
      <c r="Z2179" s="437" t="n"/>
      <c r="AA2179" s="437" t="n"/>
      <c r="AB2179" s="437" t="n"/>
    </row>
    <row r="2180">
      <c r="A2180" s="437" t="n">
        <v>50</v>
      </c>
      <c r="B2180" s="437" t="n">
        <v>0</v>
      </c>
      <c r="C2180" s="437" t="n">
        <v>0</v>
      </c>
      <c r="D2180" s="437" t="n">
        <v>1</v>
      </c>
      <c r="E2180" s="437" t="n">
        <v>203</v>
      </c>
      <c r="F2180" s="437">
        <f>ROUND(Source!Q2168,O2180)</f>
        <v/>
      </c>
      <c r="G2180" s="437" t="inlineStr">
        <is>
          <t>ЭММ</t>
        </is>
      </c>
      <c r="H2180" s="437" t="inlineStr">
        <is>
          <t>Эксплуатация машин</t>
        </is>
      </c>
      <c r="I2180" s="437" t="n"/>
      <c r="J2180" s="437" t="n"/>
      <c r="K2180" s="437" t="n">
        <v>203</v>
      </c>
      <c r="L2180" s="437" t="n">
        <v>11</v>
      </c>
      <c r="M2180" s="437" t="n">
        <v>3</v>
      </c>
      <c r="N2180" s="437" t="inlineStr"/>
      <c r="O2180" s="437" t="n">
        <v>0</v>
      </c>
      <c r="P2180" s="437" t="n"/>
      <c r="Q2180" s="437" t="n"/>
      <c r="R2180" s="437" t="n"/>
      <c r="S2180" s="437" t="n"/>
      <c r="T2180" s="437" t="n"/>
      <c r="U2180" s="437" t="n"/>
      <c r="V2180" s="437" t="n"/>
      <c r="W2180" s="437" t="n">
        <v>0</v>
      </c>
      <c r="X2180" s="437" t="n">
        <v>1</v>
      </c>
      <c r="Y2180" s="437" t="n">
        <v>0</v>
      </c>
      <c r="Z2180" s="437" t="n"/>
      <c r="AA2180" s="437" t="n"/>
      <c r="AB2180" s="437" t="n"/>
    </row>
    <row r="2181">
      <c r="A2181" s="437" t="n">
        <v>50</v>
      </c>
      <c r="B2181" s="437" t="n">
        <v>0</v>
      </c>
      <c r="C2181" s="437" t="n">
        <v>0</v>
      </c>
      <c r="D2181" s="437" t="n">
        <v>1</v>
      </c>
      <c r="E2181" s="437" t="n">
        <v>231</v>
      </c>
      <c r="F2181" s="437">
        <f>ROUND(Source!BB2168,O2181)</f>
        <v/>
      </c>
      <c r="G2181" s="437" t="inlineStr">
        <is>
          <t>ЭММсНРиСП</t>
        </is>
      </c>
      <c r="H2181" s="437" t="inlineStr">
        <is>
          <t>Эксплуатация машин по ТСН-2001.16</t>
        </is>
      </c>
      <c r="I2181" s="437" t="n"/>
      <c r="J2181" s="437" t="n"/>
      <c r="K2181" s="437" t="n">
        <v>231</v>
      </c>
      <c r="L2181" s="437" t="n">
        <v>12</v>
      </c>
      <c r="M2181" s="437" t="n">
        <v>3</v>
      </c>
      <c r="N2181" s="437" t="inlineStr"/>
      <c r="O2181" s="437" t="n">
        <v>0</v>
      </c>
      <c r="P2181" s="437" t="n"/>
      <c r="Q2181" s="437" t="n"/>
      <c r="R2181" s="437" t="n"/>
      <c r="S2181" s="437" t="n"/>
      <c r="T2181" s="437" t="n"/>
      <c r="U2181" s="437" t="n"/>
      <c r="V2181" s="437" t="n"/>
      <c r="W2181" s="437" t="n">
        <v>0</v>
      </c>
      <c r="X2181" s="437" t="n">
        <v>1</v>
      </c>
      <c r="Y2181" s="437" t="n">
        <v>0</v>
      </c>
      <c r="Z2181" s="437" t="n"/>
      <c r="AA2181" s="437" t="n"/>
      <c r="AB2181" s="437" t="n"/>
    </row>
    <row r="2182">
      <c r="A2182" s="437" t="n">
        <v>50</v>
      </c>
      <c r="B2182" s="437" t="n">
        <v>0</v>
      </c>
      <c r="C2182" s="437" t="n">
        <v>0</v>
      </c>
      <c r="D2182" s="437" t="n">
        <v>1</v>
      </c>
      <c r="E2182" s="437" t="n">
        <v>204</v>
      </c>
      <c r="F2182" s="437">
        <f>ROUND(Source!R2168,O2182)</f>
        <v/>
      </c>
      <c r="G2182" s="437" t="inlineStr">
        <is>
          <t>ЗПМ</t>
        </is>
      </c>
      <c r="H2182" s="437" t="inlineStr">
        <is>
          <t>ЗП машинистов</t>
        </is>
      </c>
      <c r="I2182" s="437" t="n"/>
      <c r="J2182" s="437" t="n"/>
      <c r="K2182" s="437" t="n">
        <v>204</v>
      </c>
      <c r="L2182" s="437" t="n">
        <v>13</v>
      </c>
      <c r="M2182" s="437" t="n">
        <v>3</v>
      </c>
      <c r="N2182" s="437" t="inlineStr"/>
      <c r="O2182" s="437" t="n">
        <v>0</v>
      </c>
      <c r="P2182" s="437" t="n"/>
      <c r="Q2182" s="437" t="n"/>
      <c r="R2182" s="437" t="n"/>
      <c r="S2182" s="437" t="n"/>
      <c r="T2182" s="437" t="n"/>
      <c r="U2182" s="437" t="n"/>
      <c r="V2182" s="437" t="n"/>
      <c r="W2182" s="437" t="n">
        <v>0</v>
      </c>
      <c r="X2182" s="437" t="n">
        <v>1</v>
      </c>
      <c r="Y2182" s="437" t="n">
        <v>0</v>
      </c>
      <c r="Z2182" s="437" t="n"/>
      <c r="AA2182" s="437" t="n"/>
      <c r="AB2182" s="437" t="n"/>
    </row>
    <row r="2183">
      <c r="A2183" s="437" t="n">
        <v>50</v>
      </c>
      <c r="B2183" s="437" t="n">
        <v>0</v>
      </c>
      <c r="C2183" s="437" t="n">
        <v>0</v>
      </c>
      <c r="D2183" s="437" t="n">
        <v>1</v>
      </c>
      <c r="E2183" s="437" t="n">
        <v>205</v>
      </c>
      <c r="F2183" s="437">
        <f>ROUND(Source!S2168,O2183)</f>
        <v/>
      </c>
      <c r="G2183" s="437" t="inlineStr">
        <is>
          <t>ОЗП</t>
        </is>
      </c>
      <c r="H2183" s="437" t="inlineStr">
        <is>
          <t>Основная ЗП рабочих</t>
        </is>
      </c>
      <c r="I2183" s="437" t="n"/>
      <c r="J2183" s="437" t="n"/>
      <c r="K2183" s="437" t="n">
        <v>205</v>
      </c>
      <c r="L2183" s="437" t="n">
        <v>14</v>
      </c>
      <c r="M2183" s="437" t="n">
        <v>3</v>
      </c>
      <c r="N2183" s="437" t="inlineStr"/>
      <c r="O2183" s="437" t="n">
        <v>0</v>
      </c>
      <c r="P2183" s="437" t="n"/>
      <c r="Q2183" s="437" t="n"/>
      <c r="R2183" s="437" t="n"/>
      <c r="S2183" s="437" t="n"/>
      <c r="T2183" s="437" t="n"/>
      <c r="U2183" s="437" t="n"/>
      <c r="V2183" s="437" t="n"/>
      <c r="W2183" s="437" t="n">
        <v>0</v>
      </c>
      <c r="X2183" s="437" t="n">
        <v>1</v>
      </c>
      <c r="Y2183" s="437" t="n">
        <v>0</v>
      </c>
      <c r="Z2183" s="437" t="n"/>
      <c r="AA2183" s="437" t="n"/>
      <c r="AB2183" s="437" t="n"/>
    </row>
    <row r="2184">
      <c r="A2184" s="437" t="n">
        <v>50</v>
      </c>
      <c r="B2184" s="437" t="n">
        <v>0</v>
      </c>
      <c r="C2184" s="437" t="n">
        <v>0</v>
      </c>
      <c r="D2184" s="437" t="n">
        <v>1</v>
      </c>
      <c r="E2184" s="437" t="n">
        <v>232</v>
      </c>
      <c r="F2184" s="437">
        <f>ROUND(Source!BC2168,O2184)</f>
        <v/>
      </c>
      <c r="G2184" s="437" t="inlineStr">
        <is>
          <t>ОЗПсНРиСП</t>
        </is>
      </c>
      <c r="H2184" s="437" t="inlineStr">
        <is>
          <t>Основная ЗП рабочих по ТСН-2001.16</t>
        </is>
      </c>
      <c r="I2184" s="437" t="n"/>
      <c r="J2184" s="437" t="n"/>
      <c r="K2184" s="437" t="n">
        <v>232</v>
      </c>
      <c r="L2184" s="437" t="n">
        <v>15</v>
      </c>
      <c r="M2184" s="437" t="n">
        <v>3</v>
      </c>
      <c r="N2184" s="437" t="inlineStr"/>
      <c r="O2184" s="437" t="n">
        <v>0</v>
      </c>
      <c r="P2184" s="437" t="n"/>
      <c r="Q2184" s="437" t="n"/>
      <c r="R2184" s="437" t="n"/>
      <c r="S2184" s="437" t="n"/>
      <c r="T2184" s="437" t="n"/>
      <c r="U2184" s="437" t="n"/>
      <c r="V2184" s="437" t="n"/>
      <c r="W2184" s="437" t="n">
        <v>0</v>
      </c>
      <c r="X2184" s="437" t="n">
        <v>1</v>
      </c>
      <c r="Y2184" s="437" t="n">
        <v>0</v>
      </c>
      <c r="Z2184" s="437" t="n"/>
      <c r="AA2184" s="437" t="n"/>
      <c r="AB2184" s="437" t="n"/>
    </row>
    <row r="2185">
      <c r="A2185" s="437" t="n">
        <v>50</v>
      </c>
      <c r="B2185" s="437" t="n">
        <v>0</v>
      </c>
      <c r="C2185" s="437" t="n">
        <v>0</v>
      </c>
      <c r="D2185" s="437" t="n">
        <v>1</v>
      </c>
      <c r="E2185" s="437" t="n">
        <v>214</v>
      </c>
      <c r="F2185" s="437">
        <f>ROUND(Source!AS2168,O2185)</f>
        <v/>
      </c>
      <c r="G2185" s="437" t="inlineStr">
        <is>
          <t>Строит</t>
        </is>
      </c>
      <c r="H2185" s="437" t="inlineStr">
        <is>
          <t>Строительные работы с НР и СП</t>
        </is>
      </c>
      <c r="I2185" s="437" t="n"/>
      <c r="J2185" s="437" t="n"/>
      <c r="K2185" s="437" t="n">
        <v>214</v>
      </c>
      <c r="L2185" s="437" t="n">
        <v>16</v>
      </c>
      <c r="M2185" s="437" t="n">
        <v>3</v>
      </c>
      <c r="N2185" s="437" t="inlineStr"/>
      <c r="O2185" s="437" t="n">
        <v>0</v>
      </c>
      <c r="P2185" s="437" t="n"/>
      <c r="Q2185" s="437" t="n"/>
      <c r="R2185" s="437" t="n"/>
      <c r="S2185" s="437" t="n"/>
      <c r="T2185" s="437" t="n"/>
      <c r="U2185" s="437" t="n"/>
      <c r="V2185" s="437" t="n"/>
      <c r="W2185" s="437" t="n">
        <v>0</v>
      </c>
      <c r="X2185" s="437" t="n">
        <v>1</v>
      </c>
      <c r="Y2185" s="437" t="n">
        <v>0</v>
      </c>
      <c r="Z2185" s="437" t="n"/>
      <c r="AA2185" s="437" t="n"/>
      <c r="AB2185" s="437" t="n"/>
    </row>
    <row r="2186">
      <c r="A2186" s="437" t="n">
        <v>50</v>
      </c>
      <c r="B2186" s="437" t="n">
        <v>0</v>
      </c>
      <c r="C2186" s="437" t="n">
        <v>0</v>
      </c>
      <c r="D2186" s="437" t="n">
        <v>1</v>
      </c>
      <c r="E2186" s="437" t="n">
        <v>215</v>
      </c>
      <c r="F2186" s="437">
        <f>ROUND(Source!AT2168,O2186)</f>
        <v/>
      </c>
      <c r="G2186" s="437" t="inlineStr">
        <is>
          <t>Монтаж</t>
        </is>
      </c>
      <c r="H2186" s="437" t="inlineStr">
        <is>
          <t>Монтажные работы с НР и СП</t>
        </is>
      </c>
      <c r="I2186" s="437" t="n"/>
      <c r="J2186" s="437" t="n"/>
      <c r="K2186" s="437" t="n">
        <v>215</v>
      </c>
      <c r="L2186" s="437" t="n">
        <v>17</v>
      </c>
      <c r="M2186" s="437" t="n">
        <v>3</v>
      </c>
      <c r="N2186" s="437" t="inlineStr"/>
      <c r="O2186" s="437" t="n">
        <v>0</v>
      </c>
      <c r="P2186" s="437" t="n"/>
      <c r="Q2186" s="437" t="n"/>
      <c r="R2186" s="437" t="n"/>
      <c r="S2186" s="437" t="n"/>
      <c r="T2186" s="437" t="n"/>
      <c r="U2186" s="437" t="n"/>
      <c r="V2186" s="437" t="n"/>
      <c r="W2186" s="437" t="n">
        <v>0</v>
      </c>
      <c r="X2186" s="437" t="n">
        <v>1</v>
      </c>
      <c r="Y2186" s="437" t="n">
        <v>0</v>
      </c>
      <c r="Z2186" s="437" t="n"/>
      <c r="AA2186" s="437" t="n"/>
      <c r="AB2186" s="437" t="n"/>
    </row>
    <row r="2187">
      <c r="A2187" s="437" t="n">
        <v>50</v>
      </c>
      <c r="B2187" s="437" t="n">
        <v>0</v>
      </c>
      <c r="C2187" s="437" t="n">
        <v>0</v>
      </c>
      <c r="D2187" s="437" t="n">
        <v>1</v>
      </c>
      <c r="E2187" s="437" t="n">
        <v>217</v>
      </c>
      <c r="F2187" s="437">
        <f>ROUND(Source!AU2168,O2187)</f>
        <v/>
      </c>
      <c r="G2187" s="437" t="inlineStr">
        <is>
          <t>Прочие</t>
        </is>
      </c>
      <c r="H2187" s="437" t="inlineStr">
        <is>
          <t>Прочие работы с НР и СП</t>
        </is>
      </c>
      <c r="I2187" s="437" t="n"/>
      <c r="J2187" s="437" t="n"/>
      <c r="K2187" s="437" t="n">
        <v>217</v>
      </c>
      <c r="L2187" s="437" t="n">
        <v>18</v>
      </c>
      <c r="M2187" s="437" t="n">
        <v>3</v>
      </c>
      <c r="N2187" s="437" t="inlineStr"/>
      <c r="O2187" s="437" t="n">
        <v>0</v>
      </c>
      <c r="P2187" s="437" t="n"/>
      <c r="Q2187" s="437" t="n"/>
      <c r="R2187" s="437" t="n"/>
      <c r="S2187" s="437" t="n"/>
      <c r="T2187" s="437" t="n"/>
      <c r="U2187" s="437" t="n"/>
      <c r="V2187" s="437" t="n"/>
      <c r="W2187" s="437" t="n">
        <v>0</v>
      </c>
      <c r="X2187" s="437" t="n">
        <v>1</v>
      </c>
      <c r="Y2187" s="437" t="n">
        <v>0</v>
      </c>
      <c r="Z2187" s="437" t="n"/>
      <c r="AA2187" s="437" t="n"/>
      <c r="AB2187" s="437" t="n"/>
    </row>
    <row r="2188">
      <c r="A2188" s="437" t="n">
        <v>50</v>
      </c>
      <c r="B2188" s="437" t="n">
        <v>0</v>
      </c>
      <c r="C2188" s="437" t="n">
        <v>0</v>
      </c>
      <c r="D2188" s="437" t="n">
        <v>1</v>
      </c>
      <c r="E2188" s="437" t="n">
        <v>230</v>
      </c>
      <c r="F2188" s="437">
        <f>ROUND(Source!BA2168,O2188)</f>
        <v/>
      </c>
      <c r="G2188" s="437" t="inlineStr">
        <is>
          <t>ПрочиеЗатр</t>
        </is>
      </c>
      <c r="H2188" s="437" t="inlineStr">
        <is>
          <t>Прочие затраты по ТСН-2001.16</t>
        </is>
      </c>
      <c r="I2188" s="437" t="n"/>
      <c r="J2188" s="437" t="n"/>
      <c r="K2188" s="437" t="n">
        <v>230</v>
      </c>
      <c r="L2188" s="437" t="n">
        <v>19</v>
      </c>
      <c r="M2188" s="437" t="n">
        <v>3</v>
      </c>
      <c r="N2188" s="437" t="inlineStr"/>
      <c r="O2188" s="437" t="n">
        <v>0</v>
      </c>
      <c r="P2188" s="437" t="n"/>
      <c r="Q2188" s="437" t="n"/>
      <c r="R2188" s="437" t="n"/>
      <c r="S2188" s="437" t="n"/>
      <c r="T2188" s="437" t="n"/>
      <c r="U2188" s="437" t="n"/>
      <c r="V2188" s="437" t="n"/>
      <c r="W2188" s="437" t="n">
        <v>0</v>
      </c>
      <c r="X2188" s="437" t="n">
        <v>1</v>
      </c>
      <c r="Y2188" s="437" t="n">
        <v>0</v>
      </c>
      <c r="Z2188" s="437" t="n"/>
      <c r="AA2188" s="437" t="n"/>
      <c r="AB2188" s="437" t="n"/>
    </row>
    <row r="2189">
      <c r="A2189" s="437" t="n">
        <v>50</v>
      </c>
      <c r="B2189" s="437" t="n">
        <v>0</v>
      </c>
      <c r="C2189" s="437" t="n">
        <v>0</v>
      </c>
      <c r="D2189" s="437" t="n">
        <v>1</v>
      </c>
      <c r="E2189" s="437" t="n">
        <v>206</v>
      </c>
      <c r="F2189" s="437">
        <f>ROUND(Source!T2168,O2189)</f>
        <v/>
      </c>
      <c r="G2189" s="437" t="inlineStr">
        <is>
          <t>ВозврМат</t>
        </is>
      </c>
      <c r="H2189" s="437" t="inlineStr">
        <is>
          <t>Возврат материалов</t>
        </is>
      </c>
      <c r="I2189" s="437" t="n"/>
      <c r="J2189" s="437" t="n"/>
      <c r="K2189" s="437" t="n">
        <v>206</v>
      </c>
      <c r="L2189" s="437" t="n">
        <v>20</v>
      </c>
      <c r="M2189" s="437" t="n">
        <v>3</v>
      </c>
      <c r="N2189" s="437" t="inlineStr"/>
      <c r="O2189" s="437" t="n">
        <v>0</v>
      </c>
      <c r="P2189" s="437" t="n"/>
      <c r="Q2189" s="437" t="n"/>
      <c r="R2189" s="437" t="n"/>
      <c r="S2189" s="437" t="n"/>
      <c r="T2189" s="437" t="n"/>
      <c r="U2189" s="437" t="n"/>
      <c r="V2189" s="437" t="n"/>
      <c r="W2189" s="437" t="n">
        <v>0</v>
      </c>
      <c r="X2189" s="437" t="n">
        <v>1</v>
      </c>
      <c r="Y2189" s="437" t="n">
        <v>0</v>
      </c>
      <c r="Z2189" s="437" t="n"/>
      <c r="AA2189" s="437" t="n"/>
      <c r="AB2189" s="437" t="n"/>
    </row>
    <row r="2190">
      <c r="A2190" s="437" t="n">
        <v>50</v>
      </c>
      <c r="B2190" s="437" t="n">
        <v>0</v>
      </c>
      <c r="C2190" s="437" t="n">
        <v>0</v>
      </c>
      <c r="D2190" s="437" t="n">
        <v>1</v>
      </c>
      <c r="E2190" s="437" t="n">
        <v>207</v>
      </c>
      <c r="F2190" s="437">
        <f>ROUND(Source!U2168,O2190)</f>
        <v/>
      </c>
      <c r="G2190" s="437" t="inlineStr">
        <is>
          <t>ТрудСтр</t>
        </is>
      </c>
      <c r="H2190" s="437" t="inlineStr">
        <is>
          <t>Трудозатраты строителей</t>
        </is>
      </c>
      <c r="I2190" s="437" t="n"/>
      <c r="J2190" s="437" t="n"/>
      <c r="K2190" s="437" t="n">
        <v>207</v>
      </c>
      <c r="L2190" s="437" t="n">
        <v>21</v>
      </c>
      <c r="M2190" s="437" t="n">
        <v>3</v>
      </c>
      <c r="N2190" s="437" t="inlineStr"/>
      <c r="O2190" s="437" t="n">
        <v>7</v>
      </c>
      <c r="P2190" s="437" t="n"/>
      <c r="Q2190" s="437" t="n"/>
      <c r="R2190" s="437" t="n"/>
      <c r="S2190" s="437" t="n"/>
      <c r="T2190" s="437" t="n"/>
      <c r="U2190" s="437" t="n"/>
      <c r="V2190" s="437" t="n"/>
      <c r="W2190" s="437" t="n">
        <v>0</v>
      </c>
      <c r="X2190" s="437" t="n">
        <v>1</v>
      </c>
      <c r="Y2190" s="437" t="n">
        <v>0</v>
      </c>
      <c r="Z2190" s="437" t="n"/>
      <c r="AA2190" s="437" t="n"/>
      <c r="AB2190" s="437" t="n"/>
    </row>
    <row r="2191">
      <c r="A2191" s="437" t="n">
        <v>50</v>
      </c>
      <c r="B2191" s="437" t="n">
        <v>0</v>
      </c>
      <c r="C2191" s="437" t="n">
        <v>0</v>
      </c>
      <c r="D2191" s="437" t="n">
        <v>1</v>
      </c>
      <c r="E2191" s="437" t="n">
        <v>208</v>
      </c>
      <c r="F2191" s="437">
        <f>ROUND(Source!V2168,O2191)</f>
        <v/>
      </c>
      <c r="G2191" s="437" t="inlineStr">
        <is>
          <t>ТрудМаш</t>
        </is>
      </c>
      <c r="H2191" s="437" t="inlineStr">
        <is>
          <t>Трудозатраты машинистов</t>
        </is>
      </c>
      <c r="I2191" s="437" t="n"/>
      <c r="J2191" s="437" t="n"/>
      <c r="K2191" s="437" t="n">
        <v>208</v>
      </c>
      <c r="L2191" s="437" t="n">
        <v>22</v>
      </c>
      <c r="M2191" s="437" t="n">
        <v>3</v>
      </c>
      <c r="N2191" s="437" t="inlineStr"/>
      <c r="O2191" s="437" t="n">
        <v>7</v>
      </c>
      <c r="P2191" s="437" t="n"/>
      <c r="Q2191" s="437" t="n"/>
      <c r="R2191" s="437" t="n"/>
      <c r="S2191" s="437" t="n"/>
      <c r="T2191" s="437" t="n"/>
      <c r="U2191" s="437" t="n"/>
      <c r="V2191" s="437" t="n"/>
      <c r="W2191" s="437" t="n">
        <v>0</v>
      </c>
      <c r="X2191" s="437" t="n">
        <v>1</v>
      </c>
      <c r="Y2191" s="437" t="n">
        <v>0</v>
      </c>
      <c r="Z2191" s="437" t="n"/>
      <c r="AA2191" s="437" t="n"/>
      <c r="AB2191" s="437" t="n"/>
    </row>
    <row r="2192">
      <c r="A2192" s="437" t="n">
        <v>50</v>
      </c>
      <c r="B2192" s="437" t="n">
        <v>0</v>
      </c>
      <c r="C2192" s="437" t="n">
        <v>0</v>
      </c>
      <c r="D2192" s="437" t="n">
        <v>1</v>
      </c>
      <c r="E2192" s="437" t="n">
        <v>209</v>
      </c>
      <c r="F2192" s="437">
        <f>ROUND(Source!W2168,O2192)</f>
        <v/>
      </c>
      <c r="G2192" s="437" t="inlineStr">
        <is>
          <t>ТранспМат</t>
        </is>
      </c>
      <c r="H2192" s="437" t="inlineStr">
        <is>
          <t>Транспорт материалов</t>
        </is>
      </c>
      <c r="I2192" s="437" t="n"/>
      <c r="J2192" s="437" t="n"/>
      <c r="K2192" s="437" t="n">
        <v>209</v>
      </c>
      <c r="L2192" s="437" t="n">
        <v>23</v>
      </c>
      <c r="M2192" s="437" t="n">
        <v>3</v>
      </c>
      <c r="N2192" s="437" t="inlineStr"/>
      <c r="O2192" s="437" t="n">
        <v>0</v>
      </c>
      <c r="P2192" s="437" t="n"/>
      <c r="Q2192" s="437" t="n"/>
      <c r="R2192" s="437" t="n"/>
      <c r="S2192" s="437" t="n"/>
      <c r="T2192" s="437" t="n"/>
      <c r="U2192" s="437" t="n"/>
      <c r="V2192" s="437" t="n"/>
      <c r="W2192" s="437" t="n">
        <v>0</v>
      </c>
      <c r="X2192" s="437" t="n">
        <v>1</v>
      </c>
      <c r="Y2192" s="437" t="n">
        <v>0</v>
      </c>
      <c r="Z2192" s="437" t="n"/>
      <c r="AA2192" s="437" t="n"/>
      <c r="AB2192" s="437" t="n"/>
    </row>
    <row r="2193">
      <c r="A2193" s="437" t="n">
        <v>50</v>
      </c>
      <c r="B2193" s="437" t="n">
        <v>0</v>
      </c>
      <c r="C2193" s="437" t="n">
        <v>0</v>
      </c>
      <c r="D2193" s="437" t="n">
        <v>1</v>
      </c>
      <c r="E2193" s="437" t="n">
        <v>233</v>
      </c>
      <c r="F2193" s="437">
        <f>ROUND(Source!BD2168,O2193)</f>
        <v/>
      </c>
      <c r="G2193" s="437" t="inlineStr">
        <is>
          <t>Перевозка</t>
        </is>
      </c>
      <c r="H2193" s="437" t="inlineStr">
        <is>
          <t>Перевозка грузов</t>
        </is>
      </c>
      <c r="I2193" s="437" t="n"/>
      <c r="J2193" s="437" t="n"/>
      <c r="K2193" s="437" t="n">
        <v>233</v>
      </c>
      <c r="L2193" s="437" t="n">
        <v>24</v>
      </c>
      <c r="M2193" s="437" t="n">
        <v>3</v>
      </c>
      <c r="N2193" s="437" t="inlineStr"/>
      <c r="O2193" s="437" t="n">
        <v>0</v>
      </c>
      <c r="P2193" s="437" t="n"/>
      <c r="Q2193" s="437" t="n"/>
      <c r="R2193" s="437" t="n"/>
      <c r="S2193" s="437" t="n"/>
      <c r="T2193" s="437" t="n"/>
      <c r="U2193" s="437" t="n"/>
      <c r="V2193" s="437" t="n"/>
      <c r="W2193" s="437" t="n">
        <v>0</v>
      </c>
      <c r="X2193" s="437" t="n">
        <v>1</v>
      </c>
      <c r="Y2193" s="437" t="n">
        <v>0</v>
      </c>
      <c r="Z2193" s="437" t="n"/>
      <c r="AA2193" s="437" t="n"/>
      <c r="AB2193" s="437" t="n"/>
    </row>
    <row r="2194">
      <c r="A2194" s="437" t="n">
        <v>50</v>
      </c>
      <c r="B2194" s="437" t="n">
        <v>0</v>
      </c>
      <c r="C2194" s="437" t="n">
        <v>0</v>
      </c>
      <c r="D2194" s="437" t="n">
        <v>1</v>
      </c>
      <c r="E2194" s="437" t="n">
        <v>210</v>
      </c>
      <c r="F2194" s="437">
        <f>ROUND(Source!X2168,O2194)</f>
        <v/>
      </c>
      <c r="G2194" s="437" t="inlineStr">
        <is>
          <t>НР</t>
        </is>
      </c>
      <c r="H2194" s="437" t="inlineStr">
        <is>
          <t>Накладные расходы</t>
        </is>
      </c>
      <c r="I2194" s="437" t="n"/>
      <c r="J2194" s="437" t="n"/>
      <c r="K2194" s="437" t="n">
        <v>210</v>
      </c>
      <c r="L2194" s="437" t="n">
        <v>25</v>
      </c>
      <c r="M2194" s="437" t="n">
        <v>3</v>
      </c>
      <c r="N2194" s="437" t="inlineStr"/>
      <c r="O2194" s="437" t="n">
        <v>0</v>
      </c>
      <c r="P2194" s="437" t="n"/>
      <c r="Q2194" s="437" t="n"/>
      <c r="R2194" s="437" t="n"/>
      <c r="S2194" s="437" t="n"/>
      <c r="T2194" s="437" t="n"/>
      <c r="U2194" s="437" t="n"/>
      <c r="V2194" s="437" t="n"/>
      <c r="W2194" s="437" t="n">
        <v>0</v>
      </c>
      <c r="X2194" s="437" t="n">
        <v>1</v>
      </c>
      <c r="Y2194" s="437" t="n">
        <v>0</v>
      </c>
      <c r="Z2194" s="437" t="n"/>
      <c r="AA2194" s="437" t="n"/>
      <c r="AB2194" s="437" t="n"/>
    </row>
    <row r="2195">
      <c r="A2195" s="437" t="n">
        <v>50</v>
      </c>
      <c r="B2195" s="437" t="n">
        <v>0</v>
      </c>
      <c r="C2195" s="437" t="n">
        <v>0</v>
      </c>
      <c r="D2195" s="437" t="n">
        <v>1</v>
      </c>
      <c r="E2195" s="437" t="n">
        <v>211</v>
      </c>
      <c r="F2195" s="437">
        <f>ROUND(Source!Y2168,O2195)</f>
        <v/>
      </c>
      <c r="G2195" s="437" t="inlineStr">
        <is>
          <t>СмПриб</t>
        </is>
      </c>
      <c r="H2195" s="437" t="inlineStr">
        <is>
          <t>Сметная прибыль</t>
        </is>
      </c>
      <c r="I2195" s="437" t="n"/>
      <c r="J2195" s="437" t="n"/>
      <c r="K2195" s="437" t="n">
        <v>211</v>
      </c>
      <c r="L2195" s="437" t="n">
        <v>26</v>
      </c>
      <c r="M2195" s="437" t="n">
        <v>3</v>
      </c>
      <c r="N2195" s="437" t="inlineStr"/>
      <c r="O2195" s="437" t="n">
        <v>0</v>
      </c>
      <c r="P2195" s="437" t="n"/>
      <c r="Q2195" s="437" t="n"/>
      <c r="R2195" s="437" t="n"/>
      <c r="S2195" s="437" t="n"/>
      <c r="T2195" s="437" t="n"/>
      <c r="U2195" s="437" t="n"/>
      <c r="V2195" s="437" t="n"/>
      <c r="W2195" s="437" t="n">
        <v>0</v>
      </c>
      <c r="X2195" s="437" t="n">
        <v>1</v>
      </c>
      <c r="Y2195" s="437" t="n">
        <v>0</v>
      </c>
      <c r="Z2195" s="437" t="n"/>
      <c r="AA2195" s="437" t="n"/>
      <c r="AB2195" s="437" t="n"/>
    </row>
    <row r="2196">
      <c r="A2196" s="437" t="n">
        <v>50</v>
      </c>
      <c r="B2196" s="437" t="n">
        <v>0</v>
      </c>
      <c r="C2196" s="437" t="n">
        <v>0</v>
      </c>
      <c r="D2196" s="437" t="n">
        <v>1</v>
      </c>
      <c r="E2196" s="437" t="n">
        <v>224</v>
      </c>
      <c r="F2196" s="437">
        <f>ROUND(Source!AR2168,O2196)</f>
        <v/>
      </c>
      <c r="G2196" s="437" t="inlineStr">
        <is>
          <t>Всего</t>
        </is>
      </c>
      <c r="H2196" s="437" t="inlineStr">
        <is>
          <t>Всего с НР и СП</t>
        </is>
      </c>
      <c r="I2196" s="437" t="n"/>
      <c r="J2196" s="437" t="n"/>
      <c r="K2196" s="437" t="n">
        <v>224</v>
      </c>
      <c r="L2196" s="437" t="n">
        <v>27</v>
      </c>
      <c r="M2196" s="437" t="n">
        <v>3</v>
      </c>
      <c r="N2196" s="437" t="inlineStr"/>
      <c r="O2196" s="437" t="n">
        <v>0</v>
      </c>
      <c r="P2196" s="437" t="n"/>
      <c r="Q2196" s="437" t="n"/>
      <c r="R2196" s="437" t="n"/>
      <c r="S2196" s="437" t="n"/>
      <c r="T2196" s="437" t="n"/>
      <c r="U2196" s="437" t="n"/>
      <c r="V2196" s="437" t="n"/>
      <c r="W2196" s="437" t="n">
        <v>0</v>
      </c>
      <c r="X2196" s="437" t="n">
        <v>1</v>
      </c>
      <c r="Y2196" s="437" t="n">
        <v>0</v>
      </c>
      <c r="Z2196" s="437" t="n"/>
      <c r="AA2196" s="437" t="n"/>
      <c r="AB2196" s="437" t="n"/>
    </row>
    <row r="2197">
      <c r="A2197" s="437" t="n">
        <v>50</v>
      </c>
      <c r="B2197" s="437" t="n">
        <v>0</v>
      </c>
      <c r="C2197" s="437" t="n">
        <v>0</v>
      </c>
      <c r="D2197" s="437" t="n">
        <v>2</v>
      </c>
      <c r="E2197" s="437" t="n">
        <v>0</v>
      </c>
      <c r="F2197" s="437">
        <f>ROUND(F2196,O2197)</f>
        <v/>
      </c>
      <c r="G2197" s="437" t="inlineStr">
        <is>
          <t>и1</t>
        </is>
      </c>
      <c r="H2197" s="437" t="inlineStr">
        <is>
          <t>Итого</t>
        </is>
      </c>
      <c r="I2197" s="437" t="n"/>
      <c r="J2197" s="437" t="n"/>
      <c r="K2197" s="437" t="n">
        <v>212</v>
      </c>
      <c r="L2197" s="437" t="n">
        <v>28</v>
      </c>
      <c r="M2197" s="437" t="n">
        <v>0</v>
      </c>
      <c r="N2197" s="437" t="inlineStr"/>
      <c r="O2197" s="437" t="n">
        <v>0</v>
      </c>
      <c r="P2197" s="437" t="n"/>
      <c r="Q2197" s="437" t="n"/>
      <c r="R2197" s="437" t="n"/>
      <c r="S2197" s="437" t="n"/>
      <c r="T2197" s="437" t="n"/>
      <c r="U2197" s="437" t="n"/>
      <c r="V2197" s="437" t="n"/>
      <c r="W2197" s="437" t="n">
        <v>0</v>
      </c>
      <c r="X2197" s="437" t="n">
        <v>1</v>
      </c>
      <c r="Y2197" s="437" t="n">
        <v>0</v>
      </c>
      <c r="Z2197" s="437" t="n"/>
      <c r="AA2197" s="437" t="n"/>
      <c r="AB2197" s="437" t="n"/>
    </row>
    <row r="2198">
      <c r="A2198" s="437" t="n">
        <v>50</v>
      </c>
      <c r="B2198" s="437" t="n">
        <v>0</v>
      </c>
      <c r="C2198" s="437" t="n">
        <v>0</v>
      </c>
      <c r="D2198" s="437" t="n">
        <v>2</v>
      </c>
      <c r="E2198" s="437" t="n">
        <v>0</v>
      </c>
      <c r="F2198" s="437">
        <f>ROUND(F2197*0.22,O2198)</f>
        <v/>
      </c>
      <c r="G2198" s="437" t="inlineStr">
        <is>
          <t>и2</t>
        </is>
      </c>
      <c r="H2198" s="437" t="inlineStr">
        <is>
          <t>НДС 22%</t>
        </is>
      </c>
      <c r="I2198" s="437" t="n"/>
      <c r="J2198" s="437" t="n"/>
      <c r="K2198" s="437" t="n">
        <v>212</v>
      </c>
      <c r="L2198" s="437" t="n">
        <v>29</v>
      </c>
      <c r="M2198" s="437" t="n">
        <v>0</v>
      </c>
      <c r="N2198" s="437" t="inlineStr"/>
      <c r="O2198" s="437" t="n">
        <v>0</v>
      </c>
      <c r="P2198" s="437" t="n"/>
      <c r="Q2198" s="437" t="n"/>
      <c r="R2198" s="437" t="n"/>
      <c r="S2198" s="437" t="n"/>
      <c r="T2198" s="437" t="n"/>
      <c r="U2198" s="437" t="n"/>
      <c r="V2198" s="437" t="n"/>
      <c r="W2198" s="437" t="n">
        <v>0</v>
      </c>
      <c r="X2198" s="437" t="n">
        <v>1</v>
      </c>
      <c r="Y2198" s="437" t="n">
        <v>0</v>
      </c>
      <c r="Z2198" s="437" t="n"/>
      <c r="AA2198" s="437" t="n"/>
      <c r="AB2198" s="437" t="n"/>
    </row>
    <row r="2199">
      <c r="A2199" s="437" t="n">
        <v>50</v>
      </c>
      <c r="B2199" s="437" t="n">
        <v>0</v>
      </c>
      <c r="C2199" s="437" t="n">
        <v>0</v>
      </c>
      <c r="D2199" s="437" t="n">
        <v>2</v>
      </c>
      <c r="E2199" s="437" t="n">
        <v>213</v>
      </c>
      <c r="F2199" s="437">
        <f>ROUND(F2197+F2198,O2199)</f>
        <v/>
      </c>
      <c r="G2199" s="437" t="inlineStr">
        <is>
          <t>и3</t>
        </is>
      </c>
      <c r="H2199" s="437" t="inlineStr">
        <is>
          <t>Всего</t>
        </is>
      </c>
      <c r="I2199" s="437" t="n"/>
      <c r="J2199" s="437" t="n"/>
      <c r="K2199" s="437" t="n">
        <v>212</v>
      </c>
      <c r="L2199" s="437" t="n">
        <v>30</v>
      </c>
      <c r="M2199" s="437" t="n">
        <v>0</v>
      </c>
      <c r="N2199" s="437" t="inlineStr"/>
      <c r="O2199" s="437" t="n">
        <v>0</v>
      </c>
      <c r="P2199" s="437" t="n"/>
      <c r="Q2199" s="437" t="n"/>
      <c r="R2199" s="437" t="n"/>
      <c r="S2199" s="437" t="n"/>
      <c r="T2199" s="437" t="n"/>
      <c r="U2199" s="437" t="n"/>
      <c r="V2199" s="437" t="n"/>
      <c r="W2199" s="437" t="n">
        <v>0</v>
      </c>
      <c r="X2199" s="437" t="n">
        <v>1</v>
      </c>
      <c r="Y2199" s="437" t="n">
        <v>0</v>
      </c>
      <c r="Z2199" s="437" t="n"/>
      <c r="AA2199" s="437" t="n"/>
      <c r="AB2199" s="437" t="n"/>
    </row>
    <row r="2200"/>
    <row r="2201">
      <c r="A2201" s="434" t="n">
        <v>3</v>
      </c>
      <c r="B2201" s="434" t="n">
        <v>0</v>
      </c>
      <c r="C2201" s="434" t="n"/>
      <c r="D2201" s="434">
        <f>ROW(A2214)</f>
        <v/>
      </c>
      <c r="E2201" s="434" t="n"/>
      <c r="F2201" s="434" t="inlineStr">
        <is>
          <t>Новая локальная смета</t>
        </is>
      </c>
      <c r="G2201" s="434" t="inlineStr">
        <is>
          <t>Первомайская 14</t>
        </is>
      </c>
      <c r="H2201" s="434" t="inlineStr"/>
      <c r="I2201" s="434" t="n">
        <v>0</v>
      </c>
      <c r="J2201" s="434" t="inlineStr"/>
      <c r="K2201" s="434" t="n">
        <v>0</v>
      </c>
      <c r="L2201" s="434" t="inlineStr">
        <is>
          <t>Новая локальная смета</t>
        </is>
      </c>
      <c r="M2201" s="434" t="inlineStr"/>
      <c r="N2201" s="434" t="n"/>
      <c r="O2201" s="434" t="n"/>
      <c r="P2201" s="434" t="n"/>
      <c r="Q2201" s="434" t="n"/>
      <c r="R2201" s="434" t="n"/>
      <c r="S2201" s="434" t="n">
        <v>0</v>
      </c>
      <c r="T2201" s="434" t="n"/>
      <c r="U2201" s="434" t="inlineStr"/>
      <c r="V2201" s="434" t="n">
        <v>0</v>
      </c>
      <c r="W2201" s="434" t="n"/>
      <c r="X2201" s="434" t="n"/>
      <c r="Y2201" s="434" t="n"/>
      <c r="Z2201" s="434" t="n"/>
      <c r="AA2201" s="434" t="n"/>
      <c r="AB2201" s="434" t="inlineStr"/>
      <c r="AC2201" s="434" t="inlineStr"/>
      <c r="AD2201" s="434" t="inlineStr"/>
      <c r="AE2201" s="434" t="inlineStr"/>
      <c r="AF2201" s="434" t="inlineStr"/>
      <c r="AG2201" s="434" t="inlineStr"/>
      <c r="AH2201" s="434" t="n"/>
      <c r="AI2201" s="434" t="n"/>
      <c r="AJ2201" s="434" t="n"/>
      <c r="AK2201" s="434" t="n"/>
      <c r="AL2201" s="434" t="n"/>
      <c r="AM2201" s="434" t="n"/>
      <c r="AN2201" s="434" t="n"/>
      <c r="AO2201" s="434" t="n"/>
      <c r="AP2201" s="434" t="inlineStr"/>
      <c r="AQ2201" s="434" t="inlineStr"/>
      <c r="AR2201" s="434" t="inlineStr"/>
      <c r="AS2201" s="434" t="n"/>
      <c r="AT2201" s="434" t="n"/>
      <c r="AU2201" s="434" t="n"/>
      <c r="AV2201" s="434" t="n"/>
      <c r="AW2201" s="434" t="n"/>
      <c r="AX2201" s="434" t="n"/>
      <c r="AY2201" s="434" t="n"/>
      <c r="AZ2201" s="434" t="inlineStr"/>
      <c r="BA2201" s="434" t="n"/>
      <c r="BB2201" s="434" t="inlineStr"/>
      <c r="BC2201" s="434" t="inlineStr"/>
      <c r="BD2201" s="434" t="inlineStr"/>
      <c r="BE2201" s="434" t="inlineStr"/>
      <c r="BF2201" s="434" t="inlineStr"/>
      <c r="BG2201" s="434" t="inlineStr"/>
      <c r="BH2201" s="434" t="inlineStr"/>
      <c r="BI2201" s="434" t="inlineStr"/>
      <c r="BJ2201" s="434" t="inlineStr"/>
      <c r="BK2201" s="434" t="inlineStr"/>
      <c r="BL2201" s="434" t="inlineStr"/>
      <c r="BM2201" s="434" t="inlineStr"/>
      <c r="BN2201" s="434" t="inlineStr"/>
      <c r="BO2201" s="434" t="inlineStr"/>
      <c r="BP2201" s="434" t="inlineStr"/>
      <c r="BQ2201" s="434" t="n"/>
      <c r="BR2201" s="434" t="n"/>
      <c r="BS2201" s="434" t="n"/>
      <c r="BT2201" s="434" t="n"/>
      <c r="BU2201" s="434" t="n"/>
      <c r="BV2201" s="434" t="n"/>
      <c r="BW2201" s="434" t="n"/>
      <c r="BX2201" s="434" t="n">
        <v>0</v>
      </c>
      <c r="BY2201" s="434" t="n"/>
      <c r="BZ2201" s="434" t="n"/>
      <c r="CA2201" s="434" t="n"/>
      <c r="CB2201" s="434" t="n"/>
      <c r="CC2201" s="434" t="n"/>
      <c r="CD2201" s="434" t="n"/>
      <c r="CE2201" s="434" t="n"/>
      <c r="CF2201" s="434" t="n">
        <v>0</v>
      </c>
      <c r="CG2201" s="434" t="n">
        <v>0</v>
      </c>
      <c r="CH2201" s="434" t="n"/>
      <c r="CI2201" s="434" t="inlineStr"/>
      <c r="CJ2201" s="434" t="inlineStr"/>
      <c r="CK2201" t="inlineStr"/>
      <c r="CL2201" t="inlineStr"/>
      <c r="CM2201" t="inlineStr"/>
      <c r="CN2201" t="inlineStr"/>
      <c r="CO2201" t="inlineStr"/>
      <c r="CP2201" t="inlineStr"/>
      <c r="CQ2201" t="inlineStr"/>
    </row>
    <row r="2202"/>
    <row r="2203">
      <c r="A2203" s="435" t="n">
        <v>52</v>
      </c>
      <c r="B2203" s="435">
        <f>B2214</f>
        <v/>
      </c>
      <c r="C2203" s="435">
        <f>C2214</f>
        <v/>
      </c>
      <c r="D2203" s="435">
        <f>D2214</f>
        <v/>
      </c>
      <c r="E2203" s="435">
        <f>E2214</f>
        <v/>
      </c>
      <c r="F2203" s="435">
        <f>F2214</f>
        <v/>
      </c>
      <c r="G2203" s="435">
        <f>G2214</f>
        <v/>
      </c>
      <c r="H2203" s="435" t="n"/>
      <c r="I2203" s="435" t="n"/>
      <c r="J2203" s="435" t="n"/>
      <c r="K2203" s="435" t="n"/>
      <c r="L2203" s="435" t="n"/>
      <c r="M2203" s="435" t="n"/>
      <c r="N2203" s="435" t="n"/>
      <c r="O2203" s="435">
        <f>O2214</f>
        <v/>
      </c>
      <c r="P2203" s="435">
        <f>P2214</f>
        <v/>
      </c>
      <c r="Q2203" s="435">
        <f>Q2214</f>
        <v/>
      </c>
      <c r="R2203" s="435">
        <f>R2214</f>
        <v/>
      </c>
      <c r="S2203" s="435">
        <f>S2214</f>
        <v/>
      </c>
      <c r="T2203" s="435">
        <f>T2214</f>
        <v/>
      </c>
      <c r="U2203" s="435">
        <f>U2214</f>
        <v/>
      </c>
      <c r="V2203" s="435">
        <f>V2214</f>
        <v/>
      </c>
      <c r="W2203" s="435">
        <f>W2214</f>
        <v/>
      </c>
      <c r="X2203" s="435">
        <f>X2214</f>
        <v/>
      </c>
      <c r="Y2203" s="435">
        <f>Y2214</f>
        <v/>
      </c>
      <c r="Z2203" s="435">
        <f>Z2214</f>
        <v/>
      </c>
      <c r="AA2203" s="435">
        <f>AA2214</f>
        <v/>
      </c>
      <c r="AB2203" s="435">
        <f>AB2214</f>
        <v/>
      </c>
      <c r="AC2203" s="435">
        <f>AC2214</f>
        <v/>
      </c>
      <c r="AD2203" s="435">
        <f>AD2214</f>
        <v/>
      </c>
      <c r="AE2203" s="435">
        <f>AE2214</f>
        <v/>
      </c>
      <c r="AF2203" s="435">
        <f>AF2214</f>
        <v/>
      </c>
      <c r="AG2203" s="435">
        <f>AG2214</f>
        <v/>
      </c>
      <c r="AH2203" s="435">
        <f>AH2214</f>
        <v/>
      </c>
      <c r="AI2203" s="435">
        <f>AI2214</f>
        <v/>
      </c>
      <c r="AJ2203" s="435">
        <f>AJ2214</f>
        <v/>
      </c>
      <c r="AK2203" s="435">
        <f>AK2214</f>
        <v/>
      </c>
      <c r="AL2203" s="435">
        <f>AL2214</f>
        <v/>
      </c>
      <c r="AM2203" s="435">
        <f>AM2214</f>
        <v/>
      </c>
      <c r="AN2203" s="435">
        <f>AN2214</f>
        <v/>
      </c>
      <c r="AO2203" s="435">
        <f>AO2214</f>
        <v/>
      </c>
      <c r="AP2203" s="435">
        <f>AP2214</f>
        <v/>
      </c>
      <c r="AQ2203" s="435">
        <f>AQ2214</f>
        <v/>
      </c>
      <c r="AR2203" s="435">
        <f>AR2214</f>
        <v/>
      </c>
      <c r="AS2203" s="435">
        <f>AS2214</f>
        <v/>
      </c>
      <c r="AT2203" s="435">
        <f>AT2214</f>
        <v/>
      </c>
      <c r="AU2203" s="435">
        <f>AU2214</f>
        <v/>
      </c>
      <c r="AV2203" s="435">
        <f>AV2214</f>
        <v/>
      </c>
      <c r="AW2203" s="435">
        <f>AW2214</f>
        <v/>
      </c>
      <c r="AX2203" s="435">
        <f>AX2214</f>
        <v/>
      </c>
      <c r="AY2203" s="435">
        <f>AY2214</f>
        <v/>
      </c>
      <c r="AZ2203" s="435">
        <f>AZ2214</f>
        <v/>
      </c>
      <c r="BA2203" s="435">
        <f>BA2214</f>
        <v/>
      </c>
      <c r="BB2203" s="435">
        <f>BB2214</f>
        <v/>
      </c>
      <c r="BC2203" s="435">
        <f>BC2214</f>
        <v/>
      </c>
      <c r="BD2203" s="435">
        <f>BD2214</f>
        <v/>
      </c>
      <c r="BE2203" s="435">
        <f>BE2214</f>
        <v/>
      </c>
      <c r="BF2203" s="435">
        <f>BF2214</f>
        <v/>
      </c>
      <c r="BG2203" s="435">
        <f>BG2214</f>
        <v/>
      </c>
      <c r="BH2203" s="435">
        <f>BH2214</f>
        <v/>
      </c>
      <c r="BI2203" s="435">
        <f>BI2214</f>
        <v/>
      </c>
      <c r="BJ2203" s="435">
        <f>BJ2214</f>
        <v/>
      </c>
      <c r="BK2203" s="435">
        <f>BK2214</f>
        <v/>
      </c>
      <c r="BL2203" s="435">
        <f>BL2214</f>
        <v/>
      </c>
      <c r="BM2203" s="435">
        <f>BM2214</f>
        <v/>
      </c>
      <c r="BN2203" s="435">
        <f>BN2214</f>
        <v/>
      </c>
      <c r="BO2203" s="435">
        <f>BO2214</f>
        <v/>
      </c>
      <c r="BP2203" s="435">
        <f>BP2214</f>
        <v/>
      </c>
      <c r="BQ2203" s="435">
        <f>BQ2214</f>
        <v/>
      </c>
      <c r="BR2203" s="435">
        <f>BR2214</f>
        <v/>
      </c>
      <c r="BS2203" s="435">
        <f>BS2214</f>
        <v/>
      </c>
      <c r="BT2203" s="435">
        <f>BT2214</f>
        <v/>
      </c>
      <c r="BU2203" s="435">
        <f>BU2214</f>
        <v/>
      </c>
      <c r="BV2203" s="435">
        <f>BV2214</f>
        <v/>
      </c>
      <c r="BW2203" s="435">
        <f>BW2214</f>
        <v/>
      </c>
      <c r="BX2203" s="435">
        <f>BX2214</f>
        <v/>
      </c>
      <c r="BY2203" s="435">
        <f>BY2214</f>
        <v/>
      </c>
      <c r="BZ2203" s="435">
        <f>BZ2214</f>
        <v/>
      </c>
      <c r="CA2203" s="435">
        <f>CA2214</f>
        <v/>
      </c>
      <c r="CB2203" s="435">
        <f>CB2214</f>
        <v/>
      </c>
      <c r="CC2203" s="435">
        <f>CC2214</f>
        <v/>
      </c>
      <c r="CD2203" s="435">
        <f>CD2214</f>
        <v/>
      </c>
      <c r="CE2203" s="435">
        <f>CE2214</f>
        <v/>
      </c>
      <c r="CF2203" s="435">
        <f>CF2214</f>
        <v/>
      </c>
      <c r="CG2203" s="435">
        <f>CG2214</f>
        <v/>
      </c>
      <c r="CH2203" s="435">
        <f>CH2214</f>
        <v/>
      </c>
      <c r="CI2203" s="435">
        <f>CI2214</f>
        <v/>
      </c>
      <c r="CJ2203" s="435">
        <f>CJ2214</f>
        <v/>
      </c>
      <c r="CK2203" s="435">
        <f>CK2214</f>
        <v/>
      </c>
      <c r="CL2203" s="435">
        <f>CL2214</f>
        <v/>
      </c>
      <c r="CM2203" s="435">
        <f>CM2214</f>
        <v/>
      </c>
      <c r="CN2203" s="435">
        <f>CN2214</f>
        <v/>
      </c>
      <c r="CO2203" s="435">
        <f>CO2214</f>
        <v/>
      </c>
      <c r="CP2203" s="435">
        <f>CP2214</f>
        <v/>
      </c>
      <c r="CQ2203" s="435">
        <f>CQ2214</f>
        <v/>
      </c>
      <c r="CR2203" s="435">
        <f>CR2214</f>
        <v/>
      </c>
      <c r="CS2203" s="435">
        <f>CS2214</f>
        <v/>
      </c>
      <c r="CT2203" s="435">
        <f>CT2214</f>
        <v/>
      </c>
      <c r="CU2203" s="435">
        <f>CU2214</f>
        <v/>
      </c>
      <c r="CV2203" s="435">
        <f>CV2214</f>
        <v/>
      </c>
      <c r="CW2203" s="435">
        <f>CW2214</f>
        <v/>
      </c>
      <c r="CX2203" s="435">
        <f>CX2214</f>
        <v/>
      </c>
      <c r="CY2203" s="435">
        <f>CY2214</f>
        <v/>
      </c>
      <c r="CZ2203" s="435">
        <f>CZ2214</f>
        <v/>
      </c>
      <c r="DA2203" s="435">
        <f>DA2214</f>
        <v/>
      </c>
      <c r="DB2203" s="435">
        <f>DB2214</f>
        <v/>
      </c>
      <c r="DC2203" s="435">
        <f>DC2214</f>
        <v/>
      </c>
      <c r="DD2203" s="435">
        <f>DD2214</f>
        <v/>
      </c>
      <c r="DE2203" s="435">
        <f>DE2214</f>
        <v/>
      </c>
      <c r="DF2203" s="435">
        <f>DF2214</f>
        <v/>
      </c>
      <c r="DG2203" s="436">
        <f>DG2214</f>
        <v/>
      </c>
      <c r="DH2203" s="436">
        <f>DH2214</f>
        <v/>
      </c>
      <c r="DI2203" s="436">
        <f>DI2214</f>
        <v/>
      </c>
      <c r="DJ2203" s="436">
        <f>DJ2214</f>
        <v/>
      </c>
      <c r="DK2203" s="436">
        <f>DK2214</f>
        <v/>
      </c>
      <c r="DL2203" s="436">
        <f>DL2214</f>
        <v/>
      </c>
      <c r="DM2203" s="436">
        <f>DM2214</f>
        <v/>
      </c>
      <c r="DN2203" s="436">
        <f>DN2214</f>
        <v/>
      </c>
      <c r="DO2203" s="436">
        <f>DO2214</f>
        <v/>
      </c>
      <c r="DP2203" s="436">
        <f>DP2214</f>
        <v/>
      </c>
      <c r="DQ2203" s="436">
        <f>DQ2214</f>
        <v/>
      </c>
      <c r="DR2203" s="436">
        <f>DR2214</f>
        <v/>
      </c>
      <c r="DS2203" s="436">
        <f>DS2214</f>
        <v/>
      </c>
      <c r="DT2203" s="436">
        <f>DT2214</f>
        <v/>
      </c>
      <c r="DU2203" s="436">
        <f>DU2214</f>
        <v/>
      </c>
      <c r="DV2203" s="436">
        <f>DV2214</f>
        <v/>
      </c>
      <c r="DW2203" s="436">
        <f>DW2214</f>
        <v/>
      </c>
      <c r="DX2203" s="436">
        <f>DX2214</f>
        <v/>
      </c>
      <c r="DY2203" s="436">
        <f>DY2214</f>
        <v/>
      </c>
      <c r="DZ2203" s="436">
        <f>DZ2214</f>
        <v/>
      </c>
      <c r="EA2203" s="436">
        <f>EA2214</f>
        <v/>
      </c>
      <c r="EB2203" s="436">
        <f>EB2214</f>
        <v/>
      </c>
      <c r="EC2203" s="436">
        <f>EC2214</f>
        <v/>
      </c>
      <c r="ED2203" s="436">
        <f>ED2214</f>
        <v/>
      </c>
      <c r="EE2203" s="436">
        <f>EE2214</f>
        <v/>
      </c>
      <c r="EF2203" s="436">
        <f>EF2214</f>
        <v/>
      </c>
      <c r="EG2203" s="436">
        <f>EG2214</f>
        <v/>
      </c>
      <c r="EH2203" s="436">
        <f>EH2214</f>
        <v/>
      </c>
      <c r="EI2203" s="436">
        <f>EI2214</f>
        <v/>
      </c>
      <c r="EJ2203" s="436">
        <f>EJ2214</f>
        <v/>
      </c>
      <c r="EK2203" s="436">
        <f>EK2214</f>
        <v/>
      </c>
      <c r="EL2203" s="436">
        <f>EL2214</f>
        <v/>
      </c>
      <c r="EM2203" s="436">
        <f>EM2214</f>
        <v/>
      </c>
      <c r="EN2203" s="436">
        <f>EN2214</f>
        <v/>
      </c>
      <c r="EO2203" s="436">
        <f>EO2214</f>
        <v/>
      </c>
      <c r="EP2203" s="436">
        <f>EP2214</f>
        <v/>
      </c>
      <c r="EQ2203" s="436">
        <f>EQ2214</f>
        <v/>
      </c>
      <c r="ER2203" s="436">
        <f>ER2214</f>
        <v/>
      </c>
      <c r="ES2203" s="436">
        <f>ES2214</f>
        <v/>
      </c>
      <c r="ET2203" s="436">
        <f>ET2214</f>
        <v/>
      </c>
      <c r="EU2203" s="436">
        <f>EU2214</f>
        <v/>
      </c>
      <c r="EV2203" s="436">
        <f>EV2214</f>
        <v/>
      </c>
      <c r="EW2203" s="436">
        <f>EW2214</f>
        <v/>
      </c>
      <c r="EX2203" s="436">
        <f>EX2214</f>
        <v/>
      </c>
      <c r="EY2203" s="436">
        <f>EY2214</f>
        <v/>
      </c>
      <c r="EZ2203" s="436">
        <f>EZ2214</f>
        <v/>
      </c>
      <c r="FA2203" s="436">
        <f>FA2214</f>
        <v/>
      </c>
      <c r="FB2203" s="436">
        <f>FB2214</f>
        <v/>
      </c>
      <c r="FC2203" s="436">
        <f>FC2214</f>
        <v/>
      </c>
      <c r="FD2203" s="436">
        <f>FD2214</f>
        <v/>
      </c>
      <c r="FE2203" s="436">
        <f>FE2214</f>
        <v/>
      </c>
      <c r="FF2203" s="436">
        <f>FF2214</f>
        <v/>
      </c>
      <c r="FG2203" s="436">
        <f>FG2214</f>
        <v/>
      </c>
      <c r="FH2203" s="436">
        <f>FH2214</f>
        <v/>
      </c>
      <c r="FI2203" s="436">
        <f>FI2214</f>
        <v/>
      </c>
      <c r="FJ2203" s="436">
        <f>FJ2214</f>
        <v/>
      </c>
      <c r="FK2203" s="436">
        <f>FK2214</f>
        <v/>
      </c>
      <c r="FL2203" s="436">
        <f>FL2214</f>
        <v/>
      </c>
      <c r="FM2203" s="436">
        <f>FM2214</f>
        <v/>
      </c>
      <c r="FN2203" s="436">
        <f>FN2214</f>
        <v/>
      </c>
      <c r="FO2203" s="436">
        <f>FO2214</f>
        <v/>
      </c>
      <c r="FP2203" s="436">
        <f>FP2214</f>
        <v/>
      </c>
      <c r="FQ2203" s="436">
        <f>FQ2214</f>
        <v/>
      </c>
      <c r="FR2203" s="436">
        <f>FR2214</f>
        <v/>
      </c>
      <c r="FS2203" s="436">
        <f>FS2214</f>
        <v/>
      </c>
      <c r="FT2203" s="436">
        <f>FT2214</f>
        <v/>
      </c>
      <c r="FU2203" s="436">
        <f>FU2214</f>
        <v/>
      </c>
      <c r="FV2203" s="436">
        <f>FV2214</f>
        <v/>
      </c>
      <c r="FW2203" s="436">
        <f>FW2214</f>
        <v/>
      </c>
      <c r="FX2203" s="436">
        <f>FX2214</f>
        <v/>
      </c>
      <c r="FY2203" s="436">
        <f>FY2214</f>
        <v/>
      </c>
      <c r="FZ2203" s="436">
        <f>FZ2214</f>
        <v/>
      </c>
      <c r="GA2203" s="436">
        <f>GA2214</f>
        <v/>
      </c>
      <c r="GB2203" s="436">
        <f>GB2214</f>
        <v/>
      </c>
      <c r="GC2203" s="436">
        <f>GC2214</f>
        <v/>
      </c>
      <c r="GD2203" s="436">
        <f>GD2214</f>
        <v/>
      </c>
      <c r="GE2203" s="436">
        <f>GE2214</f>
        <v/>
      </c>
      <c r="GF2203" s="436">
        <f>GF2214</f>
        <v/>
      </c>
      <c r="GG2203" s="436">
        <f>GG2214</f>
        <v/>
      </c>
      <c r="GH2203" s="436">
        <f>GH2214</f>
        <v/>
      </c>
      <c r="GI2203" s="436">
        <f>GI2214</f>
        <v/>
      </c>
      <c r="GJ2203" s="436">
        <f>GJ2214</f>
        <v/>
      </c>
      <c r="GK2203" s="436">
        <f>GK2214</f>
        <v/>
      </c>
      <c r="GL2203" s="436">
        <f>GL2214</f>
        <v/>
      </c>
      <c r="GM2203" s="436">
        <f>GM2214</f>
        <v/>
      </c>
      <c r="GN2203" s="436">
        <f>GN2214</f>
        <v/>
      </c>
      <c r="GO2203" s="436">
        <f>GO2214</f>
        <v/>
      </c>
      <c r="GP2203" s="436">
        <f>GP2214</f>
        <v/>
      </c>
      <c r="GQ2203" s="436">
        <f>GQ2214</f>
        <v/>
      </c>
      <c r="GR2203" s="436">
        <f>GR2214</f>
        <v/>
      </c>
      <c r="GS2203" s="436">
        <f>GS2214</f>
        <v/>
      </c>
      <c r="GT2203" s="436">
        <f>GT2214</f>
        <v/>
      </c>
      <c r="GU2203" s="436">
        <f>GU2214</f>
        <v/>
      </c>
      <c r="GV2203" s="436">
        <f>GV2214</f>
        <v/>
      </c>
      <c r="GW2203" s="436">
        <f>GW2214</f>
        <v/>
      </c>
      <c r="GX2203" s="436">
        <f>GX2214</f>
        <v/>
      </c>
    </row>
    <row r="2204"/>
    <row r="2205">
      <c r="A2205" t="n">
        <v>17</v>
      </c>
      <c r="B2205" t="n">
        <v>0</v>
      </c>
      <c r="C2205">
        <f>ROW(SmtRes!A884)</f>
        <v/>
      </c>
      <c r="D2205">
        <f>ROW(EtalonRes!A818)</f>
        <v/>
      </c>
      <c r="E2205" t="inlineStr">
        <is>
          <t>1</t>
        </is>
      </c>
      <c r="F2205" t="inlineStr">
        <is>
          <t>67-5-2</t>
        </is>
      </c>
      <c r="G2205" t="inlineStr">
        <is>
          <t>Смена ламп люминесцентных</t>
        </is>
      </c>
      <c r="H2205" t="inlineStr">
        <is>
          <t>100 шт.</t>
        </is>
      </c>
      <c r="I2205">
        <f>ROUND(ROUND(5/100,4),7)</f>
        <v/>
      </c>
      <c r="J2205" t="n">
        <v>0</v>
      </c>
      <c r="K2205">
        <f>ROUND(ROUND(5/100,4),7)</f>
        <v/>
      </c>
      <c r="O2205">
        <f>ROUND(CP2205,0)</f>
        <v/>
      </c>
      <c r="P2205">
        <f>ROUND(CQ2205*I2205,0)</f>
        <v/>
      </c>
      <c r="Q2205">
        <f>(ROUND((ROUND(((ET2205)*I2205),0)*BB2205),0)+ROUND((ROUND(((AE2205-(EU2205))*I2205),0)*BS2205),0))</f>
        <v/>
      </c>
      <c r="R2205">
        <f>(ROUND((ROUND(((EU2205)*I2205),0)*BS2205),0)+ROUND((ROUND(((AE2205-(EU2205))*I2205),0)*BS2205),0))</f>
        <v/>
      </c>
      <c r="S2205">
        <f>ROUND(CT2205*I2205,0)</f>
        <v/>
      </c>
      <c r="T2205">
        <f>ROUND(CU2205*I2205,0)</f>
        <v/>
      </c>
      <c r="U2205">
        <f>ROUND(CV2205*I2205,7)</f>
        <v/>
      </c>
      <c r="V2205">
        <f>ROUND(CW2205*I2205,7)</f>
        <v/>
      </c>
      <c r="W2205">
        <f>ROUND(CX2205*I2205,0)</f>
        <v/>
      </c>
      <c r="X2205">
        <f>ROUND(CY2205,0)</f>
        <v/>
      </c>
      <c r="Y2205">
        <f>ROUND(CZ2205,0)</f>
        <v/>
      </c>
      <c r="AA2205" t="n">
        <v>78869116</v>
      </c>
      <c r="AB2205">
        <f>ROUND((AC2205+AD2205+AF2205),2)</f>
        <v/>
      </c>
      <c r="AC2205">
        <f>ROUND((ES2205),2)</f>
        <v/>
      </c>
      <c r="AD2205">
        <f>ROUND((((ET2205)-(EU2205))+AE2205),2)</f>
        <v/>
      </c>
      <c r="AE2205">
        <f>ROUND((EU2205),2)</f>
        <v/>
      </c>
      <c r="AF2205">
        <f>ROUND((EV2205),2)</f>
        <v/>
      </c>
      <c r="AG2205">
        <f>ROUND((AP2205),2)</f>
        <v/>
      </c>
      <c r="AH2205">
        <f>(EW2205)</f>
        <v/>
      </c>
      <c r="AI2205">
        <f>(EX2205)</f>
        <v/>
      </c>
      <c r="AJ2205">
        <f>(AS2205)</f>
        <v/>
      </c>
      <c r="AK2205" t="n">
        <v>970.5700000000001</v>
      </c>
      <c r="AL2205" t="n">
        <v>852</v>
      </c>
      <c r="AM2205" t="n">
        <v>0</v>
      </c>
      <c r="AN2205" t="n">
        <v>0</v>
      </c>
      <c r="AO2205" t="n">
        <v>118.57</v>
      </c>
      <c r="AP2205" t="n">
        <v>0</v>
      </c>
      <c r="AQ2205" t="n">
        <v>13.9</v>
      </c>
      <c r="AR2205" t="n">
        <v>0</v>
      </c>
      <c r="AS2205" t="n">
        <v>0</v>
      </c>
      <c r="AT2205" t="n">
        <v>91</v>
      </c>
      <c r="AU2205" t="n">
        <v>48</v>
      </c>
      <c r="AV2205" t="n">
        <v>1</v>
      </c>
      <c r="AW2205" t="n">
        <v>1</v>
      </c>
      <c r="AZ2205" t="n">
        <v>1</v>
      </c>
      <c r="BA2205" t="n">
        <v>52.25</v>
      </c>
      <c r="BB2205" t="n">
        <v>1</v>
      </c>
      <c r="BC2205" t="n">
        <v>4.14</v>
      </c>
      <c r="BD2205" t="inlineStr"/>
      <c r="BE2205" t="inlineStr"/>
      <c r="BF2205" t="inlineStr"/>
      <c r="BG2205" t="inlineStr"/>
      <c r="BH2205" t="n">
        <v>0</v>
      </c>
      <c r="BI2205" t="n">
        <v>1</v>
      </c>
      <c r="BJ2205" t="inlineStr">
        <is>
          <t>ТЕРр Московской обл., 67-5-2, приказ Минстроя России №675/пр от 28.02.2017 № 263/пр</t>
        </is>
      </c>
      <c r="BM2205" t="n">
        <v>67001</v>
      </c>
      <c r="BN2205" t="n">
        <v>0</v>
      </c>
      <c r="BO2205" t="inlineStr">
        <is>
          <t>67-5-2</t>
        </is>
      </c>
      <c r="BP2205" t="n">
        <v>1</v>
      </c>
      <c r="BQ2205" t="n">
        <v>6</v>
      </c>
      <c r="BR2205" t="n">
        <v>0</v>
      </c>
      <c r="BS2205" t="n">
        <v>52.25</v>
      </c>
      <c r="BT2205" t="n">
        <v>1</v>
      </c>
      <c r="BU2205" t="n">
        <v>1</v>
      </c>
      <c r="BV2205" t="n">
        <v>1</v>
      </c>
      <c r="BW2205" t="n">
        <v>1</v>
      </c>
      <c r="BX2205" t="n">
        <v>1</v>
      </c>
      <c r="BY2205" t="inlineStr"/>
      <c r="BZ2205" t="n">
        <v>91</v>
      </c>
      <c r="CA2205" t="n">
        <v>48</v>
      </c>
      <c r="CB2205" t="inlineStr"/>
      <c r="CE2205" t="n">
        <v>12</v>
      </c>
      <c r="CF2205" t="n">
        <v>0</v>
      </c>
      <c r="CG2205" t="n">
        <v>0</v>
      </c>
      <c r="CM2205" t="n">
        <v>0</v>
      </c>
      <c r="CN2205" t="inlineStr"/>
      <c r="CO2205" t="n">
        <v>0</v>
      </c>
      <c r="CP2205">
        <f>(P2205+Q2205+S2205)</f>
        <v/>
      </c>
      <c r="CQ2205">
        <f>AC2205*BC2205</f>
        <v/>
      </c>
      <c r="CR2205">
        <f>(ROUND((ROUND(((ET2205)*1),0)*BB2205),0)+ROUND((ROUND(((AE2205-(EU2205))*1),0)*BS2205),0))</f>
        <v/>
      </c>
      <c r="CS2205">
        <f>(ROUND((ROUND(((EU2205)*1),0)*BS2205),0)+ROUND((ROUND(((AE2205-(EU2205))*1),0)*BS2205),0))</f>
        <v/>
      </c>
      <c r="CT2205">
        <f>AF2205*BA2205</f>
        <v/>
      </c>
      <c r="CU2205">
        <f>AG2205</f>
        <v/>
      </c>
      <c r="CV2205">
        <f>AH2205</f>
        <v/>
      </c>
      <c r="CW2205">
        <f>AI2205</f>
        <v/>
      </c>
      <c r="CX2205">
        <f>AJ2205</f>
        <v/>
      </c>
      <c r="CY2205">
        <f>(((S2205+R2205)*AT2205)/100)</f>
        <v/>
      </c>
      <c r="CZ2205">
        <f>(((S2205+R2205)*AU2205)/100)</f>
        <v/>
      </c>
      <c r="DC2205" t="inlineStr"/>
      <c r="DD2205" t="inlineStr"/>
      <c r="DE2205" t="inlineStr"/>
      <c r="DF2205" t="inlineStr"/>
      <c r="DG2205" t="inlineStr"/>
      <c r="DH2205" t="inlineStr"/>
      <c r="DI2205" t="inlineStr"/>
      <c r="DJ2205" t="inlineStr"/>
      <c r="DK2205" t="inlineStr"/>
      <c r="DL2205" t="inlineStr"/>
      <c r="DM2205" t="inlineStr"/>
      <c r="DN2205" t="n">
        <v>0</v>
      </c>
      <c r="DO2205" t="n">
        <v>0</v>
      </c>
      <c r="DP2205" t="n">
        <v>1</v>
      </c>
      <c r="DQ2205" t="n">
        <v>1</v>
      </c>
      <c r="DU2205" t="n">
        <v>1010</v>
      </c>
      <c r="DV2205" t="inlineStr">
        <is>
          <t>100 шт.</t>
        </is>
      </c>
      <c r="DW2205" t="inlineStr">
        <is>
          <t>100 шт.</t>
        </is>
      </c>
      <c r="DX2205" t="n">
        <v>100</v>
      </c>
      <c r="DZ2205" t="inlineStr"/>
      <c r="EA2205" t="inlineStr"/>
      <c r="EB2205" t="inlineStr"/>
      <c r="EC2205" t="inlineStr"/>
      <c r="EE2205" t="n">
        <v>78726030</v>
      </c>
      <c r="EF2205" t="n">
        <v>6</v>
      </c>
      <c r="EG2205" t="inlineStr">
        <is>
          <t>Ремонтно-строительные работы</t>
        </is>
      </c>
      <c r="EH2205" t="n">
        <v>101</v>
      </c>
      <c r="EI2205" t="inlineStr">
        <is>
          <t>Электромонтажные работы</t>
        </is>
      </c>
      <c r="EJ2205" t="n">
        <v>1</v>
      </c>
      <c r="EK2205" t="n">
        <v>67001</v>
      </c>
      <c r="EL2205" t="inlineStr">
        <is>
          <t>Электромонтажные работы</t>
        </is>
      </c>
      <c r="EM2205" t="inlineStr">
        <is>
          <t>рФЕР-67</t>
        </is>
      </c>
      <c r="EO2205" t="inlineStr"/>
      <c r="EQ2205" t="n">
        <v>0</v>
      </c>
      <c r="ER2205" t="n">
        <v>970.5700000000001</v>
      </c>
      <c r="ES2205" t="n">
        <v>852</v>
      </c>
      <c r="ET2205" t="n">
        <v>0</v>
      </c>
      <c r="EU2205" t="n">
        <v>0</v>
      </c>
      <c r="EV2205" t="n">
        <v>118.57</v>
      </c>
      <c r="EW2205" t="n">
        <v>13.9</v>
      </c>
      <c r="EX2205" t="n">
        <v>0</v>
      </c>
      <c r="EY2205" t="n">
        <v>0</v>
      </c>
      <c r="FQ2205" t="n">
        <v>0</v>
      </c>
      <c r="FR2205" t="n">
        <v>0</v>
      </c>
      <c r="FS2205" t="n">
        <v>0</v>
      </c>
      <c r="FX2205" t="n">
        <v>91</v>
      </c>
      <c r="FY2205" t="n">
        <v>48</v>
      </c>
      <c r="GA2205" t="inlineStr"/>
      <c r="GD2205" t="n">
        <v>1</v>
      </c>
      <c r="GF2205" t="n">
        <v>1400342257</v>
      </c>
      <c r="GG2205" t="n">
        <v>2</v>
      </c>
      <c r="GH2205" t="n">
        <v>1</v>
      </c>
      <c r="GI2205" t="n">
        <v>2</v>
      </c>
      <c r="GJ2205" t="n">
        <v>0</v>
      </c>
      <c r="GK2205" t="n">
        <v>0</v>
      </c>
      <c r="GL2205">
        <f>ROUND(IF(AND(BH2205=3,BI2205=3,FS2205&lt;&gt;0),P2205,0),0)</f>
        <v/>
      </c>
      <c r="GM2205">
        <f>ROUND(O2205+X2205+Y2205,0)+GX2205</f>
        <v/>
      </c>
      <c r="GN2205">
        <f>IF(OR(BI2205=0,BI2205=1),GM2205-GX2205,0)</f>
        <v/>
      </c>
      <c r="GO2205">
        <f>IF(BI2205=2,GM2205-GX2205,0)</f>
        <v/>
      </c>
      <c r="GP2205">
        <f>IF(BI2205=4,GM2205-GX2205,0)</f>
        <v/>
      </c>
      <c r="GR2205" t="n">
        <v>0</v>
      </c>
      <c r="GS2205" t="n">
        <v>3</v>
      </c>
      <c r="GT2205" t="n">
        <v>0</v>
      </c>
      <c r="GU2205" t="inlineStr"/>
      <c r="GV2205">
        <f>ROUND((GT2205),2)</f>
        <v/>
      </c>
      <c r="GW2205" t="n">
        <v>1</v>
      </c>
      <c r="GX2205">
        <f>ROUND(HC2205*I2205,0)</f>
        <v/>
      </c>
      <c r="HA2205" t="n">
        <v>0</v>
      </c>
      <c r="HB2205" t="n">
        <v>0</v>
      </c>
      <c r="HC2205">
        <f>GV2205*GW2205</f>
        <v/>
      </c>
      <c r="HE2205" t="inlineStr"/>
      <c r="HF2205" t="inlineStr"/>
      <c r="HM2205" t="inlineStr"/>
      <c r="HN2205" t="inlineStr">
        <is>
          <t>Пр/812-101.0-1</t>
        </is>
      </c>
      <c r="HO2205" t="inlineStr">
        <is>
          <t>Пр/774-101.0</t>
        </is>
      </c>
      <c r="HP2205" t="inlineStr">
        <is>
          <t>Электромонтажные работы</t>
        </is>
      </c>
      <c r="HQ2205" t="inlineStr">
        <is>
          <t>Электромонтажные работы</t>
        </is>
      </c>
      <c r="HS2205" t="n">
        <v>0</v>
      </c>
      <c r="IK2205" t="n">
        <v>0</v>
      </c>
    </row>
    <row r="2206">
      <c r="A2206" t="n">
        <v>18</v>
      </c>
      <c r="B2206" t="n">
        <v>0</v>
      </c>
      <c r="C2206" t="n">
        <v>884</v>
      </c>
      <c r="E2206" t="inlineStr">
        <is>
          <t>1,1</t>
        </is>
      </c>
      <c r="F2206" t="inlineStr">
        <is>
          <t>509-6744</t>
        </is>
      </c>
      <c r="G2206" t="inlineStr">
        <is>
          <t>Лампы люминесцентные компактные энергосберегающие с цоколем Е27 мощностью 55 Вт</t>
        </is>
      </c>
      <c r="H2206" t="inlineStr">
        <is>
          <t>шт.</t>
        </is>
      </c>
      <c r="I2206">
        <f>I2205*J2206</f>
        <v/>
      </c>
      <c r="J2206" t="n">
        <v>100</v>
      </c>
      <c r="K2206" t="n">
        <v>100</v>
      </c>
      <c r="O2206">
        <f>ROUND(CP2206,0)</f>
        <v/>
      </c>
      <c r="P2206">
        <f>ROUND(CQ2206*I2206,0)</f>
        <v/>
      </c>
      <c r="Q2206">
        <f>(ROUND((ROUND(((ET2206)*I2206),0)*BB2206),0)+ROUND((ROUND(((AE2206-(EU2206))*I2206),0)*BS2206),0))</f>
        <v/>
      </c>
      <c r="R2206">
        <f>(ROUND((ROUND(((EU2206)*I2206),0)*BS2206),0)+ROUND((ROUND(((AE2206-(EU2206))*I2206),0)*BS2206),0))</f>
        <v/>
      </c>
      <c r="S2206">
        <f>ROUND(CT2206*I2206,0)</f>
        <v/>
      </c>
      <c r="T2206">
        <f>ROUND(CU2206*I2206,0)</f>
        <v/>
      </c>
      <c r="U2206">
        <f>ROUND(CV2206*I2206,7)</f>
        <v/>
      </c>
      <c r="V2206">
        <f>ROUND(CW2206*I2206,7)</f>
        <v/>
      </c>
      <c r="W2206">
        <f>ROUND(CX2206*I2206,0)</f>
        <v/>
      </c>
      <c r="X2206">
        <f>ROUND(CY2206,0)</f>
        <v/>
      </c>
      <c r="Y2206">
        <f>ROUND(CZ2206,0)</f>
        <v/>
      </c>
      <c r="AA2206" t="n">
        <v>78869116</v>
      </c>
      <c r="AB2206">
        <f>ROUND((AC2206+AD2206+AF2206),2)</f>
        <v/>
      </c>
      <c r="AC2206">
        <f>ROUND((ES2206),2)</f>
        <v/>
      </c>
      <c r="AD2206">
        <f>ROUND((((ET2206)-(EU2206))+AE2206),2)</f>
        <v/>
      </c>
      <c r="AE2206">
        <f>ROUND((EU2206),2)</f>
        <v/>
      </c>
      <c r="AF2206">
        <f>ROUND((EV2206),2)</f>
        <v/>
      </c>
      <c r="AG2206">
        <f>ROUND((AP2206),2)</f>
        <v/>
      </c>
      <c r="AH2206">
        <f>(EW2206)</f>
        <v/>
      </c>
      <c r="AI2206">
        <f>(EX2206)</f>
        <v/>
      </c>
      <c r="AJ2206">
        <f>(AS2206)</f>
        <v/>
      </c>
      <c r="AK2206" t="n">
        <v>140.69</v>
      </c>
      <c r="AL2206" t="n">
        <v>140.69</v>
      </c>
      <c r="AM2206" t="n">
        <v>0</v>
      </c>
      <c r="AN2206" t="n">
        <v>0</v>
      </c>
      <c r="AO2206" t="n">
        <v>0</v>
      </c>
      <c r="AP2206" t="n">
        <v>0</v>
      </c>
      <c r="AQ2206" t="n">
        <v>0</v>
      </c>
      <c r="AR2206" t="n">
        <v>0</v>
      </c>
      <c r="AS2206" t="n">
        <v>0.02</v>
      </c>
      <c r="AT2206" t="n">
        <v>91</v>
      </c>
      <c r="AU2206" t="n">
        <v>48</v>
      </c>
      <c r="AV2206" t="n">
        <v>1</v>
      </c>
      <c r="AW2206" t="n">
        <v>1</v>
      </c>
      <c r="AZ2206" t="n">
        <v>1</v>
      </c>
      <c r="BA2206" t="n">
        <v>1</v>
      </c>
      <c r="BB2206" t="n">
        <v>1</v>
      </c>
      <c r="BC2206" t="n">
        <v>1.69</v>
      </c>
      <c r="BD2206" t="inlineStr"/>
      <c r="BE2206" t="inlineStr"/>
      <c r="BF2206" t="inlineStr"/>
      <c r="BG2206" t="inlineStr"/>
      <c r="BH2206" t="n">
        <v>3</v>
      </c>
      <c r="BI2206" t="n">
        <v>1</v>
      </c>
      <c r="BJ2206" t="inlineStr">
        <is>
          <t>ТССЦ Московской обл., 509-6744, приказ Минстроя России №675/пр от 28.02.2017 № 258/пр</t>
        </is>
      </c>
      <c r="BM2206" t="n">
        <v>67001</v>
      </c>
      <c r="BN2206" t="n">
        <v>0</v>
      </c>
      <c r="BO2206" t="inlineStr">
        <is>
          <t>509-6744</t>
        </is>
      </c>
      <c r="BP2206" t="n">
        <v>1</v>
      </c>
      <c r="BQ2206" t="n">
        <v>6</v>
      </c>
      <c r="BR2206" t="n">
        <v>0</v>
      </c>
      <c r="BS2206" t="n">
        <v>1</v>
      </c>
      <c r="BT2206" t="n">
        <v>1</v>
      </c>
      <c r="BU2206" t="n">
        <v>1</v>
      </c>
      <c r="BV2206" t="n">
        <v>1</v>
      </c>
      <c r="BW2206" t="n">
        <v>1</v>
      </c>
      <c r="BX2206" t="n">
        <v>1</v>
      </c>
      <c r="BY2206" t="inlineStr"/>
      <c r="BZ2206" t="n">
        <v>91</v>
      </c>
      <c r="CA2206" t="n">
        <v>48</v>
      </c>
      <c r="CB2206" t="inlineStr"/>
      <c r="CE2206" t="n">
        <v>12</v>
      </c>
      <c r="CF2206" t="n">
        <v>0</v>
      </c>
      <c r="CG2206" t="n">
        <v>0</v>
      </c>
      <c r="CM2206" t="n">
        <v>0</v>
      </c>
      <c r="CN2206" t="inlineStr"/>
      <c r="CO2206" t="n">
        <v>0</v>
      </c>
      <c r="CP2206">
        <f>(P2206+Q2206+S2206)</f>
        <v/>
      </c>
      <c r="CQ2206">
        <f>AC2206*BC2206</f>
        <v/>
      </c>
      <c r="CR2206">
        <f>(ROUND((ROUND(((ET2206)*1),0)*BB2206),0)+ROUND((ROUND(((AE2206-(EU2206))*1),0)*BS2206),0))</f>
        <v/>
      </c>
      <c r="CS2206">
        <f>(ROUND((ROUND(((EU2206)*1),0)*BS2206),0)+ROUND((ROUND(((AE2206-(EU2206))*1),0)*BS2206),0))</f>
        <v/>
      </c>
      <c r="CT2206">
        <f>AF2206*BA2206</f>
        <v/>
      </c>
      <c r="CU2206">
        <f>AG2206</f>
        <v/>
      </c>
      <c r="CV2206">
        <f>AH2206</f>
        <v/>
      </c>
      <c r="CW2206">
        <f>AI2206</f>
        <v/>
      </c>
      <c r="CX2206">
        <f>AJ2206</f>
        <v/>
      </c>
      <c r="CY2206">
        <f>(((S2206+R2206)*AT2206)/100)</f>
        <v/>
      </c>
      <c r="CZ2206">
        <f>(((S2206+R2206)*AU2206)/100)</f>
        <v/>
      </c>
      <c r="DC2206" t="inlineStr"/>
      <c r="DD2206" t="inlineStr"/>
      <c r="DE2206" t="inlineStr"/>
      <c r="DF2206" t="inlineStr"/>
      <c r="DG2206" t="inlineStr"/>
      <c r="DH2206" t="inlineStr"/>
      <c r="DI2206" t="inlineStr"/>
      <c r="DJ2206" t="inlineStr"/>
      <c r="DK2206" t="inlineStr"/>
      <c r="DL2206" t="inlineStr"/>
      <c r="DM2206" t="inlineStr"/>
      <c r="DN2206" t="n">
        <v>0</v>
      </c>
      <c r="DO2206" t="n">
        <v>0</v>
      </c>
      <c r="DP2206" t="n">
        <v>1</v>
      </c>
      <c r="DQ2206" t="n">
        <v>1</v>
      </c>
      <c r="DU2206" t="n">
        <v>1010</v>
      </c>
      <c r="DV2206" t="inlineStr">
        <is>
          <t>шт.</t>
        </is>
      </c>
      <c r="DW2206" t="inlineStr">
        <is>
          <t>шт.</t>
        </is>
      </c>
      <c r="DX2206" t="n">
        <v>1</v>
      </c>
      <c r="DZ2206" t="inlineStr"/>
      <c r="EA2206" t="inlineStr"/>
      <c r="EB2206" t="inlineStr"/>
      <c r="EC2206" t="inlineStr"/>
      <c r="EE2206" t="n">
        <v>78726030</v>
      </c>
      <c r="EF2206" t="n">
        <v>6</v>
      </c>
      <c r="EG2206" t="inlineStr">
        <is>
          <t>Ремонтно-строительные работы</t>
        </is>
      </c>
      <c r="EH2206" t="n">
        <v>101</v>
      </c>
      <c r="EI2206" t="inlineStr">
        <is>
          <t>Электромонтажные работы</t>
        </is>
      </c>
      <c r="EJ2206" t="n">
        <v>1</v>
      </c>
      <c r="EK2206" t="n">
        <v>67001</v>
      </c>
      <c r="EL2206" t="inlineStr">
        <is>
          <t>Электромонтажные работы</t>
        </is>
      </c>
      <c r="EM2206" t="inlineStr">
        <is>
          <t>рФЕР-67</t>
        </is>
      </c>
      <c r="EO2206" t="inlineStr"/>
      <c r="EQ2206" t="n">
        <v>0</v>
      </c>
      <c r="ER2206" t="n">
        <v>140.69</v>
      </c>
      <c r="ES2206" t="n">
        <v>140.69</v>
      </c>
      <c r="ET2206" t="n">
        <v>0</v>
      </c>
      <c r="EU2206" t="n">
        <v>0</v>
      </c>
      <c r="EV2206" t="n">
        <v>0</v>
      </c>
      <c r="EW2206" t="n">
        <v>0</v>
      </c>
      <c r="EX2206" t="n">
        <v>0</v>
      </c>
      <c r="FQ2206" t="n">
        <v>0</v>
      </c>
      <c r="FR2206" t="n">
        <v>0</v>
      </c>
      <c r="FS2206" t="n">
        <v>0</v>
      </c>
      <c r="FX2206" t="n">
        <v>91</v>
      </c>
      <c r="FY2206" t="n">
        <v>48</v>
      </c>
      <c r="GA2206" t="inlineStr"/>
      <c r="GD2206" t="n">
        <v>1</v>
      </c>
      <c r="GF2206" t="n">
        <v>-228955380</v>
      </c>
      <c r="GG2206" t="n">
        <v>2</v>
      </c>
      <c r="GH2206" t="n">
        <v>1</v>
      </c>
      <c r="GI2206" t="n">
        <v>2</v>
      </c>
      <c r="GJ2206" t="n">
        <v>0</v>
      </c>
      <c r="GK2206" t="n">
        <v>0</v>
      </c>
      <c r="GL2206">
        <f>ROUND(IF(AND(BH2206=3,BI2206=3,FS2206&lt;&gt;0),P2206,0),0)</f>
        <v/>
      </c>
      <c r="GM2206">
        <f>ROUND(O2206+X2206+Y2206,0)+GX2206</f>
        <v/>
      </c>
      <c r="GN2206">
        <f>IF(OR(BI2206=0,BI2206=1),GM2206-GX2206,0)</f>
        <v/>
      </c>
      <c r="GO2206">
        <f>IF(BI2206=2,GM2206-GX2206,0)</f>
        <v/>
      </c>
      <c r="GP2206">
        <f>IF(BI2206=4,GM2206-GX2206,0)</f>
        <v/>
      </c>
      <c r="GR2206" t="n">
        <v>0</v>
      </c>
      <c r="GS2206" t="n">
        <v>3</v>
      </c>
      <c r="GT2206" t="n">
        <v>0</v>
      </c>
      <c r="GU2206" t="inlineStr"/>
      <c r="GV2206">
        <f>ROUND((GT2206),2)</f>
        <v/>
      </c>
      <c r="GW2206" t="n">
        <v>1</v>
      </c>
      <c r="GX2206">
        <f>ROUND(HC2206*I2206,0)</f>
        <v/>
      </c>
      <c r="HA2206" t="n">
        <v>0</v>
      </c>
      <c r="HB2206" t="n">
        <v>0</v>
      </c>
      <c r="HC2206">
        <f>GV2206*GW2206</f>
        <v/>
      </c>
      <c r="HE2206" t="inlineStr"/>
      <c r="HF2206" t="inlineStr"/>
      <c r="HM2206" t="inlineStr"/>
      <c r="HN2206" t="inlineStr">
        <is>
          <t>Пр/812-101.0-1</t>
        </is>
      </c>
      <c r="HO2206" t="inlineStr">
        <is>
          <t>Пр/774-101.0</t>
        </is>
      </c>
      <c r="HP2206" t="inlineStr">
        <is>
          <t>Электромонтажные работы</t>
        </is>
      </c>
      <c r="HQ2206" t="inlineStr">
        <is>
          <t>Электромонтажные работы</t>
        </is>
      </c>
      <c r="HS2206" t="n">
        <v>0</v>
      </c>
      <c r="IK2206" t="n">
        <v>0</v>
      </c>
    </row>
    <row r="2207">
      <c r="A2207" t="n">
        <v>17</v>
      </c>
      <c r="B2207" t="n">
        <v>0</v>
      </c>
      <c r="C2207">
        <f>ROW(SmtRes!A890)</f>
        <v/>
      </c>
      <c r="D2207">
        <f>ROW(EtalonRes!A824)</f>
        <v/>
      </c>
      <c r="E2207" t="inlineStr">
        <is>
          <t>2</t>
        </is>
      </c>
      <c r="F2207" t="inlineStr">
        <is>
          <t>16-07-005-1</t>
        </is>
      </c>
      <c r="G2207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207" t="inlineStr">
        <is>
          <t>100 м трубопровода</t>
        </is>
      </c>
      <c r="I2207">
        <f>ROUND(ROUND(45/100,4),7)</f>
        <v/>
      </c>
      <c r="J2207" t="n">
        <v>0</v>
      </c>
      <c r="K2207">
        <f>ROUND(ROUND(45/100,4),7)</f>
        <v/>
      </c>
      <c r="O2207">
        <f>ROUND(CP2207,0)</f>
        <v/>
      </c>
      <c r="P2207">
        <f>ROUND(CQ2207*I2207,0)</f>
        <v/>
      </c>
      <c r="Q2207">
        <f>(ROUND((ROUND((((ET2207*ROUND(5,7)))*I2207),0)*BB2207),0)+ROUND((ROUND(((AE2207-((EU2207*ROUND(5,7))))*I2207),0)*BS2207),0))</f>
        <v/>
      </c>
      <c r="R2207">
        <f>(ROUND((ROUND((((EU2207*ROUND(5,7)))*I2207),0)*BS2207),0)+ROUND((ROUND(((AE2207-((EU2207*ROUND(5,7))))*I2207),0)*BS2207),0))</f>
        <v/>
      </c>
      <c r="S2207">
        <f>ROUND(CT2207*I2207,0)</f>
        <v/>
      </c>
      <c r="T2207">
        <f>ROUND(CU2207*I2207,0)</f>
        <v/>
      </c>
      <c r="U2207">
        <f>ROUND(CV2207*I2207,7)</f>
        <v/>
      </c>
      <c r="V2207">
        <f>ROUND(CW2207*I2207,7)</f>
        <v/>
      </c>
      <c r="W2207">
        <f>ROUND(CX2207*I2207,0)</f>
        <v/>
      </c>
      <c r="X2207">
        <f>ROUND(CY2207,0)</f>
        <v/>
      </c>
      <c r="Y2207">
        <f>ROUND(CZ2207,0)</f>
        <v/>
      </c>
      <c r="AA2207" t="n">
        <v>78869116</v>
      </c>
      <c r="AB2207">
        <f>ROUND((AC2207+AD2207+AF2207),2)</f>
        <v/>
      </c>
      <c r="AC2207">
        <f>ROUND(((ES2207*ROUND(5,7))),2)</f>
        <v/>
      </c>
      <c r="AD2207">
        <f>ROUND(((((ET2207*ROUND(5,7)))-((EU2207*ROUND(5,7))))+AE2207),2)</f>
        <v/>
      </c>
      <c r="AE2207">
        <f>ROUND(((EU2207*ROUND(5,7))),2)</f>
        <v/>
      </c>
      <c r="AF2207">
        <f>ROUND(((EV2207*ROUND(5,7))),2)</f>
        <v/>
      </c>
      <c r="AG2207">
        <f>ROUND((AP2207),2)</f>
        <v/>
      </c>
      <c r="AH2207">
        <f>((EW2207*ROUND(5,7)))</f>
        <v/>
      </c>
      <c r="AI2207">
        <f>((EX2207*ROUND(5,7)))</f>
        <v/>
      </c>
      <c r="AJ2207">
        <f>(AS2207)</f>
        <v/>
      </c>
      <c r="AK2207" t="n">
        <v>107.11</v>
      </c>
      <c r="AL2207" t="n">
        <v>4.28</v>
      </c>
      <c r="AM2207" t="n">
        <v>44.51</v>
      </c>
      <c r="AN2207" t="n">
        <v>0</v>
      </c>
      <c r="AO2207" t="n">
        <v>58.32</v>
      </c>
      <c r="AP2207" t="n">
        <v>0</v>
      </c>
      <c r="AQ2207" t="n">
        <v>5.01</v>
      </c>
      <c r="AR2207" t="n">
        <v>0</v>
      </c>
      <c r="AS2207" t="n">
        <v>0</v>
      </c>
      <c r="AT2207" t="n">
        <v>121</v>
      </c>
      <c r="AU2207" t="n">
        <v>72</v>
      </c>
      <c r="AV2207" t="n">
        <v>1</v>
      </c>
      <c r="AW2207" t="n">
        <v>1</v>
      </c>
      <c r="AZ2207" t="n">
        <v>1</v>
      </c>
      <c r="BA2207" t="n">
        <v>52.25</v>
      </c>
      <c r="BB2207" t="n">
        <v>5.97</v>
      </c>
      <c r="BC2207" t="n">
        <v>11.38</v>
      </c>
      <c r="BD2207" t="inlineStr"/>
      <c r="BE2207" t="inlineStr"/>
      <c r="BF2207" t="inlineStr"/>
      <c r="BG2207" t="inlineStr"/>
      <c r="BH2207" t="n">
        <v>0</v>
      </c>
      <c r="BI2207" t="n">
        <v>1</v>
      </c>
      <c r="BJ2207" t="inlineStr">
        <is>
          <t>ТЕР Московской обл., 16-07-005-1, приказ Минстроя России №675/пр от 28.02.2017 № 260/пр</t>
        </is>
      </c>
      <c r="BM2207" t="n">
        <v>16001</v>
      </c>
      <c r="BN2207" t="n">
        <v>0</v>
      </c>
      <c r="BO2207" t="inlineStr">
        <is>
          <t>16-07-005-1</t>
        </is>
      </c>
      <c r="BP2207" t="n">
        <v>1</v>
      </c>
      <c r="BQ2207" t="n">
        <v>2</v>
      </c>
      <c r="BR2207" t="n">
        <v>0</v>
      </c>
      <c r="BS2207" t="n">
        <v>52.25</v>
      </c>
      <c r="BT2207" t="n">
        <v>1</v>
      </c>
      <c r="BU2207" t="n">
        <v>1</v>
      </c>
      <c r="BV2207" t="n">
        <v>1</v>
      </c>
      <c r="BW2207" t="n">
        <v>1</v>
      </c>
      <c r="BX2207" t="n">
        <v>1</v>
      </c>
      <c r="BY2207" t="inlineStr"/>
      <c r="BZ2207" t="n">
        <v>121</v>
      </c>
      <c r="CA2207" t="n">
        <v>72</v>
      </c>
      <c r="CB2207" t="inlineStr"/>
      <c r="CE2207" t="n">
        <v>12</v>
      </c>
      <c r="CF2207" t="n">
        <v>0</v>
      </c>
      <c r="CG2207" t="n">
        <v>0</v>
      </c>
      <c r="CM2207" t="n">
        <v>0</v>
      </c>
      <c r="CN2207" t="inlineStr"/>
      <c r="CO2207" t="n">
        <v>0</v>
      </c>
      <c r="CP2207">
        <f>(P2207+Q2207+S2207)</f>
        <v/>
      </c>
      <c r="CQ2207">
        <f>AC2207*BC2207</f>
        <v/>
      </c>
      <c r="CR2207">
        <f>(ROUND((ROUND((((ET2207*ROUND(5,7)))*1),0)*BB2207),0)+ROUND((ROUND(((AE2207-((EU2207*ROUND(5,7))))*1),0)*BS2207),0))</f>
        <v/>
      </c>
      <c r="CS2207">
        <f>(ROUND((ROUND((((EU2207*ROUND(5,7)))*1),0)*BS2207),0)+ROUND((ROUND(((AE2207-((EU2207*ROUND(5,7))))*1),0)*BS2207),0))</f>
        <v/>
      </c>
      <c r="CT2207">
        <f>AF2207*BA2207</f>
        <v/>
      </c>
      <c r="CU2207">
        <f>AG2207</f>
        <v/>
      </c>
      <c r="CV2207">
        <f>AH2207</f>
        <v/>
      </c>
      <c r="CW2207">
        <f>AI2207</f>
        <v/>
      </c>
      <c r="CX2207">
        <f>AJ2207</f>
        <v/>
      </c>
      <c r="CY2207">
        <f>(((S2207+R2207)*AT2207)/100)</f>
        <v/>
      </c>
      <c r="CZ2207">
        <f>(((S2207+R2207)*AU2207)/100)</f>
        <v/>
      </c>
      <c r="DC2207" t="inlineStr"/>
      <c r="DD2207" t="inlineStr">
        <is>
          <t>)*5</t>
        </is>
      </c>
      <c r="DE2207" t="inlineStr">
        <is>
          <t>)*5</t>
        </is>
      </c>
      <c r="DF2207" t="inlineStr">
        <is>
          <t>)*5</t>
        </is>
      </c>
      <c r="DG2207" t="inlineStr">
        <is>
          <t>)*5</t>
        </is>
      </c>
      <c r="DH2207" t="inlineStr"/>
      <c r="DI2207" t="inlineStr">
        <is>
          <t>)*5</t>
        </is>
      </c>
      <c r="DJ2207" t="inlineStr">
        <is>
          <t>)*5</t>
        </is>
      </c>
      <c r="DK2207" t="inlineStr"/>
      <c r="DL2207" t="inlineStr"/>
      <c r="DM2207" t="inlineStr"/>
      <c r="DN2207" t="n">
        <v>0</v>
      </c>
      <c r="DO2207" t="n">
        <v>0</v>
      </c>
      <c r="DP2207" t="n">
        <v>1</v>
      </c>
      <c r="DQ2207" t="n">
        <v>1</v>
      </c>
      <c r="DU2207" t="n">
        <v>1013</v>
      </c>
      <c r="DV2207" t="inlineStr">
        <is>
          <t>100 м трубопровода</t>
        </is>
      </c>
      <c r="DW2207" t="inlineStr">
        <is>
          <t>100 м трубопровода</t>
        </is>
      </c>
      <c r="DX2207" t="n">
        <v>1</v>
      </c>
      <c r="DZ2207" t="inlineStr"/>
      <c r="EA2207" t="inlineStr"/>
      <c r="EB2207" t="inlineStr"/>
      <c r="EC2207" t="inlineStr"/>
      <c r="EE2207" t="n">
        <v>78725882</v>
      </c>
      <c r="EF2207" t="n">
        <v>2</v>
      </c>
      <c r="EG2207" t="inlineStr">
        <is>
          <t>Общестроительные работы</t>
        </is>
      </c>
      <c r="EH2207" t="n">
        <v>16</v>
      </c>
      <c r="EI220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207" t="n">
        <v>1</v>
      </c>
      <c r="EK2207" t="n">
        <v>16001</v>
      </c>
      <c r="EL2207" t="inlineStr">
        <is>
          <t>Трубопроводы внутренние</t>
        </is>
      </c>
      <c r="EM2207" t="inlineStr">
        <is>
          <t>ФЕР-16</t>
        </is>
      </c>
      <c r="EO2207" t="inlineStr"/>
      <c r="EQ2207" t="n">
        <v>0</v>
      </c>
      <c r="ER2207" t="n">
        <v>107.11</v>
      </c>
      <c r="ES2207" t="n">
        <v>4.28</v>
      </c>
      <c r="ET2207" t="n">
        <v>44.51</v>
      </c>
      <c r="EU2207" t="n">
        <v>0</v>
      </c>
      <c r="EV2207" t="n">
        <v>58.32</v>
      </c>
      <c r="EW2207" t="n">
        <v>5.01</v>
      </c>
      <c r="EX2207" t="n">
        <v>0</v>
      </c>
      <c r="EY2207" t="n">
        <v>0</v>
      </c>
      <c r="FQ2207" t="n">
        <v>0</v>
      </c>
      <c r="FR2207" t="n">
        <v>0</v>
      </c>
      <c r="FS2207" t="n">
        <v>0</v>
      </c>
      <c r="FX2207" t="n">
        <v>121</v>
      </c>
      <c r="FY2207" t="n">
        <v>72</v>
      </c>
      <c r="GA2207" t="inlineStr"/>
      <c r="GD2207" t="n">
        <v>1</v>
      </c>
      <c r="GF2207" t="n">
        <v>635989612</v>
      </c>
      <c r="GG2207" t="n">
        <v>2</v>
      </c>
      <c r="GH2207" t="n">
        <v>1</v>
      </c>
      <c r="GI2207" t="n">
        <v>2</v>
      </c>
      <c r="GJ2207" t="n">
        <v>0</v>
      </c>
      <c r="GK2207" t="n">
        <v>0</v>
      </c>
      <c r="GL2207">
        <f>ROUND(IF(AND(BH2207=3,BI2207=3,FS2207&lt;&gt;0),P2207,0),0)</f>
        <v/>
      </c>
      <c r="GM2207">
        <f>ROUND(O2207+X2207+Y2207,0)+GX2207</f>
        <v/>
      </c>
      <c r="GN2207">
        <f>IF(OR(BI2207=0,BI2207=1),GM2207-GX2207,0)</f>
        <v/>
      </c>
      <c r="GO2207">
        <f>IF(BI2207=2,GM2207-GX2207,0)</f>
        <v/>
      </c>
      <c r="GP2207">
        <f>IF(BI2207=4,GM2207-GX2207,0)</f>
        <v/>
      </c>
      <c r="GR2207" t="n">
        <v>0</v>
      </c>
      <c r="GS2207" t="n">
        <v>3</v>
      </c>
      <c r="GT2207" t="n">
        <v>0</v>
      </c>
      <c r="GU2207" t="inlineStr"/>
      <c r="GV2207">
        <f>ROUND((GT2207),2)</f>
        <v/>
      </c>
      <c r="GW2207" t="n">
        <v>1</v>
      </c>
      <c r="GX2207">
        <f>ROUND(HC2207*I2207,0)</f>
        <v/>
      </c>
      <c r="HA2207" t="n">
        <v>0</v>
      </c>
      <c r="HB2207" t="n">
        <v>0</v>
      </c>
      <c r="HC2207">
        <f>GV2207*GW2207</f>
        <v/>
      </c>
      <c r="HE2207" t="inlineStr"/>
      <c r="HF2207" t="inlineStr"/>
      <c r="HM2207" t="inlineStr"/>
      <c r="HN2207" t="inlineStr">
        <is>
          <t>Пр/812-016.0-1</t>
        </is>
      </c>
      <c r="HO2207" t="inlineStr">
        <is>
          <t>Пр/774-016.0</t>
        </is>
      </c>
      <c r="HP220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20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207" t="n">
        <v>0</v>
      </c>
      <c r="IK2207" t="n">
        <v>0</v>
      </c>
    </row>
    <row r="2208">
      <c r="A2208" t="n">
        <v>17</v>
      </c>
      <c r="B2208" t="n">
        <v>0</v>
      </c>
      <c r="C2208">
        <f>ROW(SmtRes!A899)</f>
        <v/>
      </c>
      <c r="D2208">
        <f>ROW(EtalonRes!A831)</f>
        <v/>
      </c>
      <c r="E2208" t="inlineStr">
        <is>
          <t>3</t>
        </is>
      </c>
      <c r="F2208" t="inlineStr">
        <is>
          <t>65-5-1</t>
        </is>
      </c>
      <c r="G2208" t="inlineStr">
        <is>
          <t>Смена вентилей и клапанов обратных муфтовых диаметром до 20 мм</t>
        </is>
      </c>
      <c r="H2208" t="inlineStr">
        <is>
          <t>100 шт.</t>
        </is>
      </c>
      <c r="I2208">
        <f>ROUND(ROUND(3/100,4),7)</f>
        <v/>
      </c>
      <c r="J2208" t="n">
        <v>0</v>
      </c>
      <c r="K2208">
        <f>ROUND(ROUND(3/100,4),7)</f>
        <v/>
      </c>
      <c r="O2208">
        <f>ROUND(CP2208,0)</f>
        <v/>
      </c>
      <c r="P2208">
        <f>ROUND(CQ2208*I2208,0)</f>
        <v/>
      </c>
      <c r="Q2208">
        <f>(ROUND((ROUND(((ET2208)*I2208),0)*BB2208),0)+ROUND((ROUND(((AE2208-(EU2208))*I2208),0)*BS2208),0))</f>
        <v/>
      </c>
      <c r="R2208">
        <f>(ROUND((ROUND(((EU2208)*I2208),0)*BS2208),0)+ROUND((ROUND(((AE2208-(EU2208))*I2208),0)*BS2208),0))</f>
        <v/>
      </c>
      <c r="S2208">
        <f>ROUND(CT2208*I2208,0)</f>
        <v/>
      </c>
      <c r="T2208">
        <f>ROUND(CU2208*I2208,0)</f>
        <v/>
      </c>
      <c r="U2208">
        <f>ROUND(CV2208*I2208,7)</f>
        <v/>
      </c>
      <c r="V2208">
        <f>ROUND(CW2208*I2208,7)</f>
        <v/>
      </c>
      <c r="W2208">
        <f>ROUND(CX2208*I2208,0)</f>
        <v/>
      </c>
      <c r="X2208">
        <f>ROUND(CY2208,0)</f>
        <v/>
      </c>
      <c r="Y2208">
        <f>ROUND(CZ2208,0)</f>
        <v/>
      </c>
      <c r="AA2208" t="n">
        <v>78869116</v>
      </c>
      <c r="AB2208">
        <f>ROUND((AC2208+AD2208+AF2208),2)</f>
        <v/>
      </c>
      <c r="AC2208">
        <f>ROUND((ES2208),2)</f>
        <v/>
      </c>
      <c r="AD2208">
        <f>ROUND((((ET2208)-(EU2208))+AE2208),2)</f>
        <v/>
      </c>
      <c r="AE2208">
        <f>ROUND((EU2208),2)</f>
        <v/>
      </c>
      <c r="AF2208">
        <f>ROUND((EV2208),2)</f>
        <v/>
      </c>
      <c r="AG2208">
        <f>ROUND((AP2208),2)</f>
        <v/>
      </c>
      <c r="AH2208">
        <f>(EW2208)</f>
        <v/>
      </c>
      <c r="AI2208">
        <f>(EX2208)</f>
        <v/>
      </c>
      <c r="AJ2208">
        <f>(AS2208)</f>
        <v/>
      </c>
      <c r="AK2208" t="n">
        <v>2979.16</v>
      </c>
      <c r="AL2208" t="n">
        <v>2240.13</v>
      </c>
      <c r="AM2208" t="n">
        <v>4.36</v>
      </c>
      <c r="AN2208" t="n">
        <v>0</v>
      </c>
      <c r="AO2208" t="n">
        <v>734.67</v>
      </c>
      <c r="AP2208" t="n">
        <v>0</v>
      </c>
      <c r="AQ2208" t="n">
        <v>81</v>
      </c>
      <c r="AR2208" t="n">
        <v>0</v>
      </c>
      <c r="AS2208" t="n">
        <v>0</v>
      </c>
      <c r="AT2208" t="n">
        <v>103</v>
      </c>
      <c r="AU2208" t="n">
        <v>52</v>
      </c>
      <c r="AV2208" t="n">
        <v>1</v>
      </c>
      <c r="AW2208" t="n">
        <v>1</v>
      </c>
      <c r="AZ2208" t="n">
        <v>1</v>
      </c>
      <c r="BA2208" t="n">
        <v>52.25</v>
      </c>
      <c r="BB2208" t="n">
        <v>24.98</v>
      </c>
      <c r="BC2208" t="n">
        <v>10.16</v>
      </c>
      <c r="BD2208" t="inlineStr"/>
      <c r="BE2208" t="inlineStr"/>
      <c r="BF2208" t="inlineStr"/>
      <c r="BG2208" t="inlineStr"/>
      <c r="BH2208" t="n">
        <v>0</v>
      </c>
      <c r="BI2208" t="n">
        <v>1</v>
      </c>
      <c r="BJ2208" t="inlineStr">
        <is>
          <t>ТЕРр Московской обл., 65-5-1, приказ Минстроя России №675/пр от 28.02.2017 № 263/пр</t>
        </is>
      </c>
      <c r="BM2208" t="n">
        <v>65007</v>
      </c>
      <c r="BN2208" t="n">
        <v>0</v>
      </c>
      <c r="BO2208" t="inlineStr">
        <is>
          <t>65-5-1</t>
        </is>
      </c>
      <c r="BP2208" t="n">
        <v>1</v>
      </c>
      <c r="BQ2208" t="n">
        <v>6</v>
      </c>
      <c r="BR2208" t="n">
        <v>0</v>
      </c>
      <c r="BS2208" t="n">
        <v>52.25</v>
      </c>
      <c r="BT2208" t="n">
        <v>1</v>
      </c>
      <c r="BU2208" t="n">
        <v>1</v>
      </c>
      <c r="BV2208" t="n">
        <v>1</v>
      </c>
      <c r="BW2208" t="n">
        <v>1</v>
      </c>
      <c r="BX2208" t="n">
        <v>1</v>
      </c>
      <c r="BY2208" t="inlineStr"/>
      <c r="BZ2208" t="n">
        <v>103</v>
      </c>
      <c r="CA2208" t="n">
        <v>52</v>
      </c>
      <c r="CB2208" t="inlineStr"/>
      <c r="CE2208" t="n">
        <v>12</v>
      </c>
      <c r="CF2208" t="n">
        <v>0</v>
      </c>
      <c r="CG2208" t="n">
        <v>0</v>
      </c>
      <c r="CM2208" t="n">
        <v>0</v>
      </c>
      <c r="CN2208" t="inlineStr"/>
      <c r="CO2208" t="n">
        <v>0</v>
      </c>
      <c r="CP2208">
        <f>(P2208+Q2208+S2208)</f>
        <v/>
      </c>
      <c r="CQ2208">
        <f>AC2208*BC2208</f>
        <v/>
      </c>
      <c r="CR2208">
        <f>(ROUND((ROUND(((ET2208)*1),0)*BB2208),0)+ROUND((ROUND(((AE2208-(EU2208))*1),0)*BS2208),0))</f>
        <v/>
      </c>
      <c r="CS2208">
        <f>(ROUND((ROUND(((EU2208)*1),0)*BS2208),0)+ROUND((ROUND(((AE2208-(EU2208))*1),0)*BS2208),0))</f>
        <v/>
      </c>
      <c r="CT2208">
        <f>AF2208*BA2208</f>
        <v/>
      </c>
      <c r="CU2208">
        <f>AG2208</f>
        <v/>
      </c>
      <c r="CV2208">
        <f>AH2208</f>
        <v/>
      </c>
      <c r="CW2208">
        <f>AI2208</f>
        <v/>
      </c>
      <c r="CX2208">
        <f>AJ2208</f>
        <v/>
      </c>
      <c r="CY2208">
        <f>(((S2208+R2208)*AT2208)/100)</f>
        <v/>
      </c>
      <c r="CZ2208">
        <f>(((S2208+R2208)*AU2208)/100)</f>
        <v/>
      </c>
      <c r="DC2208" t="inlineStr"/>
      <c r="DD2208" t="inlineStr"/>
      <c r="DE2208" t="inlineStr"/>
      <c r="DF2208" t="inlineStr"/>
      <c r="DG2208" t="inlineStr"/>
      <c r="DH2208" t="inlineStr"/>
      <c r="DI2208" t="inlineStr"/>
      <c r="DJ2208" t="inlineStr"/>
      <c r="DK2208" t="inlineStr"/>
      <c r="DL2208" t="inlineStr"/>
      <c r="DM2208" t="inlineStr"/>
      <c r="DN2208" t="n">
        <v>0</v>
      </c>
      <c r="DO2208" t="n">
        <v>0</v>
      </c>
      <c r="DP2208" t="n">
        <v>1</v>
      </c>
      <c r="DQ2208" t="n">
        <v>1</v>
      </c>
      <c r="DU2208" t="n">
        <v>1010</v>
      </c>
      <c r="DV2208" t="inlineStr">
        <is>
          <t>100 шт.</t>
        </is>
      </c>
      <c r="DW2208" t="inlineStr">
        <is>
          <t>100 шт.</t>
        </is>
      </c>
      <c r="DX2208" t="n">
        <v>100</v>
      </c>
      <c r="DZ2208" t="inlineStr"/>
      <c r="EA2208" t="inlineStr"/>
      <c r="EB2208" t="inlineStr"/>
      <c r="EC2208" t="inlineStr"/>
      <c r="EE2208" t="n">
        <v>78726000</v>
      </c>
      <c r="EF2208" t="n">
        <v>6</v>
      </c>
      <c r="EG2208" t="inlineStr">
        <is>
          <t>Ремонтно-строительные работы</t>
        </is>
      </c>
      <c r="EH2208" t="n">
        <v>99</v>
      </c>
      <c r="EI2208" t="inlineStr">
        <is>
          <t>Внутренние санитарно-технические работы</t>
        </is>
      </c>
      <c r="EJ2208" t="n">
        <v>1</v>
      </c>
      <c r="EK2208" t="n">
        <v>65007</v>
      </c>
      <c r="EL2208" t="inlineStr">
        <is>
          <t>Внутренние санитарнотехнические работы: смена труб, санприборов, запорной арматуры и другое</t>
        </is>
      </c>
      <c r="EM2208" t="inlineStr">
        <is>
          <t>рФЕР-65</t>
        </is>
      </c>
      <c r="EO2208" t="inlineStr"/>
      <c r="EQ2208" t="n">
        <v>0</v>
      </c>
      <c r="ER2208" t="n">
        <v>2979.16</v>
      </c>
      <c r="ES2208" t="n">
        <v>2240.13</v>
      </c>
      <c r="ET2208" t="n">
        <v>4.36</v>
      </c>
      <c r="EU2208" t="n">
        <v>0</v>
      </c>
      <c r="EV2208" t="n">
        <v>734.67</v>
      </c>
      <c r="EW2208" t="n">
        <v>81</v>
      </c>
      <c r="EX2208" t="n">
        <v>0</v>
      </c>
      <c r="EY2208" t="n">
        <v>0</v>
      </c>
      <c r="FQ2208" t="n">
        <v>0</v>
      </c>
      <c r="FR2208" t="n">
        <v>0</v>
      </c>
      <c r="FS2208" t="n">
        <v>0</v>
      </c>
      <c r="FX2208" t="n">
        <v>103</v>
      </c>
      <c r="FY2208" t="n">
        <v>52</v>
      </c>
      <c r="GA2208" t="inlineStr"/>
      <c r="GD2208" t="n">
        <v>1</v>
      </c>
      <c r="GF2208" t="n">
        <v>152852496</v>
      </c>
      <c r="GG2208" t="n">
        <v>2</v>
      </c>
      <c r="GH2208" t="n">
        <v>1</v>
      </c>
      <c r="GI2208" t="n">
        <v>2</v>
      </c>
      <c r="GJ2208" t="n">
        <v>0</v>
      </c>
      <c r="GK2208" t="n">
        <v>0</v>
      </c>
      <c r="GL2208">
        <f>ROUND(IF(AND(BH2208=3,BI2208=3,FS2208&lt;&gt;0),P2208,0),0)</f>
        <v/>
      </c>
      <c r="GM2208">
        <f>ROUND(O2208+X2208+Y2208,0)+GX2208</f>
        <v/>
      </c>
      <c r="GN2208">
        <f>IF(OR(BI2208=0,BI2208=1),GM2208-GX2208,0)</f>
        <v/>
      </c>
      <c r="GO2208">
        <f>IF(BI2208=2,GM2208-GX2208,0)</f>
        <v/>
      </c>
      <c r="GP2208">
        <f>IF(BI2208=4,GM2208-GX2208,0)</f>
        <v/>
      </c>
      <c r="GR2208" t="n">
        <v>0</v>
      </c>
      <c r="GS2208" t="n">
        <v>3</v>
      </c>
      <c r="GT2208" t="n">
        <v>0</v>
      </c>
      <c r="GU2208" t="inlineStr"/>
      <c r="GV2208">
        <f>ROUND((GT2208),2)</f>
        <v/>
      </c>
      <c r="GW2208" t="n">
        <v>1</v>
      </c>
      <c r="GX2208">
        <f>ROUND(HC2208*I2208,0)</f>
        <v/>
      </c>
      <c r="HA2208" t="n">
        <v>0</v>
      </c>
      <c r="HB2208" t="n">
        <v>0</v>
      </c>
      <c r="HC2208">
        <f>GV2208*GW2208</f>
        <v/>
      </c>
      <c r="HE2208" t="inlineStr"/>
      <c r="HF2208" t="inlineStr"/>
      <c r="HM2208" t="inlineStr"/>
      <c r="HN2208" t="inlineStr">
        <is>
          <t>Пр/812-099.2-1</t>
        </is>
      </c>
      <c r="HO2208" t="inlineStr">
        <is>
          <t>Пр/774-099.2</t>
        </is>
      </c>
      <c r="HP2208" t="inlineStr">
        <is>
          <t>Внутренние санитарнотехнические работы: смена труб, санприборов, запорной арматуры и другое</t>
        </is>
      </c>
      <c r="HQ2208" t="inlineStr">
        <is>
          <t>Внутренние санитарнотехнические работы: смена труб, санприборов, запорной арматуры и другое</t>
        </is>
      </c>
      <c r="HS2208" t="n">
        <v>0</v>
      </c>
      <c r="IK2208" t="n">
        <v>0</v>
      </c>
    </row>
    <row r="2209">
      <c r="A2209" t="n">
        <v>18</v>
      </c>
      <c r="B2209" t="n">
        <v>0</v>
      </c>
      <c r="C2209" t="n">
        <v>899</v>
      </c>
      <c r="E2209" t="inlineStr">
        <is>
          <t>3,1</t>
        </is>
      </c>
      <c r="F2209" t="inlineStr">
        <is>
          <t>509-9899</t>
        </is>
      </c>
      <c r="G2209" t="inlineStr">
        <is>
          <t>Строительный мусор и масса возвратных материалов</t>
        </is>
      </c>
      <c r="H2209" t="inlineStr">
        <is>
          <t>т</t>
        </is>
      </c>
      <c r="I2209">
        <f>I2208*J2209</f>
        <v/>
      </c>
      <c r="J2209" t="n">
        <v>0.04</v>
      </c>
      <c r="K2209" t="n">
        <v>0.04</v>
      </c>
      <c r="O2209">
        <f>ROUND(CP2209,0)</f>
        <v/>
      </c>
      <c r="P2209">
        <f>ROUND(CQ2209*I2209,0)</f>
        <v/>
      </c>
      <c r="Q2209">
        <f>(ROUND((ROUND(((ET2209)*I2209),0)*BB2209),0)+ROUND((ROUND(((AE2209-(EU2209))*I2209),0)*BS2209),0))</f>
        <v/>
      </c>
      <c r="R2209">
        <f>(ROUND((ROUND(((EU2209)*I2209),0)*BS2209),0)+ROUND((ROUND(((AE2209-(EU2209))*I2209),0)*BS2209),0))</f>
        <v/>
      </c>
      <c r="S2209">
        <f>ROUND(CT2209*I2209,0)</f>
        <v/>
      </c>
      <c r="T2209">
        <f>ROUND(CU2209*I2209,0)</f>
        <v/>
      </c>
      <c r="U2209">
        <f>ROUND(CV2209*I2209,7)</f>
        <v/>
      </c>
      <c r="V2209">
        <f>ROUND(CW2209*I2209,7)</f>
        <v/>
      </c>
      <c r="W2209">
        <f>ROUND(CX2209*I2209,0)</f>
        <v/>
      </c>
      <c r="X2209">
        <f>ROUND(CY2209,0)</f>
        <v/>
      </c>
      <c r="Y2209">
        <f>ROUND(CZ2209,0)</f>
        <v/>
      </c>
      <c r="AA2209" t="n">
        <v>78869116</v>
      </c>
      <c r="AB2209">
        <f>ROUND((AC2209+AD2209+AF2209),2)</f>
        <v/>
      </c>
      <c r="AC2209">
        <f>ROUND((ES2209),2)</f>
        <v/>
      </c>
      <c r="AD2209">
        <f>ROUND((((ET2209)-(EU2209))+AE2209),2)</f>
        <v/>
      </c>
      <c r="AE2209">
        <f>ROUND((EU2209),2)</f>
        <v/>
      </c>
      <c r="AF2209">
        <f>ROUND((EV2209),2)</f>
        <v/>
      </c>
      <c r="AG2209">
        <f>ROUND((AP2209),2)</f>
        <v/>
      </c>
      <c r="AH2209">
        <f>(EW2209)</f>
        <v/>
      </c>
      <c r="AI2209">
        <f>(EX2209)</f>
        <v/>
      </c>
      <c r="AJ2209">
        <f>(AS2209)</f>
        <v/>
      </c>
      <c r="AK2209" t="n">
        <v>0</v>
      </c>
      <c r="AL2209" t="n">
        <v>0</v>
      </c>
      <c r="AM2209" t="n">
        <v>0</v>
      </c>
      <c r="AN2209" t="n">
        <v>0</v>
      </c>
      <c r="AO2209" t="n">
        <v>0</v>
      </c>
      <c r="AP2209" t="n">
        <v>0</v>
      </c>
      <c r="AQ2209" t="n">
        <v>0</v>
      </c>
      <c r="AR2209" t="n">
        <v>0</v>
      </c>
      <c r="AS2209" t="n">
        <v>0</v>
      </c>
      <c r="AT2209" t="n">
        <v>103</v>
      </c>
      <c r="AU2209" t="n">
        <v>52</v>
      </c>
      <c r="AV2209" t="n">
        <v>1</v>
      </c>
      <c r="AW2209" t="n">
        <v>1</v>
      </c>
      <c r="AZ2209" t="n">
        <v>1</v>
      </c>
      <c r="BA2209" t="n">
        <v>1</v>
      </c>
      <c r="BB2209" t="n">
        <v>1</v>
      </c>
      <c r="BC2209" t="n">
        <v>1</v>
      </c>
      <c r="BD2209" t="inlineStr"/>
      <c r="BE2209" t="inlineStr"/>
      <c r="BF2209" t="inlineStr"/>
      <c r="BG2209" t="inlineStr"/>
      <c r="BH2209" t="n">
        <v>3</v>
      </c>
      <c r="BI2209" t="n">
        <v>1</v>
      </c>
      <c r="BJ2209" t="inlineStr">
        <is>
          <t>ТССЦ Московской обл., 509-9899, приказ Минстроя России №675/пр от 28.02.2017 № 258/пр</t>
        </is>
      </c>
      <c r="BM2209" t="n">
        <v>65007</v>
      </c>
      <c r="BN2209" t="n">
        <v>0</v>
      </c>
      <c r="BO2209" t="inlineStr"/>
      <c r="BP2209" t="n">
        <v>0</v>
      </c>
      <c r="BQ2209" t="n">
        <v>6</v>
      </c>
      <c r="BR2209" t="n">
        <v>0</v>
      </c>
      <c r="BS2209" t="n">
        <v>1</v>
      </c>
      <c r="BT2209" t="n">
        <v>1</v>
      </c>
      <c r="BU2209" t="n">
        <v>1</v>
      </c>
      <c r="BV2209" t="n">
        <v>1</v>
      </c>
      <c r="BW2209" t="n">
        <v>1</v>
      </c>
      <c r="BX2209" t="n">
        <v>1</v>
      </c>
      <c r="BY2209" t="inlineStr"/>
      <c r="BZ2209" t="n">
        <v>103</v>
      </c>
      <c r="CA2209" t="n">
        <v>52</v>
      </c>
      <c r="CB2209" t="inlineStr"/>
      <c r="CE2209" t="n">
        <v>12</v>
      </c>
      <c r="CF2209" t="n">
        <v>0</v>
      </c>
      <c r="CG2209" t="n">
        <v>0</v>
      </c>
      <c r="CM2209" t="n">
        <v>0</v>
      </c>
      <c r="CN2209" t="inlineStr"/>
      <c r="CO2209" t="n">
        <v>0</v>
      </c>
      <c r="CP2209">
        <f>(P2209+Q2209+S2209)</f>
        <v/>
      </c>
      <c r="CQ2209">
        <f>AC2209*BC2209</f>
        <v/>
      </c>
      <c r="CR2209">
        <f>(ROUND((ROUND(((ET2209)*1),0)*BB2209),0)+ROUND((ROUND(((AE2209-(EU2209))*1),0)*BS2209),0))</f>
        <v/>
      </c>
      <c r="CS2209">
        <f>(ROUND((ROUND(((EU2209)*1),0)*BS2209),0)+ROUND((ROUND(((AE2209-(EU2209))*1),0)*BS2209),0))</f>
        <v/>
      </c>
      <c r="CT2209">
        <f>AF2209*BA2209</f>
        <v/>
      </c>
      <c r="CU2209">
        <f>AG2209</f>
        <v/>
      </c>
      <c r="CV2209">
        <f>AH2209</f>
        <v/>
      </c>
      <c r="CW2209">
        <f>AI2209</f>
        <v/>
      </c>
      <c r="CX2209">
        <f>AJ2209</f>
        <v/>
      </c>
      <c r="CY2209">
        <f>(((S2209+R2209)*AT2209)/100)</f>
        <v/>
      </c>
      <c r="CZ2209">
        <f>(((S2209+R2209)*AU2209)/100)</f>
        <v/>
      </c>
      <c r="DC2209" t="inlineStr"/>
      <c r="DD2209" t="inlineStr"/>
      <c r="DE2209" t="inlineStr"/>
      <c r="DF2209" t="inlineStr"/>
      <c r="DG2209" t="inlineStr"/>
      <c r="DH2209" t="inlineStr"/>
      <c r="DI2209" t="inlineStr"/>
      <c r="DJ2209" t="inlineStr"/>
      <c r="DK2209" t="inlineStr"/>
      <c r="DL2209" t="inlineStr"/>
      <c r="DM2209" t="inlineStr"/>
      <c r="DN2209" t="n">
        <v>0</v>
      </c>
      <c r="DO2209" t="n">
        <v>0</v>
      </c>
      <c r="DP2209" t="n">
        <v>1</v>
      </c>
      <c r="DQ2209" t="n">
        <v>1</v>
      </c>
      <c r="DU2209" t="n">
        <v>1009</v>
      </c>
      <c r="DV2209" t="inlineStr">
        <is>
          <t>т</t>
        </is>
      </c>
      <c r="DW2209" t="inlineStr">
        <is>
          <t>т</t>
        </is>
      </c>
      <c r="DX2209" t="n">
        <v>1000</v>
      </c>
      <c r="DZ2209" t="inlineStr"/>
      <c r="EA2209" t="inlineStr"/>
      <c r="EB2209" t="inlineStr"/>
      <c r="EC2209" t="inlineStr"/>
      <c r="EE2209" t="n">
        <v>78726000</v>
      </c>
      <c r="EF2209" t="n">
        <v>6</v>
      </c>
      <c r="EG2209" t="inlineStr">
        <is>
          <t>Ремонтно-строительные работы</t>
        </is>
      </c>
      <c r="EH2209" t="n">
        <v>99</v>
      </c>
      <c r="EI2209" t="inlineStr">
        <is>
          <t>Внутренние санитарно-технические работы</t>
        </is>
      </c>
      <c r="EJ2209" t="n">
        <v>1</v>
      </c>
      <c r="EK2209" t="n">
        <v>65007</v>
      </c>
      <c r="EL2209" t="inlineStr">
        <is>
          <t>Внутренние санитарнотехнические работы: смена труб, санприборов, запорной арматуры и другое</t>
        </is>
      </c>
      <c r="EM2209" t="inlineStr">
        <is>
          <t>рФЕР-65</t>
        </is>
      </c>
      <c r="EO2209" t="inlineStr"/>
      <c r="EQ2209" t="n">
        <v>0</v>
      </c>
      <c r="ER2209" t="n">
        <v>0</v>
      </c>
      <c r="ES2209" t="n">
        <v>0</v>
      </c>
      <c r="ET2209" t="n">
        <v>0</v>
      </c>
      <c r="EU2209" t="n">
        <v>0</v>
      </c>
      <c r="EV2209" t="n">
        <v>0</v>
      </c>
      <c r="EW2209" t="n">
        <v>0</v>
      </c>
      <c r="EX2209" t="n">
        <v>0</v>
      </c>
      <c r="FQ2209" t="n">
        <v>0</v>
      </c>
      <c r="FR2209" t="n">
        <v>0</v>
      </c>
      <c r="FS2209" t="n">
        <v>0</v>
      </c>
      <c r="FX2209" t="n">
        <v>103</v>
      </c>
      <c r="FY2209" t="n">
        <v>52</v>
      </c>
      <c r="GA2209" t="inlineStr"/>
      <c r="GD2209" t="n">
        <v>1</v>
      </c>
      <c r="GF2209" t="n">
        <v>1839160745</v>
      </c>
      <c r="GG2209" t="n">
        <v>2</v>
      </c>
      <c r="GH2209" t="n">
        <v>1</v>
      </c>
      <c r="GI2209" t="n">
        <v>-2</v>
      </c>
      <c r="GJ2209" t="n">
        <v>0</v>
      </c>
      <c r="GK2209" t="n">
        <v>0</v>
      </c>
      <c r="GL2209">
        <f>ROUND(IF(AND(BH2209=3,BI2209=3,FS2209&lt;&gt;0),P2209,0),0)</f>
        <v/>
      </c>
      <c r="GM2209">
        <f>ROUND(O2209+X2209+Y2209,0)+GX2209</f>
        <v/>
      </c>
      <c r="GN2209">
        <f>IF(OR(BI2209=0,BI2209=1),GM2209-GX2209,0)</f>
        <v/>
      </c>
      <c r="GO2209">
        <f>IF(BI2209=2,GM2209-GX2209,0)</f>
        <v/>
      </c>
      <c r="GP2209">
        <f>IF(BI2209=4,GM2209-GX2209,0)</f>
        <v/>
      </c>
      <c r="GR2209" t="n">
        <v>0</v>
      </c>
      <c r="GS2209" t="n">
        <v>3</v>
      </c>
      <c r="GT2209" t="n">
        <v>0</v>
      </c>
      <c r="GU2209" t="inlineStr"/>
      <c r="GV2209">
        <f>ROUND((GT2209),2)</f>
        <v/>
      </c>
      <c r="GW2209" t="n">
        <v>1</v>
      </c>
      <c r="GX2209">
        <f>ROUND(HC2209*I2209,0)</f>
        <v/>
      </c>
      <c r="HA2209" t="n">
        <v>0</v>
      </c>
      <c r="HB2209" t="n">
        <v>0</v>
      </c>
      <c r="HC2209">
        <f>GV2209*GW2209</f>
        <v/>
      </c>
      <c r="HE2209" t="inlineStr"/>
      <c r="HF2209" t="inlineStr"/>
      <c r="HM2209" t="inlineStr"/>
      <c r="HN2209" t="inlineStr">
        <is>
          <t>Пр/812-099.2-1</t>
        </is>
      </c>
      <c r="HO2209" t="inlineStr">
        <is>
          <t>Пр/774-099.2</t>
        </is>
      </c>
      <c r="HP2209" t="inlineStr">
        <is>
          <t>Внутренние санитарнотехнические работы: смена труб, санприборов, запорной арматуры и другое</t>
        </is>
      </c>
      <c r="HQ2209" t="inlineStr">
        <is>
          <t>Внутренние санитарнотехнические работы: смена труб, санприборов, запорной арматуры и другое</t>
        </is>
      </c>
      <c r="HS2209" t="n">
        <v>0</v>
      </c>
      <c r="IK2209" t="n">
        <v>0</v>
      </c>
    </row>
    <row r="2210">
      <c r="A2210" t="n">
        <v>18</v>
      </c>
      <c r="B2210" t="n">
        <v>0</v>
      </c>
      <c r="C2210" t="n">
        <v>898</v>
      </c>
      <c r="E2210" t="inlineStr">
        <is>
          <t>3,2</t>
        </is>
      </c>
      <c r="F2210" t="inlineStr">
        <is>
          <t>302-1342</t>
        </is>
      </c>
      <c r="G2210" t="inlineStr">
        <is>
          <t>Вентили проходные муфтовые 15кч18п для воды давлением 1,6 МПа (16 кгс/см2), диаметром 20 мм</t>
        </is>
      </c>
      <c r="H2210" t="inlineStr">
        <is>
          <t>шт.</t>
        </is>
      </c>
      <c r="I2210">
        <f>I2208*J2210</f>
        <v/>
      </c>
      <c r="J2210" t="n">
        <v>-100</v>
      </c>
      <c r="K2210" t="n">
        <v>-100</v>
      </c>
      <c r="O2210">
        <f>ROUND(CP2210,0)</f>
        <v/>
      </c>
      <c r="P2210">
        <f>ROUND(CQ2210*I2210,0)</f>
        <v/>
      </c>
      <c r="Q2210">
        <f>(ROUND((ROUND(((ET2210)*I2210),0)*BB2210),0)+ROUND((ROUND(((AE2210-(EU2210))*I2210),0)*BS2210),0))</f>
        <v/>
      </c>
      <c r="R2210">
        <f>(ROUND((ROUND(((EU2210)*I2210),0)*BS2210),0)+ROUND((ROUND(((AE2210-(EU2210))*I2210),0)*BS2210),0))</f>
        <v/>
      </c>
      <c r="S2210">
        <f>ROUND(CT2210*I2210,0)</f>
        <v/>
      </c>
      <c r="T2210">
        <f>ROUND(CU2210*I2210,0)</f>
        <v/>
      </c>
      <c r="U2210">
        <f>ROUND(CV2210*I2210,7)</f>
        <v/>
      </c>
      <c r="V2210">
        <f>ROUND(CW2210*I2210,7)</f>
        <v/>
      </c>
      <c r="W2210">
        <f>ROUND(CX2210*I2210,0)</f>
        <v/>
      </c>
      <c r="X2210">
        <f>ROUND(CY2210,0)</f>
        <v/>
      </c>
      <c r="Y2210">
        <f>ROUND(CZ2210,0)</f>
        <v/>
      </c>
      <c r="AA2210" t="n">
        <v>78869116</v>
      </c>
      <c r="AB2210">
        <f>ROUND((AC2210+AD2210+AF2210),2)</f>
        <v/>
      </c>
      <c r="AC2210">
        <f>ROUND((ES2210),2)</f>
        <v/>
      </c>
      <c r="AD2210">
        <f>ROUND((((ET2210)-(EU2210))+AE2210),2)</f>
        <v/>
      </c>
      <c r="AE2210">
        <f>ROUND((EU2210),2)</f>
        <v/>
      </c>
      <c r="AF2210">
        <f>ROUND((EV2210),2)</f>
        <v/>
      </c>
      <c r="AG2210">
        <f>ROUND((AP2210),2)</f>
        <v/>
      </c>
      <c r="AH2210">
        <f>(EW2210)</f>
        <v/>
      </c>
      <c r="AI2210">
        <f>(EX2210)</f>
        <v/>
      </c>
      <c r="AJ2210">
        <f>(AS2210)</f>
        <v/>
      </c>
      <c r="AK2210" t="n">
        <v>21.81</v>
      </c>
      <c r="AL2210" t="n">
        <v>21.81</v>
      </c>
      <c r="AM2210" t="n">
        <v>0</v>
      </c>
      <c r="AN2210" t="n">
        <v>0</v>
      </c>
      <c r="AO2210" t="n">
        <v>0</v>
      </c>
      <c r="AP2210" t="n">
        <v>0</v>
      </c>
      <c r="AQ2210" t="n">
        <v>0</v>
      </c>
      <c r="AR2210" t="n">
        <v>0</v>
      </c>
      <c r="AS2210" t="n">
        <v>0</v>
      </c>
      <c r="AT2210" t="n">
        <v>103</v>
      </c>
      <c r="AU2210" t="n">
        <v>52</v>
      </c>
      <c r="AV2210" t="n">
        <v>1</v>
      </c>
      <c r="AW2210" t="n">
        <v>1</v>
      </c>
      <c r="AZ2210" t="n">
        <v>1</v>
      </c>
      <c r="BA2210" t="n">
        <v>1</v>
      </c>
      <c r="BB2210" t="n">
        <v>1</v>
      </c>
      <c r="BC2210" t="n">
        <v>10.17</v>
      </c>
      <c r="BD2210" t="inlineStr"/>
      <c r="BE2210" t="inlineStr"/>
      <c r="BF2210" t="inlineStr"/>
      <c r="BG2210" t="inlineStr"/>
      <c r="BH2210" t="n">
        <v>3</v>
      </c>
      <c r="BI2210" t="n">
        <v>1</v>
      </c>
      <c r="BJ2210" t="inlineStr">
        <is>
          <t>ТССЦ Московской обл., 302-1342, приказ Минстроя России №675/пр от 28.02.2017 № 256/пр</t>
        </is>
      </c>
      <c r="BM2210" t="n">
        <v>65007</v>
      </c>
      <c r="BN2210" t="n">
        <v>0</v>
      </c>
      <c r="BO2210" t="inlineStr">
        <is>
          <t>302-1342</t>
        </is>
      </c>
      <c r="BP2210" t="n">
        <v>1</v>
      </c>
      <c r="BQ2210" t="n">
        <v>6</v>
      </c>
      <c r="BR2210" t="n">
        <v>1</v>
      </c>
      <c r="BS2210" t="n">
        <v>1</v>
      </c>
      <c r="BT2210" t="n">
        <v>1</v>
      </c>
      <c r="BU2210" t="n">
        <v>1</v>
      </c>
      <c r="BV2210" t="n">
        <v>1</v>
      </c>
      <c r="BW2210" t="n">
        <v>1</v>
      </c>
      <c r="BX2210" t="n">
        <v>1</v>
      </c>
      <c r="BY2210" t="inlineStr"/>
      <c r="BZ2210" t="n">
        <v>103</v>
      </c>
      <c r="CA2210" t="n">
        <v>52</v>
      </c>
      <c r="CB2210" t="inlineStr"/>
      <c r="CE2210" t="n">
        <v>12</v>
      </c>
      <c r="CF2210" t="n">
        <v>0</v>
      </c>
      <c r="CG2210" t="n">
        <v>0</v>
      </c>
      <c r="CM2210" t="n">
        <v>0</v>
      </c>
      <c r="CN2210" t="inlineStr"/>
      <c r="CO2210" t="n">
        <v>0</v>
      </c>
      <c r="CP2210">
        <f>(P2210+Q2210+S2210)</f>
        <v/>
      </c>
      <c r="CQ2210">
        <f>AC2210*BC2210</f>
        <v/>
      </c>
      <c r="CR2210">
        <f>(ROUND((ROUND(((ET2210)*1),0)*BB2210),0)+ROUND((ROUND(((AE2210-(EU2210))*1),0)*BS2210),0))</f>
        <v/>
      </c>
      <c r="CS2210">
        <f>(ROUND((ROUND(((EU2210)*1),0)*BS2210),0)+ROUND((ROUND(((AE2210-(EU2210))*1),0)*BS2210),0))</f>
        <v/>
      </c>
      <c r="CT2210">
        <f>AF2210*BA2210</f>
        <v/>
      </c>
      <c r="CU2210">
        <f>AG2210</f>
        <v/>
      </c>
      <c r="CV2210">
        <f>AH2210</f>
        <v/>
      </c>
      <c r="CW2210">
        <f>AI2210</f>
        <v/>
      </c>
      <c r="CX2210">
        <f>AJ2210</f>
        <v/>
      </c>
      <c r="CY2210">
        <f>(((S2210+R2210)*AT2210)/100)</f>
        <v/>
      </c>
      <c r="CZ2210">
        <f>(((S2210+R2210)*AU2210)/100)</f>
        <v/>
      </c>
      <c r="DC2210" t="inlineStr"/>
      <c r="DD2210" t="inlineStr"/>
      <c r="DE2210" t="inlineStr"/>
      <c r="DF2210" t="inlineStr"/>
      <c r="DG2210" t="inlineStr"/>
      <c r="DH2210" t="inlineStr"/>
      <c r="DI2210" t="inlineStr"/>
      <c r="DJ2210" t="inlineStr"/>
      <c r="DK2210" t="inlineStr"/>
      <c r="DL2210" t="inlineStr"/>
      <c r="DM2210" t="inlineStr"/>
      <c r="DN2210" t="n">
        <v>0</v>
      </c>
      <c r="DO2210" t="n">
        <v>0</v>
      </c>
      <c r="DP2210" t="n">
        <v>1</v>
      </c>
      <c r="DQ2210" t="n">
        <v>1</v>
      </c>
      <c r="DU2210" t="n">
        <v>1010</v>
      </c>
      <c r="DV2210" t="inlineStr">
        <is>
          <t>шт.</t>
        </is>
      </c>
      <c r="DW2210" t="inlineStr">
        <is>
          <t>шт.</t>
        </is>
      </c>
      <c r="DX2210" t="n">
        <v>1</v>
      </c>
      <c r="DZ2210" t="inlineStr"/>
      <c r="EA2210" t="inlineStr"/>
      <c r="EB2210" t="inlineStr"/>
      <c r="EC2210" t="inlineStr"/>
      <c r="EE2210" t="n">
        <v>78726000</v>
      </c>
      <c r="EF2210" t="n">
        <v>6</v>
      </c>
      <c r="EG2210" t="inlineStr">
        <is>
          <t>Ремонтно-строительные работы</t>
        </is>
      </c>
      <c r="EH2210" t="n">
        <v>99</v>
      </c>
      <c r="EI2210" t="inlineStr">
        <is>
          <t>Внутренние санитарно-технические работы</t>
        </is>
      </c>
      <c r="EJ2210" t="n">
        <v>1</v>
      </c>
      <c r="EK2210" t="n">
        <v>65007</v>
      </c>
      <c r="EL2210" t="inlineStr">
        <is>
          <t>Внутренние санитарнотехнические работы: смена труб, санприборов, запорной арматуры и другое</t>
        </is>
      </c>
      <c r="EM2210" t="inlineStr">
        <is>
          <t>рФЕР-65</t>
        </is>
      </c>
      <c r="EO2210" t="inlineStr"/>
      <c r="EQ2210" t="n">
        <v>0</v>
      </c>
      <c r="ER2210" t="n">
        <v>21.81</v>
      </c>
      <c r="ES2210" t="n">
        <v>21.81</v>
      </c>
      <c r="ET2210" t="n">
        <v>0</v>
      </c>
      <c r="EU2210" t="n">
        <v>0</v>
      </c>
      <c r="EV2210" t="n">
        <v>0</v>
      </c>
      <c r="EW2210" t="n">
        <v>0</v>
      </c>
      <c r="EX2210" t="n">
        <v>0</v>
      </c>
      <c r="FQ2210" t="n">
        <v>0</v>
      </c>
      <c r="FR2210" t="n">
        <v>0</v>
      </c>
      <c r="FS2210" t="n">
        <v>0</v>
      </c>
      <c r="FX2210" t="n">
        <v>103</v>
      </c>
      <c r="FY2210" t="n">
        <v>52</v>
      </c>
      <c r="GA2210" t="inlineStr"/>
      <c r="GD2210" t="n">
        <v>1</v>
      </c>
      <c r="GF2210" t="n">
        <v>-852705161</v>
      </c>
      <c r="GG2210" t="n">
        <v>2</v>
      </c>
      <c r="GH2210" t="n">
        <v>1</v>
      </c>
      <c r="GI2210" t="n">
        <v>2</v>
      </c>
      <c r="GJ2210" t="n">
        <v>0</v>
      </c>
      <c r="GK2210" t="n">
        <v>0</v>
      </c>
      <c r="GL2210">
        <f>ROUND(IF(AND(BH2210=3,BI2210=3,FS2210&lt;&gt;0),P2210,0),0)</f>
        <v/>
      </c>
      <c r="GM2210">
        <f>ROUND(O2210+X2210+Y2210,0)+GX2210</f>
        <v/>
      </c>
      <c r="GN2210">
        <f>IF(OR(BI2210=0,BI2210=1),GM2210-GX2210,0)</f>
        <v/>
      </c>
      <c r="GO2210">
        <f>IF(BI2210=2,GM2210-GX2210,0)</f>
        <v/>
      </c>
      <c r="GP2210">
        <f>IF(BI2210=4,GM2210-GX2210,0)</f>
        <v/>
      </c>
      <c r="GR2210" t="n">
        <v>0</v>
      </c>
      <c r="GS2210" t="n">
        <v>3</v>
      </c>
      <c r="GT2210" t="n">
        <v>0</v>
      </c>
      <c r="GU2210" t="inlineStr"/>
      <c r="GV2210">
        <f>ROUND((GT2210),2)</f>
        <v/>
      </c>
      <c r="GW2210" t="n">
        <v>1</v>
      </c>
      <c r="GX2210">
        <f>ROUND(HC2210*I2210,0)</f>
        <v/>
      </c>
      <c r="HA2210" t="n">
        <v>0</v>
      </c>
      <c r="HB2210" t="n">
        <v>0</v>
      </c>
      <c r="HC2210">
        <f>GV2210*GW2210</f>
        <v/>
      </c>
      <c r="HE2210" t="inlineStr"/>
      <c r="HF2210" t="inlineStr"/>
      <c r="HM2210" t="inlineStr"/>
      <c r="HN2210" t="inlineStr">
        <is>
          <t>Пр/812-099.2-1</t>
        </is>
      </c>
      <c r="HO2210" t="inlineStr">
        <is>
          <t>Пр/774-099.2</t>
        </is>
      </c>
      <c r="HP2210" t="inlineStr">
        <is>
          <t>Внутренние санитарнотехнические работы: смена труб, санприборов, запорной арматуры и другое</t>
        </is>
      </c>
      <c r="HQ2210" t="inlineStr">
        <is>
          <t>Внутренние санитарнотехнические работы: смена труб, санприборов, запорной арматуры и другое</t>
        </is>
      </c>
      <c r="HS2210" t="n">
        <v>0</v>
      </c>
      <c r="IK2210" t="n">
        <v>0</v>
      </c>
    </row>
    <row r="2211">
      <c r="A2211" t="n">
        <v>18</v>
      </c>
      <c r="B2211" t="n">
        <v>0</v>
      </c>
      <c r="C2211" t="n">
        <v>897</v>
      </c>
      <c r="E2211" t="inlineStr">
        <is>
          <t>3,3</t>
        </is>
      </c>
      <c r="F2211" t="inlineStr">
        <is>
          <t>302-0063</t>
        </is>
      </c>
      <c r="G2211" t="inlineStr">
        <is>
          <t>Кран шаровый муфтовый Valtec для воды диаметром 20 мм, тип в/в</t>
        </is>
      </c>
      <c r="H2211" t="inlineStr">
        <is>
          <t>шт.</t>
        </is>
      </c>
      <c r="I2211">
        <f>I2208*J2211</f>
        <v/>
      </c>
      <c r="J2211" t="n">
        <v>100</v>
      </c>
      <c r="K2211" t="n">
        <v>100</v>
      </c>
      <c r="O2211">
        <f>ROUND(CP2211,0)</f>
        <v/>
      </c>
      <c r="P2211">
        <f>ROUND(CQ2211*I2211,0)</f>
        <v/>
      </c>
      <c r="Q2211">
        <f>(ROUND((ROUND(((ET2211)*I2211),0)*BB2211),0)+ROUND((ROUND(((AE2211-(EU2211))*I2211),0)*BS2211),0))</f>
        <v/>
      </c>
      <c r="R2211">
        <f>(ROUND((ROUND(((EU2211)*I2211),0)*BS2211),0)+ROUND((ROUND(((AE2211-(EU2211))*I2211),0)*BS2211),0))</f>
        <v/>
      </c>
      <c r="S2211">
        <f>ROUND(CT2211*I2211,0)</f>
        <v/>
      </c>
      <c r="T2211">
        <f>ROUND(CU2211*I2211,0)</f>
        <v/>
      </c>
      <c r="U2211">
        <f>ROUND(CV2211*I2211,7)</f>
        <v/>
      </c>
      <c r="V2211">
        <f>ROUND(CW2211*I2211,7)</f>
        <v/>
      </c>
      <c r="W2211">
        <f>ROUND(CX2211*I2211,0)</f>
        <v/>
      </c>
      <c r="X2211">
        <f>ROUND(CY2211,0)</f>
        <v/>
      </c>
      <c r="Y2211">
        <f>ROUND(CZ2211,0)</f>
        <v/>
      </c>
      <c r="AA2211" t="n">
        <v>78869116</v>
      </c>
      <c r="AB2211">
        <f>ROUND((AC2211+AD2211+AF2211),2)</f>
        <v/>
      </c>
      <c r="AC2211">
        <f>ROUND((ES2211),2)</f>
        <v/>
      </c>
      <c r="AD2211">
        <f>ROUND((((ET2211)-(EU2211))+AE2211),2)</f>
        <v/>
      </c>
      <c r="AE2211">
        <f>ROUND((EU2211),2)</f>
        <v/>
      </c>
      <c r="AF2211">
        <f>ROUND((EV2211),2)</f>
        <v/>
      </c>
      <c r="AG2211">
        <f>ROUND((AP2211),2)</f>
        <v/>
      </c>
      <c r="AH2211">
        <f>(EW2211)</f>
        <v/>
      </c>
      <c r="AI2211">
        <f>(EX2211)</f>
        <v/>
      </c>
      <c r="AJ2211">
        <f>(AS2211)</f>
        <v/>
      </c>
      <c r="AK2211" t="n">
        <v>42.46</v>
      </c>
      <c r="AL2211" t="n">
        <v>42.46</v>
      </c>
      <c r="AM2211" t="n">
        <v>0</v>
      </c>
      <c r="AN2211" t="n">
        <v>0</v>
      </c>
      <c r="AO2211" t="n">
        <v>0</v>
      </c>
      <c r="AP2211" t="n">
        <v>0</v>
      </c>
      <c r="AQ2211" t="n">
        <v>0</v>
      </c>
      <c r="AR2211" t="n">
        <v>0</v>
      </c>
      <c r="AS2211" t="n">
        <v>0.01</v>
      </c>
      <c r="AT2211" t="n">
        <v>103</v>
      </c>
      <c r="AU2211" t="n">
        <v>52</v>
      </c>
      <c r="AV2211" t="n">
        <v>1</v>
      </c>
      <c r="AW2211" t="n">
        <v>1</v>
      </c>
      <c r="AZ2211" t="n">
        <v>1</v>
      </c>
      <c r="BA2211" t="n">
        <v>1</v>
      </c>
      <c r="BB2211" t="n">
        <v>1</v>
      </c>
      <c r="BC2211" t="n">
        <v>13.78</v>
      </c>
      <c r="BD2211" t="inlineStr"/>
      <c r="BE2211" t="inlineStr"/>
      <c r="BF2211" t="inlineStr"/>
      <c r="BG2211" t="inlineStr"/>
      <c r="BH2211" t="n">
        <v>3</v>
      </c>
      <c r="BI2211" t="n">
        <v>1</v>
      </c>
      <c r="BJ2211" t="inlineStr">
        <is>
          <t>ТССЦ Московской обл., 302-0063, приказ Минстроя России №675/пр от 28.02.2017 № 256/пр</t>
        </is>
      </c>
      <c r="BM2211" t="n">
        <v>65007</v>
      </c>
      <c r="BN2211" t="n">
        <v>0</v>
      </c>
      <c r="BO2211" t="inlineStr">
        <is>
          <t>302-0063</t>
        </is>
      </c>
      <c r="BP2211" t="n">
        <v>1</v>
      </c>
      <c r="BQ2211" t="n">
        <v>6</v>
      </c>
      <c r="BR2211" t="n">
        <v>0</v>
      </c>
      <c r="BS2211" t="n">
        <v>1</v>
      </c>
      <c r="BT2211" t="n">
        <v>1</v>
      </c>
      <c r="BU2211" t="n">
        <v>1</v>
      </c>
      <c r="BV2211" t="n">
        <v>1</v>
      </c>
      <c r="BW2211" t="n">
        <v>1</v>
      </c>
      <c r="BX2211" t="n">
        <v>1</v>
      </c>
      <c r="BY2211" t="inlineStr"/>
      <c r="BZ2211" t="n">
        <v>103</v>
      </c>
      <c r="CA2211" t="n">
        <v>52</v>
      </c>
      <c r="CB2211" t="inlineStr"/>
      <c r="CE2211" t="n">
        <v>12</v>
      </c>
      <c r="CF2211" t="n">
        <v>0</v>
      </c>
      <c r="CG2211" t="n">
        <v>0</v>
      </c>
      <c r="CM2211" t="n">
        <v>0</v>
      </c>
      <c r="CN2211" t="inlineStr"/>
      <c r="CO2211" t="n">
        <v>0</v>
      </c>
      <c r="CP2211">
        <f>(P2211+Q2211+S2211)</f>
        <v/>
      </c>
      <c r="CQ2211">
        <f>AC2211*BC2211</f>
        <v/>
      </c>
      <c r="CR2211">
        <f>(ROUND((ROUND(((ET2211)*1),0)*BB2211),0)+ROUND((ROUND(((AE2211-(EU2211))*1),0)*BS2211),0))</f>
        <v/>
      </c>
      <c r="CS2211">
        <f>(ROUND((ROUND(((EU2211)*1),0)*BS2211),0)+ROUND((ROUND(((AE2211-(EU2211))*1),0)*BS2211),0))</f>
        <v/>
      </c>
      <c r="CT2211">
        <f>AF2211*BA2211</f>
        <v/>
      </c>
      <c r="CU2211">
        <f>AG2211</f>
        <v/>
      </c>
      <c r="CV2211">
        <f>AH2211</f>
        <v/>
      </c>
      <c r="CW2211">
        <f>AI2211</f>
        <v/>
      </c>
      <c r="CX2211">
        <f>AJ2211</f>
        <v/>
      </c>
      <c r="CY2211">
        <f>(((S2211+R2211)*AT2211)/100)</f>
        <v/>
      </c>
      <c r="CZ2211">
        <f>(((S2211+R2211)*AU2211)/100)</f>
        <v/>
      </c>
      <c r="DC2211" t="inlineStr"/>
      <c r="DD2211" t="inlineStr"/>
      <c r="DE2211" t="inlineStr"/>
      <c r="DF2211" t="inlineStr"/>
      <c r="DG2211" t="inlineStr"/>
      <c r="DH2211" t="inlineStr"/>
      <c r="DI2211" t="inlineStr"/>
      <c r="DJ2211" t="inlineStr"/>
      <c r="DK2211" t="inlineStr"/>
      <c r="DL2211" t="inlineStr"/>
      <c r="DM2211" t="inlineStr"/>
      <c r="DN2211" t="n">
        <v>0</v>
      </c>
      <c r="DO2211" t="n">
        <v>0</v>
      </c>
      <c r="DP2211" t="n">
        <v>1</v>
      </c>
      <c r="DQ2211" t="n">
        <v>1</v>
      </c>
      <c r="DU2211" t="n">
        <v>1010</v>
      </c>
      <c r="DV2211" t="inlineStr">
        <is>
          <t>шт.</t>
        </is>
      </c>
      <c r="DW2211" t="inlineStr">
        <is>
          <t>шт.</t>
        </is>
      </c>
      <c r="DX2211" t="n">
        <v>1</v>
      </c>
      <c r="DZ2211" t="inlineStr"/>
      <c r="EA2211" t="inlineStr"/>
      <c r="EB2211" t="inlineStr"/>
      <c r="EC2211" t="inlineStr"/>
      <c r="EE2211" t="n">
        <v>78726000</v>
      </c>
      <c r="EF2211" t="n">
        <v>6</v>
      </c>
      <c r="EG2211" t="inlineStr">
        <is>
          <t>Ремонтно-строительные работы</t>
        </is>
      </c>
      <c r="EH2211" t="n">
        <v>99</v>
      </c>
      <c r="EI2211" t="inlineStr">
        <is>
          <t>Внутренние санитарно-технические работы</t>
        </is>
      </c>
      <c r="EJ2211" t="n">
        <v>1</v>
      </c>
      <c r="EK2211" t="n">
        <v>65007</v>
      </c>
      <c r="EL2211" t="inlineStr">
        <is>
          <t>Внутренние санитарнотехнические работы: смена труб, санприборов, запорной арматуры и другое</t>
        </is>
      </c>
      <c r="EM2211" t="inlineStr">
        <is>
          <t>рФЕР-65</t>
        </is>
      </c>
      <c r="EO2211" t="inlineStr"/>
      <c r="EQ2211" t="n">
        <v>0</v>
      </c>
      <c r="ER2211" t="n">
        <v>42.46</v>
      </c>
      <c r="ES2211" t="n">
        <v>42.46</v>
      </c>
      <c r="ET2211" t="n">
        <v>0</v>
      </c>
      <c r="EU2211" t="n">
        <v>0</v>
      </c>
      <c r="EV2211" t="n">
        <v>0</v>
      </c>
      <c r="EW2211" t="n">
        <v>0</v>
      </c>
      <c r="EX2211" t="n">
        <v>0</v>
      </c>
      <c r="FQ2211" t="n">
        <v>0</v>
      </c>
      <c r="FR2211" t="n">
        <v>0</v>
      </c>
      <c r="FS2211" t="n">
        <v>0</v>
      </c>
      <c r="FX2211" t="n">
        <v>103</v>
      </c>
      <c r="FY2211" t="n">
        <v>52</v>
      </c>
      <c r="GA2211" t="inlineStr"/>
      <c r="GD2211" t="n">
        <v>1</v>
      </c>
      <c r="GF2211" t="n">
        <v>1037232740</v>
      </c>
      <c r="GG2211" t="n">
        <v>2</v>
      </c>
      <c r="GH2211" t="n">
        <v>1</v>
      </c>
      <c r="GI2211" t="n">
        <v>2</v>
      </c>
      <c r="GJ2211" t="n">
        <v>0</v>
      </c>
      <c r="GK2211" t="n">
        <v>0</v>
      </c>
      <c r="GL2211">
        <f>ROUND(IF(AND(BH2211=3,BI2211=3,FS2211&lt;&gt;0),P2211,0),0)</f>
        <v/>
      </c>
      <c r="GM2211">
        <f>ROUND(O2211+X2211+Y2211,0)+GX2211</f>
        <v/>
      </c>
      <c r="GN2211">
        <f>IF(OR(BI2211=0,BI2211=1),GM2211-GX2211,0)</f>
        <v/>
      </c>
      <c r="GO2211">
        <f>IF(BI2211=2,GM2211-GX2211,0)</f>
        <v/>
      </c>
      <c r="GP2211">
        <f>IF(BI2211=4,GM2211-GX2211,0)</f>
        <v/>
      </c>
      <c r="GR2211" t="n">
        <v>0</v>
      </c>
      <c r="GS2211" t="n">
        <v>3</v>
      </c>
      <c r="GT2211" t="n">
        <v>0</v>
      </c>
      <c r="GU2211" t="inlineStr"/>
      <c r="GV2211">
        <f>ROUND((GT2211),2)</f>
        <v/>
      </c>
      <c r="GW2211" t="n">
        <v>1</v>
      </c>
      <c r="GX2211">
        <f>ROUND(HC2211*I2211,0)</f>
        <v/>
      </c>
      <c r="HA2211" t="n">
        <v>0</v>
      </c>
      <c r="HB2211" t="n">
        <v>0</v>
      </c>
      <c r="HC2211">
        <f>GV2211*GW2211</f>
        <v/>
      </c>
      <c r="HE2211" t="inlineStr"/>
      <c r="HF2211" t="inlineStr"/>
      <c r="HM2211" t="inlineStr"/>
      <c r="HN2211" t="inlineStr">
        <is>
          <t>Пр/812-099.2-1</t>
        </is>
      </c>
      <c r="HO2211" t="inlineStr">
        <is>
          <t>Пр/774-099.2</t>
        </is>
      </c>
      <c r="HP2211" t="inlineStr">
        <is>
          <t>Внутренние санитарнотехнические работы: смена труб, санприборов, запорной арматуры и другое</t>
        </is>
      </c>
      <c r="HQ2211" t="inlineStr">
        <is>
          <t>Внутренние санитарнотехнические работы: смена труб, санприборов, запорной арматуры и другое</t>
        </is>
      </c>
      <c r="HS2211" t="n">
        <v>0</v>
      </c>
      <c r="IK2211" t="n">
        <v>0</v>
      </c>
    </row>
    <row r="2212">
      <c r="A2212" t="n">
        <v>18</v>
      </c>
      <c r="B2212" t="n">
        <v>0</v>
      </c>
      <c r="C2212" t="n">
        <v>896</v>
      </c>
      <c r="E2212" t="inlineStr">
        <is>
          <t>3,4</t>
        </is>
      </c>
      <c r="F2212" t="inlineStr">
        <is>
          <t>302-0062</t>
        </is>
      </c>
      <c r="G2212" t="inlineStr">
        <is>
          <t>Кран шаровый муфтовый Valtec для воды диаметром 15 мм, тип в/в</t>
        </is>
      </c>
      <c r="H2212" t="inlineStr">
        <is>
          <t>шт.</t>
        </is>
      </c>
      <c r="I2212">
        <f>I2208*J2212</f>
        <v/>
      </c>
      <c r="J2212" t="n">
        <v>66.66666666666667</v>
      </c>
      <c r="K2212" t="n">
        <v>66.66666669999999</v>
      </c>
      <c r="O2212">
        <f>ROUND(CP2212,0)</f>
        <v/>
      </c>
      <c r="P2212">
        <f>ROUND(CQ2212*I2212,0)</f>
        <v/>
      </c>
      <c r="Q2212">
        <f>(ROUND((ROUND(((ET2212)*I2212),0)*BB2212),0)+ROUND((ROUND(((AE2212-(EU2212))*I2212),0)*BS2212),0))</f>
        <v/>
      </c>
      <c r="R2212">
        <f>(ROUND((ROUND(((EU2212)*I2212),0)*BS2212),0)+ROUND((ROUND(((AE2212-(EU2212))*I2212),0)*BS2212),0))</f>
        <v/>
      </c>
      <c r="S2212">
        <f>ROUND(CT2212*I2212,0)</f>
        <v/>
      </c>
      <c r="T2212">
        <f>ROUND(CU2212*I2212,0)</f>
        <v/>
      </c>
      <c r="U2212">
        <f>ROUND(CV2212*I2212,7)</f>
        <v/>
      </c>
      <c r="V2212">
        <f>ROUND(CW2212*I2212,7)</f>
        <v/>
      </c>
      <c r="W2212">
        <f>ROUND(CX2212*I2212,0)</f>
        <v/>
      </c>
      <c r="X2212">
        <f>ROUND(CY2212,0)</f>
        <v/>
      </c>
      <c r="Y2212">
        <f>ROUND(CZ2212,0)</f>
        <v/>
      </c>
      <c r="AA2212" t="n">
        <v>78869116</v>
      </c>
      <c r="AB2212">
        <f>ROUND((AC2212+AD2212+AF2212),2)</f>
        <v/>
      </c>
      <c r="AC2212">
        <f>ROUND((ES2212),2)</f>
        <v/>
      </c>
      <c r="AD2212">
        <f>ROUND((((ET2212)-(EU2212))+AE2212),2)</f>
        <v/>
      </c>
      <c r="AE2212">
        <f>ROUND((EU2212),2)</f>
        <v/>
      </c>
      <c r="AF2212">
        <f>ROUND((EV2212),2)</f>
        <v/>
      </c>
      <c r="AG2212">
        <f>ROUND((AP2212),2)</f>
        <v/>
      </c>
      <c r="AH2212">
        <f>(EW2212)</f>
        <v/>
      </c>
      <c r="AI2212">
        <f>(EX2212)</f>
        <v/>
      </c>
      <c r="AJ2212">
        <f>(AS2212)</f>
        <v/>
      </c>
      <c r="AK2212" t="n">
        <v>28.53</v>
      </c>
      <c r="AL2212" t="n">
        <v>28.53</v>
      </c>
      <c r="AM2212" t="n">
        <v>0</v>
      </c>
      <c r="AN2212" t="n">
        <v>0</v>
      </c>
      <c r="AO2212" t="n">
        <v>0</v>
      </c>
      <c r="AP2212" t="n">
        <v>0</v>
      </c>
      <c r="AQ2212" t="n">
        <v>0</v>
      </c>
      <c r="AR2212" t="n">
        <v>0</v>
      </c>
      <c r="AS2212" t="n">
        <v>0.01</v>
      </c>
      <c r="AT2212" t="n">
        <v>103</v>
      </c>
      <c r="AU2212" t="n">
        <v>52</v>
      </c>
      <c r="AV2212" t="n">
        <v>1</v>
      </c>
      <c r="AW2212" t="n">
        <v>1</v>
      </c>
      <c r="AZ2212" t="n">
        <v>1</v>
      </c>
      <c r="BA2212" t="n">
        <v>1</v>
      </c>
      <c r="BB2212" t="n">
        <v>1</v>
      </c>
      <c r="BC2212" t="n">
        <v>13.47</v>
      </c>
      <c r="BD2212" t="inlineStr"/>
      <c r="BE2212" t="inlineStr"/>
      <c r="BF2212" t="inlineStr"/>
      <c r="BG2212" t="inlineStr"/>
      <c r="BH2212" t="n">
        <v>3</v>
      </c>
      <c r="BI2212" t="n">
        <v>1</v>
      </c>
      <c r="BJ2212" t="inlineStr">
        <is>
          <t>ТССЦ Московской обл., 302-0062, приказ Минстроя России №675/пр от 28.02.2017 № 256/пр</t>
        </is>
      </c>
      <c r="BM2212" t="n">
        <v>65007</v>
      </c>
      <c r="BN2212" t="n">
        <v>0</v>
      </c>
      <c r="BO2212" t="inlineStr">
        <is>
          <t>302-0062</t>
        </is>
      </c>
      <c r="BP2212" t="n">
        <v>1</v>
      </c>
      <c r="BQ2212" t="n">
        <v>6</v>
      </c>
      <c r="BR2212" t="n">
        <v>0</v>
      </c>
      <c r="BS2212" t="n">
        <v>1</v>
      </c>
      <c r="BT2212" t="n">
        <v>1</v>
      </c>
      <c r="BU2212" t="n">
        <v>1</v>
      </c>
      <c r="BV2212" t="n">
        <v>1</v>
      </c>
      <c r="BW2212" t="n">
        <v>1</v>
      </c>
      <c r="BX2212" t="n">
        <v>1</v>
      </c>
      <c r="BY2212" t="inlineStr"/>
      <c r="BZ2212" t="n">
        <v>103</v>
      </c>
      <c r="CA2212" t="n">
        <v>52</v>
      </c>
      <c r="CB2212" t="inlineStr"/>
      <c r="CE2212" t="n">
        <v>12</v>
      </c>
      <c r="CF2212" t="n">
        <v>0</v>
      </c>
      <c r="CG2212" t="n">
        <v>0</v>
      </c>
      <c r="CM2212" t="n">
        <v>0</v>
      </c>
      <c r="CN2212" t="inlineStr"/>
      <c r="CO2212" t="n">
        <v>0</v>
      </c>
      <c r="CP2212">
        <f>(P2212+Q2212+S2212)</f>
        <v/>
      </c>
      <c r="CQ2212">
        <f>AC2212*BC2212</f>
        <v/>
      </c>
      <c r="CR2212">
        <f>(ROUND((ROUND(((ET2212)*1),0)*BB2212),0)+ROUND((ROUND(((AE2212-(EU2212))*1),0)*BS2212),0))</f>
        <v/>
      </c>
      <c r="CS2212">
        <f>(ROUND((ROUND(((EU2212)*1),0)*BS2212),0)+ROUND((ROUND(((AE2212-(EU2212))*1),0)*BS2212),0))</f>
        <v/>
      </c>
      <c r="CT2212">
        <f>AF2212*BA2212</f>
        <v/>
      </c>
      <c r="CU2212">
        <f>AG2212</f>
        <v/>
      </c>
      <c r="CV2212">
        <f>AH2212</f>
        <v/>
      </c>
      <c r="CW2212">
        <f>AI2212</f>
        <v/>
      </c>
      <c r="CX2212">
        <f>AJ2212</f>
        <v/>
      </c>
      <c r="CY2212">
        <f>(((S2212+R2212)*AT2212)/100)</f>
        <v/>
      </c>
      <c r="CZ2212">
        <f>(((S2212+R2212)*AU2212)/100)</f>
        <v/>
      </c>
      <c r="DC2212" t="inlineStr"/>
      <c r="DD2212" t="inlineStr"/>
      <c r="DE2212" t="inlineStr"/>
      <c r="DF2212" t="inlineStr"/>
      <c r="DG2212" t="inlineStr"/>
      <c r="DH2212" t="inlineStr"/>
      <c r="DI2212" t="inlineStr"/>
      <c r="DJ2212" t="inlineStr"/>
      <c r="DK2212" t="inlineStr"/>
      <c r="DL2212" t="inlineStr"/>
      <c r="DM2212" t="inlineStr"/>
      <c r="DN2212" t="n">
        <v>0</v>
      </c>
      <c r="DO2212" t="n">
        <v>0</v>
      </c>
      <c r="DP2212" t="n">
        <v>1</v>
      </c>
      <c r="DQ2212" t="n">
        <v>1</v>
      </c>
      <c r="DU2212" t="n">
        <v>1010</v>
      </c>
      <c r="DV2212" t="inlineStr">
        <is>
          <t>шт.</t>
        </is>
      </c>
      <c r="DW2212" t="inlineStr">
        <is>
          <t>шт.</t>
        </is>
      </c>
      <c r="DX2212" t="n">
        <v>1</v>
      </c>
      <c r="DZ2212" t="inlineStr"/>
      <c r="EA2212" t="inlineStr"/>
      <c r="EB2212" t="inlineStr"/>
      <c r="EC2212" t="inlineStr"/>
      <c r="EE2212" t="n">
        <v>78726000</v>
      </c>
      <c r="EF2212" t="n">
        <v>6</v>
      </c>
      <c r="EG2212" t="inlineStr">
        <is>
          <t>Ремонтно-строительные работы</t>
        </is>
      </c>
      <c r="EH2212" t="n">
        <v>99</v>
      </c>
      <c r="EI2212" t="inlineStr">
        <is>
          <t>Внутренние санитарно-технические работы</t>
        </is>
      </c>
      <c r="EJ2212" t="n">
        <v>1</v>
      </c>
      <c r="EK2212" t="n">
        <v>65007</v>
      </c>
      <c r="EL2212" t="inlineStr">
        <is>
          <t>Внутренние санитарнотехнические работы: смена труб, санприборов, запорной арматуры и другое</t>
        </is>
      </c>
      <c r="EM2212" t="inlineStr">
        <is>
          <t>рФЕР-65</t>
        </is>
      </c>
      <c r="EO2212" t="inlineStr"/>
      <c r="EQ2212" t="n">
        <v>0</v>
      </c>
      <c r="ER2212" t="n">
        <v>28.53</v>
      </c>
      <c r="ES2212" t="n">
        <v>28.53</v>
      </c>
      <c r="ET2212" t="n">
        <v>0</v>
      </c>
      <c r="EU2212" t="n">
        <v>0</v>
      </c>
      <c r="EV2212" t="n">
        <v>0</v>
      </c>
      <c r="EW2212" t="n">
        <v>0</v>
      </c>
      <c r="EX2212" t="n">
        <v>0</v>
      </c>
      <c r="FQ2212" t="n">
        <v>0</v>
      </c>
      <c r="FR2212" t="n">
        <v>0</v>
      </c>
      <c r="FS2212" t="n">
        <v>0</v>
      </c>
      <c r="FX2212" t="n">
        <v>103</v>
      </c>
      <c r="FY2212" t="n">
        <v>52</v>
      </c>
      <c r="GA2212" t="inlineStr"/>
      <c r="GD2212" t="n">
        <v>1</v>
      </c>
      <c r="GF2212" t="n">
        <v>-1687406522</v>
      </c>
      <c r="GG2212" t="n">
        <v>2</v>
      </c>
      <c r="GH2212" t="n">
        <v>1</v>
      </c>
      <c r="GI2212" t="n">
        <v>2</v>
      </c>
      <c r="GJ2212" t="n">
        <v>0</v>
      </c>
      <c r="GK2212" t="n">
        <v>0</v>
      </c>
      <c r="GL2212">
        <f>ROUND(IF(AND(BH2212=3,BI2212=3,FS2212&lt;&gt;0),P2212,0),0)</f>
        <v/>
      </c>
      <c r="GM2212">
        <f>ROUND(O2212+X2212+Y2212,0)+GX2212</f>
        <v/>
      </c>
      <c r="GN2212">
        <f>IF(OR(BI2212=0,BI2212=1),GM2212-GX2212,0)</f>
        <v/>
      </c>
      <c r="GO2212">
        <f>IF(BI2212=2,GM2212-GX2212,0)</f>
        <v/>
      </c>
      <c r="GP2212">
        <f>IF(BI2212=4,GM2212-GX2212,0)</f>
        <v/>
      </c>
      <c r="GR2212" t="n">
        <v>0</v>
      </c>
      <c r="GS2212" t="n">
        <v>3</v>
      </c>
      <c r="GT2212" t="n">
        <v>0</v>
      </c>
      <c r="GU2212" t="inlineStr"/>
      <c r="GV2212">
        <f>ROUND((GT2212),2)</f>
        <v/>
      </c>
      <c r="GW2212" t="n">
        <v>1</v>
      </c>
      <c r="GX2212">
        <f>ROUND(HC2212*I2212,0)</f>
        <v/>
      </c>
      <c r="HA2212" t="n">
        <v>0</v>
      </c>
      <c r="HB2212" t="n">
        <v>0</v>
      </c>
      <c r="HC2212">
        <f>GV2212*GW2212</f>
        <v/>
      </c>
      <c r="HE2212" t="inlineStr"/>
      <c r="HF2212" t="inlineStr"/>
      <c r="HM2212" t="inlineStr"/>
      <c r="HN2212" t="inlineStr">
        <is>
          <t>Пр/812-099.2-1</t>
        </is>
      </c>
      <c r="HO2212" t="inlineStr">
        <is>
          <t>Пр/774-099.2</t>
        </is>
      </c>
      <c r="HP2212" t="inlineStr">
        <is>
          <t>Внутренние санитарнотехнические работы: смена труб, санприборов, запорной арматуры и другое</t>
        </is>
      </c>
      <c r="HQ2212" t="inlineStr">
        <is>
          <t>Внутренние санитарнотехнические работы: смена труб, санприборов, запорной арматуры и другое</t>
        </is>
      </c>
      <c r="HS2212" t="n">
        <v>0</v>
      </c>
      <c r="IK2212" t="n">
        <v>0</v>
      </c>
    </row>
    <row r="2213"/>
    <row r="2214">
      <c r="A2214" s="435" t="n">
        <v>51</v>
      </c>
      <c r="B2214" s="435">
        <f>B2201</f>
        <v/>
      </c>
      <c r="C2214" s="435">
        <f>A2201</f>
        <v/>
      </c>
      <c r="D2214" s="435">
        <f>ROW(A2201)</f>
        <v/>
      </c>
      <c r="E2214" s="435" t="n"/>
      <c r="F2214" s="435">
        <f>IF(F2201&lt;&gt;"",F2201,"")</f>
        <v/>
      </c>
      <c r="G2214" s="435">
        <f>IF(G2201&lt;&gt;"",G2201,"")</f>
        <v/>
      </c>
      <c r="H2214" s="435" t="n">
        <v>0</v>
      </c>
      <c r="I2214" s="435" t="n"/>
      <c r="J2214" s="435" t="n"/>
      <c r="K2214" s="435" t="n"/>
      <c r="L2214" s="435" t="n"/>
      <c r="M2214" s="435" t="n"/>
      <c r="N2214" s="435" t="n"/>
      <c r="O2214" s="435" t="n">
        <v>0</v>
      </c>
      <c r="P2214" s="435" t="n">
        <v>0</v>
      </c>
      <c r="Q2214" s="435" t="n">
        <v>0</v>
      </c>
      <c r="R2214" s="435" t="n">
        <v>0</v>
      </c>
      <c r="S2214" s="435" t="n">
        <v>0</v>
      </c>
      <c r="T2214" s="435" t="n">
        <v>0</v>
      </c>
      <c r="U2214" s="435" t="n">
        <v>0</v>
      </c>
      <c r="V2214" s="435" t="n">
        <v>0</v>
      </c>
      <c r="W2214" s="435" t="n">
        <v>0</v>
      </c>
      <c r="X2214" s="435" t="n">
        <v>0</v>
      </c>
      <c r="Y2214" s="435" t="n">
        <v>0</v>
      </c>
      <c r="Z2214" s="435" t="n"/>
      <c r="AA2214" s="435" t="n"/>
      <c r="AB2214" s="435" t="n"/>
      <c r="AC2214" s="435" t="n"/>
      <c r="AD2214" s="435" t="n"/>
      <c r="AE2214" s="435" t="n"/>
      <c r="AF2214" s="435" t="n"/>
      <c r="AG2214" s="435" t="n"/>
      <c r="AH2214" s="435" t="n"/>
      <c r="AI2214" s="435" t="n"/>
      <c r="AJ2214" s="435" t="n"/>
      <c r="AK2214" s="435" t="n"/>
      <c r="AL2214" s="435" t="n"/>
      <c r="AM2214" s="435" t="n"/>
      <c r="AN2214" s="435" t="n"/>
      <c r="AO2214" s="435">
        <f>ROUND(BX2214,0)</f>
        <v/>
      </c>
      <c r="AP2214" s="435">
        <f>ROUND(BY2214,0)</f>
        <v/>
      </c>
      <c r="AQ2214" s="435">
        <f>ROUND(BZ2214,0)</f>
        <v/>
      </c>
      <c r="AR2214" s="435">
        <f>ROUND(CA2214,0)</f>
        <v/>
      </c>
      <c r="AS2214" s="435">
        <f>ROUND(CB2214,0)</f>
        <v/>
      </c>
      <c r="AT2214" s="435">
        <f>ROUND(CC2214,0)</f>
        <v/>
      </c>
      <c r="AU2214" s="435">
        <f>ROUND(CD2214,0)</f>
        <v/>
      </c>
      <c r="AV2214" s="435">
        <f>ROUND(CE2214,0)</f>
        <v/>
      </c>
      <c r="AW2214" s="435">
        <f>ROUND(CF2214,0)</f>
        <v/>
      </c>
      <c r="AX2214" s="435">
        <f>ROUND(CG2214,0)</f>
        <v/>
      </c>
      <c r="AY2214" s="435">
        <f>ROUND(CH2214,0)</f>
        <v/>
      </c>
      <c r="AZ2214" s="435">
        <f>ROUND(CI2214,0)</f>
        <v/>
      </c>
      <c r="BA2214" s="435">
        <f>ROUND(CJ2214,0)</f>
        <v/>
      </c>
      <c r="BB2214" s="435">
        <f>ROUND(CK2214,0)</f>
        <v/>
      </c>
      <c r="BC2214" s="435">
        <f>ROUND(CL2214,0)</f>
        <v/>
      </c>
      <c r="BD2214" s="435">
        <f>ROUND(CM2214,0)</f>
        <v/>
      </c>
      <c r="BE2214" s="435" t="n"/>
      <c r="BF2214" s="435" t="n"/>
      <c r="BG2214" s="435" t="n"/>
      <c r="BH2214" s="435" t="n"/>
      <c r="BI2214" s="435" t="n"/>
      <c r="BJ2214" s="435" t="n"/>
      <c r="BK2214" s="435" t="n"/>
      <c r="BL2214" s="435" t="n"/>
      <c r="BM2214" s="435" t="n"/>
      <c r="BN2214" s="435" t="n"/>
      <c r="BO2214" s="435" t="n"/>
      <c r="BP2214" s="435" t="n"/>
      <c r="BQ2214" s="435" t="n"/>
      <c r="BR2214" s="435" t="n"/>
      <c r="BS2214" s="435" t="n"/>
      <c r="BT2214" s="435" t="n"/>
      <c r="BU2214" s="435" t="n"/>
      <c r="BV2214" s="435" t="n"/>
      <c r="BW2214" s="435" t="n"/>
      <c r="BX2214" s="435" t="n"/>
      <c r="BY2214" s="435" t="n"/>
      <c r="BZ2214" s="435" t="n"/>
      <c r="CA2214" s="435" t="n"/>
      <c r="CB2214" s="435" t="n"/>
      <c r="CC2214" s="435" t="n"/>
      <c r="CD2214" s="435" t="n"/>
      <c r="CE2214" s="435" t="n"/>
      <c r="CF2214" s="435" t="n"/>
      <c r="CG2214" s="435" t="n"/>
      <c r="CH2214" s="435" t="n"/>
      <c r="CI2214" s="435" t="n"/>
      <c r="CJ2214" s="435" t="n"/>
      <c r="CK2214" s="435" t="n"/>
      <c r="CL2214" s="435" t="n"/>
      <c r="CM2214" s="435" t="n"/>
      <c r="CN2214" s="435" t="n"/>
      <c r="CO2214" s="435" t="n"/>
      <c r="CP2214" s="435" t="n"/>
      <c r="CQ2214" s="435" t="n"/>
      <c r="CR2214" s="435" t="n"/>
      <c r="CS2214" s="435" t="n"/>
      <c r="CT2214" s="435" t="n"/>
      <c r="CU2214" s="435" t="n"/>
      <c r="CV2214" s="435" t="n"/>
      <c r="CW2214" s="435" t="n"/>
      <c r="CX2214" s="435" t="n"/>
      <c r="CY2214" s="435" t="n"/>
      <c r="CZ2214" s="435" t="n"/>
      <c r="DA2214" s="435" t="n"/>
      <c r="DB2214" s="435" t="n"/>
      <c r="DC2214" s="435" t="n"/>
      <c r="DD2214" s="435" t="n"/>
      <c r="DE2214" s="435" t="n"/>
      <c r="DF2214" s="435" t="n"/>
      <c r="DG2214" s="436" t="n"/>
      <c r="DH2214" s="436" t="n"/>
      <c r="DI2214" s="436" t="n"/>
      <c r="DJ2214" s="436" t="n"/>
      <c r="DK2214" s="436" t="n"/>
      <c r="DL2214" s="436" t="n"/>
      <c r="DM2214" s="436" t="n"/>
      <c r="DN2214" s="436" t="n"/>
      <c r="DO2214" s="436" t="n"/>
      <c r="DP2214" s="436" t="n"/>
      <c r="DQ2214" s="436" t="n"/>
      <c r="DR2214" s="436" t="n"/>
      <c r="DS2214" s="436" t="n"/>
      <c r="DT2214" s="436" t="n"/>
      <c r="DU2214" s="436" t="n"/>
      <c r="DV2214" s="436" t="n"/>
      <c r="DW2214" s="436" t="n"/>
      <c r="DX2214" s="436" t="n"/>
      <c r="DY2214" s="436" t="n"/>
      <c r="DZ2214" s="436" t="n"/>
      <c r="EA2214" s="436" t="n"/>
      <c r="EB2214" s="436" t="n"/>
      <c r="EC2214" s="436" t="n"/>
      <c r="ED2214" s="436" t="n"/>
      <c r="EE2214" s="436" t="n"/>
      <c r="EF2214" s="436" t="n"/>
      <c r="EG2214" s="436" t="n"/>
      <c r="EH2214" s="436" t="n"/>
      <c r="EI2214" s="436" t="n"/>
      <c r="EJ2214" s="436" t="n"/>
      <c r="EK2214" s="436" t="n"/>
      <c r="EL2214" s="436" t="n"/>
      <c r="EM2214" s="436" t="n"/>
      <c r="EN2214" s="436" t="n"/>
      <c r="EO2214" s="436" t="n"/>
      <c r="EP2214" s="436" t="n"/>
      <c r="EQ2214" s="436" t="n"/>
      <c r="ER2214" s="436" t="n"/>
      <c r="ES2214" s="436" t="n"/>
      <c r="ET2214" s="436" t="n"/>
      <c r="EU2214" s="436" t="n"/>
      <c r="EV2214" s="436" t="n"/>
      <c r="EW2214" s="436" t="n"/>
      <c r="EX2214" s="436" t="n"/>
      <c r="EY2214" s="436" t="n"/>
      <c r="EZ2214" s="436" t="n"/>
      <c r="FA2214" s="436" t="n"/>
      <c r="FB2214" s="436" t="n"/>
      <c r="FC2214" s="436" t="n"/>
      <c r="FD2214" s="436" t="n"/>
      <c r="FE2214" s="436" t="n"/>
      <c r="FF2214" s="436" t="n"/>
      <c r="FG2214" s="436" t="n"/>
      <c r="FH2214" s="436" t="n"/>
      <c r="FI2214" s="436" t="n"/>
      <c r="FJ2214" s="436" t="n"/>
      <c r="FK2214" s="436" t="n"/>
      <c r="FL2214" s="436" t="n"/>
      <c r="FM2214" s="436" t="n"/>
      <c r="FN2214" s="436" t="n"/>
      <c r="FO2214" s="436" t="n"/>
      <c r="FP2214" s="436" t="n"/>
      <c r="FQ2214" s="436" t="n"/>
      <c r="FR2214" s="436" t="n"/>
      <c r="FS2214" s="436" t="n"/>
      <c r="FT2214" s="436" t="n"/>
      <c r="FU2214" s="436" t="n"/>
      <c r="FV2214" s="436" t="n"/>
      <c r="FW2214" s="436" t="n"/>
      <c r="FX2214" s="436" t="n"/>
      <c r="FY2214" s="436" t="n"/>
      <c r="FZ2214" s="436" t="n"/>
      <c r="GA2214" s="436" t="n"/>
      <c r="GB2214" s="436" t="n"/>
      <c r="GC2214" s="436" t="n"/>
      <c r="GD2214" s="436" t="n"/>
      <c r="GE2214" s="436" t="n"/>
      <c r="GF2214" s="436" t="n"/>
      <c r="GG2214" s="436" t="n"/>
      <c r="GH2214" s="436" t="n"/>
      <c r="GI2214" s="436" t="n"/>
      <c r="GJ2214" s="436" t="n"/>
      <c r="GK2214" s="436" t="n"/>
      <c r="GL2214" s="436" t="n"/>
      <c r="GM2214" s="436" t="n"/>
      <c r="GN2214" s="436" t="n"/>
      <c r="GO2214" s="436" t="n"/>
      <c r="GP2214" s="436" t="n"/>
      <c r="GQ2214" s="436" t="n"/>
      <c r="GR2214" s="436" t="n"/>
      <c r="GS2214" s="436" t="n"/>
      <c r="GT2214" s="436" t="n"/>
      <c r="GU2214" s="436" t="n"/>
      <c r="GV2214" s="436" t="n"/>
      <c r="GW2214" s="436" t="n"/>
      <c r="GX2214" s="436" t="n">
        <v>0</v>
      </c>
    </row>
    <row r="2215"/>
    <row r="2216">
      <c r="A2216" s="437" t="n">
        <v>50</v>
      </c>
      <c r="B2216" s="437" t="n">
        <v>0</v>
      </c>
      <c r="C2216" s="437" t="n">
        <v>0</v>
      </c>
      <c r="D2216" s="437" t="n">
        <v>1</v>
      </c>
      <c r="E2216" s="437" t="n">
        <v>201</v>
      </c>
      <c r="F2216" s="437">
        <f>ROUND(Source!O2214,O2216)</f>
        <v/>
      </c>
      <c r="G2216" s="437" t="inlineStr">
        <is>
          <t>ПЗ</t>
        </is>
      </c>
      <c r="H2216" s="437" t="inlineStr">
        <is>
          <t>Прямые затраты</t>
        </is>
      </c>
      <c r="I2216" s="437" t="n"/>
      <c r="J2216" s="437" t="n"/>
      <c r="K2216" s="437" t="n">
        <v>201</v>
      </c>
      <c r="L2216" s="437" t="n">
        <v>1</v>
      </c>
      <c r="M2216" s="437" t="n">
        <v>3</v>
      </c>
      <c r="N2216" s="437" t="inlineStr"/>
      <c r="O2216" s="437" t="n">
        <v>0</v>
      </c>
      <c r="P2216" s="437" t="n"/>
      <c r="Q2216" s="437" t="n"/>
      <c r="R2216" s="437" t="n"/>
      <c r="S2216" s="437" t="n"/>
      <c r="T2216" s="437" t="n"/>
      <c r="U2216" s="437" t="n"/>
      <c r="V2216" s="437" t="n"/>
      <c r="W2216" s="437" t="n">
        <v>0</v>
      </c>
      <c r="X2216" s="437" t="n">
        <v>1</v>
      </c>
      <c r="Y2216" s="437" t="n">
        <v>0</v>
      </c>
      <c r="Z2216" s="437" t="n"/>
      <c r="AA2216" s="437" t="n"/>
      <c r="AB2216" s="437" t="n"/>
    </row>
    <row r="2217">
      <c r="A2217" s="437" t="n">
        <v>50</v>
      </c>
      <c r="B2217" s="437" t="n">
        <v>0</v>
      </c>
      <c r="C2217" s="437" t="n">
        <v>0</v>
      </c>
      <c r="D2217" s="437" t="n">
        <v>1</v>
      </c>
      <c r="E2217" s="437" t="n">
        <v>202</v>
      </c>
      <c r="F2217" s="437">
        <f>ROUND(Source!P2214,O2217)</f>
        <v/>
      </c>
      <c r="G2217" s="437" t="inlineStr">
        <is>
          <t>СтМатОб</t>
        </is>
      </c>
      <c r="H2217" s="437" t="inlineStr">
        <is>
          <t>Стоимость материальных ресурсов (всего)</t>
        </is>
      </c>
      <c r="I2217" s="437" t="n"/>
      <c r="J2217" s="437" t="n"/>
      <c r="K2217" s="437" t="n">
        <v>202</v>
      </c>
      <c r="L2217" s="437" t="n">
        <v>2</v>
      </c>
      <c r="M2217" s="437" t="n">
        <v>3</v>
      </c>
      <c r="N2217" s="437" t="inlineStr"/>
      <c r="O2217" s="437" t="n">
        <v>0</v>
      </c>
      <c r="P2217" s="437" t="n"/>
      <c r="Q2217" s="437" t="n"/>
      <c r="R2217" s="437" t="n"/>
      <c r="S2217" s="437" t="n"/>
      <c r="T2217" s="437" t="n"/>
      <c r="U2217" s="437" t="n"/>
      <c r="V2217" s="437" t="n"/>
      <c r="W2217" s="437" t="n">
        <v>0</v>
      </c>
      <c r="X2217" s="437" t="n">
        <v>1</v>
      </c>
      <c r="Y2217" s="437" t="n">
        <v>0</v>
      </c>
      <c r="Z2217" s="437" t="n"/>
      <c r="AA2217" s="437" t="n"/>
      <c r="AB2217" s="437" t="n"/>
    </row>
    <row r="2218">
      <c r="A2218" s="437" t="n">
        <v>50</v>
      </c>
      <c r="B2218" s="437" t="n">
        <v>0</v>
      </c>
      <c r="C2218" s="437" t="n">
        <v>0</v>
      </c>
      <c r="D2218" s="437" t="n">
        <v>1</v>
      </c>
      <c r="E2218" s="437" t="n">
        <v>222</v>
      </c>
      <c r="F2218" s="437">
        <f>ROUND(Source!AO2214,O2218)</f>
        <v/>
      </c>
      <c r="G2218" s="437" t="inlineStr">
        <is>
          <t>СтМатОбЗак</t>
        </is>
      </c>
      <c r="H2218" s="437" t="inlineStr">
        <is>
          <t>Стоимость материалов и оборудования заказчика</t>
        </is>
      </c>
      <c r="I2218" s="437" t="n"/>
      <c r="J2218" s="437" t="n"/>
      <c r="K2218" s="437" t="n">
        <v>222</v>
      </c>
      <c r="L2218" s="437" t="n">
        <v>3</v>
      </c>
      <c r="M2218" s="437" t="n">
        <v>3</v>
      </c>
      <c r="N2218" s="437" t="inlineStr"/>
      <c r="O2218" s="437" t="n">
        <v>0</v>
      </c>
      <c r="P2218" s="437" t="n"/>
      <c r="Q2218" s="437" t="n"/>
      <c r="R2218" s="437" t="n"/>
      <c r="S2218" s="437" t="n"/>
      <c r="T2218" s="437" t="n"/>
      <c r="U2218" s="437" t="n"/>
      <c r="V2218" s="437" t="n"/>
      <c r="W2218" s="437" t="n">
        <v>0</v>
      </c>
      <c r="X2218" s="437" t="n">
        <v>1</v>
      </c>
      <c r="Y2218" s="437" t="n">
        <v>0</v>
      </c>
      <c r="Z2218" s="437" t="n"/>
      <c r="AA2218" s="437" t="n"/>
      <c r="AB2218" s="437" t="n"/>
    </row>
    <row r="2219">
      <c r="A2219" s="437" t="n">
        <v>50</v>
      </c>
      <c r="B2219" s="437" t="n">
        <v>0</v>
      </c>
      <c r="C2219" s="437" t="n">
        <v>0</v>
      </c>
      <c r="D2219" s="437" t="n">
        <v>1</v>
      </c>
      <c r="E2219" s="437" t="n">
        <v>225</v>
      </c>
      <c r="F2219" s="437">
        <f>ROUND(Source!AV2214,O2219)</f>
        <v/>
      </c>
      <c r="G2219" s="437" t="inlineStr">
        <is>
          <t>СтМатОбПод</t>
        </is>
      </c>
      <c r="H2219" s="437" t="inlineStr">
        <is>
          <t>Стоимость материалов и оборудования подрядчика</t>
        </is>
      </c>
      <c r="I2219" s="437" t="n"/>
      <c r="J2219" s="437" t="n"/>
      <c r="K2219" s="437" t="n">
        <v>225</v>
      </c>
      <c r="L2219" s="437" t="n">
        <v>4</v>
      </c>
      <c r="M2219" s="437" t="n">
        <v>3</v>
      </c>
      <c r="N2219" s="437" t="inlineStr"/>
      <c r="O2219" s="437" t="n">
        <v>0</v>
      </c>
      <c r="P2219" s="437" t="n"/>
      <c r="Q2219" s="437" t="n"/>
      <c r="R2219" s="437" t="n"/>
      <c r="S2219" s="437" t="n"/>
      <c r="T2219" s="437" t="n"/>
      <c r="U2219" s="437" t="n"/>
      <c r="V2219" s="437" t="n"/>
      <c r="W2219" s="437" t="n">
        <v>0</v>
      </c>
      <c r="X2219" s="437" t="n">
        <v>1</v>
      </c>
      <c r="Y2219" s="437" t="n">
        <v>0</v>
      </c>
      <c r="Z2219" s="437" t="n"/>
      <c r="AA2219" s="437" t="n"/>
      <c r="AB2219" s="437" t="n"/>
    </row>
    <row r="2220">
      <c r="A2220" s="437" t="n">
        <v>50</v>
      </c>
      <c r="B2220" s="437" t="n">
        <v>0</v>
      </c>
      <c r="C2220" s="437" t="n">
        <v>0</v>
      </c>
      <c r="D2220" s="437" t="n">
        <v>1</v>
      </c>
      <c r="E2220" s="437" t="n">
        <v>226</v>
      </c>
      <c r="F2220" s="437">
        <f>ROUND(Source!AW2214,O2220)</f>
        <v/>
      </c>
      <c r="G2220" s="437" t="inlineStr">
        <is>
          <t>СтМат</t>
        </is>
      </c>
      <c r="H2220" s="437" t="inlineStr">
        <is>
          <t>Стоимость материалов (всего)</t>
        </is>
      </c>
      <c r="I2220" s="437" t="n"/>
      <c r="J2220" s="437" t="n"/>
      <c r="K2220" s="437" t="n">
        <v>226</v>
      </c>
      <c r="L2220" s="437" t="n">
        <v>5</v>
      </c>
      <c r="M2220" s="437" t="n">
        <v>3</v>
      </c>
      <c r="N2220" s="437" t="inlineStr"/>
      <c r="O2220" s="437" t="n">
        <v>0</v>
      </c>
      <c r="P2220" s="437" t="n"/>
      <c r="Q2220" s="437" t="n"/>
      <c r="R2220" s="437" t="n"/>
      <c r="S2220" s="437" t="n"/>
      <c r="T2220" s="437" t="n"/>
      <c r="U2220" s="437" t="n"/>
      <c r="V2220" s="437" t="n"/>
      <c r="W2220" s="437" t="n">
        <v>0</v>
      </c>
      <c r="X2220" s="437" t="n">
        <v>1</v>
      </c>
      <c r="Y2220" s="437" t="n">
        <v>0</v>
      </c>
      <c r="Z2220" s="437" t="n"/>
      <c r="AA2220" s="437" t="n"/>
      <c r="AB2220" s="437" t="n"/>
    </row>
    <row r="2221">
      <c r="A2221" s="437" t="n">
        <v>50</v>
      </c>
      <c r="B2221" s="437" t="n">
        <v>0</v>
      </c>
      <c r="C2221" s="437" t="n">
        <v>0</v>
      </c>
      <c r="D2221" s="437" t="n">
        <v>1</v>
      </c>
      <c r="E2221" s="437" t="n">
        <v>227</v>
      </c>
      <c r="F2221" s="437">
        <f>ROUND(Source!AX2214,O2221)</f>
        <v/>
      </c>
      <c r="G2221" s="437" t="inlineStr">
        <is>
          <t>СтМатЗак</t>
        </is>
      </c>
      <c r="H2221" s="437" t="inlineStr">
        <is>
          <t>Стоимость материалов заказчика</t>
        </is>
      </c>
      <c r="I2221" s="437" t="n"/>
      <c r="J2221" s="437" t="n"/>
      <c r="K2221" s="437" t="n">
        <v>227</v>
      </c>
      <c r="L2221" s="437" t="n">
        <v>6</v>
      </c>
      <c r="M2221" s="437" t="n">
        <v>3</v>
      </c>
      <c r="N2221" s="437" t="inlineStr"/>
      <c r="O2221" s="437" t="n">
        <v>0</v>
      </c>
      <c r="P2221" s="437" t="n"/>
      <c r="Q2221" s="437" t="n"/>
      <c r="R2221" s="437" t="n"/>
      <c r="S2221" s="437" t="n"/>
      <c r="T2221" s="437" t="n"/>
      <c r="U2221" s="437" t="n"/>
      <c r="V2221" s="437" t="n"/>
      <c r="W2221" s="437" t="n">
        <v>0</v>
      </c>
      <c r="X2221" s="437" t="n">
        <v>1</v>
      </c>
      <c r="Y2221" s="437" t="n">
        <v>0</v>
      </c>
      <c r="Z2221" s="437" t="n"/>
      <c r="AA2221" s="437" t="n"/>
      <c r="AB2221" s="437" t="n"/>
    </row>
    <row r="2222">
      <c r="A2222" s="437" t="n">
        <v>50</v>
      </c>
      <c r="B2222" s="437" t="n">
        <v>0</v>
      </c>
      <c r="C2222" s="437" t="n">
        <v>0</v>
      </c>
      <c r="D2222" s="437" t="n">
        <v>1</v>
      </c>
      <c r="E2222" s="437" t="n">
        <v>228</v>
      </c>
      <c r="F2222" s="437">
        <f>ROUND(Source!AY2214,O2222)</f>
        <v/>
      </c>
      <c r="G2222" s="437" t="inlineStr">
        <is>
          <t>СтМатПод</t>
        </is>
      </c>
      <c r="H2222" s="437" t="inlineStr">
        <is>
          <t>Стоимость материалов подрядчика</t>
        </is>
      </c>
      <c r="I2222" s="437" t="n"/>
      <c r="J2222" s="437" t="n"/>
      <c r="K2222" s="437" t="n">
        <v>228</v>
      </c>
      <c r="L2222" s="437" t="n">
        <v>7</v>
      </c>
      <c r="M2222" s="437" t="n">
        <v>3</v>
      </c>
      <c r="N2222" s="437" t="inlineStr"/>
      <c r="O2222" s="437" t="n">
        <v>0</v>
      </c>
      <c r="P2222" s="437" t="n"/>
      <c r="Q2222" s="437" t="n"/>
      <c r="R2222" s="437" t="n"/>
      <c r="S2222" s="437" t="n"/>
      <c r="T2222" s="437" t="n"/>
      <c r="U2222" s="437" t="n"/>
      <c r="V2222" s="437" t="n"/>
      <c r="W2222" s="437" t="n">
        <v>0</v>
      </c>
      <c r="X2222" s="437" t="n">
        <v>1</v>
      </c>
      <c r="Y2222" s="437" t="n">
        <v>0</v>
      </c>
      <c r="Z2222" s="437" t="n"/>
      <c r="AA2222" s="437" t="n"/>
      <c r="AB2222" s="437" t="n"/>
    </row>
    <row r="2223">
      <c r="A2223" s="437" t="n">
        <v>50</v>
      </c>
      <c r="B2223" s="437" t="n">
        <v>0</v>
      </c>
      <c r="C2223" s="437" t="n">
        <v>0</v>
      </c>
      <c r="D2223" s="437" t="n">
        <v>1</v>
      </c>
      <c r="E2223" s="437" t="n">
        <v>216</v>
      </c>
      <c r="F2223" s="437">
        <f>ROUND(Source!AP2214,O2223)</f>
        <v/>
      </c>
      <c r="G2223" s="437" t="inlineStr">
        <is>
          <t>Оборуд</t>
        </is>
      </c>
      <c r="H2223" s="437" t="inlineStr">
        <is>
          <t>Стоимость оборудования (всего)</t>
        </is>
      </c>
      <c r="I2223" s="437" t="n"/>
      <c r="J2223" s="437" t="n"/>
      <c r="K2223" s="437" t="n">
        <v>216</v>
      </c>
      <c r="L2223" s="437" t="n">
        <v>8</v>
      </c>
      <c r="M2223" s="437" t="n">
        <v>3</v>
      </c>
      <c r="N2223" s="437" t="inlineStr"/>
      <c r="O2223" s="437" t="n">
        <v>0</v>
      </c>
      <c r="P2223" s="437" t="n"/>
      <c r="Q2223" s="437" t="n"/>
      <c r="R2223" s="437" t="n"/>
      <c r="S2223" s="437" t="n"/>
      <c r="T2223" s="437" t="n"/>
      <c r="U2223" s="437" t="n"/>
      <c r="V2223" s="437" t="n"/>
      <c r="W2223" s="437" t="n">
        <v>0</v>
      </c>
      <c r="X2223" s="437" t="n">
        <v>1</v>
      </c>
      <c r="Y2223" s="437" t="n">
        <v>0</v>
      </c>
      <c r="Z2223" s="437" t="n"/>
      <c r="AA2223" s="437" t="n"/>
      <c r="AB2223" s="437" t="n"/>
    </row>
    <row r="2224">
      <c r="A2224" s="437" t="n">
        <v>50</v>
      </c>
      <c r="B2224" s="437" t="n">
        <v>0</v>
      </c>
      <c r="C2224" s="437" t="n">
        <v>0</v>
      </c>
      <c r="D2224" s="437" t="n">
        <v>1</v>
      </c>
      <c r="E2224" s="437" t="n">
        <v>223</v>
      </c>
      <c r="F2224" s="437">
        <f>ROUND(Source!AQ2214,O2224)</f>
        <v/>
      </c>
      <c r="G2224" s="437" t="inlineStr">
        <is>
          <t>ОборудЗак</t>
        </is>
      </c>
      <c r="H2224" s="437" t="inlineStr">
        <is>
          <t>Стоимость оборудования заказчика</t>
        </is>
      </c>
      <c r="I2224" s="437" t="n"/>
      <c r="J2224" s="437" t="n"/>
      <c r="K2224" s="437" t="n">
        <v>223</v>
      </c>
      <c r="L2224" s="437" t="n">
        <v>9</v>
      </c>
      <c r="M2224" s="437" t="n">
        <v>3</v>
      </c>
      <c r="N2224" s="437" t="inlineStr"/>
      <c r="O2224" s="437" t="n">
        <v>0</v>
      </c>
      <c r="P2224" s="437" t="n"/>
      <c r="Q2224" s="437" t="n"/>
      <c r="R2224" s="437" t="n"/>
      <c r="S2224" s="437" t="n"/>
      <c r="T2224" s="437" t="n"/>
      <c r="U2224" s="437" t="n"/>
      <c r="V2224" s="437" t="n"/>
      <c r="W2224" s="437" t="n">
        <v>0</v>
      </c>
      <c r="X2224" s="437" t="n">
        <v>1</v>
      </c>
      <c r="Y2224" s="437" t="n">
        <v>0</v>
      </c>
      <c r="Z2224" s="437" t="n"/>
      <c r="AA2224" s="437" t="n"/>
      <c r="AB2224" s="437" t="n"/>
    </row>
    <row r="2225">
      <c r="A2225" s="437" t="n">
        <v>50</v>
      </c>
      <c r="B2225" s="437" t="n">
        <v>0</v>
      </c>
      <c r="C2225" s="437" t="n">
        <v>0</v>
      </c>
      <c r="D2225" s="437" t="n">
        <v>1</v>
      </c>
      <c r="E2225" s="437" t="n">
        <v>229</v>
      </c>
      <c r="F2225" s="437">
        <f>ROUND(Source!AZ2214,O2225)</f>
        <v/>
      </c>
      <c r="G2225" s="437" t="inlineStr">
        <is>
          <t>ОборудПод</t>
        </is>
      </c>
      <c r="H2225" s="437" t="inlineStr">
        <is>
          <t>Стоимость оборудования подрядчика</t>
        </is>
      </c>
      <c r="I2225" s="437" t="n"/>
      <c r="J2225" s="437" t="n"/>
      <c r="K2225" s="437" t="n">
        <v>229</v>
      </c>
      <c r="L2225" s="437" t="n">
        <v>10</v>
      </c>
      <c r="M2225" s="437" t="n">
        <v>3</v>
      </c>
      <c r="N2225" s="437" t="inlineStr"/>
      <c r="O2225" s="437" t="n">
        <v>0</v>
      </c>
      <c r="P2225" s="437" t="n"/>
      <c r="Q2225" s="437" t="n"/>
      <c r="R2225" s="437" t="n"/>
      <c r="S2225" s="437" t="n"/>
      <c r="T2225" s="437" t="n"/>
      <c r="U2225" s="437" t="n"/>
      <c r="V2225" s="437" t="n"/>
      <c r="W2225" s="437" t="n">
        <v>0</v>
      </c>
      <c r="X2225" s="437" t="n">
        <v>1</v>
      </c>
      <c r="Y2225" s="437" t="n">
        <v>0</v>
      </c>
      <c r="Z2225" s="437" t="n"/>
      <c r="AA2225" s="437" t="n"/>
      <c r="AB2225" s="437" t="n"/>
    </row>
    <row r="2226">
      <c r="A2226" s="437" t="n">
        <v>50</v>
      </c>
      <c r="B2226" s="437" t="n">
        <v>0</v>
      </c>
      <c r="C2226" s="437" t="n">
        <v>0</v>
      </c>
      <c r="D2226" s="437" t="n">
        <v>1</v>
      </c>
      <c r="E2226" s="437" t="n">
        <v>203</v>
      </c>
      <c r="F2226" s="437">
        <f>ROUND(Source!Q2214,O2226)</f>
        <v/>
      </c>
      <c r="G2226" s="437" t="inlineStr">
        <is>
          <t>ЭММ</t>
        </is>
      </c>
      <c r="H2226" s="437" t="inlineStr">
        <is>
          <t>Эксплуатация машин</t>
        </is>
      </c>
      <c r="I2226" s="437" t="n"/>
      <c r="J2226" s="437" t="n"/>
      <c r="K2226" s="437" t="n">
        <v>203</v>
      </c>
      <c r="L2226" s="437" t="n">
        <v>11</v>
      </c>
      <c r="M2226" s="437" t="n">
        <v>3</v>
      </c>
      <c r="N2226" s="437" t="inlineStr"/>
      <c r="O2226" s="437" t="n">
        <v>0</v>
      </c>
      <c r="P2226" s="437" t="n"/>
      <c r="Q2226" s="437" t="n"/>
      <c r="R2226" s="437" t="n"/>
      <c r="S2226" s="437" t="n"/>
      <c r="T2226" s="437" t="n"/>
      <c r="U2226" s="437" t="n"/>
      <c r="V2226" s="437" t="n"/>
      <c r="W2226" s="437" t="n">
        <v>0</v>
      </c>
      <c r="X2226" s="437" t="n">
        <v>1</v>
      </c>
      <c r="Y2226" s="437" t="n">
        <v>0</v>
      </c>
      <c r="Z2226" s="437" t="n"/>
      <c r="AA2226" s="437" t="n"/>
      <c r="AB2226" s="437" t="n"/>
    </row>
    <row r="2227">
      <c r="A2227" s="437" t="n">
        <v>50</v>
      </c>
      <c r="B2227" s="437" t="n">
        <v>0</v>
      </c>
      <c r="C2227" s="437" t="n">
        <v>0</v>
      </c>
      <c r="D2227" s="437" t="n">
        <v>1</v>
      </c>
      <c r="E2227" s="437" t="n">
        <v>231</v>
      </c>
      <c r="F2227" s="437">
        <f>ROUND(Source!BB2214,O2227)</f>
        <v/>
      </c>
      <c r="G2227" s="437" t="inlineStr">
        <is>
          <t>ЭММсНРиСП</t>
        </is>
      </c>
      <c r="H2227" s="437" t="inlineStr">
        <is>
          <t>Эксплуатация машин по ТСН-2001.16</t>
        </is>
      </c>
      <c r="I2227" s="437" t="n"/>
      <c r="J2227" s="437" t="n"/>
      <c r="K2227" s="437" t="n">
        <v>231</v>
      </c>
      <c r="L2227" s="437" t="n">
        <v>12</v>
      </c>
      <c r="M2227" s="437" t="n">
        <v>3</v>
      </c>
      <c r="N2227" s="437" t="inlineStr"/>
      <c r="O2227" s="437" t="n">
        <v>0</v>
      </c>
      <c r="P2227" s="437" t="n"/>
      <c r="Q2227" s="437" t="n"/>
      <c r="R2227" s="437" t="n"/>
      <c r="S2227" s="437" t="n"/>
      <c r="T2227" s="437" t="n"/>
      <c r="U2227" s="437" t="n"/>
      <c r="V2227" s="437" t="n"/>
      <c r="W2227" s="437" t="n">
        <v>0</v>
      </c>
      <c r="X2227" s="437" t="n">
        <v>1</v>
      </c>
      <c r="Y2227" s="437" t="n">
        <v>0</v>
      </c>
      <c r="Z2227" s="437" t="n"/>
      <c r="AA2227" s="437" t="n"/>
      <c r="AB2227" s="437" t="n"/>
    </row>
    <row r="2228">
      <c r="A2228" s="437" t="n">
        <v>50</v>
      </c>
      <c r="B2228" s="437" t="n">
        <v>0</v>
      </c>
      <c r="C2228" s="437" t="n">
        <v>0</v>
      </c>
      <c r="D2228" s="437" t="n">
        <v>1</v>
      </c>
      <c r="E2228" s="437" t="n">
        <v>204</v>
      </c>
      <c r="F2228" s="437">
        <f>ROUND(Source!R2214,O2228)</f>
        <v/>
      </c>
      <c r="G2228" s="437" t="inlineStr">
        <is>
          <t>ЗПМ</t>
        </is>
      </c>
      <c r="H2228" s="437" t="inlineStr">
        <is>
          <t>ЗП машинистов</t>
        </is>
      </c>
      <c r="I2228" s="437" t="n"/>
      <c r="J2228" s="437" t="n"/>
      <c r="K2228" s="437" t="n">
        <v>204</v>
      </c>
      <c r="L2228" s="437" t="n">
        <v>13</v>
      </c>
      <c r="M2228" s="437" t="n">
        <v>3</v>
      </c>
      <c r="N2228" s="437" t="inlineStr"/>
      <c r="O2228" s="437" t="n">
        <v>0</v>
      </c>
      <c r="P2228" s="437" t="n"/>
      <c r="Q2228" s="437" t="n"/>
      <c r="R2228" s="437" t="n"/>
      <c r="S2228" s="437" t="n"/>
      <c r="T2228" s="437" t="n"/>
      <c r="U2228" s="437" t="n"/>
      <c r="V2228" s="437" t="n"/>
      <c r="W2228" s="437" t="n">
        <v>0</v>
      </c>
      <c r="X2228" s="437" t="n">
        <v>1</v>
      </c>
      <c r="Y2228" s="437" t="n">
        <v>0</v>
      </c>
      <c r="Z2228" s="437" t="n"/>
      <c r="AA2228" s="437" t="n"/>
      <c r="AB2228" s="437" t="n"/>
    </row>
    <row r="2229">
      <c r="A2229" s="437" t="n">
        <v>50</v>
      </c>
      <c r="B2229" s="437" t="n">
        <v>0</v>
      </c>
      <c r="C2229" s="437" t="n">
        <v>0</v>
      </c>
      <c r="D2229" s="437" t="n">
        <v>1</v>
      </c>
      <c r="E2229" s="437" t="n">
        <v>205</v>
      </c>
      <c r="F2229" s="437">
        <f>ROUND(Source!S2214,O2229)</f>
        <v/>
      </c>
      <c r="G2229" s="437" t="inlineStr">
        <is>
          <t>ОЗП</t>
        </is>
      </c>
      <c r="H2229" s="437" t="inlineStr">
        <is>
          <t>Основная ЗП рабочих</t>
        </is>
      </c>
      <c r="I2229" s="437" t="n"/>
      <c r="J2229" s="437" t="n"/>
      <c r="K2229" s="437" t="n">
        <v>205</v>
      </c>
      <c r="L2229" s="437" t="n">
        <v>14</v>
      </c>
      <c r="M2229" s="437" t="n">
        <v>3</v>
      </c>
      <c r="N2229" s="437" t="inlineStr"/>
      <c r="O2229" s="437" t="n">
        <v>0</v>
      </c>
      <c r="P2229" s="437" t="n"/>
      <c r="Q2229" s="437" t="n"/>
      <c r="R2229" s="437" t="n"/>
      <c r="S2229" s="437" t="n"/>
      <c r="T2229" s="437" t="n"/>
      <c r="U2229" s="437" t="n"/>
      <c r="V2229" s="437" t="n"/>
      <c r="W2229" s="437" t="n">
        <v>0</v>
      </c>
      <c r="X2229" s="437" t="n">
        <v>1</v>
      </c>
      <c r="Y2229" s="437" t="n">
        <v>0</v>
      </c>
      <c r="Z2229" s="437" t="n"/>
      <c r="AA2229" s="437" t="n"/>
      <c r="AB2229" s="437" t="n"/>
    </row>
    <row r="2230">
      <c r="A2230" s="437" t="n">
        <v>50</v>
      </c>
      <c r="B2230" s="437" t="n">
        <v>0</v>
      </c>
      <c r="C2230" s="437" t="n">
        <v>0</v>
      </c>
      <c r="D2230" s="437" t="n">
        <v>1</v>
      </c>
      <c r="E2230" s="437" t="n">
        <v>232</v>
      </c>
      <c r="F2230" s="437">
        <f>ROUND(Source!BC2214,O2230)</f>
        <v/>
      </c>
      <c r="G2230" s="437" t="inlineStr">
        <is>
          <t>ОЗПсНРиСП</t>
        </is>
      </c>
      <c r="H2230" s="437" t="inlineStr">
        <is>
          <t>Основная ЗП рабочих по ТСН-2001.16</t>
        </is>
      </c>
      <c r="I2230" s="437" t="n"/>
      <c r="J2230" s="437" t="n"/>
      <c r="K2230" s="437" t="n">
        <v>232</v>
      </c>
      <c r="L2230" s="437" t="n">
        <v>15</v>
      </c>
      <c r="M2230" s="437" t="n">
        <v>3</v>
      </c>
      <c r="N2230" s="437" t="inlineStr"/>
      <c r="O2230" s="437" t="n">
        <v>0</v>
      </c>
      <c r="P2230" s="437" t="n"/>
      <c r="Q2230" s="437" t="n"/>
      <c r="R2230" s="437" t="n"/>
      <c r="S2230" s="437" t="n"/>
      <c r="T2230" s="437" t="n"/>
      <c r="U2230" s="437" t="n"/>
      <c r="V2230" s="437" t="n"/>
      <c r="W2230" s="437" t="n">
        <v>0</v>
      </c>
      <c r="X2230" s="437" t="n">
        <v>1</v>
      </c>
      <c r="Y2230" s="437" t="n">
        <v>0</v>
      </c>
      <c r="Z2230" s="437" t="n"/>
      <c r="AA2230" s="437" t="n"/>
      <c r="AB2230" s="437" t="n"/>
    </row>
    <row r="2231">
      <c r="A2231" s="437" t="n">
        <v>50</v>
      </c>
      <c r="B2231" s="437" t="n">
        <v>0</v>
      </c>
      <c r="C2231" s="437" t="n">
        <v>0</v>
      </c>
      <c r="D2231" s="437" t="n">
        <v>1</v>
      </c>
      <c r="E2231" s="437" t="n">
        <v>214</v>
      </c>
      <c r="F2231" s="437">
        <f>ROUND(Source!AS2214,O2231)</f>
        <v/>
      </c>
      <c r="G2231" s="437" t="inlineStr">
        <is>
          <t>Строит</t>
        </is>
      </c>
      <c r="H2231" s="437" t="inlineStr">
        <is>
          <t>Строительные работы с НР и СП</t>
        </is>
      </c>
      <c r="I2231" s="437" t="n"/>
      <c r="J2231" s="437" t="n"/>
      <c r="K2231" s="437" t="n">
        <v>214</v>
      </c>
      <c r="L2231" s="437" t="n">
        <v>16</v>
      </c>
      <c r="M2231" s="437" t="n">
        <v>3</v>
      </c>
      <c r="N2231" s="437" t="inlineStr"/>
      <c r="O2231" s="437" t="n">
        <v>0</v>
      </c>
      <c r="P2231" s="437" t="n"/>
      <c r="Q2231" s="437" t="n"/>
      <c r="R2231" s="437" t="n"/>
      <c r="S2231" s="437" t="n"/>
      <c r="T2231" s="437" t="n"/>
      <c r="U2231" s="437" t="n"/>
      <c r="V2231" s="437" t="n"/>
      <c r="W2231" s="437" t="n">
        <v>0</v>
      </c>
      <c r="X2231" s="437" t="n">
        <v>1</v>
      </c>
      <c r="Y2231" s="437" t="n">
        <v>0</v>
      </c>
      <c r="Z2231" s="437" t="n"/>
      <c r="AA2231" s="437" t="n"/>
      <c r="AB2231" s="437" t="n"/>
    </row>
    <row r="2232">
      <c r="A2232" s="437" t="n">
        <v>50</v>
      </c>
      <c r="B2232" s="437" t="n">
        <v>0</v>
      </c>
      <c r="C2232" s="437" t="n">
        <v>0</v>
      </c>
      <c r="D2232" s="437" t="n">
        <v>1</v>
      </c>
      <c r="E2232" s="437" t="n">
        <v>215</v>
      </c>
      <c r="F2232" s="437">
        <f>ROUND(Source!AT2214,O2232)</f>
        <v/>
      </c>
      <c r="G2232" s="437" t="inlineStr">
        <is>
          <t>Монтаж</t>
        </is>
      </c>
      <c r="H2232" s="437" t="inlineStr">
        <is>
          <t>Монтажные работы с НР и СП</t>
        </is>
      </c>
      <c r="I2232" s="437" t="n"/>
      <c r="J2232" s="437" t="n"/>
      <c r="K2232" s="437" t="n">
        <v>215</v>
      </c>
      <c r="L2232" s="437" t="n">
        <v>17</v>
      </c>
      <c r="M2232" s="437" t="n">
        <v>3</v>
      </c>
      <c r="N2232" s="437" t="inlineStr"/>
      <c r="O2232" s="437" t="n">
        <v>0</v>
      </c>
      <c r="P2232" s="437" t="n"/>
      <c r="Q2232" s="437" t="n"/>
      <c r="R2232" s="437" t="n"/>
      <c r="S2232" s="437" t="n"/>
      <c r="T2232" s="437" t="n"/>
      <c r="U2232" s="437" t="n"/>
      <c r="V2232" s="437" t="n"/>
      <c r="W2232" s="437" t="n">
        <v>0</v>
      </c>
      <c r="X2232" s="437" t="n">
        <v>1</v>
      </c>
      <c r="Y2232" s="437" t="n">
        <v>0</v>
      </c>
      <c r="Z2232" s="437" t="n"/>
      <c r="AA2232" s="437" t="n"/>
      <c r="AB2232" s="437" t="n"/>
    </row>
    <row r="2233">
      <c r="A2233" s="437" t="n">
        <v>50</v>
      </c>
      <c r="B2233" s="437" t="n">
        <v>0</v>
      </c>
      <c r="C2233" s="437" t="n">
        <v>0</v>
      </c>
      <c r="D2233" s="437" t="n">
        <v>1</v>
      </c>
      <c r="E2233" s="437" t="n">
        <v>217</v>
      </c>
      <c r="F2233" s="437">
        <f>ROUND(Source!AU2214,O2233)</f>
        <v/>
      </c>
      <c r="G2233" s="437" t="inlineStr">
        <is>
          <t>Прочие</t>
        </is>
      </c>
      <c r="H2233" s="437" t="inlineStr">
        <is>
          <t>Прочие работы с НР и СП</t>
        </is>
      </c>
      <c r="I2233" s="437" t="n"/>
      <c r="J2233" s="437" t="n"/>
      <c r="K2233" s="437" t="n">
        <v>217</v>
      </c>
      <c r="L2233" s="437" t="n">
        <v>18</v>
      </c>
      <c r="M2233" s="437" t="n">
        <v>3</v>
      </c>
      <c r="N2233" s="437" t="inlineStr"/>
      <c r="O2233" s="437" t="n">
        <v>0</v>
      </c>
      <c r="P2233" s="437" t="n"/>
      <c r="Q2233" s="437" t="n"/>
      <c r="R2233" s="437" t="n"/>
      <c r="S2233" s="437" t="n"/>
      <c r="T2233" s="437" t="n"/>
      <c r="U2233" s="437" t="n"/>
      <c r="V2233" s="437" t="n"/>
      <c r="W2233" s="437" t="n">
        <v>0</v>
      </c>
      <c r="X2233" s="437" t="n">
        <v>1</v>
      </c>
      <c r="Y2233" s="437" t="n">
        <v>0</v>
      </c>
      <c r="Z2233" s="437" t="n"/>
      <c r="AA2233" s="437" t="n"/>
      <c r="AB2233" s="437" t="n"/>
    </row>
    <row r="2234">
      <c r="A2234" s="437" t="n">
        <v>50</v>
      </c>
      <c r="B2234" s="437" t="n">
        <v>0</v>
      </c>
      <c r="C2234" s="437" t="n">
        <v>0</v>
      </c>
      <c r="D2234" s="437" t="n">
        <v>1</v>
      </c>
      <c r="E2234" s="437" t="n">
        <v>230</v>
      </c>
      <c r="F2234" s="437">
        <f>ROUND(Source!BA2214,O2234)</f>
        <v/>
      </c>
      <c r="G2234" s="437" t="inlineStr">
        <is>
          <t>ПрочиеЗатр</t>
        </is>
      </c>
      <c r="H2234" s="437" t="inlineStr">
        <is>
          <t>Прочие затраты по ТСН-2001.16</t>
        </is>
      </c>
      <c r="I2234" s="437" t="n"/>
      <c r="J2234" s="437" t="n"/>
      <c r="K2234" s="437" t="n">
        <v>230</v>
      </c>
      <c r="L2234" s="437" t="n">
        <v>19</v>
      </c>
      <c r="M2234" s="437" t="n">
        <v>3</v>
      </c>
      <c r="N2234" s="437" t="inlineStr"/>
      <c r="O2234" s="437" t="n">
        <v>0</v>
      </c>
      <c r="P2234" s="437" t="n"/>
      <c r="Q2234" s="437" t="n"/>
      <c r="R2234" s="437" t="n"/>
      <c r="S2234" s="437" t="n"/>
      <c r="T2234" s="437" t="n"/>
      <c r="U2234" s="437" t="n"/>
      <c r="V2234" s="437" t="n"/>
      <c r="W2234" s="437" t="n">
        <v>0</v>
      </c>
      <c r="X2234" s="437" t="n">
        <v>1</v>
      </c>
      <c r="Y2234" s="437" t="n">
        <v>0</v>
      </c>
      <c r="Z2234" s="437" t="n"/>
      <c r="AA2234" s="437" t="n"/>
      <c r="AB2234" s="437" t="n"/>
    </row>
    <row r="2235">
      <c r="A2235" s="437" t="n">
        <v>50</v>
      </c>
      <c r="B2235" s="437" t="n">
        <v>0</v>
      </c>
      <c r="C2235" s="437" t="n">
        <v>0</v>
      </c>
      <c r="D2235" s="437" t="n">
        <v>1</v>
      </c>
      <c r="E2235" s="437" t="n">
        <v>206</v>
      </c>
      <c r="F2235" s="437">
        <f>ROUND(Source!T2214,O2235)</f>
        <v/>
      </c>
      <c r="G2235" s="437" t="inlineStr">
        <is>
          <t>ВозврМат</t>
        </is>
      </c>
      <c r="H2235" s="437" t="inlineStr">
        <is>
          <t>Возврат материалов</t>
        </is>
      </c>
      <c r="I2235" s="437" t="n"/>
      <c r="J2235" s="437" t="n"/>
      <c r="K2235" s="437" t="n">
        <v>206</v>
      </c>
      <c r="L2235" s="437" t="n">
        <v>20</v>
      </c>
      <c r="M2235" s="437" t="n">
        <v>3</v>
      </c>
      <c r="N2235" s="437" t="inlineStr"/>
      <c r="O2235" s="437" t="n">
        <v>0</v>
      </c>
      <c r="P2235" s="437" t="n"/>
      <c r="Q2235" s="437" t="n"/>
      <c r="R2235" s="437" t="n"/>
      <c r="S2235" s="437" t="n"/>
      <c r="T2235" s="437" t="n"/>
      <c r="U2235" s="437" t="n"/>
      <c r="V2235" s="437" t="n"/>
      <c r="W2235" s="437" t="n">
        <v>0</v>
      </c>
      <c r="X2235" s="437" t="n">
        <v>1</v>
      </c>
      <c r="Y2235" s="437" t="n">
        <v>0</v>
      </c>
      <c r="Z2235" s="437" t="n"/>
      <c r="AA2235" s="437" t="n"/>
      <c r="AB2235" s="437" t="n"/>
    </row>
    <row r="2236">
      <c r="A2236" s="437" t="n">
        <v>50</v>
      </c>
      <c r="B2236" s="437" t="n">
        <v>0</v>
      </c>
      <c r="C2236" s="437" t="n">
        <v>0</v>
      </c>
      <c r="D2236" s="437" t="n">
        <v>1</v>
      </c>
      <c r="E2236" s="437" t="n">
        <v>207</v>
      </c>
      <c r="F2236" s="437">
        <f>ROUND(Source!U2214,O2236)</f>
        <v/>
      </c>
      <c r="G2236" s="437" t="inlineStr">
        <is>
          <t>ТрудСтр</t>
        </is>
      </c>
      <c r="H2236" s="437" t="inlineStr">
        <is>
          <t>Трудозатраты строителей</t>
        </is>
      </c>
      <c r="I2236" s="437" t="n"/>
      <c r="J2236" s="437" t="n"/>
      <c r="K2236" s="437" t="n">
        <v>207</v>
      </c>
      <c r="L2236" s="437" t="n">
        <v>21</v>
      </c>
      <c r="M2236" s="437" t="n">
        <v>3</v>
      </c>
      <c r="N2236" s="437" t="inlineStr"/>
      <c r="O2236" s="437" t="n">
        <v>7</v>
      </c>
      <c r="P2236" s="437" t="n"/>
      <c r="Q2236" s="437" t="n"/>
      <c r="R2236" s="437" t="n"/>
      <c r="S2236" s="437" t="n"/>
      <c r="T2236" s="437" t="n"/>
      <c r="U2236" s="437" t="n"/>
      <c r="V2236" s="437" t="n"/>
      <c r="W2236" s="437" t="n">
        <v>0</v>
      </c>
      <c r="X2236" s="437" t="n">
        <v>1</v>
      </c>
      <c r="Y2236" s="437" t="n">
        <v>0</v>
      </c>
      <c r="Z2236" s="437" t="n"/>
      <c r="AA2236" s="437" t="n"/>
      <c r="AB2236" s="437" t="n"/>
    </row>
    <row r="2237">
      <c r="A2237" s="437" t="n">
        <v>50</v>
      </c>
      <c r="B2237" s="437" t="n">
        <v>0</v>
      </c>
      <c r="C2237" s="437" t="n">
        <v>0</v>
      </c>
      <c r="D2237" s="437" t="n">
        <v>1</v>
      </c>
      <c r="E2237" s="437" t="n">
        <v>208</v>
      </c>
      <c r="F2237" s="437">
        <f>ROUND(Source!V2214,O2237)</f>
        <v/>
      </c>
      <c r="G2237" s="437" t="inlineStr">
        <is>
          <t>ТрудМаш</t>
        </is>
      </c>
      <c r="H2237" s="437" t="inlineStr">
        <is>
          <t>Трудозатраты машинистов</t>
        </is>
      </c>
      <c r="I2237" s="437" t="n"/>
      <c r="J2237" s="437" t="n"/>
      <c r="K2237" s="437" t="n">
        <v>208</v>
      </c>
      <c r="L2237" s="437" t="n">
        <v>22</v>
      </c>
      <c r="M2237" s="437" t="n">
        <v>3</v>
      </c>
      <c r="N2237" s="437" t="inlineStr"/>
      <c r="O2237" s="437" t="n">
        <v>7</v>
      </c>
      <c r="P2237" s="437" t="n"/>
      <c r="Q2237" s="437" t="n"/>
      <c r="R2237" s="437" t="n"/>
      <c r="S2237" s="437" t="n"/>
      <c r="T2237" s="437" t="n"/>
      <c r="U2237" s="437" t="n"/>
      <c r="V2237" s="437" t="n"/>
      <c r="W2237" s="437" t="n">
        <v>0</v>
      </c>
      <c r="X2237" s="437" t="n">
        <v>1</v>
      </c>
      <c r="Y2237" s="437" t="n">
        <v>0</v>
      </c>
      <c r="Z2237" s="437" t="n"/>
      <c r="AA2237" s="437" t="n"/>
      <c r="AB2237" s="437" t="n"/>
    </row>
    <row r="2238">
      <c r="A2238" s="437" t="n">
        <v>50</v>
      </c>
      <c r="B2238" s="437" t="n">
        <v>0</v>
      </c>
      <c r="C2238" s="437" t="n">
        <v>0</v>
      </c>
      <c r="D2238" s="437" t="n">
        <v>1</v>
      </c>
      <c r="E2238" s="437" t="n">
        <v>209</v>
      </c>
      <c r="F2238" s="437">
        <f>ROUND(Source!W2214,O2238)</f>
        <v/>
      </c>
      <c r="G2238" s="437" t="inlineStr">
        <is>
          <t>ТранспМат</t>
        </is>
      </c>
      <c r="H2238" s="437" t="inlineStr">
        <is>
          <t>Транспорт материалов</t>
        </is>
      </c>
      <c r="I2238" s="437" t="n"/>
      <c r="J2238" s="437" t="n"/>
      <c r="K2238" s="437" t="n">
        <v>209</v>
      </c>
      <c r="L2238" s="437" t="n">
        <v>23</v>
      </c>
      <c r="M2238" s="437" t="n">
        <v>3</v>
      </c>
      <c r="N2238" s="437" t="inlineStr"/>
      <c r="O2238" s="437" t="n">
        <v>0</v>
      </c>
      <c r="P2238" s="437" t="n"/>
      <c r="Q2238" s="437" t="n"/>
      <c r="R2238" s="437" t="n"/>
      <c r="S2238" s="437" t="n"/>
      <c r="T2238" s="437" t="n"/>
      <c r="U2238" s="437" t="n"/>
      <c r="V2238" s="437" t="n"/>
      <c r="W2238" s="437" t="n">
        <v>0</v>
      </c>
      <c r="X2238" s="437" t="n">
        <v>1</v>
      </c>
      <c r="Y2238" s="437" t="n">
        <v>0</v>
      </c>
      <c r="Z2238" s="437" t="n"/>
      <c r="AA2238" s="437" t="n"/>
      <c r="AB2238" s="437" t="n"/>
    </row>
    <row r="2239">
      <c r="A2239" s="437" t="n">
        <v>50</v>
      </c>
      <c r="B2239" s="437" t="n">
        <v>0</v>
      </c>
      <c r="C2239" s="437" t="n">
        <v>0</v>
      </c>
      <c r="D2239" s="437" t="n">
        <v>1</v>
      </c>
      <c r="E2239" s="437" t="n">
        <v>233</v>
      </c>
      <c r="F2239" s="437">
        <f>ROUND(Source!BD2214,O2239)</f>
        <v/>
      </c>
      <c r="G2239" s="437" t="inlineStr">
        <is>
          <t>Перевозка</t>
        </is>
      </c>
      <c r="H2239" s="437" t="inlineStr">
        <is>
          <t>Перевозка грузов</t>
        </is>
      </c>
      <c r="I2239" s="437" t="n"/>
      <c r="J2239" s="437" t="n"/>
      <c r="K2239" s="437" t="n">
        <v>233</v>
      </c>
      <c r="L2239" s="437" t="n">
        <v>24</v>
      </c>
      <c r="M2239" s="437" t="n">
        <v>3</v>
      </c>
      <c r="N2239" s="437" t="inlineStr"/>
      <c r="O2239" s="437" t="n">
        <v>0</v>
      </c>
      <c r="P2239" s="437" t="n"/>
      <c r="Q2239" s="437" t="n"/>
      <c r="R2239" s="437" t="n"/>
      <c r="S2239" s="437" t="n"/>
      <c r="T2239" s="437" t="n"/>
      <c r="U2239" s="437" t="n"/>
      <c r="V2239" s="437" t="n"/>
      <c r="W2239" s="437" t="n">
        <v>0</v>
      </c>
      <c r="X2239" s="437" t="n">
        <v>1</v>
      </c>
      <c r="Y2239" s="437" t="n">
        <v>0</v>
      </c>
      <c r="Z2239" s="437" t="n"/>
      <c r="AA2239" s="437" t="n"/>
      <c r="AB2239" s="437" t="n"/>
    </row>
    <row r="2240">
      <c r="A2240" s="437" t="n">
        <v>50</v>
      </c>
      <c r="B2240" s="437" t="n">
        <v>0</v>
      </c>
      <c r="C2240" s="437" t="n">
        <v>0</v>
      </c>
      <c r="D2240" s="437" t="n">
        <v>1</v>
      </c>
      <c r="E2240" s="437" t="n">
        <v>210</v>
      </c>
      <c r="F2240" s="437">
        <f>ROUND(Source!X2214,O2240)</f>
        <v/>
      </c>
      <c r="G2240" s="437" t="inlineStr">
        <is>
          <t>НР</t>
        </is>
      </c>
      <c r="H2240" s="437" t="inlineStr">
        <is>
          <t>Накладные расходы</t>
        </is>
      </c>
      <c r="I2240" s="437" t="n"/>
      <c r="J2240" s="437" t="n"/>
      <c r="K2240" s="437" t="n">
        <v>210</v>
      </c>
      <c r="L2240" s="437" t="n">
        <v>25</v>
      </c>
      <c r="M2240" s="437" t="n">
        <v>3</v>
      </c>
      <c r="N2240" s="437" t="inlineStr"/>
      <c r="O2240" s="437" t="n">
        <v>0</v>
      </c>
      <c r="P2240" s="437" t="n"/>
      <c r="Q2240" s="437" t="n"/>
      <c r="R2240" s="437" t="n"/>
      <c r="S2240" s="437" t="n"/>
      <c r="T2240" s="437" t="n"/>
      <c r="U2240" s="437" t="n"/>
      <c r="V2240" s="437" t="n"/>
      <c r="W2240" s="437" t="n">
        <v>0</v>
      </c>
      <c r="X2240" s="437" t="n">
        <v>1</v>
      </c>
      <c r="Y2240" s="437" t="n">
        <v>0</v>
      </c>
      <c r="Z2240" s="437" t="n"/>
      <c r="AA2240" s="437" t="n"/>
      <c r="AB2240" s="437" t="n"/>
    </row>
    <row r="2241">
      <c r="A2241" s="437" t="n">
        <v>50</v>
      </c>
      <c r="B2241" s="437" t="n">
        <v>0</v>
      </c>
      <c r="C2241" s="437" t="n">
        <v>0</v>
      </c>
      <c r="D2241" s="437" t="n">
        <v>1</v>
      </c>
      <c r="E2241" s="437" t="n">
        <v>211</v>
      </c>
      <c r="F2241" s="437">
        <f>ROUND(Source!Y2214,O2241)</f>
        <v/>
      </c>
      <c r="G2241" s="437" t="inlineStr">
        <is>
          <t>СмПриб</t>
        </is>
      </c>
      <c r="H2241" s="437" t="inlineStr">
        <is>
          <t>Сметная прибыль</t>
        </is>
      </c>
      <c r="I2241" s="437" t="n"/>
      <c r="J2241" s="437" t="n"/>
      <c r="K2241" s="437" t="n">
        <v>211</v>
      </c>
      <c r="L2241" s="437" t="n">
        <v>26</v>
      </c>
      <c r="M2241" s="437" t="n">
        <v>3</v>
      </c>
      <c r="N2241" s="437" t="inlineStr"/>
      <c r="O2241" s="437" t="n">
        <v>0</v>
      </c>
      <c r="P2241" s="437" t="n"/>
      <c r="Q2241" s="437" t="n"/>
      <c r="R2241" s="437" t="n"/>
      <c r="S2241" s="437" t="n"/>
      <c r="T2241" s="437" t="n"/>
      <c r="U2241" s="437" t="n"/>
      <c r="V2241" s="437" t="n"/>
      <c r="W2241" s="437" t="n">
        <v>0</v>
      </c>
      <c r="X2241" s="437" t="n">
        <v>1</v>
      </c>
      <c r="Y2241" s="437" t="n">
        <v>0</v>
      </c>
      <c r="Z2241" s="437" t="n"/>
      <c r="AA2241" s="437" t="n"/>
      <c r="AB2241" s="437" t="n"/>
    </row>
    <row r="2242">
      <c r="A2242" s="437" t="n">
        <v>50</v>
      </c>
      <c r="B2242" s="437" t="n">
        <v>0</v>
      </c>
      <c r="C2242" s="437" t="n">
        <v>0</v>
      </c>
      <c r="D2242" s="437" t="n">
        <v>1</v>
      </c>
      <c r="E2242" s="437" t="n">
        <v>224</v>
      </c>
      <c r="F2242" s="437">
        <f>ROUND(Source!AR2214,O2242)</f>
        <v/>
      </c>
      <c r="G2242" s="437" t="inlineStr">
        <is>
          <t>Всего</t>
        </is>
      </c>
      <c r="H2242" s="437" t="inlineStr">
        <is>
          <t>Всего с НР и СП</t>
        </is>
      </c>
      <c r="I2242" s="437" t="n"/>
      <c r="J2242" s="437" t="n"/>
      <c r="K2242" s="437" t="n">
        <v>224</v>
      </c>
      <c r="L2242" s="437" t="n">
        <v>27</v>
      </c>
      <c r="M2242" s="437" t="n">
        <v>3</v>
      </c>
      <c r="N2242" s="437" t="inlineStr"/>
      <c r="O2242" s="437" t="n">
        <v>0</v>
      </c>
      <c r="P2242" s="437" t="n"/>
      <c r="Q2242" s="437" t="n"/>
      <c r="R2242" s="437" t="n"/>
      <c r="S2242" s="437" t="n"/>
      <c r="T2242" s="437" t="n"/>
      <c r="U2242" s="437" t="n"/>
      <c r="V2242" s="437" t="n"/>
      <c r="W2242" s="437" t="n">
        <v>0</v>
      </c>
      <c r="X2242" s="437" t="n">
        <v>1</v>
      </c>
      <c r="Y2242" s="437" t="n">
        <v>0</v>
      </c>
      <c r="Z2242" s="437" t="n"/>
      <c r="AA2242" s="437" t="n"/>
      <c r="AB2242" s="437" t="n"/>
    </row>
    <row r="2243">
      <c r="A2243" s="437" t="n">
        <v>50</v>
      </c>
      <c r="B2243" s="437" t="n">
        <v>0</v>
      </c>
      <c r="C2243" s="437" t="n">
        <v>0</v>
      </c>
      <c r="D2243" s="437" t="n">
        <v>2</v>
      </c>
      <c r="E2243" s="437" t="n">
        <v>0</v>
      </c>
      <c r="F2243" s="437">
        <f>ROUND(F2242,O2243)</f>
        <v/>
      </c>
      <c r="G2243" s="437" t="inlineStr">
        <is>
          <t>и1</t>
        </is>
      </c>
      <c r="H2243" s="437" t="inlineStr">
        <is>
          <t>Итого</t>
        </is>
      </c>
      <c r="I2243" s="437" t="n"/>
      <c r="J2243" s="437" t="n"/>
      <c r="K2243" s="437" t="n">
        <v>212</v>
      </c>
      <c r="L2243" s="437" t="n">
        <v>28</v>
      </c>
      <c r="M2243" s="437" t="n">
        <v>0</v>
      </c>
      <c r="N2243" s="437" t="inlineStr"/>
      <c r="O2243" s="437" t="n">
        <v>0</v>
      </c>
      <c r="P2243" s="437" t="n"/>
      <c r="Q2243" s="437" t="n"/>
      <c r="R2243" s="437" t="n"/>
      <c r="S2243" s="437" t="n"/>
      <c r="T2243" s="437" t="n"/>
      <c r="U2243" s="437" t="n"/>
      <c r="V2243" s="437" t="n"/>
      <c r="W2243" s="437" t="n">
        <v>0</v>
      </c>
      <c r="X2243" s="437" t="n">
        <v>1</v>
      </c>
      <c r="Y2243" s="437" t="n">
        <v>0</v>
      </c>
      <c r="Z2243" s="437" t="n"/>
      <c r="AA2243" s="437" t="n"/>
      <c r="AB2243" s="437" t="n"/>
    </row>
    <row r="2244">
      <c r="A2244" s="437" t="n">
        <v>50</v>
      </c>
      <c r="B2244" s="437" t="n">
        <v>0</v>
      </c>
      <c r="C2244" s="437" t="n">
        <v>0</v>
      </c>
      <c r="D2244" s="437" t="n">
        <v>2</v>
      </c>
      <c r="E2244" s="437" t="n">
        <v>0</v>
      </c>
      <c r="F2244" s="437">
        <f>ROUND(F2243*0.22,O2244)</f>
        <v/>
      </c>
      <c r="G2244" s="437" t="inlineStr">
        <is>
          <t>и2</t>
        </is>
      </c>
      <c r="H2244" s="437" t="inlineStr">
        <is>
          <t>НДС 22%</t>
        </is>
      </c>
      <c r="I2244" s="437" t="n"/>
      <c r="J2244" s="437" t="n"/>
      <c r="K2244" s="437" t="n">
        <v>212</v>
      </c>
      <c r="L2244" s="437" t="n">
        <v>29</v>
      </c>
      <c r="M2244" s="437" t="n">
        <v>0</v>
      </c>
      <c r="N2244" s="437" t="inlineStr"/>
      <c r="O2244" s="437" t="n">
        <v>0</v>
      </c>
      <c r="P2244" s="437" t="n"/>
      <c r="Q2244" s="437" t="n"/>
      <c r="R2244" s="437" t="n"/>
      <c r="S2244" s="437" t="n"/>
      <c r="T2244" s="437" t="n"/>
      <c r="U2244" s="437" t="n"/>
      <c r="V2244" s="437" t="n"/>
      <c r="W2244" s="437" t="n">
        <v>0</v>
      </c>
      <c r="X2244" s="437" t="n">
        <v>1</v>
      </c>
      <c r="Y2244" s="437" t="n">
        <v>0</v>
      </c>
      <c r="Z2244" s="437" t="n"/>
      <c r="AA2244" s="437" t="n"/>
      <c r="AB2244" s="437" t="n"/>
    </row>
    <row r="2245">
      <c r="A2245" s="437" t="n">
        <v>50</v>
      </c>
      <c r="B2245" s="437" t="n">
        <v>0</v>
      </c>
      <c r="C2245" s="437" t="n">
        <v>0</v>
      </c>
      <c r="D2245" s="437" t="n">
        <v>2</v>
      </c>
      <c r="E2245" s="437" t="n">
        <v>213</v>
      </c>
      <c r="F2245" s="437">
        <f>ROUND(F2243+F2244,O2245)</f>
        <v/>
      </c>
      <c r="G2245" s="437" t="inlineStr">
        <is>
          <t>и3</t>
        </is>
      </c>
      <c r="H2245" s="437" t="inlineStr">
        <is>
          <t>Всего</t>
        </is>
      </c>
      <c r="I2245" s="437" t="n"/>
      <c r="J2245" s="437" t="n"/>
      <c r="K2245" s="437" t="n">
        <v>212</v>
      </c>
      <c r="L2245" s="437" t="n">
        <v>30</v>
      </c>
      <c r="M2245" s="437" t="n">
        <v>0</v>
      </c>
      <c r="N2245" s="437" t="inlineStr"/>
      <c r="O2245" s="437" t="n">
        <v>0</v>
      </c>
      <c r="P2245" s="437" t="n"/>
      <c r="Q2245" s="437" t="n"/>
      <c r="R2245" s="437" t="n"/>
      <c r="S2245" s="437" t="n"/>
      <c r="T2245" s="437" t="n"/>
      <c r="U2245" s="437" t="n"/>
      <c r="V2245" s="437" t="n"/>
      <c r="W2245" s="437" t="n">
        <v>0</v>
      </c>
      <c r="X2245" s="437" t="n">
        <v>1</v>
      </c>
      <c r="Y2245" s="437" t="n">
        <v>0</v>
      </c>
      <c r="Z2245" s="437" t="n"/>
      <c r="AA2245" s="437" t="n"/>
      <c r="AB2245" s="437" t="n"/>
    </row>
    <row r="2246"/>
    <row r="2247">
      <c r="A2247" s="434" t="n">
        <v>3</v>
      </c>
      <c r="B2247" s="434" t="n">
        <v>0</v>
      </c>
      <c r="C2247" s="434" t="n"/>
      <c r="D2247" s="434">
        <f>ROW(A2258)</f>
        <v/>
      </c>
      <c r="E2247" s="434" t="n"/>
      <c r="F2247" s="434" t="inlineStr">
        <is>
          <t>Новая локальная смета</t>
        </is>
      </c>
      <c r="G2247" s="434" t="inlineStr">
        <is>
          <t>Первомайская 15</t>
        </is>
      </c>
      <c r="H2247" s="434" t="inlineStr"/>
      <c r="I2247" s="434" t="n">
        <v>0</v>
      </c>
      <c r="J2247" s="434" t="inlineStr"/>
      <c r="K2247" s="434" t="n">
        <v>-1</v>
      </c>
      <c r="L2247" s="434" t="inlineStr">
        <is>
          <t>Новая локальная смета</t>
        </is>
      </c>
      <c r="M2247" s="434" t="inlineStr"/>
      <c r="N2247" s="434" t="n"/>
      <c r="O2247" s="434" t="n"/>
      <c r="P2247" s="434" t="n"/>
      <c r="Q2247" s="434" t="n"/>
      <c r="R2247" s="434" t="n"/>
      <c r="S2247" s="434" t="n">
        <v>0</v>
      </c>
      <c r="T2247" s="434" t="n"/>
      <c r="U2247" s="434" t="inlineStr"/>
      <c r="V2247" s="434" t="n">
        <v>0</v>
      </c>
      <c r="W2247" s="434" t="n"/>
      <c r="X2247" s="434" t="n"/>
      <c r="Y2247" s="434" t="n"/>
      <c r="Z2247" s="434" t="n"/>
      <c r="AA2247" s="434" t="n"/>
      <c r="AB2247" s="434" t="inlineStr"/>
      <c r="AC2247" s="434" t="inlineStr"/>
      <c r="AD2247" s="434" t="inlineStr"/>
      <c r="AE2247" s="434" t="inlineStr"/>
      <c r="AF2247" s="434" t="inlineStr"/>
      <c r="AG2247" s="434" t="inlineStr"/>
      <c r="AH2247" s="434" t="n"/>
      <c r="AI2247" s="434" t="n"/>
      <c r="AJ2247" s="434" t="n"/>
      <c r="AK2247" s="434" t="n"/>
      <c r="AL2247" s="434" t="n"/>
      <c r="AM2247" s="434" t="n"/>
      <c r="AN2247" s="434" t="n"/>
      <c r="AO2247" s="434" t="n"/>
      <c r="AP2247" s="434" t="inlineStr"/>
      <c r="AQ2247" s="434" t="inlineStr"/>
      <c r="AR2247" s="434" t="inlineStr"/>
      <c r="AS2247" s="434" t="n"/>
      <c r="AT2247" s="434" t="n"/>
      <c r="AU2247" s="434" t="n"/>
      <c r="AV2247" s="434" t="n"/>
      <c r="AW2247" s="434" t="n"/>
      <c r="AX2247" s="434" t="n"/>
      <c r="AY2247" s="434" t="n"/>
      <c r="AZ2247" s="434" t="inlineStr"/>
      <c r="BA2247" s="434" t="n"/>
      <c r="BB2247" s="434" t="inlineStr"/>
      <c r="BC2247" s="434" t="inlineStr"/>
      <c r="BD2247" s="434" t="inlineStr"/>
      <c r="BE2247" s="434" t="inlineStr"/>
      <c r="BF2247" s="434" t="inlineStr"/>
      <c r="BG2247" s="434" t="inlineStr"/>
      <c r="BH2247" s="434" t="inlineStr"/>
      <c r="BI2247" s="434" t="inlineStr"/>
      <c r="BJ2247" s="434" t="inlineStr"/>
      <c r="BK2247" s="434" t="inlineStr"/>
      <c r="BL2247" s="434" t="inlineStr"/>
      <c r="BM2247" s="434" t="inlineStr"/>
      <c r="BN2247" s="434" t="inlineStr"/>
      <c r="BO2247" s="434" t="inlineStr"/>
      <c r="BP2247" s="434" t="inlineStr"/>
      <c r="BQ2247" s="434" t="n"/>
      <c r="BR2247" s="434" t="n"/>
      <c r="BS2247" s="434" t="n"/>
      <c r="BT2247" s="434" t="n"/>
      <c r="BU2247" s="434" t="n"/>
      <c r="BV2247" s="434" t="n"/>
      <c r="BW2247" s="434" t="n"/>
      <c r="BX2247" s="434" t="n">
        <v>0</v>
      </c>
      <c r="BY2247" s="434" t="n"/>
      <c r="BZ2247" s="434" t="n"/>
      <c r="CA2247" s="434" t="n"/>
      <c r="CB2247" s="434" t="n"/>
      <c r="CC2247" s="434" t="n"/>
      <c r="CD2247" s="434" t="n"/>
      <c r="CE2247" s="434" t="n"/>
      <c r="CF2247" s="434" t="n">
        <v>0</v>
      </c>
      <c r="CG2247" s="434" t="n">
        <v>0</v>
      </c>
      <c r="CH2247" s="434" t="n"/>
      <c r="CI2247" s="434" t="inlineStr"/>
      <c r="CJ2247" s="434" t="inlineStr"/>
      <c r="CK2247" t="inlineStr"/>
      <c r="CL2247" t="inlineStr"/>
      <c r="CM2247" t="inlineStr"/>
      <c r="CN2247" t="inlineStr"/>
      <c r="CO2247" t="inlineStr"/>
      <c r="CP2247" t="inlineStr"/>
      <c r="CQ2247" t="inlineStr"/>
    </row>
    <row r="2248"/>
    <row r="2249">
      <c r="A2249" s="435" t="n">
        <v>52</v>
      </c>
      <c r="B2249" s="435">
        <f>B2258</f>
        <v/>
      </c>
      <c r="C2249" s="435">
        <f>C2258</f>
        <v/>
      </c>
      <c r="D2249" s="435">
        <f>D2258</f>
        <v/>
      </c>
      <c r="E2249" s="435">
        <f>E2258</f>
        <v/>
      </c>
      <c r="F2249" s="435">
        <f>F2258</f>
        <v/>
      </c>
      <c r="G2249" s="435">
        <f>G2258</f>
        <v/>
      </c>
      <c r="H2249" s="435" t="n"/>
      <c r="I2249" s="435" t="n"/>
      <c r="J2249" s="435" t="n"/>
      <c r="K2249" s="435" t="n"/>
      <c r="L2249" s="435" t="n"/>
      <c r="M2249" s="435" t="n"/>
      <c r="N2249" s="435" t="n"/>
      <c r="O2249" s="435">
        <f>O2258</f>
        <v/>
      </c>
      <c r="P2249" s="435">
        <f>P2258</f>
        <v/>
      </c>
      <c r="Q2249" s="435">
        <f>Q2258</f>
        <v/>
      </c>
      <c r="R2249" s="435">
        <f>R2258</f>
        <v/>
      </c>
      <c r="S2249" s="435">
        <f>S2258</f>
        <v/>
      </c>
      <c r="T2249" s="435">
        <f>T2258</f>
        <v/>
      </c>
      <c r="U2249" s="435">
        <f>U2258</f>
        <v/>
      </c>
      <c r="V2249" s="435">
        <f>V2258</f>
        <v/>
      </c>
      <c r="W2249" s="435">
        <f>W2258</f>
        <v/>
      </c>
      <c r="X2249" s="435">
        <f>X2258</f>
        <v/>
      </c>
      <c r="Y2249" s="435">
        <f>Y2258</f>
        <v/>
      </c>
      <c r="Z2249" s="435">
        <f>Z2258</f>
        <v/>
      </c>
      <c r="AA2249" s="435">
        <f>AA2258</f>
        <v/>
      </c>
      <c r="AB2249" s="435">
        <f>AB2258</f>
        <v/>
      </c>
      <c r="AC2249" s="435">
        <f>AC2258</f>
        <v/>
      </c>
      <c r="AD2249" s="435">
        <f>AD2258</f>
        <v/>
      </c>
      <c r="AE2249" s="435">
        <f>AE2258</f>
        <v/>
      </c>
      <c r="AF2249" s="435">
        <f>AF2258</f>
        <v/>
      </c>
      <c r="AG2249" s="435">
        <f>AG2258</f>
        <v/>
      </c>
      <c r="AH2249" s="435">
        <f>AH2258</f>
        <v/>
      </c>
      <c r="AI2249" s="435">
        <f>AI2258</f>
        <v/>
      </c>
      <c r="AJ2249" s="435">
        <f>AJ2258</f>
        <v/>
      </c>
      <c r="AK2249" s="435">
        <f>AK2258</f>
        <v/>
      </c>
      <c r="AL2249" s="435">
        <f>AL2258</f>
        <v/>
      </c>
      <c r="AM2249" s="435">
        <f>AM2258</f>
        <v/>
      </c>
      <c r="AN2249" s="435">
        <f>AN2258</f>
        <v/>
      </c>
      <c r="AO2249" s="435">
        <f>AO2258</f>
        <v/>
      </c>
      <c r="AP2249" s="435">
        <f>AP2258</f>
        <v/>
      </c>
      <c r="AQ2249" s="435">
        <f>AQ2258</f>
        <v/>
      </c>
      <c r="AR2249" s="435">
        <f>AR2258</f>
        <v/>
      </c>
      <c r="AS2249" s="435">
        <f>AS2258</f>
        <v/>
      </c>
      <c r="AT2249" s="435">
        <f>AT2258</f>
        <v/>
      </c>
      <c r="AU2249" s="435">
        <f>AU2258</f>
        <v/>
      </c>
      <c r="AV2249" s="435">
        <f>AV2258</f>
        <v/>
      </c>
      <c r="AW2249" s="435">
        <f>AW2258</f>
        <v/>
      </c>
      <c r="AX2249" s="435">
        <f>AX2258</f>
        <v/>
      </c>
      <c r="AY2249" s="435">
        <f>AY2258</f>
        <v/>
      </c>
      <c r="AZ2249" s="435">
        <f>AZ2258</f>
        <v/>
      </c>
      <c r="BA2249" s="435">
        <f>BA2258</f>
        <v/>
      </c>
      <c r="BB2249" s="435">
        <f>BB2258</f>
        <v/>
      </c>
      <c r="BC2249" s="435">
        <f>BC2258</f>
        <v/>
      </c>
      <c r="BD2249" s="435">
        <f>BD2258</f>
        <v/>
      </c>
      <c r="BE2249" s="435">
        <f>BE2258</f>
        <v/>
      </c>
      <c r="BF2249" s="435">
        <f>BF2258</f>
        <v/>
      </c>
      <c r="BG2249" s="435">
        <f>BG2258</f>
        <v/>
      </c>
      <c r="BH2249" s="435">
        <f>BH2258</f>
        <v/>
      </c>
      <c r="BI2249" s="435">
        <f>BI2258</f>
        <v/>
      </c>
      <c r="BJ2249" s="435">
        <f>BJ2258</f>
        <v/>
      </c>
      <c r="BK2249" s="435">
        <f>BK2258</f>
        <v/>
      </c>
      <c r="BL2249" s="435">
        <f>BL2258</f>
        <v/>
      </c>
      <c r="BM2249" s="435">
        <f>BM2258</f>
        <v/>
      </c>
      <c r="BN2249" s="435">
        <f>BN2258</f>
        <v/>
      </c>
      <c r="BO2249" s="435">
        <f>BO2258</f>
        <v/>
      </c>
      <c r="BP2249" s="435">
        <f>BP2258</f>
        <v/>
      </c>
      <c r="BQ2249" s="435">
        <f>BQ2258</f>
        <v/>
      </c>
      <c r="BR2249" s="435">
        <f>BR2258</f>
        <v/>
      </c>
      <c r="BS2249" s="435">
        <f>BS2258</f>
        <v/>
      </c>
      <c r="BT2249" s="435">
        <f>BT2258</f>
        <v/>
      </c>
      <c r="BU2249" s="435">
        <f>BU2258</f>
        <v/>
      </c>
      <c r="BV2249" s="435">
        <f>BV2258</f>
        <v/>
      </c>
      <c r="BW2249" s="435">
        <f>BW2258</f>
        <v/>
      </c>
      <c r="BX2249" s="435">
        <f>BX2258</f>
        <v/>
      </c>
      <c r="BY2249" s="435">
        <f>BY2258</f>
        <v/>
      </c>
      <c r="BZ2249" s="435">
        <f>BZ2258</f>
        <v/>
      </c>
      <c r="CA2249" s="435">
        <f>CA2258</f>
        <v/>
      </c>
      <c r="CB2249" s="435">
        <f>CB2258</f>
        <v/>
      </c>
      <c r="CC2249" s="435">
        <f>CC2258</f>
        <v/>
      </c>
      <c r="CD2249" s="435">
        <f>CD2258</f>
        <v/>
      </c>
      <c r="CE2249" s="435">
        <f>CE2258</f>
        <v/>
      </c>
      <c r="CF2249" s="435">
        <f>CF2258</f>
        <v/>
      </c>
      <c r="CG2249" s="435">
        <f>CG2258</f>
        <v/>
      </c>
      <c r="CH2249" s="435">
        <f>CH2258</f>
        <v/>
      </c>
      <c r="CI2249" s="435">
        <f>CI2258</f>
        <v/>
      </c>
      <c r="CJ2249" s="435">
        <f>CJ2258</f>
        <v/>
      </c>
      <c r="CK2249" s="435">
        <f>CK2258</f>
        <v/>
      </c>
      <c r="CL2249" s="435">
        <f>CL2258</f>
        <v/>
      </c>
      <c r="CM2249" s="435">
        <f>CM2258</f>
        <v/>
      </c>
      <c r="CN2249" s="435">
        <f>CN2258</f>
        <v/>
      </c>
      <c r="CO2249" s="435">
        <f>CO2258</f>
        <v/>
      </c>
      <c r="CP2249" s="435">
        <f>CP2258</f>
        <v/>
      </c>
      <c r="CQ2249" s="435">
        <f>CQ2258</f>
        <v/>
      </c>
      <c r="CR2249" s="435">
        <f>CR2258</f>
        <v/>
      </c>
      <c r="CS2249" s="435">
        <f>CS2258</f>
        <v/>
      </c>
      <c r="CT2249" s="435">
        <f>CT2258</f>
        <v/>
      </c>
      <c r="CU2249" s="435">
        <f>CU2258</f>
        <v/>
      </c>
      <c r="CV2249" s="435">
        <f>CV2258</f>
        <v/>
      </c>
      <c r="CW2249" s="435">
        <f>CW2258</f>
        <v/>
      </c>
      <c r="CX2249" s="435">
        <f>CX2258</f>
        <v/>
      </c>
      <c r="CY2249" s="435">
        <f>CY2258</f>
        <v/>
      </c>
      <c r="CZ2249" s="435">
        <f>CZ2258</f>
        <v/>
      </c>
      <c r="DA2249" s="435">
        <f>DA2258</f>
        <v/>
      </c>
      <c r="DB2249" s="435">
        <f>DB2258</f>
        <v/>
      </c>
      <c r="DC2249" s="435">
        <f>DC2258</f>
        <v/>
      </c>
      <c r="DD2249" s="435">
        <f>DD2258</f>
        <v/>
      </c>
      <c r="DE2249" s="435">
        <f>DE2258</f>
        <v/>
      </c>
      <c r="DF2249" s="435">
        <f>DF2258</f>
        <v/>
      </c>
      <c r="DG2249" s="436">
        <f>DG2258</f>
        <v/>
      </c>
      <c r="DH2249" s="436">
        <f>DH2258</f>
        <v/>
      </c>
      <c r="DI2249" s="436">
        <f>DI2258</f>
        <v/>
      </c>
      <c r="DJ2249" s="436">
        <f>DJ2258</f>
        <v/>
      </c>
      <c r="DK2249" s="436">
        <f>DK2258</f>
        <v/>
      </c>
      <c r="DL2249" s="436">
        <f>DL2258</f>
        <v/>
      </c>
      <c r="DM2249" s="436">
        <f>DM2258</f>
        <v/>
      </c>
      <c r="DN2249" s="436">
        <f>DN2258</f>
        <v/>
      </c>
      <c r="DO2249" s="436">
        <f>DO2258</f>
        <v/>
      </c>
      <c r="DP2249" s="436">
        <f>DP2258</f>
        <v/>
      </c>
      <c r="DQ2249" s="436">
        <f>DQ2258</f>
        <v/>
      </c>
      <c r="DR2249" s="436">
        <f>DR2258</f>
        <v/>
      </c>
      <c r="DS2249" s="436">
        <f>DS2258</f>
        <v/>
      </c>
      <c r="DT2249" s="436">
        <f>DT2258</f>
        <v/>
      </c>
      <c r="DU2249" s="436">
        <f>DU2258</f>
        <v/>
      </c>
      <c r="DV2249" s="436">
        <f>DV2258</f>
        <v/>
      </c>
      <c r="DW2249" s="436">
        <f>DW2258</f>
        <v/>
      </c>
      <c r="DX2249" s="436">
        <f>DX2258</f>
        <v/>
      </c>
      <c r="DY2249" s="436">
        <f>DY2258</f>
        <v/>
      </c>
      <c r="DZ2249" s="436">
        <f>DZ2258</f>
        <v/>
      </c>
      <c r="EA2249" s="436">
        <f>EA2258</f>
        <v/>
      </c>
      <c r="EB2249" s="436">
        <f>EB2258</f>
        <v/>
      </c>
      <c r="EC2249" s="436">
        <f>EC2258</f>
        <v/>
      </c>
      <c r="ED2249" s="436">
        <f>ED2258</f>
        <v/>
      </c>
      <c r="EE2249" s="436">
        <f>EE2258</f>
        <v/>
      </c>
      <c r="EF2249" s="436">
        <f>EF2258</f>
        <v/>
      </c>
      <c r="EG2249" s="436">
        <f>EG2258</f>
        <v/>
      </c>
      <c r="EH2249" s="436">
        <f>EH2258</f>
        <v/>
      </c>
      <c r="EI2249" s="436">
        <f>EI2258</f>
        <v/>
      </c>
      <c r="EJ2249" s="436">
        <f>EJ2258</f>
        <v/>
      </c>
      <c r="EK2249" s="436">
        <f>EK2258</f>
        <v/>
      </c>
      <c r="EL2249" s="436">
        <f>EL2258</f>
        <v/>
      </c>
      <c r="EM2249" s="436">
        <f>EM2258</f>
        <v/>
      </c>
      <c r="EN2249" s="436">
        <f>EN2258</f>
        <v/>
      </c>
      <c r="EO2249" s="436">
        <f>EO2258</f>
        <v/>
      </c>
      <c r="EP2249" s="436">
        <f>EP2258</f>
        <v/>
      </c>
      <c r="EQ2249" s="436">
        <f>EQ2258</f>
        <v/>
      </c>
      <c r="ER2249" s="436">
        <f>ER2258</f>
        <v/>
      </c>
      <c r="ES2249" s="436">
        <f>ES2258</f>
        <v/>
      </c>
      <c r="ET2249" s="436">
        <f>ET2258</f>
        <v/>
      </c>
      <c r="EU2249" s="436">
        <f>EU2258</f>
        <v/>
      </c>
      <c r="EV2249" s="436">
        <f>EV2258</f>
        <v/>
      </c>
      <c r="EW2249" s="436">
        <f>EW2258</f>
        <v/>
      </c>
      <c r="EX2249" s="436">
        <f>EX2258</f>
        <v/>
      </c>
      <c r="EY2249" s="436">
        <f>EY2258</f>
        <v/>
      </c>
      <c r="EZ2249" s="436">
        <f>EZ2258</f>
        <v/>
      </c>
      <c r="FA2249" s="436">
        <f>FA2258</f>
        <v/>
      </c>
      <c r="FB2249" s="436">
        <f>FB2258</f>
        <v/>
      </c>
      <c r="FC2249" s="436">
        <f>FC2258</f>
        <v/>
      </c>
      <c r="FD2249" s="436">
        <f>FD2258</f>
        <v/>
      </c>
      <c r="FE2249" s="436">
        <f>FE2258</f>
        <v/>
      </c>
      <c r="FF2249" s="436">
        <f>FF2258</f>
        <v/>
      </c>
      <c r="FG2249" s="436">
        <f>FG2258</f>
        <v/>
      </c>
      <c r="FH2249" s="436">
        <f>FH2258</f>
        <v/>
      </c>
      <c r="FI2249" s="436">
        <f>FI2258</f>
        <v/>
      </c>
      <c r="FJ2249" s="436">
        <f>FJ2258</f>
        <v/>
      </c>
      <c r="FK2249" s="436">
        <f>FK2258</f>
        <v/>
      </c>
      <c r="FL2249" s="436">
        <f>FL2258</f>
        <v/>
      </c>
      <c r="FM2249" s="436">
        <f>FM2258</f>
        <v/>
      </c>
      <c r="FN2249" s="436">
        <f>FN2258</f>
        <v/>
      </c>
      <c r="FO2249" s="436">
        <f>FO2258</f>
        <v/>
      </c>
      <c r="FP2249" s="436">
        <f>FP2258</f>
        <v/>
      </c>
      <c r="FQ2249" s="436">
        <f>FQ2258</f>
        <v/>
      </c>
      <c r="FR2249" s="436">
        <f>FR2258</f>
        <v/>
      </c>
      <c r="FS2249" s="436">
        <f>FS2258</f>
        <v/>
      </c>
      <c r="FT2249" s="436">
        <f>FT2258</f>
        <v/>
      </c>
      <c r="FU2249" s="436">
        <f>FU2258</f>
        <v/>
      </c>
      <c r="FV2249" s="436">
        <f>FV2258</f>
        <v/>
      </c>
      <c r="FW2249" s="436">
        <f>FW2258</f>
        <v/>
      </c>
      <c r="FX2249" s="436">
        <f>FX2258</f>
        <v/>
      </c>
      <c r="FY2249" s="436">
        <f>FY2258</f>
        <v/>
      </c>
      <c r="FZ2249" s="436">
        <f>FZ2258</f>
        <v/>
      </c>
      <c r="GA2249" s="436">
        <f>GA2258</f>
        <v/>
      </c>
      <c r="GB2249" s="436">
        <f>GB2258</f>
        <v/>
      </c>
      <c r="GC2249" s="436">
        <f>GC2258</f>
        <v/>
      </c>
      <c r="GD2249" s="436">
        <f>GD2258</f>
        <v/>
      </c>
      <c r="GE2249" s="436">
        <f>GE2258</f>
        <v/>
      </c>
      <c r="GF2249" s="436">
        <f>GF2258</f>
        <v/>
      </c>
      <c r="GG2249" s="436">
        <f>GG2258</f>
        <v/>
      </c>
      <c r="GH2249" s="436">
        <f>GH2258</f>
        <v/>
      </c>
      <c r="GI2249" s="436">
        <f>GI2258</f>
        <v/>
      </c>
      <c r="GJ2249" s="436">
        <f>GJ2258</f>
        <v/>
      </c>
      <c r="GK2249" s="436">
        <f>GK2258</f>
        <v/>
      </c>
      <c r="GL2249" s="436">
        <f>GL2258</f>
        <v/>
      </c>
      <c r="GM2249" s="436">
        <f>GM2258</f>
        <v/>
      </c>
      <c r="GN2249" s="436">
        <f>GN2258</f>
        <v/>
      </c>
      <c r="GO2249" s="436">
        <f>GO2258</f>
        <v/>
      </c>
      <c r="GP2249" s="436">
        <f>GP2258</f>
        <v/>
      </c>
      <c r="GQ2249" s="436">
        <f>GQ2258</f>
        <v/>
      </c>
      <c r="GR2249" s="436">
        <f>GR2258</f>
        <v/>
      </c>
      <c r="GS2249" s="436">
        <f>GS2258</f>
        <v/>
      </c>
      <c r="GT2249" s="436">
        <f>GT2258</f>
        <v/>
      </c>
      <c r="GU2249" s="436">
        <f>GU2258</f>
        <v/>
      </c>
      <c r="GV2249" s="436">
        <f>GV2258</f>
        <v/>
      </c>
      <c r="GW2249" s="436">
        <f>GW2258</f>
        <v/>
      </c>
      <c r="GX2249" s="436">
        <f>GX2258</f>
        <v/>
      </c>
    </row>
    <row r="2250"/>
    <row r="2251">
      <c r="A2251" t="n">
        <v>17</v>
      </c>
      <c r="B2251" t="n">
        <v>0</v>
      </c>
      <c r="C2251">
        <f>ROW(SmtRes!A905)</f>
        <v/>
      </c>
      <c r="D2251">
        <f>ROW(EtalonRes!A837)</f>
        <v/>
      </c>
      <c r="E2251" t="inlineStr">
        <is>
          <t>1</t>
        </is>
      </c>
      <c r="F2251" t="inlineStr">
        <is>
          <t>16-07-005-1</t>
        </is>
      </c>
      <c r="G2251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251" t="inlineStr">
        <is>
          <t>100 м трубопровода</t>
        </is>
      </c>
      <c r="I2251">
        <f>ROUND(ROUND(45/100,4),7)</f>
        <v/>
      </c>
      <c r="J2251" t="n">
        <v>0</v>
      </c>
      <c r="K2251">
        <f>ROUND(ROUND(45/100,4),7)</f>
        <v/>
      </c>
      <c r="O2251">
        <f>ROUND(CP2251,0)</f>
        <v/>
      </c>
      <c r="P2251">
        <f>ROUND(CQ2251*I2251,0)</f>
        <v/>
      </c>
      <c r="Q2251">
        <f>(ROUND((ROUND((((ET2251*ROUND(5,7)))*I2251),0)*BB2251),0)+ROUND((ROUND(((AE2251-((EU2251*ROUND(5,7))))*I2251),0)*BS2251),0))</f>
        <v/>
      </c>
      <c r="R2251">
        <f>(ROUND((ROUND((((EU2251*ROUND(5,7)))*I2251),0)*BS2251),0)+ROUND((ROUND(((AE2251-((EU2251*ROUND(5,7))))*I2251),0)*BS2251),0))</f>
        <v/>
      </c>
      <c r="S2251">
        <f>ROUND(CT2251*I2251,0)</f>
        <v/>
      </c>
      <c r="T2251">
        <f>ROUND(CU2251*I2251,0)</f>
        <v/>
      </c>
      <c r="U2251">
        <f>ROUND(CV2251*I2251,7)</f>
        <v/>
      </c>
      <c r="V2251">
        <f>ROUND(CW2251*I2251,7)</f>
        <v/>
      </c>
      <c r="W2251">
        <f>ROUND(CX2251*I2251,0)</f>
        <v/>
      </c>
      <c r="X2251">
        <f>ROUND(CY2251,0)</f>
        <v/>
      </c>
      <c r="Y2251">
        <f>ROUND(CZ2251,0)</f>
        <v/>
      </c>
      <c r="AA2251" t="n">
        <v>78869116</v>
      </c>
      <c r="AB2251">
        <f>ROUND((AC2251+AD2251+AF2251),2)</f>
        <v/>
      </c>
      <c r="AC2251">
        <f>ROUND(((ES2251*ROUND(5,7))),2)</f>
        <v/>
      </c>
      <c r="AD2251">
        <f>ROUND(((((ET2251*ROUND(5,7)))-((EU2251*ROUND(5,7))))+AE2251),2)</f>
        <v/>
      </c>
      <c r="AE2251">
        <f>ROUND(((EU2251*ROUND(5,7))),2)</f>
        <v/>
      </c>
      <c r="AF2251">
        <f>ROUND(((EV2251*ROUND(5,7))),2)</f>
        <v/>
      </c>
      <c r="AG2251">
        <f>ROUND((AP2251),2)</f>
        <v/>
      </c>
      <c r="AH2251">
        <f>((EW2251*ROUND(5,7)))</f>
        <v/>
      </c>
      <c r="AI2251">
        <f>((EX2251*ROUND(5,7)))</f>
        <v/>
      </c>
      <c r="AJ2251">
        <f>(AS2251)</f>
        <v/>
      </c>
      <c r="AK2251" t="n">
        <v>107.11</v>
      </c>
      <c r="AL2251" t="n">
        <v>4.28</v>
      </c>
      <c r="AM2251" t="n">
        <v>44.51</v>
      </c>
      <c r="AN2251" t="n">
        <v>0</v>
      </c>
      <c r="AO2251" t="n">
        <v>58.32</v>
      </c>
      <c r="AP2251" t="n">
        <v>0</v>
      </c>
      <c r="AQ2251" t="n">
        <v>5.01</v>
      </c>
      <c r="AR2251" t="n">
        <v>0</v>
      </c>
      <c r="AS2251" t="n">
        <v>0</v>
      </c>
      <c r="AT2251" t="n">
        <v>121</v>
      </c>
      <c r="AU2251" t="n">
        <v>72</v>
      </c>
      <c r="AV2251" t="n">
        <v>1</v>
      </c>
      <c r="AW2251" t="n">
        <v>1</v>
      </c>
      <c r="AZ2251" t="n">
        <v>1</v>
      </c>
      <c r="BA2251" t="n">
        <v>52.25</v>
      </c>
      <c r="BB2251" t="n">
        <v>5.97</v>
      </c>
      <c r="BC2251" t="n">
        <v>11.38</v>
      </c>
      <c r="BD2251" t="inlineStr"/>
      <c r="BE2251" t="inlineStr"/>
      <c r="BF2251" t="inlineStr"/>
      <c r="BG2251" t="inlineStr"/>
      <c r="BH2251" t="n">
        <v>0</v>
      </c>
      <c r="BI2251" t="n">
        <v>1</v>
      </c>
      <c r="BJ2251" t="inlineStr">
        <is>
          <t>ТЕР Московской обл., 16-07-005-1, приказ Минстроя России №675/пр от 28.02.2017 № 260/пр</t>
        </is>
      </c>
      <c r="BM2251" t="n">
        <v>16001</v>
      </c>
      <c r="BN2251" t="n">
        <v>0</v>
      </c>
      <c r="BO2251" t="inlineStr">
        <is>
          <t>16-07-005-1</t>
        </is>
      </c>
      <c r="BP2251" t="n">
        <v>1</v>
      </c>
      <c r="BQ2251" t="n">
        <v>2</v>
      </c>
      <c r="BR2251" t="n">
        <v>0</v>
      </c>
      <c r="BS2251" t="n">
        <v>52.25</v>
      </c>
      <c r="BT2251" t="n">
        <v>1</v>
      </c>
      <c r="BU2251" t="n">
        <v>1</v>
      </c>
      <c r="BV2251" t="n">
        <v>1</v>
      </c>
      <c r="BW2251" t="n">
        <v>1</v>
      </c>
      <c r="BX2251" t="n">
        <v>1</v>
      </c>
      <c r="BY2251" t="inlineStr"/>
      <c r="BZ2251" t="n">
        <v>121</v>
      </c>
      <c r="CA2251" t="n">
        <v>72</v>
      </c>
      <c r="CB2251" t="inlineStr"/>
      <c r="CE2251" t="n">
        <v>12</v>
      </c>
      <c r="CF2251" t="n">
        <v>0</v>
      </c>
      <c r="CG2251" t="n">
        <v>0</v>
      </c>
      <c r="CM2251" t="n">
        <v>0</v>
      </c>
      <c r="CN2251" t="inlineStr"/>
      <c r="CO2251" t="n">
        <v>0</v>
      </c>
      <c r="CP2251">
        <f>(P2251+Q2251+S2251)</f>
        <v/>
      </c>
      <c r="CQ2251">
        <f>AC2251*BC2251</f>
        <v/>
      </c>
      <c r="CR2251">
        <f>(ROUND((ROUND((((ET2251*ROUND(5,7)))*1),0)*BB2251),0)+ROUND((ROUND(((AE2251-((EU2251*ROUND(5,7))))*1),0)*BS2251),0))</f>
        <v/>
      </c>
      <c r="CS2251">
        <f>(ROUND((ROUND((((EU2251*ROUND(5,7)))*1),0)*BS2251),0)+ROUND((ROUND(((AE2251-((EU2251*ROUND(5,7))))*1),0)*BS2251),0))</f>
        <v/>
      </c>
      <c r="CT2251">
        <f>AF2251*BA2251</f>
        <v/>
      </c>
      <c r="CU2251">
        <f>AG2251</f>
        <v/>
      </c>
      <c r="CV2251">
        <f>AH2251</f>
        <v/>
      </c>
      <c r="CW2251">
        <f>AI2251</f>
        <v/>
      </c>
      <c r="CX2251">
        <f>AJ2251</f>
        <v/>
      </c>
      <c r="CY2251">
        <f>(((S2251+R2251)*AT2251)/100)</f>
        <v/>
      </c>
      <c r="CZ2251">
        <f>(((S2251+R2251)*AU2251)/100)</f>
        <v/>
      </c>
      <c r="DC2251" t="inlineStr"/>
      <c r="DD2251" t="inlineStr">
        <is>
          <t>)*5</t>
        </is>
      </c>
      <c r="DE2251" t="inlineStr">
        <is>
          <t>)*5</t>
        </is>
      </c>
      <c r="DF2251" t="inlineStr">
        <is>
          <t>)*5</t>
        </is>
      </c>
      <c r="DG2251" t="inlineStr">
        <is>
          <t>)*5</t>
        </is>
      </c>
      <c r="DH2251" t="inlineStr"/>
      <c r="DI2251" t="inlineStr">
        <is>
          <t>)*5</t>
        </is>
      </c>
      <c r="DJ2251" t="inlineStr">
        <is>
          <t>)*5</t>
        </is>
      </c>
      <c r="DK2251" t="inlineStr"/>
      <c r="DL2251" t="inlineStr"/>
      <c r="DM2251" t="inlineStr"/>
      <c r="DN2251" t="n">
        <v>0</v>
      </c>
      <c r="DO2251" t="n">
        <v>0</v>
      </c>
      <c r="DP2251" t="n">
        <v>1</v>
      </c>
      <c r="DQ2251" t="n">
        <v>1</v>
      </c>
      <c r="DU2251" t="n">
        <v>1013</v>
      </c>
      <c r="DV2251" t="inlineStr">
        <is>
          <t>100 м трубопровода</t>
        </is>
      </c>
      <c r="DW2251" t="inlineStr">
        <is>
          <t>100 м трубопровода</t>
        </is>
      </c>
      <c r="DX2251" t="n">
        <v>1</v>
      </c>
      <c r="DZ2251" t="inlineStr"/>
      <c r="EA2251" t="inlineStr"/>
      <c r="EB2251" t="inlineStr"/>
      <c r="EC2251" t="inlineStr"/>
      <c r="EE2251" t="n">
        <v>78725882</v>
      </c>
      <c r="EF2251" t="n">
        <v>2</v>
      </c>
      <c r="EG2251" t="inlineStr">
        <is>
          <t>Общестроительные работы</t>
        </is>
      </c>
      <c r="EH2251" t="n">
        <v>16</v>
      </c>
      <c r="EI225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251" t="n">
        <v>1</v>
      </c>
      <c r="EK2251" t="n">
        <v>16001</v>
      </c>
      <c r="EL2251" t="inlineStr">
        <is>
          <t>Трубопроводы внутренние</t>
        </is>
      </c>
      <c r="EM2251" t="inlineStr">
        <is>
          <t>ФЕР-16</t>
        </is>
      </c>
      <c r="EO2251" t="inlineStr"/>
      <c r="EQ2251" t="n">
        <v>0</v>
      </c>
      <c r="ER2251" t="n">
        <v>107.11</v>
      </c>
      <c r="ES2251" t="n">
        <v>4.28</v>
      </c>
      <c r="ET2251" t="n">
        <v>44.51</v>
      </c>
      <c r="EU2251" t="n">
        <v>0</v>
      </c>
      <c r="EV2251" t="n">
        <v>58.32</v>
      </c>
      <c r="EW2251" t="n">
        <v>5.01</v>
      </c>
      <c r="EX2251" t="n">
        <v>0</v>
      </c>
      <c r="EY2251" t="n">
        <v>0</v>
      </c>
      <c r="FQ2251" t="n">
        <v>0</v>
      </c>
      <c r="FR2251" t="n">
        <v>0</v>
      </c>
      <c r="FS2251" t="n">
        <v>0</v>
      </c>
      <c r="FX2251" t="n">
        <v>121</v>
      </c>
      <c r="FY2251" t="n">
        <v>72</v>
      </c>
      <c r="GA2251" t="inlineStr"/>
      <c r="GD2251" t="n">
        <v>1</v>
      </c>
      <c r="GF2251" t="n">
        <v>635989612</v>
      </c>
      <c r="GG2251" t="n">
        <v>2</v>
      </c>
      <c r="GH2251" t="n">
        <v>1</v>
      </c>
      <c r="GI2251" t="n">
        <v>2</v>
      </c>
      <c r="GJ2251" t="n">
        <v>0</v>
      </c>
      <c r="GK2251" t="n">
        <v>0</v>
      </c>
      <c r="GL2251">
        <f>ROUND(IF(AND(BH2251=3,BI2251=3,FS2251&lt;&gt;0),P2251,0),0)</f>
        <v/>
      </c>
      <c r="GM2251">
        <f>ROUND(O2251+X2251+Y2251,0)+GX2251</f>
        <v/>
      </c>
      <c r="GN2251">
        <f>IF(OR(BI2251=0,BI2251=1),GM2251-GX2251,0)</f>
        <v/>
      </c>
      <c r="GO2251">
        <f>IF(BI2251=2,GM2251-GX2251,0)</f>
        <v/>
      </c>
      <c r="GP2251">
        <f>IF(BI2251=4,GM2251-GX2251,0)</f>
        <v/>
      </c>
      <c r="GR2251" t="n">
        <v>0</v>
      </c>
      <c r="GS2251" t="n">
        <v>3</v>
      </c>
      <c r="GT2251" t="n">
        <v>0</v>
      </c>
      <c r="GU2251" t="inlineStr"/>
      <c r="GV2251">
        <f>ROUND((GT2251),2)</f>
        <v/>
      </c>
      <c r="GW2251" t="n">
        <v>1</v>
      </c>
      <c r="GX2251">
        <f>ROUND(HC2251*I2251,0)</f>
        <v/>
      </c>
      <c r="HA2251" t="n">
        <v>0</v>
      </c>
      <c r="HB2251" t="n">
        <v>0</v>
      </c>
      <c r="HC2251">
        <f>GV2251*GW2251</f>
        <v/>
      </c>
      <c r="HE2251" t="inlineStr"/>
      <c r="HF2251" t="inlineStr"/>
      <c r="HM2251" t="inlineStr"/>
      <c r="HN2251" t="inlineStr">
        <is>
          <t>Пр/812-016.0-1</t>
        </is>
      </c>
      <c r="HO2251" t="inlineStr">
        <is>
          <t>Пр/774-016.0</t>
        </is>
      </c>
      <c r="HP225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251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251" t="n">
        <v>0</v>
      </c>
      <c r="IK2251" t="n">
        <v>0</v>
      </c>
    </row>
    <row r="2252">
      <c r="A2252" t="n">
        <v>17</v>
      </c>
      <c r="B2252" t="n">
        <v>0</v>
      </c>
      <c r="C2252">
        <f>ROW(SmtRes!A914)</f>
        <v/>
      </c>
      <c r="D2252">
        <f>ROW(EtalonRes!A844)</f>
        <v/>
      </c>
      <c r="E2252" t="inlineStr">
        <is>
          <t>2</t>
        </is>
      </c>
      <c r="F2252" t="inlineStr">
        <is>
          <t>65-5-1</t>
        </is>
      </c>
      <c r="G2252" t="inlineStr">
        <is>
          <t>Смена вентилей и клапанов обратных муфтовых диаметром до 20 мм</t>
        </is>
      </c>
      <c r="H2252" t="inlineStr">
        <is>
          <t>100 шт.</t>
        </is>
      </c>
      <c r="I2252">
        <f>ROUND(ROUND(4/100,4),7)</f>
        <v/>
      </c>
      <c r="J2252" t="n">
        <v>0</v>
      </c>
      <c r="K2252">
        <f>ROUND(ROUND(4/100,4),7)</f>
        <v/>
      </c>
      <c r="O2252">
        <f>ROUND(CP2252,0)</f>
        <v/>
      </c>
      <c r="P2252">
        <f>ROUND(CQ2252*I2252,0)</f>
        <v/>
      </c>
      <c r="Q2252">
        <f>(ROUND((ROUND(((ET2252)*I2252),0)*BB2252),0)+ROUND((ROUND(((AE2252-(EU2252))*I2252),0)*BS2252),0))</f>
        <v/>
      </c>
      <c r="R2252">
        <f>(ROUND((ROUND(((EU2252)*I2252),0)*BS2252),0)+ROUND((ROUND(((AE2252-(EU2252))*I2252),0)*BS2252),0))</f>
        <v/>
      </c>
      <c r="S2252">
        <f>ROUND(CT2252*I2252,0)</f>
        <v/>
      </c>
      <c r="T2252">
        <f>ROUND(CU2252*I2252,0)</f>
        <v/>
      </c>
      <c r="U2252">
        <f>ROUND(CV2252*I2252,7)</f>
        <v/>
      </c>
      <c r="V2252">
        <f>ROUND(CW2252*I2252,7)</f>
        <v/>
      </c>
      <c r="W2252">
        <f>ROUND(CX2252*I2252,0)</f>
        <v/>
      </c>
      <c r="X2252">
        <f>ROUND(CY2252,0)</f>
        <v/>
      </c>
      <c r="Y2252">
        <f>ROUND(CZ2252,0)</f>
        <v/>
      </c>
      <c r="AA2252" t="n">
        <v>78869116</v>
      </c>
      <c r="AB2252">
        <f>ROUND((AC2252+AD2252+AF2252),2)</f>
        <v/>
      </c>
      <c r="AC2252">
        <f>ROUND((ES2252),2)</f>
        <v/>
      </c>
      <c r="AD2252">
        <f>ROUND((((ET2252)-(EU2252))+AE2252),2)</f>
        <v/>
      </c>
      <c r="AE2252">
        <f>ROUND((EU2252),2)</f>
        <v/>
      </c>
      <c r="AF2252">
        <f>ROUND((EV2252),2)</f>
        <v/>
      </c>
      <c r="AG2252">
        <f>ROUND((AP2252),2)</f>
        <v/>
      </c>
      <c r="AH2252">
        <f>(EW2252)</f>
        <v/>
      </c>
      <c r="AI2252">
        <f>(EX2252)</f>
        <v/>
      </c>
      <c r="AJ2252">
        <f>(AS2252)</f>
        <v/>
      </c>
      <c r="AK2252" t="n">
        <v>2979.16</v>
      </c>
      <c r="AL2252" t="n">
        <v>2240.13</v>
      </c>
      <c r="AM2252" t="n">
        <v>4.36</v>
      </c>
      <c r="AN2252" t="n">
        <v>0</v>
      </c>
      <c r="AO2252" t="n">
        <v>734.67</v>
      </c>
      <c r="AP2252" t="n">
        <v>0</v>
      </c>
      <c r="AQ2252" t="n">
        <v>81</v>
      </c>
      <c r="AR2252" t="n">
        <v>0</v>
      </c>
      <c r="AS2252" t="n">
        <v>0</v>
      </c>
      <c r="AT2252" t="n">
        <v>103</v>
      </c>
      <c r="AU2252" t="n">
        <v>52</v>
      </c>
      <c r="AV2252" t="n">
        <v>1</v>
      </c>
      <c r="AW2252" t="n">
        <v>1</v>
      </c>
      <c r="AZ2252" t="n">
        <v>1</v>
      </c>
      <c r="BA2252" t="n">
        <v>52.25</v>
      </c>
      <c r="BB2252" t="n">
        <v>24.98</v>
      </c>
      <c r="BC2252" t="n">
        <v>10.16</v>
      </c>
      <c r="BD2252" t="inlineStr"/>
      <c r="BE2252" t="inlineStr"/>
      <c r="BF2252" t="inlineStr"/>
      <c r="BG2252" t="inlineStr"/>
      <c r="BH2252" t="n">
        <v>0</v>
      </c>
      <c r="BI2252" t="n">
        <v>1</v>
      </c>
      <c r="BJ2252" t="inlineStr">
        <is>
          <t>ТЕРр Московской обл., 65-5-1, приказ Минстроя России №675/пр от 28.02.2017 № 263/пр</t>
        </is>
      </c>
      <c r="BM2252" t="n">
        <v>65007</v>
      </c>
      <c r="BN2252" t="n">
        <v>0</v>
      </c>
      <c r="BO2252" t="inlineStr">
        <is>
          <t>65-5-1</t>
        </is>
      </c>
      <c r="BP2252" t="n">
        <v>1</v>
      </c>
      <c r="BQ2252" t="n">
        <v>6</v>
      </c>
      <c r="BR2252" t="n">
        <v>0</v>
      </c>
      <c r="BS2252" t="n">
        <v>52.25</v>
      </c>
      <c r="BT2252" t="n">
        <v>1</v>
      </c>
      <c r="BU2252" t="n">
        <v>1</v>
      </c>
      <c r="BV2252" t="n">
        <v>1</v>
      </c>
      <c r="BW2252" t="n">
        <v>1</v>
      </c>
      <c r="BX2252" t="n">
        <v>1</v>
      </c>
      <c r="BY2252" t="inlineStr"/>
      <c r="BZ2252" t="n">
        <v>103</v>
      </c>
      <c r="CA2252" t="n">
        <v>52</v>
      </c>
      <c r="CB2252" t="inlineStr"/>
      <c r="CE2252" t="n">
        <v>12</v>
      </c>
      <c r="CF2252" t="n">
        <v>0</v>
      </c>
      <c r="CG2252" t="n">
        <v>0</v>
      </c>
      <c r="CM2252" t="n">
        <v>0</v>
      </c>
      <c r="CN2252" t="inlineStr"/>
      <c r="CO2252" t="n">
        <v>0</v>
      </c>
      <c r="CP2252">
        <f>(P2252+Q2252+S2252)</f>
        <v/>
      </c>
      <c r="CQ2252">
        <f>AC2252*BC2252</f>
        <v/>
      </c>
      <c r="CR2252">
        <f>(ROUND((ROUND(((ET2252)*1),0)*BB2252),0)+ROUND((ROUND(((AE2252-(EU2252))*1),0)*BS2252),0))</f>
        <v/>
      </c>
      <c r="CS2252">
        <f>(ROUND((ROUND(((EU2252)*1),0)*BS2252),0)+ROUND((ROUND(((AE2252-(EU2252))*1),0)*BS2252),0))</f>
        <v/>
      </c>
      <c r="CT2252">
        <f>AF2252*BA2252</f>
        <v/>
      </c>
      <c r="CU2252">
        <f>AG2252</f>
        <v/>
      </c>
      <c r="CV2252">
        <f>AH2252</f>
        <v/>
      </c>
      <c r="CW2252">
        <f>AI2252</f>
        <v/>
      </c>
      <c r="CX2252">
        <f>AJ2252</f>
        <v/>
      </c>
      <c r="CY2252">
        <f>(((S2252+R2252)*AT2252)/100)</f>
        <v/>
      </c>
      <c r="CZ2252">
        <f>(((S2252+R2252)*AU2252)/100)</f>
        <v/>
      </c>
      <c r="DC2252" t="inlineStr"/>
      <c r="DD2252" t="inlineStr"/>
      <c r="DE2252" t="inlineStr"/>
      <c r="DF2252" t="inlineStr"/>
      <c r="DG2252" t="inlineStr"/>
      <c r="DH2252" t="inlineStr"/>
      <c r="DI2252" t="inlineStr"/>
      <c r="DJ2252" t="inlineStr"/>
      <c r="DK2252" t="inlineStr"/>
      <c r="DL2252" t="inlineStr"/>
      <c r="DM2252" t="inlineStr"/>
      <c r="DN2252" t="n">
        <v>0</v>
      </c>
      <c r="DO2252" t="n">
        <v>0</v>
      </c>
      <c r="DP2252" t="n">
        <v>1</v>
      </c>
      <c r="DQ2252" t="n">
        <v>1</v>
      </c>
      <c r="DU2252" t="n">
        <v>1010</v>
      </c>
      <c r="DV2252" t="inlineStr">
        <is>
          <t>100 шт.</t>
        </is>
      </c>
      <c r="DW2252" t="inlineStr">
        <is>
          <t>100 шт.</t>
        </is>
      </c>
      <c r="DX2252" t="n">
        <v>100</v>
      </c>
      <c r="DZ2252" t="inlineStr"/>
      <c r="EA2252" t="inlineStr"/>
      <c r="EB2252" t="inlineStr"/>
      <c r="EC2252" t="inlineStr"/>
      <c r="EE2252" t="n">
        <v>78726000</v>
      </c>
      <c r="EF2252" t="n">
        <v>6</v>
      </c>
      <c r="EG2252" t="inlineStr">
        <is>
          <t>Ремонтно-строительные работы</t>
        </is>
      </c>
      <c r="EH2252" t="n">
        <v>99</v>
      </c>
      <c r="EI2252" t="inlineStr">
        <is>
          <t>Внутренние санитарно-технические работы</t>
        </is>
      </c>
      <c r="EJ2252" t="n">
        <v>1</v>
      </c>
      <c r="EK2252" t="n">
        <v>65007</v>
      </c>
      <c r="EL2252" t="inlineStr">
        <is>
          <t>Внутренние санитарнотехнические работы: смена труб, санприборов, запорной арматуры и другое</t>
        </is>
      </c>
      <c r="EM2252" t="inlineStr">
        <is>
          <t>рФЕР-65</t>
        </is>
      </c>
      <c r="EO2252" t="inlineStr"/>
      <c r="EQ2252" t="n">
        <v>0</v>
      </c>
      <c r="ER2252" t="n">
        <v>2979.16</v>
      </c>
      <c r="ES2252" t="n">
        <v>2240.13</v>
      </c>
      <c r="ET2252" t="n">
        <v>4.36</v>
      </c>
      <c r="EU2252" t="n">
        <v>0</v>
      </c>
      <c r="EV2252" t="n">
        <v>734.67</v>
      </c>
      <c r="EW2252" t="n">
        <v>81</v>
      </c>
      <c r="EX2252" t="n">
        <v>0</v>
      </c>
      <c r="EY2252" t="n">
        <v>0</v>
      </c>
      <c r="FQ2252" t="n">
        <v>0</v>
      </c>
      <c r="FR2252" t="n">
        <v>0</v>
      </c>
      <c r="FS2252" t="n">
        <v>0</v>
      </c>
      <c r="FX2252" t="n">
        <v>103</v>
      </c>
      <c r="FY2252" t="n">
        <v>52</v>
      </c>
      <c r="GA2252" t="inlineStr"/>
      <c r="GD2252" t="n">
        <v>1</v>
      </c>
      <c r="GF2252" t="n">
        <v>152852496</v>
      </c>
      <c r="GG2252" t="n">
        <v>2</v>
      </c>
      <c r="GH2252" t="n">
        <v>1</v>
      </c>
      <c r="GI2252" t="n">
        <v>2</v>
      </c>
      <c r="GJ2252" t="n">
        <v>0</v>
      </c>
      <c r="GK2252" t="n">
        <v>0</v>
      </c>
      <c r="GL2252">
        <f>ROUND(IF(AND(BH2252=3,BI2252=3,FS2252&lt;&gt;0),P2252,0),0)</f>
        <v/>
      </c>
      <c r="GM2252">
        <f>ROUND(O2252+X2252+Y2252,0)+GX2252</f>
        <v/>
      </c>
      <c r="GN2252">
        <f>IF(OR(BI2252=0,BI2252=1),GM2252-GX2252,0)</f>
        <v/>
      </c>
      <c r="GO2252">
        <f>IF(BI2252=2,GM2252-GX2252,0)</f>
        <v/>
      </c>
      <c r="GP2252">
        <f>IF(BI2252=4,GM2252-GX2252,0)</f>
        <v/>
      </c>
      <c r="GR2252" t="n">
        <v>0</v>
      </c>
      <c r="GS2252" t="n">
        <v>3</v>
      </c>
      <c r="GT2252" t="n">
        <v>0</v>
      </c>
      <c r="GU2252" t="inlineStr"/>
      <c r="GV2252">
        <f>ROUND((GT2252),2)</f>
        <v/>
      </c>
      <c r="GW2252" t="n">
        <v>1</v>
      </c>
      <c r="GX2252">
        <f>ROUND(HC2252*I2252,0)</f>
        <v/>
      </c>
      <c r="HA2252" t="n">
        <v>0</v>
      </c>
      <c r="HB2252" t="n">
        <v>0</v>
      </c>
      <c r="HC2252">
        <f>GV2252*GW2252</f>
        <v/>
      </c>
      <c r="HE2252" t="inlineStr"/>
      <c r="HF2252" t="inlineStr"/>
      <c r="HM2252" t="inlineStr"/>
      <c r="HN2252" t="inlineStr">
        <is>
          <t>Пр/812-099.2-1</t>
        </is>
      </c>
      <c r="HO2252" t="inlineStr">
        <is>
          <t>Пр/774-099.2</t>
        </is>
      </c>
      <c r="HP2252" t="inlineStr">
        <is>
          <t>Внутренние санитарнотехнические работы: смена труб, санприборов, запорной арматуры и другое</t>
        </is>
      </c>
      <c r="HQ2252" t="inlineStr">
        <is>
          <t>Внутренние санитарнотехнические работы: смена труб, санприборов, запорной арматуры и другое</t>
        </is>
      </c>
      <c r="HS2252" t="n">
        <v>0</v>
      </c>
      <c r="IK2252" t="n">
        <v>0</v>
      </c>
    </row>
    <row r="2253">
      <c r="A2253" t="n">
        <v>18</v>
      </c>
      <c r="B2253" t="n">
        <v>0</v>
      </c>
      <c r="C2253" t="n">
        <v>914</v>
      </c>
      <c r="E2253" t="inlineStr">
        <is>
          <t>2,1</t>
        </is>
      </c>
      <c r="F2253" t="inlineStr">
        <is>
          <t>509-9899</t>
        </is>
      </c>
      <c r="G2253" t="inlineStr">
        <is>
          <t>Строительный мусор и масса возвратных материалов</t>
        </is>
      </c>
      <c r="H2253" t="inlineStr">
        <is>
          <t>т</t>
        </is>
      </c>
      <c r="I2253">
        <f>I2252*J2253</f>
        <v/>
      </c>
      <c r="J2253" t="n">
        <v>0.04</v>
      </c>
      <c r="K2253" t="n">
        <v>0.04</v>
      </c>
      <c r="O2253">
        <f>ROUND(CP2253,0)</f>
        <v/>
      </c>
      <c r="P2253">
        <f>ROUND(CQ2253*I2253,0)</f>
        <v/>
      </c>
      <c r="Q2253">
        <f>(ROUND((ROUND(((ET2253)*I2253),0)*BB2253),0)+ROUND((ROUND(((AE2253-(EU2253))*I2253),0)*BS2253),0))</f>
        <v/>
      </c>
      <c r="R2253">
        <f>(ROUND((ROUND(((EU2253)*I2253),0)*BS2253),0)+ROUND((ROUND(((AE2253-(EU2253))*I2253),0)*BS2253),0))</f>
        <v/>
      </c>
      <c r="S2253">
        <f>ROUND(CT2253*I2253,0)</f>
        <v/>
      </c>
      <c r="T2253">
        <f>ROUND(CU2253*I2253,0)</f>
        <v/>
      </c>
      <c r="U2253">
        <f>ROUND(CV2253*I2253,7)</f>
        <v/>
      </c>
      <c r="V2253">
        <f>ROUND(CW2253*I2253,7)</f>
        <v/>
      </c>
      <c r="W2253">
        <f>ROUND(CX2253*I2253,0)</f>
        <v/>
      </c>
      <c r="X2253">
        <f>ROUND(CY2253,0)</f>
        <v/>
      </c>
      <c r="Y2253">
        <f>ROUND(CZ2253,0)</f>
        <v/>
      </c>
      <c r="AA2253" t="n">
        <v>78869116</v>
      </c>
      <c r="AB2253">
        <f>ROUND((AC2253+AD2253+AF2253),2)</f>
        <v/>
      </c>
      <c r="AC2253">
        <f>ROUND((ES2253),2)</f>
        <v/>
      </c>
      <c r="AD2253">
        <f>ROUND((((ET2253)-(EU2253))+AE2253),2)</f>
        <v/>
      </c>
      <c r="AE2253">
        <f>ROUND((EU2253),2)</f>
        <v/>
      </c>
      <c r="AF2253">
        <f>ROUND((EV2253),2)</f>
        <v/>
      </c>
      <c r="AG2253">
        <f>ROUND((AP2253),2)</f>
        <v/>
      </c>
      <c r="AH2253">
        <f>(EW2253)</f>
        <v/>
      </c>
      <c r="AI2253">
        <f>(EX2253)</f>
        <v/>
      </c>
      <c r="AJ2253">
        <f>(AS2253)</f>
        <v/>
      </c>
      <c r="AK2253" t="n">
        <v>0</v>
      </c>
      <c r="AL2253" t="n">
        <v>0</v>
      </c>
      <c r="AM2253" t="n">
        <v>0</v>
      </c>
      <c r="AN2253" t="n">
        <v>0</v>
      </c>
      <c r="AO2253" t="n">
        <v>0</v>
      </c>
      <c r="AP2253" t="n">
        <v>0</v>
      </c>
      <c r="AQ2253" t="n">
        <v>0</v>
      </c>
      <c r="AR2253" t="n">
        <v>0</v>
      </c>
      <c r="AS2253" t="n">
        <v>0</v>
      </c>
      <c r="AT2253" t="n">
        <v>103</v>
      </c>
      <c r="AU2253" t="n">
        <v>52</v>
      </c>
      <c r="AV2253" t="n">
        <v>1</v>
      </c>
      <c r="AW2253" t="n">
        <v>1</v>
      </c>
      <c r="AZ2253" t="n">
        <v>1</v>
      </c>
      <c r="BA2253" t="n">
        <v>1</v>
      </c>
      <c r="BB2253" t="n">
        <v>1</v>
      </c>
      <c r="BC2253" t="n">
        <v>1</v>
      </c>
      <c r="BD2253" t="inlineStr"/>
      <c r="BE2253" t="inlineStr"/>
      <c r="BF2253" t="inlineStr"/>
      <c r="BG2253" t="inlineStr"/>
      <c r="BH2253" t="n">
        <v>3</v>
      </c>
      <c r="BI2253" t="n">
        <v>1</v>
      </c>
      <c r="BJ2253" t="inlineStr">
        <is>
          <t>ТССЦ Московской обл., 509-9899, приказ Минстроя России №675/пр от 28.02.2017 № 258/пр</t>
        </is>
      </c>
      <c r="BM2253" t="n">
        <v>65007</v>
      </c>
      <c r="BN2253" t="n">
        <v>0</v>
      </c>
      <c r="BO2253" t="inlineStr"/>
      <c r="BP2253" t="n">
        <v>0</v>
      </c>
      <c r="BQ2253" t="n">
        <v>6</v>
      </c>
      <c r="BR2253" t="n">
        <v>0</v>
      </c>
      <c r="BS2253" t="n">
        <v>1</v>
      </c>
      <c r="BT2253" t="n">
        <v>1</v>
      </c>
      <c r="BU2253" t="n">
        <v>1</v>
      </c>
      <c r="BV2253" t="n">
        <v>1</v>
      </c>
      <c r="BW2253" t="n">
        <v>1</v>
      </c>
      <c r="BX2253" t="n">
        <v>1</v>
      </c>
      <c r="BY2253" t="inlineStr"/>
      <c r="BZ2253" t="n">
        <v>103</v>
      </c>
      <c r="CA2253" t="n">
        <v>52</v>
      </c>
      <c r="CB2253" t="inlineStr"/>
      <c r="CE2253" t="n">
        <v>12</v>
      </c>
      <c r="CF2253" t="n">
        <v>0</v>
      </c>
      <c r="CG2253" t="n">
        <v>0</v>
      </c>
      <c r="CM2253" t="n">
        <v>0</v>
      </c>
      <c r="CN2253" t="inlineStr"/>
      <c r="CO2253" t="n">
        <v>0</v>
      </c>
      <c r="CP2253">
        <f>(P2253+Q2253+S2253)</f>
        <v/>
      </c>
      <c r="CQ2253">
        <f>AC2253*BC2253</f>
        <v/>
      </c>
      <c r="CR2253">
        <f>(ROUND((ROUND(((ET2253)*1),0)*BB2253),0)+ROUND((ROUND(((AE2253-(EU2253))*1),0)*BS2253),0))</f>
        <v/>
      </c>
      <c r="CS2253">
        <f>(ROUND((ROUND(((EU2253)*1),0)*BS2253),0)+ROUND((ROUND(((AE2253-(EU2253))*1),0)*BS2253),0))</f>
        <v/>
      </c>
      <c r="CT2253">
        <f>AF2253*BA2253</f>
        <v/>
      </c>
      <c r="CU2253">
        <f>AG2253</f>
        <v/>
      </c>
      <c r="CV2253">
        <f>AH2253</f>
        <v/>
      </c>
      <c r="CW2253">
        <f>AI2253</f>
        <v/>
      </c>
      <c r="CX2253">
        <f>AJ2253</f>
        <v/>
      </c>
      <c r="CY2253">
        <f>(((S2253+R2253)*AT2253)/100)</f>
        <v/>
      </c>
      <c r="CZ2253">
        <f>(((S2253+R2253)*AU2253)/100)</f>
        <v/>
      </c>
      <c r="DC2253" t="inlineStr"/>
      <c r="DD2253" t="inlineStr"/>
      <c r="DE2253" t="inlineStr"/>
      <c r="DF2253" t="inlineStr"/>
      <c r="DG2253" t="inlineStr"/>
      <c r="DH2253" t="inlineStr"/>
      <c r="DI2253" t="inlineStr"/>
      <c r="DJ2253" t="inlineStr"/>
      <c r="DK2253" t="inlineStr"/>
      <c r="DL2253" t="inlineStr"/>
      <c r="DM2253" t="inlineStr"/>
      <c r="DN2253" t="n">
        <v>0</v>
      </c>
      <c r="DO2253" t="n">
        <v>0</v>
      </c>
      <c r="DP2253" t="n">
        <v>1</v>
      </c>
      <c r="DQ2253" t="n">
        <v>1</v>
      </c>
      <c r="DU2253" t="n">
        <v>1009</v>
      </c>
      <c r="DV2253" t="inlineStr">
        <is>
          <t>т</t>
        </is>
      </c>
      <c r="DW2253" t="inlineStr">
        <is>
          <t>т</t>
        </is>
      </c>
      <c r="DX2253" t="n">
        <v>1000</v>
      </c>
      <c r="DZ2253" t="inlineStr"/>
      <c r="EA2253" t="inlineStr"/>
      <c r="EB2253" t="inlineStr"/>
      <c r="EC2253" t="inlineStr"/>
      <c r="EE2253" t="n">
        <v>78726000</v>
      </c>
      <c r="EF2253" t="n">
        <v>6</v>
      </c>
      <c r="EG2253" t="inlineStr">
        <is>
          <t>Ремонтно-строительные работы</t>
        </is>
      </c>
      <c r="EH2253" t="n">
        <v>99</v>
      </c>
      <c r="EI2253" t="inlineStr">
        <is>
          <t>Внутренние санитарно-технические работы</t>
        </is>
      </c>
      <c r="EJ2253" t="n">
        <v>1</v>
      </c>
      <c r="EK2253" t="n">
        <v>65007</v>
      </c>
      <c r="EL2253" t="inlineStr">
        <is>
          <t>Внутренние санитарнотехнические работы: смена труб, санприборов, запорной арматуры и другое</t>
        </is>
      </c>
      <c r="EM2253" t="inlineStr">
        <is>
          <t>рФЕР-65</t>
        </is>
      </c>
      <c r="EO2253" t="inlineStr"/>
      <c r="EQ2253" t="n">
        <v>0</v>
      </c>
      <c r="ER2253" t="n">
        <v>0</v>
      </c>
      <c r="ES2253" t="n">
        <v>0</v>
      </c>
      <c r="ET2253" t="n">
        <v>0</v>
      </c>
      <c r="EU2253" t="n">
        <v>0</v>
      </c>
      <c r="EV2253" t="n">
        <v>0</v>
      </c>
      <c r="EW2253" t="n">
        <v>0</v>
      </c>
      <c r="EX2253" t="n">
        <v>0</v>
      </c>
      <c r="FQ2253" t="n">
        <v>0</v>
      </c>
      <c r="FR2253" t="n">
        <v>0</v>
      </c>
      <c r="FS2253" t="n">
        <v>0</v>
      </c>
      <c r="FX2253" t="n">
        <v>103</v>
      </c>
      <c r="FY2253" t="n">
        <v>52</v>
      </c>
      <c r="GA2253" t="inlineStr"/>
      <c r="GD2253" t="n">
        <v>1</v>
      </c>
      <c r="GF2253" t="n">
        <v>1839160745</v>
      </c>
      <c r="GG2253" t="n">
        <v>2</v>
      </c>
      <c r="GH2253" t="n">
        <v>1</v>
      </c>
      <c r="GI2253" t="n">
        <v>-2</v>
      </c>
      <c r="GJ2253" t="n">
        <v>0</v>
      </c>
      <c r="GK2253" t="n">
        <v>0</v>
      </c>
      <c r="GL2253">
        <f>ROUND(IF(AND(BH2253=3,BI2253=3,FS2253&lt;&gt;0),P2253,0),0)</f>
        <v/>
      </c>
      <c r="GM2253">
        <f>ROUND(O2253+X2253+Y2253,0)+GX2253</f>
        <v/>
      </c>
      <c r="GN2253">
        <f>IF(OR(BI2253=0,BI2253=1),GM2253-GX2253,0)</f>
        <v/>
      </c>
      <c r="GO2253">
        <f>IF(BI2253=2,GM2253-GX2253,0)</f>
        <v/>
      </c>
      <c r="GP2253">
        <f>IF(BI2253=4,GM2253-GX2253,0)</f>
        <v/>
      </c>
      <c r="GR2253" t="n">
        <v>0</v>
      </c>
      <c r="GS2253" t="n">
        <v>3</v>
      </c>
      <c r="GT2253" t="n">
        <v>0</v>
      </c>
      <c r="GU2253" t="inlineStr"/>
      <c r="GV2253">
        <f>ROUND((GT2253),2)</f>
        <v/>
      </c>
      <c r="GW2253" t="n">
        <v>1</v>
      </c>
      <c r="GX2253">
        <f>ROUND(HC2253*I2253,0)</f>
        <v/>
      </c>
      <c r="HA2253" t="n">
        <v>0</v>
      </c>
      <c r="HB2253" t="n">
        <v>0</v>
      </c>
      <c r="HC2253">
        <f>GV2253*GW2253</f>
        <v/>
      </c>
      <c r="HE2253" t="inlineStr"/>
      <c r="HF2253" t="inlineStr"/>
      <c r="HM2253" t="inlineStr"/>
      <c r="HN2253" t="inlineStr">
        <is>
          <t>Пр/812-099.2-1</t>
        </is>
      </c>
      <c r="HO2253" t="inlineStr">
        <is>
          <t>Пр/774-099.2</t>
        </is>
      </c>
      <c r="HP2253" t="inlineStr">
        <is>
          <t>Внутренние санитарнотехнические работы: смена труб, санприборов, запорной арматуры и другое</t>
        </is>
      </c>
      <c r="HQ2253" t="inlineStr">
        <is>
          <t>Внутренние санитарнотехнические работы: смена труб, санприборов, запорной арматуры и другое</t>
        </is>
      </c>
      <c r="HS2253" t="n">
        <v>0</v>
      </c>
      <c r="IK2253" t="n">
        <v>0</v>
      </c>
    </row>
    <row r="2254">
      <c r="A2254" t="n">
        <v>18</v>
      </c>
      <c r="B2254" t="n">
        <v>0</v>
      </c>
      <c r="C2254" t="n">
        <v>913</v>
      </c>
      <c r="E2254" t="inlineStr">
        <is>
          <t>2,2</t>
        </is>
      </c>
      <c r="F2254" t="inlineStr">
        <is>
          <t>302-1342</t>
        </is>
      </c>
      <c r="G2254" t="inlineStr">
        <is>
          <t>Вентили проходные муфтовые 15кч18п для воды давлением 1,6 МПа (16 кгс/см2), диаметром 20 мм</t>
        </is>
      </c>
      <c r="H2254" t="inlineStr">
        <is>
          <t>шт.</t>
        </is>
      </c>
      <c r="I2254">
        <f>I2252*J2254</f>
        <v/>
      </c>
      <c r="J2254" t="n">
        <v>-100</v>
      </c>
      <c r="K2254" t="n">
        <v>-100</v>
      </c>
      <c r="O2254">
        <f>ROUND(CP2254,0)</f>
        <v/>
      </c>
      <c r="P2254">
        <f>ROUND(CQ2254*I2254,0)</f>
        <v/>
      </c>
      <c r="Q2254">
        <f>(ROUND((ROUND(((ET2254)*I2254),0)*BB2254),0)+ROUND((ROUND(((AE2254-(EU2254))*I2254),0)*BS2254),0))</f>
        <v/>
      </c>
      <c r="R2254">
        <f>(ROUND((ROUND(((EU2254)*I2254),0)*BS2254),0)+ROUND((ROUND(((AE2254-(EU2254))*I2254),0)*BS2254),0))</f>
        <v/>
      </c>
      <c r="S2254">
        <f>ROUND(CT2254*I2254,0)</f>
        <v/>
      </c>
      <c r="T2254">
        <f>ROUND(CU2254*I2254,0)</f>
        <v/>
      </c>
      <c r="U2254">
        <f>ROUND(CV2254*I2254,7)</f>
        <v/>
      </c>
      <c r="V2254">
        <f>ROUND(CW2254*I2254,7)</f>
        <v/>
      </c>
      <c r="W2254">
        <f>ROUND(CX2254*I2254,0)</f>
        <v/>
      </c>
      <c r="X2254">
        <f>ROUND(CY2254,0)</f>
        <v/>
      </c>
      <c r="Y2254">
        <f>ROUND(CZ2254,0)</f>
        <v/>
      </c>
      <c r="AA2254" t="n">
        <v>78869116</v>
      </c>
      <c r="AB2254">
        <f>ROUND((AC2254+AD2254+AF2254),2)</f>
        <v/>
      </c>
      <c r="AC2254">
        <f>ROUND((ES2254),2)</f>
        <v/>
      </c>
      <c r="AD2254">
        <f>ROUND((((ET2254)-(EU2254))+AE2254),2)</f>
        <v/>
      </c>
      <c r="AE2254">
        <f>ROUND((EU2254),2)</f>
        <v/>
      </c>
      <c r="AF2254">
        <f>ROUND((EV2254),2)</f>
        <v/>
      </c>
      <c r="AG2254">
        <f>ROUND((AP2254),2)</f>
        <v/>
      </c>
      <c r="AH2254">
        <f>(EW2254)</f>
        <v/>
      </c>
      <c r="AI2254">
        <f>(EX2254)</f>
        <v/>
      </c>
      <c r="AJ2254">
        <f>(AS2254)</f>
        <v/>
      </c>
      <c r="AK2254" t="n">
        <v>21.81</v>
      </c>
      <c r="AL2254" t="n">
        <v>21.81</v>
      </c>
      <c r="AM2254" t="n">
        <v>0</v>
      </c>
      <c r="AN2254" t="n">
        <v>0</v>
      </c>
      <c r="AO2254" t="n">
        <v>0</v>
      </c>
      <c r="AP2254" t="n">
        <v>0</v>
      </c>
      <c r="AQ2254" t="n">
        <v>0</v>
      </c>
      <c r="AR2254" t="n">
        <v>0</v>
      </c>
      <c r="AS2254" t="n">
        <v>0</v>
      </c>
      <c r="AT2254" t="n">
        <v>103</v>
      </c>
      <c r="AU2254" t="n">
        <v>52</v>
      </c>
      <c r="AV2254" t="n">
        <v>1</v>
      </c>
      <c r="AW2254" t="n">
        <v>1</v>
      </c>
      <c r="AZ2254" t="n">
        <v>1</v>
      </c>
      <c r="BA2254" t="n">
        <v>1</v>
      </c>
      <c r="BB2254" t="n">
        <v>1</v>
      </c>
      <c r="BC2254" t="n">
        <v>10.17</v>
      </c>
      <c r="BD2254" t="inlineStr"/>
      <c r="BE2254" t="inlineStr"/>
      <c r="BF2254" t="inlineStr"/>
      <c r="BG2254" t="inlineStr"/>
      <c r="BH2254" t="n">
        <v>3</v>
      </c>
      <c r="BI2254" t="n">
        <v>1</v>
      </c>
      <c r="BJ2254" t="inlineStr">
        <is>
          <t>ТССЦ Московской обл., 302-1342, приказ Минстроя России №675/пр от 28.02.2017 № 256/пр</t>
        </is>
      </c>
      <c r="BM2254" t="n">
        <v>65007</v>
      </c>
      <c r="BN2254" t="n">
        <v>0</v>
      </c>
      <c r="BO2254" t="inlineStr">
        <is>
          <t>302-1342</t>
        </is>
      </c>
      <c r="BP2254" t="n">
        <v>1</v>
      </c>
      <c r="BQ2254" t="n">
        <v>6</v>
      </c>
      <c r="BR2254" t="n">
        <v>1</v>
      </c>
      <c r="BS2254" t="n">
        <v>1</v>
      </c>
      <c r="BT2254" t="n">
        <v>1</v>
      </c>
      <c r="BU2254" t="n">
        <v>1</v>
      </c>
      <c r="BV2254" t="n">
        <v>1</v>
      </c>
      <c r="BW2254" t="n">
        <v>1</v>
      </c>
      <c r="BX2254" t="n">
        <v>1</v>
      </c>
      <c r="BY2254" t="inlineStr"/>
      <c r="BZ2254" t="n">
        <v>103</v>
      </c>
      <c r="CA2254" t="n">
        <v>52</v>
      </c>
      <c r="CB2254" t="inlineStr"/>
      <c r="CE2254" t="n">
        <v>12</v>
      </c>
      <c r="CF2254" t="n">
        <v>0</v>
      </c>
      <c r="CG2254" t="n">
        <v>0</v>
      </c>
      <c r="CM2254" t="n">
        <v>0</v>
      </c>
      <c r="CN2254" t="inlineStr"/>
      <c r="CO2254" t="n">
        <v>0</v>
      </c>
      <c r="CP2254">
        <f>(P2254+Q2254+S2254)</f>
        <v/>
      </c>
      <c r="CQ2254">
        <f>AC2254*BC2254</f>
        <v/>
      </c>
      <c r="CR2254">
        <f>(ROUND((ROUND(((ET2254)*1),0)*BB2254),0)+ROUND((ROUND(((AE2254-(EU2254))*1),0)*BS2254),0))</f>
        <v/>
      </c>
      <c r="CS2254">
        <f>(ROUND((ROUND(((EU2254)*1),0)*BS2254),0)+ROUND((ROUND(((AE2254-(EU2254))*1),0)*BS2254),0))</f>
        <v/>
      </c>
      <c r="CT2254">
        <f>AF2254*BA2254</f>
        <v/>
      </c>
      <c r="CU2254">
        <f>AG2254</f>
        <v/>
      </c>
      <c r="CV2254">
        <f>AH2254</f>
        <v/>
      </c>
      <c r="CW2254">
        <f>AI2254</f>
        <v/>
      </c>
      <c r="CX2254">
        <f>AJ2254</f>
        <v/>
      </c>
      <c r="CY2254">
        <f>(((S2254+R2254)*AT2254)/100)</f>
        <v/>
      </c>
      <c r="CZ2254">
        <f>(((S2254+R2254)*AU2254)/100)</f>
        <v/>
      </c>
      <c r="DC2254" t="inlineStr"/>
      <c r="DD2254" t="inlineStr"/>
      <c r="DE2254" t="inlineStr"/>
      <c r="DF2254" t="inlineStr"/>
      <c r="DG2254" t="inlineStr"/>
      <c r="DH2254" t="inlineStr"/>
      <c r="DI2254" t="inlineStr"/>
      <c r="DJ2254" t="inlineStr"/>
      <c r="DK2254" t="inlineStr"/>
      <c r="DL2254" t="inlineStr"/>
      <c r="DM2254" t="inlineStr"/>
      <c r="DN2254" t="n">
        <v>0</v>
      </c>
      <c r="DO2254" t="n">
        <v>0</v>
      </c>
      <c r="DP2254" t="n">
        <v>1</v>
      </c>
      <c r="DQ2254" t="n">
        <v>1</v>
      </c>
      <c r="DU2254" t="n">
        <v>1010</v>
      </c>
      <c r="DV2254" t="inlineStr">
        <is>
          <t>шт.</t>
        </is>
      </c>
      <c r="DW2254" t="inlineStr">
        <is>
          <t>шт.</t>
        </is>
      </c>
      <c r="DX2254" t="n">
        <v>1</v>
      </c>
      <c r="DZ2254" t="inlineStr"/>
      <c r="EA2254" t="inlineStr"/>
      <c r="EB2254" t="inlineStr"/>
      <c r="EC2254" t="inlineStr"/>
      <c r="EE2254" t="n">
        <v>78726000</v>
      </c>
      <c r="EF2254" t="n">
        <v>6</v>
      </c>
      <c r="EG2254" t="inlineStr">
        <is>
          <t>Ремонтно-строительные работы</t>
        </is>
      </c>
      <c r="EH2254" t="n">
        <v>99</v>
      </c>
      <c r="EI2254" t="inlineStr">
        <is>
          <t>Внутренние санитарно-технические работы</t>
        </is>
      </c>
      <c r="EJ2254" t="n">
        <v>1</v>
      </c>
      <c r="EK2254" t="n">
        <v>65007</v>
      </c>
      <c r="EL2254" t="inlineStr">
        <is>
          <t>Внутренние санитарнотехнические работы: смена труб, санприборов, запорной арматуры и другое</t>
        </is>
      </c>
      <c r="EM2254" t="inlineStr">
        <is>
          <t>рФЕР-65</t>
        </is>
      </c>
      <c r="EO2254" t="inlineStr"/>
      <c r="EQ2254" t="n">
        <v>32768</v>
      </c>
      <c r="ER2254" t="n">
        <v>21.81</v>
      </c>
      <c r="ES2254" t="n">
        <v>21.81</v>
      </c>
      <c r="ET2254" t="n">
        <v>0</v>
      </c>
      <c r="EU2254" t="n">
        <v>0</v>
      </c>
      <c r="EV2254" t="n">
        <v>0</v>
      </c>
      <c r="EW2254" t="n">
        <v>0</v>
      </c>
      <c r="EX2254" t="n">
        <v>0</v>
      </c>
      <c r="FQ2254" t="n">
        <v>0</v>
      </c>
      <c r="FR2254" t="n">
        <v>0</v>
      </c>
      <c r="FS2254" t="n">
        <v>0</v>
      </c>
      <c r="FX2254" t="n">
        <v>103</v>
      </c>
      <c r="FY2254" t="n">
        <v>52</v>
      </c>
      <c r="GA2254" t="inlineStr"/>
      <c r="GD2254" t="n">
        <v>1</v>
      </c>
      <c r="GF2254" t="n">
        <v>-852705161</v>
      </c>
      <c r="GG2254" t="n">
        <v>2</v>
      </c>
      <c r="GH2254" t="n">
        <v>1</v>
      </c>
      <c r="GI2254" t="n">
        <v>2</v>
      </c>
      <c r="GJ2254" t="n">
        <v>0</v>
      </c>
      <c r="GK2254" t="n">
        <v>0</v>
      </c>
      <c r="GL2254">
        <f>ROUND(IF(AND(BH2254=3,BI2254=3,FS2254&lt;&gt;0),P2254,0),0)</f>
        <v/>
      </c>
      <c r="GM2254">
        <f>ROUND(O2254+X2254+Y2254,0)+GX2254</f>
        <v/>
      </c>
      <c r="GN2254">
        <f>IF(OR(BI2254=0,BI2254=1),GM2254-GX2254,0)</f>
        <v/>
      </c>
      <c r="GO2254">
        <f>IF(BI2254=2,GM2254-GX2254,0)</f>
        <v/>
      </c>
      <c r="GP2254">
        <f>IF(BI2254=4,GM2254-GX2254,0)</f>
        <v/>
      </c>
      <c r="GR2254" t="n">
        <v>0</v>
      </c>
      <c r="GS2254" t="n">
        <v>3</v>
      </c>
      <c r="GT2254" t="n">
        <v>0</v>
      </c>
      <c r="GU2254" t="inlineStr"/>
      <c r="GV2254">
        <f>ROUND((GT2254),2)</f>
        <v/>
      </c>
      <c r="GW2254" t="n">
        <v>1</v>
      </c>
      <c r="GX2254">
        <f>ROUND(HC2254*I2254,0)</f>
        <v/>
      </c>
      <c r="HA2254" t="n">
        <v>0</v>
      </c>
      <c r="HB2254" t="n">
        <v>0</v>
      </c>
      <c r="HC2254">
        <f>GV2254*GW2254</f>
        <v/>
      </c>
      <c r="HE2254" t="inlineStr"/>
      <c r="HF2254" t="inlineStr"/>
      <c r="HM2254" t="inlineStr"/>
      <c r="HN2254" t="inlineStr">
        <is>
          <t>Пр/812-099.2-1</t>
        </is>
      </c>
      <c r="HO2254" t="inlineStr">
        <is>
          <t>Пр/774-099.2</t>
        </is>
      </c>
      <c r="HP2254" t="inlineStr">
        <is>
          <t>Внутренние санитарнотехнические работы: смена труб, санприборов, запорной арматуры и другое</t>
        </is>
      </c>
      <c r="HQ2254" t="inlineStr">
        <is>
          <t>Внутренние санитарнотехнические работы: смена труб, санприборов, запорной арматуры и другое</t>
        </is>
      </c>
      <c r="HS2254" t="n">
        <v>0</v>
      </c>
      <c r="IK2254" t="n">
        <v>0</v>
      </c>
    </row>
    <row r="2255">
      <c r="A2255" t="n">
        <v>18</v>
      </c>
      <c r="B2255" t="n">
        <v>0</v>
      </c>
      <c r="C2255" t="n">
        <v>912</v>
      </c>
      <c r="E2255" t="inlineStr">
        <is>
          <t>2,3</t>
        </is>
      </c>
      <c r="F2255" t="inlineStr">
        <is>
          <t>302-0063</t>
        </is>
      </c>
      <c r="G2255" t="inlineStr">
        <is>
          <t>Кран шаровый муфтовый Valtec для воды диаметром 20 мм, тип в/в</t>
        </is>
      </c>
      <c r="H2255" t="inlineStr">
        <is>
          <t>шт.</t>
        </is>
      </c>
      <c r="I2255">
        <f>I2252*J2255</f>
        <v/>
      </c>
      <c r="J2255" t="n">
        <v>50</v>
      </c>
      <c r="K2255" t="n">
        <v>50</v>
      </c>
      <c r="O2255">
        <f>ROUND(CP2255,0)</f>
        <v/>
      </c>
      <c r="P2255">
        <f>ROUND(CQ2255*I2255,0)</f>
        <v/>
      </c>
      <c r="Q2255">
        <f>(ROUND((ROUND(((ET2255)*I2255),0)*BB2255),0)+ROUND((ROUND(((AE2255-(EU2255))*I2255),0)*BS2255),0))</f>
        <v/>
      </c>
      <c r="R2255">
        <f>(ROUND((ROUND(((EU2255)*I2255),0)*BS2255),0)+ROUND((ROUND(((AE2255-(EU2255))*I2255),0)*BS2255),0))</f>
        <v/>
      </c>
      <c r="S2255">
        <f>ROUND(CT2255*I2255,0)</f>
        <v/>
      </c>
      <c r="T2255">
        <f>ROUND(CU2255*I2255,0)</f>
        <v/>
      </c>
      <c r="U2255">
        <f>ROUND(CV2255*I2255,7)</f>
        <v/>
      </c>
      <c r="V2255">
        <f>ROUND(CW2255*I2255,7)</f>
        <v/>
      </c>
      <c r="W2255">
        <f>ROUND(CX2255*I2255,0)</f>
        <v/>
      </c>
      <c r="X2255">
        <f>ROUND(CY2255,0)</f>
        <v/>
      </c>
      <c r="Y2255">
        <f>ROUND(CZ2255,0)</f>
        <v/>
      </c>
      <c r="AA2255" t="n">
        <v>78869116</v>
      </c>
      <c r="AB2255">
        <f>ROUND((AC2255+AD2255+AF2255),2)</f>
        <v/>
      </c>
      <c r="AC2255">
        <f>ROUND((ES2255),2)</f>
        <v/>
      </c>
      <c r="AD2255">
        <f>ROUND((((ET2255)-(EU2255))+AE2255),2)</f>
        <v/>
      </c>
      <c r="AE2255">
        <f>ROUND((EU2255),2)</f>
        <v/>
      </c>
      <c r="AF2255">
        <f>ROUND((EV2255),2)</f>
        <v/>
      </c>
      <c r="AG2255">
        <f>ROUND((AP2255),2)</f>
        <v/>
      </c>
      <c r="AH2255">
        <f>(EW2255)</f>
        <v/>
      </c>
      <c r="AI2255">
        <f>(EX2255)</f>
        <v/>
      </c>
      <c r="AJ2255">
        <f>(AS2255)</f>
        <v/>
      </c>
      <c r="AK2255" t="n">
        <v>42.46</v>
      </c>
      <c r="AL2255" t="n">
        <v>42.46</v>
      </c>
      <c r="AM2255" t="n">
        <v>0</v>
      </c>
      <c r="AN2255" t="n">
        <v>0</v>
      </c>
      <c r="AO2255" t="n">
        <v>0</v>
      </c>
      <c r="AP2255" t="n">
        <v>0</v>
      </c>
      <c r="AQ2255" t="n">
        <v>0</v>
      </c>
      <c r="AR2255" t="n">
        <v>0</v>
      </c>
      <c r="AS2255" t="n">
        <v>0.01</v>
      </c>
      <c r="AT2255" t="n">
        <v>103</v>
      </c>
      <c r="AU2255" t="n">
        <v>52</v>
      </c>
      <c r="AV2255" t="n">
        <v>1</v>
      </c>
      <c r="AW2255" t="n">
        <v>1</v>
      </c>
      <c r="AZ2255" t="n">
        <v>1</v>
      </c>
      <c r="BA2255" t="n">
        <v>1</v>
      </c>
      <c r="BB2255" t="n">
        <v>1</v>
      </c>
      <c r="BC2255" t="n">
        <v>13.78</v>
      </c>
      <c r="BD2255" t="inlineStr"/>
      <c r="BE2255" t="inlineStr"/>
      <c r="BF2255" t="inlineStr"/>
      <c r="BG2255" t="inlineStr"/>
      <c r="BH2255" t="n">
        <v>3</v>
      </c>
      <c r="BI2255" t="n">
        <v>1</v>
      </c>
      <c r="BJ2255" t="inlineStr">
        <is>
          <t>ТССЦ Московской обл., 302-0063, приказ Минстроя России №675/пр от 28.02.2017 № 256/пр</t>
        </is>
      </c>
      <c r="BM2255" t="n">
        <v>65007</v>
      </c>
      <c r="BN2255" t="n">
        <v>0</v>
      </c>
      <c r="BO2255" t="inlineStr">
        <is>
          <t>302-0063</t>
        </is>
      </c>
      <c r="BP2255" t="n">
        <v>1</v>
      </c>
      <c r="BQ2255" t="n">
        <v>6</v>
      </c>
      <c r="BR2255" t="n">
        <v>0</v>
      </c>
      <c r="BS2255" t="n">
        <v>1</v>
      </c>
      <c r="BT2255" t="n">
        <v>1</v>
      </c>
      <c r="BU2255" t="n">
        <v>1</v>
      </c>
      <c r="BV2255" t="n">
        <v>1</v>
      </c>
      <c r="BW2255" t="n">
        <v>1</v>
      </c>
      <c r="BX2255" t="n">
        <v>1</v>
      </c>
      <c r="BY2255" t="inlineStr"/>
      <c r="BZ2255" t="n">
        <v>103</v>
      </c>
      <c r="CA2255" t="n">
        <v>52</v>
      </c>
      <c r="CB2255" t="inlineStr"/>
      <c r="CE2255" t="n">
        <v>12</v>
      </c>
      <c r="CF2255" t="n">
        <v>0</v>
      </c>
      <c r="CG2255" t="n">
        <v>0</v>
      </c>
      <c r="CM2255" t="n">
        <v>0</v>
      </c>
      <c r="CN2255" t="inlineStr"/>
      <c r="CO2255" t="n">
        <v>0</v>
      </c>
      <c r="CP2255">
        <f>(P2255+Q2255+S2255)</f>
        <v/>
      </c>
      <c r="CQ2255">
        <f>AC2255*BC2255</f>
        <v/>
      </c>
      <c r="CR2255">
        <f>(ROUND((ROUND(((ET2255)*1),0)*BB2255),0)+ROUND((ROUND(((AE2255-(EU2255))*1),0)*BS2255),0))</f>
        <v/>
      </c>
      <c r="CS2255">
        <f>(ROUND((ROUND(((EU2255)*1),0)*BS2255),0)+ROUND((ROUND(((AE2255-(EU2255))*1),0)*BS2255),0))</f>
        <v/>
      </c>
      <c r="CT2255">
        <f>AF2255*BA2255</f>
        <v/>
      </c>
      <c r="CU2255">
        <f>AG2255</f>
        <v/>
      </c>
      <c r="CV2255">
        <f>AH2255</f>
        <v/>
      </c>
      <c r="CW2255">
        <f>AI2255</f>
        <v/>
      </c>
      <c r="CX2255">
        <f>AJ2255</f>
        <v/>
      </c>
      <c r="CY2255">
        <f>(((S2255+R2255)*AT2255)/100)</f>
        <v/>
      </c>
      <c r="CZ2255">
        <f>(((S2255+R2255)*AU2255)/100)</f>
        <v/>
      </c>
      <c r="DC2255" t="inlineStr"/>
      <c r="DD2255" t="inlineStr"/>
      <c r="DE2255" t="inlineStr"/>
      <c r="DF2255" t="inlineStr"/>
      <c r="DG2255" t="inlineStr"/>
      <c r="DH2255" t="inlineStr"/>
      <c r="DI2255" t="inlineStr"/>
      <c r="DJ2255" t="inlineStr"/>
      <c r="DK2255" t="inlineStr"/>
      <c r="DL2255" t="inlineStr"/>
      <c r="DM2255" t="inlineStr"/>
      <c r="DN2255" t="n">
        <v>0</v>
      </c>
      <c r="DO2255" t="n">
        <v>0</v>
      </c>
      <c r="DP2255" t="n">
        <v>1</v>
      </c>
      <c r="DQ2255" t="n">
        <v>1</v>
      </c>
      <c r="DU2255" t="n">
        <v>1010</v>
      </c>
      <c r="DV2255" t="inlineStr">
        <is>
          <t>шт.</t>
        </is>
      </c>
      <c r="DW2255" t="inlineStr">
        <is>
          <t>шт.</t>
        </is>
      </c>
      <c r="DX2255" t="n">
        <v>1</v>
      </c>
      <c r="DZ2255" t="inlineStr"/>
      <c r="EA2255" t="inlineStr"/>
      <c r="EB2255" t="inlineStr"/>
      <c r="EC2255" t="inlineStr"/>
      <c r="EE2255" t="n">
        <v>78726000</v>
      </c>
      <c r="EF2255" t="n">
        <v>6</v>
      </c>
      <c r="EG2255" t="inlineStr">
        <is>
          <t>Ремонтно-строительные работы</t>
        </is>
      </c>
      <c r="EH2255" t="n">
        <v>99</v>
      </c>
      <c r="EI2255" t="inlineStr">
        <is>
          <t>Внутренние санитарно-технические работы</t>
        </is>
      </c>
      <c r="EJ2255" t="n">
        <v>1</v>
      </c>
      <c r="EK2255" t="n">
        <v>65007</v>
      </c>
      <c r="EL2255" t="inlineStr">
        <is>
          <t>Внутренние санитарнотехнические работы: смена труб, санприборов, запорной арматуры и другое</t>
        </is>
      </c>
      <c r="EM2255" t="inlineStr">
        <is>
          <t>рФЕР-65</t>
        </is>
      </c>
      <c r="EO2255" t="inlineStr"/>
      <c r="EQ2255" t="n">
        <v>0</v>
      </c>
      <c r="ER2255" t="n">
        <v>42.46</v>
      </c>
      <c r="ES2255" t="n">
        <v>42.46</v>
      </c>
      <c r="ET2255" t="n">
        <v>0</v>
      </c>
      <c r="EU2255" t="n">
        <v>0</v>
      </c>
      <c r="EV2255" t="n">
        <v>0</v>
      </c>
      <c r="EW2255" t="n">
        <v>0</v>
      </c>
      <c r="EX2255" t="n">
        <v>0</v>
      </c>
      <c r="FQ2255" t="n">
        <v>0</v>
      </c>
      <c r="FR2255" t="n">
        <v>0</v>
      </c>
      <c r="FS2255" t="n">
        <v>0</v>
      </c>
      <c r="FX2255" t="n">
        <v>103</v>
      </c>
      <c r="FY2255" t="n">
        <v>52</v>
      </c>
      <c r="GA2255" t="inlineStr"/>
      <c r="GD2255" t="n">
        <v>1</v>
      </c>
      <c r="GF2255" t="n">
        <v>1037232740</v>
      </c>
      <c r="GG2255" t="n">
        <v>2</v>
      </c>
      <c r="GH2255" t="n">
        <v>1</v>
      </c>
      <c r="GI2255" t="n">
        <v>2</v>
      </c>
      <c r="GJ2255" t="n">
        <v>0</v>
      </c>
      <c r="GK2255" t="n">
        <v>0</v>
      </c>
      <c r="GL2255">
        <f>ROUND(IF(AND(BH2255=3,BI2255=3,FS2255&lt;&gt;0),P2255,0),0)</f>
        <v/>
      </c>
      <c r="GM2255">
        <f>ROUND(O2255+X2255+Y2255,0)+GX2255</f>
        <v/>
      </c>
      <c r="GN2255">
        <f>IF(OR(BI2255=0,BI2255=1),GM2255-GX2255,0)</f>
        <v/>
      </c>
      <c r="GO2255">
        <f>IF(BI2255=2,GM2255-GX2255,0)</f>
        <v/>
      </c>
      <c r="GP2255">
        <f>IF(BI2255=4,GM2255-GX2255,0)</f>
        <v/>
      </c>
      <c r="GR2255" t="n">
        <v>0</v>
      </c>
      <c r="GS2255" t="n">
        <v>3</v>
      </c>
      <c r="GT2255" t="n">
        <v>0</v>
      </c>
      <c r="GU2255" t="inlineStr"/>
      <c r="GV2255">
        <f>ROUND((GT2255),2)</f>
        <v/>
      </c>
      <c r="GW2255" t="n">
        <v>1</v>
      </c>
      <c r="GX2255">
        <f>ROUND(HC2255*I2255,0)</f>
        <v/>
      </c>
      <c r="HA2255" t="n">
        <v>0</v>
      </c>
      <c r="HB2255" t="n">
        <v>0</v>
      </c>
      <c r="HC2255">
        <f>GV2255*GW2255</f>
        <v/>
      </c>
      <c r="HE2255" t="inlineStr"/>
      <c r="HF2255" t="inlineStr"/>
      <c r="HM2255" t="inlineStr"/>
      <c r="HN2255" t="inlineStr">
        <is>
          <t>Пр/812-099.2-1</t>
        </is>
      </c>
      <c r="HO2255" t="inlineStr">
        <is>
          <t>Пр/774-099.2</t>
        </is>
      </c>
      <c r="HP2255" t="inlineStr">
        <is>
          <t>Внутренние санитарнотехнические работы: смена труб, санприборов, запорной арматуры и другое</t>
        </is>
      </c>
      <c r="HQ2255" t="inlineStr">
        <is>
          <t>Внутренние санитарнотехнические работы: смена труб, санприборов, запорной арматуры и другое</t>
        </is>
      </c>
      <c r="HS2255" t="n">
        <v>0</v>
      </c>
      <c r="IK2255" t="n">
        <v>0</v>
      </c>
    </row>
    <row r="2256">
      <c r="A2256" t="n">
        <v>18</v>
      </c>
      <c r="B2256" t="n">
        <v>0</v>
      </c>
      <c r="C2256" t="n">
        <v>911</v>
      </c>
      <c r="E2256" t="inlineStr">
        <is>
          <t>2,4</t>
        </is>
      </c>
      <c r="F2256" t="inlineStr">
        <is>
          <t>302-0062</t>
        </is>
      </c>
      <c r="G2256" t="inlineStr">
        <is>
          <t>Кран шаровый муфтовый Valtec для воды диаметром 15 мм, тип в/в</t>
        </is>
      </c>
      <c r="H2256" t="inlineStr">
        <is>
          <t>шт.</t>
        </is>
      </c>
      <c r="I2256">
        <f>I2252*J2256</f>
        <v/>
      </c>
      <c r="J2256" t="n">
        <v>50</v>
      </c>
      <c r="K2256" t="n">
        <v>50</v>
      </c>
      <c r="O2256">
        <f>ROUND(CP2256,0)</f>
        <v/>
      </c>
      <c r="P2256">
        <f>ROUND(CQ2256*I2256,0)</f>
        <v/>
      </c>
      <c r="Q2256">
        <f>(ROUND((ROUND(((ET2256)*I2256),0)*BB2256),0)+ROUND((ROUND(((AE2256-(EU2256))*I2256),0)*BS2256),0))</f>
        <v/>
      </c>
      <c r="R2256">
        <f>(ROUND((ROUND(((EU2256)*I2256),0)*BS2256),0)+ROUND((ROUND(((AE2256-(EU2256))*I2256),0)*BS2256),0))</f>
        <v/>
      </c>
      <c r="S2256">
        <f>ROUND(CT2256*I2256,0)</f>
        <v/>
      </c>
      <c r="T2256">
        <f>ROUND(CU2256*I2256,0)</f>
        <v/>
      </c>
      <c r="U2256">
        <f>ROUND(CV2256*I2256,7)</f>
        <v/>
      </c>
      <c r="V2256">
        <f>ROUND(CW2256*I2256,7)</f>
        <v/>
      </c>
      <c r="W2256">
        <f>ROUND(CX2256*I2256,0)</f>
        <v/>
      </c>
      <c r="X2256">
        <f>ROUND(CY2256,0)</f>
        <v/>
      </c>
      <c r="Y2256">
        <f>ROUND(CZ2256,0)</f>
        <v/>
      </c>
      <c r="AA2256" t="n">
        <v>78869116</v>
      </c>
      <c r="AB2256">
        <f>ROUND((AC2256+AD2256+AF2256),2)</f>
        <v/>
      </c>
      <c r="AC2256">
        <f>ROUND((ES2256),2)</f>
        <v/>
      </c>
      <c r="AD2256">
        <f>ROUND((((ET2256)-(EU2256))+AE2256),2)</f>
        <v/>
      </c>
      <c r="AE2256">
        <f>ROUND((EU2256),2)</f>
        <v/>
      </c>
      <c r="AF2256">
        <f>ROUND((EV2256),2)</f>
        <v/>
      </c>
      <c r="AG2256">
        <f>ROUND((AP2256),2)</f>
        <v/>
      </c>
      <c r="AH2256">
        <f>(EW2256)</f>
        <v/>
      </c>
      <c r="AI2256">
        <f>(EX2256)</f>
        <v/>
      </c>
      <c r="AJ2256">
        <f>(AS2256)</f>
        <v/>
      </c>
      <c r="AK2256" t="n">
        <v>28.53</v>
      </c>
      <c r="AL2256" t="n">
        <v>28.53</v>
      </c>
      <c r="AM2256" t="n">
        <v>0</v>
      </c>
      <c r="AN2256" t="n">
        <v>0</v>
      </c>
      <c r="AO2256" t="n">
        <v>0</v>
      </c>
      <c r="AP2256" t="n">
        <v>0</v>
      </c>
      <c r="AQ2256" t="n">
        <v>0</v>
      </c>
      <c r="AR2256" t="n">
        <v>0</v>
      </c>
      <c r="AS2256" t="n">
        <v>0.01</v>
      </c>
      <c r="AT2256" t="n">
        <v>103</v>
      </c>
      <c r="AU2256" t="n">
        <v>52</v>
      </c>
      <c r="AV2256" t="n">
        <v>1</v>
      </c>
      <c r="AW2256" t="n">
        <v>1</v>
      </c>
      <c r="AZ2256" t="n">
        <v>1</v>
      </c>
      <c r="BA2256" t="n">
        <v>1</v>
      </c>
      <c r="BB2256" t="n">
        <v>1</v>
      </c>
      <c r="BC2256" t="n">
        <v>13.47</v>
      </c>
      <c r="BD2256" t="inlineStr"/>
      <c r="BE2256" t="inlineStr"/>
      <c r="BF2256" t="inlineStr"/>
      <c r="BG2256" t="inlineStr"/>
      <c r="BH2256" t="n">
        <v>3</v>
      </c>
      <c r="BI2256" t="n">
        <v>1</v>
      </c>
      <c r="BJ2256" t="inlineStr">
        <is>
          <t>ТССЦ Московской обл., 302-0062, приказ Минстроя России №675/пр от 28.02.2017 № 256/пр</t>
        </is>
      </c>
      <c r="BM2256" t="n">
        <v>65007</v>
      </c>
      <c r="BN2256" t="n">
        <v>0</v>
      </c>
      <c r="BO2256" t="inlineStr">
        <is>
          <t>302-0062</t>
        </is>
      </c>
      <c r="BP2256" t="n">
        <v>1</v>
      </c>
      <c r="BQ2256" t="n">
        <v>6</v>
      </c>
      <c r="BR2256" t="n">
        <v>0</v>
      </c>
      <c r="BS2256" t="n">
        <v>1</v>
      </c>
      <c r="BT2256" t="n">
        <v>1</v>
      </c>
      <c r="BU2256" t="n">
        <v>1</v>
      </c>
      <c r="BV2256" t="n">
        <v>1</v>
      </c>
      <c r="BW2256" t="n">
        <v>1</v>
      </c>
      <c r="BX2256" t="n">
        <v>1</v>
      </c>
      <c r="BY2256" t="inlineStr"/>
      <c r="BZ2256" t="n">
        <v>103</v>
      </c>
      <c r="CA2256" t="n">
        <v>52</v>
      </c>
      <c r="CB2256" t="inlineStr"/>
      <c r="CE2256" t="n">
        <v>12</v>
      </c>
      <c r="CF2256" t="n">
        <v>0</v>
      </c>
      <c r="CG2256" t="n">
        <v>0</v>
      </c>
      <c r="CM2256" t="n">
        <v>0</v>
      </c>
      <c r="CN2256" t="inlineStr"/>
      <c r="CO2256" t="n">
        <v>0</v>
      </c>
      <c r="CP2256">
        <f>(P2256+Q2256+S2256)</f>
        <v/>
      </c>
      <c r="CQ2256">
        <f>AC2256*BC2256</f>
        <v/>
      </c>
      <c r="CR2256">
        <f>(ROUND((ROUND(((ET2256)*1),0)*BB2256),0)+ROUND((ROUND(((AE2256-(EU2256))*1),0)*BS2256),0))</f>
        <v/>
      </c>
      <c r="CS2256">
        <f>(ROUND((ROUND(((EU2256)*1),0)*BS2256),0)+ROUND((ROUND(((AE2256-(EU2256))*1),0)*BS2256),0))</f>
        <v/>
      </c>
      <c r="CT2256">
        <f>AF2256*BA2256</f>
        <v/>
      </c>
      <c r="CU2256">
        <f>AG2256</f>
        <v/>
      </c>
      <c r="CV2256">
        <f>AH2256</f>
        <v/>
      </c>
      <c r="CW2256">
        <f>AI2256</f>
        <v/>
      </c>
      <c r="CX2256">
        <f>AJ2256</f>
        <v/>
      </c>
      <c r="CY2256">
        <f>(((S2256+R2256)*AT2256)/100)</f>
        <v/>
      </c>
      <c r="CZ2256">
        <f>(((S2256+R2256)*AU2256)/100)</f>
        <v/>
      </c>
      <c r="DC2256" t="inlineStr"/>
      <c r="DD2256" t="inlineStr"/>
      <c r="DE2256" t="inlineStr"/>
      <c r="DF2256" t="inlineStr"/>
      <c r="DG2256" t="inlineStr"/>
      <c r="DH2256" t="inlineStr"/>
      <c r="DI2256" t="inlineStr"/>
      <c r="DJ2256" t="inlineStr"/>
      <c r="DK2256" t="inlineStr"/>
      <c r="DL2256" t="inlineStr"/>
      <c r="DM2256" t="inlineStr"/>
      <c r="DN2256" t="n">
        <v>0</v>
      </c>
      <c r="DO2256" t="n">
        <v>0</v>
      </c>
      <c r="DP2256" t="n">
        <v>1</v>
      </c>
      <c r="DQ2256" t="n">
        <v>1</v>
      </c>
      <c r="DU2256" t="n">
        <v>1010</v>
      </c>
      <c r="DV2256" t="inlineStr">
        <is>
          <t>шт.</t>
        </is>
      </c>
      <c r="DW2256" t="inlineStr">
        <is>
          <t>шт.</t>
        </is>
      </c>
      <c r="DX2256" t="n">
        <v>1</v>
      </c>
      <c r="DZ2256" t="inlineStr"/>
      <c r="EA2256" t="inlineStr"/>
      <c r="EB2256" t="inlineStr"/>
      <c r="EC2256" t="inlineStr"/>
      <c r="EE2256" t="n">
        <v>78726000</v>
      </c>
      <c r="EF2256" t="n">
        <v>6</v>
      </c>
      <c r="EG2256" t="inlineStr">
        <is>
          <t>Ремонтно-строительные работы</t>
        </is>
      </c>
      <c r="EH2256" t="n">
        <v>99</v>
      </c>
      <c r="EI2256" t="inlineStr">
        <is>
          <t>Внутренние санитарно-технические работы</t>
        </is>
      </c>
      <c r="EJ2256" t="n">
        <v>1</v>
      </c>
      <c r="EK2256" t="n">
        <v>65007</v>
      </c>
      <c r="EL2256" t="inlineStr">
        <is>
          <t>Внутренние санитарнотехнические работы: смена труб, санприборов, запорной арматуры и другое</t>
        </is>
      </c>
      <c r="EM2256" t="inlineStr">
        <is>
          <t>рФЕР-65</t>
        </is>
      </c>
      <c r="EO2256" t="inlineStr"/>
      <c r="EQ2256" t="n">
        <v>0</v>
      </c>
      <c r="ER2256" t="n">
        <v>28.53</v>
      </c>
      <c r="ES2256" t="n">
        <v>28.53</v>
      </c>
      <c r="ET2256" t="n">
        <v>0</v>
      </c>
      <c r="EU2256" t="n">
        <v>0</v>
      </c>
      <c r="EV2256" t="n">
        <v>0</v>
      </c>
      <c r="EW2256" t="n">
        <v>0</v>
      </c>
      <c r="EX2256" t="n">
        <v>0</v>
      </c>
      <c r="FQ2256" t="n">
        <v>0</v>
      </c>
      <c r="FR2256" t="n">
        <v>0</v>
      </c>
      <c r="FS2256" t="n">
        <v>0</v>
      </c>
      <c r="FX2256" t="n">
        <v>103</v>
      </c>
      <c r="FY2256" t="n">
        <v>52</v>
      </c>
      <c r="GA2256" t="inlineStr"/>
      <c r="GD2256" t="n">
        <v>1</v>
      </c>
      <c r="GF2256" t="n">
        <v>-1687406522</v>
      </c>
      <c r="GG2256" t="n">
        <v>2</v>
      </c>
      <c r="GH2256" t="n">
        <v>1</v>
      </c>
      <c r="GI2256" t="n">
        <v>2</v>
      </c>
      <c r="GJ2256" t="n">
        <v>0</v>
      </c>
      <c r="GK2256" t="n">
        <v>0</v>
      </c>
      <c r="GL2256">
        <f>ROUND(IF(AND(BH2256=3,BI2256=3,FS2256&lt;&gt;0),P2256,0),0)</f>
        <v/>
      </c>
      <c r="GM2256">
        <f>ROUND(O2256+X2256+Y2256,0)+GX2256</f>
        <v/>
      </c>
      <c r="GN2256">
        <f>IF(OR(BI2256=0,BI2256=1),GM2256-GX2256,0)</f>
        <v/>
      </c>
      <c r="GO2256">
        <f>IF(BI2256=2,GM2256-GX2256,0)</f>
        <v/>
      </c>
      <c r="GP2256">
        <f>IF(BI2256=4,GM2256-GX2256,0)</f>
        <v/>
      </c>
      <c r="GR2256" t="n">
        <v>0</v>
      </c>
      <c r="GS2256" t="n">
        <v>3</v>
      </c>
      <c r="GT2256" t="n">
        <v>0</v>
      </c>
      <c r="GU2256" t="inlineStr"/>
      <c r="GV2256">
        <f>ROUND((GT2256),2)</f>
        <v/>
      </c>
      <c r="GW2256" t="n">
        <v>1</v>
      </c>
      <c r="GX2256">
        <f>ROUND(HC2256*I2256,0)</f>
        <v/>
      </c>
      <c r="HA2256" t="n">
        <v>0</v>
      </c>
      <c r="HB2256" t="n">
        <v>0</v>
      </c>
      <c r="HC2256">
        <f>GV2256*GW2256</f>
        <v/>
      </c>
      <c r="HE2256" t="inlineStr"/>
      <c r="HF2256" t="inlineStr"/>
      <c r="HM2256" t="inlineStr"/>
      <c r="HN2256" t="inlineStr">
        <is>
          <t>Пр/812-099.2-1</t>
        </is>
      </c>
      <c r="HO2256" t="inlineStr">
        <is>
          <t>Пр/774-099.2</t>
        </is>
      </c>
      <c r="HP2256" t="inlineStr">
        <is>
          <t>Внутренние санитарнотехнические работы: смена труб, санприборов, запорной арматуры и другое</t>
        </is>
      </c>
      <c r="HQ2256" t="inlineStr">
        <is>
          <t>Внутренние санитарнотехнические работы: смена труб, санприборов, запорной арматуры и другое</t>
        </is>
      </c>
      <c r="HS2256" t="n">
        <v>0</v>
      </c>
      <c r="IK2256" t="n">
        <v>0</v>
      </c>
    </row>
    <row r="2257"/>
    <row r="2258">
      <c r="A2258" s="435" t="n">
        <v>51</v>
      </c>
      <c r="B2258" s="435">
        <f>B2247</f>
        <v/>
      </c>
      <c r="C2258" s="435">
        <f>A2247</f>
        <v/>
      </c>
      <c r="D2258" s="435">
        <f>ROW(A2247)</f>
        <v/>
      </c>
      <c r="E2258" s="435" t="n"/>
      <c r="F2258" s="435">
        <f>IF(F2247&lt;&gt;"",F2247,"")</f>
        <v/>
      </c>
      <c r="G2258" s="435">
        <f>IF(G2247&lt;&gt;"",G2247,"")</f>
        <v/>
      </c>
      <c r="H2258" s="435" t="n">
        <v>0</v>
      </c>
      <c r="I2258" s="435" t="n"/>
      <c r="J2258" s="435" t="n"/>
      <c r="K2258" s="435" t="n"/>
      <c r="L2258" s="435" t="n"/>
      <c r="M2258" s="435" t="n"/>
      <c r="N2258" s="435" t="n"/>
      <c r="O2258" s="435" t="n">
        <v>0</v>
      </c>
      <c r="P2258" s="435" t="n">
        <v>0</v>
      </c>
      <c r="Q2258" s="435" t="n">
        <v>0</v>
      </c>
      <c r="R2258" s="435" t="n">
        <v>0</v>
      </c>
      <c r="S2258" s="435" t="n">
        <v>0</v>
      </c>
      <c r="T2258" s="435" t="n">
        <v>0</v>
      </c>
      <c r="U2258" s="435" t="n">
        <v>0</v>
      </c>
      <c r="V2258" s="435" t="n">
        <v>0</v>
      </c>
      <c r="W2258" s="435" t="n">
        <v>0</v>
      </c>
      <c r="X2258" s="435" t="n">
        <v>0</v>
      </c>
      <c r="Y2258" s="435" t="n">
        <v>0</v>
      </c>
      <c r="Z2258" s="435" t="n"/>
      <c r="AA2258" s="435" t="n"/>
      <c r="AB2258" s="435" t="n"/>
      <c r="AC2258" s="435" t="n"/>
      <c r="AD2258" s="435" t="n"/>
      <c r="AE2258" s="435" t="n"/>
      <c r="AF2258" s="435" t="n"/>
      <c r="AG2258" s="435" t="n"/>
      <c r="AH2258" s="435" t="n"/>
      <c r="AI2258" s="435" t="n"/>
      <c r="AJ2258" s="435" t="n"/>
      <c r="AK2258" s="435" t="n"/>
      <c r="AL2258" s="435" t="n"/>
      <c r="AM2258" s="435" t="n"/>
      <c r="AN2258" s="435" t="n"/>
      <c r="AO2258" s="435">
        <f>ROUND(BX2258,0)</f>
        <v/>
      </c>
      <c r="AP2258" s="435">
        <f>ROUND(BY2258,0)</f>
        <v/>
      </c>
      <c r="AQ2258" s="435">
        <f>ROUND(BZ2258,0)</f>
        <v/>
      </c>
      <c r="AR2258" s="435">
        <f>ROUND(CA2258,0)</f>
        <v/>
      </c>
      <c r="AS2258" s="435">
        <f>ROUND(CB2258,0)</f>
        <v/>
      </c>
      <c r="AT2258" s="435">
        <f>ROUND(CC2258,0)</f>
        <v/>
      </c>
      <c r="AU2258" s="435">
        <f>ROUND(CD2258,0)</f>
        <v/>
      </c>
      <c r="AV2258" s="435">
        <f>ROUND(CE2258,0)</f>
        <v/>
      </c>
      <c r="AW2258" s="435">
        <f>ROUND(CF2258,0)</f>
        <v/>
      </c>
      <c r="AX2258" s="435">
        <f>ROUND(CG2258,0)</f>
        <v/>
      </c>
      <c r="AY2258" s="435">
        <f>ROUND(CH2258,0)</f>
        <v/>
      </c>
      <c r="AZ2258" s="435">
        <f>ROUND(CI2258,0)</f>
        <v/>
      </c>
      <c r="BA2258" s="435">
        <f>ROUND(CJ2258,0)</f>
        <v/>
      </c>
      <c r="BB2258" s="435">
        <f>ROUND(CK2258,0)</f>
        <v/>
      </c>
      <c r="BC2258" s="435">
        <f>ROUND(CL2258,0)</f>
        <v/>
      </c>
      <c r="BD2258" s="435">
        <f>ROUND(CM2258,0)</f>
        <v/>
      </c>
      <c r="BE2258" s="435" t="n"/>
      <c r="BF2258" s="435" t="n"/>
      <c r="BG2258" s="435" t="n"/>
      <c r="BH2258" s="435" t="n"/>
      <c r="BI2258" s="435" t="n"/>
      <c r="BJ2258" s="435" t="n"/>
      <c r="BK2258" s="435" t="n"/>
      <c r="BL2258" s="435" t="n"/>
      <c r="BM2258" s="435" t="n"/>
      <c r="BN2258" s="435" t="n"/>
      <c r="BO2258" s="435" t="n"/>
      <c r="BP2258" s="435" t="n"/>
      <c r="BQ2258" s="435" t="n"/>
      <c r="BR2258" s="435" t="n"/>
      <c r="BS2258" s="435" t="n"/>
      <c r="BT2258" s="435" t="n"/>
      <c r="BU2258" s="435" t="n"/>
      <c r="BV2258" s="435" t="n"/>
      <c r="BW2258" s="435" t="n"/>
      <c r="BX2258" s="435" t="n"/>
      <c r="BY2258" s="435" t="n"/>
      <c r="BZ2258" s="435" t="n"/>
      <c r="CA2258" s="435" t="n"/>
      <c r="CB2258" s="435" t="n"/>
      <c r="CC2258" s="435" t="n"/>
      <c r="CD2258" s="435" t="n"/>
      <c r="CE2258" s="435" t="n"/>
      <c r="CF2258" s="435" t="n"/>
      <c r="CG2258" s="435" t="n"/>
      <c r="CH2258" s="435" t="n"/>
      <c r="CI2258" s="435" t="n"/>
      <c r="CJ2258" s="435" t="n"/>
      <c r="CK2258" s="435" t="n"/>
      <c r="CL2258" s="435" t="n"/>
      <c r="CM2258" s="435" t="n"/>
      <c r="CN2258" s="435" t="n"/>
      <c r="CO2258" s="435" t="n"/>
      <c r="CP2258" s="435" t="n"/>
      <c r="CQ2258" s="435" t="n"/>
      <c r="CR2258" s="435" t="n"/>
      <c r="CS2258" s="435" t="n"/>
      <c r="CT2258" s="435" t="n"/>
      <c r="CU2258" s="435" t="n"/>
      <c r="CV2258" s="435" t="n"/>
      <c r="CW2258" s="435" t="n"/>
      <c r="CX2258" s="435" t="n"/>
      <c r="CY2258" s="435" t="n"/>
      <c r="CZ2258" s="435" t="n"/>
      <c r="DA2258" s="435" t="n"/>
      <c r="DB2258" s="435" t="n"/>
      <c r="DC2258" s="435" t="n"/>
      <c r="DD2258" s="435" t="n"/>
      <c r="DE2258" s="435" t="n"/>
      <c r="DF2258" s="435" t="n"/>
      <c r="DG2258" s="436" t="n"/>
      <c r="DH2258" s="436" t="n"/>
      <c r="DI2258" s="436" t="n"/>
      <c r="DJ2258" s="436" t="n"/>
      <c r="DK2258" s="436" t="n"/>
      <c r="DL2258" s="436" t="n"/>
      <c r="DM2258" s="436" t="n"/>
      <c r="DN2258" s="436" t="n"/>
      <c r="DO2258" s="436" t="n"/>
      <c r="DP2258" s="436" t="n"/>
      <c r="DQ2258" s="436" t="n"/>
      <c r="DR2258" s="436" t="n"/>
      <c r="DS2258" s="436" t="n"/>
      <c r="DT2258" s="436" t="n"/>
      <c r="DU2258" s="436" t="n"/>
      <c r="DV2258" s="436" t="n"/>
      <c r="DW2258" s="436" t="n"/>
      <c r="DX2258" s="436" t="n"/>
      <c r="DY2258" s="436" t="n"/>
      <c r="DZ2258" s="436" t="n"/>
      <c r="EA2258" s="436" t="n"/>
      <c r="EB2258" s="436" t="n"/>
      <c r="EC2258" s="436" t="n"/>
      <c r="ED2258" s="436" t="n"/>
      <c r="EE2258" s="436" t="n"/>
      <c r="EF2258" s="436" t="n"/>
      <c r="EG2258" s="436" t="n"/>
      <c r="EH2258" s="436" t="n"/>
      <c r="EI2258" s="436" t="n"/>
      <c r="EJ2258" s="436" t="n"/>
      <c r="EK2258" s="436" t="n"/>
      <c r="EL2258" s="436" t="n"/>
      <c r="EM2258" s="436" t="n"/>
      <c r="EN2258" s="436" t="n"/>
      <c r="EO2258" s="436" t="n"/>
      <c r="EP2258" s="436" t="n"/>
      <c r="EQ2258" s="436" t="n"/>
      <c r="ER2258" s="436" t="n"/>
      <c r="ES2258" s="436" t="n"/>
      <c r="ET2258" s="436" t="n"/>
      <c r="EU2258" s="436" t="n"/>
      <c r="EV2258" s="436" t="n"/>
      <c r="EW2258" s="436" t="n"/>
      <c r="EX2258" s="436" t="n"/>
      <c r="EY2258" s="436" t="n"/>
      <c r="EZ2258" s="436" t="n"/>
      <c r="FA2258" s="436" t="n"/>
      <c r="FB2258" s="436" t="n"/>
      <c r="FC2258" s="436" t="n"/>
      <c r="FD2258" s="436" t="n"/>
      <c r="FE2258" s="436" t="n"/>
      <c r="FF2258" s="436" t="n"/>
      <c r="FG2258" s="436" t="n"/>
      <c r="FH2258" s="436" t="n"/>
      <c r="FI2258" s="436" t="n"/>
      <c r="FJ2258" s="436" t="n"/>
      <c r="FK2258" s="436" t="n"/>
      <c r="FL2258" s="436" t="n"/>
      <c r="FM2258" s="436" t="n"/>
      <c r="FN2258" s="436" t="n"/>
      <c r="FO2258" s="436" t="n"/>
      <c r="FP2258" s="436" t="n"/>
      <c r="FQ2258" s="436" t="n"/>
      <c r="FR2258" s="436" t="n"/>
      <c r="FS2258" s="436" t="n"/>
      <c r="FT2258" s="436" t="n"/>
      <c r="FU2258" s="436" t="n"/>
      <c r="FV2258" s="436" t="n"/>
      <c r="FW2258" s="436" t="n"/>
      <c r="FX2258" s="436" t="n"/>
      <c r="FY2258" s="436" t="n"/>
      <c r="FZ2258" s="436" t="n"/>
      <c r="GA2258" s="436" t="n"/>
      <c r="GB2258" s="436" t="n"/>
      <c r="GC2258" s="436" t="n"/>
      <c r="GD2258" s="436" t="n"/>
      <c r="GE2258" s="436" t="n"/>
      <c r="GF2258" s="436" t="n"/>
      <c r="GG2258" s="436" t="n"/>
      <c r="GH2258" s="436" t="n"/>
      <c r="GI2258" s="436" t="n"/>
      <c r="GJ2258" s="436" t="n"/>
      <c r="GK2258" s="436" t="n"/>
      <c r="GL2258" s="436" t="n"/>
      <c r="GM2258" s="436" t="n"/>
      <c r="GN2258" s="436" t="n"/>
      <c r="GO2258" s="436" t="n"/>
      <c r="GP2258" s="436" t="n"/>
      <c r="GQ2258" s="436" t="n"/>
      <c r="GR2258" s="436" t="n"/>
      <c r="GS2258" s="436" t="n"/>
      <c r="GT2258" s="436" t="n"/>
      <c r="GU2258" s="436" t="n"/>
      <c r="GV2258" s="436" t="n"/>
      <c r="GW2258" s="436" t="n"/>
      <c r="GX2258" s="436" t="n">
        <v>0</v>
      </c>
    </row>
    <row r="2259"/>
    <row r="2260">
      <c r="A2260" s="437" t="n">
        <v>50</v>
      </c>
      <c r="B2260" s="437" t="n">
        <v>0</v>
      </c>
      <c r="C2260" s="437" t="n">
        <v>0</v>
      </c>
      <c r="D2260" s="437" t="n">
        <v>1</v>
      </c>
      <c r="E2260" s="437" t="n">
        <v>201</v>
      </c>
      <c r="F2260" s="437">
        <f>ROUND(Source!O2258,O2260)</f>
        <v/>
      </c>
      <c r="G2260" s="437" t="inlineStr">
        <is>
          <t>ПЗ</t>
        </is>
      </c>
      <c r="H2260" s="437" t="inlineStr">
        <is>
          <t>Прямые затраты</t>
        </is>
      </c>
      <c r="I2260" s="437" t="n"/>
      <c r="J2260" s="437" t="n"/>
      <c r="K2260" s="437" t="n">
        <v>201</v>
      </c>
      <c r="L2260" s="437" t="n">
        <v>1</v>
      </c>
      <c r="M2260" s="437" t="n">
        <v>3</v>
      </c>
      <c r="N2260" s="437" t="inlineStr"/>
      <c r="O2260" s="437" t="n">
        <v>0</v>
      </c>
      <c r="P2260" s="437" t="n"/>
      <c r="Q2260" s="437" t="n"/>
      <c r="R2260" s="437" t="n"/>
      <c r="S2260" s="437" t="n"/>
      <c r="T2260" s="437" t="n"/>
      <c r="U2260" s="437" t="n"/>
      <c r="V2260" s="437" t="n"/>
      <c r="W2260" s="437" t="n">
        <v>0</v>
      </c>
      <c r="X2260" s="437" t="n">
        <v>1</v>
      </c>
      <c r="Y2260" s="437" t="n">
        <v>0</v>
      </c>
      <c r="Z2260" s="437" t="n"/>
      <c r="AA2260" s="437" t="n"/>
      <c r="AB2260" s="437" t="n"/>
    </row>
    <row r="2261">
      <c r="A2261" s="437" t="n">
        <v>50</v>
      </c>
      <c r="B2261" s="437" t="n">
        <v>0</v>
      </c>
      <c r="C2261" s="437" t="n">
        <v>0</v>
      </c>
      <c r="D2261" s="437" t="n">
        <v>1</v>
      </c>
      <c r="E2261" s="437" t="n">
        <v>202</v>
      </c>
      <c r="F2261" s="437">
        <f>ROUND(Source!P2258,O2261)</f>
        <v/>
      </c>
      <c r="G2261" s="437" t="inlineStr">
        <is>
          <t>СтМатОб</t>
        </is>
      </c>
      <c r="H2261" s="437" t="inlineStr">
        <is>
          <t>Стоимость материальных ресурсов (всего)</t>
        </is>
      </c>
      <c r="I2261" s="437" t="n"/>
      <c r="J2261" s="437" t="n"/>
      <c r="K2261" s="437" t="n">
        <v>202</v>
      </c>
      <c r="L2261" s="437" t="n">
        <v>2</v>
      </c>
      <c r="M2261" s="437" t="n">
        <v>3</v>
      </c>
      <c r="N2261" s="437" t="inlineStr"/>
      <c r="O2261" s="437" t="n">
        <v>0</v>
      </c>
      <c r="P2261" s="437" t="n"/>
      <c r="Q2261" s="437" t="n"/>
      <c r="R2261" s="437" t="n"/>
      <c r="S2261" s="437" t="n"/>
      <c r="T2261" s="437" t="n"/>
      <c r="U2261" s="437" t="n"/>
      <c r="V2261" s="437" t="n"/>
      <c r="W2261" s="437" t="n">
        <v>0</v>
      </c>
      <c r="X2261" s="437" t="n">
        <v>1</v>
      </c>
      <c r="Y2261" s="437" t="n">
        <v>0</v>
      </c>
      <c r="Z2261" s="437" t="n"/>
      <c r="AA2261" s="437" t="n"/>
      <c r="AB2261" s="437" t="n"/>
    </row>
    <row r="2262">
      <c r="A2262" s="437" t="n">
        <v>50</v>
      </c>
      <c r="B2262" s="437" t="n">
        <v>0</v>
      </c>
      <c r="C2262" s="437" t="n">
        <v>0</v>
      </c>
      <c r="D2262" s="437" t="n">
        <v>1</v>
      </c>
      <c r="E2262" s="437" t="n">
        <v>222</v>
      </c>
      <c r="F2262" s="437">
        <f>ROUND(Source!AO2258,O2262)</f>
        <v/>
      </c>
      <c r="G2262" s="437" t="inlineStr">
        <is>
          <t>СтМатОбЗак</t>
        </is>
      </c>
      <c r="H2262" s="437" t="inlineStr">
        <is>
          <t>Стоимость материалов и оборудования заказчика</t>
        </is>
      </c>
      <c r="I2262" s="437" t="n"/>
      <c r="J2262" s="437" t="n"/>
      <c r="K2262" s="437" t="n">
        <v>222</v>
      </c>
      <c r="L2262" s="437" t="n">
        <v>3</v>
      </c>
      <c r="M2262" s="437" t="n">
        <v>3</v>
      </c>
      <c r="N2262" s="437" t="inlineStr"/>
      <c r="O2262" s="437" t="n">
        <v>0</v>
      </c>
      <c r="P2262" s="437" t="n"/>
      <c r="Q2262" s="437" t="n"/>
      <c r="R2262" s="437" t="n"/>
      <c r="S2262" s="437" t="n"/>
      <c r="T2262" s="437" t="n"/>
      <c r="U2262" s="437" t="n"/>
      <c r="V2262" s="437" t="n"/>
      <c r="W2262" s="437" t="n">
        <v>0</v>
      </c>
      <c r="X2262" s="437" t="n">
        <v>1</v>
      </c>
      <c r="Y2262" s="437" t="n">
        <v>0</v>
      </c>
      <c r="Z2262" s="437" t="n"/>
      <c r="AA2262" s="437" t="n"/>
      <c r="AB2262" s="437" t="n"/>
    </row>
    <row r="2263">
      <c r="A2263" s="437" t="n">
        <v>50</v>
      </c>
      <c r="B2263" s="437" t="n">
        <v>0</v>
      </c>
      <c r="C2263" s="437" t="n">
        <v>0</v>
      </c>
      <c r="D2263" s="437" t="n">
        <v>1</v>
      </c>
      <c r="E2263" s="437" t="n">
        <v>225</v>
      </c>
      <c r="F2263" s="437">
        <f>ROUND(Source!AV2258,O2263)</f>
        <v/>
      </c>
      <c r="G2263" s="437" t="inlineStr">
        <is>
          <t>СтМатОбПод</t>
        </is>
      </c>
      <c r="H2263" s="437" t="inlineStr">
        <is>
          <t>Стоимость материалов и оборудования подрядчика</t>
        </is>
      </c>
      <c r="I2263" s="437" t="n"/>
      <c r="J2263" s="437" t="n"/>
      <c r="K2263" s="437" t="n">
        <v>225</v>
      </c>
      <c r="L2263" s="437" t="n">
        <v>4</v>
      </c>
      <c r="M2263" s="437" t="n">
        <v>3</v>
      </c>
      <c r="N2263" s="437" t="inlineStr"/>
      <c r="O2263" s="437" t="n">
        <v>0</v>
      </c>
      <c r="P2263" s="437" t="n"/>
      <c r="Q2263" s="437" t="n"/>
      <c r="R2263" s="437" t="n"/>
      <c r="S2263" s="437" t="n"/>
      <c r="T2263" s="437" t="n"/>
      <c r="U2263" s="437" t="n"/>
      <c r="V2263" s="437" t="n"/>
      <c r="W2263" s="437" t="n">
        <v>0</v>
      </c>
      <c r="X2263" s="437" t="n">
        <v>1</v>
      </c>
      <c r="Y2263" s="437" t="n">
        <v>0</v>
      </c>
      <c r="Z2263" s="437" t="n"/>
      <c r="AA2263" s="437" t="n"/>
      <c r="AB2263" s="437" t="n"/>
    </row>
    <row r="2264">
      <c r="A2264" s="437" t="n">
        <v>50</v>
      </c>
      <c r="B2264" s="437" t="n">
        <v>0</v>
      </c>
      <c r="C2264" s="437" t="n">
        <v>0</v>
      </c>
      <c r="D2264" s="437" t="n">
        <v>1</v>
      </c>
      <c r="E2264" s="437" t="n">
        <v>226</v>
      </c>
      <c r="F2264" s="437">
        <f>ROUND(Source!AW2258,O2264)</f>
        <v/>
      </c>
      <c r="G2264" s="437" t="inlineStr">
        <is>
          <t>СтМат</t>
        </is>
      </c>
      <c r="H2264" s="437" t="inlineStr">
        <is>
          <t>Стоимость материалов (всего)</t>
        </is>
      </c>
      <c r="I2264" s="437" t="n"/>
      <c r="J2264" s="437" t="n"/>
      <c r="K2264" s="437" t="n">
        <v>226</v>
      </c>
      <c r="L2264" s="437" t="n">
        <v>5</v>
      </c>
      <c r="M2264" s="437" t="n">
        <v>3</v>
      </c>
      <c r="N2264" s="437" t="inlineStr"/>
      <c r="O2264" s="437" t="n">
        <v>0</v>
      </c>
      <c r="P2264" s="437" t="n"/>
      <c r="Q2264" s="437" t="n"/>
      <c r="R2264" s="437" t="n"/>
      <c r="S2264" s="437" t="n"/>
      <c r="T2264" s="437" t="n"/>
      <c r="U2264" s="437" t="n"/>
      <c r="V2264" s="437" t="n"/>
      <c r="W2264" s="437" t="n">
        <v>0</v>
      </c>
      <c r="X2264" s="437" t="n">
        <v>1</v>
      </c>
      <c r="Y2264" s="437" t="n">
        <v>0</v>
      </c>
      <c r="Z2264" s="437" t="n"/>
      <c r="AA2264" s="437" t="n"/>
      <c r="AB2264" s="437" t="n"/>
    </row>
    <row r="2265">
      <c r="A2265" s="437" t="n">
        <v>50</v>
      </c>
      <c r="B2265" s="437" t="n">
        <v>0</v>
      </c>
      <c r="C2265" s="437" t="n">
        <v>0</v>
      </c>
      <c r="D2265" s="437" t="n">
        <v>1</v>
      </c>
      <c r="E2265" s="437" t="n">
        <v>227</v>
      </c>
      <c r="F2265" s="437">
        <f>ROUND(Source!AX2258,O2265)</f>
        <v/>
      </c>
      <c r="G2265" s="437" t="inlineStr">
        <is>
          <t>СтМатЗак</t>
        </is>
      </c>
      <c r="H2265" s="437" t="inlineStr">
        <is>
          <t>Стоимость материалов заказчика</t>
        </is>
      </c>
      <c r="I2265" s="437" t="n"/>
      <c r="J2265" s="437" t="n"/>
      <c r="K2265" s="437" t="n">
        <v>227</v>
      </c>
      <c r="L2265" s="437" t="n">
        <v>6</v>
      </c>
      <c r="M2265" s="437" t="n">
        <v>3</v>
      </c>
      <c r="N2265" s="437" t="inlineStr"/>
      <c r="O2265" s="437" t="n">
        <v>0</v>
      </c>
      <c r="P2265" s="437" t="n"/>
      <c r="Q2265" s="437" t="n"/>
      <c r="R2265" s="437" t="n"/>
      <c r="S2265" s="437" t="n"/>
      <c r="T2265" s="437" t="n"/>
      <c r="U2265" s="437" t="n"/>
      <c r="V2265" s="437" t="n"/>
      <c r="W2265" s="437" t="n">
        <v>0</v>
      </c>
      <c r="X2265" s="437" t="n">
        <v>1</v>
      </c>
      <c r="Y2265" s="437" t="n">
        <v>0</v>
      </c>
      <c r="Z2265" s="437" t="n"/>
      <c r="AA2265" s="437" t="n"/>
      <c r="AB2265" s="437" t="n"/>
    </row>
    <row r="2266">
      <c r="A2266" s="437" t="n">
        <v>50</v>
      </c>
      <c r="B2266" s="437" t="n">
        <v>0</v>
      </c>
      <c r="C2266" s="437" t="n">
        <v>0</v>
      </c>
      <c r="D2266" s="437" t="n">
        <v>1</v>
      </c>
      <c r="E2266" s="437" t="n">
        <v>228</v>
      </c>
      <c r="F2266" s="437">
        <f>ROUND(Source!AY2258,O2266)</f>
        <v/>
      </c>
      <c r="G2266" s="437" t="inlineStr">
        <is>
          <t>СтМатПод</t>
        </is>
      </c>
      <c r="H2266" s="437" t="inlineStr">
        <is>
          <t>Стоимость материалов подрядчика</t>
        </is>
      </c>
      <c r="I2266" s="437" t="n"/>
      <c r="J2266" s="437" t="n"/>
      <c r="K2266" s="437" t="n">
        <v>228</v>
      </c>
      <c r="L2266" s="437" t="n">
        <v>7</v>
      </c>
      <c r="M2266" s="437" t="n">
        <v>3</v>
      </c>
      <c r="N2266" s="437" t="inlineStr"/>
      <c r="O2266" s="437" t="n">
        <v>0</v>
      </c>
      <c r="P2266" s="437" t="n"/>
      <c r="Q2266" s="437" t="n"/>
      <c r="R2266" s="437" t="n"/>
      <c r="S2266" s="437" t="n"/>
      <c r="T2266" s="437" t="n"/>
      <c r="U2266" s="437" t="n"/>
      <c r="V2266" s="437" t="n"/>
      <c r="W2266" s="437" t="n">
        <v>0</v>
      </c>
      <c r="X2266" s="437" t="n">
        <v>1</v>
      </c>
      <c r="Y2266" s="437" t="n">
        <v>0</v>
      </c>
      <c r="Z2266" s="437" t="n"/>
      <c r="AA2266" s="437" t="n"/>
      <c r="AB2266" s="437" t="n"/>
    </row>
    <row r="2267">
      <c r="A2267" s="437" t="n">
        <v>50</v>
      </c>
      <c r="B2267" s="437" t="n">
        <v>0</v>
      </c>
      <c r="C2267" s="437" t="n">
        <v>0</v>
      </c>
      <c r="D2267" s="437" t="n">
        <v>1</v>
      </c>
      <c r="E2267" s="437" t="n">
        <v>216</v>
      </c>
      <c r="F2267" s="437">
        <f>ROUND(Source!AP2258,O2267)</f>
        <v/>
      </c>
      <c r="G2267" s="437" t="inlineStr">
        <is>
          <t>Оборуд</t>
        </is>
      </c>
      <c r="H2267" s="437" t="inlineStr">
        <is>
          <t>Стоимость оборудования (всего)</t>
        </is>
      </c>
      <c r="I2267" s="437" t="n"/>
      <c r="J2267" s="437" t="n"/>
      <c r="K2267" s="437" t="n">
        <v>216</v>
      </c>
      <c r="L2267" s="437" t="n">
        <v>8</v>
      </c>
      <c r="M2267" s="437" t="n">
        <v>3</v>
      </c>
      <c r="N2267" s="437" t="inlineStr"/>
      <c r="O2267" s="437" t="n">
        <v>0</v>
      </c>
      <c r="P2267" s="437" t="n"/>
      <c r="Q2267" s="437" t="n"/>
      <c r="R2267" s="437" t="n"/>
      <c r="S2267" s="437" t="n"/>
      <c r="T2267" s="437" t="n"/>
      <c r="U2267" s="437" t="n"/>
      <c r="V2267" s="437" t="n"/>
      <c r="W2267" s="437" t="n">
        <v>0</v>
      </c>
      <c r="X2267" s="437" t="n">
        <v>1</v>
      </c>
      <c r="Y2267" s="437" t="n">
        <v>0</v>
      </c>
      <c r="Z2267" s="437" t="n"/>
      <c r="AA2267" s="437" t="n"/>
      <c r="AB2267" s="437" t="n"/>
    </row>
    <row r="2268">
      <c r="A2268" s="437" t="n">
        <v>50</v>
      </c>
      <c r="B2268" s="437" t="n">
        <v>0</v>
      </c>
      <c r="C2268" s="437" t="n">
        <v>0</v>
      </c>
      <c r="D2268" s="437" t="n">
        <v>1</v>
      </c>
      <c r="E2268" s="437" t="n">
        <v>223</v>
      </c>
      <c r="F2268" s="437">
        <f>ROUND(Source!AQ2258,O2268)</f>
        <v/>
      </c>
      <c r="G2268" s="437" t="inlineStr">
        <is>
          <t>ОборудЗак</t>
        </is>
      </c>
      <c r="H2268" s="437" t="inlineStr">
        <is>
          <t>Стоимость оборудования заказчика</t>
        </is>
      </c>
      <c r="I2268" s="437" t="n"/>
      <c r="J2268" s="437" t="n"/>
      <c r="K2268" s="437" t="n">
        <v>223</v>
      </c>
      <c r="L2268" s="437" t="n">
        <v>9</v>
      </c>
      <c r="M2268" s="437" t="n">
        <v>3</v>
      </c>
      <c r="N2268" s="437" t="inlineStr"/>
      <c r="O2268" s="437" t="n">
        <v>0</v>
      </c>
      <c r="P2268" s="437" t="n"/>
      <c r="Q2268" s="437" t="n"/>
      <c r="R2268" s="437" t="n"/>
      <c r="S2268" s="437" t="n"/>
      <c r="T2268" s="437" t="n"/>
      <c r="U2268" s="437" t="n"/>
      <c r="V2268" s="437" t="n"/>
      <c r="W2268" s="437" t="n">
        <v>0</v>
      </c>
      <c r="X2268" s="437" t="n">
        <v>1</v>
      </c>
      <c r="Y2268" s="437" t="n">
        <v>0</v>
      </c>
      <c r="Z2268" s="437" t="n"/>
      <c r="AA2268" s="437" t="n"/>
      <c r="AB2268" s="437" t="n"/>
    </row>
    <row r="2269">
      <c r="A2269" s="437" t="n">
        <v>50</v>
      </c>
      <c r="B2269" s="437" t="n">
        <v>0</v>
      </c>
      <c r="C2269" s="437" t="n">
        <v>0</v>
      </c>
      <c r="D2269" s="437" t="n">
        <v>1</v>
      </c>
      <c r="E2269" s="437" t="n">
        <v>229</v>
      </c>
      <c r="F2269" s="437">
        <f>ROUND(Source!AZ2258,O2269)</f>
        <v/>
      </c>
      <c r="G2269" s="437" t="inlineStr">
        <is>
          <t>ОборудПод</t>
        </is>
      </c>
      <c r="H2269" s="437" t="inlineStr">
        <is>
          <t>Стоимость оборудования подрядчика</t>
        </is>
      </c>
      <c r="I2269" s="437" t="n"/>
      <c r="J2269" s="437" t="n"/>
      <c r="K2269" s="437" t="n">
        <v>229</v>
      </c>
      <c r="L2269" s="437" t="n">
        <v>10</v>
      </c>
      <c r="M2269" s="437" t="n">
        <v>3</v>
      </c>
      <c r="N2269" s="437" t="inlineStr"/>
      <c r="O2269" s="437" t="n">
        <v>0</v>
      </c>
      <c r="P2269" s="437" t="n"/>
      <c r="Q2269" s="437" t="n"/>
      <c r="R2269" s="437" t="n"/>
      <c r="S2269" s="437" t="n"/>
      <c r="T2269" s="437" t="n"/>
      <c r="U2269" s="437" t="n"/>
      <c r="V2269" s="437" t="n"/>
      <c r="W2269" s="437" t="n">
        <v>0</v>
      </c>
      <c r="X2269" s="437" t="n">
        <v>1</v>
      </c>
      <c r="Y2269" s="437" t="n">
        <v>0</v>
      </c>
      <c r="Z2269" s="437" t="n"/>
      <c r="AA2269" s="437" t="n"/>
      <c r="AB2269" s="437" t="n"/>
    </row>
    <row r="2270">
      <c r="A2270" s="437" t="n">
        <v>50</v>
      </c>
      <c r="B2270" s="437" t="n">
        <v>0</v>
      </c>
      <c r="C2270" s="437" t="n">
        <v>0</v>
      </c>
      <c r="D2270" s="437" t="n">
        <v>1</v>
      </c>
      <c r="E2270" s="437" t="n">
        <v>203</v>
      </c>
      <c r="F2270" s="437">
        <f>ROUND(Source!Q2258,O2270)</f>
        <v/>
      </c>
      <c r="G2270" s="437" t="inlineStr">
        <is>
          <t>ЭММ</t>
        </is>
      </c>
      <c r="H2270" s="437" t="inlineStr">
        <is>
          <t>Эксплуатация машин</t>
        </is>
      </c>
      <c r="I2270" s="437" t="n"/>
      <c r="J2270" s="437" t="n"/>
      <c r="K2270" s="437" t="n">
        <v>203</v>
      </c>
      <c r="L2270" s="437" t="n">
        <v>11</v>
      </c>
      <c r="M2270" s="437" t="n">
        <v>3</v>
      </c>
      <c r="N2270" s="437" t="inlineStr"/>
      <c r="O2270" s="437" t="n">
        <v>0</v>
      </c>
      <c r="P2270" s="437" t="n"/>
      <c r="Q2270" s="437" t="n"/>
      <c r="R2270" s="437" t="n"/>
      <c r="S2270" s="437" t="n"/>
      <c r="T2270" s="437" t="n"/>
      <c r="U2270" s="437" t="n"/>
      <c r="V2270" s="437" t="n"/>
      <c r="W2270" s="437" t="n">
        <v>0</v>
      </c>
      <c r="X2270" s="437" t="n">
        <v>1</v>
      </c>
      <c r="Y2270" s="437" t="n">
        <v>0</v>
      </c>
      <c r="Z2270" s="437" t="n"/>
      <c r="AA2270" s="437" t="n"/>
      <c r="AB2270" s="437" t="n"/>
    </row>
    <row r="2271">
      <c r="A2271" s="437" t="n">
        <v>50</v>
      </c>
      <c r="B2271" s="437" t="n">
        <v>0</v>
      </c>
      <c r="C2271" s="437" t="n">
        <v>0</v>
      </c>
      <c r="D2271" s="437" t="n">
        <v>1</v>
      </c>
      <c r="E2271" s="437" t="n">
        <v>231</v>
      </c>
      <c r="F2271" s="437">
        <f>ROUND(Source!BB2258,O2271)</f>
        <v/>
      </c>
      <c r="G2271" s="437" t="inlineStr">
        <is>
          <t>ЭММсНРиСП</t>
        </is>
      </c>
      <c r="H2271" s="437" t="inlineStr">
        <is>
          <t>Эксплуатация машин по ТСН-2001.16</t>
        </is>
      </c>
      <c r="I2271" s="437" t="n"/>
      <c r="J2271" s="437" t="n"/>
      <c r="K2271" s="437" t="n">
        <v>231</v>
      </c>
      <c r="L2271" s="437" t="n">
        <v>12</v>
      </c>
      <c r="M2271" s="437" t="n">
        <v>3</v>
      </c>
      <c r="N2271" s="437" t="inlineStr"/>
      <c r="O2271" s="437" t="n">
        <v>0</v>
      </c>
      <c r="P2271" s="437" t="n"/>
      <c r="Q2271" s="437" t="n"/>
      <c r="R2271" s="437" t="n"/>
      <c r="S2271" s="437" t="n"/>
      <c r="T2271" s="437" t="n"/>
      <c r="U2271" s="437" t="n"/>
      <c r="V2271" s="437" t="n"/>
      <c r="W2271" s="437" t="n">
        <v>0</v>
      </c>
      <c r="X2271" s="437" t="n">
        <v>1</v>
      </c>
      <c r="Y2271" s="437" t="n">
        <v>0</v>
      </c>
      <c r="Z2271" s="437" t="n"/>
      <c r="AA2271" s="437" t="n"/>
      <c r="AB2271" s="437" t="n"/>
    </row>
    <row r="2272">
      <c r="A2272" s="437" t="n">
        <v>50</v>
      </c>
      <c r="B2272" s="437" t="n">
        <v>0</v>
      </c>
      <c r="C2272" s="437" t="n">
        <v>0</v>
      </c>
      <c r="D2272" s="437" t="n">
        <v>1</v>
      </c>
      <c r="E2272" s="437" t="n">
        <v>204</v>
      </c>
      <c r="F2272" s="437">
        <f>ROUND(Source!R2258,O2272)</f>
        <v/>
      </c>
      <c r="G2272" s="437" t="inlineStr">
        <is>
          <t>ЗПМ</t>
        </is>
      </c>
      <c r="H2272" s="437" t="inlineStr">
        <is>
          <t>ЗП машинистов</t>
        </is>
      </c>
      <c r="I2272" s="437" t="n"/>
      <c r="J2272" s="437" t="n"/>
      <c r="K2272" s="437" t="n">
        <v>204</v>
      </c>
      <c r="L2272" s="437" t="n">
        <v>13</v>
      </c>
      <c r="M2272" s="437" t="n">
        <v>3</v>
      </c>
      <c r="N2272" s="437" t="inlineStr"/>
      <c r="O2272" s="437" t="n">
        <v>0</v>
      </c>
      <c r="P2272" s="437" t="n"/>
      <c r="Q2272" s="437" t="n"/>
      <c r="R2272" s="437" t="n"/>
      <c r="S2272" s="437" t="n"/>
      <c r="T2272" s="437" t="n"/>
      <c r="U2272" s="437" t="n"/>
      <c r="V2272" s="437" t="n"/>
      <c r="W2272" s="437" t="n">
        <v>0</v>
      </c>
      <c r="X2272" s="437" t="n">
        <v>1</v>
      </c>
      <c r="Y2272" s="437" t="n">
        <v>0</v>
      </c>
      <c r="Z2272" s="437" t="n"/>
      <c r="AA2272" s="437" t="n"/>
      <c r="AB2272" s="437" t="n"/>
    </row>
    <row r="2273">
      <c r="A2273" s="437" t="n">
        <v>50</v>
      </c>
      <c r="B2273" s="437" t="n">
        <v>0</v>
      </c>
      <c r="C2273" s="437" t="n">
        <v>0</v>
      </c>
      <c r="D2273" s="437" t="n">
        <v>1</v>
      </c>
      <c r="E2273" s="437" t="n">
        <v>205</v>
      </c>
      <c r="F2273" s="437">
        <f>ROUND(Source!S2258,O2273)</f>
        <v/>
      </c>
      <c r="G2273" s="437" t="inlineStr">
        <is>
          <t>ОЗП</t>
        </is>
      </c>
      <c r="H2273" s="437" t="inlineStr">
        <is>
          <t>Основная ЗП рабочих</t>
        </is>
      </c>
      <c r="I2273" s="437" t="n"/>
      <c r="J2273" s="437" t="n"/>
      <c r="K2273" s="437" t="n">
        <v>205</v>
      </c>
      <c r="L2273" s="437" t="n">
        <v>14</v>
      </c>
      <c r="M2273" s="437" t="n">
        <v>3</v>
      </c>
      <c r="N2273" s="437" t="inlineStr"/>
      <c r="O2273" s="437" t="n">
        <v>0</v>
      </c>
      <c r="P2273" s="437" t="n"/>
      <c r="Q2273" s="437" t="n"/>
      <c r="R2273" s="437" t="n"/>
      <c r="S2273" s="437" t="n"/>
      <c r="T2273" s="437" t="n"/>
      <c r="U2273" s="437" t="n"/>
      <c r="V2273" s="437" t="n"/>
      <c r="W2273" s="437" t="n">
        <v>0</v>
      </c>
      <c r="X2273" s="437" t="n">
        <v>1</v>
      </c>
      <c r="Y2273" s="437" t="n">
        <v>0</v>
      </c>
      <c r="Z2273" s="437" t="n"/>
      <c r="AA2273" s="437" t="n"/>
      <c r="AB2273" s="437" t="n"/>
    </row>
    <row r="2274">
      <c r="A2274" s="437" t="n">
        <v>50</v>
      </c>
      <c r="B2274" s="437" t="n">
        <v>0</v>
      </c>
      <c r="C2274" s="437" t="n">
        <v>0</v>
      </c>
      <c r="D2274" s="437" t="n">
        <v>1</v>
      </c>
      <c r="E2274" s="437" t="n">
        <v>232</v>
      </c>
      <c r="F2274" s="437">
        <f>ROUND(Source!BC2258,O2274)</f>
        <v/>
      </c>
      <c r="G2274" s="437" t="inlineStr">
        <is>
          <t>ОЗПсНРиСП</t>
        </is>
      </c>
      <c r="H2274" s="437" t="inlineStr">
        <is>
          <t>Основная ЗП рабочих по ТСН-2001.16</t>
        </is>
      </c>
      <c r="I2274" s="437" t="n"/>
      <c r="J2274" s="437" t="n"/>
      <c r="K2274" s="437" t="n">
        <v>232</v>
      </c>
      <c r="L2274" s="437" t="n">
        <v>15</v>
      </c>
      <c r="M2274" s="437" t="n">
        <v>3</v>
      </c>
      <c r="N2274" s="437" t="inlineStr"/>
      <c r="O2274" s="437" t="n">
        <v>0</v>
      </c>
      <c r="P2274" s="437" t="n"/>
      <c r="Q2274" s="437" t="n"/>
      <c r="R2274" s="437" t="n"/>
      <c r="S2274" s="437" t="n"/>
      <c r="T2274" s="437" t="n"/>
      <c r="U2274" s="437" t="n"/>
      <c r="V2274" s="437" t="n"/>
      <c r="W2274" s="437" t="n">
        <v>0</v>
      </c>
      <c r="X2274" s="437" t="n">
        <v>1</v>
      </c>
      <c r="Y2274" s="437" t="n">
        <v>0</v>
      </c>
      <c r="Z2274" s="437" t="n"/>
      <c r="AA2274" s="437" t="n"/>
      <c r="AB2274" s="437" t="n"/>
    </row>
    <row r="2275">
      <c r="A2275" s="437" t="n">
        <v>50</v>
      </c>
      <c r="B2275" s="437" t="n">
        <v>0</v>
      </c>
      <c r="C2275" s="437" t="n">
        <v>0</v>
      </c>
      <c r="D2275" s="437" t="n">
        <v>1</v>
      </c>
      <c r="E2275" s="437" t="n">
        <v>214</v>
      </c>
      <c r="F2275" s="437">
        <f>ROUND(Source!AS2258,O2275)</f>
        <v/>
      </c>
      <c r="G2275" s="437" t="inlineStr">
        <is>
          <t>Строит</t>
        </is>
      </c>
      <c r="H2275" s="437" t="inlineStr">
        <is>
          <t>Строительные работы с НР и СП</t>
        </is>
      </c>
      <c r="I2275" s="437" t="n"/>
      <c r="J2275" s="437" t="n"/>
      <c r="K2275" s="437" t="n">
        <v>214</v>
      </c>
      <c r="L2275" s="437" t="n">
        <v>16</v>
      </c>
      <c r="M2275" s="437" t="n">
        <v>3</v>
      </c>
      <c r="N2275" s="437" t="inlineStr"/>
      <c r="O2275" s="437" t="n">
        <v>0</v>
      </c>
      <c r="P2275" s="437" t="n"/>
      <c r="Q2275" s="437" t="n"/>
      <c r="R2275" s="437" t="n"/>
      <c r="S2275" s="437" t="n"/>
      <c r="T2275" s="437" t="n"/>
      <c r="U2275" s="437" t="n"/>
      <c r="V2275" s="437" t="n"/>
      <c r="W2275" s="437" t="n">
        <v>0</v>
      </c>
      <c r="X2275" s="437" t="n">
        <v>1</v>
      </c>
      <c r="Y2275" s="437" t="n">
        <v>0</v>
      </c>
      <c r="Z2275" s="437" t="n"/>
      <c r="AA2275" s="437" t="n"/>
      <c r="AB2275" s="437" t="n"/>
    </row>
    <row r="2276">
      <c r="A2276" s="437" t="n">
        <v>50</v>
      </c>
      <c r="B2276" s="437" t="n">
        <v>0</v>
      </c>
      <c r="C2276" s="437" t="n">
        <v>0</v>
      </c>
      <c r="D2276" s="437" t="n">
        <v>1</v>
      </c>
      <c r="E2276" s="437" t="n">
        <v>215</v>
      </c>
      <c r="F2276" s="437">
        <f>ROUND(Source!AT2258,O2276)</f>
        <v/>
      </c>
      <c r="G2276" s="437" t="inlineStr">
        <is>
          <t>Монтаж</t>
        </is>
      </c>
      <c r="H2276" s="437" t="inlineStr">
        <is>
          <t>Монтажные работы с НР и СП</t>
        </is>
      </c>
      <c r="I2276" s="437" t="n"/>
      <c r="J2276" s="437" t="n"/>
      <c r="K2276" s="437" t="n">
        <v>215</v>
      </c>
      <c r="L2276" s="437" t="n">
        <v>17</v>
      </c>
      <c r="M2276" s="437" t="n">
        <v>3</v>
      </c>
      <c r="N2276" s="437" t="inlineStr"/>
      <c r="O2276" s="437" t="n">
        <v>0</v>
      </c>
      <c r="P2276" s="437" t="n"/>
      <c r="Q2276" s="437" t="n"/>
      <c r="R2276" s="437" t="n"/>
      <c r="S2276" s="437" t="n"/>
      <c r="T2276" s="437" t="n"/>
      <c r="U2276" s="437" t="n"/>
      <c r="V2276" s="437" t="n"/>
      <c r="W2276" s="437" t="n">
        <v>0</v>
      </c>
      <c r="X2276" s="437" t="n">
        <v>1</v>
      </c>
      <c r="Y2276" s="437" t="n">
        <v>0</v>
      </c>
      <c r="Z2276" s="437" t="n"/>
      <c r="AA2276" s="437" t="n"/>
      <c r="AB2276" s="437" t="n"/>
    </row>
    <row r="2277">
      <c r="A2277" s="437" t="n">
        <v>50</v>
      </c>
      <c r="B2277" s="437" t="n">
        <v>0</v>
      </c>
      <c r="C2277" s="437" t="n">
        <v>0</v>
      </c>
      <c r="D2277" s="437" t="n">
        <v>1</v>
      </c>
      <c r="E2277" s="437" t="n">
        <v>217</v>
      </c>
      <c r="F2277" s="437">
        <f>ROUND(Source!AU2258,O2277)</f>
        <v/>
      </c>
      <c r="G2277" s="437" t="inlineStr">
        <is>
          <t>Прочие</t>
        </is>
      </c>
      <c r="H2277" s="437" t="inlineStr">
        <is>
          <t>Прочие работы с НР и СП</t>
        </is>
      </c>
      <c r="I2277" s="437" t="n"/>
      <c r="J2277" s="437" t="n"/>
      <c r="K2277" s="437" t="n">
        <v>217</v>
      </c>
      <c r="L2277" s="437" t="n">
        <v>18</v>
      </c>
      <c r="M2277" s="437" t="n">
        <v>3</v>
      </c>
      <c r="N2277" s="437" t="inlineStr"/>
      <c r="O2277" s="437" t="n">
        <v>0</v>
      </c>
      <c r="P2277" s="437" t="n"/>
      <c r="Q2277" s="437" t="n"/>
      <c r="R2277" s="437" t="n"/>
      <c r="S2277" s="437" t="n"/>
      <c r="T2277" s="437" t="n"/>
      <c r="U2277" s="437" t="n"/>
      <c r="V2277" s="437" t="n"/>
      <c r="W2277" s="437" t="n">
        <v>0</v>
      </c>
      <c r="X2277" s="437" t="n">
        <v>1</v>
      </c>
      <c r="Y2277" s="437" t="n">
        <v>0</v>
      </c>
      <c r="Z2277" s="437" t="n"/>
      <c r="AA2277" s="437" t="n"/>
      <c r="AB2277" s="437" t="n"/>
    </row>
    <row r="2278">
      <c r="A2278" s="437" t="n">
        <v>50</v>
      </c>
      <c r="B2278" s="437" t="n">
        <v>0</v>
      </c>
      <c r="C2278" s="437" t="n">
        <v>0</v>
      </c>
      <c r="D2278" s="437" t="n">
        <v>1</v>
      </c>
      <c r="E2278" s="437" t="n">
        <v>230</v>
      </c>
      <c r="F2278" s="437">
        <f>ROUND(Source!BA2258,O2278)</f>
        <v/>
      </c>
      <c r="G2278" s="437" t="inlineStr">
        <is>
          <t>ПрочиеЗатр</t>
        </is>
      </c>
      <c r="H2278" s="437" t="inlineStr">
        <is>
          <t>Прочие затраты по ТСН-2001.16</t>
        </is>
      </c>
      <c r="I2278" s="437" t="n"/>
      <c r="J2278" s="437" t="n"/>
      <c r="K2278" s="437" t="n">
        <v>230</v>
      </c>
      <c r="L2278" s="437" t="n">
        <v>19</v>
      </c>
      <c r="M2278" s="437" t="n">
        <v>3</v>
      </c>
      <c r="N2278" s="437" t="inlineStr"/>
      <c r="O2278" s="437" t="n">
        <v>0</v>
      </c>
      <c r="P2278" s="437" t="n"/>
      <c r="Q2278" s="437" t="n"/>
      <c r="R2278" s="437" t="n"/>
      <c r="S2278" s="437" t="n"/>
      <c r="T2278" s="437" t="n"/>
      <c r="U2278" s="437" t="n"/>
      <c r="V2278" s="437" t="n"/>
      <c r="W2278" s="437" t="n">
        <v>0</v>
      </c>
      <c r="X2278" s="437" t="n">
        <v>1</v>
      </c>
      <c r="Y2278" s="437" t="n">
        <v>0</v>
      </c>
      <c r="Z2278" s="437" t="n"/>
      <c r="AA2278" s="437" t="n"/>
      <c r="AB2278" s="437" t="n"/>
    </row>
    <row r="2279">
      <c r="A2279" s="437" t="n">
        <v>50</v>
      </c>
      <c r="B2279" s="437" t="n">
        <v>0</v>
      </c>
      <c r="C2279" s="437" t="n">
        <v>0</v>
      </c>
      <c r="D2279" s="437" t="n">
        <v>1</v>
      </c>
      <c r="E2279" s="437" t="n">
        <v>206</v>
      </c>
      <c r="F2279" s="437">
        <f>ROUND(Source!T2258,O2279)</f>
        <v/>
      </c>
      <c r="G2279" s="437" t="inlineStr">
        <is>
          <t>ВозврМат</t>
        </is>
      </c>
      <c r="H2279" s="437" t="inlineStr">
        <is>
          <t>Возврат материалов</t>
        </is>
      </c>
      <c r="I2279" s="437" t="n"/>
      <c r="J2279" s="437" t="n"/>
      <c r="K2279" s="437" t="n">
        <v>206</v>
      </c>
      <c r="L2279" s="437" t="n">
        <v>20</v>
      </c>
      <c r="M2279" s="437" t="n">
        <v>3</v>
      </c>
      <c r="N2279" s="437" t="inlineStr"/>
      <c r="O2279" s="437" t="n">
        <v>0</v>
      </c>
      <c r="P2279" s="437" t="n"/>
      <c r="Q2279" s="437" t="n"/>
      <c r="R2279" s="437" t="n"/>
      <c r="S2279" s="437" t="n"/>
      <c r="T2279" s="437" t="n"/>
      <c r="U2279" s="437" t="n"/>
      <c r="V2279" s="437" t="n"/>
      <c r="W2279" s="437" t="n">
        <v>0</v>
      </c>
      <c r="X2279" s="437" t="n">
        <v>1</v>
      </c>
      <c r="Y2279" s="437" t="n">
        <v>0</v>
      </c>
      <c r="Z2279" s="437" t="n"/>
      <c r="AA2279" s="437" t="n"/>
      <c r="AB2279" s="437" t="n"/>
    </row>
    <row r="2280">
      <c r="A2280" s="437" t="n">
        <v>50</v>
      </c>
      <c r="B2280" s="437" t="n">
        <v>0</v>
      </c>
      <c r="C2280" s="437" t="n">
        <v>0</v>
      </c>
      <c r="D2280" s="437" t="n">
        <v>1</v>
      </c>
      <c r="E2280" s="437" t="n">
        <v>207</v>
      </c>
      <c r="F2280" s="437">
        <f>ROUND(Source!U2258,O2280)</f>
        <v/>
      </c>
      <c r="G2280" s="437" t="inlineStr">
        <is>
          <t>ТрудСтр</t>
        </is>
      </c>
      <c r="H2280" s="437" t="inlineStr">
        <is>
          <t>Трудозатраты строителей</t>
        </is>
      </c>
      <c r="I2280" s="437" t="n"/>
      <c r="J2280" s="437" t="n"/>
      <c r="K2280" s="437" t="n">
        <v>207</v>
      </c>
      <c r="L2280" s="437" t="n">
        <v>21</v>
      </c>
      <c r="M2280" s="437" t="n">
        <v>3</v>
      </c>
      <c r="N2280" s="437" t="inlineStr"/>
      <c r="O2280" s="437" t="n">
        <v>7</v>
      </c>
      <c r="P2280" s="437" t="n"/>
      <c r="Q2280" s="437" t="n"/>
      <c r="R2280" s="437" t="n"/>
      <c r="S2280" s="437" t="n"/>
      <c r="T2280" s="437" t="n"/>
      <c r="U2280" s="437" t="n"/>
      <c r="V2280" s="437" t="n"/>
      <c r="W2280" s="437" t="n">
        <v>0</v>
      </c>
      <c r="X2280" s="437" t="n">
        <v>1</v>
      </c>
      <c r="Y2280" s="437" t="n">
        <v>0</v>
      </c>
      <c r="Z2280" s="437" t="n"/>
      <c r="AA2280" s="437" t="n"/>
      <c r="AB2280" s="437" t="n"/>
    </row>
    <row r="2281">
      <c r="A2281" s="437" t="n">
        <v>50</v>
      </c>
      <c r="B2281" s="437" t="n">
        <v>0</v>
      </c>
      <c r="C2281" s="437" t="n">
        <v>0</v>
      </c>
      <c r="D2281" s="437" t="n">
        <v>1</v>
      </c>
      <c r="E2281" s="437" t="n">
        <v>208</v>
      </c>
      <c r="F2281" s="437">
        <f>ROUND(Source!V2258,O2281)</f>
        <v/>
      </c>
      <c r="G2281" s="437" t="inlineStr">
        <is>
          <t>ТрудМаш</t>
        </is>
      </c>
      <c r="H2281" s="437" t="inlineStr">
        <is>
          <t>Трудозатраты машинистов</t>
        </is>
      </c>
      <c r="I2281" s="437" t="n"/>
      <c r="J2281" s="437" t="n"/>
      <c r="K2281" s="437" t="n">
        <v>208</v>
      </c>
      <c r="L2281" s="437" t="n">
        <v>22</v>
      </c>
      <c r="M2281" s="437" t="n">
        <v>3</v>
      </c>
      <c r="N2281" s="437" t="inlineStr"/>
      <c r="O2281" s="437" t="n">
        <v>7</v>
      </c>
      <c r="P2281" s="437" t="n"/>
      <c r="Q2281" s="437" t="n"/>
      <c r="R2281" s="437" t="n"/>
      <c r="S2281" s="437" t="n"/>
      <c r="T2281" s="437" t="n"/>
      <c r="U2281" s="437" t="n"/>
      <c r="V2281" s="437" t="n"/>
      <c r="W2281" s="437" t="n">
        <v>0</v>
      </c>
      <c r="X2281" s="437" t="n">
        <v>1</v>
      </c>
      <c r="Y2281" s="437" t="n">
        <v>0</v>
      </c>
      <c r="Z2281" s="437" t="n"/>
      <c r="AA2281" s="437" t="n"/>
      <c r="AB2281" s="437" t="n"/>
    </row>
    <row r="2282">
      <c r="A2282" s="437" t="n">
        <v>50</v>
      </c>
      <c r="B2282" s="437" t="n">
        <v>0</v>
      </c>
      <c r="C2282" s="437" t="n">
        <v>0</v>
      </c>
      <c r="D2282" s="437" t="n">
        <v>1</v>
      </c>
      <c r="E2282" s="437" t="n">
        <v>209</v>
      </c>
      <c r="F2282" s="437">
        <f>ROUND(Source!W2258,O2282)</f>
        <v/>
      </c>
      <c r="G2282" s="437" t="inlineStr">
        <is>
          <t>ТранспМат</t>
        </is>
      </c>
      <c r="H2282" s="437" t="inlineStr">
        <is>
          <t>Транспорт материалов</t>
        </is>
      </c>
      <c r="I2282" s="437" t="n"/>
      <c r="J2282" s="437" t="n"/>
      <c r="K2282" s="437" t="n">
        <v>209</v>
      </c>
      <c r="L2282" s="437" t="n">
        <v>23</v>
      </c>
      <c r="M2282" s="437" t="n">
        <v>3</v>
      </c>
      <c r="N2282" s="437" t="inlineStr"/>
      <c r="O2282" s="437" t="n">
        <v>0</v>
      </c>
      <c r="P2282" s="437" t="n"/>
      <c r="Q2282" s="437" t="n"/>
      <c r="R2282" s="437" t="n"/>
      <c r="S2282" s="437" t="n"/>
      <c r="T2282" s="437" t="n"/>
      <c r="U2282" s="437" t="n"/>
      <c r="V2282" s="437" t="n"/>
      <c r="W2282" s="437" t="n">
        <v>0</v>
      </c>
      <c r="X2282" s="437" t="n">
        <v>1</v>
      </c>
      <c r="Y2282" s="437" t="n">
        <v>0</v>
      </c>
      <c r="Z2282" s="437" t="n"/>
      <c r="AA2282" s="437" t="n"/>
      <c r="AB2282" s="437" t="n"/>
    </row>
    <row r="2283">
      <c r="A2283" s="437" t="n">
        <v>50</v>
      </c>
      <c r="B2283" s="437" t="n">
        <v>0</v>
      </c>
      <c r="C2283" s="437" t="n">
        <v>0</v>
      </c>
      <c r="D2283" s="437" t="n">
        <v>1</v>
      </c>
      <c r="E2283" s="437" t="n">
        <v>233</v>
      </c>
      <c r="F2283" s="437">
        <f>ROUND(Source!BD2258,O2283)</f>
        <v/>
      </c>
      <c r="G2283" s="437" t="inlineStr">
        <is>
          <t>Перевозка</t>
        </is>
      </c>
      <c r="H2283" s="437" t="inlineStr">
        <is>
          <t>Перевозка грузов</t>
        </is>
      </c>
      <c r="I2283" s="437" t="n"/>
      <c r="J2283" s="437" t="n"/>
      <c r="K2283" s="437" t="n">
        <v>233</v>
      </c>
      <c r="L2283" s="437" t="n">
        <v>24</v>
      </c>
      <c r="M2283" s="437" t="n">
        <v>3</v>
      </c>
      <c r="N2283" s="437" t="inlineStr"/>
      <c r="O2283" s="437" t="n">
        <v>0</v>
      </c>
      <c r="P2283" s="437" t="n"/>
      <c r="Q2283" s="437" t="n"/>
      <c r="R2283" s="437" t="n"/>
      <c r="S2283" s="437" t="n"/>
      <c r="T2283" s="437" t="n"/>
      <c r="U2283" s="437" t="n"/>
      <c r="V2283" s="437" t="n"/>
      <c r="W2283" s="437" t="n">
        <v>0</v>
      </c>
      <c r="X2283" s="437" t="n">
        <v>1</v>
      </c>
      <c r="Y2283" s="437" t="n">
        <v>0</v>
      </c>
      <c r="Z2283" s="437" t="n"/>
      <c r="AA2283" s="437" t="n"/>
      <c r="AB2283" s="437" t="n"/>
    </row>
    <row r="2284">
      <c r="A2284" s="437" t="n">
        <v>50</v>
      </c>
      <c r="B2284" s="437" t="n">
        <v>0</v>
      </c>
      <c r="C2284" s="437" t="n">
        <v>0</v>
      </c>
      <c r="D2284" s="437" t="n">
        <v>1</v>
      </c>
      <c r="E2284" s="437" t="n">
        <v>210</v>
      </c>
      <c r="F2284" s="437">
        <f>ROUND(Source!X2258,O2284)</f>
        <v/>
      </c>
      <c r="G2284" s="437" t="inlineStr">
        <is>
          <t>НР</t>
        </is>
      </c>
      <c r="H2284" s="437" t="inlineStr">
        <is>
          <t>Накладные расходы</t>
        </is>
      </c>
      <c r="I2284" s="437" t="n"/>
      <c r="J2284" s="437" t="n"/>
      <c r="K2284" s="437" t="n">
        <v>210</v>
      </c>
      <c r="L2284" s="437" t="n">
        <v>25</v>
      </c>
      <c r="M2284" s="437" t="n">
        <v>3</v>
      </c>
      <c r="N2284" s="437" t="inlineStr"/>
      <c r="O2284" s="437" t="n">
        <v>0</v>
      </c>
      <c r="P2284" s="437" t="n"/>
      <c r="Q2284" s="437" t="n"/>
      <c r="R2284" s="437" t="n"/>
      <c r="S2284" s="437" t="n"/>
      <c r="T2284" s="437" t="n"/>
      <c r="U2284" s="437" t="n"/>
      <c r="V2284" s="437" t="n"/>
      <c r="W2284" s="437" t="n">
        <v>0</v>
      </c>
      <c r="X2284" s="437" t="n">
        <v>1</v>
      </c>
      <c r="Y2284" s="437" t="n">
        <v>0</v>
      </c>
      <c r="Z2284" s="437" t="n"/>
      <c r="AA2284" s="437" t="n"/>
      <c r="AB2284" s="437" t="n"/>
    </row>
    <row r="2285">
      <c r="A2285" s="437" t="n">
        <v>50</v>
      </c>
      <c r="B2285" s="437" t="n">
        <v>0</v>
      </c>
      <c r="C2285" s="437" t="n">
        <v>0</v>
      </c>
      <c r="D2285" s="437" t="n">
        <v>1</v>
      </c>
      <c r="E2285" s="437" t="n">
        <v>211</v>
      </c>
      <c r="F2285" s="437">
        <f>ROUND(Source!Y2258,O2285)</f>
        <v/>
      </c>
      <c r="G2285" s="437" t="inlineStr">
        <is>
          <t>СмПриб</t>
        </is>
      </c>
      <c r="H2285" s="437" t="inlineStr">
        <is>
          <t>Сметная прибыль</t>
        </is>
      </c>
      <c r="I2285" s="437" t="n"/>
      <c r="J2285" s="437" t="n"/>
      <c r="K2285" s="437" t="n">
        <v>211</v>
      </c>
      <c r="L2285" s="437" t="n">
        <v>26</v>
      </c>
      <c r="M2285" s="437" t="n">
        <v>3</v>
      </c>
      <c r="N2285" s="437" t="inlineStr"/>
      <c r="O2285" s="437" t="n">
        <v>0</v>
      </c>
      <c r="P2285" s="437" t="n"/>
      <c r="Q2285" s="437" t="n"/>
      <c r="R2285" s="437" t="n"/>
      <c r="S2285" s="437" t="n"/>
      <c r="T2285" s="437" t="n"/>
      <c r="U2285" s="437" t="n"/>
      <c r="V2285" s="437" t="n"/>
      <c r="W2285" s="437" t="n">
        <v>0</v>
      </c>
      <c r="X2285" s="437" t="n">
        <v>1</v>
      </c>
      <c r="Y2285" s="437" t="n">
        <v>0</v>
      </c>
      <c r="Z2285" s="437" t="n"/>
      <c r="AA2285" s="437" t="n"/>
      <c r="AB2285" s="437" t="n"/>
    </row>
    <row r="2286">
      <c r="A2286" s="437" t="n">
        <v>50</v>
      </c>
      <c r="B2286" s="437" t="n">
        <v>0</v>
      </c>
      <c r="C2286" s="437" t="n">
        <v>0</v>
      </c>
      <c r="D2286" s="437" t="n">
        <v>1</v>
      </c>
      <c r="E2286" s="437" t="n">
        <v>224</v>
      </c>
      <c r="F2286" s="437">
        <f>ROUND(Source!AR2258,O2286)</f>
        <v/>
      </c>
      <c r="G2286" s="437" t="inlineStr">
        <is>
          <t>Всего</t>
        </is>
      </c>
      <c r="H2286" s="437" t="inlineStr">
        <is>
          <t>Всего с НР и СП</t>
        </is>
      </c>
      <c r="I2286" s="437" t="n"/>
      <c r="J2286" s="437" t="n"/>
      <c r="K2286" s="437" t="n">
        <v>224</v>
      </c>
      <c r="L2286" s="437" t="n">
        <v>27</v>
      </c>
      <c r="M2286" s="437" t="n">
        <v>3</v>
      </c>
      <c r="N2286" s="437" t="inlineStr"/>
      <c r="O2286" s="437" t="n">
        <v>0</v>
      </c>
      <c r="P2286" s="437" t="n"/>
      <c r="Q2286" s="437" t="n"/>
      <c r="R2286" s="437" t="n"/>
      <c r="S2286" s="437" t="n"/>
      <c r="T2286" s="437" t="n"/>
      <c r="U2286" s="437" t="n"/>
      <c r="V2286" s="437" t="n"/>
      <c r="W2286" s="437" t="n">
        <v>0</v>
      </c>
      <c r="X2286" s="437" t="n">
        <v>1</v>
      </c>
      <c r="Y2286" s="437" t="n">
        <v>0</v>
      </c>
      <c r="Z2286" s="437" t="n"/>
      <c r="AA2286" s="437" t="n"/>
      <c r="AB2286" s="437" t="n"/>
    </row>
    <row r="2287">
      <c r="A2287" s="437" t="n">
        <v>50</v>
      </c>
      <c r="B2287" s="437" t="n">
        <v>0</v>
      </c>
      <c r="C2287" s="437" t="n">
        <v>0</v>
      </c>
      <c r="D2287" s="437" t="n">
        <v>2</v>
      </c>
      <c r="E2287" s="437" t="n">
        <v>0</v>
      </c>
      <c r="F2287" s="437">
        <f>ROUND(F2286,O2287)</f>
        <v/>
      </c>
      <c r="G2287" s="437" t="inlineStr">
        <is>
          <t>и1</t>
        </is>
      </c>
      <c r="H2287" s="437" t="inlineStr">
        <is>
          <t>Итого</t>
        </is>
      </c>
      <c r="I2287" s="437" t="n"/>
      <c r="J2287" s="437" t="n"/>
      <c r="K2287" s="437" t="n">
        <v>212</v>
      </c>
      <c r="L2287" s="437" t="n">
        <v>28</v>
      </c>
      <c r="M2287" s="437" t="n">
        <v>0</v>
      </c>
      <c r="N2287" s="437" t="inlineStr"/>
      <c r="O2287" s="437" t="n">
        <v>0</v>
      </c>
      <c r="P2287" s="437" t="n"/>
      <c r="Q2287" s="437" t="n"/>
      <c r="R2287" s="437" t="n"/>
      <c r="S2287" s="437" t="n"/>
      <c r="T2287" s="437" t="n"/>
      <c r="U2287" s="437" t="n"/>
      <c r="V2287" s="437" t="n"/>
      <c r="W2287" s="437" t="n">
        <v>0</v>
      </c>
      <c r="X2287" s="437" t="n">
        <v>1</v>
      </c>
      <c r="Y2287" s="437" t="n">
        <v>0</v>
      </c>
      <c r="Z2287" s="437" t="n"/>
      <c r="AA2287" s="437" t="n"/>
      <c r="AB2287" s="437" t="n"/>
    </row>
    <row r="2288">
      <c r="A2288" s="437" t="n">
        <v>50</v>
      </c>
      <c r="B2288" s="437" t="n">
        <v>0</v>
      </c>
      <c r="C2288" s="437" t="n">
        <v>0</v>
      </c>
      <c r="D2288" s="437" t="n">
        <v>2</v>
      </c>
      <c r="E2288" s="437" t="n">
        <v>0</v>
      </c>
      <c r="F2288" s="437">
        <f>ROUND(F2287*0.22,O2288)</f>
        <v/>
      </c>
      <c r="G2288" s="437" t="inlineStr">
        <is>
          <t>и2</t>
        </is>
      </c>
      <c r="H2288" s="437" t="inlineStr">
        <is>
          <t>НДС 22%</t>
        </is>
      </c>
      <c r="I2288" s="437" t="n"/>
      <c r="J2288" s="437" t="n"/>
      <c r="K2288" s="437" t="n">
        <v>212</v>
      </c>
      <c r="L2288" s="437" t="n">
        <v>29</v>
      </c>
      <c r="M2288" s="437" t="n">
        <v>0</v>
      </c>
      <c r="N2288" s="437" t="inlineStr"/>
      <c r="O2288" s="437" t="n">
        <v>0</v>
      </c>
      <c r="P2288" s="437" t="n"/>
      <c r="Q2288" s="437" t="n"/>
      <c r="R2288" s="437" t="n"/>
      <c r="S2288" s="437" t="n"/>
      <c r="T2288" s="437" t="n"/>
      <c r="U2288" s="437" t="n"/>
      <c r="V2288" s="437" t="n"/>
      <c r="W2288" s="437" t="n">
        <v>0</v>
      </c>
      <c r="X2288" s="437" t="n">
        <v>1</v>
      </c>
      <c r="Y2288" s="437" t="n">
        <v>0</v>
      </c>
      <c r="Z2288" s="437" t="n"/>
      <c r="AA2288" s="437" t="n"/>
      <c r="AB2288" s="437" t="n"/>
    </row>
    <row r="2289">
      <c r="A2289" s="437" t="n">
        <v>50</v>
      </c>
      <c r="B2289" s="437" t="n">
        <v>0</v>
      </c>
      <c r="C2289" s="437" t="n">
        <v>0</v>
      </c>
      <c r="D2289" s="437" t="n">
        <v>2</v>
      </c>
      <c r="E2289" s="437" t="n">
        <v>213</v>
      </c>
      <c r="F2289" s="437">
        <f>ROUND(F2287+F2288,O2289)</f>
        <v/>
      </c>
      <c r="G2289" s="437" t="inlineStr">
        <is>
          <t>и3</t>
        </is>
      </c>
      <c r="H2289" s="437" t="inlineStr">
        <is>
          <t>Всего</t>
        </is>
      </c>
      <c r="I2289" s="437" t="n"/>
      <c r="J2289" s="437" t="n"/>
      <c r="K2289" s="437" t="n">
        <v>212</v>
      </c>
      <c r="L2289" s="437" t="n">
        <v>30</v>
      </c>
      <c r="M2289" s="437" t="n">
        <v>0</v>
      </c>
      <c r="N2289" s="437" t="inlineStr"/>
      <c r="O2289" s="437" t="n">
        <v>0</v>
      </c>
      <c r="P2289" s="437" t="n"/>
      <c r="Q2289" s="437" t="n"/>
      <c r="R2289" s="437" t="n"/>
      <c r="S2289" s="437" t="n"/>
      <c r="T2289" s="437" t="n"/>
      <c r="U2289" s="437" t="n"/>
      <c r="V2289" s="437" t="n"/>
      <c r="W2289" s="437" t="n">
        <v>0</v>
      </c>
      <c r="X2289" s="437" t="n">
        <v>1</v>
      </c>
      <c r="Y2289" s="437" t="n">
        <v>0</v>
      </c>
      <c r="Z2289" s="437" t="n"/>
      <c r="AA2289" s="437" t="n"/>
      <c r="AB2289" s="437" t="n"/>
    </row>
    <row r="2290"/>
    <row r="2291">
      <c r="A2291" s="434" t="n">
        <v>3</v>
      </c>
      <c r="B2291" s="434" t="n">
        <v>0</v>
      </c>
      <c r="C2291" s="434" t="n"/>
      <c r="D2291" s="434">
        <f>ROW(A2305)</f>
        <v/>
      </c>
      <c r="E2291" s="434" t="n"/>
      <c r="F2291" s="434" t="inlineStr">
        <is>
          <t>Новая локальная смета</t>
        </is>
      </c>
      <c r="G2291" s="434" t="inlineStr">
        <is>
          <t>Первомайская 16</t>
        </is>
      </c>
      <c r="H2291" s="434" t="inlineStr"/>
      <c r="I2291" s="434" t="n">
        <v>0</v>
      </c>
      <c r="J2291" s="434" t="inlineStr"/>
      <c r="K2291" s="434" t="n">
        <v>-1</v>
      </c>
      <c r="L2291" s="434" t="inlineStr">
        <is>
          <t>Новая локальная смета</t>
        </is>
      </c>
      <c r="M2291" s="434" t="inlineStr"/>
      <c r="N2291" s="434" t="n"/>
      <c r="O2291" s="434" t="n"/>
      <c r="P2291" s="434" t="n"/>
      <c r="Q2291" s="434" t="n"/>
      <c r="R2291" s="434" t="n"/>
      <c r="S2291" s="434" t="n">
        <v>0</v>
      </c>
      <c r="T2291" s="434" t="n"/>
      <c r="U2291" s="434" t="inlineStr"/>
      <c r="V2291" s="434" t="n">
        <v>0</v>
      </c>
      <c r="W2291" s="434" t="n"/>
      <c r="X2291" s="434" t="n"/>
      <c r="Y2291" s="434" t="n"/>
      <c r="Z2291" s="434" t="n"/>
      <c r="AA2291" s="434" t="n"/>
      <c r="AB2291" s="434" t="inlineStr"/>
      <c r="AC2291" s="434" t="inlineStr"/>
      <c r="AD2291" s="434" t="inlineStr"/>
      <c r="AE2291" s="434" t="inlineStr"/>
      <c r="AF2291" s="434" t="inlineStr"/>
      <c r="AG2291" s="434" t="inlineStr"/>
      <c r="AH2291" s="434" t="n"/>
      <c r="AI2291" s="434" t="n"/>
      <c r="AJ2291" s="434" t="n"/>
      <c r="AK2291" s="434" t="n"/>
      <c r="AL2291" s="434" t="n"/>
      <c r="AM2291" s="434" t="n"/>
      <c r="AN2291" s="434" t="n"/>
      <c r="AO2291" s="434" t="n"/>
      <c r="AP2291" s="434" t="inlineStr"/>
      <c r="AQ2291" s="434" t="inlineStr"/>
      <c r="AR2291" s="434" t="inlineStr"/>
      <c r="AS2291" s="434" t="n"/>
      <c r="AT2291" s="434" t="n"/>
      <c r="AU2291" s="434" t="n"/>
      <c r="AV2291" s="434" t="n"/>
      <c r="AW2291" s="434" t="n"/>
      <c r="AX2291" s="434" t="n"/>
      <c r="AY2291" s="434" t="n"/>
      <c r="AZ2291" s="434" t="inlineStr"/>
      <c r="BA2291" s="434" t="n"/>
      <c r="BB2291" s="434" t="inlineStr"/>
      <c r="BC2291" s="434" t="inlineStr"/>
      <c r="BD2291" s="434" t="inlineStr"/>
      <c r="BE2291" s="434" t="inlineStr"/>
      <c r="BF2291" s="434" t="inlineStr"/>
      <c r="BG2291" s="434" t="inlineStr"/>
      <c r="BH2291" s="434" t="inlineStr"/>
      <c r="BI2291" s="434" t="inlineStr"/>
      <c r="BJ2291" s="434" t="inlineStr"/>
      <c r="BK2291" s="434" t="inlineStr"/>
      <c r="BL2291" s="434" t="inlineStr"/>
      <c r="BM2291" s="434" t="inlineStr"/>
      <c r="BN2291" s="434" t="inlineStr"/>
      <c r="BO2291" s="434" t="inlineStr"/>
      <c r="BP2291" s="434" t="inlineStr"/>
      <c r="BQ2291" s="434" t="n"/>
      <c r="BR2291" s="434" t="n"/>
      <c r="BS2291" s="434" t="n"/>
      <c r="BT2291" s="434" t="n"/>
      <c r="BU2291" s="434" t="n"/>
      <c r="BV2291" s="434" t="n"/>
      <c r="BW2291" s="434" t="n"/>
      <c r="BX2291" s="434" t="n">
        <v>0</v>
      </c>
      <c r="BY2291" s="434" t="n"/>
      <c r="BZ2291" s="434" t="n"/>
      <c r="CA2291" s="434" t="n"/>
      <c r="CB2291" s="434" t="n"/>
      <c r="CC2291" s="434" t="n"/>
      <c r="CD2291" s="434" t="n"/>
      <c r="CE2291" s="434" t="n"/>
      <c r="CF2291" s="434" t="n">
        <v>0</v>
      </c>
      <c r="CG2291" s="434" t="n">
        <v>0</v>
      </c>
      <c r="CH2291" s="434" t="n"/>
      <c r="CI2291" s="434" t="inlineStr"/>
      <c r="CJ2291" s="434" t="inlineStr"/>
      <c r="CK2291" t="inlineStr"/>
      <c r="CL2291" t="inlineStr"/>
      <c r="CM2291" t="inlineStr"/>
      <c r="CN2291" t="inlineStr"/>
      <c r="CO2291" t="inlineStr"/>
      <c r="CP2291" t="inlineStr"/>
      <c r="CQ2291" t="inlineStr"/>
    </row>
    <row r="2292"/>
    <row r="2293">
      <c r="A2293" s="435" t="n">
        <v>52</v>
      </c>
      <c r="B2293" s="435">
        <f>B2305</f>
        <v/>
      </c>
      <c r="C2293" s="435">
        <f>C2305</f>
        <v/>
      </c>
      <c r="D2293" s="435">
        <f>D2305</f>
        <v/>
      </c>
      <c r="E2293" s="435">
        <f>E2305</f>
        <v/>
      </c>
      <c r="F2293" s="435">
        <f>F2305</f>
        <v/>
      </c>
      <c r="G2293" s="435">
        <f>G2305</f>
        <v/>
      </c>
      <c r="H2293" s="435" t="n"/>
      <c r="I2293" s="435" t="n"/>
      <c r="J2293" s="435" t="n"/>
      <c r="K2293" s="435" t="n"/>
      <c r="L2293" s="435" t="n"/>
      <c r="M2293" s="435" t="n"/>
      <c r="N2293" s="435" t="n"/>
      <c r="O2293" s="435">
        <f>O2305</f>
        <v/>
      </c>
      <c r="P2293" s="435">
        <f>P2305</f>
        <v/>
      </c>
      <c r="Q2293" s="435">
        <f>Q2305</f>
        <v/>
      </c>
      <c r="R2293" s="435">
        <f>R2305</f>
        <v/>
      </c>
      <c r="S2293" s="435">
        <f>S2305</f>
        <v/>
      </c>
      <c r="T2293" s="435">
        <f>T2305</f>
        <v/>
      </c>
      <c r="U2293" s="435">
        <f>U2305</f>
        <v/>
      </c>
      <c r="V2293" s="435">
        <f>V2305</f>
        <v/>
      </c>
      <c r="W2293" s="435">
        <f>W2305</f>
        <v/>
      </c>
      <c r="X2293" s="435">
        <f>X2305</f>
        <v/>
      </c>
      <c r="Y2293" s="435">
        <f>Y2305</f>
        <v/>
      </c>
      <c r="Z2293" s="435">
        <f>Z2305</f>
        <v/>
      </c>
      <c r="AA2293" s="435">
        <f>AA2305</f>
        <v/>
      </c>
      <c r="AB2293" s="435">
        <f>AB2305</f>
        <v/>
      </c>
      <c r="AC2293" s="435">
        <f>AC2305</f>
        <v/>
      </c>
      <c r="AD2293" s="435">
        <f>AD2305</f>
        <v/>
      </c>
      <c r="AE2293" s="435">
        <f>AE2305</f>
        <v/>
      </c>
      <c r="AF2293" s="435">
        <f>AF2305</f>
        <v/>
      </c>
      <c r="AG2293" s="435">
        <f>AG2305</f>
        <v/>
      </c>
      <c r="AH2293" s="435">
        <f>AH2305</f>
        <v/>
      </c>
      <c r="AI2293" s="435">
        <f>AI2305</f>
        <v/>
      </c>
      <c r="AJ2293" s="435">
        <f>AJ2305</f>
        <v/>
      </c>
      <c r="AK2293" s="435">
        <f>AK2305</f>
        <v/>
      </c>
      <c r="AL2293" s="435">
        <f>AL2305</f>
        <v/>
      </c>
      <c r="AM2293" s="435">
        <f>AM2305</f>
        <v/>
      </c>
      <c r="AN2293" s="435">
        <f>AN2305</f>
        <v/>
      </c>
      <c r="AO2293" s="435">
        <f>AO2305</f>
        <v/>
      </c>
      <c r="AP2293" s="435">
        <f>AP2305</f>
        <v/>
      </c>
      <c r="AQ2293" s="435">
        <f>AQ2305</f>
        <v/>
      </c>
      <c r="AR2293" s="435">
        <f>AR2305</f>
        <v/>
      </c>
      <c r="AS2293" s="435">
        <f>AS2305</f>
        <v/>
      </c>
      <c r="AT2293" s="435">
        <f>AT2305</f>
        <v/>
      </c>
      <c r="AU2293" s="435">
        <f>AU2305</f>
        <v/>
      </c>
      <c r="AV2293" s="435">
        <f>AV2305</f>
        <v/>
      </c>
      <c r="AW2293" s="435">
        <f>AW2305</f>
        <v/>
      </c>
      <c r="AX2293" s="435">
        <f>AX2305</f>
        <v/>
      </c>
      <c r="AY2293" s="435">
        <f>AY2305</f>
        <v/>
      </c>
      <c r="AZ2293" s="435">
        <f>AZ2305</f>
        <v/>
      </c>
      <c r="BA2293" s="435">
        <f>BA2305</f>
        <v/>
      </c>
      <c r="BB2293" s="435">
        <f>BB2305</f>
        <v/>
      </c>
      <c r="BC2293" s="435">
        <f>BC2305</f>
        <v/>
      </c>
      <c r="BD2293" s="435">
        <f>BD2305</f>
        <v/>
      </c>
      <c r="BE2293" s="435">
        <f>BE2305</f>
        <v/>
      </c>
      <c r="BF2293" s="435">
        <f>BF2305</f>
        <v/>
      </c>
      <c r="BG2293" s="435">
        <f>BG2305</f>
        <v/>
      </c>
      <c r="BH2293" s="435">
        <f>BH2305</f>
        <v/>
      </c>
      <c r="BI2293" s="435">
        <f>BI2305</f>
        <v/>
      </c>
      <c r="BJ2293" s="435">
        <f>BJ2305</f>
        <v/>
      </c>
      <c r="BK2293" s="435">
        <f>BK2305</f>
        <v/>
      </c>
      <c r="BL2293" s="435">
        <f>BL2305</f>
        <v/>
      </c>
      <c r="BM2293" s="435">
        <f>BM2305</f>
        <v/>
      </c>
      <c r="BN2293" s="435">
        <f>BN2305</f>
        <v/>
      </c>
      <c r="BO2293" s="435">
        <f>BO2305</f>
        <v/>
      </c>
      <c r="BP2293" s="435">
        <f>BP2305</f>
        <v/>
      </c>
      <c r="BQ2293" s="435">
        <f>BQ2305</f>
        <v/>
      </c>
      <c r="BR2293" s="435">
        <f>BR2305</f>
        <v/>
      </c>
      <c r="BS2293" s="435">
        <f>BS2305</f>
        <v/>
      </c>
      <c r="BT2293" s="435">
        <f>BT2305</f>
        <v/>
      </c>
      <c r="BU2293" s="435">
        <f>BU2305</f>
        <v/>
      </c>
      <c r="BV2293" s="435">
        <f>BV2305</f>
        <v/>
      </c>
      <c r="BW2293" s="435">
        <f>BW2305</f>
        <v/>
      </c>
      <c r="BX2293" s="435">
        <f>BX2305</f>
        <v/>
      </c>
      <c r="BY2293" s="435">
        <f>BY2305</f>
        <v/>
      </c>
      <c r="BZ2293" s="435">
        <f>BZ2305</f>
        <v/>
      </c>
      <c r="CA2293" s="435">
        <f>CA2305</f>
        <v/>
      </c>
      <c r="CB2293" s="435">
        <f>CB2305</f>
        <v/>
      </c>
      <c r="CC2293" s="435">
        <f>CC2305</f>
        <v/>
      </c>
      <c r="CD2293" s="435">
        <f>CD2305</f>
        <v/>
      </c>
      <c r="CE2293" s="435">
        <f>CE2305</f>
        <v/>
      </c>
      <c r="CF2293" s="435">
        <f>CF2305</f>
        <v/>
      </c>
      <c r="CG2293" s="435">
        <f>CG2305</f>
        <v/>
      </c>
      <c r="CH2293" s="435">
        <f>CH2305</f>
        <v/>
      </c>
      <c r="CI2293" s="435">
        <f>CI2305</f>
        <v/>
      </c>
      <c r="CJ2293" s="435">
        <f>CJ2305</f>
        <v/>
      </c>
      <c r="CK2293" s="435">
        <f>CK2305</f>
        <v/>
      </c>
      <c r="CL2293" s="435">
        <f>CL2305</f>
        <v/>
      </c>
      <c r="CM2293" s="435">
        <f>CM2305</f>
        <v/>
      </c>
      <c r="CN2293" s="435">
        <f>CN2305</f>
        <v/>
      </c>
      <c r="CO2293" s="435">
        <f>CO2305</f>
        <v/>
      </c>
      <c r="CP2293" s="435">
        <f>CP2305</f>
        <v/>
      </c>
      <c r="CQ2293" s="435">
        <f>CQ2305</f>
        <v/>
      </c>
      <c r="CR2293" s="435">
        <f>CR2305</f>
        <v/>
      </c>
      <c r="CS2293" s="435">
        <f>CS2305</f>
        <v/>
      </c>
      <c r="CT2293" s="435">
        <f>CT2305</f>
        <v/>
      </c>
      <c r="CU2293" s="435">
        <f>CU2305</f>
        <v/>
      </c>
      <c r="CV2293" s="435">
        <f>CV2305</f>
        <v/>
      </c>
      <c r="CW2293" s="435">
        <f>CW2305</f>
        <v/>
      </c>
      <c r="CX2293" s="435">
        <f>CX2305</f>
        <v/>
      </c>
      <c r="CY2293" s="435">
        <f>CY2305</f>
        <v/>
      </c>
      <c r="CZ2293" s="435">
        <f>CZ2305</f>
        <v/>
      </c>
      <c r="DA2293" s="435">
        <f>DA2305</f>
        <v/>
      </c>
      <c r="DB2293" s="435">
        <f>DB2305</f>
        <v/>
      </c>
      <c r="DC2293" s="435">
        <f>DC2305</f>
        <v/>
      </c>
      <c r="DD2293" s="435">
        <f>DD2305</f>
        <v/>
      </c>
      <c r="DE2293" s="435">
        <f>DE2305</f>
        <v/>
      </c>
      <c r="DF2293" s="435">
        <f>DF2305</f>
        <v/>
      </c>
      <c r="DG2293" s="436">
        <f>DG2305</f>
        <v/>
      </c>
      <c r="DH2293" s="436">
        <f>DH2305</f>
        <v/>
      </c>
      <c r="DI2293" s="436">
        <f>DI2305</f>
        <v/>
      </c>
      <c r="DJ2293" s="436">
        <f>DJ2305</f>
        <v/>
      </c>
      <c r="DK2293" s="436">
        <f>DK2305</f>
        <v/>
      </c>
      <c r="DL2293" s="436">
        <f>DL2305</f>
        <v/>
      </c>
      <c r="DM2293" s="436">
        <f>DM2305</f>
        <v/>
      </c>
      <c r="DN2293" s="436">
        <f>DN2305</f>
        <v/>
      </c>
      <c r="DO2293" s="436">
        <f>DO2305</f>
        <v/>
      </c>
      <c r="DP2293" s="436">
        <f>DP2305</f>
        <v/>
      </c>
      <c r="DQ2293" s="436">
        <f>DQ2305</f>
        <v/>
      </c>
      <c r="DR2293" s="436">
        <f>DR2305</f>
        <v/>
      </c>
      <c r="DS2293" s="436">
        <f>DS2305</f>
        <v/>
      </c>
      <c r="DT2293" s="436">
        <f>DT2305</f>
        <v/>
      </c>
      <c r="DU2293" s="436">
        <f>DU2305</f>
        <v/>
      </c>
      <c r="DV2293" s="436">
        <f>DV2305</f>
        <v/>
      </c>
      <c r="DW2293" s="436">
        <f>DW2305</f>
        <v/>
      </c>
      <c r="DX2293" s="436">
        <f>DX2305</f>
        <v/>
      </c>
      <c r="DY2293" s="436">
        <f>DY2305</f>
        <v/>
      </c>
      <c r="DZ2293" s="436">
        <f>DZ2305</f>
        <v/>
      </c>
      <c r="EA2293" s="436">
        <f>EA2305</f>
        <v/>
      </c>
      <c r="EB2293" s="436">
        <f>EB2305</f>
        <v/>
      </c>
      <c r="EC2293" s="436">
        <f>EC2305</f>
        <v/>
      </c>
      <c r="ED2293" s="436">
        <f>ED2305</f>
        <v/>
      </c>
      <c r="EE2293" s="436">
        <f>EE2305</f>
        <v/>
      </c>
      <c r="EF2293" s="436">
        <f>EF2305</f>
        <v/>
      </c>
      <c r="EG2293" s="436">
        <f>EG2305</f>
        <v/>
      </c>
      <c r="EH2293" s="436">
        <f>EH2305</f>
        <v/>
      </c>
      <c r="EI2293" s="436">
        <f>EI2305</f>
        <v/>
      </c>
      <c r="EJ2293" s="436">
        <f>EJ2305</f>
        <v/>
      </c>
      <c r="EK2293" s="436">
        <f>EK2305</f>
        <v/>
      </c>
      <c r="EL2293" s="436">
        <f>EL2305</f>
        <v/>
      </c>
      <c r="EM2293" s="436">
        <f>EM2305</f>
        <v/>
      </c>
      <c r="EN2293" s="436">
        <f>EN2305</f>
        <v/>
      </c>
      <c r="EO2293" s="436">
        <f>EO2305</f>
        <v/>
      </c>
      <c r="EP2293" s="436">
        <f>EP2305</f>
        <v/>
      </c>
      <c r="EQ2293" s="436">
        <f>EQ2305</f>
        <v/>
      </c>
      <c r="ER2293" s="436">
        <f>ER2305</f>
        <v/>
      </c>
      <c r="ES2293" s="436">
        <f>ES2305</f>
        <v/>
      </c>
      <c r="ET2293" s="436">
        <f>ET2305</f>
        <v/>
      </c>
      <c r="EU2293" s="436">
        <f>EU2305</f>
        <v/>
      </c>
      <c r="EV2293" s="436">
        <f>EV2305</f>
        <v/>
      </c>
      <c r="EW2293" s="436">
        <f>EW2305</f>
        <v/>
      </c>
      <c r="EX2293" s="436">
        <f>EX2305</f>
        <v/>
      </c>
      <c r="EY2293" s="436">
        <f>EY2305</f>
        <v/>
      </c>
      <c r="EZ2293" s="436">
        <f>EZ2305</f>
        <v/>
      </c>
      <c r="FA2293" s="436">
        <f>FA2305</f>
        <v/>
      </c>
      <c r="FB2293" s="436">
        <f>FB2305</f>
        <v/>
      </c>
      <c r="FC2293" s="436">
        <f>FC2305</f>
        <v/>
      </c>
      <c r="FD2293" s="436">
        <f>FD2305</f>
        <v/>
      </c>
      <c r="FE2293" s="436">
        <f>FE2305</f>
        <v/>
      </c>
      <c r="FF2293" s="436">
        <f>FF2305</f>
        <v/>
      </c>
      <c r="FG2293" s="436">
        <f>FG2305</f>
        <v/>
      </c>
      <c r="FH2293" s="436">
        <f>FH2305</f>
        <v/>
      </c>
      <c r="FI2293" s="436">
        <f>FI2305</f>
        <v/>
      </c>
      <c r="FJ2293" s="436">
        <f>FJ2305</f>
        <v/>
      </c>
      <c r="FK2293" s="436">
        <f>FK2305</f>
        <v/>
      </c>
      <c r="FL2293" s="436">
        <f>FL2305</f>
        <v/>
      </c>
      <c r="FM2293" s="436">
        <f>FM2305</f>
        <v/>
      </c>
      <c r="FN2293" s="436">
        <f>FN2305</f>
        <v/>
      </c>
      <c r="FO2293" s="436">
        <f>FO2305</f>
        <v/>
      </c>
      <c r="FP2293" s="436">
        <f>FP2305</f>
        <v/>
      </c>
      <c r="FQ2293" s="436">
        <f>FQ2305</f>
        <v/>
      </c>
      <c r="FR2293" s="436">
        <f>FR2305</f>
        <v/>
      </c>
      <c r="FS2293" s="436">
        <f>FS2305</f>
        <v/>
      </c>
      <c r="FT2293" s="436">
        <f>FT2305</f>
        <v/>
      </c>
      <c r="FU2293" s="436">
        <f>FU2305</f>
        <v/>
      </c>
      <c r="FV2293" s="436">
        <f>FV2305</f>
        <v/>
      </c>
      <c r="FW2293" s="436">
        <f>FW2305</f>
        <v/>
      </c>
      <c r="FX2293" s="436">
        <f>FX2305</f>
        <v/>
      </c>
      <c r="FY2293" s="436">
        <f>FY2305</f>
        <v/>
      </c>
      <c r="FZ2293" s="436">
        <f>FZ2305</f>
        <v/>
      </c>
      <c r="GA2293" s="436">
        <f>GA2305</f>
        <v/>
      </c>
      <c r="GB2293" s="436">
        <f>GB2305</f>
        <v/>
      </c>
      <c r="GC2293" s="436">
        <f>GC2305</f>
        <v/>
      </c>
      <c r="GD2293" s="436">
        <f>GD2305</f>
        <v/>
      </c>
      <c r="GE2293" s="436">
        <f>GE2305</f>
        <v/>
      </c>
      <c r="GF2293" s="436">
        <f>GF2305</f>
        <v/>
      </c>
      <c r="GG2293" s="436">
        <f>GG2305</f>
        <v/>
      </c>
      <c r="GH2293" s="436">
        <f>GH2305</f>
        <v/>
      </c>
      <c r="GI2293" s="436">
        <f>GI2305</f>
        <v/>
      </c>
      <c r="GJ2293" s="436">
        <f>GJ2305</f>
        <v/>
      </c>
      <c r="GK2293" s="436">
        <f>GK2305</f>
        <v/>
      </c>
      <c r="GL2293" s="436">
        <f>GL2305</f>
        <v/>
      </c>
      <c r="GM2293" s="436">
        <f>GM2305</f>
        <v/>
      </c>
      <c r="GN2293" s="436">
        <f>GN2305</f>
        <v/>
      </c>
      <c r="GO2293" s="436">
        <f>GO2305</f>
        <v/>
      </c>
      <c r="GP2293" s="436">
        <f>GP2305</f>
        <v/>
      </c>
      <c r="GQ2293" s="436">
        <f>GQ2305</f>
        <v/>
      </c>
      <c r="GR2293" s="436">
        <f>GR2305</f>
        <v/>
      </c>
      <c r="GS2293" s="436">
        <f>GS2305</f>
        <v/>
      </c>
      <c r="GT2293" s="436">
        <f>GT2305</f>
        <v/>
      </c>
      <c r="GU2293" s="436">
        <f>GU2305</f>
        <v/>
      </c>
      <c r="GV2293" s="436">
        <f>GV2305</f>
        <v/>
      </c>
      <c r="GW2293" s="436">
        <f>GW2305</f>
        <v/>
      </c>
      <c r="GX2293" s="436">
        <f>GX2305</f>
        <v/>
      </c>
    </row>
    <row r="2294"/>
    <row r="2295">
      <c r="A2295" t="n">
        <v>17</v>
      </c>
      <c r="B2295" t="n">
        <v>0</v>
      </c>
      <c r="C2295">
        <f>ROW(SmtRes!A917)</f>
        <v/>
      </c>
      <c r="D2295">
        <f>ROW(EtalonRes!A846)</f>
        <v/>
      </c>
      <c r="E2295" t="inlineStr">
        <is>
          <t>1</t>
        </is>
      </c>
      <c r="F2295" t="inlineStr">
        <is>
          <t>67-5-2</t>
        </is>
      </c>
      <c r="G2295" t="inlineStr">
        <is>
          <t>Смена ламп люминесцентных</t>
        </is>
      </c>
      <c r="H2295" t="inlineStr">
        <is>
          <t>100 шт.</t>
        </is>
      </c>
      <c r="I2295">
        <f>ROUND(ROUND(5/100,4),7)</f>
        <v/>
      </c>
      <c r="J2295" t="n">
        <v>0</v>
      </c>
      <c r="K2295">
        <f>ROUND(ROUND(5/100,4),7)</f>
        <v/>
      </c>
      <c r="O2295">
        <f>ROUND(CP2295,0)</f>
        <v/>
      </c>
      <c r="P2295">
        <f>ROUND(CQ2295*I2295,0)</f>
        <v/>
      </c>
      <c r="Q2295">
        <f>(ROUND((ROUND(((ET2295)*I2295),0)*BB2295),0)+ROUND((ROUND(((AE2295-(EU2295))*I2295),0)*BS2295),0))</f>
        <v/>
      </c>
      <c r="R2295">
        <f>(ROUND((ROUND(((EU2295)*I2295),0)*BS2295),0)+ROUND((ROUND(((AE2295-(EU2295))*I2295),0)*BS2295),0))</f>
        <v/>
      </c>
      <c r="S2295">
        <f>ROUND(CT2295*I2295,0)</f>
        <v/>
      </c>
      <c r="T2295">
        <f>ROUND(CU2295*I2295,0)</f>
        <v/>
      </c>
      <c r="U2295">
        <f>ROUND(CV2295*I2295,7)</f>
        <v/>
      </c>
      <c r="V2295">
        <f>ROUND(CW2295*I2295,7)</f>
        <v/>
      </c>
      <c r="W2295">
        <f>ROUND(CX2295*I2295,0)</f>
        <v/>
      </c>
      <c r="X2295">
        <f>ROUND(CY2295,0)</f>
        <v/>
      </c>
      <c r="Y2295">
        <f>ROUND(CZ2295,0)</f>
        <v/>
      </c>
      <c r="AA2295" t="n">
        <v>78869116</v>
      </c>
      <c r="AB2295">
        <f>ROUND((AC2295+AD2295+AF2295),2)</f>
        <v/>
      </c>
      <c r="AC2295">
        <f>ROUND((ES2295),2)</f>
        <v/>
      </c>
      <c r="AD2295">
        <f>ROUND((((ET2295)-(EU2295))+AE2295),2)</f>
        <v/>
      </c>
      <c r="AE2295">
        <f>ROUND((EU2295),2)</f>
        <v/>
      </c>
      <c r="AF2295">
        <f>ROUND((EV2295),2)</f>
        <v/>
      </c>
      <c r="AG2295">
        <f>ROUND((AP2295),2)</f>
        <v/>
      </c>
      <c r="AH2295">
        <f>(EW2295)</f>
        <v/>
      </c>
      <c r="AI2295">
        <f>(EX2295)</f>
        <v/>
      </c>
      <c r="AJ2295">
        <f>(AS2295)</f>
        <v/>
      </c>
      <c r="AK2295" t="n">
        <v>970.5700000000001</v>
      </c>
      <c r="AL2295" t="n">
        <v>852</v>
      </c>
      <c r="AM2295" t="n">
        <v>0</v>
      </c>
      <c r="AN2295" t="n">
        <v>0</v>
      </c>
      <c r="AO2295" t="n">
        <v>118.57</v>
      </c>
      <c r="AP2295" t="n">
        <v>0</v>
      </c>
      <c r="AQ2295" t="n">
        <v>13.9</v>
      </c>
      <c r="AR2295" t="n">
        <v>0</v>
      </c>
      <c r="AS2295" t="n">
        <v>0</v>
      </c>
      <c r="AT2295" t="n">
        <v>91</v>
      </c>
      <c r="AU2295" t="n">
        <v>48</v>
      </c>
      <c r="AV2295" t="n">
        <v>1</v>
      </c>
      <c r="AW2295" t="n">
        <v>1</v>
      </c>
      <c r="AZ2295" t="n">
        <v>1</v>
      </c>
      <c r="BA2295" t="n">
        <v>52.25</v>
      </c>
      <c r="BB2295" t="n">
        <v>1</v>
      </c>
      <c r="BC2295" t="n">
        <v>4.14</v>
      </c>
      <c r="BD2295" t="inlineStr"/>
      <c r="BE2295" t="inlineStr"/>
      <c r="BF2295" t="inlineStr"/>
      <c r="BG2295" t="inlineStr"/>
      <c r="BH2295" t="n">
        <v>0</v>
      </c>
      <c r="BI2295" t="n">
        <v>1</v>
      </c>
      <c r="BJ2295" t="inlineStr">
        <is>
          <t>ТЕРр Московской обл., 67-5-2, приказ Минстроя России №675/пр от 28.02.2017 № 263/пр</t>
        </is>
      </c>
      <c r="BM2295" t="n">
        <v>67001</v>
      </c>
      <c r="BN2295" t="n">
        <v>0</v>
      </c>
      <c r="BO2295" t="inlineStr">
        <is>
          <t>67-5-2</t>
        </is>
      </c>
      <c r="BP2295" t="n">
        <v>1</v>
      </c>
      <c r="BQ2295" t="n">
        <v>6</v>
      </c>
      <c r="BR2295" t="n">
        <v>0</v>
      </c>
      <c r="BS2295" t="n">
        <v>52.25</v>
      </c>
      <c r="BT2295" t="n">
        <v>1</v>
      </c>
      <c r="BU2295" t="n">
        <v>1</v>
      </c>
      <c r="BV2295" t="n">
        <v>1</v>
      </c>
      <c r="BW2295" t="n">
        <v>1</v>
      </c>
      <c r="BX2295" t="n">
        <v>1</v>
      </c>
      <c r="BY2295" t="inlineStr"/>
      <c r="BZ2295" t="n">
        <v>91</v>
      </c>
      <c r="CA2295" t="n">
        <v>48</v>
      </c>
      <c r="CB2295" t="inlineStr"/>
      <c r="CE2295" t="n">
        <v>12</v>
      </c>
      <c r="CF2295" t="n">
        <v>0</v>
      </c>
      <c r="CG2295" t="n">
        <v>0</v>
      </c>
      <c r="CM2295" t="n">
        <v>0</v>
      </c>
      <c r="CN2295" t="inlineStr"/>
      <c r="CO2295" t="n">
        <v>0</v>
      </c>
      <c r="CP2295">
        <f>(P2295+Q2295+S2295)</f>
        <v/>
      </c>
      <c r="CQ2295">
        <f>AC2295*BC2295</f>
        <v/>
      </c>
      <c r="CR2295">
        <f>(ROUND((ROUND(((ET2295)*1),0)*BB2295),0)+ROUND((ROUND(((AE2295-(EU2295))*1),0)*BS2295),0))</f>
        <v/>
      </c>
      <c r="CS2295">
        <f>(ROUND((ROUND(((EU2295)*1),0)*BS2295),0)+ROUND((ROUND(((AE2295-(EU2295))*1),0)*BS2295),0))</f>
        <v/>
      </c>
      <c r="CT2295">
        <f>AF2295*BA2295</f>
        <v/>
      </c>
      <c r="CU2295">
        <f>AG2295</f>
        <v/>
      </c>
      <c r="CV2295">
        <f>AH2295</f>
        <v/>
      </c>
      <c r="CW2295">
        <f>AI2295</f>
        <v/>
      </c>
      <c r="CX2295">
        <f>AJ2295</f>
        <v/>
      </c>
      <c r="CY2295">
        <f>(((S2295+R2295)*AT2295)/100)</f>
        <v/>
      </c>
      <c r="CZ2295">
        <f>(((S2295+R2295)*AU2295)/100)</f>
        <v/>
      </c>
      <c r="DC2295" t="inlineStr"/>
      <c r="DD2295" t="inlineStr"/>
      <c r="DE2295" t="inlineStr"/>
      <c r="DF2295" t="inlineStr"/>
      <c r="DG2295" t="inlineStr"/>
      <c r="DH2295" t="inlineStr"/>
      <c r="DI2295" t="inlineStr"/>
      <c r="DJ2295" t="inlineStr"/>
      <c r="DK2295" t="inlineStr"/>
      <c r="DL2295" t="inlineStr"/>
      <c r="DM2295" t="inlineStr"/>
      <c r="DN2295" t="n">
        <v>0</v>
      </c>
      <c r="DO2295" t="n">
        <v>0</v>
      </c>
      <c r="DP2295" t="n">
        <v>1</v>
      </c>
      <c r="DQ2295" t="n">
        <v>1</v>
      </c>
      <c r="DU2295" t="n">
        <v>1010</v>
      </c>
      <c r="DV2295" t="inlineStr">
        <is>
          <t>100 шт.</t>
        </is>
      </c>
      <c r="DW2295" t="inlineStr">
        <is>
          <t>100 шт.</t>
        </is>
      </c>
      <c r="DX2295" t="n">
        <v>100</v>
      </c>
      <c r="DZ2295" t="inlineStr"/>
      <c r="EA2295" t="inlineStr"/>
      <c r="EB2295" t="inlineStr"/>
      <c r="EC2295" t="inlineStr"/>
      <c r="EE2295" t="n">
        <v>78726030</v>
      </c>
      <c r="EF2295" t="n">
        <v>6</v>
      </c>
      <c r="EG2295" t="inlineStr">
        <is>
          <t>Ремонтно-строительные работы</t>
        </is>
      </c>
      <c r="EH2295" t="n">
        <v>101</v>
      </c>
      <c r="EI2295" t="inlineStr">
        <is>
          <t>Электромонтажные работы</t>
        </is>
      </c>
      <c r="EJ2295" t="n">
        <v>1</v>
      </c>
      <c r="EK2295" t="n">
        <v>67001</v>
      </c>
      <c r="EL2295" t="inlineStr">
        <is>
          <t>Электромонтажные работы</t>
        </is>
      </c>
      <c r="EM2295" t="inlineStr">
        <is>
          <t>рФЕР-67</t>
        </is>
      </c>
      <c r="EO2295" t="inlineStr"/>
      <c r="EQ2295" t="n">
        <v>0</v>
      </c>
      <c r="ER2295" t="n">
        <v>970.5700000000001</v>
      </c>
      <c r="ES2295" t="n">
        <v>852</v>
      </c>
      <c r="ET2295" t="n">
        <v>0</v>
      </c>
      <c r="EU2295" t="n">
        <v>0</v>
      </c>
      <c r="EV2295" t="n">
        <v>118.57</v>
      </c>
      <c r="EW2295" t="n">
        <v>13.9</v>
      </c>
      <c r="EX2295" t="n">
        <v>0</v>
      </c>
      <c r="EY2295" t="n">
        <v>0</v>
      </c>
      <c r="FQ2295" t="n">
        <v>0</v>
      </c>
      <c r="FR2295" t="n">
        <v>0</v>
      </c>
      <c r="FS2295" t="n">
        <v>0</v>
      </c>
      <c r="FX2295" t="n">
        <v>91</v>
      </c>
      <c r="FY2295" t="n">
        <v>48</v>
      </c>
      <c r="GA2295" t="inlineStr"/>
      <c r="GD2295" t="n">
        <v>1</v>
      </c>
      <c r="GF2295" t="n">
        <v>1400342257</v>
      </c>
      <c r="GG2295" t="n">
        <v>2</v>
      </c>
      <c r="GH2295" t="n">
        <v>1</v>
      </c>
      <c r="GI2295" t="n">
        <v>2</v>
      </c>
      <c r="GJ2295" t="n">
        <v>0</v>
      </c>
      <c r="GK2295" t="n">
        <v>0</v>
      </c>
      <c r="GL2295">
        <f>ROUND(IF(AND(BH2295=3,BI2295=3,FS2295&lt;&gt;0),P2295,0),0)</f>
        <v/>
      </c>
      <c r="GM2295">
        <f>ROUND(O2295+X2295+Y2295,0)+GX2295</f>
        <v/>
      </c>
      <c r="GN2295">
        <f>IF(OR(BI2295=0,BI2295=1),GM2295-GX2295,0)</f>
        <v/>
      </c>
      <c r="GO2295">
        <f>IF(BI2295=2,GM2295-GX2295,0)</f>
        <v/>
      </c>
      <c r="GP2295">
        <f>IF(BI2295=4,GM2295-GX2295,0)</f>
        <v/>
      </c>
      <c r="GR2295" t="n">
        <v>0</v>
      </c>
      <c r="GS2295" t="n">
        <v>3</v>
      </c>
      <c r="GT2295" t="n">
        <v>0</v>
      </c>
      <c r="GU2295" t="inlineStr"/>
      <c r="GV2295">
        <f>ROUND((GT2295),2)</f>
        <v/>
      </c>
      <c r="GW2295" t="n">
        <v>1</v>
      </c>
      <c r="GX2295">
        <f>ROUND(HC2295*I2295,0)</f>
        <v/>
      </c>
      <c r="HA2295" t="n">
        <v>0</v>
      </c>
      <c r="HB2295" t="n">
        <v>0</v>
      </c>
      <c r="HC2295">
        <f>GV2295*GW2295</f>
        <v/>
      </c>
      <c r="HE2295" t="inlineStr"/>
      <c r="HF2295" t="inlineStr"/>
      <c r="HM2295" t="inlineStr"/>
      <c r="HN2295" t="inlineStr">
        <is>
          <t>Пр/812-101.0-1</t>
        </is>
      </c>
      <c r="HO2295" t="inlineStr">
        <is>
          <t>Пр/774-101.0</t>
        </is>
      </c>
      <c r="HP2295" t="inlineStr">
        <is>
          <t>Электромонтажные работы</t>
        </is>
      </c>
      <c r="HQ2295" t="inlineStr">
        <is>
          <t>Электромонтажные работы</t>
        </is>
      </c>
      <c r="HS2295" t="n">
        <v>0</v>
      </c>
      <c r="IK2295" t="n">
        <v>0</v>
      </c>
    </row>
    <row r="2296">
      <c r="A2296" t="n">
        <v>18</v>
      </c>
      <c r="B2296" t="n">
        <v>0</v>
      </c>
      <c r="C2296" t="n">
        <v>917</v>
      </c>
      <c r="E2296" t="inlineStr">
        <is>
          <t>1,1</t>
        </is>
      </c>
      <c r="F2296" t="inlineStr">
        <is>
          <t>509-6744</t>
        </is>
      </c>
      <c r="G2296" t="inlineStr">
        <is>
          <t>Лампы люминесцентные компактные энергосберегающие с цоколем Е27 мощностью 55 Вт</t>
        </is>
      </c>
      <c r="H2296" t="inlineStr">
        <is>
          <t>шт.</t>
        </is>
      </c>
      <c r="I2296">
        <f>I2295*J2296</f>
        <v/>
      </c>
      <c r="J2296" t="n">
        <v>100</v>
      </c>
      <c r="K2296" t="n">
        <v>100</v>
      </c>
      <c r="O2296">
        <f>ROUND(CP2296,0)</f>
        <v/>
      </c>
      <c r="P2296">
        <f>ROUND(CQ2296*I2296,0)</f>
        <v/>
      </c>
      <c r="Q2296">
        <f>(ROUND((ROUND(((ET2296)*I2296),0)*BB2296),0)+ROUND((ROUND(((AE2296-(EU2296))*I2296),0)*BS2296),0))</f>
        <v/>
      </c>
      <c r="R2296">
        <f>(ROUND((ROUND(((EU2296)*I2296),0)*BS2296),0)+ROUND((ROUND(((AE2296-(EU2296))*I2296),0)*BS2296),0))</f>
        <v/>
      </c>
      <c r="S2296">
        <f>ROUND(CT2296*I2296,0)</f>
        <v/>
      </c>
      <c r="T2296">
        <f>ROUND(CU2296*I2296,0)</f>
        <v/>
      </c>
      <c r="U2296">
        <f>ROUND(CV2296*I2296,7)</f>
        <v/>
      </c>
      <c r="V2296">
        <f>ROUND(CW2296*I2296,7)</f>
        <v/>
      </c>
      <c r="W2296">
        <f>ROUND(CX2296*I2296,0)</f>
        <v/>
      </c>
      <c r="X2296">
        <f>ROUND(CY2296,0)</f>
        <v/>
      </c>
      <c r="Y2296">
        <f>ROUND(CZ2296,0)</f>
        <v/>
      </c>
      <c r="AA2296" t="n">
        <v>78869116</v>
      </c>
      <c r="AB2296">
        <f>ROUND((AC2296+AD2296+AF2296),2)</f>
        <v/>
      </c>
      <c r="AC2296">
        <f>ROUND((ES2296),2)</f>
        <v/>
      </c>
      <c r="AD2296">
        <f>ROUND((((ET2296)-(EU2296))+AE2296),2)</f>
        <v/>
      </c>
      <c r="AE2296">
        <f>ROUND((EU2296),2)</f>
        <v/>
      </c>
      <c r="AF2296">
        <f>ROUND((EV2296),2)</f>
        <v/>
      </c>
      <c r="AG2296">
        <f>ROUND((AP2296),2)</f>
        <v/>
      </c>
      <c r="AH2296">
        <f>(EW2296)</f>
        <v/>
      </c>
      <c r="AI2296">
        <f>(EX2296)</f>
        <v/>
      </c>
      <c r="AJ2296">
        <f>(AS2296)</f>
        <v/>
      </c>
      <c r="AK2296" t="n">
        <v>140.69</v>
      </c>
      <c r="AL2296" t="n">
        <v>140.69</v>
      </c>
      <c r="AM2296" t="n">
        <v>0</v>
      </c>
      <c r="AN2296" t="n">
        <v>0</v>
      </c>
      <c r="AO2296" t="n">
        <v>0</v>
      </c>
      <c r="AP2296" t="n">
        <v>0</v>
      </c>
      <c r="AQ2296" t="n">
        <v>0</v>
      </c>
      <c r="AR2296" t="n">
        <v>0</v>
      </c>
      <c r="AS2296" t="n">
        <v>0.02</v>
      </c>
      <c r="AT2296" t="n">
        <v>91</v>
      </c>
      <c r="AU2296" t="n">
        <v>48</v>
      </c>
      <c r="AV2296" t="n">
        <v>1</v>
      </c>
      <c r="AW2296" t="n">
        <v>1</v>
      </c>
      <c r="AZ2296" t="n">
        <v>1</v>
      </c>
      <c r="BA2296" t="n">
        <v>1</v>
      </c>
      <c r="BB2296" t="n">
        <v>1</v>
      </c>
      <c r="BC2296" t="n">
        <v>1.69</v>
      </c>
      <c r="BD2296" t="inlineStr"/>
      <c r="BE2296" t="inlineStr"/>
      <c r="BF2296" t="inlineStr"/>
      <c r="BG2296" t="inlineStr"/>
      <c r="BH2296" t="n">
        <v>3</v>
      </c>
      <c r="BI2296" t="n">
        <v>1</v>
      </c>
      <c r="BJ2296" t="inlineStr">
        <is>
          <t>ТССЦ Московской обл., 509-6744, приказ Минстроя России №675/пр от 28.02.2017 № 258/пр</t>
        </is>
      </c>
      <c r="BM2296" t="n">
        <v>67001</v>
      </c>
      <c r="BN2296" t="n">
        <v>0</v>
      </c>
      <c r="BO2296" t="inlineStr">
        <is>
          <t>509-6744</t>
        </is>
      </c>
      <c r="BP2296" t="n">
        <v>1</v>
      </c>
      <c r="BQ2296" t="n">
        <v>6</v>
      </c>
      <c r="BR2296" t="n">
        <v>0</v>
      </c>
      <c r="BS2296" t="n">
        <v>1</v>
      </c>
      <c r="BT2296" t="n">
        <v>1</v>
      </c>
      <c r="BU2296" t="n">
        <v>1</v>
      </c>
      <c r="BV2296" t="n">
        <v>1</v>
      </c>
      <c r="BW2296" t="n">
        <v>1</v>
      </c>
      <c r="BX2296" t="n">
        <v>1</v>
      </c>
      <c r="BY2296" t="inlineStr"/>
      <c r="BZ2296" t="n">
        <v>91</v>
      </c>
      <c r="CA2296" t="n">
        <v>48</v>
      </c>
      <c r="CB2296" t="inlineStr"/>
      <c r="CE2296" t="n">
        <v>12</v>
      </c>
      <c r="CF2296" t="n">
        <v>0</v>
      </c>
      <c r="CG2296" t="n">
        <v>0</v>
      </c>
      <c r="CM2296" t="n">
        <v>0</v>
      </c>
      <c r="CN2296" t="inlineStr"/>
      <c r="CO2296" t="n">
        <v>0</v>
      </c>
      <c r="CP2296">
        <f>(P2296+Q2296+S2296)</f>
        <v/>
      </c>
      <c r="CQ2296">
        <f>AC2296*BC2296</f>
        <v/>
      </c>
      <c r="CR2296">
        <f>(ROUND((ROUND(((ET2296)*1),0)*BB2296),0)+ROUND((ROUND(((AE2296-(EU2296))*1),0)*BS2296),0))</f>
        <v/>
      </c>
      <c r="CS2296">
        <f>(ROUND((ROUND(((EU2296)*1),0)*BS2296),0)+ROUND((ROUND(((AE2296-(EU2296))*1),0)*BS2296),0))</f>
        <v/>
      </c>
      <c r="CT2296">
        <f>AF2296*BA2296</f>
        <v/>
      </c>
      <c r="CU2296">
        <f>AG2296</f>
        <v/>
      </c>
      <c r="CV2296">
        <f>AH2296</f>
        <v/>
      </c>
      <c r="CW2296">
        <f>AI2296</f>
        <v/>
      </c>
      <c r="CX2296">
        <f>AJ2296</f>
        <v/>
      </c>
      <c r="CY2296">
        <f>(((S2296+R2296)*AT2296)/100)</f>
        <v/>
      </c>
      <c r="CZ2296">
        <f>(((S2296+R2296)*AU2296)/100)</f>
        <v/>
      </c>
      <c r="DC2296" t="inlineStr"/>
      <c r="DD2296" t="inlineStr"/>
      <c r="DE2296" t="inlineStr"/>
      <c r="DF2296" t="inlineStr"/>
      <c r="DG2296" t="inlineStr"/>
      <c r="DH2296" t="inlineStr"/>
      <c r="DI2296" t="inlineStr"/>
      <c r="DJ2296" t="inlineStr"/>
      <c r="DK2296" t="inlineStr"/>
      <c r="DL2296" t="inlineStr"/>
      <c r="DM2296" t="inlineStr"/>
      <c r="DN2296" t="n">
        <v>0</v>
      </c>
      <c r="DO2296" t="n">
        <v>0</v>
      </c>
      <c r="DP2296" t="n">
        <v>1</v>
      </c>
      <c r="DQ2296" t="n">
        <v>1</v>
      </c>
      <c r="DU2296" t="n">
        <v>1010</v>
      </c>
      <c r="DV2296" t="inlineStr">
        <is>
          <t>шт.</t>
        </is>
      </c>
      <c r="DW2296" t="inlineStr">
        <is>
          <t>шт.</t>
        </is>
      </c>
      <c r="DX2296" t="n">
        <v>1</v>
      </c>
      <c r="DZ2296" t="inlineStr"/>
      <c r="EA2296" t="inlineStr"/>
      <c r="EB2296" t="inlineStr"/>
      <c r="EC2296" t="inlineStr"/>
      <c r="EE2296" t="n">
        <v>78726030</v>
      </c>
      <c r="EF2296" t="n">
        <v>6</v>
      </c>
      <c r="EG2296" t="inlineStr">
        <is>
          <t>Ремонтно-строительные работы</t>
        </is>
      </c>
      <c r="EH2296" t="n">
        <v>101</v>
      </c>
      <c r="EI2296" t="inlineStr">
        <is>
          <t>Электромонтажные работы</t>
        </is>
      </c>
      <c r="EJ2296" t="n">
        <v>1</v>
      </c>
      <c r="EK2296" t="n">
        <v>67001</v>
      </c>
      <c r="EL2296" t="inlineStr">
        <is>
          <t>Электромонтажные работы</t>
        </is>
      </c>
      <c r="EM2296" t="inlineStr">
        <is>
          <t>рФЕР-67</t>
        </is>
      </c>
      <c r="EO2296" t="inlineStr"/>
      <c r="EQ2296" t="n">
        <v>0</v>
      </c>
      <c r="ER2296" t="n">
        <v>140.69</v>
      </c>
      <c r="ES2296" t="n">
        <v>140.69</v>
      </c>
      <c r="ET2296" t="n">
        <v>0</v>
      </c>
      <c r="EU2296" t="n">
        <v>0</v>
      </c>
      <c r="EV2296" t="n">
        <v>0</v>
      </c>
      <c r="EW2296" t="n">
        <v>0</v>
      </c>
      <c r="EX2296" t="n">
        <v>0</v>
      </c>
      <c r="FQ2296" t="n">
        <v>0</v>
      </c>
      <c r="FR2296" t="n">
        <v>0</v>
      </c>
      <c r="FS2296" t="n">
        <v>0</v>
      </c>
      <c r="FX2296" t="n">
        <v>91</v>
      </c>
      <c r="FY2296" t="n">
        <v>48</v>
      </c>
      <c r="GA2296" t="inlineStr"/>
      <c r="GD2296" t="n">
        <v>1</v>
      </c>
      <c r="GF2296" t="n">
        <v>-228955380</v>
      </c>
      <c r="GG2296" t="n">
        <v>2</v>
      </c>
      <c r="GH2296" t="n">
        <v>1</v>
      </c>
      <c r="GI2296" t="n">
        <v>2</v>
      </c>
      <c r="GJ2296" t="n">
        <v>0</v>
      </c>
      <c r="GK2296" t="n">
        <v>0</v>
      </c>
      <c r="GL2296">
        <f>ROUND(IF(AND(BH2296=3,BI2296=3,FS2296&lt;&gt;0),P2296,0),0)</f>
        <v/>
      </c>
      <c r="GM2296">
        <f>ROUND(O2296+X2296+Y2296,0)+GX2296</f>
        <v/>
      </c>
      <c r="GN2296">
        <f>IF(OR(BI2296=0,BI2296=1),GM2296-GX2296,0)</f>
        <v/>
      </c>
      <c r="GO2296">
        <f>IF(BI2296=2,GM2296-GX2296,0)</f>
        <v/>
      </c>
      <c r="GP2296">
        <f>IF(BI2296=4,GM2296-GX2296,0)</f>
        <v/>
      </c>
      <c r="GR2296" t="n">
        <v>0</v>
      </c>
      <c r="GS2296" t="n">
        <v>3</v>
      </c>
      <c r="GT2296" t="n">
        <v>0</v>
      </c>
      <c r="GU2296" t="inlineStr"/>
      <c r="GV2296">
        <f>ROUND((GT2296),2)</f>
        <v/>
      </c>
      <c r="GW2296" t="n">
        <v>1</v>
      </c>
      <c r="GX2296">
        <f>ROUND(HC2296*I2296,0)</f>
        <v/>
      </c>
      <c r="HA2296" t="n">
        <v>0</v>
      </c>
      <c r="HB2296" t="n">
        <v>0</v>
      </c>
      <c r="HC2296">
        <f>GV2296*GW2296</f>
        <v/>
      </c>
      <c r="HE2296" t="inlineStr"/>
      <c r="HF2296" t="inlineStr"/>
      <c r="HM2296" t="inlineStr"/>
      <c r="HN2296" t="inlineStr">
        <is>
          <t>Пр/812-101.0-1</t>
        </is>
      </c>
      <c r="HO2296" t="inlineStr">
        <is>
          <t>Пр/774-101.0</t>
        </is>
      </c>
      <c r="HP2296" t="inlineStr">
        <is>
          <t>Электромонтажные работы</t>
        </is>
      </c>
      <c r="HQ2296" t="inlineStr">
        <is>
          <t>Электромонтажные работы</t>
        </is>
      </c>
      <c r="HS2296" t="n">
        <v>0</v>
      </c>
      <c r="IK2296" t="n">
        <v>0</v>
      </c>
    </row>
    <row r="2297">
      <c r="A2297" t="n">
        <v>17</v>
      </c>
      <c r="B2297" t="n">
        <v>0</v>
      </c>
      <c r="C2297">
        <f>ROW(SmtRes!A923)</f>
        <v/>
      </c>
      <c r="D2297">
        <f>ROW(EtalonRes!A852)</f>
        <v/>
      </c>
      <c r="E2297" t="inlineStr">
        <is>
          <t>2</t>
        </is>
      </c>
      <c r="F2297" t="inlineStr">
        <is>
          <t>16-07-005-1</t>
        </is>
      </c>
      <c r="G2297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297" t="inlineStr">
        <is>
          <t>100 м трубопровода</t>
        </is>
      </c>
      <c r="I2297">
        <f>ROUND(ROUND(45/100,4),7)</f>
        <v/>
      </c>
      <c r="J2297" t="n">
        <v>0</v>
      </c>
      <c r="K2297">
        <f>ROUND(ROUND(45/100,4),7)</f>
        <v/>
      </c>
      <c r="O2297">
        <f>ROUND(CP2297,0)</f>
        <v/>
      </c>
      <c r="P2297">
        <f>ROUND(CQ2297*I2297,0)</f>
        <v/>
      </c>
      <c r="Q2297">
        <f>(ROUND((ROUND((((ET2297*ROUND(5,7)))*I2297),0)*BB2297),0)+ROUND((ROUND(((AE2297-((EU2297*ROUND(5,7))))*I2297),0)*BS2297),0))</f>
        <v/>
      </c>
      <c r="R2297">
        <f>(ROUND((ROUND((((EU2297*ROUND(5,7)))*I2297),0)*BS2297),0)+ROUND((ROUND(((AE2297-((EU2297*ROUND(5,7))))*I2297),0)*BS2297),0))</f>
        <v/>
      </c>
      <c r="S2297">
        <f>ROUND(CT2297*I2297,0)</f>
        <v/>
      </c>
      <c r="T2297">
        <f>ROUND(CU2297*I2297,0)</f>
        <v/>
      </c>
      <c r="U2297">
        <f>ROUND(CV2297*I2297,7)</f>
        <v/>
      </c>
      <c r="V2297">
        <f>ROUND(CW2297*I2297,7)</f>
        <v/>
      </c>
      <c r="W2297">
        <f>ROUND(CX2297*I2297,0)</f>
        <v/>
      </c>
      <c r="X2297">
        <f>ROUND(CY2297,0)</f>
        <v/>
      </c>
      <c r="Y2297">
        <f>ROUND(CZ2297,0)</f>
        <v/>
      </c>
      <c r="AA2297" t="n">
        <v>78869116</v>
      </c>
      <c r="AB2297">
        <f>ROUND((AC2297+AD2297+AF2297),2)</f>
        <v/>
      </c>
      <c r="AC2297">
        <f>ROUND(((ES2297*ROUND(5,7))),2)</f>
        <v/>
      </c>
      <c r="AD2297">
        <f>ROUND(((((ET2297*ROUND(5,7)))-((EU2297*ROUND(5,7))))+AE2297),2)</f>
        <v/>
      </c>
      <c r="AE2297">
        <f>ROUND(((EU2297*ROUND(5,7))),2)</f>
        <v/>
      </c>
      <c r="AF2297">
        <f>ROUND(((EV2297*ROUND(5,7))),2)</f>
        <v/>
      </c>
      <c r="AG2297">
        <f>ROUND((AP2297),2)</f>
        <v/>
      </c>
      <c r="AH2297">
        <f>((EW2297*ROUND(5,7)))</f>
        <v/>
      </c>
      <c r="AI2297">
        <f>((EX2297*ROUND(5,7)))</f>
        <v/>
      </c>
      <c r="AJ2297">
        <f>(AS2297)</f>
        <v/>
      </c>
      <c r="AK2297" t="n">
        <v>107.11</v>
      </c>
      <c r="AL2297" t="n">
        <v>4.28</v>
      </c>
      <c r="AM2297" t="n">
        <v>44.51</v>
      </c>
      <c r="AN2297" t="n">
        <v>0</v>
      </c>
      <c r="AO2297" t="n">
        <v>58.32</v>
      </c>
      <c r="AP2297" t="n">
        <v>0</v>
      </c>
      <c r="AQ2297" t="n">
        <v>5.01</v>
      </c>
      <c r="AR2297" t="n">
        <v>0</v>
      </c>
      <c r="AS2297" t="n">
        <v>0</v>
      </c>
      <c r="AT2297" t="n">
        <v>121</v>
      </c>
      <c r="AU2297" t="n">
        <v>72</v>
      </c>
      <c r="AV2297" t="n">
        <v>1</v>
      </c>
      <c r="AW2297" t="n">
        <v>1</v>
      </c>
      <c r="AZ2297" t="n">
        <v>1</v>
      </c>
      <c r="BA2297" t="n">
        <v>52.25</v>
      </c>
      <c r="BB2297" t="n">
        <v>5.97</v>
      </c>
      <c r="BC2297" t="n">
        <v>11.38</v>
      </c>
      <c r="BD2297" t="inlineStr"/>
      <c r="BE2297" t="inlineStr"/>
      <c r="BF2297" t="inlineStr"/>
      <c r="BG2297" t="inlineStr"/>
      <c r="BH2297" t="n">
        <v>0</v>
      </c>
      <c r="BI2297" t="n">
        <v>1</v>
      </c>
      <c r="BJ2297" t="inlineStr">
        <is>
          <t>ТЕР Московской обл., 16-07-005-1, приказ Минстроя России №675/пр от 28.02.2017 № 260/пр</t>
        </is>
      </c>
      <c r="BM2297" t="n">
        <v>16001</v>
      </c>
      <c r="BN2297" t="n">
        <v>0</v>
      </c>
      <c r="BO2297" t="inlineStr">
        <is>
          <t>16-07-005-1</t>
        </is>
      </c>
      <c r="BP2297" t="n">
        <v>1</v>
      </c>
      <c r="BQ2297" t="n">
        <v>2</v>
      </c>
      <c r="BR2297" t="n">
        <v>0</v>
      </c>
      <c r="BS2297" t="n">
        <v>52.25</v>
      </c>
      <c r="BT2297" t="n">
        <v>1</v>
      </c>
      <c r="BU2297" t="n">
        <v>1</v>
      </c>
      <c r="BV2297" t="n">
        <v>1</v>
      </c>
      <c r="BW2297" t="n">
        <v>1</v>
      </c>
      <c r="BX2297" t="n">
        <v>1</v>
      </c>
      <c r="BY2297" t="inlineStr"/>
      <c r="BZ2297" t="n">
        <v>121</v>
      </c>
      <c r="CA2297" t="n">
        <v>72</v>
      </c>
      <c r="CB2297" t="inlineStr"/>
      <c r="CE2297" t="n">
        <v>12</v>
      </c>
      <c r="CF2297" t="n">
        <v>0</v>
      </c>
      <c r="CG2297" t="n">
        <v>0</v>
      </c>
      <c r="CM2297" t="n">
        <v>0</v>
      </c>
      <c r="CN2297" t="inlineStr"/>
      <c r="CO2297" t="n">
        <v>0</v>
      </c>
      <c r="CP2297">
        <f>(P2297+Q2297+S2297)</f>
        <v/>
      </c>
      <c r="CQ2297">
        <f>AC2297*BC2297</f>
        <v/>
      </c>
      <c r="CR2297">
        <f>(ROUND((ROUND((((ET2297*ROUND(5,7)))*1),0)*BB2297),0)+ROUND((ROUND(((AE2297-((EU2297*ROUND(5,7))))*1),0)*BS2297),0))</f>
        <v/>
      </c>
      <c r="CS2297">
        <f>(ROUND((ROUND((((EU2297*ROUND(5,7)))*1),0)*BS2297),0)+ROUND((ROUND(((AE2297-((EU2297*ROUND(5,7))))*1),0)*BS2297),0))</f>
        <v/>
      </c>
      <c r="CT2297">
        <f>AF2297*BA2297</f>
        <v/>
      </c>
      <c r="CU2297">
        <f>AG2297</f>
        <v/>
      </c>
      <c r="CV2297">
        <f>AH2297</f>
        <v/>
      </c>
      <c r="CW2297">
        <f>AI2297</f>
        <v/>
      </c>
      <c r="CX2297">
        <f>AJ2297</f>
        <v/>
      </c>
      <c r="CY2297">
        <f>(((S2297+R2297)*AT2297)/100)</f>
        <v/>
      </c>
      <c r="CZ2297">
        <f>(((S2297+R2297)*AU2297)/100)</f>
        <v/>
      </c>
      <c r="DC2297" t="inlineStr"/>
      <c r="DD2297" t="inlineStr">
        <is>
          <t>)*5</t>
        </is>
      </c>
      <c r="DE2297" t="inlineStr">
        <is>
          <t>)*5</t>
        </is>
      </c>
      <c r="DF2297" t="inlineStr">
        <is>
          <t>)*5</t>
        </is>
      </c>
      <c r="DG2297" t="inlineStr">
        <is>
          <t>)*5</t>
        </is>
      </c>
      <c r="DH2297" t="inlineStr"/>
      <c r="DI2297" t="inlineStr">
        <is>
          <t>)*5</t>
        </is>
      </c>
      <c r="DJ2297" t="inlineStr">
        <is>
          <t>)*5</t>
        </is>
      </c>
      <c r="DK2297" t="inlineStr"/>
      <c r="DL2297" t="inlineStr"/>
      <c r="DM2297" t="inlineStr"/>
      <c r="DN2297" t="n">
        <v>0</v>
      </c>
      <c r="DO2297" t="n">
        <v>0</v>
      </c>
      <c r="DP2297" t="n">
        <v>1</v>
      </c>
      <c r="DQ2297" t="n">
        <v>1</v>
      </c>
      <c r="DU2297" t="n">
        <v>1013</v>
      </c>
      <c r="DV2297" t="inlineStr">
        <is>
          <t>100 м трубопровода</t>
        </is>
      </c>
      <c r="DW2297" t="inlineStr">
        <is>
          <t>100 м трубопровода</t>
        </is>
      </c>
      <c r="DX2297" t="n">
        <v>1</v>
      </c>
      <c r="DZ2297" t="inlineStr"/>
      <c r="EA2297" t="inlineStr"/>
      <c r="EB2297" t="inlineStr"/>
      <c r="EC2297" t="inlineStr"/>
      <c r="EE2297" t="n">
        <v>78725882</v>
      </c>
      <c r="EF2297" t="n">
        <v>2</v>
      </c>
      <c r="EG2297" t="inlineStr">
        <is>
          <t>Общестроительные работы</t>
        </is>
      </c>
      <c r="EH2297" t="n">
        <v>16</v>
      </c>
      <c r="EI229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297" t="n">
        <v>1</v>
      </c>
      <c r="EK2297" t="n">
        <v>16001</v>
      </c>
      <c r="EL2297" t="inlineStr">
        <is>
          <t>Трубопроводы внутренние</t>
        </is>
      </c>
      <c r="EM2297" t="inlineStr">
        <is>
          <t>ФЕР-16</t>
        </is>
      </c>
      <c r="EO2297" t="inlineStr"/>
      <c r="EQ2297" t="n">
        <v>0</v>
      </c>
      <c r="ER2297" t="n">
        <v>107.11</v>
      </c>
      <c r="ES2297" t="n">
        <v>4.28</v>
      </c>
      <c r="ET2297" t="n">
        <v>44.51</v>
      </c>
      <c r="EU2297" t="n">
        <v>0</v>
      </c>
      <c r="EV2297" t="n">
        <v>58.32</v>
      </c>
      <c r="EW2297" t="n">
        <v>5.01</v>
      </c>
      <c r="EX2297" t="n">
        <v>0</v>
      </c>
      <c r="EY2297" t="n">
        <v>0</v>
      </c>
      <c r="FQ2297" t="n">
        <v>0</v>
      </c>
      <c r="FR2297" t="n">
        <v>0</v>
      </c>
      <c r="FS2297" t="n">
        <v>0</v>
      </c>
      <c r="FX2297" t="n">
        <v>121</v>
      </c>
      <c r="FY2297" t="n">
        <v>72</v>
      </c>
      <c r="GA2297" t="inlineStr"/>
      <c r="GD2297" t="n">
        <v>1</v>
      </c>
      <c r="GF2297" t="n">
        <v>635989612</v>
      </c>
      <c r="GG2297" t="n">
        <v>2</v>
      </c>
      <c r="GH2297" t="n">
        <v>1</v>
      </c>
      <c r="GI2297" t="n">
        <v>2</v>
      </c>
      <c r="GJ2297" t="n">
        <v>0</v>
      </c>
      <c r="GK2297" t="n">
        <v>0</v>
      </c>
      <c r="GL2297">
        <f>ROUND(IF(AND(BH2297=3,BI2297=3,FS2297&lt;&gt;0),P2297,0),0)</f>
        <v/>
      </c>
      <c r="GM2297">
        <f>ROUND(O2297+X2297+Y2297,0)+GX2297</f>
        <v/>
      </c>
      <c r="GN2297">
        <f>IF(OR(BI2297=0,BI2297=1),GM2297-GX2297,0)</f>
        <v/>
      </c>
      <c r="GO2297">
        <f>IF(BI2297=2,GM2297-GX2297,0)</f>
        <v/>
      </c>
      <c r="GP2297">
        <f>IF(BI2297=4,GM2297-GX2297,0)</f>
        <v/>
      </c>
      <c r="GR2297" t="n">
        <v>0</v>
      </c>
      <c r="GS2297" t="n">
        <v>3</v>
      </c>
      <c r="GT2297" t="n">
        <v>0</v>
      </c>
      <c r="GU2297" t="inlineStr"/>
      <c r="GV2297">
        <f>ROUND((GT2297),2)</f>
        <v/>
      </c>
      <c r="GW2297" t="n">
        <v>1</v>
      </c>
      <c r="GX2297">
        <f>ROUND(HC2297*I2297,0)</f>
        <v/>
      </c>
      <c r="HA2297" t="n">
        <v>0</v>
      </c>
      <c r="HB2297" t="n">
        <v>0</v>
      </c>
      <c r="HC2297">
        <f>GV2297*GW2297</f>
        <v/>
      </c>
      <c r="HE2297" t="inlineStr"/>
      <c r="HF2297" t="inlineStr"/>
      <c r="HM2297" t="inlineStr"/>
      <c r="HN2297" t="inlineStr">
        <is>
          <t>Пр/812-016.0-1</t>
        </is>
      </c>
      <c r="HO2297" t="inlineStr">
        <is>
          <t>Пр/774-016.0</t>
        </is>
      </c>
      <c r="HP229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29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297" t="n">
        <v>0</v>
      </c>
      <c r="IK2297" t="n">
        <v>0</v>
      </c>
    </row>
    <row r="2298">
      <c r="A2298" t="n">
        <v>17</v>
      </c>
      <c r="B2298" t="n">
        <v>0</v>
      </c>
      <c r="C2298">
        <f>ROW(SmtRes!A933)</f>
        <v/>
      </c>
      <c r="D2298">
        <f>ROW(EtalonRes!A859)</f>
        <v/>
      </c>
      <c r="E2298" t="inlineStr">
        <is>
          <t>3</t>
        </is>
      </c>
      <c r="F2298" t="inlineStr">
        <is>
          <t>65-5-1</t>
        </is>
      </c>
      <c r="G2298" t="inlineStr">
        <is>
          <t>Смена вентилей и клапанов обратных муфтовых диаметром до 20 мм</t>
        </is>
      </c>
      <c r="H2298" t="inlineStr">
        <is>
          <t>100 шт.</t>
        </is>
      </c>
      <c r="I2298">
        <f>ROUND(ROUND(3/100,4),7)</f>
        <v/>
      </c>
      <c r="J2298" t="n">
        <v>0</v>
      </c>
      <c r="K2298">
        <f>ROUND(ROUND(3/100,4),7)</f>
        <v/>
      </c>
      <c r="O2298">
        <f>ROUND(CP2298,0)</f>
        <v/>
      </c>
      <c r="P2298">
        <f>ROUND(CQ2298*I2298,0)</f>
        <v/>
      </c>
      <c r="Q2298">
        <f>(ROUND((ROUND(((ET2298)*I2298),0)*BB2298),0)+ROUND((ROUND(((AE2298-(EU2298))*I2298),0)*BS2298),0))</f>
        <v/>
      </c>
      <c r="R2298">
        <f>(ROUND((ROUND(((EU2298)*I2298),0)*BS2298),0)+ROUND((ROUND(((AE2298-(EU2298))*I2298),0)*BS2298),0))</f>
        <v/>
      </c>
      <c r="S2298">
        <f>ROUND(CT2298*I2298,0)</f>
        <v/>
      </c>
      <c r="T2298">
        <f>ROUND(CU2298*I2298,0)</f>
        <v/>
      </c>
      <c r="U2298">
        <f>ROUND(CV2298*I2298,7)</f>
        <v/>
      </c>
      <c r="V2298">
        <f>ROUND(CW2298*I2298,7)</f>
        <v/>
      </c>
      <c r="W2298">
        <f>ROUND(CX2298*I2298,0)</f>
        <v/>
      </c>
      <c r="X2298">
        <f>ROUND(CY2298,0)</f>
        <v/>
      </c>
      <c r="Y2298">
        <f>ROUND(CZ2298,0)</f>
        <v/>
      </c>
      <c r="AA2298" t="n">
        <v>78869116</v>
      </c>
      <c r="AB2298">
        <f>ROUND((AC2298+AD2298+AF2298),2)</f>
        <v/>
      </c>
      <c r="AC2298">
        <f>ROUND((ES2298),2)</f>
        <v/>
      </c>
      <c r="AD2298">
        <f>ROUND((((ET2298)-(EU2298))+AE2298),2)</f>
        <v/>
      </c>
      <c r="AE2298">
        <f>ROUND((EU2298),2)</f>
        <v/>
      </c>
      <c r="AF2298">
        <f>ROUND((EV2298),2)</f>
        <v/>
      </c>
      <c r="AG2298">
        <f>ROUND((AP2298),2)</f>
        <v/>
      </c>
      <c r="AH2298">
        <f>(EW2298)</f>
        <v/>
      </c>
      <c r="AI2298">
        <f>(EX2298)</f>
        <v/>
      </c>
      <c r="AJ2298">
        <f>(AS2298)</f>
        <v/>
      </c>
      <c r="AK2298" t="n">
        <v>2979.16</v>
      </c>
      <c r="AL2298" t="n">
        <v>2240.13</v>
      </c>
      <c r="AM2298" t="n">
        <v>4.36</v>
      </c>
      <c r="AN2298" t="n">
        <v>0</v>
      </c>
      <c r="AO2298" t="n">
        <v>734.67</v>
      </c>
      <c r="AP2298" t="n">
        <v>0</v>
      </c>
      <c r="AQ2298" t="n">
        <v>81</v>
      </c>
      <c r="AR2298" t="n">
        <v>0</v>
      </c>
      <c r="AS2298" t="n">
        <v>0</v>
      </c>
      <c r="AT2298" t="n">
        <v>103</v>
      </c>
      <c r="AU2298" t="n">
        <v>52</v>
      </c>
      <c r="AV2298" t="n">
        <v>1</v>
      </c>
      <c r="AW2298" t="n">
        <v>1</v>
      </c>
      <c r="AZ2298" t="n">
        <v>1</v>
      </c>
      <c r="BA2298" t="n">
        <v>52.25</v>
      </c>
      <c r="BB2298" t="n">
        <v>24.98</v>
      </c>
      <c r="BC2298" t="n">
        <v>10.16</v>
      </c>
      <c r="BD2298" t="inlineStr"/>
      <c r="BE2298" t="inlineStr"/>
      <c r="BF2298" t="inlineStr"/>
      <c r="BG2298" t="inlineStr"/>
      <c r="BH2298" t="n">
        <v>0</v>
      </c>
      <c r="BI2298" t="n">
        <v>1</v>
      </c>
      <c r="BJ2298" t="inlineStr">
        <is>
          <t>ТЕРр Московской обл., 65-5-1, приказ Минстроя России №675/пр от 28.02.2017 № 263/пр</t>
        </is>
      </c>
      <c r="BM2298" t="n">
        <v>65007</v>
      </c>
      <c r="BN2298" t="n">
        <v>0</v>
      </c>
      <c r="BO2298" t="inlineStr">
        <is>
          <t>65-5-1</t>
        </is>
      </c>
      <c r="BP2298" t="n">
        <v>1</v>
      </c>
      <c r="BQ2298" t="n">
        <v>6</v>
      </c>
      <c r="BR2298" t="n">
        <v>0</v>
      </c>
      <c r="BS2298" t="n">
        <v>52.25</v>
      </c>
      <c r="BT2298" t="n">
        <v>1</v>
      </c>
      <c r="BU2298" t="n">
        <v>1</v>
      </c>
      <c r="BV2298" t="n">
        <v>1</v>
      </c>
      <c r="BW2298" t="n">
        <v>1</v>
      </c>
      <c r="BX2298" t="n">
        <v>1</v>
      </c>
      <c r="BY2298" t="inlineStr"/>
      <c r="BZ2298" t="n">
        <v>103</v>
      </c>
      <c r="CA2298" t="n">
        <v>52</v>
      </c>
      <c r="CB2298" t="inlineStr"/>
      <c r="CE2298" t="n">
        <v>12</v>
      </c>
      <c r="CF2298" t="n">
        <v>0</v>
      </c>
      <c r="CG2298" t="n">
        <v>0</v>
      </c>
      <c r="CM2298" t="n">
        <v>0</v>
      </c>
      <c r="CN2298" t="inlineStr"/>
      <c r="CO2298" t="n">
        <v>0</v>
      </c>
      <c r="CP2298">
        <f>(P2298+Q2298+S2298)</f>
        <v/>
      </c>
      <c r="CQ2298">
        <f>AC2298*BC2298</f>
        <v/>
      </c>
      <c r="CR2298">
        <f>(ROUND((ROUND(((ET2298)*1),0)*BB2298),0)+ROUND((ROUND(((AE2298-(EU2298))*1),0)*BS2298),0))</f>
        <v/>
      </c>
      <c r="CS2298">
        <f>(ROUND((ROUND(((EU2298)*1),0)*BS2298),0)+ROUND((ROUND(((AE2298-(EU2298))*1),0)*BS2298),0))</f>
        <v/>
      </c>
      <c r="CT2298">
        <f>AF2298*BA2298</f>
        <v/>
      </c>
      <c r="CU2298">
        <f>AG2298</f>
        <v/>
      </c>
      <c r="CV2298">
        <f>AH2298</f>
        <v/>
      </c>
      <c r="CW2298">
        <f>AI2298</f>
        <v/>
      </c>
      <c r="CX2298">
        <f>AJ2298</f>
        <v/>
      </c>
      <c r="CY2298">
        <f>(((S2298+R2298)*AT2298)/100)</f>
        <v/>
      </c>
      <c r="CZ2298">
        <f>(((S2298+R2298)*AU2298)/100)</f>
        <v/>
      </c>
      <c r="DC2298" t="inlineStr"/>
      <c r="DD2298" t="inlineStr"/>
      <c r="DE2298" t="inlineStr"/>
      <c r="DF2298" t="inlineStr"/>
      <c r="DG2298" t="inlineStr"/>
      <c r="DH2298" t="inlineStr"/>
      <c r="DI2298" t="inlineStr"/>
      <c r="DJ2298" t="inlineStr"/>
      <c r="DK2298" t="inlineStr"/>
      <c r="DL2298" t="inlineStr"/>
      <c r="DM2298" t="inlineStr"/>
      <c r="DN2298" t="n">
        <v>0</v>
      </c>
      <c r="DO2298" t="n">
        <v>0</v>
      </c>
      <c r="DP2298" t="n">
        <v>1</v>
      </c>
      <c r="DQ2298" t="n">
        <v>1</v>
      </c>
      <c r="DU2298" t="n">
        <v>1010</v>
      </c>
      <c r="DV2298" t="inlineStr">
        <is>
          <t>100 шт.</t>
        </is>
      </c>
      <c r="DW2298" t="inlineStr">
        <is>
          <t>100 шт.</t>
        </is>
      </c>
      <c r="DX2298" t="n">
        <v>100</v>
      </c>
      <c r="DZ2298" t="inlineStr"/>
      <c r="EA2298" t="inlineStr"/>
      <c r="EB2298" t="inlineStr"/>
      <c r="EC2298" t="inlineStr"/>
      <c r="EE2298" t="n">
        <v>78726000</v>
      </c>
      <c r="EF2298" t="n">
        <v>6</v>
      </c>
      <c r="EG2298" t="inlineStr">
        <is>
          <t>Ремонтно-строительные работы</t>
        </is>
      </c>
      <c r="EH2298" t="n">
        <v>99</v>
      </c>
      <c r="EI2298" t="inlineStr">
        <is>
          <t>Внутренние санитарно-технические работы</t>
        </is>
      </c>
      <c r="EJ2298" t="n">
        <v>1</v>
      </c>
      <c r="EK2298" t="n">
        <v>65007</v>
      </c>
      <c r="EL2298" t="inlineStr">
        <is>
          <t>Внутренние санитарнотехнические работы: смена труб, санприборов, запорной арматуры и другое</t>
        </is>
      </c>
      <c r="EM2298" t="inlineStr">
        <is>
          <t>рФЕР-65</t>
        </is>
      </c>
      <c r="EO2298" t="inlineStr"/>
      <c r="EQ2298" t="n">
        <v>0</v>
      </c>
      <c r="ER2298" t="n">
        <v>2979.16</v>
      </c>
      <c r="ES2298" t="n">
        <v>2240.13</v>
      </c>
      <c r="ET2298" t="n">
        <v>4.36</v>
      </c>
      <c r="EU2298" t="n">
        <v>0</v>
      </c>
      <c r="EV2298" t="n">
        <v>734.67</v>
      </c>
      <c r="EW2298" t="n">
        <v>81</v>
      </c>
      <c r="EX2298" t="n">
        <v>0</v>
      </c>
      <c r="EY2298" t="n">
        <v>0</v>
      </c>
      <c r="FQ2298" t="n">
        <v>0</v>
      </c>
      <c r="FR2298" t="n">
        <v>0</v>
      </c>
      <c r="FS2298" t="n">
        <v>0</v>
      </c>
      <c r="FX2298" t="n">
        <v>103</v>
      </c>
      <c r="FY2298" t="n">
        <v>52</v>
      </c>
      <c r="GA2298" t="inlineStr"/>
      <c r="GD2298" t="n">
        <v>1</v>
      </c>
      <c r="GF2298" t="n">
        <v>152852496</v>
      </c>
      <c r="GG2298" t="n">
        <v>2</v>
      </c>
      <c r="GH2298" t="n">
        <v>1</v>
      </c>
      <c r="GI2298" t="n">
        <v>2</v>
      </c>
      <c r="GJ2298" t="n">
        <v>0</v>
      </c>
      <c r="GK2298" t="n">
        <v>0</v>
      </c>
      <c r="GL2298">
        <f>ROUND(IF(AND(BH2298=3,BI2298=3,FS2298&lt;&gt;0),P2298,0),0)</f>
        <v/>
      </c>
      <c r="GM2298">
        <f>ROUND(O2298+X2298+Y2298,0)+GX2298</f>
        <v/>
      </c>
      <c r="GN2298">
        <f>IF(OR(BI2298=0,BI2298=1),GM2298-GX2298,0)</f>
        <v/>
      </c>
      <c r="GO2298">
        <f>IF(BI2298=2,GM2298-GX2298,0)</f>
        <v/>
      </c>
      <c r="GP2298">
        <f>IF(BI2298=4,GM2298-GX2298,0)</f>
        <v/>
      </c>
      <c r="GR2298" t="n">
        <v>0</v>
      </c>
      <c r="GS2298" t="n">
        <v>3</v>
      </c>
      <c r="GT2298" t="n">
        <v>0</v>
      </c>
      <c r="GU2298" t="inlineStr"/>
      <c r="GV2298">
        <f>ROUND((GT2298),2)</f>
        <v/>
      </c>
      <c r="GW2298" t="n">
        <v>1</v>
      </c>
      <c r="GX2298">
        <f>ROUND(HC2298*I2298,0)</f>
        <v/>
      </c>
      <c r="HA2298" t="n">
        <v>0</v>
      </c>
      <c r="HB2298" t="n">
        <v>0</v>
      </c>
      <c r="HC2298">
        <f>GV2298*GW2298</f>
        <v/>
      </c>
      <c r="HE2298" t="inlineStr"/>
      <c r="HF2298" t="inlineStr"/>
      <c r="HM2298" t="inlineStr"/>
      <c r="HN2298" t="inlineStr">
        <is>
          <t>Пр/812-099.2-1</t>
        </is>
      </c>
      <c r="HO2298" t="inlineStr">
        <is>
          <t>Пр/774-099.2</t>
        </is>
      </c>
      <c r="HP2298" t="inlineStr">
        <is>
          <t>Внутренние санитарнотехнические работы: смена труб, санприборов, запорной арматуры и другое</t>
        </is>
      </c>
      <c r="HQ2298" t="inlineStr">
        <is>
          <t>Внутренние санитарнотехнические работы: смена труб, санприборов, запорной арматуры и другое</t>
        </is>
      </c>
      <c r="HS2298" t="n">
        <v>0</v>
      </c>
      <c r="IK2298" t="n">
        <v>0</v>
      </c>
    </row>
    <row r="2299">
      <c r="A2299" t="n">
        <v>18</v>
      </c>
      <c r="B2299" t="n">
        <v>0</v>
      </c>
      <c r="C2299" t="n">
        <v>933</v>
      </c>
      <c r="E2299" t="inlineStr">
        <is>
          <t>3,1</t>
        </is>
      </c>
      <c r="F2299" t="inlineStr">
        <is>
          <t>509-9899</t>
        </is>
      </c>
      <c r="G2299" t="inlineStr">
        <is>
          <t>Строительный мусор и масса возвратных материалов</t>
        </is>
      </c>
      <c r="H2299" t="inlineStr">
        <is>
          <t>т</t>
        </is>
      </c>
      <c r="I2299">
        <f>I2298*J2299</f>
        <v/>
      </c>
      <c r="J2299" t="n">
        <v>0.04</v>
      </c>
      <c r="K2299" t="n">
        <v>0.04</v>
      </c>
      <c r="O2299">
        <f>ROUND(CP2299,0)</f>
        <v/>
      </c>
      <c r="P2299">
        <f>ROUND(CQ2299*I2299,0)</f>
        <v/>
      </c>
      <c r="Q2299">
        <f>(ROUND((ROUND(((ET2299)*I2299),0)*BB2299),0)+ROUND((ROUND(((AE2299-(EU2299))*I2299),0)*BS2299),0))</f>
        <v/>
      </c>
      <c r="R2299">
        <f>(ROUND((ROUND(((EU2299)*I2299),0)*BS2299),0)+ROUND((ROUND(((AE2299-(EU2299))*I2299),0)*BS2299),0))</f>
        <v/>
      </c>
      <c r="S2299">
        <f>ROUND(CT2299*I2299,0)</f>
        <v/>
      </c>
      <c r="T2299">
        <f>ROUND(CU2299*I2299,0)</f>
        <v/>
      </c>
      <c r="U2299">
        <f>ROUND(CV2299*I2299,7)</f>
        <v/>
      </c>
      <c r="V2299">
        <f>ROUND(CW2299*I2299,7)</f>
        <v/>
      </c>
      <c r="W2299">
        <f>ROUND(CX2299*I2299,0)</f>
        <v/>
      </c>
      <c r="X2299">
        <f>ROUND(CY2299,0)</f>
        <v/>
      </c>
      <c r="Y2299">
        <f>ROUND(CZ2299,0)</f>
        <v/>
      </c>
      <c r="AA2299" t="n">
        <v>78869116</v>
      </c>
      <c r="AB2299">
        <f>ROUND((AC2299+AD2299+AF2299),2)</f>
        <v/>
      </c>
      <c r="AC2299">
        <f>ROUND((ES2299),2)</f>
        <v/>
      </c>
      <c r="AD2299">
        <f>ROUND((((ET2299)-(EU2299))+AE2299),2)</f>
        <v/>
      </c>
      <c r="AE2299">
        <f>ROUND((EU2299),2)</f>
        <v/>
      </c>
      <c r="AF2299">
        <f>ROUND((EV2299),2)</f>
        <v/>
      </c>
      <c r="AG2299">
        <f>ROUND((AP2299),2)</f>
        <v/>
      </c>
      <c r="AH2299">
        <f>(EW2299)</f>
        <v/>
      </c>
      <c r="AI2299">
        <f>(EX2299)</f>
        <v/>
      </c>
      <c r="AJ2299">
        <f>(AS2299)</f>
        <v/>
      </c>
      <c r="AK2299" t="n">
        <v>0</v>
      </c>
      <c r="AL2299" t="n">
        <v>0</v>
      </c>
      <c r="AM2299" t="n">
        <v>0</v>
      </c>
      <c r="AN2299" t="n">
        <v>0</v>
      </c>
      <c r="AO2299" t="n">
        <v>0</v>
      </c>
      <c r="AP2299" t="n">
        <v>0</v>
      </c>
      <c r="AQ2299" t="n">
        <v>0</v>
      </c>
      <c r="AR2299" t="n">
        <v>0</v>
      </c>
      <c r="AS2299" t="n">
        <v>0</v>
      </c>
      <c r="AT2299" t="n">
        <v>103</v>
      </c>
      <c r="AU2299" t="n">
        <v>52</v>
      </c>
      <c r="AV2299" t="n">
        <v>1</v>
      </c>
      <c r="AW2299" t="n">
        <v>1</v>
      </c>
      <c r="AZ2299" t="n">
        <v>1</v>
      </c>
      <c r="BA2299" t="n">
        <v>1</v>
      </c>
      <c r="BB2299" t="n">
        <v>1</v>
      </c>
      <c r="BC2299" t="n">
        <v>1</v>
      </c>
      <c r="BD2299" t="inlineStr"/>
      <c r="BE2299" t="inlineStr"/>
      <c r="BF2299" t="inlineStr"/>
      <c r="BG2299" t="inlineStr"/>
      <c r="BH2299" t="n">
        <v>3</v>
      </c>
      <c r="BI2299" t="n">
        <v>1</v>
      </c>
      <c r="BJ2299" t="inlineStr">
        <is>
          <t>ТССЦ Московской обл., 509-9899, приказ Минстроя России №675/пр от 28.02.2017 № 258/пр</t>
        </is>
      </c>
      <c r="BM2299" t="n">
        <v>65007</v>
      </c>
      <c r="BN2299" t="n">
        <v>0</v>
      </c>
      <c r="BO2299" t="inlineStr"/>
      <c r="BP2299" t="n">
        <v>0</v>
      </c>
      <c r="BQ2299" t="n">
        <v>6</v>
      </c>
      <c r="BR2299" t="n">
        <v>0</v>
      </c>
      <c r="BS2299" t="n">
        <v>1</v>
      </c>
      <c r="BT2299" t="n">
        <v>1</v>
      </c>
      <c r="BU2299" t="n">
        <v>1</v>
      </c>
      <c r="BV2299" t="n">
        <v>1</v>
      </c>
      <c r="BW2299" t="n">
        <v>1</v>
      </c>
      <c r="BX2299" t="n">
        <v>1</v>
      </c>
      <c r="BY2299" t="inlineStr"/>
      <c r="BZ2299" t="n">
        <v>103</v>
      </c>
      <c r="CA2299" t="n">
        <v>52</v>
      </c>
      <c r="CB2299" t="inlineStr"/>
      <c r="CE2299" t="n">
        <v>12</v>
      </c>
      <c r="CF2299" t="n">
        <v>0</v>
      </c>
      <c r="CG2299" t="n">
        <v>0</v>
      </c>
      <c r="CM2299" t="n">
        <v>0</v>
      </c>
      <c r="CN2299" t="inlineStr"/>
      <c r="CO2299" t="n">
        <v>0</v>
      </c>
      <c r="CP2299">
        <f>(P2299+Q2299+S2299)</f>
        <v/>
      </c>
      <c r="CQ2299">
        <f>AC2299*BC2299</f>
        <v/>
      </c>
      <c r="CR2299">
        <f>(ROUND((ROUND(((ET2299)*1),0)*BB2299),0)+ROUND((ROUND(((AE2299-(EU2299))*1),0)*BS2299),0))</f>
        <v/>
      </c>
      <c r="CS2299">
        <f>(ROUND((ROUND(((EU2299)*1),0)*BS2299),0)+ROUND((ROUND(((AE2299-(EU2299))*1),0)*BS2299),0))</f>
        <v/>
      </c>
      <c r="CT2299">
        <f>AF2299*BA2299</f>
        <v/>
      </c>
      <c r="CU2299">
        <f>AG2299</f>
        <v/>
      </c>
      <c r="CV2299">
        <f>AH2299</f>
        <v/>
      </c>
      <c r="CW2299">
        <f>AI2299</f>
        <v/>
      </c>
      <c r="CX2299">
        <f>AJ2299</f>
        <v/>
      </c>
      <c r="CY2299">
        <f>(((S2299+R2299)*AT2299)/100)</f>
        <v/>
      </c>
      <c r="CZ2299">
        <f>(((S2299+R2299)*AU2299)/100)</f>
        <v/>
      </c>
      <c r="DC2299" t="inlineStr"/>
      <c r="DD2299" t="inlineStr"/>
      <c r="DE2299" t="inlineStr"/>
      <c r="DF2299" t="inlineStr"/>
      <c r="DG2299" t="inlineStr"/>
      <c r="DH2299" t="inlineStr"/>
      <c r="DI2299" t="inlineStr"/>
      <c r="DJ2299" t="inlineStr"/>
      <c r="DK2299" t="inlineStr"/>
      <c r="DL2299" t="inlineStr"/>
      <c r="DM2299" t="inlineStr"/>
      <c r="DN2299" t="n">
        <v>0</v>
      </c>
      <c r="DO2299" t="n">
        <v>0</v>
      </c>
      <c r="DP2299" t="n">
        <v>1</v>
      </c>
      <c r="DQ2299" t="n">
        <v>1</v>
      </c>
      <c r="DU2299" t="n">
        <v>1009</v>
      </c>
      <c r="DV2299" t="inlineStr">
        <is>
          <t>т</t>
        </is>
      </c>
      <c r="DW2299" t="inlineStr">
        <is>
          <t>т</t>
        </is>
      </c>
      <c r="DX2299" t="n">
        <v>1000</v>
      </c>
      <c r="DZ2299" t="inlineStr"/>
      <c r="EA2299" t="inlineStr"/>
      <c r="EB2299" t="inlineStr"/>
      <c r="EC2299" t="inlineStr"/>
      <c r="EE2299" t="n">
        <v>78726000</v>
      </c>
      <c r="EF2299" t="n">
        <v>6</v>
      </c>
      <c r="EG2299" t="inlineStr">
        <is>
          <t>Ремонтно-строительные работы</t>
        </is>
      </c>
      <c r="EH2299" t="n">
        <v>99</v>
      </c>
      <c r="EI2299" t="inlineStr">
        <is>
          <t>Внутренние санитарно-технические работы</t>
        </is>
      </c>
      <c r="EJ2299" t="n">
        <v>1</v>
      </c>
      <c r="EK2299" t="n">
        <v>65007</v>
      </c>
      <c r="EL2299" t="inlineStr">
        <is>
          <t>Внутренние санитарнотехнические работы: смена труб, санприборов, запорной арматуры и другое</t>
        </is>
      </c>
      <c r="EM2299" t="inlineStr">
        <is>
          <t>рФЕР-65</t>
        </is>
      </c>
      <c r="EO2299" t="inlineStr"/>
      <c r="EQ2299" t="n">
        <v>0</v>
      </c>
      <c r="ER2299" t="n">
        <v>0</v>
      </c>
      <c r="ES2299" t="n">
        <v>0</v>
      </c>
      <c r="ET2299" t="n">
        <v>0</v>
      </c>
      <c r="EU2299" t="n">
        <v>0</v>
      </c>
      <c r="EV2299" t="n">
        <v>0</v>
      </c>
      <c r="EW2299" t="n">
        <v>0</v>
      </c>
      <c r="EX2299" t="n">
        <v>0</v>
      </c>
      <c r="FQ2299" t="n">
        <v>0</v>
      </c>
      <c r="FR2299" t="n">
        <v>0</v>
      </c>
      <c r="FS2299" t="n">
        <v>0</v>
      </c>
      <c r="FX2299" t="n">
        <v>103</v>
      </c>
      <c r="FY2299" t="n">
        <v>52</v>
      </c>
      <c r="GA2299" t="inlineStr"/>
      <c r="GD2299" t="n">
        <v>1</v>
      </c>
      <c r="GF2299" t="n">
        <v>1839160745</v>
      </c>
      <c r="GG2299" t="n">
        <v>2</v>
      </c>
      <c r="GH2299" t="n">
        <v>1</v>
      </c>
      <c r="GI2299" t="n">
        <v>-2</v>
      </c>
      <c r="GJ2299" t="n">
        <v>0</v>
      </c>
      <c r="GK2299" t="n">
        <v>0</v>
      </c>
      <c r="GL2299">
        <f>ROUND(IF(AND(BH2299=3,BI2299=3,FS2299&lt;&gt;0),P2299,0),0)</f>
        <v/>
      </c>
      <c r="GM2299">
        <f>ROUND(O2299+X2299+Y2299,0)+GX2299</f>
        <v/>
      </c>
      <c r="GN2299">
        <f>IF(OR(BI2299=0,BI2299=1),GM2299-GX2299,0)</f>
        <v/>
      </c>
      <c r="GO2299">
        <f>IF(BI2299=2,GM2299-GX2299,0)</f>
        <v/>
      </c>
      <c r="GP2299">
        <f>IF(BI2299=4,GM2299-GX2299,0)</f>
        <v/>
      </c>
      <c r="GR2299" t="n">
        <v>0</v>
      </c>
      <c r="GS2299" t="n">
        <v>3</v>
      </c>
      <c r="GT2299" t="n">
        <v>0</v>
      </c>
      <c r="GU2299" t="inlineStr"/>
      <c r="GV2299">
        <f>ROUND((GT2299),2)</f>
        <v/>
      </c>
      <c r="GW2299" t="n">
        <v>1</v>
      </c>
      <c r="GX2299">
        <f>ROUND(HC2299*I2299,0)</f>
        <v/>
      </c>
      <c r="HA2299" t="n">
        <v>0</v>
      </c>
      <c r="HB2299" t="n">
        <v>0</v>
      </c>
      <c r="HC2299">
        <f>GV2299*GW2299</f>
        <v/>
      </c>
      <c r="HE2299" t="inlineStr"/>
      <c r="HF2299" t="inlineStr"/>
      <c r="HM2299" t="inlineStr"/>
      <c r="HN2299" t="inlineStr">
        <is>
          <t>Пр/812-099.2-1</t>
        </is>
      </c>
      <c r="HO2299" t="inlineStr">
        <is>
          <t>Пр/774-099.2</t>
        </is>
      </c>
      <c r="HP2299" t="inlineStr">
        <is>
          <t>Внутренние санитарнотехнические работы: смена труб, санприборов, запорной арматуры и другое</t>
        </is>
      </c>
      <c r="HQ2299" t="inlineStr">
        <is>
          <t>Внутренние санитарнотехнические работы: смена труб, санприборов, запорной арматуры и другое</t>
        </is>
      </c>
      <c r="HS2299" t="n">
        <v>0</v>
      </c>
      <c r="IK2299" t="n">
        <v>0</v>
      </c>
    </row>
    <row r="2300">
      <c r="A2300" t="n">
        <v>18</v>
      </c>
      <c r="B2300" t="n">
        <v>0</v>
      </c>
      <c r="C2300" t="n">
        <v>931</v>
      </c>
      <c r="E2300" t="inlineStr">
        <is>
          <t>3,2</t>
        </is>
      </c>
      <c r="F2300" t="inlineStr">
        <is>
          <t>302-1342</t>
        </is>
      </c>
      <c r="G2300" t="inlineStr">
        <is>
          <t>Вентили проходные муфтовые 15кч18п для воды давлением 1,6 МПа (16 кгс/см2), диаметром 20 мм</t>
        </is>
      </c>
      <c r="H2300" t="inlineStr">
        <is>
          <t>шт.</t>
        </is>
      </c>
      <c r="I2300">
        <f>I2298*J2300</f>
        <v/>
      </c>
      <c r="J2300" t="n">
        <v>-100</v>
      </c>
      <c r="K2300" t="n">
        <v>-100</v>
      </c>
      <c r="O2300">
        <f>ROUND(CP2300,0)</f>
        <v/>
      </c>
      <c r="P2300">
        <f>ROUND(CQ2300*I2300,0)</f>
        <v/>
      </c>
      <c r="Q2300">
        <f>(ROUND((ROUND(((ET2300)*I2300),0)*BB2300),0)+ROUND((ROUND(((AE2300-(EU2300))*I2300),0)*BS2300),0))</f>
        <v/>
      </c>
      <c r="R2300">
        <f>(ROUND((ROUND(((EU2300)*I2300),0)*BS2300),0)+ROUND((ROUND(((AE2300-(EU2300))*I2300),0)*BS2300),0))</f>
        <v/>
      </c>
      <c r="S2300">
        <f>ROUND(CT2300*I2300,0)</f>
        <v/>
      </c>
      <c r="T2300">
        <f>ROUND(CU2300*I2300,0)</f>
        <v/>
      </c>
      <c r="U2300">
        <f>ROUND(CV2300*I2300,7)</f>
        <v/>
      </c>
      <c r="V2300">
        <f>ROUND(CW2300*I2300,7)</f>
        <v/>
      </c>
      <c r="W2300">
        <f>ROUND(CX2300*I2300,0)</f>
        <v/>
      </c>
      <c r="X2300">
        <f>ROUND(CY2300,0)</f>
        <v/>
      </c>
      <c r="Y2300">
        <f>ROUND(CZ2300,0)</f>
        <v/>
      </c>
      <c r="AA2300" t="n">
        <v>78869116</v>
      </c>
      <c r="AB2300">
        <f>ROUND((AC2300+AD2300+AF2300),2)</f>
        <v/>
      </c>
      <c r="AC2300">
        <f>ROUND((ES2300),2)</f>
        <v/>
      </c>
      <c r="AD2300">
        <f>ROUND((((ET2300)-(EU2300))+AE2300),2)</f>
        <v/>
      </c>
      <c r="AE2300">
        <f>ROUND((EU2300),2)</f>
        <v/>
      </c>
      <c r="AF2300">
        <f>ROUND((EV2300),2)</f>
        <v/>
      </c>
      <c r="AG2300">
        <f>ROUND((AP2300),2)</f>
        <v/>
      </c>
      <c r="AH2300">
        <f>(EW2300)</f>
        <v/>
      </c>
      <c r="AI2300">
        <f>(EX2300)</f>
        <v/>
      </c>
      <c r="AJ2300">
        <f>(AS2300)</f>
        <v/>
      </c>
      <c r="AK2300" t="n">
        <v>21.81</v>
      </c>
      <c r="AL2300" t="n">
        <v>21.81</v>
      </c>
      <c r="AM2300" t="n">
        <v>0</v>
      </c>
      <c r="AN2300" t="n">
        <v>0</v>
      </c>
      <c r="AO2300" t="n">
        <v>0</v>
      </c>
      <c r="AP2300" t="n">
        <v>0</v>
      </c>
      <c r="AQ2300" t="n">
        <v>0</v>
      </c>
      <c r="AR2300" t="n">
        <v>0</v>
      </c>
      <c r="AS2300" t="n">
        <v>0</v>
      </c>
      <c r="AT2300" t="n">
        <v>103</v>
      </c>
      <c r="AU2300" t="n">
        <v>52</v>
      </c>
      <c r="AV2300" t="n">
        <v>1</v>
      </c>
      <c r="AW2300" t="n">
        <v>1</v>
      </c>
      <c r="AZ2300" t="n">
        <v>1</v>
      </c>
      <c r="BA2300" t="n">
        <v>1</v>
      </c>
      <c r="BB2300" t="n">
        <v>1</v>
      </c>
      <c r="BC2300" t="n">
        <v>10.17</v>
      </c>
      <c r="BD2300" t="inlineStr"/>
      <c r="BE2300" t="inlineStr"/>
      <c r="BF2300" t="inlineStr"/>
      <c r="BG2300" t="inlineStr"/>
      <c r="BH2300" t="n">
        <v>3</v>
      </c>
      <c r="BI2300" t="n">
        <v>1</v>
      </c>
      <c r="BJ2300" t="inlineStr">
        <is>
          <t>ТССЦ Московской обл., 302-1342, приказ Минстроя России №675/пр от 28.02.2017 № 256/пр</t>
        </is>
      </c>
      <c r="BM2300" t="n">
        <v>65007</v>
      </c>
      <c r="BN2300" t="n">
        <v>0</v>
      </c>
      <c r="BO2300" t="inlineStr">
        <is>
          <t>302-1342</t>
        </is>
      </c>
      <c r="BP2300" t="n">
        <v>1</v>
      </c>
      <c r="BQ2300" t="n">
        <v>6</v>
      </c>
      <c r="BR2300" t="n">
        <v>1</v>
      </c>
      <c r="BS2300" t="n">
        <v>1</v>
      </c>
      <c r="BT2300" t="n">
        <v>1</v>
      </c>
      <c r="BU2300" t="n">
        <v>1</v>
      </c>
      <c r="BV2300" t="n">
        <v>1</v>
      </c>
      <c r="BW2300" t="n">
        <v>1</v>
      </c>
      <c r="BX2300" t="n">
        <v>1</v>
      </c>
      <c r="BY2300" t="inlineStr"/>
      <c r="BZ2300" t="n">
        <v>103</v>
      </c>
      <c r="CA2300" t="n">
        <v>52</v>
      </c>
      <c r="CB2300" t="inlineStr"/>
      <c r="CE2300" t="n">
        <v>12</v>
      </c>
      <c r="CF2300" t="n">
        <v>0</v>
      </c>
      <c r="CG2300" t="n">
        <v>0</v>
      </c>
      <c r="CM2300" t="n">
        <v>0</v>
      </c>
      <c r="CN2300" t="inlineStr"/>
      <c r="CO2300" t="n">
        <v>0</v>
      </c>
      <c r="CP2300">
        <f>(P2300+Q2300+S2300)</f>
        <v/>
      </c>
      <c r="CQ2300">
        <f>AC2300*BC2300</f>
        <v/>
      </c>
      <c r="CR2300">
        <f>(ROUND((ROUND(((ET2300)*1),0)*BB2300),0)+ROUND((ROUND(((AE2300-(EU2300))*1),0)*BS2300),0))</f>
        <v/>
      </c>
      <c r="CS2300">
        <f>(ROUND((ROUND(((EU2300)*1),0)*BS2300),0)+ROUND((ROUND(((AE2300-(EU2300))*1),0)*BS2300),0))</f>
        <v/>
      </c>
      <c r="CT2300">
        <f>AF2300*BA2300</f>
        <v/>
      </c>
      <c r="CU2300">
        <f>AG2300</f>
        <v/>
      </c>
      <c r="CV2300">
        <f>AH2300</f>
        <v/>
      </c>
      <c r="CW2300">
        <f>AI2300</f>
        <v/>
      </c>
      <c r="CX2300">
        <f>AJ2300</f>
        <v/>
      </c>
      <c r="CY2300">
        <f>(((S2300+R2300)*AT2300)/100)</f>
        <v/>
      </c>
      <c r="CZ2300">
        <f>(((S2300+R2300)*AU2300)/100)</f>
        <v/>
      </c>
      <c r="DC2300" t="inlineStr"/>
      <c r="DD2300" t="inlineStr"/>
      <c r="DE2300" t="inlineStr"/>
      <c r="DF2300" t="inlineStr"/>
      <c r="DG2300" t="inlineStr"/>
      <c r="DH2300" t="inlineStr"/>
      <c r="DI2300" t="inlineStr"/>
      <c r="DJ2300" t="inlineStr"/>
      <c r="DK2300" t="inlineStr"/>
      <c r="DL2300" t="inlineStr"/>
      <c r="DM2300" t="inlineStr"/>
      <c r="DN2300" t="n">
        <v>0</v>
      </c>
      <c r="DO2300" t="n">
        <v>0</v>
      </c>
      <c r="DP2300" t="n">
        <v>1</v>
      </c>
      <c r="DQ2300" t="n">
        <v>1</v>
      </c>
      <c r="DU2300" t="n">
        <v>1010</v>
      </c>
      <c r="DV2300" t="inlineStr">
        <is>
          <t>шт.</t>
        </is>
      </c>
      <c r="DW2300" t="inlineStr">
        <is>
          <t>шт.</t>
        </is>
      </c>
      <c r="DX2300" t="n">
        <v>1</v>
      </c>
      <c r="DZ2300" t="inlineStr"/>
      <c r="EA2300" t="inlineStr"/>
      <c r="EB2300" t="inlineStr"/>
      <c r="EC2300" t="inlineStr"/>
      <c r="EE2300" t="n">
        <v>78726000</v>
      </c>
      <c r="EF2300" t="n">
        <v>6</v>
      </c>
      <c r="EG2300" t="inlineStr">
        <is>
          <t>Ремонтно-строительные работы</t>
        </is>
      </c>
      <c r="EH2300" t="n">
        <v>99</v>
      </c>
      <c r="EI2300" t="inlineStr">
        <is>
          <t>Внутренние санитарно-технические работы</t>
        </is>
      </c>
      <c r="EJ2300" t="n">
        <v>1</v>
      </c>
      <c r="EK2300" t="n">
        <v>65007</v>
      </c>
      <c r="EL2300" t="inlineStr">
        <is>
          <t>Внутренние санитарнотехнические работы: смена труб, санприборов, запорной арматуры и другое</t>
        </is>
      </c>
      <c r="EM2300" t="inlineStr">
        <is>
          <t>рФЕР-65</t>
        </is>
      </c>
      <c r="EO2300" t="inlineStr"/>
      <c r="EQ2300" t="n">
        <v>32768</v>
      </c>
      <c r="ER2300" t="n">
        <v>21.81</v>
      </c>
      <c r="ES2300" t="n">
        <v>21.81</v>
      </c>
      <c r="ET2300" t="n">
        <v>0</v>
      </c>
      <c r="EU2300" t="n">
        <v>0</v>
      </c>
      <c r="EV2300" t="n">
        <v>0</v>
      </c>
      <c r="EW2300" t="n">
        <v>0</v>
      </c>
      <c r="EX2300" t="n">
        <v>0</v>
      </c>
      <c r="FQ2300" t="n">
        <v>0</v>
      </c>
      <c r="FR2300" t="n">
        <v>0</v>
      </c>
      <c r="FS2300" t="n">
        <v>0</v>
      </c>
      <c r="FX2300" t="n">
        <v>103</v>
      </c>
      <c r="FY2300" t="n">
        <v>52</v>
      </c>
      <c r="GA2300" t="inlineStr"/>
      <c r="GD2300" t="n">
        <v>1</v>
      </c>
      <c r="GF2300" t="n">
        <v>-852705161</v>
      </c>
      <c r="GG2300" t="n">
        <v>2</v>
      </c>
      <c r="GH2300" t="n">
        <v>1</v>
      </c>
      <c r="GI2300" t="n">
        <v>2</v>
      </c>
      <c r="GJ2300" t="n">
        <v>0</v>
      </c>
      <c r="GK2300" t="n">
        <v>0</v>
      </c>
      <c r="GL2300">
        <f>ROUND(IF(AND(BH2300=3,BI2300=3,FS2300&lt;&gt;0),P2300,0),0)</f>
        <v/>
      </c>
      <c r="GM2300">
        <f>ROUND(O2300+X2300+Y2300,0)+GX2300</f>
        <v/>
      </c>
      <c r="GN2300">
        <f>IF(OR(BI2300=0,BI2300=1),GM2300-GX2300,0)</f>
        <v/>
      </c>
      <c r="GO2300">
        <f>IF(BI2300=2,GM2300-GX2300,0)</f>
        <v/>
      </c>
      <c r="GP2300">
        <f>IF(BI2300=4,GM2300-GX2300,0)</f>
        <v/>
      </c>
      <c r="GR2300" t="n">
        <v>0</v>
      </c>
      <c r="GS2300" t="n">
        <v>3</v>
      </c>
      <c r="GT2300" t="n">
        <v>0</v>
      </c>
      <c r="GU2300" t="inlineStr"/>
      <c r="GV2300">
        <f>ROUND((GT2300),2)</f>
        <v/>
      </c>
      <c r="GW2300" t="n">
        <v>1</v>
      </c>
      <c r="GX2300">
        <f>ROUND(HC2300*I2300,0)</f>
        <v/>
      </c>
      <c r="HA2300" t="n">
        <v>0</v>
      </c>
      <c r="HB2300" t="n">
        <v>0</v>
      </c>
      <c r="HC2300">
        <f>GV2300*GW2300</f>
        <v/>
      </c>
      <c r="HE2300" t="inlineStr"/>
      <c r="HF2300" t="inlineStr"/>
      <c r="HM2300" t="inlineStr"/>
      <c r="HN2300" t="inlineStr">
        <is>
          <t>Пр/812-099.2-1</t>
        </is>
      </c>
      <c r="HO2300" t="inlineStr">
        <is>
          <t>Пр/774-099.2</t>
        </is>
      </c>
      <c r="HP2300" t="inlineStr">
        <is>
          <t>Внутренние санитарнотехнические работы: смена труб, санприборов, запорной арматуры и другое</t>
        </is>
      </c>
      <c r="HQ2300" t="inlineStr">
        <is>
          <t>Внутренние санитарнотехнические работы: смена труб, санприборов, запорной арматуры и другое</t>
        </is>
      </c>
      <c r="HS2300" t="n">
        <v>0</v>
      </c>
      <c r="IK2300" t="n">
        <v>0</v>
      </c>
    </row>
    <row r="2301">
      <c r="A2301" t="n">
        <v>18</v>
      </c>
      <c r="B2301" t="n">
        <v>0</v>
      </c>
      <c r="C2301" t="n">
        <v>930</v>
      </c>
      <c r="E2301" t="inlineStr">
        <is>
          <t>3,3</t>
        </is>
      </c>
      <c r="F2301" t="inlineStr">
        <is>
          <t>302-0063</t>
        </is>
      </c>
      <c r="G2301" t="inlineStr">
        <is>
          <t>Кран шаровый муфтовый Valtec для воды диаметром 20 мм, тип в/в</t>
        </is>
      </c>
      <c r="H2301" t="inlineStr">
        <is>
          <t>шт.</t>
        </is>
      </c>
      <c r="I2301">
        <f>I2298*J2301</f>
        <v/>
      </c>
      <c r="J2301" t="n">
        <v>66.66666666666667</v>
      </c>
      <c r="K2301" t="n">
        <v>66.66666669999999</v>
      </c>
      <c r="O2301">
        <f>ROUND(CP2301,0)</f>
        <v/>
      </c>
      <c r="P2301">
        <f>ROUND(CQ2301*I2301,0)</f>
        <v/>
      </c>
      <c r="Q2301">
        <f>(ROUND((ROUND(((ET2301)*I2301),0)*BB2301),0)+ROUND((ROUND(((AE2301-(EU2301))*I2301),0)*BS2301),0))</f>
        <v/>
      </c>
      <c r="R2301">
        <f>(ROUND((ROUND(((EU2301)*I2301),0)*BS2301),0)+ROUND((ROUND(((AE2301-(EU2301))*I2301),0)*BS2301),0))</f>
        <v/>
      </c>
      <c r="S2301">
        <f>ROUND(CT2301*I2301,0)</f>
        <v/>
      </c>
      <c r="T2301">
        <f>ROUND(CU2301*I2301,0)</f>
        <v/>
      </c>
      <c r="U2301">
        <f>ROUND(CV2301*I2301,7)</f>
        <v/>
      </c>
      <c r="V2301">
        <f>ROUND(CW2301*I2301,7)</f>
        <v/>
      </c>
      <c r="W2301">
        <f>ROUND(CX2301*I2301,0)</f>
        <v/>
      </c>
      <c r="X2301">
        <f>ROUND(CY2301,0)</f>
        <v/>
      </c>
      <c r="Y2301">
        <f>ROUND(CZ2301,0)</f>
        <v/>
      </c>
      <c r="AA2301" t="n">
        <v>78869116</v>
      </c>
      <c r="AB2301">
        <f>ROUND((AC2301+AD2301+AF2301),2)</f>
        <v/>
      </c>
      <c r="AC2301">
        <f>ROUND((ES2301),2)</f>
        <v/>
      </c>
      <c r="AD2301">
        <f>ROUND((((ET2301)-(EU2301))+AE2301),2)</f>
        <v/>
      </c>
      <c r="AE2301">
        <f>ROUND((EU2301),2)</f>
        <v/>
      </c>
      <c r="AF2301">
        <f>ROUND((EV2301),2)</f>
        <v/>
      </c>
      <c r="AG2301">
        <f>ROUND((AP2301),2)</f>
        <v/>
      </c>
      <c r="AH2301">
        <f>(EW2301)</f>
        <v/>
      </c>
      <c r="AI2301">
        <f>(EX2301)</f>
        <v/>
      </c>
      <c r="AJ2301">
        <f>(AS2301)</f>
        <v/>
      </c>
      <c r="AK2301" t="n">
        <v>42.46</v>
      </c>
      <c r="AL2301" t="n">
        <v>42.46</v>
      </c>
      <c r="AM2301" t="n">
        <v>0</v>
      </c>
      <c r="AN2301" t="n">
        <v>0</v>
      </c>
      <c r="AO2301" t="n">
        <v>0</v>
      </c>
      <c r="AP2301" t="n">
        <v>0</v>
      </c>
      <c r="AQ2301" t="n">
        <v>0</v>
      </c>
      <c r="AR2301" t="n">
        <v>0</v>
      </c>
      <c r="AS2301" t="n">
        <v>0.01</v>
      </c>
      <c r="AT2301" t="n">
        <v>103</v>
      </c>
      <c r="AU2301" t="n">
        <v>52</v>
      </c>
      <c r="AV2301" t="n">
        <v>1</v>
      </c>
      <c r="AW2301" t="n">
        <v>1</v>
      </c>
      <c r="AZ2301" t="n">
        <v>1</v>
      </c>
      <c r="BA2301" t="n">
        <v>1</v>
      </c>
      <c r="BB2301" t="n">
        <v>1</v>
      </c>
      <c r="BC2301" t="n">
        <v>13.78</v>
      </c>
      <c r="BD2301" t="inlineStr"/>
      <c r="BE2301" t="inlineStr"/>
      <c r="BF2301" t="inlineStr"/>
      <c r="BG2301" t="inlineStr"/>
      <c r="BH2301" t="n">
        <v>3</v>
      </c>
      <c r="BI2301" t="n">
        <v>1</v>
      </c>
      <c r="BJ2301" t="inlineStr">
        <is>
          <t>ТССЦ Московской обл., 302-0063, приказ Минстроя России №675/пр от 28.02.2017 № 256/пр</t>
        </is>
      </c>
      <c r="BM2301" t="n">
        <v>65007</v>
      </c>
      <c r="BN2301" t="n">
        <v>0</v>
      </c>
      <c r="BO2301" t="inlineStr">
        <is>
          <t>302-0063</t>
        </is>
      </c>
      <c r="BP2301" t="n">
        <v>1</v>
      </c>
      <c r="BQ2301" t="n">
        <v>6</v>
      </c>
      <c r="BR2301" t="n">
        <v>0</v>
      </c>
      <c r="BS2301" t="n">
        <v>1</v>
      </c>
      <c r="BT2301" t="n">
        <v>1</v>
      </c>
      <c r="BU2301" t="n">
        <v>1</v>
      </c>
      <c r="BV2301" t="n">
        <v>1</v>
      </c>
      <c r="BW2301" t="n">
        <v>1</v>
      </c>
      <c r="BX2301" t="n">
        <v>1</v>
      </c>
      <c r="BY2301" t="inlineStr"/>
      <c r="BZ2301" t="n">
        <v>103</v>
      </c>
      <c r="CA2301" t="n">
        <v>52</v>
      </c>
      <c r="CB2301" t="inlineStr"/>
      <c r="CE2301" t="n">
        <v>12</v>
      </c>
      <c r="CF2301" t="n">
        <v>0</v>
      </c>
      <c r="CG2301" t="n">
        <v>0</v>
      </c>
      <c r="CM2301" t="n">
        <v>0</v>
      </c>
      <c r="CN2301" t="inlineStr"/>
      <c r="CO2301" t="n">
        <v>0</v>
      </c>
      <c r="CP2301">
        <f>(P2301+Q2301+S2301)</f>
        <v/>
      </c>
      <c r="CQ2301">
        <f>AC2301*BC2301</f>
        <v/>
      </c>
      <c r="CR2301">
        <f>(ROUND((ROUND(((ET2301)*1),0)*BB2301),0)+ROUND((ROUND(((AE2301-(EU2301))*1),0)*BS2301),0))</f>
        <v/>
      </c>
      <c r="CS2301">
        <f>(ROUND((ROUND(((EU2301)*1),0)*BS2301),0)+ROUND((ROUND(((AE2301-(EU2301))*1),0)*BS2301),0))</f>
        <v/>
      </c>
      <c r="CT2301">
        <f>AF2301*BA2301</f>
        <v/>
      </c>
      <c r="CU2301">
        <f>AG2301</f>
        <v/>
      </c>
      <c r="CV2301">
        <f>AH2301</f>
        <v/>
      </c>
      <c r="CW2301">
        <f>AI2301</f>
        <v/>
      </c>
      <c r="CX2301">
        <f>AJ2301</f>
        <v/>
      </c>
      <c r="CY2301">
        <f>(((S2301+R2301)*AT2301)/100)</f>
        <v/>
      </c>
      <c r="CZ2301">
        <f>(((S2301+R2301)*AU2301)/100)</f>
        <v/>
      </c>
      <c r="DC2301" t="inlineStr"/>
      <c r="DD2301" t="inlineStr"/>
      <c r="DE2301" t="inlineStr"/>
      <c r="DF2301" t="inlineStr"/>
      <c r="DG2301" t="inlineStr"/>
      <c r="DH2301" t="inlineStr"/>
      <c r="DI2301" t="inlineStr"/>
      <c r="DJ2301" t="inlineStr"/>
      <c r="DK2301" t="inlineStr"/>
      <c r="DL2301" t="inlineStr"/>
      <c r="DM2301" t="inlineStr"/>
      <c r="DN2301" t="n">
        <v>0</v>
      </c>
      <c r="DO2301" t="n">
        <v>0</v>
      </c>
      <c r="DP2301" t="n">
        <v>1</v>
      </c>
      <c r="DQ2301" t="n">
        <v>1</v>
      </c>
      <c r="DU2301" t="n">
        <v>1010</v>
      </c>
      <c r="DV2301" t="inlineStr">
        <is>
          <t>шт.</t>
        </is>
      </c>
      <c r="DW2301" t="inlineStr">
        <is>
          <t>шт.</t>
        </is>
      </c>
      <c r="DX2301" t="n">
        <v>1</v>
      </c>
      <c r="DZ2301" t="inlineStr"/>
      <c r="EA2301" t="inlineStr"/>
      <c r="EB2301" t="inlineStr"/>
      <c r="EC2301" t="inlineStr"/>
      <c r="EE2301" t="n">
        <v>78726000</v>
      </c>
      <c r="EF2301" t="n">
        <v>6</v>
      </c>
      <c r="EG2301" t="inlineStr">
        <is>
          <t>Ремонтно-строительные работы</t>
        </is>
      </c>
      <c r="EH2301" t="n">
        <v>99</v>
      </c>
      <c r="EI2301" t="inlineStr">
        <is>
          <t>Внутренние санитарно-технические работы</t>
        </is>
      </c>
      <c r="EJ2301" t="n">
        <v>1</v>
      </c>
      <c r="EK2301" t="n">
        <v>65007</v>
      </c>
      <c r="EL2301" t="inlineStr">
        <is>
          <t>Внутренние санитарнотехнические работы: смена труб, санприборов, запорной арматуры и другое</t>
        </is>
      </c>
      <c r="EM2301" t="inlineStr">
        <is>
          <t>рФЕР-65</t>
        </is>
      </c>
      <c r="EO2301" t="inlineStr"/>
      <c r="EQ2301" t="n">
        <v>0</v>
      </c>
      <c r="ER2301" t="n">
        <v>42.46</v>
      </c>
      <c r="ES2301" t="n">
        <v>42.46</v>
      </c>
      <c r="ET2301" t="n">
        <v>0</v>
      </c>
      <c r="EU2301" t="n">
        <v>0</v>
      </c>
      <c r="EV2301" t="n">
        <v>0</v>
      </c>
      <c r="EW2301" t="n">
        <v>0</v>
      </c>
      <c r="EX2301" t="n">
        <v>0</v>
      </c>
      <c r="FQ2301" t="n">
        <v>0</v>
      </c>
      <c r="FR2301" t="n">
        <v>0</v>
      </c>
      <c r="FS2301" t="n">
        <v>0</v>
      </c>
      <c r="FX2301" t="n">
        <v>103</v>
      </c>
      <c r="FY2301" t="n">
        <v>52</v>
      </c>
      <c r="GA2301" t="inlineStr"/>
      <c r="GD2301" t="n">
        <v>1</v>
      </c>
      <c r="GF2301" t="n">
        <v>1037232740</v>
      </c>
      <c r="GG2301" t="n">
        <v>2</v>
      </c>
      <c r="GH2301" t="n">
        <v>1</v>
      </c>
      <c r="GI2301" t="n">
        <v>2</v>
      </c>
      <c r="GJ2301" t="n">
        <v>0</v>
      </c>
      <c r="GK2301" t="n">
        <v>0</v>
      </c>
      <c r="GL2301">
        <f>ROUND(IF(AND(BH2301=3,BI2301=3,FS2301&lt;&gt;0),P2301,0),0)</f>
        <v/>
      </c>
      <c r="GM2301">
        <f>ROUND(O2301+X2301+Y2301,0)+GX2301</f>
        <v/>
      </c>
      <c r="GN2301">
        <f>IF(OR(BI2301=0,BI2301=1),GM2301-GX2301,0)</f>
        <v/>
      </c>
      <c r="GO2301">
        <f>IF(BI2301=2,GM2301-GX2301,0)</f>
        <v/>
      </c>
      <c r="GP2301">
        <f>IF(BI2301=4,GM2301-GX2301,0)</f>
        <v/>
      </c>
      <c r="GR2301" t="n">
        <v>0</v>
      </c>
      <c r="GS2301" t="n">
        <v>3</v>
      </c>
      <c r="GT2301" t="n">
        <v>0</v>
      </c>
      <c r="GU2301" t="inlineStr"/>
      <c r="GV2301">
        <f>ROUND((GT2301),2)</f>
        <v/>
      </c>
      <c r="GW2301" t="n">
        <v>1</v>
      </c>
      <c r="GX2301">
        <f>ROUND(HC2301*I2301,0)</f>
        <v/>
      </c>
      <c r="HA2301" t="n">
        <v>0</v>
      </c>
      <c r="HB2301" t="n">
        <v>0</v>
      </c>
      <c r="HC2301">
        <f>GV2301*GW2301</f>
        <v/>
      </c>
      <c r="HE2301" t="inlineStr"/>
      <c r="HF2301" t="inlineStr"/>
      <c r="HM2301" t="inlineStr"/>
      <c r="HN2301" t="inlineStr">
        <is>
          <t>Пр/812-099.2-1</t>
        </is>
      </c>
      <c r="HO2301" t="inlineStr">
        <is>
          <t>Пр/774-099.2</t>
        </is>
      </c>
      <c r="HP2301" t="inlineStr">
        <is>
          <t>Внутренние санитарнотехнические работы: смена труб, санприборов, запорной арматуры и другое</t>
        </is>
      </c>
      <c r="HQ2301" t="inlineStr">
        <is>
          <t>Внутренние санитарнотехнические работы: смена труб, санприборов, запорной арматуры и другое</t>
        </is>
      </c>
      <c r="HS2301" t="n">
        <v>0</v>
      </c>
      <c r="IK2301" t="n">
        <v>0</v>
      </c>
    </row>
    <row r="2302">
      <c r="A2302" t="n">
        <v>18</v>
      </c>
      <c r="B2302" t="n">
        <v>0</v>
      </c>
      <c r="C2302" t="n">
        <v>929</v>
      </c>
      <c r="E2302" t="inlineStr">
        <is>
          <t>3,4</t>
        </is>
      </c>
      <c r="F2302" t="inlineStr">
        <is>
          <t>302-0062</t>
        </is>
      </c>
      <c r="G2302" t="inlineStr">
        <is>
          <t>Кран шаровый муфтовый Valtec для воды диаметром 15 мм, тип в/в</t>
        </is>
      </c>
      <c r="H2302" t="inlineStr">
        <is>
          <t>шт.</t>
        </is>
      </c>
      <c r="I2302">
        <f>I2298*J2302</f>
        <v/>
      </c>
      <c r="J2302" t="n">
        <v>66.66666666666667</v>
      </c>
      <c r="K2302" t="n">
        <v>66.66666669999999</v>
      </c>
      <c r="O2302">
        <f>ROUND(CP2302,0)</f>
        <v/>
      </c>
      <c r="P2302">
        <f>ROUND(CQ2302*I2302,0)</f>
        <v/>
      </c>
      <c r="Q2302">
        <f>(ROUND((ROUND(((ET2302)*I2302),0)*BB2302),0)+ROUND((ROUND(((AE2302-(EU2302))*I2302),0)*BS2302),0))</f>
        <v/>
      </c>
      <c r="R2302">
        <f>(ROUND((ROUND(((EU2302)*I2302),0)*BS2302),0)+ROUND((ROUND(((AE2302-(EU2302))*I2302),0)*BS2302),0))</f>
        <v/>
      </c>
      <c r="S2302">
        <f>ROUND(CT2302*I2302,0)</f>
        <v/>
      </c>
      <c r="T2302">
        <f>ROUND(CU2302*I2302,0)</f>
        <v/>
      </c>
      <c r="U2302">
        <f>ROUND(CV2302*I2302,7)</f>
        <v/>
      </c>
      <c r="V2302">
        <f>ROUND(CW2302*I2302,7)</f>
        <v/>
      </c>
      <c r="W2302">
        <f>ROUND(CX2302*I2302,0)</f>
        <v/>
      </c>
      <c r="X2302">
        <f>ROUND(CY2302,0)</f>
        <v/>
      </c>
      <c r="Y2302">
        <f>ROUND(CZ2302,0)</f>
        <v/>
      </c>
      <c r="AA2302" t="n">
        <v>78869116</v>
      </c>
      <c r="AB2302">
        <f>ROUND((AC2302+AD2302+AF2302),2)</f>
        <v/>
      </c>
      <c r="AC2302">
        <f>ROUND((ES2302),2)</f>
        <v/>
      </c>
      <c r="AD2302">
        <f>ROUND((((ET2302)-(EU2302))+AE2302),2)</f>
        <v/>
      </c>
      <c r="AE2302">
        <f>ROUND((EU2302),2)</f>
        <v/>
      </c>
      <c r="AF2302">
        <f>ROUND((EV2302),2)</f>
        <v/>
      </c>
      <c r="AG2302">
        <f>ROUND((AP2302),2)</f>
        <v/>
      </c>
      <c r="AH2302">
        <f>(EW2302)</f>
        <v/>
      </c>
      <c r="AI2302">
        <f>(EX2302)</f>
        <v/>
      </c>
      <c r="AJ2302">
        <f>(AS2302)</f>
        <v/>
      </c>
      <c r="AK2302" t="n">
        <v>28.53</v>
      </c>
      <c r="AL2302" t="n">
        <v>28.53</v>
      </c>
      <c r="AM2302" t="n">
        <v>0</v>
      </c>
      <c r="AN2302" t="n">
        <v>0</v>
      </c>
      <c r="AO2302" t="n">
        <v>0</v>
      </c>
      <c r="AP2302" t="n">
        <v>0</v>
      </c>
      <c r="AQ2302" t="n">
        <v>0</v>
      </c>
      <c r="AR2302" t="n">
        <v>0</v>
      </c>
      <c r="AS2302" t="n">
        <v>0.01</v>
      </c>
      <c r="AT2302" t="n">
        <v>103</v>
      </c>
      <c r="AU2302" t="n">
        <v>52</v>
      </c>
      <c r="AV2302" t="n">
        <v>1</v>
      </c>
      <c r="AW2302" t="n">
        <v>1</v>
      </c>
      <c r="AZ2302" t="n">
        <v>1</v>
      </c>
      <c r="BA2302" t="n">
        <v>1</v>
      </c>
      <c r="BB2302" t="n">
        <v>1</v>
      </c>
      <c r="BC2302" t="n">
        <v>13.47</v>
      </c>
      <c r="BD2302" t="inlineStr"/>
      <c r="BE2302" t="inlineStr"/>
      <c r="BF2302" t="inlineStr"/>
      <c r="BG2302" t="inlineStr"/>
      <c r="BH2302" t="n">
        <v>3</v>
      </c>
      <c r="BI2302" t="n">
        <v>1</v>
      </c>
      <c r="BJ2302" t="inlineStr">
        <is>
          <t>ТССЦ Московской обл., 302-0062, приказ Минстроя России №675/пр от 28.02.2017 № 256/пр</t>
        </is>
      </c>
      <c r="BM2302" t="n">
        <v>65007</v>
      </c>
      <c r="BN2302" t="n">
        <v>0</v>
      </c>
      <c r="BO2302" t="inlineStr">
        <is>
          <t>302-0062</t>
        </is>
      </c>
      <c r="BP2302" t="n">
        <v>1</v>
      </c>
      <c r="BQ2302" t="n">
        <v>6</v>
      </c>
      <c r="BR2302" t="n">
        <v>0</v>
      </c>
      <c r="BS2302" t="n">
        <v>1</v>
      </c>
      <c r="BT2302" t="n">
        <v>1</v>
      </c>
      <c r="BU2302" t="n">
        <v>1</v>
      </c>
      <c r="BV2302" t="n">
        <v>1</v>
      </c>
      <c r="BW2302" t="n">
        <v>1</v>
      </c>
      <c r="BX2302" t="n">
        <v>1</v>
      </c>
      <c r="BY2302" t="inlineStr"/>
      <c r="BZ2302" t="n">
        <v>103</v>
      </c>
      <c r="CA2302" t="n">
        <v>52</v>
      </c>
      <c r="CB2302" t="inlineStr"/>
      <c r="CE2302" t="n">
        <v>12</v>
      </c>
      <c r="CF2302" t="n">
        <v>0</v>
      </c>
      <c r="CG2302" t="n">
        <v>0</v>
      </c>
      <c r="CM2302" t="n">
        <v>0</v>
      </c>
      <c r="CN2302" t="inlineStr"/>
      <c r="CO2302" t="n">
        <v>0</v>
      </c>
      <c r="CP2302">
        <f>(P2302+Q2302+S2302)</f>
        <v/>
      </c>
      <c r="CQ2302">
        <f>AC2302*BC2302</f>
        <v/>
      </c>
      <c r="CR2302">
        <f>(ROUND((ROUND(((ET2302)*1),0)*BB2302),0)+ROUND((ROUND(((AE2302-(EU2302))*1),0)*BS2302),0))</f>
        <v/>
      </c>
      <c r="CS2302">
        <f>(ROUND((ROUND(((EU2302)*1),0)*BS2302),0)+ROUND((ROUND(((AE2302-(EU2302))*1),0)*BS2302),0))</f>
        <v/>
      </c>
      <c r="CT2302">
        <f>AF2302*BA2302</f>
        <v/>
      </c>
      <c r="CU2302">
        <f>AG2302</f>
        <v/>
      </c>
      <c r="CV2302">
        <f>AH2302</f>
        <v/>
      </c>
      <c r="CW2302">
        <f>AI2302</f>
        <v/>
      </c>
      <c r="CX2302">
        <f>AJ2302</f>
        <v/>
      </c>
      <c r="CY2302">
        <f>(((S2302+R2302)*AT2302)/100)</f>
        <v/>
      </c>
      <c r="CZ2302">
        <f>(((S2302+R2302)*AU2302)/100)</f>
        <v/>
      </c>
      <c r="DC2302" t="inlineStr"/>
      <c r="DD2302" t="inlineStr"/>
      <c r="DE2302" t="inlineStr"/>
      <c r="DF2302" t="inlineStr"/>
      <c r="DG2302" t="inlineStr"/>
      <c r="DH2302" t="inlineStr"/>
      <c r="DI2302" t="inlineStr"/>
      <c r="DJ2302" t="inlineStr"/>
      <c r="DK2302" t="inlineStr"/>
      <c r="DL2302" t="inlineStr"/>
      <c r="DM2302" t="inlineStr"/>
      <c r="DN2302" t="n">
        <v>0</v>
      </c>
      <c r="DO2302" t="n">
        <v>0</v>
      </c>
      <c r="DP2302" t="n">
        <v>1</v>
      </c>
      <c r="DQ2302" t="n">
        <v>1</v>
      </c>
      <c r="DU2302" t="n">
        <v>1010</v>
      </c>
      <c r="DV2302" t="inlineStr">
        <is>
          <t>шт.</t>
        </is>
      </c>
      <c r="DW2302" t="inlineStr">
        <is>
          <t>шт.</t>
        </is>
      </c>
      <c r="DX2302" t="n">
        <v>1</v>
      </c>
      <c r="DZ2302" t="inlineStr"/>
      <c r="EA2302" t="inlineStr"/>
      <c r="EB2302" t="inlineStr"/>
      <c r="EC2302" t="inlineStr"/>
      <c r="EE2302" t="n">
        <v>78726000</v>
      </c>
      <c r="EF2302" t="n">
        <v>6</v>
      </c>
      <c r="EG2302" t="inlineStr">
        <is>
          <t>Ремонтно-строительные работы</t>
        </is>
      </c>
      <c r="EH2302" t="n">
        <v>99</v>
      </c>
      <c r="EI2302" t="inlineStr">
        <is>
          <t>Внутренние санитарно-технические работы</t>
        </is>
      </c>
      <c r="EJ2302" t="n">
        <v>1</v>
      </c>
      <c r="EK2302" t="n">
        <v>65007</v>
      </c>
      <c r="EL2302" t="inlineStr">
        <is>
          <t>Внутренние санитарнотехнические работы: смена труб, санприборов, запорной арматуры и другое</t>
        </is>
      </c>
      <c r="EM2302" t="inlineStr">
        <is>
          <t>рФЕР-65</t>
        </is>
      </c>
      <c r="EO2302" t="inlineStr"/>
      <c r="EQ2302" t="n">
        <v>0</v>
      </c>
      <c r="ER2302" t="n">
        <v>28.53</v>
      </c>
      <c r="ES2302" t="n">
        <v>28.53</v>
      </c>
      <c r="ET2302" t="n">
        <v>0</v>
      </c>
      <c r="EU2302" t="n">
        <v>0</v>
      </c>
      <c r="EV2302" t="n">
        <v>0</v>
      </c>
      <c r="EW2302" t="n">
        <v>0</v>
      </c>
      <c r="EX2302" t="n">
        <v>0</v>
      </c>
      <c r="FQ2302" t="n">
        <v>0</v>
      </c>
      <c r="FR2302" t="n">
        <v>0</v>
      </c>
      <c r="FS2302" t="n">
        <v>0</v>
      </c>
      <c r="FX2302" t="n">
        <v>103</v>
      </c>
      <c r="FY2302" t="n">
        <v>52</v>
      </c>
      <c r="GA2302" t="inlineStr"/>
      <c r="GD2302" t="n">
        <v>1</v>
      </c>
      <c r="GF2302" t="n">
        <v>-1687406522</v>
      </c>
      <c r="GG2302" t="n">
        <v>2</v>
      </c>
      <c r="GH2302" t="n">
        <v>1</v>
      </c>
      <c r="GI2302" t="n">
        <v>2</v>
      </c>
      <c r="GJ2302" t="n">
        <v>0</v>
      </c>
      <c r="GK2302" t="n">
        <v>0</v>
      </c>
      <c r="GL2302">
        <f>ROUND(IF(AND(BH2302=3,BI2302=3,FS2302&lt;&gt;0),P2302,0),0)</f>
        <v/>
      </c>
      <c r="GM2302">
        <f>ROUND(O2302+X2302+Y2302,0)+GX2302</f>
        <v/>
      </c>
      <c r="GN2302">
        <f>IF(OR(BI2302=0,BI2302=1),GM2302-GX2302,0)</f>
        <v/>
      </c>
      <c r="GO2302">
        <f>IF(BI2302=2,GM2302-GX2302,0)</f>
        <v/>
      </c>
      <c r="GP2302">
        <f>IF(BI2302=4,GM2302-GX2302,0)</f>
        <v/>
      </c>
      <c r="GR2302" t="n">
        <v>0</v>
      </c>
      <c r="GS2302" t="n">
        <v>3</v>
      </c>
      <c r="GT2302" t="n">
        <v>0</v>
      </c>
      <c r="GU2302" t="inlineStr"/>
      <c r="GV2302">
        <f>ROUND((GT2302),2)</f>
        <v/>
      </c>
      <c r="GW2302" t="n">
        <v>1</v>
      </c>
      <c r="GX2302">
        <f>ROUND(HC2302*I2302,0)</f>
        <v/>
      </c>
      <c r="HA2302" t="n">
        <v>0</v>
      </c>
      <c r="HB2302" t="n">
        <v>0</v>
      </c>
      <c r="HC2302">
        <f>GV2302*GW2302</f>
        <v/>
      </c>
      <c r="HE2302" t="inlineStr"/>
      <c r="HF2302" t="inlineStr"/>
      <c r="HM2302" t="inlineStr"/>
      <c r="HN2302" t="inlineStr">
        <is>
          <t>Пр/812-099.2-1</t>
        </is>
      </c>
      <c r="HO2302" t="inlineStr">
        <is>
          <t>Пр/774-099.2</t>
        </is>
      </c>
      <c r="HP2302" t="inlineStr">
        <is>
          <t>Внутренние санитарнотехнические работы: смена труб, санприборов, запорной арматуры и другое</t>
        </is>
      </c>
      <c r="HQ2302" t="inlineStr">
        <is>
          <t>Внутренние санитарнотехнические работы: смена труб, санприборов, запорной арматуры и другое</t>
        </is>
      </c>
      <c r="HS2302" t="n">
        <v>0</v>
      </c>
      <c r="IK2302" t="n">
        <v>0</v>
      </c>
    </row>
    <row r="2303">
      <c r="A2303" t="n">
        <v>18</v>
      </c>
      <c r="B2303" t="n">
        <v>0</v>
      </c>
      <c r="C2303" t="n">
        <v>932</v>
      </c>
      <c r="E2303" t="inlineStr">
        <is>
          <t>3,5</t>
        </is>
      </c>
      <c r="F2303" t="inlineStr">
        <is>
          <t>507-5008</t>
        </is>
      </c>
      <c r="G2303" t="inlineStr">
        <is>
          <t>Муфта полипропиленовая соединительная диаметром 25 мм</t>
        </is>
      </c>
      <c r="H2303" t="inlineStr">
        <is>
          <t>10 шт.</t>
        </is>
      </c>
      <c r="I2303">
        <f>I2298*J2303</f>
        <v/>
      </c>
      <c r="J2303" t="n">
        <v>3.333333333333333</v>
      </c>
      <c r="K2303" t="n">
        <v>3.3333333</v>
      </c>
      <c r="O2303">
        <f>ROUND(CP2303,0)</f>
        <v/>
      </c>
      <c r="P2303">
        <f>ROUND(CQ2303*I2303,0)</f>
        <v/>
      </c>
      <c r="Q2303">
        <f>(ROUND((ROUND(((ET2303)*I2303),0)*BB2303),0)+ROUND((ROUND(((AE2303-(EU2303))*I2303),0)*BS2303),0))</f>
        <v/>
      </c>
      <c r="R2303">
        <f>(ROUND((ROUND(((EU2303)*I2303),0)*BS2303),0)+ROUND((ROUND(((AE2303-(EU2303))*I2303),0)*BS2303),0))</f>
        <v/>
      </c>
      <c r="S2303">
        <f>ROUND(CT2303*I2303,0)</f>
        <v/>
      </c>
      <c r="T2303">
        <f>ROUND(CU2303*I2303,0)</f>
        <v/>
      </c>
      <c r="U2303">
        <f>ROUND(CV2303*I2303,7)</f>
        <v/>
      </c>
      <c r="V2303">
        <f>ROUND(CW2303*I2303,7)</f>
        <v/>
      </c>
      <c r="W2303">
        <f>ROUND(CX2303*I2303,0)</f>
        <v/>
      </c>
      <c r="X2303">
        <f>ROUND(CY2303,0)</f>
        <v/>
      </c>
      <c r="Y2303">
        <f>ROUND(CZ2303,0)</f>
        <v/>
      </c>
      <c r="AA2303" t="n">
        <v>78869116</v>
      </c>
      <c r="AB2303">
        <f>ROUND((AC2303+AD2303+AF2303),2)</f>
        <v/>
      </c>
      <c r="AC2303">
        <f>ROUND((ES2303),2)</f>
        <v/>
      </c>
      <c r="AD2303">
        <f>ROUND((((ET2303)-(EU2303))+AE2303),2)</f>
        <v/>
      </c>
      <c r="AE2303">
        <f>ROUND((EU2303),2)</f>
        <v/>
      </c>
      <c r="AF2303">
        <f>ROUND((EV2303),2)</f>
        <v/>
      </c>
      <c r="AG2303">
        <f>ROUND((AP2303),2)</f>
        <v/>
      </c>
      <c r="AH2303">
        <f>(EW2303)</f>
        <v/>
      </c>
      <c r="AI2303">
        <f>(EX2303)</f>
        <v/>
      </c>
      <c r="AJ2303">
        <f>(AS2303)</f>
        <v/>
      </c>
      <c r="AK2303" t="n">
        <v>9.9</v>
      </c>
      <c r="AL2303" t="n">
        <v>9.9</v>
      </c>
      <c r="AM2303" t="n">
        <v>0</v>
      </c>
      <c r="AN2303" t="n">
        <v>0</v>
      </c>
      <c r="AO2303" t="n">
        <v>0</v>
      </c>
      <c r="AP2303" t="n">
        <v>0</v>
      </c>
      <c r="AQ2303" t="n">
        <v>0</v>
      </c>
      <c r="AR2303" t="n">
        <v>0</v>
      </c>
      <c r="AS2303" t="n">
        <v>0.01</v>
      </c>
      <c r="AT2303" t="n">
        <v>103</v>
      </c>
      <c r="AU2303" t="n">
        <v>52</v>
      </c>
      <c r="AV2303" t="n">
        <v>1</v>
      </c>
      <c r="AW2303" t="n">
        <v>1</v>
      </c>
      <c r="AZ2303" t="n">
        <v>1</v>
      </c>
      <c r="BA2303" t="n">
        <v>1</v>
      </c>
      <c r="BB2303" t="n">
        <v>1</v>
      </c>
      <c r="BC2303" t="n">
        <v>7.76</v>
      </c>
      <c r="BD2303" t="inlineStr"/>
      <c r="BE2303" t="inlineStr"/>
      <c r="BF2303" t="inlineStr"/>
      <c r="BG2303" t="inlineStr"/>
      <c r="BH2303" t="n">
        <v>3</v>
      </c>
      <c r="BI2303" t="n">
        <v>1</v>
      </c>
      <c r="BJ2303" t="inlineStr">
        <is>
          <t>ТССЦ Московской обл., 507-5008, приказ Минстроя России №675/пр от 28.02.2017 № 258/пр</t>
        </is>
      </c>
      <c r="BM2303" t="n">
        <v>65007</v>
      </c>
      <c r="BN2303" t="n">
        <v>0</v>
      </c>
      <c r="BO2303" t="inlineStr">
        <is>
          <t>507-5008</t>
        </is>
      </c>
      <c r="BP2303" t="n">
        <v>1</v>
      </c>
      <c r="BQ2303" t="n">
        <v>6</v>
      </c>
      <c r="BR2303" t="n">
        <v>0</v>
      </c>
      <c r="BS2303" t="n">
        <v>1</v>
      </c>
      <c r="BT2303" t="n">
        <v>1</v>
      </c>
      <c r="BU2303" t="n">
        <v>1</v>
      </c>
      <c r="BV2303" t="n">
        <v>1</v>
      </c>
      <c r="BW2303" t="n">
        <v>1</v>
      </c>
      <c r="BX2303" t="n">
        <v>1</v>
      </c>
      <c r="BY2303" t="inlineStr"/>
      <c r="BZ2303" t="n">
        <v>103</v>
      </c>
      <c r="CA2303" t="n">
        <v>52</v>
      </c>
      <c r="CB2303" t="inlineStr"/>
      <c r="CE2303" t="n">
        <v>12</v>
      </c>
      <c r="CF2303" t="n">
        <v>0</v>
      </c>
      <c r="CG2303" t="n">
        <v>0</v>
      </c>
      <c r="CM2303" t="n">
        <v>0</v>
      </c>
      <c r="CN2303" t="inlineStr"/>
      <c r="CO2303" t="n">
        <v>0</v>
      </c>
      <c r="CP2303">
        <f>(P2303+Q2303+S2303)</f>
        <v/>
      </c>
      <c r="CQ2303">
        <f>AC2303*BC2303</f>
        <v/>
      </c>
      <c r="CR2303">
        <f>(ROUND((ROUND(((ET2303)*1),0)*BB2303),0)+ROUND((ROUND(((AE2303-(EU2303))*1),0)*BS2303),0))</f>
        <v/>
      </c>
      <c r="CS2303">
        <f>(ROUND((ROUND(((EU2303)*1),0)*BS2303),0)+ROUND((ROUND(((AE2303-(EU2303))*1),0)*BS2303),0))</f>
        <v/>
      </c>
      <c r="CT2303">
        <f>AF2303*BA2303</f>
        <v/>
      </c>
      <c r="CU2303">
        <f>AG2303</f>
        <v/>
      </c>
      <c r="CV2303">
        <f>AH2303</f>
        <v/>
      </c>
      <c r="CW2303">
        <f>AI2303</f>
        <v/>
      </c>
      <c r="CX2303">
        <f>AJ2303</f>
        <v/>
      </c>
      <c r="CY2303">
        <f>(((S2303+R2303)*AT2303)/100)</f>
        <v/>
      </c>
      <c r="CZ2303">
        <f>(((S2303+R2303)*AU2303)/100)</f>
        <v/>
      </c>
      <c r="DC2303" t="inlineStr"/>
      <c r="DD2303" t="inlineStr"/>
      <c r="DE2303" t="inlineStr"/>
      <c r="DF2303" t="inlineStr"/>
      <c r="DG2303" t="inlineStr"/>
      <c r="DH2303" t="inlineStr"/>
      <c r="DI2303" t="inlineStr"/>
      <c r="DJ2303" t="inlineStr"/>
      <c r="DK2303" t="inlineStr"/>
      <c r="DL2303" t="inlineStr"/>
      <c r="DM2303" t="inlineStr"/>
      <c r="DN2303" t="n">
        <v>0</v>
      </c>
      <c r="DO2303" t="n">
        <v>0</v>
      </c>
      <c r="DP2303" t="n">
        <v>1</v>
      </c>
      <c r="DQ2303" t="n">
        <v>1</v>
      </c>
      <c r="DU2303" t="n">
        <v>1010</v>
      </c>
      <c r="DV2303" t="inlineStr">
        <is>
          <t>10 шт.</t>
        </is>
      </c>
      <c r="DW2303" t="inlineStr">
        <is>
          <t>10 шт.</t>
        </is>
      </c>
      <c r="DX2303" t="n">
        <v>10</v>
      </c>
      <c r="DZ2303" t="inlineStr"/>
      <c r="EA2303" t="inlineStr"/>
      <c r="EB2303" t="inlineStr"/>
      <c r="EC2303" t="inlineStr"/>
      <c r="EE2303" t="n">
        <v>78726000</v>
      </c>
      <c r="EF2303" t="n">
        <v>6</v>
      </c>
      <c r="EG2303" t="inlineStr">
        <is>
          <t>Ремонтно-строительные работы</t>
        </is>
      </c>
      <c r="EH2303" t="n">
        <v>99</v>
      </c>
      <c r="EI2303" t="inlineStr">
        <is>
          <t>Внутренние санитарно-технические работы</t>
        </is>
      </c>
      <c r="EJ2303" t="n">
        <v>1</v>
      </c>
      <c r="EK2303" t="n">
        <v>65007</v>
      </c>
      <c r="EL2303" t="inlineStr">
        <is>
          <t>Внутренние санитарнотехнические работы: смена труб, санприборов, запорной арматуры и другое</t>
        </is>
      </c>
      <c r="EM2303" t="inlineStr">
        <is>
          <t>рФЕР-65</t>
        </is>
      </c>
      <c r="EO2303" t="inlineStr"/>
      <c r="EQ2303" t="n">
        <v>0</v>
      </c>
      <c r="ER2303" t="n">
        <v>9.9</v>
      </c>
      <c r="ES2303" t="n">
        <v>9.9</v>
      </c>
      <c r="ET2303" t="n">
        <v>0</v>
      </c>
      <c r="EU2303" t="n">
        <v>0</v>
      </c>
      <c r="EV2303" t="n">
        <v>0</v>
      </c>
      <c r="EW2303" t="n">
        <v>0</v>
      </c>
      <c r="EX2303" t="n">
        <v>0</v>
      </c>
      <c r="FQ2303" t="n">
        <v>0</v>
      </c>
      <c r="FR2303" t="n">
        <v>0</v>
      </c>
      <c r="FS2303" t="n">
        <v>0</v>
      </c>
      <c r="FX2303" t="n">
        <v>103</v>
      </c>
      <c r="FY2303" t="n">
        <v>52</v>
      </c>
      <c r="GA2303" t="inlineStr"/>
      <c r="GD2303" t="n">
        <v>1</v>
      </c>
      <c r="GF2303" t="n">
        <v>1871529504</v>
      </c>
      <c r="GG2303" t="n">
        <v>2</v>
      </c>
      <c r="GH2303" t="n">
        <v>1</v>
      </c>
      <c r="GI2303" t="n">
        <v>2</v>
      </c>
      <c r="GJ2303" t="n">
        <v>0</v>
      </c>
      <c r="GK2303" t="n">
        <v>0</v>
      </c>
      <c r="GL2303">
        <f>ROUND(IF(AND(BH2303=3,BI2303=3,FS2303&lt;&gt;0),P2303,0),0)</f>
        <v/>
      </c>
      <c r="GM2303">
        <f>ROUND(O2303+X2303+Y2303,0)+GX2303</f>
        <v/>
      </c>
      <c r="GN2303">
        <f>IF(OR(BI2303=0,BI2303=1),GM2303-GX2303,0)</f>
        <v/>
      </c>
      <c r="GO2303">
        <f>IF(BI2303=2,GM2303-GX2303,0)</f>
        <v/>
      </c>
      <c r="GP2303">
        <f>IF(BI2303=4,GM2303-GX2303,0)</f>
        <v/>
      </c>
      <c r="GR2303" t="n">
        <v>0</v>
      </c>
      <c r="GS2303" t="n">
        <v>3</v>
      </c>
      <c r="GT2303" t="n">
        <v>0</v>
      </c>
      <c r="GU2303" t="inlineStr"/>
      <c r="GV2303">
        <f>ROUND((GT2303),2)</f>
        <v/>
      </c>
      <c r="GW2303" t="n">
        <v>1</v>
      </c>
      <c r="GX2303">
        <f>ROUND(HC2303*I2303,0)</f>
        <v/>
      </c>
      <c r="HA2303" t="n">
        <v>0</v>
      </c>
      <c r="HB2303" t="n">
        <v>0</v>
      </c>
      <c r="HC2303">
        <f>GV2303*GW2303</f>
        <v/>
      </c>
      <c r="HE2303" t="inlineStr"/>
      <c r="HF2303" t="inlineStr"/>
      <c r="HM2303" t="inlineStr"/>
      <c r="HN2303" t="inlineStr">
        <is>
          <t>Пр/812-099.2-1</t>
        </is>
      </c>
      <c r="HO2303" t="inlineStr">
        <is>
          <t>Пр/774-099.2</t>
        </is>
      </c>
      <c r="HP2303" t="inlineStr">
        <is>
          <t>Внутренние санитарнотехнические работы: смена труб, санприборов, запорной арматуры и другое</t>
        </is>
      </c>
      <c r="HQ2303" t="inlineStr">
        <is>
          <t>Внутренние санитарнотехнические работы: смена труб, санприборов, запорной арматуры и другое</t>
        </is>
      </c>
      <c r="HS2303" t="n">
        <v>0</v>
      </c>
      <c r="IK2303" t="n">
        <v>0</v>
      </c>
    </row>
    <row r="2304"/>
    <row r="2305">
      <c r="A2305" s="435" t="n">
        <v>51</v>
      </c>
      <c r="B2305" s="435">
        <f>B2291</f>
        <v/>
      </c>
      <c r="C2305" s="435">
        <f>A2291</f>
        <v/>
      </c>
      <c r="D2305" s="435">
        <f>ROW(A2291)</f>
        <v/>
      </c>
      <c r="E2305" s="435" t="n"/>
      <c r="F2305" s="435">
        <f>IF(F2291&lt;&gt;"",F2291,"")</f>
        <v/>
      </c>
      <c r="G2305" s="435">
        <f>IF(G2291&lt;&gt;"",G2291,"")</f>
        <v/>
      </c>
      <c r="H2305" s="435" t="n">
        <v>0</v>
      </c>
      <c r="I2305" s="435" t="n"/>
      <c r="J2305" s="435" t="n"/>
      <c r="K2305" s="435" t="n"/>
      <c r="L2305" s="435" t="n"/>
      <c r="M2305" s="435" t="n"/>
      <c r="N2305" s="435" t="n"/>
      <c r="O2305" s="435" t="n">
        <v>0</v>
      </c>
      <c r="P2305" s="435" t="n">
        <v>0</v>
      </c>
      <c r="Q2305" s="435" t="n">
        <v>0</v>
      </c>
      <c r="R2305" s="435" t="n">
        <v>0</v>
      </c>
      <c r="S2305" s="435" t="n">
        <v>0</v>
      </c>
      <c r="T2305" s="435" t="n">
        <v>0</v>
      </c>
      <c r="U2305" s="435" t="n">
        <v>0</v>
      </c>
      <c r="V2305" s="435" t="n">
        <v>0</v>
      </c>
      <c r="W2305" s="435" t="n">
        <v>0</v>
      </c>
      <c r="X2305" s="435" t="n">
        <v>0</v>
      </c>
      <c r="Y2305" s="435" t="n">
        <v>0</v>
      </c>
      <c r="Z2305" s="435" t="n"/>
      <c r="AA2305" s="435" t="n"/>
      <c r="AB2305" s="435" t="n"/>
      <c r="AC2305" s="435" t="n"/>
      <c r="AD2305" s="435" t="n"/>
      <c r="AE2305" s="435" t="n"/>
      <c r="AF2305" s="435" t="n"/>
      <c r="AG2305" s="435" t="n"/>
      <c r="AH2305" s="435" t="n"/>
      <c r="AI2305" s="435" t="n"/>
      <c r="AJ2305" s="435" t="n"/>
      <c r="AK2305" s="435" t="n"/>
      <c r="AL2305" s="435" t="n"/>
      <c r="AM2305" s="435" t="n"/>
      <c r="AN2305" s="435" t="n"/>
      <c r="AO2305" s="435">
        <f>ROUND(BX2305,0)</f>
        <v/>
      </c>
      <c r="AP2305" s="435">
        <f>ROUND(BY2305,0)</f>
        <v/>
      </c>
      <c r="AQ2305" s="435">
        <f>ROUND(BZ2305,0)</f>
        <v/>
      </c>
      <c r="AR2305" s="435">
        <f>ROUND(CA2305,0)</f>
        <v/>
      </c>
      <c r="AS2305" s="435">
        <f>ROUND(CB2305,0)</f>
        <v/>
      </c>
      <c r="AT2305" s="435">
        <f>ROUND(CC2305,0)</f>
        <v/>
      </c>
      <c r="AU2305" s="435">
        <f>ROUND(CD2305,0)</f>
        <v/>
      </c>
      <c r="AV2305" s="435">
        <f>ROUND(CE2305,0)</f>
        <v/>
      </c>
      <c r="AW2305" s="435">
        <f>ROUND(CF2305,0)</f>
        <v/>
      </c>
      <c r="AX2305" s="435">
        <f>ROUND(CG2305,0)</f>
        <v/>
      </c>
      <c r="AY2305" s="435">
        <f>ROUND(CH2305,0)</f>
        <v/>
      </c>
      <c r="AZ2305" s="435">
        <f>ROUND(CI2305,0)</f>
        <v/>
      </c>
      <c r="BA2305" s="435">
        <f>ROUND(CJ2305,0)</f>
        <v/>
      </c>
      <c r="BB2305" s="435">
        <f>ROUND(CK2305,0)</f>
        <v/>
      </c>
      <c r="BC2305" s="435">
        <f>ROUND(CL2305,0)</f>
        <v/>
      </c>
      <c r="BD2305" s="435">
        <f>ROUND(CM2305,0)</f>
        <v/>
      </c>
      <c r="BE2305" s="435" t="n"/>
      <c r="BF2305" s="435" t="n"/>
      <c r="BG2305" s="435" t="n"/>
      <c r="BH2305" s="435" t="n"/>
      <c r="BI2305" s="435" t="n"/>
      <c r="BJ2305" s="435" t="n"/>
      <c r="BK2305" s="435" t="n"/>
      <c r="BL2305" s="435" t="n"/>
      <c r="BM2305" s="435" t="n"/>
      <c r="BN2305" s="435" t="n"/>
      <c r="BO2305" s="435" t="n"/>
      <c r="BP2305" s="435" t="n"/>
      <c r="BQ2305" s="435" t="n"/>
      <c r="BR2305" s="435" t="n"/>
      <c r="BS2305" s="435" t="n"/>
      <c r="BT2305" s="435" t="n"/>
      <c r="BU2305" s="435" t="n"/>
      <c r="BV2305" s="435" t="n"/>
      <c r="BW2305" s="435" t="n"/>
      <c r="BX2305" s="435" t="n"/>
      <c r="BY2305" s="435" t="n"/>
      <c r="BZ2305" s="435" t="n"/>
      <c r="CA2305" s="435" t="n"/>
      <c r="CB2305" s="435" t="n"/>
      <c r="CC2305" s="435" t="n"/>
      <c r="CD2305" s="435" t="n"/>
      <c r="CE2305" s="435" t="n"/>
      <c r="CF2305" s="435" t="n"/>
      <c r="CG2305" s="435" t="n"/>
      <c r="CH2305" s="435" t="n"/>
      <c r="CI2305" s="435" t="n"/>
      <c r="CJ2305" s="435" t="n"/>
      <c r="CK2305" s="435" t="n"/>
      <c r="CL2305" s="435" t="n"/>
      <c r="CM2305" s="435" t="n"/>
      <c r="CN2305" s="435" t="n"/>
      <c r="CO2305" s="435" t="n"/>
      <c r="CP2305" s="435" t="n"/>
      <c r="CQ2305" s="435" t="n"/>
      <c r="CR2305" s="435" t="n"/>
      <c r="CS2305" s="435" t="n"/>
      <c r="CT2305" s="435" t="n"/>
      <c r="CU2305" s="435" t="n"/>
      <c r="CV2305" s="435" t="n"/>
      <c r="CW2305" s="435" t="n"/>
      <c r="CX2305" s="435" t="n"/>
      <c r="CY2305" s="435" t="n"/>
      <c r="CZ2305" s="435" t="n"/>
      <c r="DA2305" s="435" t="n"/>
      <c r="DB2305" s="435" t="n"/>
      <c r="DC2305" s="435" t="n"/>
      <c r="DD2305" s="435" t="n"/>
      <c r="DE2305" s="435" t="n"/>
      <c r="DF2305" s="435" t="n"/>
      <c r="DG2305" s="436" t="n"/>
      <c r="DH2305" s="436" t="n"/>
      <c r="DI2305" s="436" t="n"/>
      <c r="DJ2305" s="436" t="n"/>
      <c r="DK2305" s="436" t="n"/>
      <c r="DL2305" s="436" t="n"/>
      <c r="DM2305" s="436" t="n"/>
      <c r="DN2305" s="436" t="n"/>
      <c r="DO2305" s="436" t="n"/>
      <c r="DP2305" s="436" t="n"/>
      <c r="DQ2305" s="436" t="n"/>
      <c r="DR2305" s="436" t="n"/>
      <c r="DS2305" s="436" t="n"/>
      <c r="DT2305" s="436" t="n"/>
      <c r="DU2305" s="436" t="n"/>
      <c r="DV2305" s="436" t="n"/>
      <c r="DW2305" s="436" t="n"/>
      <c r="DX2305" s="436" t="n"/>
      <c r="DY2305" s="436" t="n"/>
      <c r="DZ2305" s="436" t="n"/>
      <c r="EA2305" s="436" t="n"/>
      <c r="EB2305" s="436" t="n"/>
      <c r="EC2305" s="436" t="n"/>
      <c r="ED2305" s="436" t="n"/>
      <c r="EE2305" s="436" t="n"/>
      <c r="EF2305" s="436" t="n"/>
      <c r="EG2305" s="436" t="n"/>
      <c r="EH2305" s="436" t="n"/>
      <c r="EI2305" s="436" t="n"/>
      <c r="EJ2305" s="436" t="n"/>
      <c r="EK2305" s="436" t="n"/>
      <c r="EL2305" s="436" t="n"/>
      <c r="EM2305" s="436" t="n"/>
      <c r="EN2305" s="436" t="n"/>
      <c r="EO2305" s="436" t="n"/>
      <c r="EP2305" s="436" t="n"/>
      <c r="EQ2305" s="436" t="n"/>
      <c r="ER2305" s="436" t="n"/>
      <c r="ES2305" s="436" t="n"/>
      <c r="ET2305" s="436" t="n"/>
      <c r="EU2305" s="436" t="n"/>
      <c r="EV2305" s="436" t="n"/>
      <c r="EW2305" s="436" t="n"/>
      <c r="EX2305" s="436" t="n"/>
      <c r="EY2305" s="436" t="n"/>
      <c r="EZ2305" s="436" t="n"/>
      <c r="FA2305" s="436" t="n"/>
      <c r="FB2305" s="436" t="n"/>
      <c r="FC2305" s="436" t="n"/>
      <c r="FD2305" s="436" t="n"/>
      <c r="FE2305" s="436" t="n"/>
      <c r="FF2305" s="436" t="n"/>
      <c r="FG2305" s="436" t="n"/>
      <c r="FH2305" s="436" t="n"/>
      <c r="FI2305" s="436" t="n"/>
      <c r="FJ2305" s="436" t="n"/>
      <c r="FK2305" s="436" t="n"/>
      <c r="FL2305" s="436" t="n"/>
      <c r="FM2305" s="436" t="n"/>
      <c r="FN2305" s="436" t="n"/>
      <c r="FO2305" s="436" t="n"/>
      <c r="FP2305" s="436" t="n"/>
      <c r="FQ2305" s="436" t="n"/>
      <c r="FR2305" s="436" t="n"/>
      <c r="FS2305" s="436" t="n"/>
      <c r="FT2305" s="436" t="n"/>
      <c r="FU2305" s="436" t="n"/>
      <c r="FV2305" s="436" t="n"/>
      <c r="FW2305" s="436" t="n"/>
      <c r="FX2305" s="436" t="n"/>
      <c r="FY2305" s="436" t="n"/>
      <c r="FZ2305" s="436" t="n"/>
      <c r="GA2305" s="436" t="n"/>
      <c r="GB2305" s="436" t="n"/>
      <c r="GC2305" s="436" t="n"/>
      <c r="GD2305" s="436" t="n"/>
      <c r="GE2305" s="436" t="n"/>
      <c r="GF2305" s="436" t="n"/>
      <c r="GG2305" s="436" t="n"/>
      <c r="GH2305" s="436" t="n"/>
      <c r="GI2305" s="436" t="n"/>
      <c r="GJ2305" s="436" t="n"/>
      <c r="GK2305" s="436" t="n"/>
      <c r="GL2305" s="436" t="n"/>
      <c r="GM2305" s="436" t="n"/>
      <c r="GN2305" s="436" t="n"/>
      <c r="GO2305" s="436" t="n"/>
      <c r="GP2305" s="436" t="n"/>
      <c r="GQ2305" s="436" t="n"/>
      <c r="GR2305" s="436" t="n"/>
      <c r="GS2305" s="436" t="n"/>
      <c r="GT2305" s="436" t="n"/>
      <c r="GU2305" s="436" t="n"/>
      <c r="GV2305" s="436" t="n"/>
      <c r="GW2305" s="436" t="n"/>
      <c r="GX2305" s="436" t="n">
        <v>0</v>
      </c>
    </row>
    <row r="2306"/>
    <row r="2307">
      <c r="A2307" s="437" t="n">
        <v>50</v>
      </c>
      <c r="B2307" s="437" t="n">
        <v>0</v>
      </c>
      <c r="C2307" s="437" t="n">
        <v>0</v>
      </c>
      <c r="D2307" s="437" t="n">
        <v>1</v>
      </c>
      <c r="E2307" s="437" t="n">
        <v>201</v>
      </c>
      <c r="F2307" s="437">
        <f>ROUND(Source!O2305,O2307)</f>
        <v/>
      </c>
      <c r="G2307" s="437" t="inlineStr">
        <is>
          <t>ПЗ</t>
        </is>
      </c>
      <c r="H2307" s="437" t="inlineStr">
        <is>
          <t>Прямые затраты</t>
        </is>
      </c>
      <c r="I2307" s="437" t="n"/>
      <c r="J2307" s="437" t="n"/>
      <c r="K2307" s="437" t="n">
        <v>201</v>
      </c>
      <c r="L2307" s="437" t="n">
        <v>1</v>
      </c>
      <c r="M2307" s="437" t="n">
        <v>3</v>
      </c>
      <c r="N2307" s="437" t="inlineStr"/>
      <c r="O2307" s="437" t="n">
        <v>0</v>
      </c>
      <c r="P2307" s="437" t="n"/>
      <c r="Q2307" s="437" t="n"/>
      <c r="R2307" s="437" t="n"/>
      <c r="S2307" s="437" t="n"/>
      <c r="T2307" s="437" t="n"/>
      <c r="U2307" s="437" t="n"/>
      <c r="V2307" s="437" t="n"/>
      <c r="W2307" s="437" t="n">
        <v>0</v>
      </c>
      <c r="X2307" s="437" t="n">
        <v>1</v>
      </c>
      <c r="Y2307" s="437" t="n">
        <v>0</v>
      </c>
      <c r="Z2307" s="437" t="n"/>
      <c r="AA2307" s="437" t="n"/>
      <c r="AB2307" s="437" t="n"/>
    </row>
    <row r="2308">
      <c r="A2308" s="437" t="n">
        <v>50</v>
      </c>
      <c r="B2308" s="437" t="n">
        <v>0</v>
      </c>
      <c r="C2308" s="437" t="n">
        <v>0</v>
      </c>
      <c r="D2308" s="437" t="n">
        <v>1</v>
      </c>
      <c r="E2308" s="437" t="n">
        <v>202</v>
      </c>
      <c r="F2308" s="437">
        <f>ROUND(Source!P2305,O2308)</f>
        <v/>
      </c>
      <c r="G2308" s="437" t="inlineStr">
        <is>
          <t>СтМатОб</t>
        </is>
      </c>
      <c r="H2308" s="437" t="inlineStr">
        <is>
          <t>Стоимость материальных ресурсов (всего)</t>
        </is>
      </c>
      <c r="I2308" s="437" t="n"/>
      <c r="J2308" s="437" t="n"/>
      <c r="K2308" s="437" t="n">
        <v>202</v>
      </c>
      <c r="L2308" s="437" t="n">
        <v>2</v>
      </c>
      <c r="M2308" s="437" t="n">
        <v>3</v>
      </c>
      <c r="N2308" s="437" t="inlineStr"/>
      <c r="O2308" s="437" t="n">
        <v>0</v>
      </c>
      <c r="P2308" s="437" t="n"/>
      <c r="Q2308" s="437" t="n"/>
      <c r="R2308" s="437" t="n"/>
      <c r="S2308" s="437" t="n"/>
      <c r="T2308" s="437" t="n"/>
      <c r="U2308" s="437" t="n"/>
      <c r="V2308" s="437" t="n"/>
      <c r="W2308" s="437" t="n">
        <v>0</v>
      </c>
      <c r="X2308" s="437" t="n">
        <v>1</v>
      </c>
      <c r="Y2308" s="437" t="n">
        <v>0</v>
      </c>
      <c r="Z2308" s="437" t="n"/>
      <c r="AA2308" s="437" t="n"/>
      <c r="AB2308" s="437" t="n"/>
    </row>
    <row r="2309">
      <c r="A2309" s="437" t="n">
        <v>50</v>
      </c>
      <c r="B2309" s="437" t="n">
        <v>0</v>
      </c>
      <c r="C2309" s="437" t="n">
        <v>0</v>
      </c>
      <c r="D2309" s="437" t="n">
        <v>1</v>
      </c>
      <c r="E2309" s="437" t="n">
        <v>222</v>
      </c>
      <c r="F2309" s="437">
        <f>ROUND(Source!AO2305,O2309)</f>
        <v/>
      </c>
      <c r="G2309" s="437" t="inlineStr">
        <is>
          <t>СтМатОбЗак</t>
        </is>
      </c>
      <c r="H2309" s="437" t="inlineStr">
        <is>
          <t>Стоимость материалов и оборудования заказчика</t>
        </is>
      </c>
      <c r="I2309" s="437" t="n"/>
      <c r="J2309" s="437" t="n"/>
      <c r="K2309" s="437" t="n">
        <v>222</v>
      </c>
      <c r="L2309" s="437" t="n">
        <v>3</v>
      </c>
      <c r="M2309" s="437" t="n">
        <v>3</v>
      </c>
      <c r="N2309" s="437" t="inlineStr"/>
      <c r="O2309" s="437" t="n">
        <v>0</v>
      </c>
      <c r="P2309" s="437" t="n"/>
      <c r="Q2309" s="437" t="n"/>
      <c r="R2309" s="437" t="n"/>
      <c r="S2309" s="437" t="n"/>
      <c r="T2309" s="437" t="n"/>
      <c r="U2309" s="437" t="n"/>
      <c r="V2309" s="437" t="n"/>
      <c r="W2309" s="437" t="n">
        <v>0</v>
      </c>
      <c r="X2309" s="437" t="n">
        <v>1</v>
      </c>
      <c r="Y2309" s="437" t="n">
        <v>0</v>
      </c>
      <c r="Z2309" s="437" t="n"/>
      <c r="AA2309" s="437" t="n"/>
      <c r="AB2309" s="437" t="n"/>
    </row>
    <row r="2310">
      <c r="A2310" s="437" t="n">
        <v>50</v>
      </c>
      <c r="B2310" s="437" t="n">
        <v>0</v>
      </c>
      <c r="C2310" s="437" t="n">
        <v>0</v>
      </c>
      <c r="D2310" s="437" t="n">
        <v>1</v>
      </c>
      <c r="E2310" s="437" t="n">
        <v>225</v>
      </c>
      <c r="F2310" s="437">
        <f>ROUND(Source!AV2305,O2310)</f>
        <v/>
      </c>
      <c r="G2310" s="437" t="inlineStr">
        <is>
          <t>СтМатОбПод</t>
        </is>
      </c>
      <c r="H2310" s="437" t="inlineStr">
        <is>
          <t>Стоимость материалов и оборудования подрядчика</t>
        </is>
      </c>
      <c r="I2310" s="437" t="n"/>
      <c r="J2310" s="437" t="n"/>
      <c r="K2310" s="437" t="n">
        <v>225</v>
      </c>
      <c r="L2310" s="437" t="n">
        <v>4</v>
      </c>
      <c r="M2310" s="437" t="n">
        <v>3</v>
      </c>
      <c r="N2310" s="437" t="inlineStr"/>
      <c r="O2310" s="437" t="n">
        <v>0</v>
      </c>
      <c r="P2310" s="437" t="n"/>
      <c r="Q2310" s="437" t="n"/>
      <c r="R2310" s="437" t="n"/>
      <c r="S2310" s="437" t="n"/>
      <c r="T2310" s="437" t="n"/>
      <c r="U2310" s="437" t="n"/>
      <c r="V2310" s="437" t="n"/>
      <c r="W2310" s="437" t="n">
        <v>0</v>
      </c>
      <c r="X2310" s="437" t="n">
        <v>1</v>
      </c>
      <c r="Y2310" s="437" t="n">
        <v>0</v>
      </c>
      <c r="Z2310" s="437" t="n"/>
      <c r="AA2310" s="437" t="n"/>
      <c r="AB2310" s="437" t="n"/>
    </row>
    <row r="2311">
      <c r="A2311" s="437" t="n">
        <v>50</v>
      </c>
      <c r="B2311" s="437" t="n">
        <v>0</v>
      </c>
      <c r="C2311" s="437" t="n">
        <v>0</v>
      </c>
      <c r="D2311" s="437" t="n">
        <v>1</v>
      </c>
      <c r="E2311" s="437" t="n">
        <v>226</v>
      </c>
      <c r="F2311" s="437">
        <f>ROUND(Source!AW2305,O2311)</f>
        <v/>
      </c>
      <c r="G2311" s="437" t="inlineStr">
        <is>
          <t>СтМат</t>
        </is>
      </c>
      <c r="H2311" s="437" t="inlineStr">
        <is>
          <t>Стоимость материалов (всего)</t>
        </is>
      </c>
      <c r="I2311" s="437" t="n"/>
      <c r="J2311" s="437" t="n"/>
      <c r="K2311" s="437" t="n">
        <v>226</v>
      </c>
      <c r="L2311" s="437" t="n">
        <v>5</v>
      </c>
      <c r="M2311" s="437" t="n">
        <v>3</v>
      </c>
      <c r="N2311" s="437" t="inlineStr"/>
      <c r="O2311" s="437" t="n">
        <v>0</v>
      </c>
      <c r="P2311" s="437" t="n"/>
      <c r="Q2311" s="437" t="n"/>
      <c r="R2311" s="437" t="n"/>
      <c r="S2311" s="437" t="n"/>
      <c r="T2311" s="437" t="n"/>
      <c r="U2311" s="437" t="n"/>
      <c r="V2311" s="437" t="n"/>
      <c r="W2311" s="437" t="n">
        <v>0</v>
      </c>
      <c r="X2311" s="437" t="n">
        <v>1</v>
      </c>
      <c r="Y2311" s="437" t="n">
        <v>0</v>
      </c>
      <c r="Z2311" s="437" t="n"/>
      <c r="AA2311" s="437" t="n"/>
      <c r="AB2311" s="437" t="n"/>
    </row>
    <row r="2312">
      <c r="A2312" s="437" t="n">
        <v>50</v>
      </c>
      <c r="B2312" s="437" t="n">
        <v>0</v>
      </c>
      <c r="C2312" s="437" t="n">
        <v>0</v>
      </c>
      <c r="D2312" s="437" t="n">
        <v>1</v>
      </c>
      <c r="E2312" s="437" t="n">
        <v>227</v>
      </c>
      <c r="F2312" s="437">
        <f>ROUND(Source!AX2305,O2312)</f>
        <v/>
      </c>
      <c r="G2312" s="437" t="inlineStr">
        <is>
          <t>СтМатЗак</t>
        </is>
      </c>
      <c r="H2312" s="437" t="inlineStr">
        <is>
          <t>Стоимость материалов заказчика</t>
        </is>
      </c>
      <c r="I2312" s="437" t="n"/>
      <c r="J2312" s="437" t="n"/>
      <c r="K2312" s="437" t="n">
        <v>227</v>
      </c>
      <c r="L2312" s="437" t="n">
        <v>6</v>
      </c>
      <c r="M2312" s="437" t="n">
        <v>3</v>
      </c>
      <c r="N2312" s="437" t="inlineStr"/>
      <c r="O2312" s="437" t="n">
        <v>0</v>
      </c>
      <c r="P2312" s="437" t="n"/>
      <c r="Q2312" s="437" t="n"/>
      <c r="R2312" s="437" t="n"/>
      <c r="S2312" s="437" t="n"/>
      <c r="T2312" s="437" t="n"/>
      <c r="U2312" s="437" t="n"/>
      <c r="V2312" s="437" t="n"/>
      <c r="W2312" s="437" t="n">
        <v>0</v>
      </c>
      <c r="X2312" s="437" t="n">
        <v>1</v>
      </c>
      <c r="Y2312" s="437" t="n">
        <v>0</v>
      </c>
      <c r="Z2312" s="437" t="n"/>
      <c r="AA2312" s="437" t="n"/>
      <c r="AB2312" s="437" t="n"/>
    </row>
    <row r="2313">
      <c r="A2313" s="437" t="n">
        <v>50</v>
      </c>
      <c r="B2313" s="437" t="n">
        <v>0</v>
      </c>
      <c r="C2313" s="437" t="n">
        <v>0</v>
      </c>
      <c r="D2313" s="437" t="n">
        <v>1</v>
      </c>
      <c r="E2313" s="437" t="n">
        <v>228</v>
      </c>
      <c r="F2313" s="437">
        <f>ROUND(Source!AY2305,O2313)</f>
        <v/>
      </c>
      <c r="G2313" s="437" t="inlineStr">
        <is>
          <t>СтМатПод</t>
        </is>
      </c>
      <c r="H2313" s="437" t="inlineStr">
        <is>
          <t>Стоимость материалов подрядчика</t>
        </is>
      </c>
      <c r="I2313" s="437" t="n"/>
      <c r="J2313" s="437" t="n"/>
      <c r="K2313" s="437" t="n">
        <v>228</v>
      </c>
      <c r="L2313" s="437" t="n">
        <v>7</v>
      </c>
      <c r="M2313" s="437" t="n">
        <v>3</v>
      </c>
      <c r="N2313" s="437" t="inlineStr"/>
      <c r="O2313" s="437" t="n">
        <v>0</v>
      </c>
      <c r="P2313" s="437" t="n"/>
      <c r="Q2313" s="437" t="n"/>
      <c r="R2313" s="437" t="n"/>
      <c r="S2313" s="437" t="n"/>
      <c r="T2313" s="437" t="n"/>
      <c r="U2313" s="437" t="n"/>
      <c r="V2313" s="437" t="n"/>
      <c r="W2313" s="437" t="n">
        <v>0</v>
      </c>
      <c r="X2313" s="437" t="n">
        <v>1</v>
      </c>
      <c r="Y2313" s="437" t="n">
        <v>0</v>
      </c>
      <c r="Z2313" s="437" t="n"/>
      <c r="AA2313" s="437" t="n"/>
      <c r="AB2313" s="437" t="n"/>
    </row>
    <row r="2314">
      <c r="A2314" s="437" t="n">
        <v>50</v>
      </c>
      <c r="B2314" s="437" t="n">
        <v>0</v>
      </c>
      <c r="C2314" s="437" t="n">
        <v>0</v>
      </c>
      <c r="D2314" s="437" t="n">
        <v>1</v>
      </c>
      <c r="E2314" s="437" t="n">
        <v>216</v>
      </c>
      <c r="F2314" s="437">
        <f>ROUND(Source!AP2305,O2314)</f>
        <v/>
      </c>
      <c r="G2314" s="437" t="inlineStr">
        <is>
          <t>Оборуд</t>
        </is>
      </c>
      <c r="H2314" s="437" t="inlineStr">
        <is>
          <t>Стоимость оборудования (всего)</t>
        </is>
      </c>
      <c r="I2314" s="437" t="n"/>
      <c r="J2314" s="437" t="n"/>
      <c r="K2314" s="437" t="n">
        <v>216</v>
      </c>
      <c r="L2314" s="437" t="n">
        <v>8</v>
      </c>
      <c r="M2314" s="437" t="n">
        <v>3</v>
      </c>
      <c r="N2314" s="437" t="inlineStr"/>
      <c r="O2314" s="437" t="n">
        <v>0</v>
      </c>
      <c r="P2314" s="437" t="n"/>
      <c r="Q2314" s="437" t="n"/>
      <c r="R2314" s="437" t="n"/>
      <c r="S2314" s="437" t="n"/>
      <c r="T2314" s="437" t="n"/>
      <c r="U2314" s="437" t="n"/>
      <c r="V2314" s="437" t="n"/>
      <c r="W2314" s="437" t="n">
        <v>0</v>
      </c>
      <c r="X2314" s="437" t="n">
        <v>1</v>
      </c>
      <c r="Y2314" s="437" t="n">
        <v>0</v>
      </c>
      <c r="Z2314" s="437" t="n"/>
      <c r="AA2314" s="437" t="n"/>
      <c r="AB2314" s="437" t="n"/>
    </row>
    <row r="2315">
      <c r="A2315" s="437" t="n">
        <v>50</v>
      </c>
      <c r="B2315" s="437" t="n">
        <v>0</v>
      </c>
      <c r="C2315" s="437" t="n">
        <v>0</v>
      </c>
      <c r="D2315" s="437" t="n">
        <v>1</v>
      </c>
      <c r="E2315" s="437" t="n">
        <v>223</v>
      </c>
      <c r="F2315" s="437">
        <f>ROUND(Source!AQ2305,O2315)</f>
        <v/>
      </c>
      <c r="G2315" s="437" t="inlineStr">
        <is>
          <t>ОборудЗак</t>
        </is>
      </c>
      <c r="H2315" s="437" t="inlineStr">
        <is>
          <t>Стоимость оборудования заказчика</t>
        </is>
      </c>
      <c r="I2315" s="437" t="n"/>
      <c r="J2315" s="437" t="n"/>
      <c r="K2315" s="437" t="n">
        <v>223</v>
      </c>
      <c r="L2315" s="437" t="n">
        <v>9</v>
      </c>
      <c r="M2315" s="437" t="n">
        <v>3</v>
      </c>
      <c r="N2315" s="437" t="inlineStr"/>
      <c r="O2315" s="437" t="n">
        <v>0</v>
      </c>
      <c r="P2315" s="437" t="n"/>
      <c r="Q2315" s="437" t="n"/>
      <c r="R2315" s="437" t="n"/>
      <c r="S2315" s="437" t="n"/>
      <c r="T2315" s="437" t="n"/>
      <c r="U2315" s="437" t="n"/>
      <c r="V2315" s="437" t="n"/>
      <c r="W2315" s="437" t="n">
        <v>0</v>
      </c>
      <c r="X2315" s="437" t="n">
        <v>1</v>
      </c>
      <c r="Y2315" s="437" t="n">
        <v>0</v>
      </c>
      <c r="Z2315" s="437" t="n"/>
      <c r="AA2315" s="437" t="n"/>
      <c r="AB2315" s="437" t="n"/>
    </row>
    <row r="2316">
      <c r="A2316" s="437" t="n">
        <v>50</v>
      </c>
      <c r="B2316" s="437" t="n">
        <v>0</v>
      </c>
      <c r="C2316" s="437" t="n">
        <v>0</v>
      </c>
      <c r="D2316" s="437" t="n">
        <v>1</v>
      </c>
      <c r="E2316" s="437" t="n">
        <v>229</v>
      </c>
      <c r="F2316" s="437">
        <f>ROUND(Source!AZ2305,O2316)</f>
        <v/>
      </c>
      <c r="G2316" s="437" t="inlineStr">
        <is>
          <t>ОборудПод</t>
        </is>
      </c>
      <c r="H2316" s="437" t="inlineStr">
        <is>
          <t>Стоимость оборудования подрядчика</t>
        </is>
      </c>
      <c r="I2316" s="437" t="n"/>
      <c r="J2316" s="437" t="n"/>
      <c r="K2316" s="437" t="n">
        <v>229</v>
      </c>
      <c r="L2316" s="437" t="n">
        <v>10</v>
      </c>
      <c r="M2316" s="437" t="n">
        <v>3</v>
      </c>
      <c r="N2316" s="437" t="inlineStr"/>
      <c r="O2316" s="437" t="n">
        <v>0</v>
      </c>
      <c r="P2316" s="437" t="n"/>
      <c r="Q2316" s="437" t="n"/>
      <c r="R2316" s="437" t="n"/>
      <c r="S2316" s="437" t="n"/>
      <c r="T2316" s="437" t="n"/>
      <c r="U2316" s="437" t="n"/>
      <c r="V2316" s="437" t="n"/>
      <c r="W2316" s="437" t="n">
        <v>0</v>
      </c>
      <c r="X2316" s="437" t="n">
        <v>1</v>
      </c>
      <c r="Y2316" s="437" t="n">
        <v>0</v>
      </c>
      <c r="Z2316" s="437" t="n"/>
      <c r="AA2316" s="437" t="n"/>
      <c r="AB2316" s="437" t="n"/>
    </row>
    <row r="2317">
      <c r="A2317" s="437" t="n">
        <v>50</v>
      </c>
      <c r="B2317" s="437" t="n">
        <v>0</v>
      </c>
      <c r="C2317" s="437" t="n">
        <v>0</v>
      </c>
      <c r="D2317" s="437" t="n">
        <v>1</v>
      </c>
      <c r="E2317" s="437" t="n">
        <v>203</v>
      </c>
      <c r="F2317" s="437">
        <f>ROUND(Source!Q2305,O2317)</f>
        <v/>
      </c>
      <c r="G2317" s="437" t="inlineStr">
        <is>
          <t>ЭММ</t>
        </is>
      </c>
      <c r="H2317" s="437" t="inlineStr">
        <is>
          <t>Эксплуатация машин</t>
        </is>
      </c>
      <c r="I2317" s="437" t="n"/>
      <c r="J2317" s="437" t="n"/>
      <c r="K2317" s="437" t="n">
        <v>203</v>
      </c>
      <c r="L2317" s="437" t="n">
        <v>11</v>
      </c>
      <c r="M2317" s="437" t="n">
        <v>3</v>
      </c>
      <c r="N2317" s="437" t="inlineStr"/>
      <c r="O2317" s="437" t="n">
        <v>0</v>
      </c>
      <c r="P2317" s="437" t="n"/>
      <c r="Q2317" s="437" t="n"/>
      <c r="R2317" s="437" t="n"/>
      <c r="S2317" s="437" t="n"/>
      <c r="T2317" s="437" t="n"/>
      <c r="U2317" s="437" t="n"/>
      <c r="V2317" s="437" t="n"/>
      <c r="W2317" s="437" t="n">
        <v>0</v>
      </c>
      <c r="X2317" s="437" t="n">
        <v>1</v>
      </c>
      <c r="Y2317" s="437" t="n">
        <v>0</v>
      </c>
      <c r="Z2317" s="437" t="n"/>
      <c r="AA2317" s="437" t="n"/>
      <c r="AB2317" s="437" t="n"/>
    </row>
    <row r="2318">
      <c r="A2318" s="437" t="n">
        <v>50</v>
      </c>
      <c r="B2318" s="437" t="n">
        <v>0</v>
      </c>
      <c r="C2318" s="437" t="n">
        <v>0</v>
      </c>
      <c r="D2318" s="437" t="n">
        <v>1</v>
      </c>
      <c r="E2318" s="437" t="n">
        <v>231</v>
      </c>
      <c r="F2318" s="437">
        <f>ROUND(Source!BB2305,O2318)</f>
        <v/>
      </c>
      <c r="G2318" s="437" t="inlineStr">
        <is>
          <t>ЭММсНРиСП</t>
        </is>
      </c>
      <c r="H2318" s="437" t="inlineStr">
        <is>
          <t>Эксплуатация машин по ТСН-2001.16</t>
        </is>
      </c>
      <c r="I2318" s="437" t="n"/>
      <c r="J2318" s="437" t="n"/>
      <c r="K2318" s="437" t="n">
        <v>231</v>
      </c>
      <c r="L2318" s="437" t="n">
        <v>12</v>
      </c>
      <c r="M2318" s="437" t="n">
        <v>3</v>
      </c>
      <c r="N2318" s="437" t="inlineStr"/>
      <c r="O2318" s="437" t="n">
        <v>0</v>
      </c>
      <c r="P2318" s="437" t="n"/>
      <c r="Q2318" s="437" t="n"/>
      <c r="R2318" s="437" t="n"/>
      <c r="S2318" s="437" t="n"/>
      <c r="T2318" s="437" t="n"/>
      <c r="U2318" s="437" t="n"/>
      <c r="V2318" s="437" t="n"/>
      <c r="W2318" s="437" t="n">
        <v>0</v>
      </c>
      <c r="X2318" s="437" t="n">
        <v>1</v>
      </c>
      <c r="Y2318" s="437" t="n">
        <v>0</v>
      </c>
      <c r="Z2318" s="437" t="n"/>
      <c r="AA2318" s="437" t="n"/>
      <c r="AB2318" s="437" t="n"/>
    </row>
    <row r="2319">
      <c r="A2319" s="437" t="n">
        <v>50</v>
      </c>
      <c r="B2319" s="437" t="n">
        <v>0</v>
      </c>
      <c r="C2319" s="437" t="n">
        <v>0</v>
      </c>
      <c r="D2319" s="437" t="n">
        <v>1</v>
      </c>
      <c r="E2319" s="437" t="n">
        <v>204</v>
      </c>
      <c r="F2319" s="437">
        <f>ROUND(Source!R2305,O2319)</f>
        <v/>
      </c>
      <c r="G2319" s="437" t="inlineStr">
        <is>
          <t>ЗПМ</t>
        </is>
      </c>
      <c r="H2319" s="437" t="inlineStr">
        <is>
          <t>ЗП машинистов</t>
        </is>
      </c>
      <c r="I2319" s="437" t="n"/>
      <c r="J2319" s="437" t="n"/>
      <c r="K2319" s="437" t="n">
        <v>204</v>
      </c>
      <c r="L2319" s="437" t="n">
        <v>13</v>
      </c>
      <c r="M2319" s="437" t="n">
        <v>3</v>
      </c>
      <c r="N2319" s="437" t="inlineStr"/>
      <c r="O2319" s="437" t="n">
        <v>0</v>
      </c>
      <c r="P2319" s="437" t="n"/>
      <c r="Q2319" s="437" t="n"/>
      <c r="R2319" s="437" t="n"/>
      <c r="S2319" s="437" t="n"/>
      <c r="T2319" s="437" t="n"/>
      <c r="U2319" s="437" t="n"/>
      <c r="V2319" s="437" t="n"/>
      <c r="W2319" s="437" t="n">
        <v>0</v>
      </c>
      <c r="X2319" s="437" t="n">
        <v>1</v>
      </c>
      <c r="Y2319" s="437" t="n">
        <v>0</v>
      </c>
      <c r="Z2319" s="437" t="n"/>
      <c r="AA2319" s="437" t="n"/>
      <c r="AB2319" s="437" t="n"/>
    </row>
    <row r="2320">
      <c r="A2320" s="437" t="n">
        <v>50</v>
      </c>
      <c r="B2320" s="437" t="n">
        <v>0</v>
      </c>
      <c r="C2320" s="437" t="n">
        <v>0</v>
      </c>
      <c r="D2320" s="437" t="n">
        <v>1</v>
      </c>
      <c r="E2320" s="437" t="n">
        <v>205</v>
      </c>
      <c r="F2320" s="437">
        <f>ROUND(Source!S2305,O2320)</f>
        <v/>
      </c>
      <c r="G2320" s="437" t="inlineStr">
        <is>
          <t>ОЗП</t>
        </is>
      </c>
      <c r="H2320" s="437" t="inlineStr">
        <is>
          <t>Основная ЗП рабочих</t>
        </is>
      </c>
      <c r="I2320" s="437" t="n"/>
      <c r="J2320" s="437" t="n"/>
      <c r="K2320" s="437" t="n">
        <v>205</v>
      </c>
      <c r="L2320" s="437" t="n">
        <v>14</v>
      </c>
      <c r="M2320" s="437" t="n">
        <v>3</v>
      </c>
      <c r="N2320" s="437" t="inlineStr"/>
      <c r="O2320" s="437" t="n">
        <v>0</v>
      </c>
      <c r="P2320" s="437" t="n"/>
      <c r="Q2320" s="437" t="n"/>
      <c r="R2320" s="437" t="n"/>
      <c r="S2320" s="437" t="n"/>
      <c r="T2320" s="437" t="n"/>
      <c r="U2320" s="437" t="n"/>
      <c r="V2320" s="437" t="n"/>
      <c r="W2320" s="437" t="n">
        <v>0</v>
      </c>
      <c r="X2320" s="437" t="n">
        <v>1</v>
      </c>
      <c r="Y2320" s="437" t="n">
        <v>0</v>
      </c>
      <c r="Z2320" s="437" t="n"/>
      <c r="AA2320" s="437" t="n"/>
      <c r="AB2320" s="437" t="n"/>
    </row>
    <row r="2321">
      <c r="A2321" s="437" t="n">
        <v>50</v>
      </c>
      <c r="B2321" s="437" t="n">
        <v>0</v>
      </c>
      <c r="C2321" s="437" t="n">
        <v>0</v>
      </c>
      <c r="D2321" s="437" t="n">
        <v>1</v>
      </c>
      <c r="E2321" s="437" t="n">
        <v>232</v>
      </c>
      <c r="F2321" s="437">
        <f>ROUND(Source!BC2305,O2321)</f>
        <v/>
      </c>
      <c r="G2321" s="437" t="inlineStr">
        <is>
          <t>ОЗПсНРиСП</t>
        </is>
      </c>
      <c r="H2321" s="437" t="inlineStr">
        <is>
          <t>Основная ЗП рабочих по ТСН-2001.16</t>
        </is>
      </c>
      <c r="I2321" s="437" t="n"/>
      <c r="J2321" s="437" t="n"/>
      <c r="K2321" s="437" t="n">
        <v>232</v>
      </c>
      <c r="L2321" s="437" t="n">
        <v>15</v>
      </c>
      <c r="M2321" s="437" t="n">
        <v>3</v>
      </c>
      <c r="N2321" s="437" t="inlineStr"/>
      <c r="O2321" s="437" t="n">
        <v>0</v>
      </c>
      <c r="P2321" s="437" t="n"/>
      <c r="Q2321" s="437" t="n"/>
      <c r="R2321" s="437" t="n"/>
      <c r="S2321" s="437" t="n"/>
      <c r="T2321" s="437" t="n"/>
      <c r="U2321" s="437" t="n"/>
      <c r="V2321" s="437" t="n"/>
      <c r="W2321" s="437" t="n">
        <v>0</v>
      </c>
      <c r="X2321" s="437" t="n">
        <v>1</v>
      </c>
      <c r="Y2321" s="437" t="n">
        <v>0</v>
      </c>
      <c r="Z2321" s="437" t="n"/>
      <c r="AA2321" s="437" t="n"/>
      <c r="AB2321" s="437" t="n"/>
    </row>
    <row r="2322">
      <c r="A2322" s="437" t="n">
        <v>50</v>
      </c>
      <c r="B2322" s="437" t="n">
        <v>0</v>
      </c>
      <c r="C2322" s="437" t="n">
        <v>0</v>
      </c>
      <c r="D2322" s="437" t="n">
        <v>1</v>
      </c>
      <c r="E2322" s="437" t="n">
        <v>214</v>
      </c>
      <c r="F2322" s="437">
        <f>ROUND(Source!AS2305,O2322)</f>
        <v/>
      </c>
      <c r="G2322" s="437" t="inlineStr">
        <is>
          <t>Строит</t>
        </is>
      </c>
      <c r="H2322" s="437" t="inlineStr">
        <is>
          <t>Строительные работы с НР и СП</t>
        </is>
      </c>
      <c r="I2322" s="437" t="n"/>
      <c r="J2322" s="437" t="n"/>
      <c r="K2322" s="437" t="n">
        <v>214</v>
      </c>
      <c r="L2322" s="437" t="n">
        <v>16</v>
      </c>
      <c r="M2322" s="437" t="n">
        <v>3</v>
      </c>
      <c r="N2322" s="437" t="inlineStr"/>
      <c r="O2322" s="437" t="n">
        <v>0</v>
      </c>
      <c r="P2322" s="437" t="n"/>
      <c r="Q2322" s="437" t="n"/>
      <c r="R2322" s="437" t="n"/>
      <c r="S2322" s="437" t="n"/>
      <c r="T2322" s="437" t="n"/>
      <c r="U2322" s="437" t="n"/>
      <c r="V2322" s="437" t="n"/>
      <c r="W2322" s="437" t="n">
        <v>0</v>
      </c>
      <c r="X2322" s="437" t="n">
        <v>1</v>
      </c>
      <c r="Y2322" s="437" t="n">
        <v>0</v>
      </c>
      <c r="Z2322" s="437" t="n"/>
      <c r="AA2322" s="437" t="n"/>
      <c r="AB2322" s="437" t="n"/>
    </row>
    <row r="2323">
      <c r="A2323" s="437" t="n">
        <v>50</v>
      </c>
      <c r="B2323" s="437" t="n">
        <v>0</v>
      </c>
      <c r="C2323" s="437" t="n">
        <v>0</v>
      </c>
      <c r="D2323" s="437" t="n">
        <v>1</v>
      </c>
      <c r="E2323" s="437" t="n">
        <v>215</v>
      </c>
      <c r="F2323" s="437">
        <f>ROUND(Source!AT2305,O2323)</f>
        <v/>
      </c>
      <c r="G2323" s="437" t="inlineStr">
        <is>
          <t>Монтаж</t>
        </is>
      </c>
      <c r="H2323" s="437" t="inlineStr">
        <is>
          <t>Монтажные работы с НР и СП</t>
        </is>
      </c>
      <c r="I2323" s="437" t="n"/>
      <c r="J2323" s="437" t="n"/>
      <c r="K2323" s="437" t="n">
        <v>215</v>
      </c>
      <c r="L2323" s="437" t="n">
        <v>17</v>
      </c>
      <c r="M2323" s="437" t="n">
        <v>3</v>
      </c>
      <c r="N2323" s="437" t="inlineStr"/>
      <c r="O2323" s="437" t="n">
        <v>0</v>
      </c>
      <c r="P2323" s="437" t="n"/>
      <c r="Q2323" s="437" t="n"/>
      <c r="R2323" s="437" t="n"/>
      <c r="S2323" s="437" t="n"/>
      <c r="T2323" s="437" t="n"/>
      <c r="U2323" s="437" t="n"/>
      <c r="V2323" s="437" t="n"/>
      <c r="W2323" s="437" t="n">
        <v>0</v>
      </c>
      <c r="X2323" s="437" t="n">
        <v>1</v>
      </c>
      <c r="Y2323" s="437" t="n">
        <v>0</v>
      </c>
      <c r="Z2323" s="437" t="n"/>
      <c r="AA2323" s="437" t="n"/>
      <c r="AB2323" s="437" t="n"/>
    </row>
    <row r="2324">
      <c r="A2324" s="437" t="n">
        <v>50</v>
      </c>
      <c r="B2324" s="437" t="n">
        <v>0</v>
      </c>
      <c r="C2324" s="437" t="n">
        <v>0</v>
      </c>
      <c r="D2324" s="437" t="n">
        <v>1</v>
      </c>
      <c r="E2324" s="437" t="n">
        <v>217</v>
      </c>
      <c r="F2324" s="437">
        <f>ROUND(Source!AU2305,O2324)</f>
        <v/>
      </c>
      <c r="G2324" s="437" t="inlineStr">
        <is>
          <t>Прочие</t>
        </is>
      </c>
      <c r="H2324" s="437" t="inlineStr">
        <is>
          <t>Прочие работы с НР и СП</t>
        </is>
      </c>
      <c r="I2324" s="437" t="n"/>
      <c r="J2324" s="437" t="n"/>
      <c r="K2324" s="437" t="n">
        <v>217</v>
      </c>
      <c r="L2324" s="437" t="n">
        <v>18</v>
      </c>
      <c r="M2324" s="437" t="n">
        <v>3</v>
      </c>
      <c r="N2324" s="437" t="inlineStr"/>
      <c r="O2324" s="437" t="n">
        <v>0</v>
      </c>
      <c r="P2324" s="437" t="n"/>
      <c r="Q2324" s="437" t="n"/>
      <c r="R2324" s="437" t="n"/>
      <c r="S2324" s="437" t="n"/>
      <c r="T2324" s="437" t="n"/>
      <c r="U2324" s="437" t="n"/>
      <c r="V2324" s="437" t="n"/>
      <c r="W2324" s="437" t="n">
        <v>0</v>
      </c>
      <c r="X2324" s="437" t="n">
        <v>1</v>
      </c>
      <c r="Y2324" s="437" t="n">
        <v>0</v>
      </c>
      <c r="Z2324" s="437" t="n"/>
      <c r="AA2324" s="437" t="n"/>
      <c r="AB2324" s="437" t="n"/>
    </row>
    <row r="2325">
      <c r="A2325" s="437" t="n">
        <v>50</v>
      </c>
      <c r="B2325" s="437" t="n">
        <v>0</v>
      </c>
      <c r="C2325" s="437" t="n">
        <v>0</v>
      </c>
      <c r="D2325" s="437" t="n">
        <v>1</v>
      </c>
      <c r="E2325" s="437" t="n">
        <v>230</v>
      </c>
      <c r="F2325" s="437">
        <f>ROUND(Source!BA2305,O2325)</f>
        <v/>
      </c>
      <c r="G2325" s="437" t="inlineStr">
        <is>
          <t>ПрочиеЗатр</t>
        </is>
      </c>
      <c r="H2325" s="437" t="inlineStr">
        <is>
          <t>Прочие затраты по ТСН-2001.16</t>
        </is>
      </c>
      <c r="I2325" s="437" t="n"/>
      <c r="J2325" s="437" t="n"/>
      <c r="K2325" s="437" t="n">
        <v>230</v>
      </c>
      <c r="L2325" s="437" t="n">
        <v>19</v>
      </c>
      <c r="M2325" s="437" t="n">
        <v>3</v>
      </c>
      <c r="N2325" s="437" t="inlineStr"/>
      <c r="O2325" s="437" t="n">
        <v>0</v>
      </c>
      <c r="P2325" s="437" t="n"/>
      <c r="Q2325" s="437" t="n"/>
      <c r="R2325" s="437" t="n"/>
      <c r="S2325" s="437" t="n"/>
      <c r="T2325" s="437" t="n"/>
      <c r="U2325" s="437" t="n"/>
      <c r="V2325" s="437" t="n"/>
      <c r="W2325" s="437" t="n">
        <v>0</v>
      </c>
      <c r="X2325" s="437" t="n">
        <v>1</v>
      </c>
      <c r="Y2325" s="437" t="n">
        <v>0</v>
      </c>
      <c r="Z2325" s="437" t="n"/>
      <c r="AA2325" s="437" t="n"/>
      <c r="AB2325" s="437" t="n"/>
    </row>
    <row r="2326">
      <c r="A2326" s="437" t="n">
        <v>50</v>
      </c>
      <c r="B2326" s="437" t="n">
        <v>0</v>
      </c>
      <c r="C2326" s="437" t="n">
        <v>0</v>
      </c>
      <c r="D2326" s="437" t="n">
        <v>1</v>
      </c>
      <c r="E2326" s="437" t="n">
        <v>206</v>
      </c>
      <c r="F2326" s="437">
        <f>ROUND(Source!T2305,O2326)</f>
        <v/>
      </c>
      <c r="G2326" s="437" t="inlineStr">
        <is>
          <t>ВозврМат</t>
        </is>
      </c>
      <c r="H2326" s="437" t="inlineStr">
        <is>
          <t>Возврат материалов</t>
        </is>
      </c>
      <c r="I2326" s="437" t="n"/>
      <c r="J2326" s="437" t="n"/>
      <c r="K2326" s="437" t="n">
        <v>206</v>
      </c>
      <c r="L2326" s="437" t="n">
        <v>20</v>
      </c>
      <c r="M2326" s="437" t="n">
        <v>3</v>
      </c>
      <c r="N2326" s="437" t="inlineStr"/>
      <c r="O2326" s="437" t="n">
        <v>0</v>
      </c>
      <c r="P2326" s="437" t="n"/>
      <c r="Q2326" s="437" t="n"/>
      <c r="R2326" s="437" t="n"/>
      <c r="S2326" s="437" t="n"/>
      <c r="T2326" s="437" t="n"/>
      <c r="U2326" s="437" t="n"/>
      <c r="V2326" s="437" t="n"/>
      <c r="W2326" s="437" t="n">
        <v>0</v>
      </c>
      <c r="X2326" s="437" t="n">
        <v>1</v>
      </c>
      <c r="Y2326" s="437" t="n">
        <v>0</v>
      </c>
      <c r="Z2326" s="437" t="n"/>
      <c r="AA2326" s="437" t="n"/>
      <c r="AB2326" s="437" t="n"/>
    </row>
    <row r="2327">
      <c r="A2327" s="437" t="n">
        <v>50</v>
      </c>
      <c r="B2327" s="437" t="n">
        <v>0</v>
      </c>
      <c r="C2327" s="437" t="n">
        <v>0</v>
      </c>
      <c r="D2327" s="437" t="n">
        <v>1</v>
      </c>
      <c r="E2327" s="437" t="n">
        <v>207</v>
      </c>
      <c r="F2327" s="437">
        <f>ROUND(Source!U2305,O2327)</f>
        <v/>
      </c>
      <c r="G2327" s="437" t="inlineStr">
        <is>
          <t>ТрудСтр</t>
        </is>
      </c>
      <c r="H2327" s="437" t="inlineStr">
        <is>
          <t>Трудозатраты строителей</t>
        </is>
      </c>
      <c r="I2327" s="437" t="n"/>
      <c r="J2327" s="437" t="n"/>
      <c r="K2327" s="437" t="n">
        <v>207</v>
      </c>
      <c r="L2327" s="437" t="n">
        <v>21</v>
      </c>
      <c r="M2327" s="437" t="n">
        <v>3</v>
      </c>
      <c r="N2327" s="437" t="inlineStr"/>
      <c r="O2327" s="437" t="n">
        <v>7</v>
      </c>
      <c r="P2327" s="437" t="n"/>
      <c r="Q2327" s="437" t="n"/>
      <c r="R2327" s="437" t="n"/>
      <c r="S2327" s="437" t="n"/>
      <c r="T2327" s="437" t="n"/>
      <c r="U2327" s="437" t="n"/>
      <c r="V2327" s="437" t="n"/>
      <c r="W2327" s="437" t="n">
        <v>0</v>
      </c>
      <c r="X2327" s="437" t="n">
        <v>1</v>
      </c>
      <c r="Y2327" s="437" t="n">
        <v>0</v>
      </c>
      <c r="Z2327" s="437" t="n"/>
      <c r="AA2327" s="437" t="n"/>
      <c r="AB2327" s="437" t="n"/>
    </row>
    <row r="2328">
      <c r="A2328" s="437" t="n">
        <v>50</v>
      </c>
      <c r="B2328" s="437" t="n">
        <v>0</v>
      </c>
      <c r="C2328" s="437" t="n">
        <v>0</v>
      </c>
      <c r="D2328" s="437" t="n">
        <v>1</v>
      </c>
      <c r="E2328" s="437" t="n">
        <v>208</v>
      </c>
      <c r="F2328" s="437">
        <f>ROUND(Source!V2305,O2328)</f>
        <v/>
      </c>
      <c r="G2328" s="437" t="inlineStr">
        <is>
          <t>ТрудМаш</t>
        </is>
      </c>
      <c r="H2328" s="437" t="inlineStr">
        <is>
          <t>Трудозатраты машинистов</t>
        </is>
      </c>
      <c r="I2328" s="437" t="n"/>
      <c r="J2328" s="437" t="n"/>
      <c r="K2328" s="437" t="n">
        <v>208</v>
      </c>
      <c r="L2328" s="437" t="n">
        <v>22</v>
      </c>
      <c r="M2328" s="437" t="n">
        <v>3</v>
      </c>
      <c r="N2328" s="437" t="inlineStr"/>
      <c r="O2328" s="437" t="n">
        <v>7</v>
      </c>
      <c r="P2328" s="437" t="n"/>
      <c r="Q2328" s="437" t="n"/>
      <c r="R2328" s="437" t="n"/>
      <c r="S2328" s="437" t="n"/>
      <c r="T2328" s="437" t="n"/>
      <c r="U2328" s="437" t="n"/>
      <c r="V2328" s="437" t="n"/>
      <c r="W2328" s="437" t="n">
        <v>0</v>
      </c>
      <c r="X2328" s="437" t="n">
        <v>1</v>
      </c>
      <c r="Y2328" s="437" t="n">
        <v>0</v>
      </c>
      <c r="Z2328" s="437" t="n"/>
      <c r="AA2328" s="437" t="n"/>
      <c r="AB2328" s="437" t="n"/>
    </row>
    <row r="2329">
      <c r="A2329" s="437" t="n">
        <v>50</v>
      </c>
      <c r="B2329" s="437" t="n">
        <v>0</v>
      </c>
      <c r="C2329" s="437" t="n">
        <v>0</v>
      </c>
      <c r="D2329" s="437" t="n">
        <v>1</v>
      </c>
      <c r="E2329" s="437" t="n">
        <v>209</v>
      </c>
      <c r="F2329" s="437">
        <f>ROUND(Source!W2305,O2329)</f>
        <v/>
      </c>
      <c r="G2329" s="437" t="inlineStr">
        <is>
          <t>ТранспМат</t>
        </is>
      </c>
      <c r="H2329" s="437" t="inlineStr">
        <is>
          <t>Транспорт материалов</t>
        </is>
      </c>
      <c r="I2329" s="437" t="n"/>
      <c r="J2329" s="437" t="n"/>
      <c r="K2329" s="437" t="n">
        <v>209</v>
      </c>
      <c r="L2329" s="437" t="n">
        <v>23</v>
      </c>
      <c r="M2329" s="437" t="n">
        <v>3</v>
      </c>
      <c r="N2329" s="437" t="inlineStr"/>
      <c r="O2329" s="437" t="n">
        <v>0</v>
      </c>
      <c r="P2329" s="437" t="n"/>
      <c r="Q2329" s="437" t="n"/>
      <c r="R2329" s="437" t="n"/>
      <c r="S2329" s="437" t="n"/>
      <c r="T2329" s="437" t="n"/>
      <c r="U2329" s="437" t="n"/>
      <c r="V2329" s="437" t="n"/>
      <c r="W2329" s="437" t="n">
        <v>0</v>
      </c>
      <c r="X2329" s="437" t="n">
        <v>1</v>
      </c>
      <c r="Y2329" s="437" t="n">
        <v>0</v>
      </c>
      <c r="Z2329" s="437" t="n"/>
      <c r="AA2329" s="437" t="n"/>
      <c r="AB2329" s="437" t="n"/>
    </row>
    <row r="2330">
      <c r="A2330" s="437" t="n">
        <v>50</v>
      </c>
      <c r="B2330" s="437" t="n">
        <v>0</v>
      </c>
      <c r="C2330" s="437" t="n">
        <v>0</v>
      </c>
      <c r="D2330" s="437" t="n">
        <v>1</v>
      </c>
      <c r="E2330" s="437" t="n">
        <v>233</v>
      </c>
      <c r="F2330" s="437">
        <f>ROUND(Source!BD2305,O2330)</f>
        <v/>
      </c>
      <c r="G2330" s="437" t="inlineStr">
        <is>
          <t>Перевозка</t>
        </is>
      </c>
      <c r="H2330" s="437" t="inlineStr">
        <is>
          <t>Перевозка грузов</t>
        </is>
      </c>
      <c r="I2330" s="437" t="n"/>
      <c r="J2330" s="437" t="n"/>
      <c r="K2330" s="437" t="n">
        <v>233</v>
      </c>
      <c r="L2330" s="437" t="n">
        <v>24</v>
      </c>
      <c r="M2330" s="437" t="n">
        <v>3</v>
      </c>
      <c r="N2330" s="437" t="inlineStr"/>
      <c r="O2330" s="437" t="n">
        <v>0</v>
      </c>
      <c r="P2330" s="437" t="n"/>
      <c r="Q2330" s="437" t="n"/>
      <c r="R2330" s="437" t="n"/>
      <c r="S2330" s="437" t="n"/>
      <c r="T2330" s="437" t="n"/>
      <c r="U2330" s="437" t="n"/>
      <c r="V2330" s="437" t="n"/>
      <c r="W2330" s="437" t="n">
        <v>0</v>
      </c>
      <c r="X2330" s="437" t="n">
        <v>1</v>
      </c>
      <c r="Y2330" s="437" t="n">
        <v>0</v>
      </c>
      <c r="Z2330" s="437" t="n"/>
      <c r="AA2330" s="437" t="n"/>
      <c r="AB2330" s="437" t="n"/>
    </row>
    <row r="2331">
      <c r="A2331" s="437" t="n">
        <v>50</v>
      </c>
      <c r="B2331" s="437" t="n">
        <v>0</v>
      </c>
      <c r="C2331" s="437" t="n">
        <v>0</v>
      </c>
      <c r="D2331" s="437" t="n">
        <v>1</v>
      </c>
      <c r="E2331" s="437" t="n">
        <v>210</v>
      </c>
      <c r="F2331" s="437">
        <f>ROUND(Source!X2305,O2331)</f>
        <v/>
      </c>
      <c r="G2331" s="437" t="inlineStr">
        <is>
          <t>НР</t>
        </is>
      </c>
      <c r="H2331" s="437" t="inlineStr">
        <is>
          <t>Накладные расходы</t>
        </is>
      </c>
      <c r="I2331" s="437" t="n"/>
      <c r="J2331" s="437" t="n"/>
      <c r="K2331" s="437" t="n">
        <v>210</v>
      </c>
      <c r="L2331" s="437" t="n">
        <v>25</v>
      </c>
      <c r="M2331" s="437" t="n">
        <v>3</v>
      </c>
      <c r="N2331" s="437" t="inlineStr"/>
      <c r="O2331" s="437" t="n">
        <v>0</v>
      </c>
      <c r="P2331" s="437" t="n"/>
      <c r="Q2331" s="437" t="n"/>
      <c r="R2331" s="437" t="n"/>
      <c r="S2331" s="437" t="n"/>
      <c r="T2331" s="437" t="n"/>
      <c r="U2331" s="437" t="n"/>
      <c r="V2331" s="437" t="n"/>
      <c r="W2331" s="437" t="n">
        <v>0</v>
      </c>
      <c r="X2331" s="437" t="n">
        <v>1</v>
      </c>
      <c r="Y2331" s="437" t="n">
        <v>0</v>
      </c>
      <c r="Z2331" s="437" t="n"/>
      <c r="AA2331" s="437" t="n"/>
      <c r="AB2331" s="437" t="n"/>
    </row>
    <row r="2332">
      <c r="A2332" s="437" t="n">
        <v>50</v>
      </c>
      <c r="B2332" s="437" t="n">
        <v>0</v>
      </c>
      <c r="C2332" s="437" t="n">
        <v>0</v>
      </c>
      <c r="D2332" s="437" t="n">
        <v>1</v>
      </c>
      <c r="E2332" s="437" t="n">
        <v>211</v>
      </c>
      <c r="F2332" s="437">
        <f>ROUND(Source!Y2305,O2332)</f>
        <v/>
      </c>
      <c r="G2332" s="437" t="inlineStr">
        <is>
          <t>СмПриб</t>
        </is>
      </c>
      <c r="H2332" s="437" t="inlineStr">
        <is>
          <t>Сметная прибыль</t>
        </is>
      </c>
      <c r="I2332" s="437" t="n"/>
      <c r="J2332" s="437" t="n"/>
      <c r="K2332" s="437" t="n">
        <v>211</v>
      </c>
      <c r="L2332" s="437" t="n">
        <v>26</v>
      </c>
      <c r="M2332" s="437" t="n">
        <v>3</v>
      </c>
      <c r="N2332" s="437" t="inlineStr"/>
      <c r="O2332" s="437" t="n">
        <v>0</v>
      </c>
      <c r="P2332" s="437" t="n"/>
      <c r="Q2332" s="437" t="n"/>
      <c r="R2332" s="437" t="n"/>
      <c r="S2332" s="437" t="n"/>
      <c r="T2332" s="437" t="n"/>
      <c r="U2332" s="437" t="n"/>
      <c r="V2332" s="437" t="n"/>
      <c r="W2332" s="437" t="n">
        <v>0</v>
      </c>
      <c r="X2332" s="437" t="n">
        <v>1</v>
      </c>
      <c r="Y2332" s="437" t="n">
        <v>0</v>
      </c>
      <c r="Z2332" s="437" t="n"/>
      <c r="AA2332" s="437" t="n"/>
      <c r="AB2332" s="437" t="n"/>
    </row>
    <row r="2333">
      <c r="A2333" s="437" t="n">
        <v>50</v>
      </c>
      <c r="B2333" s="437" t="n">
        <v>0</v>
      </c>
      <c r="C2333" s="437" t="n">
        <v>0</v>
      </c>
      <c r="D2333" s="437" t="n">
        <v>1</v>
      </c>
      <c r="E2333" s="437" t="n">
        <v>224</v>
      </c>
      <c r="F2333" s="437">
        <f>ROUND(Source!AR2305,O2333)</f>
        <v/>
      </c>
      <c r="G2333" s="437" t="inlineStr">
        <is>
          <t>Всего</t>
        </is>
      </c>
      <c r="H2333" s="437" t="inlineStr">
        <is>
          <t>Всего с НР и СП</t>
        </is>
      </c>
      <c r="I2333" s="437" t="n"/>
      <c r="J2333" s="437" t="n"/>
      <c r="K2333" s="437" t="n">
        <v>224</v>
      </c>
      <c r="L2333" s="437" t="n">
        <v>27</v>
      </c>
      <c r="M2333" s="437" t="n">
        <v>3</v>
      </c>
      <c r="N2333" s="437" t="inlineStr"/>
      <c r="O2333" s="437" t="n">
        <v>0</v>
      </c>
      <c r="P2333" s="437" t="n"/>
      <c r="Q2333" s="437" t="n"/>
      <c r="R2333" s="437" t="n"/>
      <c r="S2333" s="437" t="n"/>
      <c r="T2333" s="437" t="n"/>
      <c r="U2333" s="437" t="n"/>
      <c r="V2333" s="437" t="n"/>
      <c r="W2333" s="437" t="n">
        <v>0</v>
      </c>
      <c r="X2333" s="437" t="n">
        <v>1</v>
      </c>
      <c r="Y2333" s="437" t="n">
        <v>0</v>
      </c>
      <c r="Z2333" s="437" t="n"/>
      <c r="AA2333" s="437" t="n"/>
      <c r="AB2333" s="437" t="n"/>
    </row>
    <row r="2334">
      <c r="A2334" s="437" t="n">
        <v>50</v>
      </c>
      <c r="B2334" s="437" t="n">
        <v>0</v>
      </c>
      <c r="C2334" s="437" t="n">
        <v>0</v>
      </c>
      <c r="D2334" s="437" t="n">
        <v>2</v>
      </c>
      <c r="E2334" s="437" t="n">
        <v>0</v>
      </c>
      <c r="F2334" s="437">
        <f>ROUND(F2333,O2334)</f>
        <v/>
      </c>
      <c r="G2334" s="437" t="inlineStr">
        <is>
          <t>и1</t>
        </is>
      </c>
      <c r="H2334" s="437" t="inlineStr">
        <is>
          <t>Итого</t>
        </is>
      </c>
      <c r="I2334" s="437" t="n"/>
      <c r="J2334" s="437" t="n"/>
      <c r="K2334" s="437" t="n">
        <v>212</v>
      </c>
      <c r="L2334" s="437" t="n">
        <v>28</v>
      </c>
      <c r="M2334" s="437" t="n">
        <v>0</v>
      </c>
      <c r="N2334" s="437" t="inlineStr"/>
      <c r="O2334" s="437" t="n">
        <v>0</v>
      </c>
      <c r="P2334" s="437" t="n"/>
      <c r="Q2334" s="437" t="n"/>
      <c r="R2334" s="437" t="n"/>
      <c r="S2334" s="437" t="n"/>
      <c r="T2334" s="437" t="n"/>
      <c r="U2334" s="437" t="n"/>
      <c r="V2334" s="437" t="n"/>
      <c r="W2334" s="437" t="n">
        <v>0</v>
      </c>
      <c r="X2334" s="437" t="n">
        <v>1</v>
      </c>
      <c r="Y2334" s="437" t="n">
        <v>0</v>
      </c>
      <c r="Z2334" s="437" t="n"/>
      <c r="AA2334" s="437" t="n"/>
      <c r="AB2334" s="437" t="n"/>
    </row>
    <row r="2335">
      <c r="A2335" s="437" t="n">
        <v>50</v>
      </c>
      <c r="B2335" s="437" t="n">
        <v>0</v>
      </c>
      <c r="C2335" s="437" t="n">
        <v>0</v>
      </c>
      <c r="D2335" s="437" t="n">
        <v>2</v>
      </c>
      <c r="E2335" s="437" t="n">
        <v>0</v>
      </c>
      <c r="F2335" s="437">
        <f>ROUND(F2334*0.22,O2335)</f>
        <v/>
      </c>
      <c r="G2335" s="437" t="inlineStr">
        <is>
          <t>и2</t>
        </is>
      </c>
      <c r="H2335" s="437" t="inlineStr">
        <is>
          <t>НДС 22%</t>
        </is>
      </c>
      <c r="I2335" s="437" t="n"/>
      <c r="J2335" s="437" t="n"/>
      <c r="K2335" s="437" t="n">
        <v>212</v>
      </c>
      <c r="L2335" s="437" t="n">
        <v>29</v>
      </c>
      <c r="M2335" s="437" t="n">
        <v>0</v>
      </c>
      <c r="N2335" s="437" t="inlineStr"/>
      <c r="O2335" s="437" t="n">
        <v>0</v>
      </c>
      <c r="P2335" s="437" t="n"/>
      <c r="Q2335" s="437" t="n"/>
      <c r="R2335" s="437" t="n"/>
      <c r="S2335" s="437" t="n"/>
      <c r="T2335" s="437" t="n"/>
      <c r="U2335" s="437" t="n"/>
      <c r="V2335" s="437" t="n"/>
      <c r="W2335" s="437" t="n">
        <v>0</v>
      </c>
      <c r="X2335" s="437" t="n">
        <v>1</v>
      </c>
      <c r="Y2335" s="437" t="n">
        <v>0</v>
      </c>
      <c r="Z2335" s="437" t="n"/>
      <c r="AA2335" s="437" t="n"/>
      <c r="AB2335" s="437" t="n"/>
    </row>
    <row r="2336">
      <c r="A2336" s="437" t="n">
        <v>50</v>
      </c>
      <c r="B2336" s="437" t="n">
        <v>0</v>
      </c>
      <c r="C2336" s="437" t="n">
        <v>0</v>
      </c>
      <c r="D2336" s="437" t="n">
        <v>2</v>
      </c>
      <c r="E2336" s="437" t="n">
        <v>213</v>
      </c>
      <c r="F2336" s="437">
        <f>ROUND(F2334+F2335,O2336)</f>
        <v/>
      </c>
      <c r="G2336" s="437" t="inlineStr">
        <is>
          <t>и3</t>
        </is>
      </c>
      <c r="H2336" s="437" t="inlineStr">
        <is>
          <t>Всего</t>
        </is>
      </c>
      <c r="I2336" s="437" t="n"/>
      <c r="J2336" s="437" t="n"/>
      <c r="K2336" s="437" t="n">
        <v>212</v>
      </c>
      <c r="L2336" s="437" t="n">
        <v>30</v>
      </c>
      <c r="M2336" s="437" t="n">
        <v>0</v>
      </c>
      <c r="N2336" s="437" t="inlineStr"/>
      <c r="O2336" s="437" t="n">
        <v>0</v>
      </c>
      <c r="P2336" s="437" t="n"/>
      <c r="Q2336" s="437" t="n"/>
      <c r="R2336" s="437" t="n"/>
      <c r="S2336" s="437" t="n"/>
      <c r="T2336" s="437" t="n"/>
      <c r="U2336" s="437" t="n"/>
      <c r="V2336" s="437" t="n"/>
      <c r="W2336" s="437" t="n">
        <v>0</v>
      </c>
      <c r="X2336" s="437" t="n">
        <v>1</v>
      </c>
      <c r="Y2336" s="437" t="n">
        <v>0</v>
      </c>
      <c r="Z2336" s="437" t="n"/>
      <c r="AA2336" s="437" t="n"/>
      <c r="AB2336" s="437" t="n"/>
    </row>
    <row r="2337"/>
    <row r="2338">
      <c r="A2338" s="434" t="n">
        <v>3</v>
      </c>
      <c r="B2338" s="434" t="n">
        <v>0</v>
      </c>
      <c r="C2338" s="434" t="n"/>
      <c r="D2338" s="434">
        <f>ROW(A2352)</f>
        <v/>
      </c>
      <c r="E2338" s="434" t="n"/>
      <c r="F2338" s="434" t="inlineStr">
        <is>
          <t>Новая локальная смета</t>
        </is>
      </c>
      <c r="G2338" s="434" t="inlineStr">
        <is>
          <t>Первомайская 17</t>
        </is>
      </c>
      <c r="H2338" s="434" t="inlineStr"/>
      <c r="I2338" s="434" t="n">
        <v>0</v>
      </c>
      <c r="J2338" s="434" t="inlineStr"/>
      <c r="K2338" s="434" t="n">
        <v>-1</v>
      </c>
      <c r="L2338" s="434" t="inlineStr">
        <is>
          <t>Новая локальная смета</t>
        </is>
      </c>
      <c r="M2338" s="434" t="inlineStr"/>
      <c r="N2338" s="434" t="n"/>
      <c r="O2338" s="434" t="n"/>
      <c r="P2338" s="434" t="n"/>
      <c r="Q2338" s="434" t="n"/>
      <c r="R2338" s="434" t="n"/>
      <c r="S2338" s="434" t="n">
        <v>0</v>
      </c>
      <c r="T2338" s="434" t="n"/>
      <c r="U2338" s="434" t="inlineStr"/>
      <c r="V2338" s="434" t="n">
        <v>0</v>
      </c>
      <c r="W2338" s="434" t="n"/>
      <c r="X2338" s="434" t="n"/>
      <c r="Y2338" s="434" t="n"/>
      <c r="Z2338" s="434" t="n"/>
      <c r="AA2338" s="434" t="n"/>
      <c r="AB2338" s="434" t="inlineStr"/>
      <c r="AC2338" s="434" t="inlineStr"/>
      <c r="AD2338" s="434" t="inlineStr"/>
      <c r="AE2338" s="434" t="inlineStr"/>
      <c r="AF2338" s="434" t="inlineStr"/>
      <c r="AG2338" s="434" t="inlineStr"/>
      <c r="AH2338" s="434" t="n"/>
      <c r="AI2338" s="434" t="n"/>
      <c r="AJ2338" s="434" t="n"/>
      <c r="AK2338" s="434" t="n"/>
      <c r="AL2338" s="434" t="n"/>
      <c r="AM2338" s="434" t="n"/>
      <c r="AN2338" s="434" t="n"/>
      <c r="AO2338" s="434" t="n"/>
      <c r="AP2338" s="434" t="inlineStr"/>
      <c r="AQ2338" s="434" t="inlineStr"/>
      <c r="AR2338" s="434" t="inlineStr"/>
      <c r="AS2338" s="434" t="n"/>
      <c r="AT2338" s="434" t="n"/>
      <c r="AU2338" s="434" t="n"/>
      <c r="AV2338" s="434" t="n"/>
      <c r="AW2338" s="434" t="n"/>
      <c r="AX2338" s="434" t="n"/>
      <c r="AY2338" s="434" t="n"/>
      <c r="AZ2338" s="434" t="inlineStr"/>
      <c r="BA2338" s="434" t="n"/>
      <c r="BB2338" s="434" t="inlineStr"/>
      <c r="BC2338" s="434" t="inlineStr"/>
      <c r="BD2338" s="434" t="inlineStr"/>
      <c r="BE2338" s="434" t="inlineStr"/>
      <c r="BF2338" s="434" t="inlineStr"/>
      <c r="BG2338" s="434" t="inlineStr"/>
      <c r="BH2338" s="434" t="inlineStr"/>
      <c r="BI2338" s="434" t="inlineStr"/>
      <c r="BJ2338" s="434" t="inlineStr"/>
      <c r="BK2338" s="434" t="inlineStr"/>
      <c r="BL2338" s="434" t="inlineStr"/>
      <c r="BM2338" s="434" t="inlineStr"/>
      <c r="BN2338" s="434" t="inlineStr"/>
      <c r="BO2338" s="434" t="inlineStr"/>
      <c r="BP2338" s="434" t="inlineStr"/>
      <c r="BQ2338" s="434" t="n"/>
      <c r="BR2338" s="434" t="n"/>
      <c r="BS2338" s="434" t="n"/>
      <c r="BT2338" s="434" t="n"/>
      <c r="BU2338" s="434" t="n"/>
      <c r="BV2338" s="434" t="n"/>
      <c r="BW2338" s="434" t="n"/>
      <c r="BX2338" s="434" t="n">
        <v>0</v>
      </c>
      <c r="BY2338" s="434" t="n"/>
      <c r="BZ2338" s="434" t="n"/>
      <c r="CA2338" s="434" t="n"/>
      <c r="CB2338" s="434" t="n"/>
      <c r="CC2338" s="434" t="n"/>
      <c r="CD2338" s="434" t="n"/>
      <c r="CE2338" s="434" t="n"/>
      <c r="CF2338" s="434" t="n">
        <v>0</v>
      </c>
      <c r="CG2338" s="434" t="n">
        <v>0</v>
      </c>
      <c r="CH2338" s="434" t="n"/>
      <c r="CI2338" s="434" t="inlineStr"/>
      <c r="CJ2338" s="434" t="inlineStr"/>
      <c r="CK2338" t="inlineStr"/>
      <c r="CL2338" t="inlineStr"/>
      <c r="CM2338" t="inlineStr"/>
      <c r="CN2338" t="inlineStr"/>
      <c r="CO2338" t="inlineStr"/>
      <c r="CP2338" t="inlineStr"/>
      <c r="CQ2338" t="inlineStr"/>
    </row>
    <row r="2339"/>
    <row r="2340">
      <c r="A2340" s="435" t="n">
        <v>52</v>
      </c>
      <c r="B2340" s="435">
        <f>B2352</f>
        <v/>
      </c>
      <c r="C2340" s="435">
        <f>C2352</f>
        <v/>
      </c>
      <c r="D2340" s="435">
        <f>D2352</f>
        <v/>
      </c>
      <c r="E2340" s="435">
        <f>E2352</f>
        <v/>
      </c>
      <c r="F2340" s="435">
        <f>F2352</f>
        <v/>
      </c>
      <c r="G2340" s="435">
        <f>G2352</f>
        <v/>
      </c>
      <c r="H2340" s="435" t="n"/>
      <c r="I2340" s="435" t="n"/>
      <c r="J2340" s="435" t="n"/>
      <c r="K2340" s="435" t="n"/>
      <c r="L2340" s="435" t="n"/>
      <c r="M2340" s="435" t="n"/>
      <c r="N2340" s="435" t="n"/>
      <c r="O2340" s="435">
        <f>O2352</f>
        <v/>
      </c>
      <c r="P2340" s="435">
        <f>P2352</f>
        <v/>
      </c>
      <c r="Q2340" s="435">
        <f>Q2352</f>
        <v/>
      </c>
      <c r="R2340" s="435">
        <f>R2352</f>
        <v/>
      </c>
      <c r="S2340" s="435">
        <f>S2352</f>
        <v/>
      </c>
      <c r="T2340" s="435">
        <f>T2352</f>
        <v/>
      </c>
      <c r="U2340" s="435">
        <f>U2352</f>
        <v/>
      </c>
      <c r="V2340" s="435">
        <f>V2352</f>
        <v/>
      </c>
      <c r="W2340" s="435">
        <f>W2352</f>
        <v/>
      </c>
      <c r="X2340" s="435">
        <f>X2352</f>
        <v/>
      </c>
      <c r="Y2340" s="435">
        <f>Y2352</f>
        <v/>
      </c>
      <c r="Z2340" s="435">
        <f>Z2352</f>
        <v/>
      </c>
      <c r="AA2340" s="435">
        <f>AA2352</f>
        <v/>
      </c>
      <c r="AB2340" s="435">
        <f>AB2352</f>
        <v/>
      </c>
      <c r="AC2340" s="435">
        <f>AC2352</f>
        <v/>
      </c>
      <c r="AD2340" s="435">
        <f>AD2352</f>
        <v/>
      </c>
      <c r="AE2340" s="435">
        <f>AE2352</f>
        <v/>
      </c>
      <c r="AF2340" s="435">
        <f>AF2352</f>
        <v/>
      </c>
      <c r="AG2340" s="435">
        <f>AG2352</f>
        <v/>
      </c>
      <c r="AH2340" s="435">
        <f>AH2352</f>
        <v/>
      </c>
      <c r="AI2340" s="435">
        <f>AI2352</f>
        <v/>
      </c>
      <c r="AJ2340" s="435">
        <f>AJ2352</f>
        <v/>
      </c>
      <c r="AK2340" s="435">
        <f>AK2352</f>
        <v/>
      </c>
      <c r="AL2340" s="435">
        <f>AL2352</f>
        <v/>
      </c>
      <c r="AM2340" s="435">
        <f>AM2352</f>
        <v/>
      </c>
      <c r="AN2340" s="435">
        <f>AN2352</f>
        <v/>
      </c>
      <c r="AO2340" s="435">
        <f>AO2352</f>
        <v/>
      </c>
      <c r="AP2340" s="435">
        <f>AP2352</f>
        <v/>
      </c>
      <c r="AQ2340" s="435">
        <f>AQ2352</f>
        <v/>
      </c>
      <c r="AR2340" s="435">
        <f>AR2352</f>
        <v/>
      </c>
      <c r="AS2340" s="435">
        <f>AS2352</f>
        <v/>
      </c>
      <c r="AT2340" s="435">
        <f>AT2352</f>
        <v/>
      </c>
      <c r="AU2340" s="435">
        <f>AU2352</f>
        <v/>
      </c>
      <c r="AV2340" s="435">
        <f>AV2352</f>
        <v/>
      </c>
      <c r="AW2340" s="435">
        <f>AW2352</f>
        <v/>
      </c>
      <c r="AX2340" s="435">
        <f>AX2352</f>
        <v/>
      </c>
      <c r="AY2340" s="435">
        <f>AY2352</f>
        <v/>
      </c>
      <c r="AZ2340" s="435">
        <f>AZ2352</f>
        <v/>
      </c>
      <c r="BA2340" s="435">
        <f>BA2352</f>
        <v/>
      </c>
      <c r="BB2340" s="435">
        <f>BB2352</f>
        <v/>
      </c>
      <c r="BC2340" s="435">
        <f>BC2352</f>
        <v/>
      </c>
      <c r="BD2340" s="435">
        <f>BD2352</f>
        <v/>
      </c>
      <c r="BE2340" s="435">
        <f>BE2352</f>
        <v/>
      </c>
      <c r="BF2340" s="435">
        <f>BF2352</f>
        <v/>
      </c>
      <c r="BG2340" s="435">
        <f>BG2352</f>
        <v/>
      </c>
      <c r="BH2340" s="435">
        <f>BH2352</f>
        <v/>
      </c>
      <c r="BI2340" s="435">
        <f>BI2352</f>
        <v/>
      </c>
      <c r="BJ2340" s="435">
        <f>BJ2352</f>
        <v/>
      </c>
      <c r="BK2340" s="435">
        <f>BK2352</f>
        <v/>
      </c>
      <c r="BL2340" s="435">
        <f>BL2352</f>
        <v/>
      </c>
      <c r="BM2340" s="435">
        <f>BM2352</f>
        <v/>
      </c>
      <c r="BN2340" s="435">
        <f>BN2352</f>
        <v/>
      </c>
      <c r="BO2340" s="435">
        <f>BO2352</f>
        <v/>
      </c>
      <c r="BP2340" s="435">
        <f>BP2352</f>
        <v/>
      </c>
      <c r="BQ2340" s="435">
        <f>BQ2352</f>
        <v/>
      </c>
      <c r="BR2340" s="435">
        <f>BR2352</f>
        <v/>
      </c>
      <c r="BS2340" s="435">
        <f>BS2352</f>
        <v/>
      </c>
      <c r="BT2340" s="435">
        <f>BT2352</f>
        <v/>
      </c>
      <c r="BU2340" s="435">
        <f>BU2352</f>
        <v/>
      </c>
      <c r="BV2340" s="435">
        <f>BV2352</f>
        <v/>
      </c>
      <c r="BW2340" s="435">
        <f>BW2352</f>
        <v/>
      </c>
      <c r="BX2340" s="435">
        <f>BX2352</f>
        <v/>
      </c>
      <c r="BY2340" s="435">
        <f>BY2352</f>
        <v/>
      </c>
      <c r="BZ2340" s="435">
        <f>BZ2352</f>
        <v/>
      </c>
      <c r="CA2340" s="435">
        <f>CA2352</f>
        <v/>
      </c>
      <c r="CB2340" s="435">
        <f>CB2352</f>
        <v/>
      </c>
      <c r="CC2340" s="435">
        <f>CC2352</f>
        <v/>
      </c>
      <c r="CD2340" s="435">
        <f>CD2352</f>
        <v/>
      </c>
      <c r="CE2340" s="435">
        <f>CE2352</f>
        <v/>
      </c>
      <c r="CF2340" s="435">
        <f>CF2352</f>
        <v/>
      </c>
      <c r="CG2340" s="435">
        <f>CG2352</f>
        <v/>
      </c>
      <c r="CH2340" s="435">
        <f>CH2352</f>
        <v/>
      </c>
      <c r="CI2340" s="435">
        <f>CI2352</f>
        <v/>
      </c>
      <c r="CJ2340" s="435">
        <f>CJ2352</f>
        <v/>
      </c>
      <c r="CK2340" s="435">
        <f>CK2352</f>
        <v/>
      </c>
      <c r="CL2340" s="435">
        <f>CL2352</f>
        <v/>
      </c>
      <c r="CM2340" s="435">
        <f>CM2352</f>
        <v/>
      </c>
      <c r="CN2340" s="435">
        <f>CN2352</f>
        <v/>
      </c>
      <c r="CO2340" s="435">
        <f>CO2352</f>
        <v/>
      </c>
      <c r="CP2340" s="435">
        <f>CP2352</f>
        <v/>
      </c>
      <c r="CQ2340" s="435">
        <f>CQ2352</f>
        <v/>
      </c>
      <c r="CR2340" s="435">
        <f>CR2352</f>
        <v/>
      </c>
      <c r="CS2340" s="435">
        <f>CS2352</f>
        <v/>
      </c>
      <c r="CT2340" s="435">
        <f>CT2352</f>
        <v/>
      </c>
      <c r="CU2340" s="435">
        <f>CU2352</f>
        <v/>
      </c>
      <c r="CV2340" s="435">
        <f>CV2352</f>
        <v/>
      </c>
      <c r="CW2340" s="435">
        <f>CW2352</f>
        <v/>
      </c>
      <c r="CX2340" s="435">
        <f>CX2352</f>
        <v/>
      </c>
      <c r="CY2340" s="435">
        <f>CY2352</f>
        <v/>
      </c>
      <c r="CZ2340" s="435">
        <f>CZ2352</f>
        <v/>
      </c>
      <c r="DA2340" s="435">
        <f>DA2352</f>
        <v/>
      </c>
      <c r="DB2340" s="435">
        <f>DB2352</f>
        <v/>
      </c>
      <c r="DC2340" s="435">
        <f>DC2352</f>
        <v/>
      </c>
      <c r="DD2340" s="435">
        <f>DD2352</f>
        <v/>
      </c>
      <c r="DE2340" s="435">
        <f>DE2352</f>
        <v/>
      </c>
      <c r="DF2340" s="435">
        <f>DF2352</f>
        <v/>
      </c>
      <c r="DG2340" s="436">
        <f>DG2352</f>
        <v/>
      </c>
      <c r="DH2340" s="436">
        <f>DH2352</f>
        <v/>
      </c>
      <c r="DI2340" s="436">
        <f>DI2352</f>
        <v/>
      </c>
      <c r="DJ2340" s="436">
        <f>DJ2352</f>
        <v/>
      </c>
      <c r="DK2340" s="436">
        <f>DK2352</f>
        <v/>
      </c>
      <c r="DL2340" s="436">
        <f>DL2352</f>
        <v/>
      </c>
      <c r="DM2340" s="436">
        <f>DM2352</f>
        <v/>
      </c>
      <c r="DN2340" s="436">
        <f>DN2352</f>
        <v/>
      </c>
      <c r="DO2340" s="436">
        <f>DO2352</f>
        <v/>
      </c>
      <c r="DP2340" s="436">
        <f>DP2352</f>
        <v/>
      </c>
      <c r="DQ2340" s="436">
        <f>DQ2352</f>
        <v/>
      </c>
      <c r="DR2340" s="436">
        <f>DR2352</f>
        <v/>
      </c>
      <c r="DS2340" s="436">
        <f>DS2352</f>
        <v/>
      </c>
      <c r="DT2340" s="436">
        <f>DT2352</f>
        <v/>
      </c>
      <c r="DU2340" s="436">
        <f>DU2352</f>
        <v/>
      </c>
      <c r="DV2340" s="436">
        <f>DV2352</f>
        <v/>
      </c>
      <c r="DW2340" s="436">
        <f>DW2352</f>
        <v/>
      </c>
      <c r="DX2340" s="436">
        <f>DX2352</f>
        <v/>
      </c>
      <c r="DY2340" s="436">
        <f>DY2352</f>
        <v/>
      </c>
      <c r="DZ2340" s="436">
        <f>DZ2352</f>
        <v/>
      </c>
      <c r="EA2340" s="436">
        <f>EA2352</f>
        <v/>
      </c>
      <c r="EB2340" s="436">
        <f>EB2352</f>
        <v/>
      </c>
      <c r="EC2340" s="436">
        <f>EC2352</f>
        <v/>
      </c>
      <c r="ED2340" s="436">
        <f>ED2352</f>
        <v/>
      </c>
      <c r="EE2340" s="436">
        <f>EE2352</f>
        <v/>
      </c>
      <c r="EF2340" s="436">
        <f>EF2352</f>
        <v/>
      </c>
      <c r="EG2340" s="436">
        <f>EG2352</f>
        <v/>
      </c>
      <c r="EH2340" s="436">
        <f>EH2352</f>
        <v/>
      </c>
      <c r="EI2340" s="436">
        <f>EI2352</f>
        <v/>
      </c>
      <c r="EJ2340" s="436">
        <f>EJ2352</f>
        <v/>
      </c>
      <c r="EK2340" s="436">
        <f>EK2352</f>
        <v/>
      </c>
      <c r="EL2340" s="436">
        <f>EL2352</f>
        <v/>
      </c>
      <c r="EM2340" s="436">
        <f>EM2352</f>
        <v/>
      </c>
      <c r="EN2340" s="436">
        <f>EN2352</f>
        <v/>
      </c>
      <c r="EO2340" s="436">
        <f>EO2352</f>
        <v/>
      </c>
      <c r="EP2340" s="436">
        <f>EP2352</f>
        <v/>
      </c>
      <c r="EQ2340" s="436">
        <f>EQ2352</f>
        <v/>
      </c>
      <c r="ER2340" s="436">
        <f>ER2352</f>
        <v/>
      </c>
      <c r="ES2340" s="436">
        <f>ES2352</f>
        <v/>
      </c>
      <c r="ET2340" s="436">
        <f>ET2352</f>
        <v/>
      </c>
      <c r="EU2340" s="436">
        <f>EU2352</f>
        <v/>
      </c>
      <c r="EV2340" s="436">
        <f>EV2352</f>
        <v/>
      </c>
      <c r="EW2340" s="436">
        <f>EW2352</f>
        <v/>
      </c>
      <c r="EX2340" s="436">
        <f>EX2352</f>
        <v/>
      </c>
      <c r="EY2340" s="436">
        <f>EY2352</f>
        <v/>
      </c>
      <c r="EZ2340" s="436">
        <f>EZ2352</f>
        <v/>
      </c>
      <c r="FA2340" s="436">
        <f>FA2352</f>
        <v/>
      </c>
      <c r="FB2340" s="436">
        <f>FB2352</f>
        <v/>
      </c>
      <c r="FC2340" s="436">
        <f>FC2352</f>
        <v/>
      </c>
      <c r="FD2340" s="436">
        <f>FD2352</f>
        <v/>
      </c>
      <c r="FE2340" s="436">
        <f>FE2352</f>
        <v/>
      </c>
      <c r="FF2340" s="436">
        <f>FF2352</f>
        <v/>
      </c>
      <c r="FG2340" s="436">
        <f>FG2352</f>
        <v/>
      </c>
      <c r="FH2340" s="436">
        <f>FH2352</f>
        <v/>
      </c>
      <c r="FI2340" s="436">
        <f>FI2352</f>
        <v/>
      </c>
      <c r="FJ2340" s="436">
        <f>FJ2352</f>
        <v/>
      </c>
      <c r="FK2340" s="436">
        <f>FK2352</f>
        <v/>
      </c>
      <c r="FL2340" s="436">
        <f>FL2352</f>
        <v/>
      </c>
      <c r="FM2340" s="436">
        <f>FM2352</f>
        <v/>
      </c>
      <c r="FN2340" s="436">
        <f>FN2352</f>
        <v/>
      </c>
      <c r="FO2340" s="436">
        <f>FO2352</f>
        <v/>
      </c>
      <c r="FP2340" s="436">
        <f>FP2352</f>
        <v/>
      </c>
      <c r="FQ2340" s="436">
        <f>FQ2352</f>
        <v/>
      </c>
      <c r="FR2340" s="436">
        <f>FR2352</f>
        <v/>
      </c>
      <c r="FS2340" s="436">
        <f>FS2352</f>
        <v/>
      </c>
      <c r="FT2340" s="436">
        <f>FT2352</f>
        <v/>
      </c>
      <c r="FU2340" s="436">
        <f>FU2352</f>
        <v/>
      </c>
      <c r="FV2340" s="436">
        <f>FV2352</f>
        <v/>
      </c>
      <c r="FW2340" s="436">
        <f>FW2352</f>
        <v/>
      </c>
      <c r="FX2340" s="436">
        <f>FX2352</f>
        <v/>
      </c>
      <c r="FY2340" s="436">
        <f>FY2352</f>
        <v/>
      </c>
      <c r="FZ2340" s="436">
        <f>FZ2352</f>
        <v/>
      </c>
      <c r="GA2340" s="436">
        <f>GA2352</f>
        <v/>
      </c>
      <c r="GB2340" s="436">
        <f>GB2352</f>
        <v/>
      </c>
      <c r="GC2340" s="436">
        <f>GC2352</f>
        <v/>
      </c>
      <c r="GD2340" s="436">
        <f>GD2352</f>
        <v/>
      </c>
      <c r="GE2340" s="436">
        <f>GE2352</f>
        <v/>
      </c>
      <c r="GF2340" s="436">
        <f>GF2352</f>
        <v/>
      </c>
      <c r="GG2340" s="436">
        <f>GG2352</f>
        <v/>
      </c>
      <c r="GH2340" s="436">
        <f>GH2352</f>
        <v/>
      </c>
      <c r="GI2340" s="436">
        <f>GI2352</f>
        <v/>
      </c>
      <c r="GJ2340" s="436">
        <f>GJ2352</f>
        <v/>
      </c>
      <c r="GK2340" s="436">
        <f>GK2352</f>
        <v/>
      </c>
      <c r="GL2340" s="436">
        <f>GL2352</f>
        <v/>
      </c>
      <c r="GM2340" s="436">
        <f>GM2352</f>
        <v/>
      </c>
      <c r="GN2340" s="436">
        <f>GN2352</f>
        <v/>
      </c>
      <c r="GO2340" s="436">
        <f>GO2352</f>
        <v/>
      </c>
      <c r="GP2340" s="436">
        <f>GP2352</f>
        <v/>
      </c>
      <c r="GQ2340" s="436">
        <f>GQ2352</f>
        <v/>
      </c>
      <c r="GR2340" s="436">
        <f>GR2352</f>
        <v/>
      </c>
      <c r="GS2340" s="436">
        <f>GS2352</f>
        <v/>
      </c>
      <c r="GT2340" s="436">
        <f>GT2352</f>
        <v/>
      </c>
      <c r="GU2340" s="436">
        <f>GU2352</f>
        <v/>
      </c>
      <c r="GV2340" s="436">
        <f>GV2352</f>
        <v/>
      </c>
      <c r="GW2340" s="436">
        <f>GW2352</f>
        <v/>
      </c>
      <c r="GX2340" s="436">
        <f>GX2352</f>
        <v/>
      </c>
    </row>
    <row r="2341"/>
    <row r="2342">
      <c r="A2342" t="n">
        <v>17</v>
      </c>
      <c r="B2342" t="n">
        <v>0</v>
      </c>
      <c r="C2342">
        <f>ROW(SmtRes!A939)</f>
        <v/>
      </c>
      <c r="D2342">
        <f>ROW(EtalonRes!A865)</f>
        <v/>
      </c>
      <c r="E2342" t="inlineStr">
        <is>
          <t>1</t>
        </is>
      </c>
      <c r="F2342" t="inlineStr">
        <is>
          <t>16-07-005-1</t>
        </is>
      </c>
      <c r="G2342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342" t="inlineStr">
        <is>
          <t>100 м трубопровода</t>
        </is>
      </c>
      <c r="I2342">
        <f>ROUND(ROUND(45/100,4),7)</f>
        <v/>
      </c>
      <c r="J2342" t="n">
        <v>0</v>
      </c>
      <c r="K2342">
        <f>ROUND(ROUND(45/100,4),7)</f>
        <v/>
      </c>
      <c r="O2342">
        <f>ROUND(CP2342,0)</f>
        <v/>
      </c>
      <c r="P2342">
        <f>ROUND(CQ2342*I2342,0)</f>
        <v/>
      </c>
      <c r="Q2342">
        <f>(ROUND((ROUND(((ET2342)*I2342),0)*BB2342),0)+ROUND((ROUND(((AE2342-(EU2342))*I2342),0)*BS2342),0))</f>
        <v/>
      </c>
      <c r="R2342">
        <f>(ROUND((ROUND(((EU2342)*I2342),0)*BS2342),0)+ROUND((ROUND(((AE2342-(EU2342))*I2342),0)*BS2342),0))</f>
        <v/>
      </c>
      <c r="S2342">
        <f>ROUND(CT2342*I2342,0)</f>
        <v/>
      </c>
      <c r="T2342">
        <f>ROUND(CU2342*I2342,0)</f>
        <v/>
      </c>
      <c r="U2342">
        <f>ROUND(CV2342*I2342,7)</f>
        <v/>
      </c>
      <c r="V2342">
        <f>ROUND(CW2342*I2342,7)</f>
        <v/>
      </c>
      <c r="W2342">
        <f>ROUND(CX2342*I2342,0)</f>
        <v/>
      </c>
      <c r="X2342">
        <f>ROUND(CY2342,0)</f>
        <v/>
      </c>
      <c r="Y2342">
        <f>ROUND(CZ2342,0)</f>
        <v/>
      </c>
      <c r="AA2342" t="n">
        <v>78869116</v>
      </c>
      <c r="AB2342">
        <f>ROUND((AC2342+AD2342+AF2342),2)</f>
        <v/>
      </c>
      <c r="AC2342">
        <f>ROUND((ES2342),2)</f>
        <v/>
      </c>
      <c r="AD2342">
        <f>ROUND((((ET2342)-(EU2342))+AE2342),2)</f>
        <v/>
      </c>
      <c r="AE2342">
        <f>ROUND((EU2342),2)</f>
        <v/>
      </c>
      <c r="AF2342">
        <f>ROUND((EV2342),2)</f>
        <v/>
      </c>
      <c r="AG2342">
        <f>ROUND((AP2342),2)</f>
        <v/>
      </c>
      <c r="AH2342">
        <f>(EW2342)</f>
        <v/>
      </c>
      <c r="AI2342">
        <f>(EX2342)</f>
        <v/>
      </c>
      <c r="AJ2342">
        <f>(AS2342)</f>
        <v/>
      </c>
      <c r="AK2342" t="n">
        <v>107.11</v>
      </c>
      <c r="AL2342" t="n">
        <v>4.28</v>
      </c>
      <c r="AM2342" t="n">
        <v>44.51</v>
      </c>
      <c r="AN2342" t="n">
        <v>0</v>
      </c>
      <c r="AO2342" t="n">
        <v>58.32</v>
      </c>
      <c r="AP2342" t="n">
        <v>0</v>
      </c>
      <c r="AQ2342" t="n">
        <v>5.01</v>
      </c>
      <c r="AR2342" t="n">
        <v>0</v>
      </c>
      <c r="AS2342" t="n">
        <v>0</v>
      </c>
      <c r="AT2342" t="n">
        <v>121</v>
      </c>
      <c r="AU2342" t="n">
        <v>72</v>
      </c>
      <c r="AV2342" t="n">
        <v>1</v>
      </c>
      <c r="AW2342" t="n">
        <v>1</v>
      </c>
      <c r="AZ2342" t="n">
        <v>1</v>
      </c>
      <c r="BA2342" t="n">
        <v>52.25</v>
      </c>
      <c r="BB2342" t="n">
        <v>5.97</v>
      </c>
      <c r="BC2342" t="n">
        <v>11.38</v>
      </c>
      <c r="BD2342" t="inlineStr"/>
      <c r="BE2342" t="inlineStr"/>
      <c r="BF2342" t="inlineStr"/>
      <c r="BG2342" t="inlineStr"/>
      <c r="BH2342" t="n">
        <v>0</v>
      </c>
      <c r="BI2342" t="n">
        <v>1</v>
      </c>
      <c r="BJ2342" t="inlineStr">
        <is>
          <t>ТЕР Московской обл., 16-07-005-1, приказ Минстроя России №675/пр от 28.02.2017 № 260/пр</t>
        </is>
      </c>
      <c r="BM2342" t="n">
        <v>16001</v>
      </c>
      <c r="BN2342" t="n">
        <v>0</v>
      </c>
      <c r="BO2342" t="inlineStr">
        <is>
          <t>16-07-005-1</t>
        </is>
      </c>
      <c r="BP2342" t="n">
        <v>1</v>
      </c>
      <c r="BQ2342" t="n">
        <v>2</v>
      </c>
      <c r="BR2342" t="n">
        <v>0</v>
      </c>
      <c r="BS2342" t="n">
        <v>52.25</v>
      </c>
      <c r="BT2342" t="n">
        <v>1</v>
      </c>
      <c r="BU2342" t="n">
        <v>1</v>
      </c>
      <c r="BV2342" t="n">
        <v>1</v>
      </c>
      <c r="BW2342" t="n">
        <v>1</v>
      </c>
      <c r="BX2342" t="n">
        <v>1</v>
      </c>
      <c r="BY2342" t="inlineStr"/>
      <c r="BZ2342" t="n">
        <v>121</v>
      </c>
      <c r="CA2342" t="n">
        <v>72</v>
      </c>
      <c r="CB2342" t="inlineStr"/>
      <c r="CE2342" t="n">
        <v>12</v>
      </c>
      <c r="CF2342" t="n">
        <v>0</v>
      </c>
      <c r="CG2342" t="n">
        <v>0</v>
      </c>
      <c r="CM2342" t="n">
        <v>0</v>
      </c>
      <c r="CN2342" t="inlineStr"/>
      <c r="CO2342" t="n">
        <v>0</v>
      </c>
      <c r="CP2342">
        <f>(P2342+Q2342+S2342)</f>
        <v/>
      </c>
      <c r="CQ2342">
        <f>AC2342*BC2342</f>
        <v/>
      </c>
      <c r="CR2342">
        <f>(ROUND((ROUND(((ET2342)*1),0)*BB2342),0)+ROUND((ROUND(((AE2342-(EU2342))*1),0)*BS2342),0))</f>
        <v/>
      </c>
      <c r="CS2342">
        <f>(ROUND((ROUND(((EU2342)*1),0)*BS2342),0)+ROUND((ROUND(((AE2342-(EU2342))*1),0)*BS2342),0))</f>
        <v/>
      </c>
      <c r="CT2342">
        <f>AF2342*BA2342</f>
        <v/>
      </c>
      <c r="CU2342">
        <f>AG2342</f>
        <v/>
      </c>
      <c r="CV2342">
        <f>AH2342</f>
        <v/>
      </c>
      <c r="CW2342">
        <f>AI2342</f>
        <v/>
      </c>
      <c r="CX2342">
        <f>AJ2342</f>
        <v/>
      </c>
      <c r="CY2342">
        <f>(((S2342+R2342)*AT2342)/100)</f>
        <v/>
      </c>
      <c r="CZ2342">
        <f>(((S2342+R2342)*AU2342)/100)</f>
        <v/>
      </c>
      <c r="DC2342" t="inlineStr"/>
      <c r="DD2342" t="inlineStr"/>
      <c r="DE2342" t="inlineStr"/>
      <c r="DF2342" t="inlineStr"/>
      <c r="DG2342" t="inlineStr"/>
      <c r="DH2342" t="inlineStr"/>
      <c r="DI2342" t="inlineStr"/>
      <c r="DJ2342" t="inlineStr"/>
      <c r="DK2342" t="inlineStr"/>
      <c r="DL2342" t="inlineStr"/>
      <c r="DM2342" t="inlineStr"/>
      <c r="DN2342" t="n">
        <v>0</v>
      </c>
      <c r="DO2342" t="n">
        <v>0</v>
      </c>
      <c r="DP2342" t="n">
        <v>1</v>
      </c>
      <c r="DQ2342" t="n">
        <v>1</v>
      </c>
      <c r="DU2342" t="n">
        <v>1013</v>
      </c>
      <c r="DV2342" t="inlineStr">
        <is>
          <t>100 м трубопровода</t>
        </is>
      </c>
      <c r="DW2342" t="inlineStr">
        <is>
          <t>100 м трубопровода</t>
        </is>
      </c>
      <c r="DX2342" t="n">
        <v>1</v>
      </c>
      <c r="DZ2342" t="inlineStr"/>
      <c r="EA2342" t="inlineStr"/>
      <c r="EB2342" t="inlineStr"/>
      <c r="EC2342" t="inlineStr"/>
      <c r="EE2342" t="n">
        <v>78725882</v>
      </c>
      <c r="EF2342" t="n">
        <v>2</v>
      </c>
      <c r="EG2342" t="inlineStr">
        <is>
          <t>Общестроительные работы</t>
        </is>
      </c>
      <c r="EH2342" t="n">
        <v>16</v>
      </c>
      <c r="EI234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342" t="n">
        <v>1</v>
      </c>
      <c r="EK2342" t="n">
        <v>16001</v>
      </c>
      <c r="EL2342" t="inlineStr">
        <is>
          <t>Трубопроводы внутренние</t>
        </is>
      </c>
      <c r="EM2342" t="inlineStr">
        <is>
          <t>ФЕР-16</t>
        </is>
      </c>
      <c r="EO2342" t="inlineStr"/>
      <c r="EQ2342" t="n">
        <v>0</v>
      </c>
      <c r="ER2342" t="n">
        <v>107.11</v>
      </c>
      <c r="ES2342" t="n">
        <v>4.28</v>
      </c>
      <c r="ET2342" t="n">
        <v>44.51</v>
      </c>
      <c r="EU2342" t="n">
        <v>0</v>
      </c>
      <c r="EV2342" t="n">
        <v>58.32</v>
      </c>
      <c r="EW2342" t="n">
        <v>5.01</v>
      </c>
      <c r="EX2342" t="n">
        <v>0</v>
      </c>
      <c r="EY2342" t="n">
        <v>0</v>
      </c>
      <c r="FQ2342" t="n">
        <v>0</v>
      </c>
      <c r="FR2342" t="n">
        <v>0</v>
      </c>
      <c r="FS2342" t="n">
        <v>0</v>
      </c>
      <c r="FX2342" t="n">
        <v>121</v>
      </c>
      <c r="FY2342" t="n">
        <v>72</v>
      </c>
      <c r="GA2342" t="inlineStr"/>
      <c r="GD2342" t="n">
        <v>1</v>
      </c>
      <c r="GF2342" t="n">
        <v>635989612</v>
      </c>
      <c r="GG2342" t="n">
        <v>2</v>
      </c>
      <c r="GH2342" t="n">
        <v>1</v>
      </c>
      <c r="GI2342" t="n">
        <v>2</v>
      </c>
      <c r="GJ2342" t="n">
        <v>0</v>
      </c>
      <c r="GK2342" t="n">
        <v>0</v>
      </c>
      <c r="GL2342">
        <f>ROUND(IF(AND(BH2342=3,BI2342=3,FS2342&lt;&gt;0),P2342,0),0)</f>
        <v/>
      </c>
      <c r="GM2342">
        <f>ROUND(O2342+X2342+Y2342,0)+GX2342</f>
        <v/>
      </c>
      <c r="GN2342">
        <f>IF(OR(BI2342=0,BI2342=1),GM2342-GX2342,0)</f>
        <v/>
      </c>
      <c r="GO2342">
        <f>IF(BI2342=2,GM2342-GX2342,0)</f>
        <v/>
      </c>
      <c r="GP2342">
        <f>IF(BI2342=4,GM2342-GX2342,0)</f>
        <v/>
      </c>
      <c r="GR2342" t="n">
        <v>0</v>
      </c>
      <c r="GS2342" t="n">
        <v>3</v>
      </c>
      <c r="GT2342" t="n">
        <v>0</v>
      </c>
      <c r="GU2342" t="inlineStr"/>
      <c r="GV2342">
        <f>ROUND((GT2342),2)</f>
        <v/>
      </c>
      <c r="GW2342" t="n">
        <v>1</v>
      </c>
      <c r="GX2342">
        <f>ROUND(HC2342*I2342,0)</f>
        <v/>
      </c>
      <c r="HA2342" t="n">
        <v>0</v>
      </c>
      <c r="HB2342" t="n">
        <v>0</v>
      </c>
      <c r="HC2342">
        <f>GV2342*GW2342</f>
        <v/>
      </c>
      <c r="HE2342" t="inlineStr"/>
      <c r="HF2342" t="inlineStr"/>
      <c r="HM2342" t="inlineStr"/>
      <c r="HN2342" t="inlineStr">
        <is>
          <t>Пр/812-016.0-1</t>
        </is>
      </c>
      <c r="HO2342" t="inlineStr">
        <is>
          <t>Пр/774-016.0</t>
        </is>
      </c>
      <c r="HP234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34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342" t="n">
        <v>0</v>
      </c>
      <c r="IK2342" t="n">
        <v>0</v>
      </c>
    </row>
    <row r="2343">
      <c r="A2343" t="n">
        <v>17</v>
      </c>
      <c r="B2343" t="n">
        <v>0</v>
      </c>
      <c r="C2343">
        <f>ROW(SmtRes!A940)</f>
        <v/>
      </c>
      <c r="D2343">
        <f>ROW(EtalonRes!A866)</f>
        <v/>
      </c>
      <c r="E2343" t="inlineStr">
        <is>
          <t>2</t>
        </is>
      </c>
      <c r="F2343" t="inlineStr">
        <is>
          <t>65-14-1</t>
        </is>
      </c>
      <c r="G2343" t="inlineStr">
        <is>
          <t>Разборка трубопроводов из водогазопроводных труб в зданиях и сооружениях на резьбе диаметром до 32 мм</t>
        </is>
      </c>
      <c r="H2343" t="inlineStr">
        <is>
          <t>100 м трубопровода</t>
        </is>
      </c>
      <c r="I2343">
        <f>ROUND(ROUND(4/100,4),7)</f>
        <v/>
      </c>
      <c r="J2343" t="n">
        <v>0</v>
      </c>
      <c r="K2343">
        <f>ROUND(ROUND(4/100,4),7)</f>
        <v/>
      </c>
      <c r="O2343">
        <f>ROUND(CP2343,0)</f>
        <v/>
      </c>
      <c r="P2343">
        <f>ROUND(CQ2343*I2343,0)</f>
        <v/>
      </c>
      <c r="Q2343">
        <f>(ROUND((ROUND(((ET2343)*I2343),0)*BB2343),0)+ROUND((ROUND(((AE2343-(EU2343))*I2343),0)*BS2343),0))</f>
        <v/>
      </c>
      <c r="R2343">
        <f>(ROUND((ROUND(((EU2343)*I2343),0)*BS2343),0)+ROUND((ROUND(((AE2343-(EU2343))*I2343),0)*BS2343),0))</f>
        <v/>
      </c>
      <c r="S2343">
        <f>ROUND(CT2343*I2343,0)</f>
        <v/>
      </c>
      <c r="T2343">
        <f>ROUND(CU2343*I2343,0)</f>
        <v/>
      </c>
      <c r="U2343">
        <f>ROUND(CV2343*I2343,7)</f>
        <v/>
      </c>
      <c r="V2343">
        <f>ROUND(CW2343*I2343,7)</f>
        <v/>
      </c>
      <c r="W2343">
        <f>ROUND(CX2343*I2343,0)</f>
        <v/>
      </c>
      <c r="X2343">
        <f>ROUND(CY2343,0)</f>
        <v/>
      </c>
      <c r="Y2343">
        <f>ROUND(CZ2343,0)</f>
        <v/>
      </c>
      <c r="AA2343" t="n">
        <v>78869116</v>
      </c>
      <c r="AB2343">
        <f>ROUND((AC2343+AD2343+AF2343),2)</f>
        <v/>
      </c>
      <c r="AC2343">
        <f>ROUND((ES2343),2)</f>
        <v/>
      </c>
      <c r="AD2343">
        <f>ROUND((((ET2343)-(EU2343))+AE2343),2)</f>
        <v/>
      </c>
      <c r="AE2343">
        <f>ROUND((EU2343),2)</f>
        <v/>
      </c>
      <c r="AF2343">
        <f>ROUND((EV2343),2)</f>
        <v/>
      </c>
      <c r="AG2343">
        <f>ROUND((AP2343),2)</f>
        <v/>
      </c>
      <c r="AH2343">
        <f>(EW2343)</f>
        <v/>
      </c>
      <c r="AI2343">
        <f>(EX2343)</f>
        <v/>
      </c>
      <c r="AJ2343">
        <f>(AS2343)</f>
        <v/>
      </c>
      <c r="AK2343" t="n">
        <v>322.43</v>
      </c>
      <c r="AL2343" t="n">
        <v>0</v>
      </c>
      <c r="AM2343" t="n">
        <v>0</v>
      </c>
      <c r="AN2343" t="n">
        <v>0</v>
      </c>
      <c r="AO2343" t="n">
        <v>322.43</v>
      </c>
      <c r="AP2343" t="n">
        <v>0</v>
      </c>
      <c r="AQ2343" t="n">
        <v>37.8</v>
      </c>
      <c r="AR2343" t="n">
        <v>0</v>
      </c>
      <c r="AS2343" t="n">
        <v>0</v>
      </c>
      <c r="AT2343" t="n">
        <v>87</v>
      </c>
      <c r="AU2343" t="n">
        <v>44</v>
      </c>
      <c r="AV2343" t="n">
        <v>1</v>
      </c>
      <c r="AW2343" t="n">
        <v>1</v>
      </c>
      <c r="AZ2343" t="n">
        <v>1</v>
      </c>
      <c r="BA2343" t="n">
        <v>52.25</v>
      </c>
      <c r="BB2343" t="n">
        <v>1</v>
      </c>
      <c r="BC2343" t="n">
        <v>1</v>
      </c>
      <c r="BD2343" t="inlineStr"/>
      <c r="BE2343" t="inlineStr"/>
      <c r="BF2343" t="inlineStr"/>
      <c r="BG2343" t="inlineStr"/>
      <c r="BH2343" t="n">
        <v>0</v>
      </c>
      <c r="BI2343" t="n">
        <v>1</v>
      </c>
      <c r="BJ2343" t="inlineStr">
        <is>
          <t>ТЕРр Московской обл., 65-14-1, приказ Минстроя России №675/пр от 28.02.2017 № 263/пр</t>
        </is>
      </c>
      <c r="BM2343" t="n">
        <v>65002</v>
      </c>
      <c r="BN2343" t="n">
        <v>0</v>
      </c>
      <c r="BO2343" t="inlineStr">
        <is>
          <t>65-14-1</t>
        </is>
      </c>
      <c r="BP2343" t="n">
        <v>1</v>
      </c>
      <c r="BQ2343" t="n">
        <v>6</v>
      </c>
      <c r="BR2343" t="n">
        <v>0</v>
      </c>
      <c r="BS2343" t="n">
        <v>52.25</v>
      </c>
      <c r="BT2343" t="n">
        <v>1</v>
      </c>
      <c r="BU2343" t="n">
        <v>1</v>
      </c>
      <c r="BV2343" t="n">
        <v>1</v>
      </c>
      <c r="BW2343" t="n">
        <v>1</v>
      </c>
      <c r="BX2343" t="n">
        <v>1</v>
      </c>
      <c r="BY2343" t="inlineStr"/>
      <c r="BZ2343" t="n">
        <v>87</v>
      </c>
      <c r="CA2343" t="n">
        <v>44</v>
      </c>
      <c r="CB2343" t="inlineStr"/>
      <c r="CE2343" t="n">
        <v>12</v>
      </c>
      <c r="CF2343" t="n">
        <v>0</v>
      </c>
      <c r="CG2343" t="n">
        <v>0</v>
      </c>
      <c r="CM2343" t="n">
        <v>0</v>
      </c>
      <c r="CN2343" t="inlineStr"/>
      <c r="CO2343" t="n">
        <v>0</v>
      </c>
      <c r="CP2343">
        <f>(P2343+Q2343+S2343)</f>
        <v/>
      </c>
      <c r="CQ2343">
        <f>AC2343*BC2343</f>
        <v/>
      </c>
      <c r="CR2343">
        <f>(ROUND((ROUND(((ET2343)*1),0)*BB2343),0)+ROUND((ROUND(((AE2343-(EU2343))*1),0)*BS2343),0))</f>
        <v/>
      </c>
      <c r="CS2343">
        <f>(ROUND((ROUND(((EU2343)*1),0)*BS2343),0)+ROUND((ROUND(((AE2343-(EU2343))*1),0)*BS2343),0))</f>
        <v/>
      </c>
      <c r="CT2343">
        <f>AF2343*BA2343</f>
        <v/>
      </c>
      <c r="CU2343">
        <f>AG2343</f>
        <v/>
      </c>
      <c r="CV2343">
        <f>AH2343</f>
        <v/>
      </c>
      <c r="CW2343">
        <f>AI2343</f>
        <v/>
      </c>
      <c r="CX2343">
        <f>AJ2343</f>
        <v/>
      </c>
      <c r="CY2343">
        <f>(((S2343+R2343)*AT2343)/100)</f>
        <v/>
      </c>
      <c r="CZ2343">
        <f>(((S2343+R2343)*AU2343)/100)</f>
        <v/>
      </c>
      <c r="DC2343" t="inlineStr"/>
      <c r="DD2343" t="inlineStr"/>
      <c r="DE2343" t="inlineStr"/>
      <c r="DF2343" t="inlineStr"/>
      <c r="DG2343" t="inlineStr"/>
      <c r="DH2343" t="inlineStr"/>
      <c r="DI2343" t="inlineStr"/>
      <c r="DJ2343" t="inlineStr"/>
      <c r="DK2343" t="inlineStr"/>
      <c r="DL2343" t="inlineStr"/>
      <c r="DM2343" t="inlineStr"/>
      <c r="DN2343" t="n">
        <v>0</v>
      </c>
      <c r="DO2343" t="n">
        <v>0</v>
      </c>
      <c r="DP2343" t="n">
        <v>1</v>
      </c>
      <c r="DQ2343" t="n">
        <v>1</v>
      </c>
      <c r="DU2343" t="n">
        <v>1013</v>
      </c>
      <c r="DV2343" t="inlineStr">
        <is>
          <t>100 м трубопровода</t>
        </is>
      </c>
      <c r="DW2343" t="inlineStr">
        <is>
          <t>100 м трубопровода</t>
        </is>
      </c>
      <c r="DX2343" t="n">
        <v>1</v>
      </c>
      <c r="DZ2343" t="inlineStr"/>
      <c r="EA2343" t="inlineStr"/>
      <c r="EB2343" t="inlineStr"/>
      <c r="EC2343" t="inlineStr"/>
      <c r="EE2343" t="n">
        <v>78725991</v>
      </c>
      <c r="EF2343" t="n">
        <v>6</v>
      </c>
      <c r="EG2343" t="inlineStr">
        <is>
          <t>Ремонтно-строительные работы</t>
        </is>
      </c>
      <c r="EH2343" t="n">
        <v>99</v>
      </c>
      <c r="EI2343" t="inlineStr">
        <is>
          <t>Внутренние санитарно-технические работы</t>
        </is>
      </c>
      <c r="EJ2343" t="n">
        <v>1</v>
      </c>
      <c r="EK2343" t="n">
        <v>65002</v>
      </c>
      <c r="EL2343" t="inlineStr">
        <is>
          <t>Внутренние санитарнотехнические работы: демонтаж и разборка</t>
        </is>
      </c>
      <c r="EM2343" t="inlineStr">
        <is>
          <t>рФЕР-65</t>
        </is>
      </c>
      <c r="EO2343" t="inlineStr"/>
      <c r="EQ2343" t="n">
        <v>0</v>
      </c>
      <c r="ER2343" t="n">
        <v>322.43</v>
      </c>
      <c r="ES2343" t="n">
        <v>0</v>
      </c>
      <c r="ET2343" t="n">
        <v>0</v>
      </c>
      <c r="EU2343" t="n">
        <v>0</v>
      </c>
      <c r="EV2343" t="n">
        <v>322.43</v>
      </c>
      <c r="EW2343" t="n">
        <v>37.8</v>
      </c>
      <c r="EX2343" t="n">
        <v>0</v>
      </c>
      <c r="EY2343" t="n">
        <v>0</v>
      </c>
      <c r="FQ2343" t="n">
        <v>0</v>
      </c>
      <c r="FR2343" t="n">
        <v>0</v>
      </c>
      <c r="FS2343" t="n">
        <v>0</v>
      </c>
      <c r="FX2343" t="n">
        <v>87</v>
      </c>
      <c r="FY2343" t="n">
        <v>44</v>
      </c>
      <c r="GA2343" t="inlineStr"/>
      <c r="GD2343" t="n">
        <v>1</v>
      </c>
      <c r="GF2343" t="n">
        <v>-2021722353</v>
      </c>
      <c r="GG2343" t="n">
        <v>2</v>
      </c>
      <c r="GH2343" t="n">
        <v>1</v>
      </c>
      <c r="GI2343" t="n">
        <v>2</v>
      </c>
      <c r="GJ2343" t="n">
        <v>0</v>
      </c>
      <c r="GK2343" t="n">
        <v>0</v>
      </c>
      <c r="GL2343">
        <f>ROUND(IF(AND(BH2343=3,BI2343=3,FS2343&lt;&gt;0),P2343,0),0)</f>
        <v/>
      </c>
      <c r="GM2343">
        <f>ROUND(O2343+X2343+Y2343,0)+GX2343</f>
        <v/>
      </c>
      <c r="GN2343">
        <f>IF(OR(BI2343=0,BI2343=1),GM2343-GX2343,0)</f>
        <v/>
      </c>
      <c r="GO2343">
        <f>IF(BI2343=2,GM2343-GX2343,0)</f>
        <v/>
      </c>
      <c r="GP2343">
        <f>IF(BI2343=4,GM2343-GX2343,0)</f>
        <v/>
      </c>
      <c r="GR2343" t="n">
        <v>0</v>
      </c>
      <c r="GS2343" t="n">
        <v>3</v>
      </c>
      <c r="GT2343" t="n">
        <v>0</v>
      </c>
      <c r="GU2343" t="inlineStr"/>
      <c r="GV2343">
        <f>ROUND((GT2343),2)</f>
        <v/>
      </c>
      <c r="GW2343" t="n">
        <v>1</v>
      </c>
      <c r="GX2343">
        <f>ROUND(HC2343*I2343,0)</f>
        <v/>
      </c>
      <c r="HA2343" t="n">
        <v>0</v>
      </c>
      <c r="HB2343" t="n">
        <v>0</v>
      </c>
      <c r="HC2343">
        <f>GV2343*GW2343</f>
        <v/>
      </c>
      <c r="HE2343" t="inlineStr"/>
      <c r="HF2343" t="inlineStr"/>
      <c r="HM2343" t="inlineStr"/>
      <c r="HN2343" t="inlineStr">
        <is>
          <t>Пр/812-099.1-1</t>
        </is>
      </c>
      <c r="HO2343" t="inlineStr">
        <is>
          <t>Пр/774-099.1</t>
        </is>
      </c>
      <c r="HP2343" t="inlineStr">
        <is>
          <t>Внутренние санитарнотехнические работы: демонтаж и разборка</t>
        </is>
      </c>
      <c r="HQ2343" t="inlineStr">
        <is>
          <t>Внутренние санитарнотехнические работы: демонтаж и разборка</t>
        </is>
      </c>
      <c r="HS2343" t="n">
        <v>0</v>
      </c>
      <c r="IK2343" t="n">
        <v>0</v>
      </c>
    </row>
    <row r="2344">
      <c r="A2344" t="n">
        <v>17</v>
      </c>
      <c r="B2344" t="n">
        <v>0</v>
      </c>
      <c r="C2344">
        <f>ROW(SmtRes!A958)</f>
        <v/>
      </c>
      <c r="D2344">
        <f>ROW(EtalonRes!A883)</f>
        <v/>
      </c>
      <c r="E2344" t="inlineStr">
        <is>
          <t>3</t>
        </is>
      </c>
      <c r="F2344" t="inlineStr">
        <is>
          <t>16-04-002-3</t>
        </is>
      </c>
      <c r="G2344" t="inlineStr">
        <is>
          <t>Прокладка трубопроводов водоснабжения из напорных полиэтиленовых труб наружным диаметром 32 мм</t>
        </is>
      </c>
      <c r="H2344" t="inlineStr">
        <is>
          <t>100 м трубопровода</t>
        </is>
      </c>
      <c r="I2344">
        <f>ROUND(ROUND(4/100,4),7)</f>
        <v/>
      </c>
      <c r="J2344" t="n">
        <v>0</v>
      </c>
      <c r="K2344">
        <f>ROUND(ROUND(4/100,4),7)</f>
        <v/>
      </c>
      <c r="O2344">
        <f>ROUND(CP2344,0)</f>
        <v/>
      </c>
      <c r="P2344">
        <f>ROUND(CQ2344*I2344,0)</f>
        <v/>
      </c>
      <c r="Q2344">
        <f>(ROUND((ROUND(((ET2344)*I2344),0)*BB2344),0)+ROUND((ROUND(((AE2344-(EU2344))*I2344),0)*BS2344),0))</f>
        <v/>
      </c>
      <c r="R2344">
        <f>(ROUND((ROUND(((EU2344)*I2344),0)*BS2344),0)+ROUND((ROUND(((AE2344-(EU2344))*I2344),0)*BS2344),0))</f>
        <v/>
      </c>
      <c r="S2344">
        <f>ROUND(CT2344*I2344,0)</f>
        <v/>
      </c>
      <c r="T2344">
        <f>ROUND(CU2344*I2344,0)</f>
        <v/>
      </c>
      <c r="U2344">
        <f>ROUND(CV2344*I2344,7)</f>
        <v/>
      </c>
      <c r="V2344">
        <f>ROUND(CW2344*I2344,7)</f>
        <v/>
      </c>
      <c r="W2344">
        <f>ROUND(CX2344*I2344,0)</f>
        <v/>
      </c>
      <c r="X2344">
        <f>ROUND(CY2344,0)</f>
        <v/>
      </c>
      <c r="Y2344">
        <f>ROUND(CZ2344,0)</f>
        <v/>
      </c>
      <c r="AA2344" t="n">
        <v>78869116</v>
      </c>
      <c r="AB2344">
        <f>ROUND((AC2344+AD2344+AF2344),2)</f>
        <v/>
      </c>
      <c r="AC2344">
        <f>ROUND((ES2344),2)</f>
        <v/>
      </c>
      <c r="AD2344">
        <f>ROUND((((ET2344)-(EU2344))+AE2344),2)</f>
        <v/>
      </c>
      <c r="AE2344">
        <f>ROUND((EU2344),2)</f>
        <v/>
      </c>
      <c r="AF2344">
        <f>ROUND((EV2344),2)</f>
        <v/>
      </c>
      <c r="AG2344">
        <f>ROUND((AP2344),2)</f>
        <v/>
      </c>
      <c r="AH2344">
        <f>(EW2344)</f>
        <v/>
      </c>
      <c r="AI2344">
        <f>(EX2344)</f>
        <v/>
      </c>
      <c r="AJ2344">
        <f>(AS2344)</f>
        <v/>
      </c>
      <c r="AK2344" t="n">
        <v>3294.45</v>
      </c>
      <c r="AL2344" t="n">
        <v>1594.87</v>
      </c>
      <c r="AM2344" t="n">
        <v>491.32</v>
      </c>
      <c r="AN2344" t="n">
        <v>63.72</v>
      </c>
      <c r="AO2344" t="n">
        <v>1208.26</v>
      </c>
      <c r="AP2344" t="n">
        <v>0</v>
      </c>
      <c r="AQ2344" t="n">
        <v>121.8</v>
      </c>
      <c r="AR2344" t="n">
        <v>4.72</v>
      </c>
      <c r="AS2344" t="n">
        <v>0</v>
      </c>
      <c r="AT2344" t="n">
        <v>121</v>
      </c>
      <c r="AU2344" t="n">
        <v>72</v>
      </c>
      <c r="AV2344" t="n">
        <v>1</v>
      </c>
      <c r="AW2344" t="n">
        <v>1</v>
      </c>
      <c r="AZ2344" t="n">
        <v>1</v>
      </c>
      <c r="BA2344" t="n">
        <v>52.25</v>
      </c>
      <c r="BB2344" t="n">
        <v>12.46</v>
      </c>
      <c r="BC2344" t="n">
        <v>3.21</v>
      </c>
      <c r="BD2344" t="inlineStr"/>
      <c r="BE2344" t="inlineStr"/>
      <c r="BF2344" t="inlineStr"/>
      <c r="BG2344" t="inlineStr"/>
      <c r="BH2344" t="n">
        <v>0</v>
      </c>
      <c r="BI2344" t="n">
        <v>1</v>
      </c>
      <c r="BJ2344" t="inlineStr">
        <is>
          <t>ТЕР Московской обл., 16-04-002-3, приказ Минстроя России №675/пр от 28.02.2017 № 260/пр</t>
        </is>
      </c>
      <c r="BM2344" t="n">
        <v>16001</v>
      </c>
      <c r="BN2344" t="n">
        <v>0</v>
      </c>
      <c r="BO2344" t="inlineStr">
        <is>
          <t>16-04-002-3</t>
        </is>
      </c>
      <c r="BP2344" t="n">
        <v>1</v>
      </c>
      <c r="BQ2344" t="n">
        <v>2</v>
      </c>
      <c r="BR2344" t="n">
        <v>0</v>
      </c>
      <c r="BS2344" t="n">
        <v>52.25</v>
      </c>
      <c r="BT2344" t="n">
        <v>1</v>
      </c>
      <c r="BU2344" t="n">
        <v>1</v>
      </c>
      <c r="BV2344" t="n">
        <v>1</v>
      </c>
      <c r="BW2344" t="n">
        <v>1</v>
      </c>
      <c r="BX2344" t="n">
        <v>1</v>
      </c>
      <c r="BY2344" t="inlineStr"/>
      <c r="BZ2344" t="n">
        <v>121</v>
      </c>
      <c r="CA2344" t="n">
        <v>72</v>
      </c>
      <c r="CB2344" t="inlineStr"/>
      <c r="CE2344" t="n">
        <v>12</v>
      </c>
      <c r="CF2344" t="n">
        <v>0</v>
      </c>
      <c r="CG2344" t="n">
        <v>0</v>
      </c>
      <c r="CM2344" t="n">
        <v>0</v>
      </c>
      <c r="CN2344" t="inlineStr"/>
      <c r="CO2344" t="n">
        <v>0</v>
      </c>
      <c r="CP2344">
        <f>(P2344+Q2344+S2344)</f>
        <v/>
      </c>
      <c r="CQ2344">
        <f>AC2344*BC2344</f>
        <v/>
      </c>
      <c r="CR2344">
        <f>(ROUND((ROUND(((ET2344)*1),0)*BB2344),0)+ROUND((ROUND(((AE2344-(EU2344))*1),0)*BS2344),0))</f>
        <v/>
      </c>
      <c r="CS2344">
        <f>(ROUND((ROUND(((EU2344)*1),0)*BS2344),0)+ROUND((ROUND(((AE2344-(EU2344))*1),0)*BS2344),0))</f>
        <v/>
      </c>
      <c r="CT2344">
        <f>AF2344*BA2344</f>
        <v/>
      </c>
      <c r="CU2344">
        <f>AG2344</f>
        <v/>
      </c>
      <c r="CV2344">
        <f>AH2344</f>
        <v/>
      </c>
      <c r="CW2344">
        <f>AI2344</f>
        <v/>
      </c>
      <c r="CX2344">
        <f>AJ2344</f>
        <v/>
      </c>
      <c r="CY2344">
        <f>(((S2344+R2344)*AT2344)/100)</f>
        <v/>
      </c>
      <c r="CZ2344">
        <f>(((S2344+R2344)*AU2344)/100)</f>
        <v/>
      </c>
      <c r="DC2344" t="inlineStr"/>
      <c r="DD2344" t="inlineStr"/>
      <c r="DE2344" t="inlineStr"/>
      <c r="DF2344" t="inlineStr"/>
      <c r="DG2344" t="inlineStr"/>
      <c r="DH2344" t="inlineStr"/>
      <c r="DI2344" t="inlineStr"/>
      <c r="DJ2344" t="inlineStr"/>
      <c r="DK2344" t="inlineStr"/>
      <c r="DL2344" t="inlineStr"/>
      <c r="DM2344" t="inlineStr"/>
      <c r="DN2344" t="n">
        <v>0</v>
      </c>
      <c r="DO2344" t="n">
        <v>0</v>
      </c>
      <c r="DP2344" t="n">
        <v>1</v>
      </c>
      <c r="DQ2344" t="n">
        <v>1</v>
      </c>
      <c r="DU2344" t="n">
        <v>1013</v>
      </c>
      <c r="DV2344" t="inlineStr">
        <is>
          <t>100 м трубопровода</t>
        </is>
      </c>
      <c r="DW2344" t="inlineStr">
        <is>
          <t>100 м трубопровода</t>
        </is>
      </c>
      <c r="DX2344" t="n">
        <v>1</v>
      </c>
      <c r="DZ2344" t="inlineStr"/>
      <c r="EA2344" t="inlineStr"/>
      <c r="EB2344" t="inlineStr"/>
      <c r="EC2344" t="inlineStr"/>
      <c r="EE2344" t="n">
        <v>78725882</v>
      </c>
      <c r="EF2344" t="n">
        <v>2</v>
      </c>
      <c r="EG2344" t="inlineStr">
        <is>
          <t>Общестроительные работы</t>
        </is>
      </c>
      <c r="EH2344" t="n">
        <v>16</v>
      </c>
      <c r="EI234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344" t="n">
        <v>1</v>
      </c>
      <c r="EK2344" t="n">
        <v>16001</v>
      </c>
      <c r="EL2344" t="inlineStr">
        <is>
          <t>Трубопроводы внутренние</t>
        </is>
      </c>
      <c r="EM2344" t="inlineStr">
        <is>
          <t>ФЕР-16</t>
        </is>
      </c>
      <c r="EO2344" t="inlineStr"/>
      <c r="EQ2344" t="n">
        <v>0</v>
      </c>
      <c r="ER2344" t="n">
        <v>3294.45</v>
      </c>
      <c r="ES2344" t="n">
        <v>1594.87</v>
      </c>
      <c r="ET2344" t="n">
        <v>491.32</v>
      </c>
      <c r="EU2344" t="n">
        <v>63.72</v>
      </c>
      <c r="EV2344" t="n">
        <v>1208.26</v>
      </c>
      <c r="EW2344" t="n">
        <v>121.8</v>
      </c>
      <c r="EX2344" t="n">
        <v>4.72</v>
      </c>
      <c r="EY2344" t="n">
        <v>0</v>
      </c>
      <c r="FQ2344" t="n">
        <v>0</v>
      </c>
      <c r="FR2344" t="n">
        <v>0</v>
      </c>
      <c r="FS2344" t="n">
        <v>0</v>
      </c>
      <c r="FX2344" t="n">
        <v>121</v>
      </c>
      <c r="FY2344" t="n">
        <v>72</v>
      </c>
      <c r="GA2344" t="inlineStr"/>
      <c r="GD2344" t="n">
        <v>1</v>
      </c>
      <c r="GF2344" t="n">
        <v>-323073205</v>
      </c>
      <c r="GG2344" t="n">
        <v>2</v>
      </c>
      <c r="GH2344" t="n">
        <v>1</v>
      </c>
      <c r="GI2344" t="n">
        <v>2</v>
      </c>
      <c r="GJ2344" t="n">
        <v>0</v>
      </c>
      <c r="GK2344" t="n">
        <v>0</v>
      </c>
      <c r="GL2344">
        <f>ROUND(IF(AND(BH2344=3,BI2344=3,FS2344&lt;&gt;0),P2344,0),0)</f>
        <v/>
      </c>
      <c r="GM2344">
        <f>ROUND(O2344+X2344+Y2344,0)+GX2344</f>
        <v/>
      </c>
      <c r="GN2344">
        <f>IF(OR(BI2344=0,BI2344=1),GM2344-GX2344,0)</f>
        <v/>
      </c>
      <c r="GO2344">
        <f>IF(BI2344=2,GM2344-GX2344,0)</f>
        <v/>
      </c>
      <c r="GP2344">
        <f>IF(BI2344=4,GM2344-GX2344,0)</f>
        <v/>
      </c>
      <c r="GR2344" t="n">
        <v>0</v>
      </c>
      <c r="GS2344" t="n">
        <v>3</v>
      </c>
      <c r="GT2344" t="n">
        <v>0</v>
      </c>
      <c r="GU2344" t="inlineStr"/>
      <c r="GV2344">
        <f>ROUND((GT2344),2)</f>
        <v/>
      </c>
      <c r="GW2344" t="n">
        <v>1</v>
      </c>
      <c r="GX2344">
        <f>ROUND(HC2344*I2344,0)</f>
        <v/>
      </c>
      <c r="HA2344" t="n">
        <v>0</v>
      </c>
      <c r="HB2344" t="n">
        <v>0</v>
      </c>
      <c r="HC2344">
        <f>GV2344*GW2344</f>
        <v/>
      </c>
      <c r="HE2344" t="inlineStr"/>
      <c r="HF2344" t="inlineStr"/>
      <c r="HM2344" t="inlineStr"/>
      <c r="HN2344" t="inlineStr">
        <is>
          <t>Пр/812-016.0-1</t>
        </is>
      </c>
      <c r="HO2344" t="inlineStr">
        <is>
          <t>Пр/774-016.0</t>
        </is>
      </c>
      <c r="HP234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34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344" t="n">
        <v>0</v>
      </c>
      <c r="IK2344" t="n">
        <v>0</v>
      </c>
    </row>
    <row r="2345">
      <c r="A2345" t="n">
        <v>18</v>
      </c>
      <c r="B2345" t="n">
        <v>0</v>
      </c>
      <c r="C2345" t="n">
        <v>958</v>
      </c>
      <c r="E2345" t="inlineStr">
        <is>
          <t>3,1</t>
        </is>
      </c>
      <c r="F2345" t="inlineStr">
        <is>
          <t>507-5009</t>
        </is>
      </c>
      <c r="G2345" t="inlineStr">
        <is>
          <t>Муфта полипропиленовая соединительная диаметром 32 мм</t>
        </is>
      </c>
      <c r="H2345" t="inlineStr">
        <is>
          <t>10 шт.</t>
        </is>
      </c>
      <c r="I2345">
        <f>I2344*J2345</f>
        <v/>
      </c>
      <c r="J2345" t="n">
        <v>12.5</v>
      </c>
      <c r="K2345" t="n">
        <v>12.5</v>
      </c>
      <c r="O2345">
        <f>ROUND(CP2345,0)</f>
        <v/>
      </c>
      <c r="P2345">
        <f>ROUND(CQ2345*I2345,0)</f>
        <v/>
      </c>
      <c r="Q2345">
        <f>(ROUND((ROUND(((ET2345)*I2345),0)*BB2345),0)+ROUND((ROUND(((AE2345-(EU2345))*I2345),0)*BS2345),0))</f>
        <v/>
      </c>
      <c r="R2345">
        <f>(ROUND((ROUND(((EU2345)*I2345),0)*BS2345),0)+ROUND((ROUND(((AE2345-(EU2345))*I2345),0)*BS2345),0))</f>
        <v/>
      </c>
      <c r="S2345">
        <f>ROUND(CT2345*I2345,0)</f>
        <v/>
      </c>
      <c r="T2345">
        <f>ROUND(CU2345*I2345,0)</f>
        <v/>
      </c>
      <c r="U2345">
        <f>ROUND(CV2345*I2345,7)</f>
        <v/>
      </c>
      <c r="V2345">
        <f>ROUND(CW2345*I2345,7)</f>
        <v/>
      </c>
      <c r="W2345">
        <f>ROUND(CX2345*I2345,0)</f>
        <v/>
      </c>
      <c r="X2345">
        <f>ROUND(CY2345,0)</f>
        <v/>
      </c>
      <c r="Y2345">
        <f>ROUND(CZ2345,0)</f>
        <v/>
      </c>
      <c r="AA2345" t="n">
        <v>78869116</v>
      </c>
      <c r="AB2345">
        <f>ROUND((AC2345+AD2345+AF2345),2)</f>
        <v/>
      </c>
      <c r="AC2345">
        <f>ROUND((ES2345),2)</f>
        <v/>
      </c>
      <c r="AD2345">
        <f>ROUND((((ET2345)-(EU2345))+AE2345),2)</f>
        <v/>
      </c>
      <c r="AE2345">
        <f>ROUND((EU2345),2)</f>
        <v/>
      </c>
      <c r="AF2345">
        <f>ROUND((EV2345),2)</f>
        <v/>
      </c>
      <c r="AG2345">
        <f>ROUND((AP2345),2)</f>
        <v/>
      </c>
      <c r="AH2345">
        <f>(EW2345)</f>
        <v/>
      </c>
      <c r="AI2345">
        <f>(EX2345)</f>
        <v/>
      </c>
      <c r="AJ2345">
        <f>(AS2345)</f>
        <v/>
      </c>
      <c r="AK2345" t="n">
        <v>13.5</v>
      </c>
      <c r="AL2345" t="n">
        <v>13.5</v>
      </c>
      <c r="AM2345" t="n">
        <v>0</v>
      </c>
      <c r="AN2345" t="n">
        <v>0</v>
      </c>
      <c r="AO2345" t="n">
        <v>0</v>
      </c>
      <c r="AP2345" t="n">
        <v>0</v>
      </c>
      <c r="AQ2345" t="n">
        <v>0</v>
      </c>
      <c r="AR2345" t="n">
        <v>0</v>
      </c>
      <c r="AS2345" t="n">
        <v>0.02</v>
      </c>
      <c r="AT2345" t="n">
        <v>121</v>
      </c>
      <c r="AU2345" t="n">
        <v>72</v>
      </c>
      <c r="AV2345" t="n">
        <v>1</v>
      </c>
      <c r="AW2345" t="n">
        <v>1</v>
      </c>
      <c r="AZ2345" t="n">
        <v>1</v>
      </c>
      <c r="BA2345" t="n">
        <v>1</v>
      </c>
      <c r="BB2345" t="n">
        <v>1</v>
      </c>
      <c r="BC2345" t="n">
        <v>9.92</v>
      </c>
      <c r="BD2345" t="inlineStr"/>
      <c r="BE2345" t="inlineStr"/>
      <c r="BF2345" t="inlineStr"/>
      <c r="BG2345" t="inlineStr"/>
      <c r="BH2345" t="n">
        <v>3</v>
      </c>
      <c r="BI2345" t="n">
        <v>1</v>
      </c>
      <c r="BJ2345" t="inlineStr">
        <is>
          <t>ТССЦ Московской обл., 507-5009, приказ Минстроя России №675/пр от 28.02.2017 № 258/пр</t>
        </is>
      </c>
      <c r="BM2345" t="n">
        <v>16001</v>
      </c>
      <c r="BN2345" t="n">
        <v>0</v>
      </c>
      <c r="BO2345" t="inlineStr">
        <is>
          <t>507-5009</t>
        </is>
      </c>
      <c r="BP2345" t="n">
        <v>1</v>
      </c>
      <c r="BQ2345" t="n">
        <v>2</v>
      </c>
      <c r="BR2345" t="n">
        <v>0</v>
      </c>
      <c r="BS2345" t="n">
        <v>1</v>
      </c>
      <c r="BT2345" t="n">
        <v>1</v>
      </c>
      <c r="BU2345" t="n">
        <v>1</v>
      </c>
      <c r="BV2345" t="n">
        <v>1</v>
      </c>
      <c r="BW2345" t="n">
        <v>1</v>
      </c>
      <c r="BX2345" t="n">
        <v>1</v>
      </c>
      <c r="BY2345" t="inlineStr"/>
      <c r="BZ2345" t="n">
        <v>121</v>
      </c>
      <c r="CA2345" t="n">
        <v>72</v>
      </c>
      <c r="CB2345" t="inlineStr"/>
      <c r="CE2345" t="n">
        <v>12</v>
      </c>
      <c r="CF2345" t="n">
        <v>0</v>
      </c>
      <c r="CG2345" t="n">
        <v>0</v>
      </c>
      <c r="CM2345" t="n">
        <v>0</v>
      </c>
      <c r="CN2345" t="inlineStr"/>
      <c r="CO2345" t="n">
        <v>0</v>
      </c>
      <c r="CP2345">
        <f>(P2345+Q2345+S2345)</f>
        <v/>
      </c>
      <c r="CQ2345">
        <f>AC2345*BC2345</f>
        <v/>
      </c>
      <c r="CR2345">
        <f>(ROUND((ROUND(((ET2345)*1),0)*BB2345),0)+ROUND((ROUND(((AE2345-(EU2345))*1),0)*BS2345),0))</f>
        <v/>
      </c>
      <c r="CS2345">
        <f>(ROUND((ROUND(((EU2345)*1),0)*BS2345),0)+ROUND((ROUND(((AE2345-(EU2345))*1),0)*BS2345),0))</f>
        <v/>
      </c>
      <c r="CT2345">
        <f>AF2345*BA2345</f>
        <v/>
      </c>
      <c r="CU2345">
        <f>AG2345</f>
        <v/>
      </c>
      <c r="CV2345">
        <f>AH2345</f>
        <v/>
      </c>
      <c r="CW2345">
        <f>AI2345</f>
        <v/>
      </c>
      <c r="CX2345">
        <f>AJ2345</f>
        <v/>
      </c>
      <c r="CY2345">
        <f>(((S2345+R2345)*AT2345)/100)</f>
        <v/>
      </c>
      <c r="CZ2345">
        <f>(((S2345+R2345)*AU2345)/100)</f>
        <v/>
      </c>
      <c r="DC2345" t="inlineStr"/>
      <c r="DD2345" t="inlineStr"/>
      <c r="DE2345" t="inlineStr"/>
      <c r="DF2345" t="inlineStr"/>
      <c r="DG2345" t="inlineStr"/>
      <c r="DH2345" t="inlineStr"/>
      <c r="DI2345" t="inlineStr"/>
      <c r="DJ2345" t="inlineStr"/>
      <c r="DK2345" t="inlineStr"/>
      <c r="DL2345" t="inlineStr"/>
      <c r="DM2345" t="inlineStr"/>
      <c r="DN2345" t="n">
        <v>0</v>
      </c>
      <c r="DO2345" t="n">
        <v>0</v>
      </c>
      <c r="DP2345" t="n">
        <v>1</v>
      </c>
      <c r="DQ2345" t="n">
        <v>1</v>
      </c>
      <c r="DU2345" t="n">
        <v>1010</v>
      </c>
      <c r="DV2345" t="inlineStr">
        <is>
          <t>10 шт.</t>
        </is>
      </c>
      <c r="DW2345" t="inlineStr">
        <is>
          <t>10 шт.</t>
        </is>
      </c>
      <c r="DX2345" t="n">
        <v>10</v>
      </c>
      <c r="DZ2345" t="inlineStr"/>
      <c r="EA2345" t="inlineStr"/>
      <c r="EB2345" t="inlineStr"/>
      <c r="EC2345" t="inlineStr"/>
      <c r="EE2345" t="n">
        <v>78725882</v>
      </c>
      <c r="EF2345" t="n">
        <v>2</v>
      </c>
      <c r="EG2345" t="inlineStr">
        <is>
          <t>Общестроительные работы</t>
        </is>
      </c>
      <c r="EH2345" t="n">
        <v>16</v>
      </c>
      <c r="EI234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345" t="n">
        <v>1</v>
      </c>
      <c r="EK2345" t="n">
        <v>16001</v>
      </c>
      <c r="EL2345" t="inlineStr">
        <is>
          <t>Трубопроводы внутренние</t>
        </is>
      </c>
      <c r="EM2345" t="inlineStr">
        <is>
          <t>ФЕР-16</t>
        </is>
      </c>
      <c r="EO2345" t="inlineStr"/>
      <c r="EQ2345" t="n">
        <v>0</v>
      </c>
      <c r="ER2345" t="n">
        <v>13.5</v>
      </c>
      <c r="ES2345" t="n">
        <v>13.5</v>
      </c>
      <c r="ET2345" t="n">
        <v>0</v>
      </c>
      <c r="EU2345" t="n">
        <v>0</v>
      </c>
      <c r="EV2345" t="n">
        <v>0</v>
      </c>
      <c r="EW2345" t="n">
        <v>0</v>
      </c>
      <c r="EX2345" t="n">
        <v>0</v>
      </c>
      <c r="FQ2345" t="n">
        <v>0</v>
      </c>
      <c r="FR2345" t="n">
        <v>0</v>
      </c>
      <c r="FS2345" t="n">
        <v>0</v>
      </c>
      <c r="FX2345" t="n">
        <v>121</v>
      </c>
      <c r="FY2345" t="n">
        <v>72</v>
      </c>
      <c r="GA2345" t="inlineStr"/>
      <c r="GD2345" t="n">
        <v>1</v>
      </c>
      <c r="GF2345" t="n">
        <v>-1186610544</v>
      </c>
      <c r="GG2345" t="n">
        <v>2</v>
      </c>
      <c r="GH2345" t="n">
        <v>1</v>
      </c>
      <c r="GI2345" t="n">
        <v>2</v>
      </c>
      <c r="GJ2345" t="n">
        <v>0</v>
      </c>
      <c r="GK2345" t="n">
        <v>0</v>
      </c>
      <c r="GL2345">
        <f>ROUND(IF(AND(BH2345=3,BI2345=3,FS2345&lt;&gt;0),P2345,0),0)</f>
        <v/>
      </c>
      <c r="GM2345">
        <f>ROUND(O2345+X2345+Y2345,0)+GX2345</f>
        <v/>
      </c>
      <c r="GN2345">
        <f>IF(OR(BI2345=0,BI2345=1),GM2345-GX2345,0)</f>
        <v/>
      </c>
      <c r="GO2345">
        <f>IF(BI2345=2,GM2345-GX2345,0)</f>
        <v/>
      </c>
      <c r="GP2345">
        <f>IF(BI2345=4,GM2345-GX2345,0)</f>
        <v/>
      </c>
      <c r="GR2345" t="n">
        <v>0</v>
      </c>
      <c r="GS2345" t="n">
        <v>3</v>
      </c>
      <c r="GT2345" t="n">
        <v>0</v>
      </c>
      <c r="GU2345" t="inlineStr"/>
      <c r="GV2345">
        <f>ROUND((GT2345),2)</f>
        <v/>
      </c>
      <c r="GW2345" t="n">
        <v>1</v>
      </c>
      <c r="GX2345">
        <f>ROUND(HC2345*I2345,0)</f>
        <v/>
      </c>
      <c r="HA2345" t="n">
        <v>0</v>
      </c>
      <c r="HB2345" t="n">
        <v>0</v>
      </c>
      <c r="HC2345">
        <f>GV2345*GW2345</f>
        <v/>
      </c>
      <c r="HE2345" t="inlineStr"/>
      <c r="HF2345" t="inlineStr"/>
      <c r="HM2345" t="inlineStr"/>
      <c r="HN2345" t="inlineStr">
        <is>
          <t>Пр/812-016.0-1</t>
        </is>
      </c>
      <c r="HO2345" t="inlineStr">
        <is>
          <t>Пр/774-016.0</t>
        </is>
      </c>
      <c r="HP234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34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345" t="n">
        <v>0</v>
      </c>
      <c r="IK2345" t="n">
        <v>0</v>
      </c>
    </row>
    <row r="2346">
      <c r="A2346" t="n">
        <v>18</v>
      </c>
      <c r="B2346" t="n">
        <v>0</v>
      </c>
      <c r="C2346" t="n">
        <v>955</v>
      </c>
      <c r="E2346" t="inlineStr">
        <is>
          <t>3,2</t>
        </is>
      </c>
      <c r="F2346" t="inlineStr">
        <is>
          <t>507-3175</t>
        </is>
      </c>
      <c r="G2346" t="inlineStr">
        <is>
          <t>Угольник 90 град. полипропиленовый диаметром 32 мм</t>
        </is>
      </c>
      <c r="H2346" t="inlineStr">
        <is>
          <t>10 шт.</t>
        </is>
      </c>
      <c r="I2346">
        <f>I2344*J2346</f>
        <v/>
      </c>
      <c r="J2346" t="n">
        <v>10</v>
      </c>
      <c r="K2346" t="n">
        <v>10</v>
      </c>
      <c r="O2346">
        <f>ROUND(CP2346,0)</f>
        <v/>
      </c>
      <c r="P2346">
        <f>ROUND(CQ2346*I2346,0)</f>
        <v/>
      </c>
      <c r="Q2346">
        <f>(ROUND((ROUND(((ET2346)*I2346),0)*BB2346),0)+ROUND((ROUND(((AE2346-(EU2346))*I2346),0)*BS2346),0))</f>
        <v/>
      </c>
      <c r="R2346">
        <f>(ROUND((ROUND(((EU2346)*I2346),0)*BS2346),0)+ROUND((ROUND(((AE2346-(EU2346))*I2346),0)*BS2346),0))</f>
        <v/>
      </c>
      <c r="S2346">
        <f>ROUND(CT2346*I2346,0)</f>
        <v/>
      </c>
      <c r="T2346">
        <f>ROUND(CU2346*I2346,0)</f>
        <v/>
      </c>
      <c r="U2346">
        <f>ROUND(CV2346*I2346,7)</f>
        <v/>
      </c>
      <c r="V2346">
        <f>ROUND(CW2346*I2346,7)</f>
        <v/>
      </c>
      <c r="W2346">
        <f>ROUND(CX2346*I2346,0)</f>
        <v/>
      </c>
      <c r="X2346">
        <f>ROUND(CY2346,0)</f>
        <v/>
      </c>
      <c r="Y2346">
        <f>ROUND(CZ2346,0)</f>
        <v/>
      </c>
      <c r="AA2346" t="n">
        <v>78869116</v>
      </c>
      <c r="AB2346">
        <f>ROUND((AC2346+AD2346+AF2346),2)</f>
        <v/>
      </c>
      <c r="AC2346">
        <f>ROUND((ES2346),2)</f>
        <v/>
      </c>
      <c r="AD2346">
        <f>ROUND((((ET2346)-(EU2346))+AE2346),2)</f>
        <v/>
      </c>
      <c r="AE2346">
        <f>ROUND((EU2346),2)</f>
        <v/>
      </c>
      <c r="AF2346">
        <f>ROUND((EV2346),2)</f>
        <v/>
      </c>
      <c r="AG2346">
        <f>ROUND((AP2346),2)</f>
        <v/>
      </c>
      <c r="AH2346">
        <f>(EW2346)</f>
        <v/>
      </c>
      <c r="AI2346">
        <f>(EX2346)</f>
        <v/>
      </c>
      <c r="AJ2346">
        <f>(AS2346)</f>
        <v/>
      </c>
      <c r="AK2346" t="n">
        <v>64.7</v>
      </c>
      <c r="AL2346" t="n">
        <v>64.7</v>
      </c>
      <c r="AM2346" t="n">
        <v>0</v>
      </c>
      <c r="AN2346" t="n">
        <v>0</v>
      </c>
      <c r="AO2346" t="n">
        <v>0</v>
      </c>
      <c r="AP2346" t="n">
        <v>0</v>
      </c>
      <c r="AQ2346" t="n">
        <v>0</v>
      </c>
      <c r="AR2346" t="n">
        <v>0</v>
      </c>
      <c r="AS2346" t="n">
        <v>0.03</v>
      </c>
      <c r="AT2346" t="n">
        <v>121</v>
      </c>
      <c r="AU2346" t="n">
        <v>72</v>
      </c>
      <c r="AV2346" t="n">
        <v>1</v>
      </c>
      <c r="AW2346" t="n">
        <v>1</v>
      </c>
      <c r="AZ2346" t="n">
        <v>1</v>
      </c>
      <c r="BA2346" t="n">
        <v>1</v>
      </c>
      <c r="BB2346" t="n">
        <v>1</v>
      </c>
      <c r="BC2346" t="n">
        <v>9.210000000000001</v>
      </c>
      <c r="BD2346" t="inlineStr"/>
      <c r="BE2346" t="inlineStr"/>
      <c r="BF2346" t="inlineStr"/>
      <c r="BG2346" t="inlineStr"/>
      <c r="BH2346" t="n">
        <v>3</v>
      </c>
      <c r="BI2346" t="n">
        <v>1</v>
      </c>
      <c r="BJ2346" t="inlineStr">
        <is>
          <t>ТССЦ Московской обл., 507-3175, приказ Минстроя России №675/пр от 28.02.2017 № 258/пр</t>
        </is>
      </c>
      <c r="BM2346" t="n">
        <v>16001</v>
      </c>
      <c r="BN2346" t="n">
        <v>0</v>
      </c>
      <c r="BO2346" t="inlineStr">
        <is>
          <t>507-3175</t>
        </is>
      </c>
      <c r="BP2346" t="n">
        <v>1</v>
      </c>
      <c r="BQ2346" t="n">
        <v>2</v>
      </c>
      <c r="BR2346" t="n">
        <v>0</v>
      </c>
      <c r="BS2346" t="n">
        <v>1</v>
      </c>
      <c r="BT2346" t="n">
        <v>1</v>
      </c>
      <c r="BU2346" t="n">
        <v>1</v>
      </c>
      <c r="BV2346" t="n">
        <v>1</v>
      </c>
      <c r="BW2346" t="n">
        <v>1</v>
      </c>
      <c r="BX2346" t="n">
        <v>1</v>
      </c>
      <c r="BY2346" t="inlineStr"/>
      <c r="BZ2346" t="n">
        <v>121</v>
      </c>
      <c r="CA2346" t="n">
        <v>72</v>
      </c>
      <c r="CB2346" t="inlineStr"/>
      <c r="CE2346" t="n">
        <v>12</v>
      </c>
      <c r="CF2346" t="n">
        <v>0</v>
      </c>
      <c r="CG2346" t="n">
        <v>0</v>
      </c>
      <c r="CM2346" t="n">
        <v>0</v>
      </c>
      <c r="CN2346" t="inlineStr"/>
      <c r="CO2346" t="n">
        <v>0</v>
      </c>
      <c r="CP2346">
        <f>(P2346+Q2346+S2346)</f>
        <v/>
      </c>
      <c r="CQ2346">
        <f>AC2346*BC2346</f>
        <v/>
      </c>
      <c r="CR2346">
        <f>(ROUND((ROUND(((ET2346)*1),0)*BB2346),0)+ROUND((ROUND(((AE2346-(EU2346))*1),0)*BS2346),0))</f>
        <v/>
      </c>
      <c r="CS2346">
        <f>(ROUND((ROUND(((EU2346)*1),0)*BS2346),0)+ROUND((ROUND(((AE2346-(EU2346))*1),0)*BS2346),0))</f>
        <v/>
      </c>
      <c r="CT2346">
        <f>AF2346*BA2346</f>
        <v/>
      </c>
      <c r="CU2346">
        <f>AG2346</f>
        <v/>
      </c>
      <c r="CV2346">
        <f>AH2346</f>
        <v/>
      </c>
      <c r="CW2346">
        <f>AI2346</f>
        <v/>
      </c>
      <c r="CX2346">
        <f>AJ2346</f>
        <v/>
      </c>
      <c r="CY2346">
        <f>(((S2346+R2346)*AT2346)/100)</f>
        <v/>
      </c>
      <c r="CZ2346">
        <f>(((S2346+R2346)*AU2346)/100)</f>
        <v/>
      </c>
      <c r="DC2346" t="inlineStr"/>
      <c r="DD2346" t="inlineStr"/>
      <c r="DE2346" t="inlineStr"/>
      <c r="DF2346" t="inlineStr"/>
      <c r="DG2346" t="inlineStr"/>
      <c r="DH2346" t="inlineStr"/>
      <c r="DI2346" t="inlineStr"/>
      <c r="DJ2346" t="inlineStr"/>
      <c r="DK2346" t="inlineStr"/>
      <c r="DL2346" t="inlineStr"/>
      <c r="DM2346" t="inlineStr"/>
      <c r="DN2346" t="n">
        <v>0</v>
      </c>
      <c r="DO2346" t="n">
        <v>0</v>
      </c>
      <c r="DP2346" t="n">
        <v>1</v>
      </c>
      <c r="DQ2346" t="n">
        <v>1</v>
      </c>
      <c r="DU2346" t="n">
        <v>1010</v>
      </c>
      <c r="DV2346" t="inlineStr">
        <is>
          <t>10 шт.</t>
        </is>
      </c>
      <c r="DW2346" t="inlineStr">
        <is>
          <t>10 шт.</t>
        </is>
      </c>
      <c r="DX2346" t="n">
        <v>10</v>
      </c>
      <c r="DZ2346" t="inlineStr"/>
      <c r="EA2346" t="inlineStr"/>
      <c r="EB2346" t="inlineStr"/>
      <c r="EC2346" t="inlineStr"/>
      <c r="EE2346" t="n">
        <v>78725882</v>
      </c>
      <c r="EF2346" t="n">
        <v>2</v>
      </c>
      <c r="EG2346" t="inlineStr">
        <is>
          <t>Общестроительные работы</t>
        </is>
      </c>
      <c r="EH2346" t="n">
        <v>16</v>
      </c>
      <c r="EI234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346" t="n">
        <v>1</v>
      </c>
      <c r="EK2346" t="n">
        <v>16001</v>
      </c>
      <c r="EL2346" t="inlineStr">
        <is>
          <t>Трубопроводы внутренние</t>
        </is>
      </c>
      <c r="EM2346" t="inlineStr">
        <is>
          <t>ФЕР-16</t>
        </is>
      </c>
      <c r="EO2346" t="inlineStr"/>
      <c r="EQ2346" t="n">
        <v>0</v>
      </c>
      <c r="ER2346" t="n">
        <v>64.7</v>
      </c>
      <c r="ES2346" t="n">
        <v>64.7</v>
      </c>
      <c r="ET2346" t="n">
        <v>0</v>
      </c>
      <c r="EU2346" t="n">
        <v>0</v>
      </c>
      <c r="EV2346" t="n">
        <v>0</v>
      </c>
      <c r="EW2346" t="n">
        <v>0</v>
      </c>
      <c r="EX2346" t="n">
        <v>0</v>
      </c>
      <c r="FQ2346" t="n">
        <v>0</v>
      </c>
      <c r="FR2346" t="n">
        <v>0</v>
      </c>
      <c r="FS2346" t="n">
        <v>0</v>
      </c>
      <c r="FX2346" t="n">
        <v>121</v>
      </c>
      <c r="FY2346" t="n">
        <v>72</v>
      </c>
      <c r="GA2346" t="inlineStr"/>
      <c r="GD2346" t="n">
        <v>1</v>
      </c>
      <c r="GF2346" t="n">
        <v>1600264197</v>
      </c>
      <c r="GG2346" t="n">
        <v>2</v>
      </c>
      <c r="GH2346" t="n">
        <v>1</v>
      </c>
      <c r="GI2346" t="n">
        <v>2</v>
      </c>
      <c r="GJ2346" t="n">
        <v>0</v>
      </c>
      <c r="GK2346" t="n">
        <v>0</v>
      </c>
      <c r="GL2346">
        <f>ROUND(IF(AND(BH2346=3,BI2346=3,FS2346&lt;&gt;0),P2346,0),0)</f>
        <v/>
      </c>
      <c r="GM2346">
        <f>ROUND(O2346+X2346+Y2346,0)+GX2346</f>
        <v/>
      </c>
      <c r="GN2346">
        <f>IF(OR(BI2346=0,BI2346=1),GM2346-GX2346,0)</f>
        <v/>
      </c>
      <c r="GO2346">
        <f>IF(BI2346=2,GM2346-GX2346,0)</f>
        <v/>
      </c>
      <c r="GP2346">
        <f>IF(BI2346=4,GM2346-GX2346,0)</f>
        <v/>
      </c>
      <c r="GR2346" t="n">
        <v>0</v>
      </c>
      <c r="GS2346" t="n">
        <v>3</v>
      </c>
      <c r="GT2346" t="n">
        <v>0</v>
      </c>
      <c r="GU2346" t="inlineStr"/>
      <c r="GV2346">
        <f>ROUND((GT2346),2)</f>
        <v/>
      </c>
      <c r="GW2346" t="n">
        <v>1</v>
      </c>
      <c r="GX2346">
        <f>ROUND(HC2346*I2346,0)</f>
        <v/>
      </c>
      <c r="HA2346" t="n">
        <v>0</v>
      </c>
      <c r="HB2346" t="n">
        <v>0</v>
      </c>
      <c r="HC2346">
        <f>GV2346*GW2346</f>
        <v/>
      </c>
      <c r="HE2346" t="inlineStr"/>
      <c r="HF2346" t="inlineStr"/>
      <c r="HM2346" t="inlineStr"/>
      <c r="HN2346" t="inlineStr">
        <is>
          <t>Пр/812-016.0-1</t>
        </is>
      </c>
      <c r="HO2346" t="inlineStr">
        <is>
          <t>Пр/774-016.0</t>
        </is>
      </c>
      <c r="HP234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346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346" t="n">
        <v>0</v>
      </c>
      <c r="IK2346" t="n">
        <v>0</v>
      </c>
    </row>
    <row r="2347">
      <c r="A2347" t="n">
        <v>18</v>
      </c>
      <c r="B2347" t="n">
        <v>0</v>
      </c>
      <c r="C2347" t="n">
        <v>952</v>
      </c>
      <c r="E2347" t="inlineStr">
        <is>
          <t>3,3</t>
        </is>
      </c>
      <c r="F2347" t="inlineStr">
        <is>
          <t>302-0065</t>
        </is>
      </c>
      <c r="G2347" t="inlineStr">
        <is>
          <t>Кран шаровый муфтовый Valtec для воды диаметром 32 мм, тип в/в</t>
        </is>
      </c>
      <c r="H2347" t="inlineStr">
        <is>
          <t>шт.</t>
        </is>
      </c>
      <c r="I2347">
        <f>I2344*J2347</f>
        <v/>
      </c>
      <c r="J2347" t="n">
        <v>25</v>
      </c>
      <c r="K2347" t="n">
        <v>25</v>
      </c>
      <c r="O2347">
        <f>ROUND(CP2347,0)</f>
        <v/>
      </c>
      <c r="P2347">
        <f>ROUND(CQ2347*I2347,0)</f>
        <v/>
      </c>
      <c r="Q2347">
        <f>(ROUND((ROUND(((ET2347)*I2347),0)*BB2347),0)+ROUND((ROUND(((AE2347-(EU2347))*I2347),0)*BS2347),0))</f>
        <v/>
      </c>
      <c r="R2347">
        <f>(ROUND((ROUND(((EU2347)*I2347),0)*BS2347),0)+ROUND((ROUND(((AE2347-(EU2347))*I2347),0)*BS2347),0))</f>
        <v/>
      </c>
      <c r="S2347">
        <f>ROUND(CT2347*I2347,0)</f>
        <v/>
      </c>
      <c r="T2347">
        <f>ROUND(CU2347*I2347,0)</f>
        <v/>
      </c>
      <c r="U2347">
        <f>ROUND(CV2347*I2347,7)</f>
        <v/>
      </c>
      <c r="V2347">
        <f>ROUND(CW2347*I2347,7)</f>
        <v/>
      </c>
      <c r="W2347">
        <f>ROUND(CX2347*I2347,0)</f>
        <v/>
      </c>
      <c r="X2347">
        <f>ROUND(CY2347,0)</f>
        <v/>
      </c>
      <c r="Y2347">
        <f>ROUND(CZ2347,0)</f>
        <v/>
      </c>
      <c r="AA2347" t="n">
        <v>78869116</v>
      </c>
      <c r="AB2347">
        <f>ROUND((AC2347+AD2347+AF2347),2)</f>
        <v/>
      </c>
      <c r="AC2347">
        <f>ROUND((ES2347),2)</f>
        <v/>
      </c>
      <c r="AD2347">
        <f>ROUND((((ET2347)-(EU2347))+AE2347),2)</f>
        <v/>
      </c>
      <c r="AE2347">
        <f>ROUND((EU2347),2)</f>
        <v/>
      </c>
      <c r="AF2347">
        <f>ROUND((EV2347),2)</f>
        <v/>
      </c>
      <c r="AG2347">
        <f>ROUND((AP2347),2)</f>
        <v/>
      </c>
      <c r="AH2347">
        <f>(EW2347)</f>
        <v/>
      </c>
      <c r="AI2347">
        <f>(EX2347)</f>
        <v/>
      </c>
      <c r="AJ2347">
        <f>(AS2347)</f>
        <v/>
      </c>
      <c r="AK2347" t="n">
        <v>106.72</v>
      </c>
      <c r="AL2347" t="n">
        <v>106.72</v>
      </c>
      <c r="AM2347" t="n">
        <v>0</v>
      </c>
      <c r="AN2347" t="n">
        <v>0</v>
      </c>
      <c r="AO2347" t="n">
        <v>0</v>
      </c>
      <c r="AP2347" t="n">
        <v>0</v>
      </c>
      <c r="AQ2347" t="n">
        <v>0</v>
      </c>
      <c r="AR2347" t="n">
        <v>0</v>
      </c>
      <c r="AS2347" t="n">
        <v>0.03</v>
      </c>
      <c r="AT2347" t="n">
        <v>121</v>
      </c>
      <c r="AU2347" t="n">
        <v>72</v>
      </c>
      <c r="AV2347" t="n">
        <v>1</v>
      </c>
      <c r="AW2347" t="n">
        <v>1</v>
      </c>
      <c r="AZ2347" t="n">
        <v>1</v>
      </c>
      <c r="BA2347" t="n">
        <v>1</v>
      </c>
      <c r="BB2347" t="n">
        <v>1</v>
      </c>
      <c r="BC2347" t="n">
        <v>14.25</v>
      </c>
      <c r="BD2347" t="inlineStr"/>
      <c r="BE2347" t="inlineStr"/>
      <c r="BF2347" t="inlineStr"/>
      <c r="BG2347" t="inlineStr"/>
      <c r="BH2347" t="n">
        <v>3</v>
      </c>
      <c r="BI2347" t="n">
        <v>1</v>
      </c>
      <c r="BJ2347" t="inlineStr">
        <is>
          <t>ТССЦ Московской обл., 302-0065, приказ Минстроя России №675/пр от 28.02.2017 № 256/пр</t>
        </is>
      </c>
      <c r="BM2347" t="n">
        <v>16001</v>
      </c>
      <c r="BN2347" t="n">
        <v>0</v>
      </c>
      <c r="BO2347" t="inlineStr">
        <is>
          <t>302-0065</t>
        </is>
      </c>
      <c r="BP2347" t="n">
        <v>1</v>
      </c>
      <c r="BQ2347" t="n">
        <v>2</v>
      </c>
      <c r="BR2347" t="n">
        <v>0</v>
      </c>
      <c r="BS2347" t="n">
        <v>1</v>
      </c>
      <c r="BT2347" t="n">
        <v>1</v>
      </c>
      <c r="BU2347" t="n">
        <v>1</v>
      </c>
      <c r="BV2347" t="n">
        <v>1</v>
      </c>
      <c r="BW2347" t="n">
        <v>1</v>
      </c>
      <c r="BX2347" t="n">
        <v>1</v>
      </c>
      <c r="BY2347" t="inlineStr"/>
      <c r="BZ2347" t="n">
        <v>121</v>
      </c>
      <c r="CA2347" t="n">
        <v>72</v>
      </c>
      <c r="CB2347" t="inlineStr"/>
      <c r="CE2347" t="n">
        <v>12</v>
      </c>
      <c r="CF2347" t="n">
        <v>0</v>
      </c>
      <c r="CG2347" t="n">
        <v>0</v>
      </c>
      <c r="CM2347" t="n">
        <v>0</v>
      </c>
      <c r="CN2347" t="inlineStr"/>
      <c r="CO2347" t="n">
        <v>0</v>
      </c>
      <c r="CP2347">
        <f>(P2347+Q2347+S2347)</f>
        <v/>
      </c>
      <c r="CQ2347">
        <f>AC2347*BC2347</f>
        <v/>
      </c>
      <c r="CR2347">
        <f>(ROUND((ROUND(((ET2347)*1),0)*BB2347),0)+ROUND((ROUND(((AE2347-(EU2347))*1),0)*BS2347),0))</f>
        <v/>
      </c>
      <c r="CS2347">
        <f>(ROUND((ROUND(((EU2347)*1),0)*BS2347),0)+ROUND((ROUND(((AE2347-(EU2347))*1),0)*BS2347),0))</f>
        <v/>
      </c>
      <c r="CT2347">
        <f>AF2347*BA2347</f>
        <v/>
      </c>
      <c r="CU2347">
        <f>AG2347</f>
        <v/>
      </c>
      <c r="CV2347">
        <f>AH2347</f>
        <v/>
      </c>
      <c r="CW2347">
        <f>AI2347</f>
        <v/>
      </c>
      <c r="CX2347">
        <f>AJ2347</f>
        <v/>
      </c>
      <c r="CY2347">
        <f>(((S2347+R2347)*AT2347)/100)</f>
        <v/>
      </c>
      <c r="CZ2347">
        <f>(((S2347+R2347)*AU2347)/100)</f>
        <v/>
      </c>
      <c r="DC2347" t="inlineStr"/>
      <c r="DD2347" t="inlineStr"/>
      <c r="DE2347" t="inlineStr"/>
      <c r="DF2347" t="inlineStr"/>
      <c r="DG2347" t="inlineStr"/>
      <c r="DH2347" t="inlineStr"/>
      <c r="DI2347" t="inlineStr"/>
      <c r="DJ2347" t="inlineStr"/>
      <c r="DK2347" t="inlineStr"/>
      <c r="DL2347" t="inlineStr"/>
      <c r="DM2347" t="inlineStr"/>
      <c r="DN2347" t="n">
        <v>0</v>
      </c>
      <c r="DO2347" t="n">
        <v>0</v>
      </c>
      <c r="DP2347" t="n">
        <v>1</v>
      </c>
      <c r="DQ2347" t="n">
        <v>1</v>
      </c>
      <c r="DU2347" t="n">
        <v>1010</v>
      </c>
      <c r="DV2347" t="inlineStr">
        <is>
          <t>шт.</t>
        </is>
      </c>
      <c r="DW2347" t="inlineStr">
        <is>
          <t>шт.</t>
        </is>
      </c>
      <c r="DX2347" t="n">
        <v>1</v>
      </c>
      <c r="DZ2347" t="inlineStr"/>
      <c r="EA2347" t="inlineStr"/>
      <c r="EB2347" t="inlineStr"/>
      <c r="EC2347" t="inlineStr"/>
      <c r="EE2347" t="n">
        <v>78725882</v>
      </c>
      <c r="EF2347" t="n">
        <v>2</v>
      </c>
      <c r="EG2347" t="inlineStr">
        <is>
          <t>Общестроительные работы</t>
        </is>
      </c>
      <c r="EH2347" t="n">
        <v>16</v>
      </c>
      <c r="EI234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347" t="n">
        <v>1</v>
      </c>
      <c r="EK2347" t="n">
        <v>16001</v>
      </c>
      <c r="EL2347" t="inlineStr">
        <is>
          <t>Трубопроводы внутренние</t>
        </is>
      </c>
      <c r="EM2347" t="inlineStr">
        <is>
          <t>ФЕР-16</t>
        </is>
      </c>
      <c r="EO2347" t="inlineStr"/>
      <c r="EQ2347" t="n">
        <v>0</v>
      </c>
      <c r="ER2347" t="n">
        <v>106.72</v>
      </c>
      <c r="ES2347" t="n">
        <v>106.72</v>
      </c>
      <c r="ET2347" t="n">
        <v>0</v>
      </c>
      <c r="EU2347" t="n">
        <v>0</v>
      </c>
      <c r="EV2347" t="n">
        <v>0</v>
      </c>
      <c r="EW2347" t="n">
        <v>0</v>
      </c>
      <c r="EX2347" t="n">
        <v>0</v>
      </c>
      <c r="FQ2347" t="n">
        <v>0</v>
      </c>
      <c r="FR2347" t="n">
        <v>0</v>
      </c>
      <c r="FS2347" t="n">
        <v>0</v>
      </c>
      <c r="FX2347" t="n">
        <v>121</v>
      </c>
      <c r="FY2347" t="n">
        <v>72</v>
      </c>
      <c r="GA2347" t="inlineStr"/>
      <c r="GD2347" t="n">
        <v>1</v>
      </c>
      <c r="GF2347" t="n">
        <v>535473645</v>
      </c>
      <c r="GG2347" t="n">
        <v>2</v>
      </c>
      <c r="GH2347" t="n">
        <v>1</v>
      </c>
      <c r="GI2347" t="n">
        <v>2</v>
      </c>
      <c r="GJ2347" t="n">
        <v>0</v>
      </c>
      <c r="GK2347" t="n">
        <v>0</v>
      </c>
      <c r="GL2347">
        <f>ROUND(IF(AND(BH2347=3,BI2347=3,FS2347&lt;&gt;0),P2347,0),0)</f>
        <v/>
      </c>
      <c r="GM2347">
        <f>ROUND(O2347+X2347+Y2347,0)+GX2347</f>
        <v/>
      </c>
      <c r="GN2347">
        <f>IF(OR(BI2347=0,BI2347=1),GM2347-GX2347,0)</f>
        <v/>
      </c>
      <c r="GO2347">
        <f>IF(BI2347=2,GM2347-GX2347,0)</f>
        <v/>
      </c>
      <c r="GP2347">
        <f>IF(BI2347=4,GM2347-GX2347,0)</f>
        <v/>
      </c>
      <c r="GR2347" t="n">
        <v>0</v>
      </c>
      <c r="GS2347" t="n">
        <v>3</v>
      </c>
      <c r="GT2347" t="n">
        <v>0</v>
      </c>
      <c r="GU2347" t="inlineStr"/>
      <c r="GV2347">
        <f>ROUND((GT2347),2)</f>
        <v/>
      </c>
      <c r="GW2347" t="n">
        <v>1</v>
      </c>
      <c r="GX2347">
        <f>ROUND(HC2347*I2347,0)</f>
        <v/>
      </c>
      <c r="HA2347" t="n">
        <v>0</v>
      </c>
      <c r="HB2347" t="n">
        <v>0</v>
      </c>
      <c r="HC2347">
        <f>GV2347*GW2347</f>
        <v/>
      </c>
      <c r="HE2347" t="inlineStr"/>
      <c r="HF2347" t="inlineStr"/>
      <c r="HM2347" t="inlineStr"/>
      <c r="HN2347" t="inlineStr">
        <is>
          <t>Пр/812-016.0-1</t>
        </is>
      </c>
      <c r="HO2347" t="inlineStr">
        <is>
          <t>Пр/774-016.0</t>
        </is>
      </c>
      <c r="HP234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347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347" t="n">
        <v>0</v>
      </c>
      <c r="IK2347" t="n">
        <v>0</v>
      </c>
    </row>
    <row r="2348">
      <c r="A2348" t="n">
        <v>18</v>
      </c>
      <c r="B2348" t="n">
        <v>0</v>
      </c>
      <c r="C2348" t="n">
        <v>956</v>
      </c>
      <c r="E2348" t="inlineStr">
        <is>
          <t>3,4</t>
        </is>
      </c>
      <c r="F2348" t="inlineStr">
        <is>
          <t>507-3288</t>
        </is>
      </c>
      <c r="G2348" t="inlineStr">
        <is>
          <t>Тройник полипропиленовый соединительный диаметром 32 мм</t>
        </is>
      </c>
      <c r="H2348" t="inlineStr">
        <is>
          <t>10 шт.</t>
        </is>
      </c>
      <c r="I2348">
        <f>I2344*J2348</f>
        <v/>
      </c>
      <c r="J2348" t="n">
        <v>5</v>
      </c>
      <c r="K2348" t="n">
        <v>5</v>
      </c>
      <c r="O2348">
        <f>ROUND(CP2348,0)</f>
        <v/>
      </c>
      <c r="P2348">
        <f>ROUND(CQ2348*I2348,0)</f>
        <v/>
      </c>
      <c r="Q2348">
        <f>(ROUND((ROUND(((ET2348)*I2348),0)*BB2348),0)+ROUND((ROUND(((AE2348-(EU2348))*I2348),0)*BS2348),0))</f>
        <v/>
      </c>
      <c r="R2348">
        <f>(ROUND((ROUND(((EU2348)*I2348),0)*BS2348),0)+ROUND((ROUND(((AE2348-(EU2348))*I2348),0)*BS2348),0))</f>
        <v/>
      </c>
      <c r="S2348">
        <f>ROUND(CT2348*I2348,0)</f>
        <v/>
      </c>
      <c r="T2348">
        <f>ROUND(CU2348*I2348,0)</f>
        <v/>
      </c>
      <c r="U2348">
        <f>ROUND(CV2348*I2348,7)</f>
        <v/>
      </c>
      <c r="V2348">
        <f>ROUND(CW2348*I2348,7)</f>
        <v/>
      </c>
      <c r="W2348">
        <f>ROUND(CX2348*I2348,0)</f>
        <v/>
      </c>
      <c r="X2348">
        <f>ROUND(CY2348,0)</f>
        <v/>
      </c>
      <c r="Y2348">
        <f>ROUND(CZ2348,0)</f>
        <v/>
      </c>
      <c r="AA2348" t="n">
        <v>78869116</v>
      </c>
      <c r="AB2348">
        <f>ROUND((AC2348+AD2348+AF2348),2)</f>
        <v/>
      </c>
      <c r="AC2348">
        <f>ROUND((ES2348),2)</f>
        <v/>
      </c>
      <c r="AD2348">
        <f>ROUND((((ET2348)-(EU2348))+AE2348),2)</f>
        <v/>
      </c>
      <c r="AE2348">
        <f>ROUND((EU2348),2)</f>
        <v/>
      </c>
      <c r="AF2348">
        <f>ROUND((EV2348),2)</f>
        <v/>
      </c>
      <c r="AG2348">
        <f>ROUND((AP2348),2)</f>
        <v/>
      </c>
      <c r="AH2348">
        <f>(EW2348)</f>
        <v/>
      </c>
      <c r="AI2348">
        <f>(EX2348)</f>
        <v/>
      </c>
      <c r="AJ2348">
        <f>(AS2348)</f>
        <v/>
      </c>
      <c r="AK2348" t="n">
        <v>52.2</v>
      </c>
      <c r="AL2348" t="n">
        <v>52.2</v>
      </c>
      <c r="AM2348" t="n">
        <v>0</v>
      </c>
      <c r="AN2348" t="n">
        <v>0</v>
      </c>
      <c r="AO2348" t="n">
        <v>0</v>
      </c>
      <c r="AP2348" t="n">
        <v>0</v>
      </c>
      <c r="AQ2348" t="n">
        <v>0</v>
      </c>
      <c r="AR2348" t="n">
        <v>0</v>
      </c>
      <c r="AS2348" t="n">
        <v>0.03</v>
      </c>
      <c r="AT2348" t="n">
        <v>121</v>
      </c>
      <c r="AU2348" t="n">
        <v>72</v>
      </c>
      <c r="AV2348" t="n">
        <v>1</v>
      </c>
      <c r="AW2348" t="n">
        <v>1</v>
      </c>
      <c r="AZ2348" t="n">
        <v>1</v>
      </c>
      <c r="BA2348" t="n">
        <v>1</v>
      </c>
      <c r="BB2348" t="n">
        <v>1</v>
      </c>
      <c r="BC2348" t="n">
        <v>4.52</v>
      </c>
      <c r="BD2348" t="inlineStr"/>
      <c r="BE2348" t="inlineStr"/>
      <c r="BF2348" t="inlineStr"/>
      <c r="BG2348" t="inlineStr"/>
      <c r="BH2348" t="n">
        <v>3</v>
      </c>
      <c r="BI2348" t="n">
        <v>1</v>
      </c>
      <c r="BJ2348" t="inlineStr">
        <is>
          <t>ТССЦ Московской обл., 507-3288, приказ Минстроя России №675/пр от 28.02.2017 № 258/пр</t>
        </is>
      </c>
      <c r="BM2348" t="n">
        <v>16001</v>
      </c>
      <c r="BN2348" t="n">
        <v>0</v>
      </c>
      <c r="BO2348" t="inlineStr">
        <is>
          <t>507-3288</t>
        </is>
      </c>
      <c r="BP2348" t="n">
        <v>1</v>
      </c>
      <c r="BQ2348" t="n">
        <v>2</v>
      </c>
      <c r="BR2348" t="n">
        <v>0</v>
      </c>
      <c r="BS2348" t="n">
        <v>1</v>
      </c>
      <c r="BT2348" t="n">
        <v>1</v>
      </c>
      <c r="BU2348" t="n">
        <v>1</v>
      </c>
      <c r="BV2348" t="n">
        <v>1</v>
      </c>
      <c r="BW2348" t="n">
        <v>1</v>
      </c>
      <c r="BX2348" t="n">
        <v>1</v>
      </c>
      <c r="BY2348" t="inlineStr"/>
      <c r="BZ2348" t="n">
        <v>121</v>
      </c>
      <c r="CA2348" t="n">
        <v>72</v>
      </c>
      <c r="CB2348" t="inlineStr"/>
      <c r="CE2348" t="n">
        <v>12</v>
      </c>
      <c r="CF2348" t="n">
        <v>0</v>
      </c>
      <c r="CG2348" t="n">
        <v>0</v>
      </c>
      <c r="CM2348" t="n">
        <v>0</v>
      </c>
      <c r="CN2348" t="inlineStr"/>
      <c r="CO2348" t="n">
        <v>0</v>
      </c>
      <c r="CP2348">
        <f>(P2348+Q2348+S2348)</f>
        <v/>
      </c>
      <c r="CQ2348">
        <f>AC2348*BC2348</f>
        <v/>
      </c>
      <c r="CR2348">
        <f>(ROUND((ROUND(((ET2348)*1),0)*BB2348),0)+ROUND((ROUND(((AE2348-(EU2348))*1),0)*BS2348),0))</f>
        <v/>
      </c>
      <c r="CS2348">
        <f>(ROUND((ROUND(((EU2348)*1),0)*BS2348),0)+ROUND((ROUND(((AE2348-(EU2348))*1),0)*BS2348),0))</f>
        <v/>
      </c>
      <c r="CT2348">
        <f>AF2348*BA2348</f>
        <v/>
      </c>
      <c r="CU2348">
        <f>AG2348</f>
        <v/>
      </c>
      <c r="CV2348">
        <f>AH2348</f>
        <v/>
      </c>
      <c r="CW2348">
        <f>AI2348</f>
        <v/>
      </c>
      <c r="CX2348">
        <f>AJ2348</f>
        <v/>
      </c>
      <c r="CY2348">
        <f>(((S2348+R2348)*AT2348)/100)</f>
        <v/>
      </c>
      <c r="CZ2348">
        <f>(((S2348+R2348)*AU2348)/100)</f>
        <v/>
      </c>
      <c r="DC2348" t="inlineStr"/>
      <c r="DD2348" t="inlineStr"/>
      <c r="DE2348" t="inlineStr"/>
      <c r="DF2348" t="inlineStr"/>
      <c r="DG2348" t="inlineStr"/>
      <c r="DH2348" t="inlineStr"/>
      <c r="DI2348" t="inlineStr"/>
      <c r="DJ2348" t="inlineStr"/>
      <c r="DK2348" t="inlineStr"/>
      <c r="DL2348" t="inlineStr"/>
      <c r="DM2348" t="inlineStr"/>
      <c r="DN2348" t="n">
        <v>0</v>
      </c>
      <c r="DO2348" t="n">
        <v>0</v>
      </c>
      <c r="DP2348" t="n">
        <v>1</v>
      </c>
      <c r="DQ2348" t="n">
        <v>1</v>
      </c>
      <c r="DU2348" t="n">
        <v>1010</v>
      </c>
      <c r="DV2348" t="inlineStr">
        <is>
          <t>10 шт.</t>
        </is>
      </c>
      <c r="DW2348" t="inlineStr">
        <is>
          <t>10 шт.</t>
        </is>
      </c>
      <c r="DX2348" t="n">
        <v>10</v>
      </c>
      <c r="DZ2348" t="inlineStr"/>
      <c r="EA2348" t="inlineStr"/>
      <c r="EB2348" t="inlineStr"/>
      <c r="EC2348" t="inlineStr"/>
      <c r="EE2348" t="n">
        <v>78725882</v>
      </c>
      <c r="EF2348" t="n">
        <v>2</v>
      </c>
      <c r="EG2348" t="inlineStr">
        <is>
          <t>Общестроительные работы</t>
        </is>
      </c>
      <c r="EH2348" t="n">
        <v>16</v>
      </c>
      <c r="EI234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348" t="n">
        <v>1</v>
      </c>
      <c r="EK2348" t="n">
        <v>16001</v>
      </c>
      <c r="EL2348" t="inlineStr">
        <is>
          <t>Трубопроводы внутренние</t>
        </is>
      </c>
      <c r="EM2348" t="inlineStr">
        <is>
          <t>ФЕР-16</t>
        </is>
      </c>
      <c r="EO2348" t="inlineStr"/>
      <c r="EQ2348" t="n">
        <v>0</v>
      </c>
      <c r="ER2348" t="n">
        <v>52.2</v>
      </c>
      <c r="ES2348" t="n">
        <v>52.2</v>
      </c>
      <c r="ET2348" t="n">
        <v>0</v>
      </c>
      <c r="EU2348" t="n">
        <v>0</v>
      </c>
      <c r="EV2348" t="n">
        <v>0</v>
      </c>
      <c r="EW2348" t="n">
        <v>0</v>
      </c>
      <c r="EX2348" t="n">
        <v>0</v>
      </c>
      <c r="FQ2348" t="n">
        <v>0</v>
      </c>
      <c r="FR2348" t="n">
        <v>0</v>
      </c>
      <c r="FS2348" t="n">
        <v>0</v>
      </c>
      <c r="FX2348" t="n">
        <v>121</v>
      </c>
      <c r="FY2348" t="n">
        <v>72</v>
      </c>
      <c r="GA2348" t="inlineStr"/>
      <c r="GD2348" t="n">
        <v>1</v>
      </c>
      <c r="GF2348" t="n">
        <v>50169520</v>
      </c>
      <c r="GG2348" t="n">
        <v>2</v>
      </c>
      <c r="GH2348" t="n">
        <v>1</v>
      </c>
      <c r="GI2348" t="n">
        <v>2</v>
      </c>
      <c r="GJ2348" t="n">
        <v>0</v>
      </c>
      <c r="GK2348" t="n">
        <v>0</v>
      </c>
      <c r="GL2348">
        <f>ROUND(IF(AND(BH2348=3,BI2348=3,FS2348&lt;&gt;0),P2348,0),0)</f>
        <v/>
      </c>
      <c r="GM2348">
        <f>ROUND(O2348+X2348+Y2348,0)+GX2348</f>
        <v/>
      </c>
      <c r="GN2348">
        <f>IF(OR(BI2348=0,BI2348=1),GM2348-GX2348,0)</f>
        <v/>
      </c>
      <c r="GO2348">
        <f>IF(BI2348=2,GM2348-GX2348,0)</f>
        <v/>
      </c>
      <c r="GP2348">
        <f>IF(BI2348=4,GM2348-GX2348,0)</f>
        <v/>
      </c>
      <c r="GR2348" t="n">
        <v>0</v>
      </c>
      <c r="GS2348" t="n">
        <v>3</v>
      </c>
      <c r="GT2348" t="n">
        <v>0</v>
      </c>
      <c r="GU2348" t="inlineStr"/>
      <c r="GV2348">
        <f>ROUND((GT2348),2)</f>
        <v/>
      </c>
      <c r="GW2348" t="n">
        <v>1</v>
      </c>
      <c r="GX2348">
        <f>ROUND(HC2348*I2348,0)</f>
        <v/>
      </c>
      <c r="HA2348" t="n">
        <v>0</v>
      </c>
      <c r="HB2348" t="n">
        <v>0</v>
      </c>
      <c r="HC2348">
        <f>GV2348*GW2348</f>
        <v/>
      </c>
      <c r="HE2348" t="inlineStr"/>
      <c r="HF2348" t="inlineStr"/>
      <c r="HM2348" t="inlineStr"/>
      <c r="HN2348" t="inlineStr">
        <is>
          <t>Пр/812-016.0-1</t>
        </is>
      </c>
      <c r="HO2348" t="inlineStr">
        <is>
          <t>Пр/774-016.0</t>
        </is>
      </c>
      <c r="HP234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34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348" t="n">
        <v>0</v>
      </c>
      <c r="IK2348" t="n">
        <v>0</v>
      </c>
    </row>
    <row r="2349">
      <c r="A2349" t="n">
        <v>17</v>
      </c>
      <c r="B2349" t="n">
        <v>0</v>
      </c>
      <c r="C2349">
        <f>ROW(SmtRes!A973)</f>
        <v/>
      </c>
      <c r="D2349">
        <f>ROW(EtalonRes!A900)</f>
        <v/>
      </c>
      <c r="E2349" t="inlineStr">
        <is>
          <t>4</t>
        </is>
      </c>
      <c r="F2349" t="inlineStr">
        <is>
          <t>16-04-002-1</t>
        </is>
      </c>
      <c r="G2349" t="inlineStr">
        <is>
          <t>Прокладка трубопроводов водоснабжения из напорных полиэтиленовых труб наружным диаметром 20 мм</t>
        </is>
      </c>
      <c r="H2349" t="inlineStr">
        <is>
          <t>100 м трубопровода</t>
        </is>
      </c>
      <c r="I2349">
        <f>ROUND(ROUND(1/100,4),7)</f>
        <v/>
      </c>
      <c r="J2349" t="n">
        <v>0</v>
      </c>
      <c r="K2349">
        <f>ROUND(ROUND(1/100,4),7)</f>
        <v/>
      </c>
      <c r="O2349">
        <f>ROUND(CP2349,0)</f>
        <v/>
      </c>
      <c r="P2349">
        <f>ROUND(CQ2349*I2349,0)</f>
        <v/>
      </c>
      <c r="Q2349">
        <f>(ROUND((ROUND(((ET2349)*I2349),0)*BB2349),0)+ROUND((ROUND(((AE2349-(EU2349))*I2349),0)*BS2349),0))</f>
        <v/>
      </c>
      <c r="R2349">
        <f>(ROUND((ROUND(((EU2349)*I2349),0)*BS2349),0)+ROUND((ROUND(((AE2349-(EU2349))*I2349),0)*BS2349),0))</f>
        <v/>
      </c>
      <c r="S2349">
        <f>ROUND(CT2349*I2349,0)</f>
        <v/>
      </c>
      <c r="T2349">
        <f>ROUND(CU2349*I2349,0)</f>
        <v/>
      </c>
      <c r="U2349">
        <f>ROUND(CV2349*I2349,7)</f>
        <v/>
      </c>
      <c r="V2349">
        <f>ROUND(CW2349*I2349,7)</f>
        <v/>
      </c>
      <c r="W2349">
        <f>ROUND(CX2349*I2349,0)</f>
        <v/>
      </c>
      <c r="X2349">
        <f>ROUND(CY2349,0)</f>
        <v/>
      </c>
      <c r="Y2349">
        <f>ROUND(CZ2349,0)</f>
        <v/>
      </c>
      <c r="AA2349" t="n">
        <v>78869116</v>
      </c>
      <c r="AB2349">
        <f>ROUND((AC2349+AD2349+AF2349),2)</f>
        <v/>
      </c>
      <c r="AC2349">
        <f>ROUND((ES2349),2)</f>
        <v/>
      </c>
      <c r="AD2349">
        <f>ROUND((((ET2349)-(EU2349))+AE2349),2)</f>
        <v/>
      </c>
      <c r="AE2349">
        <f>ROUND((EU2349),2)</f>
        <v/>
      </c>
      <c r="AF2349">
        <f>ROUND((EV2349),2)</f>
        <v/>
      </c>
      <c r="AG2349">
        <f>ROUND((AP2349),2)</f>
        <v/>
      </c>
      <c r="AH2349">
        <f>(EW2349)</f>
        <v/>
      </c>
      <c r="AI2349">
        <f>(EX2349)</f>
        <v/>
      </c>
      <c r="AJ2349">
        <f>(AS2349)</f>
        <v/>
      </c>
      <c r="AK2349" t="n">
        <v>3592.84</v>
      </c>
      <c r="AL2349" t="n">
        <v>343.47</v>
      </c>
      <c r="AM2349" t="n">
        <v>1362.19</v>
      </c>
      <c r="AN2349" t="n">
        <v>181.17</v>
      </c>
      <c r="AO2349" t="n">
        <v>1887.18</v>
      </c>
      <c r="AP2349" t="n">
        <v>0</v>
      </c>
      <c r="AQ2349" t="n">
        <v>190.24</v>
      </c>
      <c r="AR2349" t="n">
        <v>13.42</v>
      </c>
      <c r="AS2349" t="n">
        <v>0</v>
      </c>
      <c r="AT2349" t="n">
        <v>121</v>
      </c>
      <c r="AU2349" t="n">
        <v>72</v>
      </c>
      <c r="AV2349" t="n">
        <v>1</v>
      </c>
      <c r="AW2349" t="n">
        <v>1</v>
      </c>
      <c r="AZ2349" t="n">
        <v>1</v>
      </c>
      <c r="BA2349" t="n">
        <v>52.25</v>
      </c>
      <c r="BB2349" t="n">
        <v>12.12</v>
      </c>
      <c r="BC2349" t="n">
        <v>7.1</v>
      </c>
      <c r="BD2349" t="inlineStr"/>
      <c r="BE2349" t="inlineStr"/>
      <c r="BF2349" t="inlineStr"/>
      <c r="BG2349" t="inlineStr"/>
      <c r="BH2349" t="n">
        <v>0</v>
      </c>
      <c r="BI2349" t="n">
        <v>1</v>
      </c>
      <c r="BJ2349" t="inlineStr">
        <is>
          <t>ТЕР Московской обл., 16-04-002-1, приказ Минстроя России №675/пр от 28.02.2017 № 260/пр</t>
        </is>
      </c>
      <c r="BM2349" t="n">
        <v>16001</v>
      </c>
      <c r="BN2349" t="n">
        <v>0</v>
      </c>
      <c r="BO2349" t="inlineStr">
        <is>
          <t>16-04-002-1</t>
        </is>
      </c>
      <c r="BP2349" t="n">
        <v>1</v>
      </c>
      <c r="BQ2349" t="n">
        <v>2</v>
      </c>
      <c r="BR2349" t="n">
        <v>0</v>
      </c>
      <c r="BS2349" t="n">
        <v>52.25</v>
      </c>
      <c r="BT2349" t="n">
        <v>1</v>
      </c>
      <c r="BU2349" t="n">
        <v>1</v>
      </c>
      <c r="BV2349" t="n">
        <v>1</v>
      </c>
      <c r="BW2349" t="n">
        <v>1</v>
      </c>
      <c r="BX2349" t="n">
        <v>1</v>
      </c>
      <c r="BY2349" t="inlineStr"/>
      <c r="BZ2349" t="n">
        <v>121</v>
      </c>
      <c r="CA2349" t="n">
        <v>72</v>
      </c>
      <c r="CB2349" t="inlineStr"/>
      <c r="CE2349" t="n">
        <v>12</v>
      </c>
      <c r="CF2349" t="n">
        <v>0</v>
      </c>
      <c r="CG2349" t="n">
        <v>0</v>
      </c>
      <c r="CM2349" t="n">
        <v>0</v>
      </c>
      <c r="CN2349" t="inlineStr"/>
      <c r="CO2349" t="n">
        <v>0</v>
      </c>
      <c r="CP2349">
        <f>(P2349+Q2349+S2349)</f>
        <v/>
      </c>
      <c r="CQ2349">
        <f>AC2349*BC2349</f>
        <v/>
      </c>
      <c r="CR2349">
        <f>(ROUND((ROUND(((ET2349)*1),0)*BB2349),0)+ROUND((ROUND(((AE2349-(EU2349))*1),0)*BS2349),0))</f>
        <v/>
      </c>
      <c r="CS2349">
        <f>(ROUND((ROUND(((EU2349)*1),0)*BS2349),0)+ROUND((ROUND(((AE2349-(EU2349))*1),0)*BS2349),0))</f>
        <v/>
      </c>
      <c r="CT2349">
        <f>AF2349*BA2349</f>
        <v/>
      </c>
      <c r="CU2349">
        <f>AG2349</f>
        <v/>
      </c>
      <c r="CV2349">
        <f>AH2349</f>
        <v/>
      </c>
      <c r="CW2349">
        <f>AI2349</f>
        <v/>
      </c>
      <c r="CX2349">
        <f>AJ2349</f>
        <v/>
      </c>
      <c r="CY2349">
        <f>(((S2349+R2349)*AT2349)/100)</f>
        <v/>
      </c>
      <c r="CZ2349">
        <f>(((S2349+R2349)*AU2349)/100)</f>
        <v/>
      </c>
      <c r="DC2349" t="inlineStr"/>
      <c r="DD2349" t="inlineStr"/>
      <c r="DE2349" t="inlineStr"/>
      <c r="DF2349" t="inlineStr"/>
      <c r="DG2349" t="inlineStr"/>
      <c r="DH2349" t="inlineStr"/>
      <c r="DI2349" t="inlineStr"/>
      <c r="DJ2349" t="inlineStr"/>
      <c r="DK2349" t="inlineStr"/>
      <c r="DL2349" t="inlineStr"/>
      <c r="DM2349" t="inlineStr"/>
      <c r="DN2349" t="n">
        <v>0</v>
      </c>
      <c r="DO2349" t="n">
        <v>0</v>
      </c>
      <c r="DP2349" t="n">
        <v>1</v>
      </c>
      <c r="DQ2349" t="n">
        <v>1</v>
      </c>
      <c r="DU2349" t="n">
        <v>1013</v>
      </c>
      <c r="DV2349" t="inlineStr">
        <is>
          <t>100 м трубопровода</t>
        </is>
      </c>
      <c r="DW2349" t="inlineStr">
        <is>
          <t>100 м трубопровода</t>
        </is>
      </c>
      <c r="DX2349" t="n">
        <v>1</v>
      </c>
      <c r="DZ2349" t="inlineStr"/>
      <c r="EA2349" t="inlineStr"/>
      <c r="EB2349" t="inlineStr"/>
      <c r="EC2349" t="inlineStr"/>
      <c r="EE2349" t="n">
        <v>78725882</v>
      </c>
      <c r="EF2349" t="n">
        <v>2</v>
      </c>
      <c r="EG2349" t="inlineStr">
        <is>
          <t>Общестроительные работы</t>
        </is>
      </c>
      <c r="EH2349" t="n">
        <v>16</v>
      </c>
      <c r="EI234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349" t="n">
        <v>1</v>
      </c>
      <c r="EK2349" t="n">
        <v>16001</v>
      </c>
      <c r="EL2349" t="inlineStr">
        <is>
          <t>Трубопроводы внутренние</t>
        </is>
      </c>
      <c r="EM2349" t="inlineStr">
        <is>
          <t>ФЕР-16</t>
        </is>
      </c>
      <c r="EO2349" t="inlineStr"/>
      <c r="EQ2349" t="n">
        <v>0</v>
      </c>
      <c r="ER2349" t="n">
        <v>3592.84</v>
      </c>
      <c r="ES2349" t="n">
        <v>343.47</v>
      </c>
      <c r="ET2349" t="n">
        <v>1362.19</v>
      </c>
      <c r="EU2349" t="n">
        <v>181.17</v>
      </c>
      <c r="EV2349" t="n">
        <v>1887.18</v>
      </c>
      <c r="EW2349" t="n">
        <v>190.24</v>
      </c>
      <c r="EX2349" t="n">
        <v>13.42</v>
      </c>
      <c r="EY2349" t="n">
        <v>0</v>
      </c>
      <c r="FQ2349" t="n">
        <v>0</v>
      </c>
      <c r="FR2349" t="n">
        <v>0</v>
      </c>
      <c r="FS2349" t="n">
        <v>0</v>
      </c>
      <c r="FX2349" t="n">
        <v>121</v>
      </c>
      <c r="FY2349" t="n">
        <v>72</v>
      </c>
      <c r="GA2349" t="inlineStr"/>
      <c r="GD2349" t="n">
        <v>1</v>
      </c>
      <c r="GF2349" t="n">
        <v>2089227931</v>
      </c>
      <c r="GG2349" t="n">
        <v>2</v>
      </c>
      <c r="GH2349" t="n">
        <v>1</v>
      </c>
      <c r="GI2349" t="n">
        <v>2</v>
      </c>
      <c r="GJ2349" t="n">
        <v>0</v>
      </c>
      <c r="GK2349" t="n">
        <v>0</v>
      </c>
      <c r="GL2349">
        <f>ROUND(IF(AND(BH2349=3,BI2349=3,FS2349&lt;&gt;0),P2349,0),0)</f>
        <v/>
      </c>
      <c r="GM2349">
        <f>ROUND(O2349+X2349+Y2349,0)+GX2349</f>
        <v/>
      </c>
      <c r="GN2349">
        <f>IF(OR(BI2349=0,BI2349=1),GM2349-GX2349,0)</f>
        <v/>
      </c>
      <c r="GO2349">
        <f>IF(BI2349=2,GM2349-GX2349,0)</f>
        <v/>
      </c>
      <c r="GP2349">
        <f>IF(BI2349=4,GM2349-GX2349,0)</f>
        <v/>
      </c>
      <c r="GR2349" t="n">
        <v>0</v>
      </c>
      <c r="GS2349" t="n">
        <v>3</v>
      </c>
      <c r="GT2349" t="n">
        <v>0</v>
      </c>
      <c r="GU2349" t="inlineStr"/>
      <c r="GV2349">
        <f>ROUND((GT2349),2)</f>
        <v/>
      </c>
      <c r="GW2349" t="n">
        <v>1</v>
      </c>
      <c r="GX2349">
        <f>ROUND(HC2349*I2349,0)</f>
        <v/>
      </c>
      <c r="HA2349" t="n">
        <v>0</v>
      </c>
      <c r="HB2349" t="n">
        <v>0</v>
      </c>
      <c r="HC2349">
        <f>GV2349*GW2349</f>
        <v/>
      </c>
      <c r="HE2349" t="inlineStr"/>
      <c r="HF2349" t="inlineStr"/>
      <c r="HM2349" t="inlineStr"/>
      <c r="HN2349" t="inlineStr">
        <is>
          <t>Пр/812-016.0-1</t>
        </is>
      </c>
      <c r="HO2349" t="inlineStr">
        <is>
          <t>Пр/774-016.0</t>
        </is>
      </c>
      <c r="HP234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34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349" t="n">
        <v>0</v>
      </c>
      <c r="IK2349" t="n">
        <v>0</v>
      </c>
    </row>
    <row r="2350">
      <c r="A2350" t="n">
        <v>18</v>
      </c>
      <c r="B2350" t="n">
        <v>0</v>
      </c>
      <c r="C2350" t="n">
        <v>970</v>
      </c>
      <c r="E2350" t="inlineStr">
        <is>
          <t>4,1</t>
        </is>
      </c>
      <c r="F2350" t="inlineStr">
        <is>
          <t>302-0063</t>
        </is>
      </c>
      <c r="G2350" t="inlineStr">
        <is>
          <t>Кран шаровый муфтовый Valtec для воды диаметром 20 мм, тип в/в</t>
        </is>
      </c>
      <c r="H2350" t="inlineStr">
        <is>
          <t>шт.</t>
        </is>
      </c>
      <c r="I2350">
        <f>I2349*J2350</f>
        <v/>
      </c>
      <c r="J2350" t="n">
        <v>200</v>
      </c>
      <c r="K2350" t="n">
        <v>200</v>
      </c>
      <c r="O2350">
        <f>ROUND(CP2350,0)</f>
        <v/>
      </c>
      <c r="P2350">
        <f>ROUND(CQ2350*I2350,0)</f>
        <v/>
      </c>
      <c r="Q2350">
        <f>(ROUND((ROUND(((ET2350)*I2350),0)*BB2350),0)+ROUND((ROUND(((AE2350-(EU2350))*I2350),0)*BS2350),0))</f>
        <v/>
      </c>
      <c r="R2350">
        <f>(ROUND((ROUND(((EU2350)*I2350),0)*BS2350),0)+ROUND((ROUND(((AE2350-(EU2350))*I2350),0)*BS2350),0))</f>
        <v/>
      </c>
      <c r="S2350">
        <f>ROUND(CT2350*I2350,0)</f>
        <v/>
      </c>
      <c r="T2350">
        <f>ROUND(CU2350*I2350,0)</f>
        <v/>
      </c>
      <c r="U2350">
        <f>ROUND(CV2350*I2350,7)</f>
        <v/>
      </c>
      <c r="V2350">
        <f>ROUND(CW2350*I2350,7)</f>
        <v/>
      </c>
      <c r="W2350">
        <f>ROUND(CX2350*I2350,0)</f>
        <v/>
      </c>
      <c r="X2350">
        <f>ROUND(CY2350,0)</f>
        <v/>
      </c>
      <c r="Y2350">
        <f>ROUND(CZ2350,0)</f>
        <v/>
      </c>
      <c r="AA2350" t="n">
        <v>78869116</v>
      </c>
      <c r="AB2350">
        <f>ROUND((AC2350+AD2350+AF2350),2)</f>
        <v/>
      </c>
      <c r="AC2350">
        <f>ROUND((ES2350),2)</f>
        <v/>
      </c>
      <c r="AD2350">
        <f>ROUND((((ET2350)-(EU2350))+AE2350),2)</f>
        <v/>
      </c>
      <c r="AE2350">
        <f>ROUND((EU2350),2)</f>
        <v/>
      </c>
      <c r="AF2350">
        <f>ROUND((EV2350),2)</f>
        <v/>
      </c>
      <c r="AG2350">
        <f>ROUND((AP2350),2)</f>
        <v/>
      </c>
      <c r="AH2350">
        <f>(EW2350)</f>
        <v/>
      </c>
      <c r="AI2350">
        <f>(EX2350)</f>
        <v/>
      </c>
      <c r="AJ2350">
        <f>(AS2350)</f>
        <v/>
      </c>
      <c r="AK2350" t="n">
        <v>42.46</v>
      </c>
      <c r="AL2350" t="n">
        <v>42.46</v>
      </c>
      <c r="AM2350" t="n">
        <v>0</v>
      </c>
      <c r="AN2350" t="n">
        <v>0</v>
      </c>
      <c r="AO2350" t="n">
        <v>0</v>
      </c>
      <c r="AP2350" t="n">
        <v>0</v>
      </c>
      <c r="AQ2350" t="n">
        <v>0</v>
      </c>
      <c r="AR2350" t="n">
        <v>0</v>
      </c>
      <c r="AS2350" t="n">
        <v>0.01</v>
      </c>
      <c r="AT2350" t="n">
        <v>121</v>
      </c>
      <c r="AU2350" t="n">
        <v>72</v>
      </c>
      <c r="AV2350" t="n">
        <v>1</v>
      </c>
      <c r="AW2350" t="n">
        <v>1</v>
      </c>
      <c r="AZ2350" t="n">
        <v>1</v>
      </c>
      <c r="BA2350" t="n">
        <v>1</v>
      </c>
      <c r="BB2350" t="n">
        <v>1</v>
      </c>
      <c r="BC2350" t="n">
        <v>13.78</v>
      </c>
      <c r="BD2350" t="inlineStr"/>
      <c r="BE2350" t="inlineStr"/>
      <c r="BF2350" t="inlineStr"/>
      <c r="BG2350" t="inlineStr"/>
      <c r="BH2350" t="n">
        <v>3</v>
      </c>
      <c r="BI2350" t="n">
        <v>1</v>
      </c>
      <c r="BJ2350" t="inlineStr">
        <is>
          <t>ТССЦ Московской обл., 302-0063, приказ Минстроя России №675/пр от 28.02.2017 № 256/пр</t>
        </is>
      </c>
      <c r="BM2350" t="n">
        <v>16001</v>
      </c>
      <c r="BN2350" t="n">
        <v>0</v>
      </c>
      <c r="BO2350" t="inlineStr">
        <is>
          <t>302-0063</t>
        </is>
      </c>
      <c r="BP2350" t="n">
        <v>1</v>
      </c>
      <c r="BQ2350" t="n">
        <v>2</v>
      </c>
      <c r="BR2350" t="n">
        <v>0</v>
      </c>
      <c r="BS2350" t="n">
        <v>1</v>
      </c>
      <c r="BT2350" t="n">
        <v>1</v>
      </c>
      <c r="BU2350" t="n">
        <v>1</v>
      </c>
      <c r="BV2350" t="n">
        <v>1</v>
      </c>
      <c r="BW2350" t="n">
        <v>1</v>
      </c>
      <c r="BX2350" t="n">
        <v>1</v>
      </c>
      <c r="BY2350" t="inlineStr"/>
      <c r="BZ2350" t="n">
        <v>121</v>
      </c>
      <c r="CA2350" t="n">
        <v>72</v>
      </c>
      <c r="CB2350" t="inlineStr"/>
      <c r="CE2350" t="n">
        <v>12</v>
      </c>
      <c r="CF2350" t="n">
        <v>0</v>
      </c>
      <c r="CG2350" t="n">
        <v>0</v>
      </c>
      <c r="CM2350" t="n">
        <v>0</v>
      </c>
      <c r="CN2350" t="inlineStr"/>
      <c r="CO2350" t="n">
        <v>0</v>
      </c>
      <c r="CP2350">
        <f>(P2350+Q2350+S2350)</f>
        <v/>
      </c>
      <c r="CQ2350">
        <f>AC2350*BC2350</f>
        <v/>
      </c>
      <c r="CR2350">
        <f>(ROUND((ROUND(((ET2350)*1),0)*BB2350),0)+ROUND((ROUND(((AE2350-(EU2350))*1),0)*BS2350),0))</f>
        <v/>
      </c>
      <c r="CS2350">
        <f>(ROUND((ROUND(((EU2350)*1),0)*BS2350),0)+ROUND((ROUND(((AE2350-(EU2350))*1),0)*BS2350),0))</f>
        <v/>
      </c>
      <c r="CT2350">
        <f>AF2350*BA2350</f>
        <v/>
      </c>
      <c r="CU2350">
        <f>AG2350</f>
        <v/>
      </c>
      <c r="CV2350">
        <f>AH2350</f>
        <v/>
      </c>
      <c r="CW2350">
        <f>AI2350</f>
        <v/>
      </c>
      <c r="CX2350">
        <f>AJ2350</f>
        <v/>
      </c>
      <c r="CY2350">
        <f>(((S2350+R2350)*AT2350)/100)</f>
        <v/>
      </c>
      <c r="CZ2350">
        <f>(((S2350+R2350)*AU2350)/100)</f>
        <v/>
      </c>
      <c r="DC2350" t="inlineStr"/>
      <c r="DD2350" t="inlineStr"/>
      <c r="DE2350" t="inlineStr"/>
      <c r="DF2350" t="inlineStr"/>
      <c r="DG2350" t="inlineStr"/>
      <c r="DH2350" t="inlineStr"/>
      <c r="DI2350" t="inlineStr"/>
      <c r="DJ2350" t="inlineStr"/>
      <c r="DK2350" t="inlineStr"/>
      <c r="DL2350" t="inlineStr"/>
      <c r="DM2350" t="inlineStr"/>
      <c r="DN2350" t="n">
        <v>0</v>
      </c>
      <c r="DO2350" t="n">
        <v>0</v>
      </c>
      <c r="DP2350" t="n">
        <v>1</v>
      </c>
      <c r="DQ2350" t="n">
        <v>1</v>
      </c>
      <c r="DU2350" t="n">
        <v>1010</v>
      </c>
      <c r="DV2350" t="inlineStr">
        <is>
          <t>шт.</t>
        </is>
      </c>
      <c r="DW2350" t="inlineStr">
        <is>
          <t>шт.</t>
        </is>
      </c>
      <c r="DX2350" t="n">
        <v>1</v>
      </c>
      <c r="DZ2350" t="inlineStr"/>
      <c r="EA2350" t="inlineStr"/>
      <c r="EB2350" t="inlineStr"/>
      <c r="EC2350" t="inlineStr"/>
      <c r="EE2350" t="n">
        <v>78725882</v>
      </c>
      <c r="EF2350" t="n">
        <v>2</v>
      </c>
      <c r="EG2350" t="inlineStr">
        <is>
          <t>Общестроительные работы</t>
        </is>
      </c>
      <c r="EH2350" t="n">
        <v>16</v>
      </c>
      <c r="EI235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350" t="n">
        <v>1</v>
      </c>
      <c r="EK2350" t="n">
        <v>16001</v>
      </c>
      <c r="EL2350" t="inlineStr">
        <is>
          <t>Трубопроводы внутренние</t>
        </is>
      </c>
      <c r="EM2350" t="inlineStr">
        <is>
          <t>ФЕР-16</t>
        </is>
      </c>
      <c r="EO2350" t="inlineStr"/>
      <c r="EQ2350" t="n">
        <v>0</v>
      </c>
      <c r="ER2350" t="n">
        <v>42.46</v>
      </c>
      <c r="ES2350" t="n">
        <v>42.46</v>
      </c>
      <c r="ET2350" t="n">
        <v>0</v>
      </c>
      <c r="EU2350" t="n">
        <v>0</v>
      </c>
      <c r="EV2350" t="n">
        <v>0</v>
      </c>
      <c r="EW2350" t="n">
        <v>0</v>
      </c>
      <c r="EX2350" t="n">
        <v>0</v>
      </c>
      <c r="FQ2350" t="n">
        <v>0</v>
      </c>
      <c r="FR2350" t="n">
        <v>0</v>
      </c>
      <c r="FS2350" t="n">
        <v>0</v>
      </c>
      <c r="FX2350" t="n">
        <v>121</v>
      </c>
      <c r="FY2350" t="n">
        <v>72</v>
      </c>
      <c r="GA2350" t="inlineStr"/>
      <c r="GD2350" t="n">
        <v>1</v>
      </c>
      <c r="GF2350" t="n">
        <v>1037232740</v>
      </c>
      <c r="GG2350" t="n">
        <v>2</v>
      </c>
      <c r="GH2350" t="n">
        <v>1</v>
      </c>
      <c r="GI2350" t="n">
        <v>2</v>
      </c>
      <c r="GJ2350" t="n">
        <v>0</v>
      </c>
      <c r="GK2350" t="n">
        <v>0</v>
      </c>
      <c r="GL2350">
        <f>ROUND(IF(AND(BH2350=3,BI2350=3,FS2350&lt;&gt;0),P2350,0),0)</f>
        <v/>
      </c>
      <c r="GM2350">
        <f>ROUND(O2350+X2350+Y2350,0)+GX2350</f>
        <v/>
      </c>
      <c r="GN2350">
        <f>IF(OR(BI2350=0,BI2350=1),GM2350-GX2350,0)</f>
        <v/>
      </c>
      <c r="GO2350">
        <f>IF(BI2350=2,GM2350-GX2350,0)</f>
        <v/>
      </c>
      <c r="GP2350">
        <f>IF(BI2350=4,GM2350-GX2350,0)</f>
        <v/>
      </c>
      <c r="GR2350" t="n">
        <v>0</v>
      </c>
      <c r="GS2350" t="n">
        <v>3</v>
      </c>
      <c r="GT2350" t="n">
        <v>0</v>
      </c>
      <c r="GU2350" t="inlineStr"/>
      <c r="GV2350">
        <f>ROUND((GT2350),2)</f>
        <v/>
      </c>
      <c r="GW2350" t="n">
        <v>1</v>
      </c>
      <c r="GX2350">
        <f>ROUND(HC2350*I2350,0)</f>
        <v/>
      </c>
      <c r="HA2350" t="n">
        <v>0</v>
      </c>
      <c r="HB2350" t="n">
        <v>0</v>
      </c>
      <c r="HC2350">
        <f>GV2350*GW2350</f>
        <v/>
      </c>
      <c r="HE2350" t="inlineStr"/>
      <c r="HF2350" t="inlineStr"/>
      <c r="HM2350" t="inlineStr"/>
      <c r="HN2350" t="inlineStr">
        <is>
          <t>Пр/812-016.0-1</t>
        </is>
      </c>
      <c r="HO2350" t="inlineStr">
        <is>
          <t>Пр/774-016.0</t>
        </is>
      </c>
      <c r="HP235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350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350" t="n">
        <v>0</v>
      </c>
      <c r="IK2350" t="n">
        <v>0</v>
      </c>
    </row>
    <row r="2351"/>
    <row r="2352">
      <c r="A2352" s="435" t="n">
        <v>51</v>
      </c>
      <c r="B2352" s="435">
        <f>B2338</f>
        <v/>
      </c>
      <c r="C2352" s="435">
        <f>A2338</f>
        <v/>
      </c>
      <c r="D2352" s="435">
        <f>ROW(A2338)</f>
        <v/>
      </c>
      <c r="E2352" s="435" t="n"/>
      <c r="F2352" s="435">
        <f>IF(F2338&lt;&gt;"",F2338,"")</f>
        <v/>
      </c>
      <c r="G2352" s="435">
        <f>IF(G2338&lt;&gt;"",G2338,"")</f>
        <v/>
      </c>
      <c r="H2352" s="435" t="n">
        <v>0</v>
      </c>
      <c r="I2352" s="435" t="n"/>
      <c r="J2352" s="435" t="n"/>
      <c r="K2352" s="435" t="n"/>
      <c r="L2352" s="435" t="n"/>
      <c r="M2352" s="435" t="n"/>
      <c r="N2352" s="435" t="n"/>
      <c r="O2352" s="435" t="n">
        <v>0</v>
      </c>
      <c r="P2352" s="435" t="n">
        <v>0</v>
      </c>
      <c r="Q2352" s="435" t="n">
        <v>0</v>
      </c>
      <c r="R2352" s="435" t="n">
        <v>0</v>
      </c>
      <c r="S2352" s="435" t="n">
        <v>0</v>
      </c>
      <c r="T2352" s="435" t="n">
        <v>0</v>
      </c>
      <c r="U2352" s="435" t="n">
        <v>0</v>
      </c>
      <c r="V2352" s="435" t="n">
        <v>0</v>
      </c>
      <c r="W2352" s="435" t="n">
        <v>0</v>
      </c>
      <c r="X2352" s="435" t="n">
        <v>0</v>
      </c>
      <c r="Y2352" s="435" t="n">
        <v>0</v>
      </c>
      <c r="Z2352" s="435" t="n"/>
      <c r="AA2352" s="435" t="n"/>
      <c r="AB2352" s="435" t="n"/>
      <c r="AC2352" s="435" t="n"/>
      <c r="AD2352" s="435" t="n"/>
      <c r="AE2352" s="435" t="n"/>
      <c r="AF2352" s="435" t="n"/>
      <c r="AG2352" s="435" t="n"/>
      <c r="AH2352" s="435" t="n"/>
      <c r="AI2352" s="435" t="n"/>
      <c r="AJ2352" s="435" t="n"/>
      <c r="AK2352" s="435" t="n"/>
      <c r="AL2352" s="435" t="n"/>
      <c r="AM2352" s="435" t="n"/>
      <c r="AN2352" s="435" t="n"/>
      <c r="AO2352" s="435">
        <f>ROUND(BX2352,0)</f>
        <v/>
      </c>
      <c r="AP2352" s="435">
        <f>ROUND(BY2352,0)</f>
        <v/>
      </c>
      <c r="AQ2352" s="435">
        <f>ROUND(BZ2352,0)</f>
        <v/>
      </c>
      <c r="AR2352" s="435">
        <f>ROUND(CA2352,0)</f>
        <v/>
      </c>
      <c r="AS2352" s="435">
        <f>ROUND(CB2352,0)</f>
        <v/>
      </c>
      <c r="AT2352" s="435">
        <f>ROUND(CC2352,0)</f>
        <v/>
      </c>
      <c r="AU2352" s="435">
        <f>ROUND(CD2352,0)</f>
        <v/>
      </c>
      <c r="AV2352" s="435">
        <f>ROUND(CE2352,0)</f>
        <v/>
      </c>
      <c r="AW2352" s="435">
        <f>ROUND(CF2352,0)</f>
        <v/>
      </c>
      <c r="AX2352" s="435">
        <f>ROUND(CG2352,0)</f>
        <v/>
      </c>
      <c r="AY2352" s="435">
        <f>ROUND(CH2352,0)</f>
        <v/>
      </c>
      <c r="AZ2352" s="435">
        <f>ROUND(CI2352,0)</f>
        <v/>
      </c>
      <c r="BA2352" s="435">
        <f>ROUND(CJ2352,0)</f>
        <v/>
      </c>
      <c r="BB2352" s="435">
        <f>ROUND(CK2352,0)</f>
        <v/>
      </c>
      <c r="BC2352" s="435">
        <f>ROUND(CL2352,0)</f>
        <v/>
      </c>
      <c r="BD2352" s="435">
        <f>ROUND(CM2352,0)</f>
        <v/>
      </c>
      <c r="BE2352" s="435" t="n"/>
      <c r="BF2352" s="435" t="n"/>
      <c r="BG2352" s="435" t="n"/>
      <c r="BH2352" s="435" t="n"/>
      <c r="BI2352" s="435" t="n"/>
      <c r="BJ2352" s="435" t="n"/>
      <c r="BK2352" s="435" t="n"/>
      <c r="BL2352" s="435" t="n"/>
      <c r="BM2352" s="435" t="n"/>
      <c r="BN2352" s="435" t="n"/>
      <c r="BO2352" s="435" t="n"/>
      <c r="BP2352" s="435" t="n"/>
      <c r="BQ2352" s="435" t="n"/>
      <c r="BR2352" s="435" t="n"/>
      <c r="BS2352" s="435" t="n"/>
      <c r="BT2352" s="435" t="n"/>
      <c r="BU2352" s="435" t="n"/>
      <c r="BV2352" s="435" t="n"/>
      <c r="BW2352" s="435" t="n"/>
      <c r="BX2352" s="435" t="n"/>
      <c r="BY2352" s="435" t="n"/>
      <c r="BZ2352" s="435" t="n"/>
      <c r="CA2352" s="435" t="n"/>
      <c r="CB2352" s="435" t="n"/>
      <c r="CC2352" s="435" t="n"/>
      <c r="CD2352" s="435" t="n"/>
      <c r="CE2352" s="435" t="n"/>
      <c r="CF2352" s="435" t="n"/>
      <c r="CG2352" s="435" t="n"/>
      <c r="CH2352" s="435" t="n"/>
      <c r="CI2352" s="435" t="n"/>
      <c r="CJ2352" s="435" t="n"/>
      <c r="CK2352" s="435" t="n"/>
      <c r="CL2352" s="435" t="n"/>
      <c r="CM2352" s="435" t="n"/>
      <c r="CN2352" s="435" t="n"/>
      <c r="CO2352" s="435" t="n"/>
      <c r="CP2352" s="435" t="n"/>
      <c r="CQ2352" s="435" t="n"/>
      <c r="CR2352" s="435" t="n"/>
      <c r="CS2352" s="435" t="n"/>
      <c r="CT2352" s="435" t="n"/>
      <c r="CU2352" s="435" t="n"/>
      <c r="CV2352" s="435" t="n"/>
      <c r="CW2352" s="435" t="n"/>
      <c r="CX2352" s="435" t="n"/>
      <c r="CY2352" s="435" t="n"/>
      <c r="CZ2352" s="435" t="n"/>
      <c r="DA2352" s="435" t="n"/>
      <c r="DB2352" s="435" t="n"/>
      <c r="DC2352" s="435" t="n"/>
      <c r="DD2352" s="435" t="n"/>
      <c r="DE2352" s="435" t="n"/>
      <c r="DF2352" s="435" t="n"/>
      <c r="DG2352" s="436" t="n"/>
      <c r="DH2352" s="436" t="n"/>
      <c r="DI2352" s="436" t="n"/>
      <c r="DJ2352" s="436" t="n"/>
      <c r="DK2352" s="436" t="n"/>
      <c r="DL2352" s="436" t="n"/>
      <c r="DM2352" s="436" t="n"/>
      <c r="DN2352" s="436" t="n"/>
      <c r="DO2352" s="436" t="n"/>
      <c r="DP2352" s="436" t="n"/>
      <c r="DQ2352" s="436" t="n"/>
      <c r="DR2352" s="436" t="n"/>
      <c r="DS2352" s="436" t="n"/>
      <c r="DT2352" s="436" t="n"/>
      <c r="DU2352" s="436" t="n"/>
      <c r="DV2352" s="436" t="n"/>
      <c r="DW2352" s="436" t="n"/>
      <c r="DX2352" s="436" t="n"/>
      <c r="DY2352" s="436" t="n"/>
      <c r="DZ2352" s="436" t="n"/>
      <c r="EA2352" s="436" t="n"/>
      <c r="EB2352" s="436" t="n"/>
      <c r="EC2352" s="436" t="n"/>
      <c r="ED2352" s="436" t="n"/>
      <c r="EE2352" s="436" t="n"/>
      <c r="EF2352" s="436" t="n"/>
      <c r="EG2352" s="436" t="n"/>
      <c r="EH2352" s="436" t="n"/>
      <c r="EI2352" s="436" t="n"/>
      <c r="EJ2352" s="436" t="n"/>
      <c r="EK2352" s="436" t="n"/>
      <c r="EL2352" s="436" t="n"/>
      <c r="EM2352" s="436" t="n"/>
      <c r="EN2352" s="436" t="n"/>
      <c r="EO2352" s="436" t="n"/>
      <c r="EP2352" s="436" t="n"/>
      <c r="EQ2352" s="436" t="n"/>
      <c r="ER2352" s="436" t="n"/>
      <c r="ES2352" s="436" t="n"/>
      <c r="ET2352" s="436" t="n"/>
      <c r="EU2352" s="436" t="n"/>
      <c r="EV2352" s="436" t="n"/>
      <c r="EW2352" s="436" t="n"/>
      <c r="EX2352" s="436" t="n"/>
      <c r="EY2352" s="436" t="n"/>
      <c r="EZ2352" s="436" t="n"/>
      <c r="FA2352" s="436" t="n"/>
      <c r="FB2352" s="436" t="n"/>
      <c r="FC2352" s="436" t="n"/>
      <c r="FD2352" s="436" t="n"/>
      <c r="FE2352" s="436" t="n"/>
      <c r="FF2352" s="436" t="n"/>
      <c r="FG2352" s="436" t="n"/>
      <c r="FH2352" s="436" t="n"/>
      <c r="FI2352" s="436" t="n"/>
      <c r="FJ2352" s="436" t="n"/>
      <c r="FK2352" s="436" t="n"/>
      <c r="FL2352" s="436" t="n"/>
      <c r="FM2352" s="436" t="n"/>
      <c r="FN2352" s="436" t="n"/>
      <c r="FO2352" s="436" t="n"/>
      <c r="FP2352" s="436" t="n"/>
      <c r="FQ2352" s="436" t="n"/>
      <c r="FR2352" s="436" t="n"/>
      <c r="FS2352" s="436" t="n"/>
      <c r="FT2352" s="436" t="n"/>
      <c r="FU2352" s="436" t="n"/>
      <c r="FV2352" s="436" t="n"/>
      <c r="FW2352" s="436" t="n"/>
      <c r="FX2352" s="436" t="n"/>
      <c r="FY2352" s="436" t="n"/>
      <c r="FZ2352" s="436" t="n"/>
      <c r="GA2352" s="436" t="n"/>
      <c r="GB2352" s="436" t="n"/>
      <c r="GC2352" s="436" t="n"/>
      <c r="GD2352" s="436" t="n"/>
      <c r="GE2352" s="436" t="n"/>
      <c r="GF2352" s="436" t="n"/>
      <c r="GG2352" s="436" t="n"/>
      <c r="GH2352" s="436" t="n"/>
      <c r="GI2352" s="436" t="n"/>
      <c r="GJ2352" s="436" t="n"/>
      <c r="GK2352" s="436" t="n"/>
      <c r="GL2352" s="436" t="n"/>
      <c r="GM2352" s="436" t="n"/>
      <c r="GN2352" s="436" t="n"/>
      <c r="GO2352" s="436" t="n"/>
      <c r="GP2352" s="436" t="n"/>
      <c r="GQ2352" s="436" t="n"/>
      <c r="GR2352" s="436" t="n"/>
      <c r="GS2352" s="436" t="n"/>
      <c r="GT2352" s="436" t="n"/>
      <c r="GU2352" s="436" t="n"/>
      <c r="GV2352" s="436" t="n"/>
      <c r="GW2352" s="436" t="n"/>
      <c r="GX2352" s="436" t="n">
        <v>0</v>
      </c>
    </row>
    <row r="2353"/>
    <row r="2354">
      <c r="A2354" s="437" t="n">
        <v>50</v>
      </c>
      <c r="B2354" s="437" t="n">
        <v>0</v>
      </c>
      <c r="C2354" s="437" t="n">
        <v>0</v>
      </c>
      <c r="D2354" s="437" t="n">
        <v>1</v>
      </c>
      <c r="E2354" s="437" t="n">
        <v>201</v>
      </c>
      <c r="F2354" s="437">
        <f>ROUND(Source!O2352,O2354)</f>
        <v/>
      </c>
      <c r="G2354" s="437" t="inlineStr">
        <is>
          <t>ПЗ</t>
        </is>
      </c>
      <c r="H2354" s="437" t="inlineStr">
        <is>
          <t>Прямые затраты</t>
        </is>
      </c>
      <c r="I2354" s="437" t="n"/>
      <c r="J2354" s="437" t="n"/>
      <c r="K2354" s="437" t="n">
        <v>201</v>
      </c>
      <c r="L2354" s="437" t="n">
        <v>1</v>
      </c>
      <c r="M2354" s="437" t="n">
        <v>3</v>
      </c>
      <c r="N2354" s="437" t="inlineStr"/>
      <c r="O2354" s="437" t="n">
        <v>0</v>
      </c>
      <c r="P2354" s="437" t="n"/>
      <c r="Q2354" s="437" t="n"/>
      <c r="R2354" s="437" t="n"/>
      <c r="S2354" s="437" t="n"/>
      <c r="T2354" s="437" t="n"/>
      <c r="U2354" s="437" t="n"/>
      <c r="V2354" s="437" t="n"/>
      <c r="W2354" s="437" t="n">
        <v>0</v>
      </c>
      <c r="X2354" s="437" t="n">
        <v>1</v>
      </c>
      <c r="Y2354" s="437" t="n">
        <v>0</v>
      </c>
      <c r="Z2354" s="437" t="n"/>
      <c r="AA2354" s="437" t="n"/>
      <c r="AB2354" s="437" t="n"/>
    </row>
    <row r="2355">
      <c r="A2355" s="437" t="n">
        <v>50</v>
      </c>
      <c r="B2355" s="437" t="n">
        <v>0</v>
      </c>
      <c r="C2355" s="437" t="n">
        <v>0</v>
      </c>
      <c r="D2355" s="437" t="n">
        <v>1</v>
      </c>
      <c r="E2355" s="437" t="n">
        <v>202</v>
      </c>
      <c r="F2355" s="437">
        <f>ROUND(Source!P2352,O2355)</f>
        <v/>
      </c>
      <c r="G2355" s="437" t="inlineStr">
        <is>
          <t>СтМатОб</t>
        </is>
      </c>
      <c r="H2355" s="437" t="inlineStr">
        <is>
          <t>Стоимость материальных ресурсов (всего)</t>
        </is>
      </c>
      <c r="I2355" s="437" t="n"/>
      <c r="J2355" s="437" t="n"/>
      <c r="K2355" s="437" t="n">
        <v>202</v>
      </c>
      <c r="L2355" s="437" t="n">
        <v>2</v>
      </c>
      <c r="M2355" s="437" t="n">
        <v>3</v>
      </c>
      <c r="N2355" s="437" t="inlineStr"/>
      <c r="O2355" s="437" t="n">
        <v>0</v>
      </c>
      <c r="P2355" s="437" t="n"/>
      <c r="Q2355" s="437" t="n"/>
      <c r="R2355" s="437" t="n"/>
      <c r="S2355" s="437" t="n"/>
      <c r="T2355" s="437" t="n"/>
      <c r="U2355" s="437" t="n"/>
      <c r="V2355" s="437" t="n"/>
      <c r="W2355" s="437" t="n">
        <v>0</v>
      </c>
      <c r="X2355" s="437" t="n">
        <v>1</v>
      </c>
      <c r="Y2355" s="437" t="n">
        <v>0</v>
      </c>
      <c r="Z2355" s="437" t="n"/>
      <c r="AA2355" s="437" t="n"/>
      <c r="AB2355" s="437" t="n"/>
    </row>
    <row r="2356">
      <c r="A2356" s="437" t="n">
        <v>50</v>
      </c>
      <c r="B2356" s="437" t="n">
        <v>0</v>
      </c>
      <c r="C2356" s="437" t="n">
        <v>0</v>
      </c>
      <c r="D2356" s="437" t="n">
        <v>1</v>
      </c>
      <c r="E2356" s="437" t="n">
        <v>222</v>
      </c>
      <c r="F2356" s="437">
        <f>ROUND(Source!AO2352,O2356)</f>
        <v/>
      </c>
      <c r="G2356" s="437" t="inlineStr">
        <is>
          <t>СтМатОбЗак</t>
        </is>
      </c>
      <c r="H2356" s="437" t="inlineStr">
        <is>
          <t>Стоимость материалов и оборудования заказчика</t>
        </is>
      </c>
      <c r="I2356" s="437" t="n"/>
      <c r="J2356" s="437" t="n"/>
      <c r="K2356" s="437" t="n">
        <v>222</v>
      </c>
      <c r="L2356" s="437" t="n">
        <v>3</v>
      </c>
      <c r="M2356" s="437" t="n">
        <v>3</v>
      </c>
      <c r="N2356" s="437" t="inlineStr"/>
      <c r="O2356" s="437" t="n">
        <v>0</v>
      </c>
      <c r="P2356" s="437" t="n"/>
      <c r="Q2356" s="437" t="n"/>
      <c r="R2356" s="437" t="n"/>
      <c r="S2356" s="437" t="n"/>
      <c r="T2356" s="437" t="n"/>
      <c r="U2356" s="437" t="n"/>
      <c r="V2356" s="437" t="n"/>
      <c r="W2356" s="437" t="n">
        <v>0</v>
      </c>
      <c r="X2356" s="437" t="n">
        <v>1</v>
      </c>
      <c r="Y2356" s="437" t="n">
        <v>0</v>
      </c>
      <c r="Z2356" s="437" t="n"/>
      <c r="AA2356" s="437" t="n"/>
      <c r="AB2356" s="437" t="n"/>
    </row>
    <row r="2357">
      <c r="A2357" s="437" t="n">
        <v>50</v>
      </c>
      <c r="B2357" s="437" t="n">
        <v>0</v>
      </c>
      <c r="C2357" s="437" t="n">
        <v>0</v>
      </c>
      <c r="D2357" s="437" t="n">
        <v>1</v>
      </c>
      <c r="E2357" s="437" t="n">
        <v>225</v>
      </c>
      <c r="F2357" s="437">
        <f>ROUND(Source!AV2352,O2357)</f>
        <v/>
      </c>
      <c r="G2357" s="437" t="inlineStr">
        <is>
          <t>СтМатОбПод</t>
        </is>
      </c>
      <c r="H2357" s="437" t="inlineStr">
        <is>
          <t>Стоимость материалов и оборудования подрядчика</t>
        </is>
      </c>
      <c r="I2357" s="437" t="n"/>
      <c r="J2357" s="437" t="n"/>
      <c r="K2357" s="437" t="n">
        <v>225</v>
      </c>
      <c r="L2357" s="437" t="n">
        <v>4</v>
      </c>
      <c r="M2357" s="437" t="n">
        <v>3</v>
      </c>
      <c r="N2357" s="437" t="inlineStr"/>
      <c r="O2357" s="437" t="n">
        <v>0</v>
      </c>
      <c r="P2357" s="437" t="n"/>
      <c r="Q2357" s="437" t="n"/>
      <c r="R2357" s="437" t="n"/>
      <c r="S2357" s="437" t="n"/>
      <c r="T2357" s="437" t="n"/>
      <c r="U2357" s="437" t="n"/>
      <c r="V2357" s="437" t="n"/>
      <c r="W2357" s="437" t="n">
        <v>0</v>
      </c>
      <c r="X2357" s="437" t="n">
        <v>1</v>
      </c>
      <c r="Y2357" s="437" t="n">
        <v>0</v>
      </c>
      <c r="Z2357" s="437" t="n"/>
      <c r="AA2357" s="437" t="n"/>
      <c r="AB2357" s="437" t="n"/>
    </row>
    <row r="2358">
      <c r="A2358" s="437" t="n">
        <v>50</v>
      </c>
      <c r="B2358" s="437" t="n">
        <v>0</v>
      </c>
      <c r="C2358" s="437" t="n">
        <v>0</v>
      </c>
      <c r="D2358" s="437" t="n">
        <v>1</v>
      </c>
      <c r="E2358" s="437" t="n">
        <v>226</v>
      </c>
      <c r="F2358" s="437">
        <f>ROUND(Source!AW2352,O2358)</f>
        <v/>
      </c>
      <c r="G2358" s="437" t="inlineStr">
        <is>
          <t>СтМат</t>
        </is>
      </c>
      <c r="H2358" s="437" t="inlineStr">
        <is>
          <t>Стоимость материалов (всего)</t>
        </is>
      </c>
      <c r="I2358" s="437" t="n"/>
      <c r="J2358" s="437" t="n"/>
      <c r="K2358" s="437" t="n">
        <v>226</v>
      </c>
      <c r="L2358" s="437" t="n">
        <v>5</v>
      </c>
      <c r="M2358" s="437" t="n">
        <v>3</v>
      </c>
      <c r="N2358" s="437" t="inlineStr"/>
      <c r="O2358" s="437" t="n">
        <v>0</v>
      </c>
      <c r="P2358" s="437" t="n"/>
      <c r="Q2358" s="437" t="n"/>
      <c r="R2358" s="437" t="n"/>
      <c r="S2358" s="437" t="n"/>
      <c r="T2358" s="437" t="n"/>
      <c r="U2358" s="437" t="n"/>
      <c r="V2358" s="437" t="n"/>
      <c r="W2358" s="437" t="n">
        <v>0</v>
      </c>
      <c r="X2358" s="437" t="n">
        <v>1</v>
      </c>
      <c r="Y2358" s="437" t="n">
        <v>0</v>
      </c>
      <c r="Z2358" s="437" t="n"/>
      <c r="AA2358" s="437" t="n"/>
      <c r="AB2358" s="437" t="n"/>
    </row>
    <row r="2359">
      <c r="A2359" s="437" t="n">
        <v>50</v>
      </c>
      <c r="B2359" s="437" t="n">
        <v>0</v>
      </c>
      <c r="C2359" s="437" t="n">
        <v>0</v>
      </c>
      <c r="D2359" s="437" t="n">
        <v>1</v>
      </c>
      <c r="E2359" s="437" t="n">
        <v>227</v>
      </c>
      <c r="F2359" s="437">
        <f>ROUND(Source!AX2352,O2359)</f>
        <v/>
      </c>
      <c r="G2359" s="437" t="inlineStr">
        <is>
          <t>СтМатЗак</t>
        </is>
      </c>
      <c r="H2359" s="437" t="inlineStr">
        <is>
          <t>Стоимость материалов заказчика</t>
        </is>
      </c>
      <c r="I2359" s="437" t="n"/>
      <c r="J2359" s="437" t="n"/>
      <c r="K2359" s="437" t="n">
        <v>227</v>
      </c>
      <c r="L2359" s="437" t="n">
        <v>6</v>
      </c>
      <c r="M2359" s="437" t="n">
        <v>3</v>
      </c>
      <c r="N2359" s="437" t="inlineStr"/>
      <c r="O2359" s="437" t="n">
        <v>0</v>
      </c>
      <c r="P2359" s="437" t="n"/>
      <c r="Q2359" s="437" t="n"/>
      <c r="R2359" s="437" t="n"/>
      <c r="S2359" s="437" t="n"/>
      <c r="T2359" s="437" t="n"/>
      <c r="U2359" s="437" t="n"/>
      <c r="V2359" s="437" t="n"/>
      <c r="W2359" s="437" t="n">
        <v>0</v>
      </c>
      <c r="X2359" s="437" t="n">
        <v>1</v>
      </c>
      <c r="Y2359" s="437" t="n">
        <v>0</v>
      </c>
      <c r="Z2359" s="437" t="n"/>
      <c r="AA2359" s="437" t="n"/>
      <c r="AB2359" s="437" t="n"/>
    </row>
    <row r="2360">
      <c r="A2360" s="437" t="n">
        <v>50</v>
      </c>
      <c r="B2360" s="437" t="n">
        <v>0</v>
      </c>
      <c r="C2360" s="437" t="n">
        <v>0</v>
      </c>
      <c r="D2360" s="437" t="n">
        <v>1</v>
      </c>
      <c r="E2360" s="437" t="n">
        <v>228</v>
      </c>
      <c r="F2360" s="437">
        <f>ROUND(Source!AY2352,O2360)</f>
        <v/>
      </c>
      <c r="G2360" s="437" t="inlineStr">
        <is>
          <t>СтМатПод</t>
        </is>
      </c>
      <c r="H2360" s="437" t="inlineStr">
        <is>
          <t>Стоимость материалов подрядчика</t>
        </is>
      </c>
      <c r="I2360" s="437" t="n"/>
      <c r="J2360" s="437" t="n"/>
      <c r="K2360" s="437" t="n">
        <v>228</v>
      </c>
      <c r="L2360" s="437" t="n">
        <v>7</v>
      </c>
      <c r="M2360" s="437" t="n">
        <v>3</v>
      </c>
      <c r="N2360" s="437" t="inlineStr"/>
      <c r="O2360" s="437" t="n">
        <v>0</v>
      </c>
      <c r="P2360" s="437" t="n"/>
      <c r="Q2360" s="437" t="n"/>
      <c r="R2360" s="437" t="n"/>
      <c r="S2360" s="437" t="n"/>
      <c r="T2360" s="437" t="n"/>
      <c r="U2360" s="437" t="n"/>
      <c r="V2360" s="437" t="n"/>
      <c r="W2360" s="437" t="n">
        <v>0</v>
      </c>
      <c r="X2360" s="437" t="n">
        <v>1</v>
      </c>
      <c r="Y2360" s="437" t="n">
        <v>0</v>
      </c>
      <c r="Z2360" s="437" t="n"/>
      <c r="AA2360" s="437" t="n"/>
      <c r="AB2360" s="437" t="n"/>
    </row>
    <row r="2361">
      <c r="A2361" s="437" t="n">
        <v>50</v>
      </c>
      <c r="B2361" s="437" t="n">
        <v>0</v>
      </c>
      <c r="C2361" s="437" t="n">
        <v>0</v>
      </c>
      <c r="D2361" s="437" t="n">
        <v>1</v>
      </c>
      <c r="E2361" s="437" t="n">
        <v>216</v>
      </c>
      <c r="F2361" s="437">
        <f>ROUND(Source!AP2352,O2361)</f>
        <v/>
      </c>
      <c r="G2361" s="437" t="inlineStr">
        <is>
          <t>Оборуд</t>
        </is>
      </c>
      <c r="H2361" s="437" t="inlineStr">
        <is>
          <t>Стоимость оборудования (всего)</t>
        </is>
      </c>
      <c r="I2361" s="437" t="n"/>
      <c r="J2361" s="437" t="n"/>
      <c r="K2361" s="437" t="n">
        <v>216</v>
      </c>
      <c r="L2361" s="437" t="n">
        <v>8</v>
      </c>
      <c r="M2361" s="437" t="n">
        <v>3</v>
      </c>
      <c r="N2361" s="437" t="inlineStr"/>
      <c r="O2361" s="437" t="n">
        <v>0</v>
      </c>
      <c r="P2361" s="437" t="n"/>
      <c r="Q2361" s="437" t="n"/>
      <c r="R2361" s="437" t="n"/>
      <c r="S2361" s="437" t="n"/>
      <c r="T2361" s="437" t="n"/>
      <c r="U2361" s="437" t="n"/>
      <c r="V2361" s="437" t="n"/>
      <c r="W2361" s="437" t="n">
        <v>0</v>
      </c>
      <c r="X2361" s="437" t="n">
        <v>1</v>
      </c>
      <c r="Y2361" s="437" t="n">
        <v>0</v>
      </c>
      <c r="Z2361" s="437" t="n"/>
      <c r="AA2361" s="437" t="n"/>
      <c r="AB2361" s="437" t="n"/>
    </row>
    <row r="2362">
      <c r="A2362" s="437" t="n">
        <v>50</v>
      </c>
      <c r="B2362" s="437" t="n">
        <v>0</v>
      </c>
      <c r="C2362" s="437" t="n">
        <v>0</v>
      </c>
      <c r="D2362" s="437" t="n">
        <v>1</v>
      </c>
      <c r="E2362" s="437" t="n">
        <v>223</v>
      </c>
      <c r="F2362" s="437">
        <f>ROUND(Source!AQ2352,O2362)</f>
        <v/>
      </c>
      <c r="G2362" s="437" t="inlineStr">
        <is>
          <t>ОборудЗак</t>
        </is>
      </c>
      <c r="H2362" s="437" t="inlineStr">
        <is>
          <t>Стоимость оборудования заказчика</t>
        </is>
      </c>
      <c r="I2362" s="437" t="n"/>
      <c r="J2362" s="437" t="n"/>
      <c r="K2362" s="437" t="n">
        <v>223</v>
      </c>
      <c r="L2362" s="437" t="n">
        <v>9</v>
      </c>
      <c r="M2362" s="437" t="n">
        <v>3</v>
      </c>
      <c r="N2362" s="437" t="inlineStr"/>
      <c r="O2362" s="437" t="n">
        <v>0</v>
      </c>
      <c r="P2362" s="437" t="n"/>
      <c r="Q2362" s="437" t="n"/>
      <c r="R2362" s="437" t="n"/>
      <c r="S2362" s="437" t="n"/>
      <c r="T2362" s="437" t="n"/>
      <c r="U2362" s="437" t="n"/>
      <c r="V2362" s="437" t="n"/>
      <c r="W2362" s="437" t="n">
        <v>0</v>
      </c>
      <c r="X2362" s="437" t="n">
        <v>1</v>
      </c>
      <c r="Y2362" s="437" t="n">
        <v>0</v>
      </c>
      <c r="Z2362" s="437" t="n"/>
      <c r="AA2362" s="437" t="n"/>
      <c r="AB2362" s="437" t="n"/>
    </row>
    <row r="2363">
      <c r="A2363" s="437" t="n">
        <v>50</v>
      </c>
      <c r="B2363" s="437" t="n">
        <v>0</v>
      </c>
      <c r="C2363" s="437" t="n">
        <v>0</v>
      </c>
      <c r="D2363" s="437" t="n">
        <v>1</v>
      </c>
      <c r="E2363" s="437" t="n">
        <v>229</v>
      </c>
      <c r="F2363" s="437">
        <f>ROUND(Source!AZ2352,O2363)</f>
        <v/>
      </c>
      <c r="G2363" s="437" t="inlineStr">
        <is>
          <t>ОборудПод</t>
        </is>
      </c>
      <c r="H2363" s="437" t="inlineStr">
        <is>
          <t>Стоимость оборудования подрядчика</t>
        </is>
      </c>
      <c r="I2363" s="437" t="n"/>
      <c r="J2363" s="437" t="n"/>
      <c r="K2363" s="437" t="n">
        <v>229</v>
      </c>
      <c r="L2363" s="437" t="n">
        <v>10</v>
      </c>
      <c r="M2363" s="437" t="n">
        <v>3</v>
      </c>
      <c r="N2363" s="437" t="inlineStr"/>
      <c r="O2363" s="437" t="n">
        <v>0</v>
      </c>
      <c r="P2363" s="437" t="n"/>
      <c r="Q2363" s="437" t="n"/>
      <c r="R2363" s="437" t="n"/>
      <c r="S2363" s="437" t="n"/>
      <c r="T2363" s="437" t="n"/>
      <c r="U2363" s="437" t="n"/>
      <c r="V2363" s="437" t="n"/>
      <c r="W2363" s="437" t="n">
        <v>0</v>
      </c>
      <c r="X2363" s="437" t="n">
        <v>1</v>
      </c>
      <c r="Y2363" s="437" t="n">
        <v>0</v>
      </c>
      <c r="Z2363" s="437" t="n"/>
      <c r="AA2363" s="437" t="n"/>
      <c r="AB2363" s="437" t="n"/>
    </row>
    <row r="2364">
      <c r="A2364" s="437" t="n">
        <v>50</v>
      </c>
      <c r="B2364" s="437" t="n">
        <v>0</v>
      </c>
      <c r="C2364" s="437" t="n">
        <v>0</v>
      </c>
      <c r="D2364" s="437" t="n">
        <v>1</v>
      </c>
      <c r="E2364" s="437" t="n">
        <v>203</v>
      </c>
      <c r="F2364" s="437">
        <f>ROUND(Source!Q2352,O2364)</f>
        <v/>
      </c>
      <c r="G2364" s="437" t="inlineStr">
        <is>
          <t>ЭММ</t>
        </is>
      </c>
      <c r="H2364" s="437" t="inlineStr">
        <is>
          <t>Эксплуатация машин</t>
        </is>
      </c>
      <c r="I2364" s="437" t="n"/>
      <c r="J2364" s="437" t="n"/>
      <c r="K2364" s="437" t="n">
        <v>203</v>
      </c>
      <c r="L2364" s="437" t="n">
        <v>11</v>
      </c>
      <c r="M2364" s="437" t="n">
        <v>3</v>
      </c>
      <c r="N2364" s="437" t="inlineStr"/>
      <c r="O2364" s="437" t="n">
        <v>0</v>
      </c>
      <c r="P2364" s="437" t="n"/>
      <c r="Q2364" s="437" t="n"/>
      <c r="R2364" s="437" t="n"/>
      <c r="S2364" s="437" t="n"/>
      <c r="T2364" s="437" t="n"/>
      <c r="U2364" s="437" t="n"/>
      <c r="V2364" s="437" t="n"/>
      <c r="W2364" s="437" t="n">
        <v>0</v>
      </c>
      <c r="X2364" s="437" t="n">
        <v>1</v>
      </c>
      <c r="Y2364" s="437" t="n">
        <v>0</v>
      </c>
      <c r="Z2364" s="437" t="n"/>
      <c r="AA2364" s="437" t="n"/>
      <c r="AB2364" s="437" t="n"/>
    </row>
    <row r="2365">
      <c r="A2365" s="437" t="n">
        <v>50</v>
      </c>
      <c r="B2365" s="437" t="n">
        <v>0</v>
      </c>
      <c r="C2365" s="437" t="n">
        <v>0</v>
      </c>
      <c r="D2365" s="437" t="n">
        <v>1</v>
      </c>
      <c r="E2365" s="437" t="n">
        <v>231</v>
      </c>
      <c r="F2365" s="437">
        <f>ROUND(Source!BB2352,O2365)</f>
        <v/>
      </c>
      <c r="G2365" s="437" t="inlineStr">
        <is>
          <t>ЭММсНРиСП</t>
        </is>
      </c>
      <c r="H2365" s="437" t="inlineStr">
        <is>
          <t>Эксплуатация машин по ТСН-2001.16</t>
        </is>
      </c>
      <c r="I2365" s="437" t="n"/>
      <c r="J2365" s="437" t="n"/>
      <c r="K2365" s="437" t="n">
        <v>231</v>
      </c>
      <c r="L2365" s="437" t="n">
        <v>12</v>
      </c>
      <c r="M2365" s="437" t="n">
        <v>3</v>
      </c>
      <c r="N2365" s="437" t="inlineStr"/>
      <c r="O2365" s="437" t="n">
        <v>0</v>
      </c>
      <c r="P2365" s="437" t="n"/>
      <c r="Q2365" s="437" t="n"/>
      <c r="R2365" s="437" t="n"/>
      <c r="S2365" s="437" t="n"/>
      <c r="T2365" s="437" t="n"/>
      <c r="U2365" s="437" t="n"/>
      <c r="V2365" s="437" t="n"/>
      <c r="W2365" s="437" t="n">
        <v>0</v>
      </c>
      <c r="X2365" s="437" t="n">
        <v>1</v>
      </c>
      <c r="Y2365" s="437" t="n">
        <v>0</v>
      </c>
      <c r="Z2365" s="437" t="n"/>
      <c r="AA2365" s="437" t="n"/>
      <c r="AB2365" s="437" t="n"/>
    </row>
    <row r="2366">
      <c r="A2366" s="437" t="n">
        <v>50</v>
      </c>
      <c r="B2366" s="437" t="n">
        <v>0</v>
      </c>
      <c r="C2366" s="437" t="n">
        <v>0</v>
      </c>
      <c r="D2366" s="437" t="n">
        <v>1</v>
      </c>
      <c r="E2366" s="437" t="n">
        <v>204</v>
      </c>
      <c r="F2366" s="437">
        <f>ROUND(Source!R2352,O2366)</f>
        <v/>
      </c>
      <c r="G2366" s="437" t="inlineStr">
        <is>
          <t>ЗПМ</t>
        </is>
      </c>
      <c r="H2366" s="437" t="inlineStr">
        <is>
          <t>ЗП машинистов</t>
        </is>
      </c>
      <c r="I2366" s="437" t="n"/>
      <c r="J2366" s="437" t="n"/>
      <c r="K2366" s="437" t="n">
        <v>204</v>
      </c>
      <c r="L2366" s="437" t="n">
        <v>13</v>
      </c>
      <c r="M2366" s="437" t="n">
        <v>3</v>
      </c>
      <c r="N2366" s="437" t="inlineStr"/>
      <c r="O2366" s="437" t="n">
        <v>0</v>
      </c>
      <c r="P2366" s="437" t="n"/>
      <c r="Q2366" s="437" t="n"/>
      <c r="R2366" s="437" t="n"/>
      <c r="S2366" s="437" t="n"/>
      <c r="T2366" s="437" t="n"/>
      <c r="U2366" s="437" t="n"/>
      <c r="V2366" s="437" t="n"/>
      <c r="W2366" s="437" t="n">
        <v>0</v>
      </c>
      <c r="X2366" s="437" t="n">
        <v>1</v>
      </c>
      <c r="Y2366" s="437" t="n">
        <v>0</v>
      </c>
      <c r="Z2366" s="437" t="n"/>
      <c r="AA2366" s="437" t="n"/>
      <c r="AB2366" s="437" t="n"/>
    </row>
    <row r="2367">
      <c r="A2367" s="437" t="n">
        <v>50</v>
      </c>
      <c r="B2367" s="437" t="n">
        <v>0</v>
      </c>
      <c r="C2367" s="437" t="n">
        <v>0</v>
      </c>
      <c r="D2367" s="437" t="n">
        <v>1</v>
      </c>
      <c r="E2367" s="437" t="n">
        <v>205</v>
      </c>
      <c r="F2367" s="437">
        <f>ROUND(Source!S2352,O2367)</f>
        <v/>
      </c>
      <c r="G2367" s="437" t="inlineStr">
        <is>
          <t>ОЗП</t>
        </is>
      </c>
      <c r="H2367" s="437" t="inlineStr">
        <is>
          <t>Основная ЗП рабочих</t>
        </is>
      </c>
      <c r="I2367" s="437" t="n"/>
      <c r="J2367" s="437" t="n"/>
      <c r="K2367" s="437" t="n">
        <v>205</v>
      </c>
      <c r="L2367" s="437" t="n">
        <v>14</v>
      </c>
      <c r="M2367" s="437" t="n">
        <v>3</v>
      </c>
      <c r="N2367" s="437" t="inlineStr"/>
      <c r="O2367" s="437" t="n">
        <v>0</v>
      </c>
      <c r="P2367" s="437" t="n"/>
      <c r="Q2367" s="437" t="n"/>
      <c r="R2367" s="437" t="n"/>
      <c r="S2367" s="437" t="n"/>
      <c r="T2367" s="437" t="n"/>
      <c r="U2367" s="437" t="n"/>
      <c r="V2367" s="437" t="n"/>
      <c r="W2367" s="437" t="n">
        <v>0</v>
      </c>
      <c r="X2367" s="437" t="n">
        <v>1</v>
      </c>
      <c r="Y2367" s="437" t="n">
        <v>0</v>
      </c>
      <c r="Z2367" s="437" t="n"/>
      <c r="AA2367" s="437" t="n"/>
      <c r="AB2367" s="437" t="n"/>
    </row>
    <row r="2368">
      <c r="A2368" s="437" t="n">
        <v>50</v>
      </c>
      <c r="B2368" s="437" t="n">
        <v>0</v>
      </c>
      <c r="C2368" s="437" t="n">
        <v>0</v>
      </c>
      <c r="D2368" s="437" t="n">
        <v>1</v>
      </c>
      <c r="E2368" s="437" t="n">
        <v>232</v>
      </c>
      <c r="F2368" s="437">
        <f>ROUND(Source!BC2352,O2368)</f>
        <v/>
      </c>
      <c r="G2368" s="437" t="inlineStr">
        <is>
          <t>ОЗПсНРиСП</t>
        </is>
      </c>
      <c r="H2368" s="437" t="inlineStr">
        <is>
          <t>Основная ЗП рабочих по ТСН-2001.16</t>
        </is>
      </c>
      <c r="I2368" s="437" t="n"/>
      <c r="J2368" s="437" t="n"/>
      <c r="K2368" s="437" t="n">
        <v>232</v>
      </c>
      <c r="L2368" s="437" t="n">
        <v>15</v>
      </c>
      <c r="M2368" s="437" t="n">
        <v>3</v>
      </c>
      <c r="N2368" s="437" t="inlineStr"/>
      <c r="O2368" s="437" t="n">
        <v>0</v>
      </c>
      <c r="P2368" s="437" t="n"/>
      <c r="Q2368" s="437" t="n"/>
      <c r="R2368" s="437" t="n"/>
      <c r="S2368" s="437" t="n"/>
      <c r="T2368" s="437" t="n"/>
      <c r="U2368" s="437" t="n"/>
      <c r="V2368" s="437" t="n"/>
      <c r="W2368" s="437" t="n">
        <v>0</v>
      </c>
      <c r="X2368" s="437" t="n">
        <v>1</v>
      </c>
      <c r="Y2368" s="437" t="n">
        <v>0</v>
      </c>
      <c r="Z2368" s="437" t="n"/>
      <c r="AA2368" s="437" t="n"/>
      <c r="AB2368" s="437" t="n"/>
    </row>
    <row r="2369">
      <c r="A2369" s="437" t="n">
        <v>50</v>
      </c>
      <c r="B2369" s="437" t="n">
        <v>0</v>
      </c>
      <c r="C2369" s="437" t="n">
        <v>0</v>
      </c>
      <c r="D2369" s="437" t="n">
        <v>1</v>
      </c>
      <c r="E2369" s="437" t="n">
        <v>214</v>
      </c>
      <c r="F2369" s="437">
        <f>ROUND(Source!AS2352,O2369)</f>
        <v/>
      </c>
      <c r="G2369" s="437" t="inlineStr">
        <is>
          <t>Строит</t>
        </is>
      </c>
      <c r="H2369" s="437" t="inlineStr">
        <is>
          <t>Строительные работы с НР и СП</t>
        </is>
      </c>
      <c r="I2369" s="437" t="n"/>
      <c r="J2369" s="437" t="n"/>
      <c r="K2369" s="437" t="n">
        <v>214</v>
      </c>
      <c r="L2369" s="437" t="n">
        <v>16</v>
      </c>
      <c r="M2369" s="437" t="n">
        <v>3</v>
      </c>
      <c r="N2369" s="437" t="inlineStr"/>
      <c r="O2369" s="437" t="n">
        <v>0</v>
      </c>
      <c r="P2369" s="437" t="n"/>
      <c r="Q2369" s="437" t="n"/>
      <c r="R2369" s="437" t="n"/>
      <c r="S2369" s="437" t="n"/>
      <c r="T2369" s="437" t="n"/>
      <c r="U2369" s="437" t="n"/>
      <c r="V2369" s="437" t="n"/>
      <c r="W2369" s="437" t="n">
        <v>0</v>
      </c>
      <c r="X2369" s="437" t="n">
        <v>1</v>
      </c>
      <c r="Y2369" s="437" t="n">
        <v>0</v>
      </c>
      <c r="Z2369" s="437" t="n"/>
      <c r="AA2369" s="437" t="n"/>
      <c r="AB2369" s="437" t="n"/>
    </row>
    <row r="2370">
      <c r="A2370" s="437" t="n">
        <v>50</v>
      </c>
      <c r="B2370" s="437" t="n">
        <v>0</v>
      </c>
      <c r="C2370" s="437" t="n">
        <v>0</v>
      </c>
      <c r="D2370" s="437" t="n">
        <v>1</v>
      </c>
      <c r="E2370" s="437" t="n">
        <v>215</v>
      </c>
      <c r="F2370" s="437">
        <f>ROUND(Source!AT2352,O2370)</f>
        <v/>
      </c>
      <c r="G2370" s="437" t="inlineStr">
        <is>
          <t>Монтаж</t>
        </is>
      </c>
      <c r="H2370" s="437" t="inlineStr">
        <is>
          <t>Монтажные работы с НР и СП</t>
        </is>
      </c>
      <c r="I2370" s="437" t="n"/>
      <c r="J2370" s="437" t="n"/>
      <c r="K2370" s="437" t="n">
        <v>215</v>
      </c>
      <c r="L2370" s="437" t="n">
        <v>17</v>
      </c>
      <c r="M2370" s="437" t="n">
        <v>3</v>
      </c>
      <c r="N2370" s="437" t="inlineStr"/>
      <c r="O2370" s="437" t="n">
        <v>0</v>
      </c>
      <c r="P2370" s="437" t="n"/>
      <c r="Q2370" s="437" t="n"/>
      <c r="R2370" s="437" t="n"/>
      <c r="S2370" s="437" t="n"/>
      <c r="T2370" s="437" t="n"/>
      <c r="U2370" s="437" t="n"/>
      <c r="V2370" s="437" t="n"/>
      <c r="W2370" s="437" t="n">
        <v>0</v>
      </c>
      <c r="X2370" s="437" t="n">
        <v>1</v>
      </c>
      <c r="Y2370" s="437" t="n">
        <v>0</v>
      </c>
      <c r="Z2370" s="437" t="n"/>
      <c r="AA2370" s="437" t="n"/>
      <c r="AB2370" s="437" t="n"/>
    </row>
    <row r="2371">
      <c r="A2371" s="437" t="n">
        <v>50</v>
      </c>
      <c r="B2371" s="437" t="n">
        <v>0</v>
      </c>
      <c r="C2371" s="437" t="n">
        <v>0</v>
      </c>
      <c r="D2371" s="437" t="n">
        <v>1</v>
      </c>
      <c r="E2371" s="437" t="n">
        <v>217</v>
      </c>
      <c r="F2371" s="437">
        <f>ROUND(Source!AU2352,O2371)</f>
        <v/>
      </c>
      <c r="G2371" s="437" t="inlineStr">
        <is>
          <t>Прочие</t>
        </is>
      </c>
      <c r="H2371" s="437" t="inlineStr">
        <is>
          <t>Прочие работы с НР и СП</t>
        </is>
      </c>
      <c r="I2371" s="437" t="n"/>
      <c r="J2371" s="437" t="n"/>
      <c r="K2371" s="437" t="n">
        <v>217</v>
      </c>
      <c r="L2371" s="437" t="n">
        <v>18</v>
      </c>
      <c r="M2371" s="437" t="n">
        <v>3</v>
      </c>
      <c r="N2371" s="437" t="inlineStr"/>
      <c r="O2371" s="437" t="n">
        <v>0</v>
      </c>
      <c r="P2371" s="437" t="n"/>
      <c r="Q2371" s="437" t="n"/>
      <c r="R2371" s="437" t="n"/>
      <c r="S2371" s="437" t="n"/>
      <c r="T2371" s="437" t="n"/>
      <c r="U2371" s="437" t="n"/>
      <c r="V2371" s="437" t="n"/>
      <c r="W2371" s="437" t="n">
        <v>0</v>
      </c>
      <c r="X2371" s="437" t="n">
        <v>1</v>
      </c>
      <c r="Y2371" s="437" t="n">
        <v>0</v>
      </c>
      <c r="Z2371" s="437" t="n"/>
      <c r="AA2371" s="437" t="n"/>
      <c r="AB2371" s="437" t="n"/>
    </row>
    <row r="2372">
      <c r="A2372" s="437" t="n">
        <v>50</v>
      </c>
      <c r="B2372" s="437" t="n">
        <v>0</v>
      </c>
      <c r="C2372" s="437" t="n">
        <v>0</v>
      </c>
      <c r="D2372" s="437" t="n">
        <v>1</v>
      </c>
      <c r="E2372" s="437" t="n">
        <v>230</v>
      </c>
      <c r="F2372" s="437">
        <f>ROUND(Source!BA2352,O2372)</f>
        <v/>
      </c>
      <c r="G2372" s="437" t="inlineStr">
        <is>
          <t>ПрочиеЗатр</t>
        </is>
      </c>
      <c r="H2372" s="437" t="inlineStr">
        <is>
          <t>Прочие затраты по ТСН-2001.16</t>
        </is>
      </c>
      <c r="I2372" s="437" t="n"/>
      <c r="J2372" s="437" t="n"/>
      <c r="K2372" s="437" t="n">
        <v>230</v>
      </c>
      <c r="L2372" s="437" t="n">
        <v>19</v>
      </c>
      <c r="M2372" s="437" t="n">
        <v>3</v>
      </c>
      <c r="N2372" s="437" t="inlineStr"/>
      <c r="O2372" s="437" t="n">
        <v>0</v>
      </c>
      <c r="P2372" s="437" t="n"/>
      <c r="Q2372" s="437" t="n"/>
      <c r="R2372" s="437" t="n"/>
      <c r="S2372" s="437" t="n"/>
      <c r="T2372" s="437" t="n"/>
      <c r="U2372" s="437" t="n"/>
      <c r="V2372" s="437" t="n"/>
      <c r="W2372" s="437" t="n">
        <v>0</v>
      </c>
      <c r="X2372" s="437" t="n">
        <v>1</v>
      </c>
      <c r="Y2372" s="437" t="n">
        <v>0</v>
      </c>
      <c r="Z2372" s="437" t="n"/>
      <c r="AA2372" s="437" t="n"/>
      <c r="AB2372" s="437" t="n"/>
    </row>
    <row r="2373">
      <c r="A2373" s="437" t="n">
        <v>50</v>
      </c>
      <c r="B2373" s="437" t="n">
        <v>0</v>
      </c>
      <c r="C2373" s="437" t="n">
        <v>0</v>
      </c>
      <c r="D2373" s="437" t="n">
        <v>1</v>
      </c>
      <c r="E2373" s="437" t="n">
        <v>206</v>
      </c>
      <c r="F2373" s="437">
        <f>ROUND(Source!T2352,O2373)</f>
        <v/>
      </c>
      <c r="G2373" s="437" t="inlineStr">
        <is>
          <t>ВозврМат</t>
        </is>
      </c>
      <c r="H2373" s="437" t="inlineStr">
        <is>
          <t>Возврат материалов</t>
        </is>
      </c>
      <c r="I2373" s="437" t="n"/>
      <c r="J2373" s="437" t="n"/>
      <c r="K2373" s="437" t="n">
        <v>206</v>
      </c>
      <c r="L2373" s="437" t="n">
        <v>20</v>
      </c>
      <c r="M2373" s="437" t="n">
        <v>3</v>
      </c>
      <c r="N2373" s="437" t="inlineStr"/>
      <c r="O2373" s="437" t="n">
        <v>0</v>
      </c>
      <c r="P2373" s="437" t="n"/>
      <c r="Q2373" s="437" t="n"/>
      <c r="R2373" s="437" t="n"/>
      <c r="S2373" s="437" t="n"/>
      <c r="T2373" s="437" t="n"/>
      <c r="U2373" s="437" t="n"/>
      <c r="V2373" s="437" t="n"/>
      <c r="W2373" s="437" t="n">
        <v>0</v>
      </c>
      <c r="X2373" s="437" t="n">
        <v>1</v>
      </c>
      <c r="Y2373" s="437" t="n">
        <v>0</v>
      </c>
      <c r="Z2373" s="437" t="n"/>
      <c r="AA2373" s="437" t="n"/>
      <c r="AB2373" s="437" t="n"/>
    </row>
    <row r="2374">
      <c r="A2374" s="437" t="n">
        <v>50</v>
      </c>
      <c r="B2374" s="437" t="n">
        <v>0</v>
      </c>
      <c r="C2374" s="437" t="n">
        <v>0</v>
      </c>
      <c r="D2374" s="437" t="n">
        <v>1</v>
      </c>
      <c r="E2374" s="437" t="n">
        <v>207</v>
      </c>
      <c r="F2374" s="437">
        <f>ROUND(Source!U2352,O2374)</f>
        <v/>
      </c>
      <c r="G2374" s="437" t="inlineStr">
        <is>
          <t>ТрудСтр</t>
        </is>
      </c>
      <c r="H2374" s="437" t="inlineStr">
        <is>
          <t>Трудозатраты строителей</t>
        </is>
      </c>
      <c r="I2374" s="437" t="n"/>
      <c r="J2374" s="437" t="n"/>
      <c r="K2374" s="437" t="n">
        <v>207</v>
      </c>
      <c r="L2374" s="437" t="n">
        <v>21</v>
      </c>
      <c r="M2374" s="437" t="n">
        <v>3</v>
      </c>
      <c r="N2374" s="437" t="inlineStr"/>
      <c r="O2374" s="437" t="n">
        <v>7</v>
      </c>
      <c r="P2374" s="437" t="n"/>
      <c r="Q2374" s="437" t="n"/>
      <c r="R2374" s="437" t="n"/>
      <c r="S2374" s="437" t="n"/>
      <c r="T2374" s="437" t="n"/>
      <c r="U2374" s="437" t="n"/>
      <c r="V2374" s="437" t="n"/>
      <c r="W2374" s="437" t="n">
        <v>0</v>
      </c>
      <c r="X2374" s="437" t="n">
        <v>1</v>
      </c>
      <c r="Y2374" s="437" t="n">
        <v>0</v>
      </c>
      <c r="Z2374" s="437" t="n"/>
      <c r="AA2374" s="437" t="n"/>
      <c r="AB2374" s="437" t="n"/>
    </row>
    <row r="2375">
      <c r="A2375" s="437" t="n">
        <v>50</v>
      </c>
      <c r="B2375" s="437" t="n">
        <v>0</v>
      </c>
      <c r="C2375" s="437" t="n">
        <v>0</v>
      </c>
      <c r="D2375" s="437" t="n">
        <v>1</v>
      </c>
      <c r="E2375" s="437" t="n">
        <v>208</v>
      </c>
      <c r="F2375" s="437">
        <f>ROUND(Source!V2352,O2375)</f>
        <v/>
      </c>
      <c r="G2375" s="437" t="inlineStr">
        <is>
          <t>ТрудМаш</t>
        </is>
      </c>
      <c r="H2375" s="437" t="inlineStr">
        <is>
          <t>Трудозатраты машинистов</t>
        </is>
      </c>
      <c r="I2375" s="437" t="n"/>
      <c r="J2375" s="437" t="n"/>
      <c r="K2375" s="437" t="n">
        <v>208</v>
      </c>
      <c r="L2375" s="437" t="n">
        <v>22</v>
      </c>
      <c r="M2375" s="437" t="n">
        <v>3</v>
      </c>
      <c r="N2375" s="437" t="inlineStr"/>
      <c r="O2375" s="437" t="n">
        <v>7</v>
      </c>
      <c r="P2375" s="437" t="n"/>
      <c r="Q2375" s="437" t="n"/>
      <c r="R2375" s="437" t="n"/>
      <c r="S2375" s="437" t="n"/>
      <c r="T2375" s="437" t="n"/>
      <c r="U2375" s="437" t="n"/>
      <c r="V2375" s="437" t="n"/>
      <c r="W2375" s="437" t="n">
        <v>0</v>
      </c>
      <c r="X2375" s="437" t="n">
        <v>1</v>
      </c>
      <c r="Y2375" s="437" t="n">
        <v>0</v>
      </c>
      <c r="Z2375" s="437" t="n"/>
      <c r="AA2375" s="437" t="n"/>
      <c r="AB2375" s="437" t="n"/>
    </row>
    <row r="2376">
      <c r="A2376" s="437" t="n">
        <v>50</v>
      </c>
      <c r="B2376" s="437" t="n">
        <v>0</v>
      </c>
      <c r="C2376" s="437" t="n">
        <v>0</v>
      </c>
      <c r="D2376" s="437" t="n">
        <v>1</v>
      </c>
      <c r="E2376" s="437" t="n">
        <v>209</v>
      </c>
      <c r="F2376" s="437">
        <f>ROUND(Source!W2352,O2376)</f>
        <v/>
      </c>
      <c r="G2376" s="437" t="inlineStr">
        <is>
          <t>ТранспМат</t>
        </is>
      </c>
      <c r="H2376" s="437" t="inlineStr">
        <is>
          <t>Транспорт материалов</t>
        </is>
      </c>
      <c r="I2376" s="437" t="n"/>
      <c r="J2376" s="437" t="n"/>
      <c r="K2376" s="437" t="n">
        <v>209</v>
      </c>
      <c r="L2376" s="437" t="n">
        <v>23</v>
      </c>
      <c r="M2376" s="437" t="n">
        <v>3</v>
      </c>
      <c r="N2376" s="437" t="inlineStr"/>
      <c r="O2376" s="437" t="n">
        <v>0</v>
      </c>
      <c r="P2376" s="437" t="n"/>
      <c r="Q2376" s="437" t="n"/>
      <c r="R2376" s="437" t="n"/>
      <c r="S2376" s="437" t="n"/>
      <c r="T2376" s="437" t="n"/>
      <c r="U2376" s="437" t="n"/>
      <c r="V2376" s="437" t="n"/>
      <c r="W2376" s="437" t="n">
        <v>0</v>
      </c>
      <c r="X2376" s="437" t="n">
        <v>1</v>
      </c>
      <c r="Y2376" s="437" t="n">
        <v>0</v>
      </c>
      <c r="Z2376" s="437" t="n"/>
      <c r="AA2376" s="437" t="n"/>
      <c r="AB2376" s="437" t="n"/>
    </row>
    <row r="2377">
      <c r="A2377" s="437" t="n">
        <v>50</v>
      </c>
      <c r="B2377" s="437" t="n">
        <v>0</v>
      </c>
      <c r="C2377" s="437" t="n">
        <v>0</v>
      </c>
      <c r="D2377" s="437" t="n">
        <v>1</v>
      </c>
      <c r="E2377" s="437" t="n">
        <v>233</v>
      </c>
      <c r="F2377" s="437">
        <f>ROUND(Source!BD2352,O2377)</f>
        <v/>
      </c>
      <c r="G2377" s="437" t="inlineStr">
        <is>
          <t>Перевозка</t>
        </is>
      </c>
      <c r="H2377" s="437" t="inlineStr">
        <is>
          <t>Перевозка грузов</t>
        </is>
      </c>
      <c r="I2377" s="437" t="n"/>
      <c r="J2377" s="437" t="n"/>
      <c r="K2377" s="437" t="n">
        <v>233</v>
      </c>
      <c r="L2377" s="437" t="n">
        <v>24</v>
      </c>
      <c r="M2377" s="437" t="n">
        <v>3</v>
      </c>
      <c r="N2377" s="437" t="inlineStr"/>
      <c r="O2377" s="437" t="n">
        <v>0</v>
      </c>
      <c r="P2377" s="437" t="n"/>
      <c r="Q2377" s="437" t="n"/>
      <c r="R2377" s="437" t="n"/>
      <c r="S2377" s="437" t="n"/>
      <c r="T2377" s="437" t="n"/>
      <c r="U2377" s="437" t="n"/>
      <c r="V2377" s="437" t="n"/>
      <c r="W2377" s="437" t="n">
        <v>0</v>
      </c>
      <c r="X2377" s="437" t="n">
        <v>1</v>
      </c>
      <c r="Y2377" s="437" t="n">
        <v>0</v>
      </c>
      <c r="Z2377" s="437" t="n"/>
      <c r="AA2377" s="437" t="n"/>
      <c r="AB2377" s="437" t="n"/>
    </row>
    <row r="2378">
      <c r="A2378" s="437" t="n">
        <v>50</v>
      </c>
      <c r="B2378" s="437" t="n">
        <v>0</v>
      </c>
      <c r="C2378" s="437" t="n">
        <v>0</v>
      </c>
      <c r="D2378" s="437" t="n">
        <v>1</v>
      </c>
      <c r="E2378" s="437" t="n">
        <v>210</v>
      </c>
      <c r="F2378" s="437">
        <f>ROUND(Source!X2352,O2378)</f>
        <v/>
      </c>
      <c r="G2378" s="437" t="inlineStr">
        <is>
          <t>НР</t>
        </is>
      </c>
      <c r="H2378" s="437" t="inlineStr">
        <is>
          <t>Накладные расходы</t>
        </is>
      </c>
      <c r="I2378" s="437" t="n"/>
      <c r="J2378" s="437" t="n"/>
      <c r="K2378" s="437" t="n">
        <v>210</v>
      </c>
      <c r="L2378" s="437" t="n">
        <v>25</v>
      </c>
      <c r="M2378" s="437" t="n">
        <v>3</v>
      </c>
      <c r="N2378" s="437" t="inlineStr"/>
      <c r="O2378" s="437" t="n">
        <v>0</v>
      </c>
      <c r="P2378" s="437" t="n"/>
      <c r="Q2378" s="437" t="n"/>
      <c r="R2378" s="437" t="n"/>
      <c r="S2378" s="437" t="n"/>
      <c r="T2378" s="437" t="n"/>
      <c r="U2378" s="437" t="n"/>
      <c r="V2378" s="437" t="n"/>
      <c r="W2378" s="437" t="n">
        <v>0</v>
      </c>
      <c r="X2378" s="437" t="n">
        <v>1</v>
      </c>
      <c r="Y2378" s="437" t="n">
        <v>0</v>
      </c>
      <c r="Z2378" s="437" t="n"/>
      <c r="AA2378" s="437" t="n"/>
      <c r="AB2378" s="437" t="n"/>
    </row>
    <row r="2379">
      <c r="A2379" s="437" t="n">
        <v>50</v>
      </c>
      <c r="B2379" s="437" t="n">
        <v>0</v>
      </c>
      <c r="C2379" s="437" t="n">
        <v>0</v>
      </c>
      <c r="D2379" s="437" t="n">
        <v>1</v>
      </c>
      <c r="E2379" s="437" t="n">
        <v>211</v>
      </c>
      <c r="F2379" s="437">
        <f>ROUND(Source!Y2352,O2379)</f>
        <v/>
      </c>
      <c r="G2379" s="437" t="inlineStr">
        <is>
          <t>СмПриб</t>
        </is>
      </c>
      <c r="H2379" s="437" t="inlineStr">
        <is>
          <t>Сметная прибыль</t>
        </is>
      </c>
      <c r="I2379" s="437" t="n"/>
      <c r="J2379" s="437" t="n"/>
      <c r="K2379" s="437" t="n">
        <v>211</v>
      </c>
      <c r="L2379" s="437" t="n">
        <v>26</v>
      </c>
      <c r="M2379" s="437" t="n">
        <v>3</v>
      </c>
      <c r="N2379" s="437" t="inlineStr"/>
      <c r="O2379" s="437" t="n">
        <v>0</v>
      </c>
      <c r="P2379" s="437" t="n"/>
      <c r="Q2379" s="437" t="n"/>
      <c r="R2379" s="437" t="n"/>
      <c r="S2379" s="437" t="n"/>
      <c r="T2379" s="437" t="n"/>
      <c r="U2379" s="437" t="n"/>
      <c r="V2379" s="437" t="n"/>
      <c r="W2379" s="437" t="n">
        <v>0</v>
      </c>
      <c r="X2379" s="437" t="n">
        <v>1</v>
      </c>
      <c r="Y2379" s="437" t="n">
        <v>0</v>
      </c>
      <c r="Z2379" s="437" t="n"/>
      <c r="AA2379" s="437" t="n"/>
      <c r="AB2379" s="437" t="n"/>
    </row>
    <row r="2380">
      <c r="A2380" s="437" t="n">
        <v>50</v>
      </c>
      <c r="B2380" s="437" t="n">
        <v>0</v>
      </c>
      <c r="C2380" s="437" t="n">
        <v>0</v>
      </c>
      <c r="D2380" s="437" t="n">
        <v>1</v>
      </c>
      <c r="E2380" s="437" t="n">
        <v>224</v>
      </c>
      <c r="F2380" s="437">
        <f>ROUND(Source!AR2352,O2380)</f>
        <v/>
      </c>
      <c r="G2380" s="437" t="inlineStr">
        <is>
          <t>Всего</t>
        </is>
      </c>
      <c r="H2380" s="437" t="inlineStr">
        <is>
          <t>Всего с НР и СП</t>
        </is>
      </c>
      <c r="I2380" s="437" t="n"/>
      <c r="J2380" s="437" t="n"/>
      <c r="K2380" s="437" t="n">
        <v>224</v>
      </c>
      <c r="L2380" s="437" t="n">
        <v>27</v>
      </c>
      <c r="M2380" s="437" t="n">
        <v>3</v>
      </c>
      <c r="N2380" s="437" t="inlineStr"/>
      <c r="O2380" s="437" t="n">
        <v>0</v>
      </c>
      <c r="P2380" s="437" t="n"/>
      <c r="Q2380" s="437" t="n"/>
      <c r="R2380" s="437" t="n"/>
      <c r="S2380" s="437" t="n"/>
      <c r="T2380" s="437" t="n"/>
      <c r="U2380" s="437" t="n"/>
      <c r="V2380" s="437" t="n"/>
      <c r="W2380" s="437" t="n">
        <v>0</v>
      </c>
      <c r="X2380" s="437" t="n">
        <v>1</v>
      </c>
      <c r="Y2380" s="437" t="n">
        <v>0</v>
      </c>
      <c r="Z2380" s="437" t="n"/>
      <c r="AA2380" s="437" t="n"/>
      <c r="AB2380" s="437" t="n"/>
    </row>
    <row r="2381">
      <c r="A2381" s="437" t="n">
        <v>50</v>
      </c>
      <c r="B2381" s="437" t="n">
        <v>0</v>
      </c>
      <c r="C2381" s="437" t="n">
        <v>0</v>
      </c>
      <c r="D2381" s="437" t="n">
        <v>2</v>
      </c>
      <c r="E2381" s="437" t="n">
        <v>0</v>
      </c>
      <c r="F2381" s="437">
        <f>ROUND(F2380,O2381)</f>
        <v/>
      </c>
      <c r="G2381" s="437" t="inlineStr">
        <is>
          <t>и1</t>
        </is>
      </c>
      <c r="H2381" s="437" t="inlineStr">
        <is>
          <t>Итого</t>
        </is>
      </c>
      <c r="I2381" s="437" t="n"/>
      <c r="J2381" s="437" t="n"/>
      <c r="K2381" s="437" t="n">
        <v>212</v>
      </c>
      <c r="L2381" s="437" t="n">
        <v>28</v>
      </c>
      <c r="M2381" s="437" t="n">
        <v>0</v>
      </c>
      <c r="N2381" s="437" t="inlineStr"/>
      <c r="O2381" s="437" t="n">
        <v>0</v>
      </c>
      <c r="P2381" s="437" t="n"/>
      <c r="Q2381" s="437" t="n"/>
      <c r="R2381" s="437" t="n"/>
      <c r="S2381" s="437" t="n"/>
      <c r="T2381" s="437" t="n"/>
      <c r="U2381" s="437" t="n"/>
      <c r="V2381" s="437" t="n"/>
      <c r="W2381" s="437" t="n">
        <v>0</v>
      </c>
      <c r="X2381" s="437" t="n">
        <v>1</v>
      </c>
      <c r="Y2381" s="437" t="n">
        <v>0</v>
      </c>
      <c r="Z2381" s="437" t="n"/>
      <c r="AA2381" s="437" t="n"/>
      <c r="AB2381" s="437" t="n"/>
    </row>
    <row r="2382">
      <c r="A2382" s="437" t="n">
        <v>50</v>
      </c>
      <c r="B2382" s="437" t="n">
        <v>0</v>
      </c>
      <c r="C2382" s="437" t="n">
        <v>0</v>
      </c>
      <c r="D2382" s="437" t="n">
        <v>2</v>
      </c>
      <c r="E2382" s="437" t="n">
        <v>0</v>
      </c>
      <c r="F2382" s="437">
        <f>ROUND(F2381*0.22,O2382)</f>
        <v/>
      </c>
      <c r="G2382" s="437" t="inlineStr">
        <is>
          <t>и2</t>
        </is>
      </c>
      <c r="H2382" s="437" t="inlineStr">
        <is>
          <t>НДС 22%</t>
        </is>
      </c>
      <c r="I2382" s="437" t="n"/>
      <c r="J2382" s="437" t="n"/>
      <c r="K2382" s="437" t="n">
        <v>212</v>
      </c>
      <c r="L2382" s="437" t="n">
        <v>29</v>
      </c>
      <c r="M2382" s="437" t="n">
        <v>0</v>
      </c>
      <c r="N2382" s="437" t="inlineStr"/>
      <c r="O2382" s="437" t="n">
        <v>0</v>
      </c>
      <c r="P2382" s="437" t="n"/>
      <c r="Q2382" s="437" t="n"/>
      <c r="R2382" s="437" t="n"/>
      <c r="S2382" s="437" t="n"/>
      <c r="T2382" s="437" t="n"/>
      <c r="U2382" s="437" t="n"/>
      <c r="V2382" s="437" t="n"/>
      <c r="W2382" s="437" t="n">
        <v>0</v>
      </c>
      <c r="X2382" s="437" t="n">
        <v>1</v>
      </c>
      <c r="Y2382" s="437" t="n">
        <v>0</v>
      </c>
      <c r="Z2382" s="437" t="n"/>
      <c r="AA2382" s="437" t="n"/>
      <c r="AB2382" s="437" t="n"/>
    </row>
    <row r="2383">
      <c r="A2383" s="437" t="n">
        <v>50</v>
      </c>
      <c r="B2383" s="437" t="n">
        <v>0</v>
      </c>
      <c r="C2383" s="437" t="n">
        <v>0</v>
      </c>
      <c r="D2383" s="437" t="n">
        <v>2</v>
      </c>
      <c r="E2383" s="437" t="n">
        <v>213</v>
      </c>
      <c r="F2383" s="437">
        <f>ROUND(F2381+F2382,O2383)</f>
        <v/>
      </c>
      <c r="G2383" s="437" t="inlineStr">
        <is>
          <t>и3</t>
        </is>
      </c>
      <c r="H2383" s="437" t="inlineStr">
        <is>
          <t>Всего</t>
        </is>
      </c>
      <c r="I2383" s="437" t="n"/>
      <c r="J2383" s="437" t="n"/>
      <c r="K2383" s="437" t="n">
        <v>212</v>
      </c>
      <c r="L2383" s="437" t="n">
        <v>30</v>
      </c>
      <c r="M2383" s="437" t="n">
        <v>0</v>
      </c>
      <c r="N2383" s="437" t="inlineStr"/>
      <c r="O2383" s="437" t="n">
        <v>0</v>
      </c>
      <c r="P2383" s="437" t="n"/>
      <c r="Q2383" s="437" t="n"/>
      <c r="R2383" s="437" t="n"/>
      <c r="S2383" s="437" t="n"/>
      <c r="T2383" s="437" t="n"/>
      <c r="U2383" s="437" t="n"/>
      <c r="V2383" s="437" t="n"/>
      <c r="W2383" s="437" t="n">
        <v>0</v>
      </c>
      <c r="X2383" s="437" t="n">
        <v>1</v>
      </c>
      <c r="Y2383" s="437" t="n">
        <v>0</v>
      </c>
      <c r="Z2383" s="437" t="n"/>
      <c r="AA2383" s="437" t="n"/>
      <c r="AB2383" s="437" t="n"/>
    </row>
    <row r="2384"/>
    <row r="2385">
      <c r="A2385" s="434" t="n">
        <v>3</v>
      </c>
      <c r="B2385" s="434" t="n">
        <v>0</v>
      </c>
      <c r="C2385" s="434" t="n"/>
      <c r="D2385" s="434">
        <f>ROW(A2403)</f>
        <v/>
      </c>
      <c r="E2385" s="434" t="n"/>
      <c r="F2385" s="434" t="inlineStr">
        <is>
          <t>Новая локальная смета</t>
        </is>
      </c>
      <c r="G2385" s="434" t="inlineStr">
        <is>
          <t>Первомайская 18</t>
        </is>
      </c>
      <c r="H2385" s="434" t="inlineStr"/>
      <c r="I2385" s="434" t="n">
        <v>0</v>
      </c>
      <c r="J2385" s="434" t="inlineStr"/>
      <c r="K2385" s="434" t="n">
        <v>-1</v>
      </c>
      <c r="L2385" s="434" t="inlineStr">
        <is>
          <t>Новая локальная смета</t>
        </is>
      </c>
      <c r="M2385" s="434" t="inlineStr"/>
      <c r="N2385" s="434" t="n"/>
      <c r="O2385" s="434" t="n"/>
      <c r="P2385" s="434" t="n"/>
      <c r="Q2385" s="434" t="n"/>
      <c r="R2385" s="434" t="n"/>
      <c r="S2385" s="434" t="n">
        <v>0</v>
      </c>
      <c r="T2385" s="434" t="n"/>
      <c r="U2385" s="434" t="inlineStr"/>
      <c r="V2385" s="434" t="n">
        <v>0</v>
      </c>
      <c r="W2385" s="434" t="n"/>
      <c r="X2385" s="434" t="n"/>
      <c r="Y2385" s="434" t="n"/>
      <c r="Z2385" s="434" t="n"/>
      <c r="AA2385" s="434" t="n"/>
      <c r="AB2385" s="434" t="inlineStr"/>
      <c r="AC2385" s="434" t="inlineStr"/>
      <c r="AD2385" s="434" t="inlineStr"/>
      <c r="AE2385" s="434" t="inlineStr"/>
      <c r="AF2385" s="434" t="inlineStr"/>
      <c r="AG2385" s="434" t="inlineStr"/>
      <c r="AH2385" s="434" t="n"/>
      <c r="AI2385" s="434" t="n"/>
      <c r="AJ2385" s="434" t="n"/>
      <c r="AK2385" s="434" t="n"/>
      <c r="AL2385" s="434" t="n"/>
      <c r="AM2385" s="434" t="n"/>
      <c r="AN2385" s="434" t="n"/>
      <c r="AO2385" s="434" t="n"/>
      <c r="AP2385" s="434" t="inlineStr"/>
      <c r="AQ2385" s="434" t="inlineStr"/>
      <c r="AR2385" s="434" t="inlineStr"/>
      <c r="AS2385" s="434" t="n"/>
      <c r="AT2385" s="434" t="n"/>
      <c r="AU2385" s="434" t="n"/>
      <c r="AV2385" s="434" t="n"/>
      <c r="AW2385" s="434" t="n"/>
      <c r="AX2385" s="434" t="n"/>
      <c r="AY2385" s="434" t="n"/>
      <c r="AZ2385" s="434" t="inlineStr"/>
      <c r="BA2385" s="434" t="n"/>
      <c r="BB2385" s="434" t="inlineStr"/>
      <c r="BC2385" s="434" t="inlineStr"/>
      <c r="BD2385" s="434" t="inlineStr"/>
      <c r="BE2385" s="434" t="inlineStr"/>
      <c r="BF2385" s="434" t="inlineStr"/>
      <c r="BG2385" s="434" t="inlineStr"/>
      <c r="BH2385" s="434" t="inlineStr"/>
      <c r="BI2385" s="434" t="inlineStr"/>
      <c r="BJ2385" s="434" t="inlineStr"/>
      <c r="BK2385" s="434" t="inlineStr"/>
      <c r="BL2385" s="434" t="inlineStr"/>
      <c r="BM2385" s="434" t="inlineStr"/>
      <c r="BN2385" s="434" t="inlineStr"/>
      <c r="BO2385" s="434" t="inlineStr"/>
      <c r="BP2385" s="434" t="inlineStr"/>
      <c r="BQ2385" s="434" t="n"/>
      <c r="BR2385" s="434" t="n"/>
      <c r="BS2385" s="434" t="n"/>
      <c r="BT2385" s="434" t="n"/>
      <c r="BU2385" s="434" t="n"/>
      <c r="BV2385" s="434" t="n"/>
      <c r="BW2385" s="434" t="n"/>
      <c r="BX2385" s="434" t="n">
        <v>0</v>
      </c>
      <c r="BY2385" s="434" t="n"/>
      <c r="BZ2385" s="434" t="n"/>
      <c r="CA2385" s="434" t="n"/>
      <c r="CB2385" s="434" t="n"/>
      <c r="CC2385" s="434" t="n"/>
      <c r="CD2385" s="434" t="n"/>
      <c r="CE2385" s="434" t="n"/>
      <c r="CF2385" s="434" t="n">
        <v>0</v>
      </c>
      <c r="CG2385" s="434" t="n">
        <v>0</v>
      </c>
      <c r="CH2385" s="434" t="n"/>
      <c r="CI2385" s="434" t="inlineStr"/>
      <c r="CJ2385" s="434" t="inlineStr"/>
      <c r="CK2385" t="inlineStr"/>
      <c r="CL2385" t="inlineStr"/>
      <c r="CM2385" t="inlineStr"/>
      <c r="CN2385" t="inlineStr"/>
      <c r="CO2385" t="inlineStr"/>
      <c r="CP2385" t="inlineStr"/>
      <c r="CQ2385" t="inlineStr"/>
    </row>
    <row r="2386"/>
    <row r="2387">
      <c r="A2387" s="435" t="n">
        <v>52</v>
      </c>
      <c r="B2387" s="435">
        <f>B2403</f>
        <v/>
      </c>
      <c r="C2387" s="435">
        <f>C2403</f>
        <v/>
      </c>
      <c r="D2387" s="435">
        <f>D2403</f>
        <v/>
      </c>
      <c r="E2387" s="435">
        <f>E2403</f>
        <v/>
      </c>
      <c r="F2387" s="435">
        <f>F2403</f>
        <v/>
      </c>
      <c r="G2387" s="435">
        <f>G2403</f>
        <v/>
      </c>
      <c r="H2387" s="435" t="n"/>
      <c r="I2387" s="435" t="n"/>
      <c r="J2387" s="435" t="n"/>
      <c r="K2387" s="435" t="n"/>
      <c r="L2387" s="435" t="n"/>
      <c r="M2387" s="435" t="n"/>
      <c r="N2387" s="435" t="n"/>
      <c r="O2387" s="435">
        <f>O2403</f>
        <v/>
      </c>
      <c r="P2387" s="435">
        <f>P2403</f>
        <v/>
      </c>
      <c r="Q2387" s="435">
        <f>Q2403</f>
        <v/>
      </c>
      <c r="R2387" s="435">
        <f>R2403</f>
        <v/>
      </c>
      <c r="S2387" s="435">
        <f>S2403</f>
        <v/>
      </c>
      <c r="T2387" s="435">
        <f>T2403</f>
        <v/>
      </c>
      <c r="U2387" s="435">
        <f>U2403</f>
        <v/>
      </c>
      <c r="V2387" s="435">
        <f>V2403</f>
        <v/>
      </c>
      <c r="W2387" s="435">
        <f>W2403</f>
        <v/>
      </c>
      <c r="X2387" s="435">
        <f>X2403</f>
        <v/>
      </c>
      <c r="Y2387" s="435">
        <f>Y2403</f>
        <v/>
      </c>
      <c r="Z2387" s="435">
        <f>Z2403</f>
        <v/>
      </c>
      <c r="AA2387" s="435">
        <f>AA2403</f>
        <v/>
      </c>
      <c r="AB2387" s="435">
        <f>AB2403</f>
        <v/>
      </c>
      <c r="AC2387" s="435">
        <f>AC2403</f>
        <v/>
      </c>
      <c r="AD2387" s="435">
        <f>AD2403</f>
        <v/>
      </c>
      <c r="AE2387" s="435">
        <f>AE2403</f>
        <v/>
      </c>
      <c r="AF2387" s="435">
        <f>AF2403</f>
        <v/>
      </c>
      <c r="AG2387" s="435">
        <f>AG2403</f>
        <v/>
      </c>
      <c r="AH2387" s="435">
        <f>AH2403</f>
        <v/>
      </c>
      <c r="AI2387" s="435">
        <f>AI2403</f>
        <v/>
      </c>
      <c r="AJ2387" s="435">
        <f>AJ2403</f>
        <v/>
      </c>
      <c r="AK2387" s="435">
        <f>AK2403</f>
        <v/>
      </c>
      <c r="AL2387" s="435">
        <f>AL2403</f>
        <v/>
      </c>
      <c r="AM2387" s="435">
        <f>AM2403</f>
        <v/>
      </c>
      <c r="AN2387" s="435">
        <f>AN2403</f>
        <v/>
      </c>
      <c r="AO2387" s="435">
        <f>AO2403</f>
        <v/>
      </c>
      <c r="AP2387" s="435">
        <f>AP2403</f>
        <v/>
      </c>
      <c r="AQ2387" s="435">
        <f>AQ2403</f>
        <v/>
      </c>
      <c r="AR2387" s="435">
        <f>AR2403</f>
        <v/>
      </c>
      <c r="AS2387" s="435">
        <f>AS2403</f>
        <v/>
      </c>
      <c r="AT2387" s="435">
        <f>AT2403</f>
        <v/>
      </c>
      <c r="AU2387" s="435">
        <f>AU2403</f>
        <v/>
      </c>
      <c r="AV2387" s="435">
        <f>AV2403</f>
        <v/>
      </c>
      <c r="AW2387" s="435">
        <f>AW2403</f>
        <v/>
      </c>
      <c r="AX2387" s="435">
        <f>AX2403</f>
        <v/>
      </c>
      <c r="AY2387" s="435">
        <f>AY2403</f>
        <v/>
      </c>
      <c r="AZ2387" s="435">
        <f>AZ2403</f>
        <v/>
      </c>
      <c r="BA2387" s="435">
        <f>BA2403</f>
        <v/>
      </c>
      <c r="BB2387" s="435">
        <f>BB2403</f>
        <v/>
      </c>
      <c r="BC2387" s="435">
        <f>BC2403</f>
        <v/>
      </c>
      <c r="BD2387" s="435">
        <f>BD2403</f>
        <v/>
      </c>
      <c r="BE2387" s="435">
        <f>BE2403</f>
        <v/>
      </c>
      <c r="BF2387" s="435">
        <f>BF2403</f>
        <v/>
      </c>
      <c r="BG2387" s="435">
        <f>BG2403</f>
        <v/>
      </c>
      <c r="BH2387" s="435">
        <f>BH2403</f>
        <v/>
      </c>
      <c r="BI2387" s="435">
        <f>BI2403</f>
        <v/>
      </c>
      <c r="BJ2387" s="435">
        <f>BJ2403</f>
        <v/>
      </c>
      <c r="BK2387" s="435">
        <f>BK2403</f>
        <v/>
      </c>
      <c r="BL2387" s="435">
        <f>BL2403</f>
        <v/>
      </c>
      <c r="BM2387" s="435">
        <f>BM2403</f>
        <v/>
      </c>
      <c r="BN2387" s="435">
        <f>BN2403</f>
        <v/>
      </c>
      <c r="BO2387" s="435">
        <f>BO2403</f>
        <v/>
      </c>
      <c r="BP2387" s="435">
        <f>BP2403</f>
        <v/>
      </c>
      <c r="BQ2387" s="435">
        <f>BQ2403</f>
        <v/>
      </c>
      <c r="BR2387" s="435">
        <f>BR2403</f>
        <v/>
      </c>
      <c r="BS2387" s="435">
        <f>BS2403</f>
        <v/>
      </c>
      <c r="BT2387" s="435">
        <f>BT2403</f>
        <v/>
      </c>
      <c r="BU2387" s="435">
        <f>BU2403</f>
        <v/>
      </c>
      <c r="BV2387" s="435">
        <f>BV2403</f>
        <v/>
      </c>
      <c r="BW2387" s="435">
        <f>BW2403</f>
        <v/>
      </c>
      <c r="BX2387" s="435">
        <f>BX2403</f>
        <v/>
      </c>
      <c r="BY2387" s="435">
        <f>BY2403</f>
        <v/>
      </c>
      <c r="BZ2387" s="435">
        <f>BZ2403</f>
        <v/>
      </c>
      <c r="CA2387" s="435">
        <f>CA2403</f>
        <v/>
      </c>
      <c r="CB2387" s="435">
        <f>CB2403</f>
        <v/>
      </c>
      <c r="CC2387" s="435">
        <f>CC2403</f>
        <v/>
      </c>
      <c r="CD2387" s="435">
        <f>CD2403</f>
        <v/>
      </c>
      <c r="CE2387" s="435">
        <f>CE2403</f>
        <v/>
      </c>
      <c r="CF2387" s="435">
        <f>CF2403</f>
        <v/>
      </c>
      <c r="CG2387" s="435">
        <f>CG2403</f>
        <v/>
      </c>
      <c r="CH2387" s="435">
        <f>CH2403</f>
        <v/>
      </c>
      <c r="CI2387" s="435">
        <f>CI2403</f>
        <v/>
      </c>
      <c r="CJ2387" s="435">
        <f>CJ2403</f>
        <v/>
      </c>
      <c r="CK2387" s="435">
        <f>CK2403</f>
        <v/>
      </c>
      <c r="CL2387" s="435">
        <f>CL2403</f>
        <v/>
      </c>
      <c r="CM2387" s="435">
        <f>CM2403</f>
        <v/>
      </c>
      <c r="CN2387" s="435">
        <f>CN2403</f>
        <v/>
      </c>
      <c r="CO2387" s="435">
        <f>CO2403</f>
        <v/>
      </c>
      <c r="CP2387" s="435">
        <f>CP2403</f>
        <v/>
      </c>
      <c r="CQ2387" s="435">
        <f>CQ2403</f>
        <v/>
      </c>
      <c r="CR2387" s="435">
        <f>CR2403</f>
        <v/>
      </c>
      <c r="CS2387" s="435">
        <f>CS2403</f>
        <v/>
      </c>
      <c r="CT2387" s="435">
        <f>CT2403</f>
        <v/>
      </c>
      <c r="CU2387" s="435">
        <f>CU2403</f>
        <v/>
      </c>
      <c r="CV2387" s="435">
        <f>CV2403</f>
        <v/>
      </c>
      <c r="CW2387" s="435">
        <f>CW2403</f>
        <v/>
      </c>
      <c r="CX2387" s="435">
        <f>CX2403</f>
        <v/>
      </c>
      <c r="CY2387" s="435">
        <f>CY2403</f>
        <v/>
      </c>
      <c r="CZ2387" s="435">
        <f>CZ2403</f>
        <v/>
      </c>
      <c r="DA2387" s="435">
        <f>DA2403</f>
        <v/>
      </c>
      <c r="DB2387" s="435">
        <f>DB2403</f>
        <v/>
      </c>
      <c r="DC2387" s="435">
        <f>DC2403</f>
        <v/>
      </c>
      <c r="DD2387" s="435">
        <f>DD2403</f>
        <v/>
      </c>
      <c r="DE2387" s="435">
        <f>DE2403</f>
        <v/>
      </c>
      <c r="DF2387" s="435">
        <f>DF2403</f>
        <v/>
      </c>
      <c r="DG2387" s="436">
        <f>DG2403</f>
        <v/>
      </c>
      <c r="DH2387" s="436">
        <f>DH2403</f>
        <v/>
      </c>
      <c r="DI2387" s="436">
        <f>DI2403</f>
        <v/>
      </c>
      <c r="DJ2387" s="436">
        <f>DJ2403</f>
        <v/>
      </c>
      <c r="DK2387" s="436">
        <f>DK2403</f>
        <v/>
      </c>
      <c r="DL2387" s="436">
        <f>DL2403</f>
        <v/>
      </c>
      <c r="DM2387" s="436">
        <f>DM2403</f>
        <v/>
      </c>
      <c r="DN2387" s="436">
        <f>DN2403</f>
        <v/>
      </c>
      <c r="DO2387" s="436">
        <f>DO2403</f>
        <v/>
      </c>
      <c r="DP2387" s="436">
        <f>DP2403</f>
        <v/>
      </c>
      <c r="DQ2387" s="436">
        <f>DQ2403</f>
        <v/>
      </c>
      <c r="DR2387" s="436">
        <f>DR2403</f>
        <v/>
      </c>
      <c r="DS2387" s="436">
        <f>DS2403</f>
        <v/>
      </c>
      <c r="DT2387" s="436">
        <f>DT2403</f>
        <v/>
      </c>
      <c r="DU2387" s="436">
        <f>DU2403</f>
        <v/>
      </c>
      <c r="DV2387" s="436">
        <f>DV2403</f>
        <v/>
      </c>
      <c r="DW2387" s="436">
        <f>DW2403</f>
        <v/>
      </c>
      <c r="DX2387" s="436">
        <f>DX2403</f>
        <v/>
      </c>
      <c r="DY2387" s="436">
        <f>DY2403</f>
        <v/>
      </c>
      <c r="DZ2387" s="436">
        <f>DZ2403</f>
        <v/>
      </c>
      <c r="EA2387" s="436">
        <f>EA2403</f>
        <v/>
      </c>
      <c r="EB2387" s="436">
        <f>EB2403</f>
        <v/>
      </c>
      <c r="EC2387" s="436">
        <f>EC2403</f>
        <v/>
      </c>
      <c r="ED2387" s="436">
        <f>ED2403</f>
        <v/>
      </c>
      <c r="EE2387" s="436">
        <f>EE2403</f>
        <v/>
      </c>
      <c r="EF2387" s="436">
        <f>EF2403</f>
        <v/>
      </c>
      <c r="EG2387" s="436">
        <f>EG2403</f>
        <v/>
      </c>
      <c r="EH2387" s="436">
        <f>EH2403</f>
        <v/>
      </c>
      <c r="EI2387" s="436">
        <f>EI2403</f>
        <v/>
      </c>
      <c r="EJ2387" s="436">
        <f>EJ2403</f>
        <v/>
      </c>
      <c r="EK2387" s="436">
        <f>EK2403</f>
        <v/>
      </c>
      <c r="EL2387" s="436">
        <f>EL2403</f>
        <v/>
      </c>
      <c r="EM2387" s="436">
        <f>EM2403</f>
        <v/>
      </c>
      <c r="EN2387" s="436">
        <f>EN2403</f>
        <v/>
      </c>
      <c r="EO2387" s="436">
        <f>EO2403</f>
        <v/>
      </c>
      <c r="EP2387" s="436">
        <f>EP2403</f>
        <v/>
      </c>
      <c r="EQ2387" s="436">
        <f>EQ2403</f>
        <v/>
      </c>
      <c r="ER2387" s="436">
        <f>ER2403</f>
        <v/>
      </c>
      <c r="ES2387" s="436">
        <f>ES2403</f>
        <v/>
      </c>
      <c r="ET2387" s="436">
        <f>ET2403</f>
        <v/>
      </c>
      <c r="EU2387" s="436">
        <f>EU2403</f>
        <v/>
      </c>
      <c r="EV2387" s="436">
        <f>EV2403</f>
        <v/>
      </c>
      <c r="EW2387" s="436">
        <f>EW2403</f>
        <v/>
      </c>
      <c r="EX2387" s="436">
        <f>EX2403</f>
        <v/>
      </c>
      <c r="EY2387" s="436">
        <f>EY2403</f>
        <v/>
      </c>
      <c r="EZ2387" s="436">
        <f>EZ2403</f>
        <v/>
      </c>
      <c r="FA2387" s="436">
        <f>FA2403</f>
        <v/>
      </c>
      <c r="FB2387" s="436">
        <f>FB2403</f>
        <v/>
      </c>
      <c r="FC2387" s="436">
        <f>FC2403</f>
        <v/>
      </c>
      <c r="FD2387" s="436">
        <f>FD2403</f>
        <v/>
      </c>
      <c r="FE2387" s="436">
        <f>FE2403</f>
        <v/>
      </c>
      <c r="FF2387" s="436">
        <f>FF2403</f>
        <v/>
      </c>
      <c r="FG2387" s="436">
        <f>FG2403</f>
        <v/>
      </c>
      <c r="FH2387" s="436">
        <f>FH2403</f>
        <v/>
      </c>
      <c r="FI2387" s="436">
        <f>FI2403</f>
        <v/>
      </c>
      <c r="FJ2387" s="436">
        <f>FJ2403</f>
        <v/>
      </c>
      <c r="FK2387" s="436">
        <f>FK2403</f>
        <v/>
      </c>
      <c r="FL2387" s="436">
        <f>FL2403</f>
        <v/>
      </c>
      <c r="FM2387" s="436">
        <f>FM2403</f>
        <v/>
      </c>
      <c r="FN2387" s="436">
        <f>FN2403</f>
        <v/>
      </c>
      <c r="FO2387" s="436">
        <f>FO2403</f>
        <v/>
      </c>
      <c r="FP2387" s="436">
        <f>FP2403</f>
        <v/>
      </c>
      <c r="FQ2387" s="436">
        <f>FQ2403</f>
        <v/>
      </c>
      <c r="FR2387" s="436">
        <f>FR2403</f>
        <v/>
      </c>
      <c r="FS2387" s="436">
        <f>FS2403</f>
        <v/>
      </c>
      <c r="FT2387" s="436">
        <f>FT2403</f>
        <v/>
      </c>
      <c r="FU2387" s="436">
        <f>FU2403</f>
        <v/>
      </c>
      <c r="FV2387" s="436">
        <f>FV2403</f>
        <v/>
      </c>
      <c r="FW2387" s="436">
        <f>FW2403</f>
        <v/>
      </c>
      <c r="FX2387" s="436">
        <f>FX2403</f>
        <v/>
      </c>
      <c r="FY2387" s="436">
        <f>FY2403</f>
        <v/>
      </c>
      <c r="FZ2387" s="436">
        <f>FZ2403</f>
        <v/>
      </c>
      <c r="GA2387" s="436">
        <f>GA2403</f>
        <v/>
      </c>
      <c r="GB2387" s="436">
        <f>GB2403</f>
        <v/>
      </c>
      <c r="GC2387" s="436">
        <f>GC2403</f>
        <v/>
      </c>
      <c r="GD2387" s="436">
        <f>GD2403</f>
        <v/>
      </c>
      <c r="GE2387" s="436">
        <f>GE2403</f>
        <v/>
      </c>
      <c r="GF2387" s="436">
        <f>GF2403</f>
        <v/>
      </c>
      <c r="GG2387" s="436">
        <f>GG2403</f>
        <v/>
      </c>
      <c r="GH2387" s="436">
        <f>GH2403</f>
        <v/>
      </c>
      <c r="GI2387" s="436">
        <f>GI2403</f>
        <v/>
      </c>
      <c r="GJ2387" s="436">
        <f>GJ2403</f>
        <v/>
      </c>
      <c r="GK2387" s="436">
        <f>GK2403</f>
        <v/>
      </c>
      <c r="GL2387" s="436">
        <f>GL2403</f>
        <v/>
      </c>
      <c r="GM2387" s="436">
        <f>GM2403</f>
        <v/>
      </c>
      <c r="GN2387" s="436">
        <f>GN2403</f>
        <v/>
      </c>
      <c r="GO2387" s="436">
        <f>GO2403</f>
        <v/>
      </c>
      <c r="GP2387" s="436">
        <f>GP2403</f>
        <v/>
      </c>
      <c r="GQ2387" s="436">
        <f>GQ2403</f>
        <v/>
      </c>
      <c r="GR2387" s="436">
        <f>GR2403</f>
        <v/>
      </c>
      <c r="GS2387" s="436">
        <f>GS2403</f>
        <v/>
      </c>
      <c r="GT2387" s="436">
        <f>GT2403</f>
        <v/>
      </c>
      <c r="GU2387" s="436">
        <f>GU2403</f>
        <v/>
      </c>
      <c r="GV2387" s="436">
        <f>GV2403</f>
        <v/>
      </c>
      <c r="GW2387" s="436">
        <f>GW2403</f>
        <v/>
      </c>
      <c r="GX2387" s="436">
        <f>GX2403</f>
        <v/>
      </c>
    </row>
    <row r="2388"/>
    <row r="2389">
      <c r="A2389" t="n">
        <v>17</v>
      </c>
      <c r="B2389" t="n">
        <v>0</v>
      </c>
      <c r="C2389">
        <f>ROW(SmtRes!A979)</f>
        <v/>
      </c>
      <c r="D2389">
        <f>ROW(EtalonRes!A906)</f>
        <v/>
      </c>
      <c r="E2389" t="inlineStr">
        <is>
          <t>1</t>
        </is>
      </c>
      <c r="F2389" t="inlineStr">
        <is>
          <t>16-07-005-1</t>
        </is>
      </c>
      <c r="G2389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389" t="inlineStr">
        <is>
          <t>100 м трубопровода</t>
        </is>
      </c>
      <c r="I2389">
        <f>ROUND(ROUND(45/100,4),7)</f>
        <v/>
      </c>
      <c r="J2389" t="n">
        <v>0</v>
      </c>
      <c r="K2389">
        <f>ROUND(ROUND(45/100,4),7)</f>
        <v/>
      </c>
      <c r="O2389">
        <f>ROUND(CP2389,0)</f>
        <v/>
      </c>
      <c r="P2389">
        <f>ROUND(CQ2389*I2389,0)</f>
        <v/>
      </c>
      <c r="Q2389">
        <f>(ROUND((ROUND((((ET2389*ROUND(5,7)))*I2389),0)*BB2389),0)+ROUND((ROUND(((AE2389-((EU2389*ROUND(5,7))))*I2389),0)*BS2389),0))</f>
        <v/>
      </c>
      <c r="R2389">
        <f>(ROUND((ROUND((((EU2389*ROUND(5,7)))*I2389),0)*BS2389),0)+ROUND((ROUND(((AE2389-((EU2389*ROUND(5,7))))*I2389),0)*BS2389),0))</f>
        <v/>
      </c>
      <c r="S2389">
        <f>ROUND(CT2389*I2389,0)</f>
        <v/>
      </c>
      <c r="T2389">
        <f>ROUND(CU2389*I2389,0)</f>
        <v/>
      </c>
      <c r="U2389">
        <f>ROUND(CV2389*I2389,7)</f>
        <v/>
      </c>
      <c r="V2389">
        <f>ROUND(CW2389*I2389,7)</f>
        <v/>
      </c>
      <c r="W2389">
        <f>ROUND(CX2389*I2389,0)</f>
        <v/>
      </c>
      <c r="X2389">
        <f>ROUND(CY2389,0)</f>
        <v/>
      </c>
      <c r="Y2389">
        <f>ROUND(CZ2389,0)</f>
        <v/>
      </c>
      <c r="AA2389" t="n">
        <v>78869116</v>
      </c>
      <c r="AB2389">
        <f>ROUND((AC2389+AD2389+AF2389),2)</f>
        <v/>
      </c>
      <c r="AC2389">
        <f>ROUND(((ES2389*ROUND(5,7))),2)</f>
        <v/>
      </c>
      <c r="AD2389">
        <f>ROUND(((((ET2389*ROUND(5,7)))-((EU2389*ROUND(5,7))))+AE2389),2)</f>
        <v/>
      </c>
      <c r="AE2389">
        <f>ROUND(((EU2389*ROUND(5,7))),2)</f>
        <v/>
      </c>
      <c r="AF2389">
        <f>ROUND(((EV2389*ROUND(5,7))),2)</f>
        <v/>
      </c>
      <c r="AG2389">
        <f>ROUND((AP2389),2)</f>
        <v/>
      </c>
      <c r="AH2389">
        <f>((EW2389*ROUND(5,7)))</f>
        <v/>
      </c>
      <c r="AI2389">
        <f>((EX2389*ROUND(5,7)))</f>
        <v/>
      </c>
      <c r="AJ2389">
        <f>(AS2389)</f>
        <v/>
      </c>
      <c r="AK2389" t="n">
        <v>107.11</v>
      </c>
      <c r="AL2389" t="n">
        <v>4.28</v>
      </c>
      <c r="AM2389" t="n">
        <v>44.51</v>
      </c>
      <c r="AN2389" t="n">
        <v>0</v>
      </c>
      <c r="AO2389" t="n">
        <v>58.32</v>
      </c>
      <c r="AP2389" t="n">
        <v>0</v>
      </c>
      <c r="AQ2389" t="n">
        <v>5.01</v>
      </c>
      <c r="AR2389" t="n">
        <v>0</v>
      </c>
      <c r="AS2389" t="n">
        <v>0</v>
      </c>
      <c r="AT2389" t="n">
        <v>121</v>
      </c>
      <c r="AU2389" t="n">
        <v>72</v>
      </c>
      <c r="AV2389" t="n">
        <v>1</v>
      </c>
      <c r="AW2389" t="n">
        <v>1</v>
      </c>
      <c r="AZ2389" t="n">
        <v>1</v>
      </c>
      <c r="BA2389" t="n">
        <v>52.25</v>
      </c>
      <c r="BB2389" t="n">
        <v>5.97</v>
      </c>
      <c r="BC2389" t="n">
        <v>11.38</v>
      </c>
      <c r="BD2389" t="inlineStr"/>
      <c r="BE2389" t="inlineStr"/>
      <c r="BF2389" t="inlineStr"/>
      <c r="BG2389" t="inlineStr"/>
      <c r="BH2389" t="n">
        <v>0</v>
      </c>
      <c r="BI2389" t="n">
        <v>1</v>
      </c>
      <c r="BJ2389" t="inlineStr">
        <is>
          <t>ТЕР Московской обл., 16-07-005-1, приказ Минстроя России №675/пр от 28.02.2017 № 260/пр</t>
        </is>
      </c>
      <c r="BM2389" t="n">
        <v>16001</v>
      </c>
      <c r="BN2389" t="n">
        <v>0</v>
      </c>
      <c r="BO2389" t="inlineStr">
        <is>
          <t>16-07-005-1</t>
        </is>
      </c>
      <c r="BP2389" t="n">
        <v>1</v>
      </c>
      <c r="BQ2389" t="n">
        <v>2</v>
      </c>
      <c r="BR2389" t="n">
        <v>0</v>
      </c>
      <c r="BS2389" t="n">
        <v>52.25</v>
      </c>
      <c r="BT2389" t="n">
        <v>1</v>
      </c>
      <c r="BU2389" t="n">
        <v>1</v>
      </c>
      <c r="BV2389" t="n">
        <v>1</v>
      </c>
      <c r="BW2389" t="n">
        <v>1</v>
      </c>
      <c r="BX2389" t="n">
        <v>1</v>
      </c>
      <c r="BY2389" t="inlineStr"/>
      <c r="BZ2389" t="n">
        <v>121</v>
      </c>
      <c r="CA2389" t="n">
        <v>72</v>
      </c>
      <c r="CB2389" t="inlineStr"/>
      <c r="CE2389" t="n">
        <v>12</v>
      </c>
      <c r="CF2389" t="n">
        <v>0</v>
      </c>
      <c r="CG2389" t="n">
        <v>0</v>
      </c>
      <c r="CM2389" t="n">
        <v>0</v>
      </c>
      <c r="CN2389" t="inlineStr"/>
      <c r="CO2389" t="n">
        <v>0</v>
      </c>
      <c r="CP2389">
        <f>(P2389+Q2389+S2389)</f>
        <v/>
      </c>
      <c r="CQ2389">
        <f>AC2389*BC2389</f>
        <v/>
      </c>
      <c r="CR2389">
        <f>(ROUND((ROUND((((ET2389*ROUND(5,7)))*1),0)*BB2389),0)+ROUND((ROUND(((AE2389-((EU2389*ROUND(5,7))))*1),0)*BS2389),0))</f>
        <v/>
      </c>
      <c r="CS2389">
        <f>(ROUND((ROUND((((EU2389*ROUND(5,7)))*1),0)*BS2389),0)+ROUND((ROUND(((AE2389-((EU2389*ROUND(5,7))))*1),0)*BS2389),0))</f>
        <v/>
      </c>
      <c r="CT2389">
        <f>AF2389*BA2389</f>
        <v/>
      </c>
      <c r="CU2389">
        <f>AG2389</f>
        <v/>
      </c>
      <c r="CV2389">
        <f>AH2389</f>
        <v/>
      </c>
      <c r="CW2389">
        <f>AI2389</f>
        <v/>
      </c>
      <c r="CX2389">
        <f>AJ2389</f>
        <v/>
      </c>
      <c r="CY2389">
        <f>(((S2389+R2389)*AT2389)/100)</f>
        <v/>
      </c>
      <c r="CZ2389">
        <f>(((S2389+R2389)*AU2389)/100)</f>
        <v/>
      </c>
      <c r="DC2389" t="inlineStr"/>
      <c r="DD2389" t="inlineStr">
        <is>
          <t>)*5</t>
        </is>
      </c>
      <c r="DE2389" t="inlineStr">
        <is>
          <t>)*5</t>
        </is>
      </c>
      <c r="DF2389" t="inlineStr">
        <is>
          <t>)*5</t>
        </is>
      </c>
      <c r="DG2389" t="inlineStr">
        <is>
          <t>)*5</t>
        </is>
      </c>
      <c r="DH2389" t="inlineStr"/>
      <c r="DI2389" t="inlineStr">
        <is>
          <t>)*5</t>
        </is>
      </c>
      <c r="DJ2389" t="inlineStr">
        <is>
          <t>)*5</t>
        </is>
      </c>
      <c r="DK2389" t="inlineStr"/>
      <c r="DL2389" t="inlineStr"/>
      <c r="DM2389" t="inlineStr"/>
      <c r="DN2389" t="n">
        <v>0</v>
      </c>
      <c r="DO2389" t="n">
        <v>0</v>
      </c>
      <c r="DP2389" t="n">
        <v>1</v>
      </c>
      <c r="DQ2389" t="n">
        <v>1</v>
      </c>
      <c r="DU2389" t="n">
        <v>1013</v>
      </c>
      <c r="DV2389" t="inlineStr">
        <is>
          <t>100 м трубопровода</t>
        </is>
      </c>
      <c r="DW2389" t="inlineStr">
        <is>
          <t>100 м трубопровода</t>
        </is>
      </c>
      <c r="DX2389" t="n">
        <v>1</v>
      </c>
      <c r="DZ2389" t="inlineStr"/>
      <c r="EA2389" t="inlineStr"/>
      <c r="EB2389" t="inlineStr"/>
      <c r="EC2389" t="inlineStr"/>
      <c r="EE2389" t="n">
        <v>78725882</v>
      </c>
      <c r="EF2389" t="n">
        <v>2</v>
      </c>
      <c r="EG2389" t="inlineStr">
        <is>
          <t>Общестроительные работы</t>
        </is>
      </c>
      <c r="EH2389" t="n">
        <v>16</v>
      </c>
      <c r="EI238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389" t="n">
        <v>1</v>
      </c>
      <c r="EK2389" t="n">
        <v>16001</v>
      </c>
      <c r="EL2389" t="inlineStr">
        <is>
          <t>Трубопроводы внутренние</t>
        </is>
      </c>
      <c r="EM2389" t="inlineStr">
        <is>
          <t>ФЕР-16</t>
        </is>
      </c>
      <c r="EO2389" t="inlineStr"/>
      <c r="EQ2389" t="n">
        <v>0</v>
      </c>
      <c r="ER2389" t="n">
        <v>107.11</v>
      </c>
      <c r="ES2389" t="n">
        <v>4.28</v>
      </c>
      <c r="ET2389" t="n">
        <v>44.51</v>
      </c>
      <c r="EU2389" t="n">
        <v>0</v>
      </c>
      <c r="EV2389" t="n">
        <v>58.32</v>
      </c>
      <c r="EW2389" t="n">
        <v>5.01</v>
      </c>
      <c r="EX2389" t="n">
        <v>0</v>
      </c>
      <c r="EY2389" t="n">
        <v>0</v>
      </c>
      <c r="FQ2389" t="n">
        <v>0</v>
      </c>
      <c r="FR2389" t="n">
        <v>0</v>
      </c>
      <c r="FS2389" t="n">
        <v>0</v>
      </c>
      <c r="FX2389" t="n">
        <v>121</v>
      </c>
      <c r="FY2389" t="n">
        <v>72</v>
      </c>
      <c r="GA2389" t="inlineStr"/>
      <c r="GD2389" t="n">
        <v>1</v>
      </c>
      <c r="GF2389" t="n">
        <v>635989612</v>
      </c>
      <c r="GG2389" t="n">
        <v>2</v>
      </c>
      <c r="GH2389" t="n">
        <v>1</v>
      </c>
      <c r="GI2389" t="n">
        <v>2</v>
      </c>
      <c r="GJ2389" t="n">
        <v>0</v>
      </c>
      <c r="GK2389" t="n">
        <v>0</v>
      </c>
      <c r="GL2389">
        <f>ROUND(IF(AND(BH2389=3,BI2389=3,FS2389&lt;&gt;0),P2389,0),0)</f>
        <v/>
      </c>
      <c r="GM2389">
        <f>ROUND(O2389+X2389+Y2389,0)+GX2389</f>
        <v/>
      </c>
      <c r="GN2389">
        <f>IF(OR(BI2389=0,BI2389=1),GM2389-GX2389,0)</f>
        <v/>
      </c>
      <c r="GO2389">
        <f>IF(BI2389=2,GM2389-GX2389,0)</f>
        <v/>
      </c>
      <c r="GP2389">
        <f>IF(BI2389=4,GM2389-GX2389,0)</f>
        <v/>
      </c>
      <c r="GR2389" t="n">
        <v>0</v>
      </c>
      <c r="GS2389" t="n">
        <v>3</v>
      </c>
      <c r="GT2389" t="n">
        <v>0</v>
      </c>
      <c r="GU2389" t="inlineStr"/>
      <c r="GV2389">
        <f>ROUND((GT2389),2)</f>
        <v/>
      </c>
      <c r="GW2389" t="n">
        <v>1</v>
      </c>
      <c r="GX2389">
        <f>ROUND(HC2389*I2389,0)</f>
        <v/>
      </c>
      <c r="HA2389" t="n">
        <v>0</v>
      </c>
      <c r="HB2389" t="n">
        <v>0</v>
      </c>
      <c r="HC2389">
        <f>GV2389*GW2389</f>
        <v/>
      </c>
      <c r="HE2389" t="inlineStr"/>
      <c r="HF2389" t="inlineStr"/>
      <c r="HM2389" t="inlineStr"/>
      <c r="HN2389" t="inlineStr">
        <is>
          <t>Пр/812-016.0-1</t>
        </is>
      </c>
      <c r="HO2389" t="inlineStr">
        <is>
          <t>Пр/774-016.0</t>
        </is>
      </c>
      <c r="HP238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389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389" t="n">
        <v>0</v>
      </c>
      <c r="IK2389" t="n">
        <v>0</v>
      </c>
    </row>
    <row r="2390">
      <c r="A2390" t="n">
        <v>17</v>
      </c>
      <c r="B2390" t="n">
        <v>0</v>
      </c>
      <c r="C2390">
        <f>ROW(SmtRes!A990)</f>
        <v/>
      </c>
      <c r="D2390">
        <f>ROW(EtalonRes!A913)</f>
        <v/>
      </c>
      <c r="E2390" t="inlineStr">
        <is>
          <t>2</t>
        </is>
      </c>
      <c r="F2390" t="inlineStr">
        <is>
          <t>65-5-1</t>
        </is>
      </c>
      <c r="G2390" t="inlineStr">
        <is>
          <t>Смена вентилей и клапанов обратных муфтовых диаметром до 20 мм</t>
        </is>
      </c>
      <c r="H2390" t="inlineStr">
        <is>
          <t>100 шт.</t>
        </is>
      </c>
      <c r="I2390">
        <f>ROUND(ROUND(3/100,4),7)</f>
        <v/>
      </c>
      <c r="J2390" t="n">
        <v>0</v>
      </c>
      <c r="K2390">
        <f>ROUND(ROUND(3/100,4),7)</f>
        <v/>
      </c>
      <c r="O2390">
        <f>ROUND(CP2390,0)</f>
        <v/>
      </c>
      <c r="P2390">
        <f>ROUND(CQ2390*I2390,0)</f>
        <v/>
      </c>
      <c r="Q2390">
        <f>(ROUND((ROUND(((ET2390)*I2390),0)*BB2390),0)+ROUND((ROUND(((AE2390-(EU2390))*I2390),0)*BS2390),0))</f>
        <v/>
      </c>
      <c r="R2390">
        <f>(ROUND((ROUND(((EU2390)*I2390),0)*BS2390),0)+ROUND((ROUND(((AE2390-(EU2390))*I2390),0)*BS2390),0))</f>
        <v/>
      </c>
      <c r="S2390">
        <f>ROUND(CT2390*I2390,0)</f>
        <v/>
      </c>
      <c r="T2390">
        <f>ROUND(CU2390*I2390,0)</f>
        <v/>
      </c>
      <c r="U2390">
        <f>ROUND(CV2390*I2390,7)</f>
        <v/>
      </c>
      <c r="V2390">
        <f>ROUND(CW2390*I2390,7)</f>
        <v/>
      </c>
      <c r="W2390">
        <f>ROUND(CX2390*I2390,0)</f>
        <v/>
      </c>
      <c r="X2390">
        <f>ROUND(CY2390,0)</f>
        <v/>
      </c>
      <c r="Y2390">
        <f>ROUND(CZ2390,0)</f>
        <v/>
      </c>
      <c r="AA2390" t="n">
        <v>78869116</v>
      </c>
      <c r="AB2390">
        <f>ROUND((AC2390+AD2390+AF2390),2)</f>
        <v/>
      </c>
      <c r="AC2390">
        <f>ROUND((ES2390),2)</f>
        <v/>
      </c>
      <c r="AD2390">
        <f>ROUND((((ET2390)-(EU2390))+AE2390),2)</f>
        <v/>
      </c>
      <c r="AE2390">
        <f>ROUND((EU2390),2)</f>
        <v/>
      </c>
      <c r="AF2390">
        <f>ROUND((EV2390),2)</f>
        <v/>
      </c>
      <c r="AG2390">
        <f>ROUND((AP2390),2)</f>
        <v/>
      </c>
      <c r="AH2390">
        <f>(EW2390)</f>
        <v/>
      </c>
      <c r="AI2390">
        <f>(EX2390)</f>
        <v/>
      </c>
      <c r="AJ2390">
        <f>(AS2390)</f>
        <v/>
      </c>
      <c r="AK2390" t="n">
        <v>2979.16</v>
      </c>
      <c r="AL2390" t="n">
        <v>2240.13</v>
      </c>
      <c r="AM2390" t="n">
        <v>4.36</v>
      </c>
      <c r="AN2390" t="n">
        <v>0</v>
      </c>
      <c r="AO2390" t="n">
        <v>734.67</v>
      </c>
      <c r="AP2390" t="n">
        <v>0</v>
      </c>
      <c r="AQ2390" t="n">
        <v>81</v>
      </c>
      <c r="AR2390" t="n">
        <v>0</v>
      </c>
      <c r="AS2390" t="n">
        <v>0</v>
      </c>
      <c r="AT2390" t="n">
        <v>103</v>
      </c>
      <c r="AU2390" t="n">
        <v>52</v>
      </c>
      <c r="AV2390" t="n">
        <v>1</v>
      </c>
      <c r="AW2390" t="n">
        <v>1</v>
      </c>
      <c r="AZ2390" t="n">
        <v>1</v>
      </c>
      <c r="BA2390" t="n">
        <v>52.25</v>
      </c>
      <c r="BB2390" t="n">
        <v>24.98</v>
      </c>
      <c r="BC2390" t="n">
        <v>10.16</v>
      </c>
      <c r="BD2390" t="inlineStr"/>
      <c r="BE2390" t="inlineStr"/>
      <c r="BF2390" t="inlineStr"/>
      <c r="BG2390" t="inlineStr"/>
      <c r="BH2390" t="n">
        <v>0</v>
      </c>
      <c r="BI2390" t="n">
        <v>1</v>
      </c>
      <c r="BJ2390" t="inlineStr">
        <is>
          <t>ТЕРр Московской обл., 65-5-1, приказ Минстроя России №675/пр от 28.02.2017 № 263/пр</t>
        </is>
      </c>
      <c r="BM2390" t="n">
        <v>65007</v>
      </c>
      <c r="BN2390" t="n">
        <v>0</v>
      </c>
      <c r="BO2390" t="inlineStr">
        <is>
          <t>65-5-1</t>
        </is>
      </c>
      <c r="BP2390" t="n">
        <v>1</v>
      </c>
      <c r="BQ2390" t="n">
        <v>6</v>
      </c>
      <c r="BR2390" t="n">
        <v>0</v>
      </c>
      <c r="BS2390" t="n">
        <v>52.25</v>
      </c>
      <c r="BT2390" t="n">
        <v>1</v>
      </c>
      <c r="BU2390" t="n">
        <v>1</v>
      </c>
      <c r="BV2390" t="n">
        <v>1</v>
      </c>
      <c r="BW2390" t="n">
        <v>1</v>
      </c>
      <c r="BX2390" t="n">
        <v>1</v>
      </c>
      <c r="BY2390" t="inlineStr"/>
      <c r="BZ2390" t="n">
        <v>103</v>
      </c>
      <c r="CA2390" t="n">
        <v>52</v>
      </c>
      <c r="CB2390" t="inlineStr"/>
      <c r="CE2390" t="n">
        <v>12</v>
      </c>
      <c r="CF2390" t="n">
        <v>0</v>
      </c>
      <c r="CG2390" t="n">
        <v>0</v>
      </c>
      <c r="CM2390" t="n">
        <v>0</v>
      </c>
      <c r="CN2390" t="inlineStr"/>
      <c r="CO2390" t="n">
        <v>0</v>
      </c>
      <c r="CP2390">
        <f>(P2390+Q2390+S2390)</f>
        <v/>
      </c>
      <c r="CQ2390">
        <f>AC2390*BC2390</f>
        <v/>
      </c>
      <c r="CR2390">
        <f>(ROUND((ROUND(((ET2390)*1),0)*BB2390),0)+ROUND((ROUND(((AE2390-(EU2390))*1),0)*BS2390),0))</f>
        <v/>
      </c>
      <c r="CS2390">
        <f>(ROUND((ROUND(((EU2390)*1),0)*BS2390),0)+ROUND((ROUND(((AE2390-(EU2390))*1),0)*BS2390),0))</f>
        <v/>
      </c>
      <c r="CT2390">
        <f>AF2390*BA2390</f>
        <v/>
      </c>
      <c r="CU2390">
        <f>AG2390</f>
        <v/>
      </c>
      <c r="CV2390">
        <f>AH2390</f>
        <v/>
      </c>
      <c r="CW2390">
        <f>AI2390</f>
        <v/>
      </c>
      <c r="CX2390">
        <f>AJ2390</f>
        <v/>
      </c>
      <c r="CY2390">
        <f>(((S2390+R2390)*AT2390)/100)</f>
        <v/>
      </c>
      <c r="CZ2390">
        <f>(((S2390+R2390)*AU2390)/100)</f>
        <v/>
      </c>
      <c r="DC2390" t="inlineStr"/>
      <c r="DD2390" t="inlineStr"/>
      <c r="DE2390" t="inlineStr"/>
      <c r="DF2390" t="inlineStr"/>
      <c r="DG2390" t="inlineStr"/>
      <c r="DH2390" t="inlineStr"/>
      <c r="DI2390" t="inlineStr"/>
      <c r="DJ2390" t="inlineStr"/>
      <c r="DK2390" t="inlineStr"/>
      <c r="DL2390" t="inlineStr"/>
      <c r="DM2390" t="inlineStr"/>
      <c r="DN2390" t="n">
        <v>0</v>
      </c>
      <c r="DO2390" t="n">
        <v>0</v>
      </c>
      <c r="DP2390" t="n">
        <v>1</v>
      </c>
      <c r="DQ2390" t="n">
        <v>1</v>
      </c>
      <c r="DU2390" t="n">
        <v>1010</v>
      </c>
      <c r="DV2390" t="inlineStr">
        <is>
          <t>100 шт.</t>
        </is>
      </c>
      <c r="DW2390" t="inlineStr">
        <is>
          <t>100 шт.</t>
        </is>
      </c>
      <c r="DX2390" t="n">
        <v>100</v>
      </c>
      <c r="DZ2390" t="inlineStr"/>
      <c r="EA2390" t="inlineStr"/>
      <c r="EB2390" t="inlineStr"/>
      <c r="EC2390" t="inlineStr"/>
      <c r="EE2390" t="n">
        <v>78726000</v>
      </c>
      <c r="EF2390" t="n">
        <v>6</v>
      </c>
      <c r="EG2390" t="inlineStr">
        <is>
          <t>Ремонтно-строительные работы</t>
        </is>
      </c>
      <c r="EH2390" t="n">
        <v>99</v>
      </c>
      <c r="EI2390" t="inlineStr">
        <is>
          <t>Внутренние санитарно-технические работы</t>
        </is>
      </c>
      <c r="EJ2390" t="n">
        <v>1</v>
      </c>
      <c r="EK2390" t="n">
        <v>65007</v>
      </c>
      <c r="EL2390" t="inlineStr">
        <is>
          <t>Внутренние санитарнотехнические работы: смена труб, санприборов, запорной арматуры и другое</t>
        </is>
      </c>
      <c r="EM2390" t="inlineStr">
        <is>
          <t>рФЕР-65</t>
        </is>
      </c>
      <c r="EO2390" t="inlineStr"/>
      <c r="EQ2390" t="n">
        <v>0</v>
      </c>
      <c r="ER2390" t="n">
        <v>2979.16</v>
      </c>
      <c r="ES2390" t="n">
        <v>2240.13</v>
      </c>
      <c r="ET2390" t="n">
        <v>4.36</v>
      </c>
      <c r="EU2390" t="n">
        <v>0</v>
      </c>
      <c r="EV2390" t="n">
        <v>734.67</v>
      </c>
      <c r="EW2390" t="n">
        <v>81</v>
      </c>
      <c r="EX2390" t="n">
        <v>0</v>
      </c>
      <c r="EY2390" t="n">
        <v>0</v>
      </c>
      <c r="FQ2390" t="n">
        <v>0</v>
      </c>
      <c r="FR2390" t="n">
        <v>0</v>
      </c>
      <c r="FS2390" t="n">
        <v>0</v>
      </c>
      <c r="FX2390" t="n">
        <v>103</v>
      </c>
      <c r="FY2390" t="n">
        <v>52</v>
      </c>
      <c r="GA2390" t="inlineStr"/>
      <c r="GD2390" t="n">
        <v>1</v>
      </c>
      <c r="GF2390" t="n">
        <v>152852496</v>
      </c>
      <c r="GG2390" t="n">
        <v>2</v>
      </c>
      <c r="GH2390" t="n">
        <v>1</v>
      </c>
      <c r="GI2390" t="n">
        <v>2</v>
      </c>
      <c r="GJ2390" t="n">
        <v>0</v>
      </c>
      <c r="GK2390" t="n">
        <v>0</v>
      </c>
      <c r="GL2390">
        <f>ROUND(IF(AND(BH2390=3,BI2390=3,FS2390&lt;&gt;0),P2390,0),0)</f>
        <v/>
      </c>
      <c r="GM2390">
        <f>ROUND(O2390+X2390+Y2390,0)+GX2390</f>
        <v/>
      </c>
      <c r="GN2390">
        <f>IF(OR(BI2390=0,BI2390=1),GM2390-GX2390,0)</f>
        <v/>
      </c>
      <c r="GO2390">
        <f>IF(BI2390=2,GM2390-GX2390,0)</f>
        <v/>
      </c>
      <c r="GP2390">
        <f>IF(BI2390=4,GM2390-GX2390,0)</f>
        <v/>
      </c>
      <c r="GR2390" t="n">
        <v>0</v>
      </c>
      <c r="GS2390" t="n">
        <v>3</v>
      </c>
      <c r="GT2390" t="n">
        <v>0</v>
      </c>
      <c r="GU2390" t="inlineStr"/>
      <c r="GV2390">
        <f>ROUND((GT2390),2)</f>
        <v/>
      </c>
      <c r="GW2390" t="n">
        <v>1</v>
      </c>
      <c r="GX2390">
        <f>ROUND(HC2390*I2390,0)</f>
        <v/>
      </c>
      <c r="HA2390" t="n">
        <v>0</v>
      </c>
      <c r="HB2390" t="n">
        <v>0</v>
      </c>
      <c r="HC2390">
        <f>GV2390*GW2390</f>
        <v/>
      </c>
      <c r="HE2390" t="inlineStr"/>
      <c r="HF2390" t="inlineStr"/>
      <c r="HM2390" t="inlineStr"/>
      <c r="HN2390" t="inlineStr">
        <is>
          <t>Пр/812-099.2-1</t>
        </is>
      </c>
      <c r="HO2390" t="inlineStr">
        <is>
          <t>Пр/774-099.2</t>
        </is>
      </c>
      <c r="HP2390" t="inlineStr">
        <is>
          <t>Внутренние санитарнотехнические работы: смена труб, санприборов, запорной арматуры и другое</t>
        </is>
      </c>
      <c r="HQ2390" t="inlineStr">
        <is>
          <t>Внутренние санитарнотехнические работы: смена труб, санприборов, запорной арматуры и другое</t>
        </is>
      </c>
      <c r="HS2390" t="n">
        <v>0</v>
      </c>
      <c r="IK2390" t="n">
        <v>0</v>
      </c>
    </row>
    <row r="2391">
      <c r="A2391" t="n">
        <v>18</v>
      </c>
      <c r="B2391" t="n">
        <v>0</v>
      </c>
      <c r="C2391" t="n">
        <v>990</v>
      </c>
      <c r="E2391" t="inlineStr">
        <is>
          <t>2,1</t>
        </is>
      </c>
      <c r="F2391" t="inlineStr">
        <is>
          <t>509-9899</t>
        </is>
      </c>
      <c r="G2391" t="inlineStr">
        <is>
          <t>Строительный мусор и масса возвратных материалов</t>
        </is>
      </c>
      <c r="H2391" t="inlineStr">
        <is>
          <t>т</t>
        </is>
      </c>
      <c r="I2391">
        <f>I2390*J2391</f>
        <v/>
      </c>
      <c r="J2391" t="n">
        <v>0.04</v>
      </c>
      <c r="K2391" t="n">
        <v>0.04</v>
      </c>
      <c r="O2391">
        <f>ROUND(CP2391,0)</f>
        <v/>
      </c>
      <c r="P2391">
        <f>ROUND(CQ2391*I2391,0)</f>
        <v/>
      </c>
      <c r="Q2391">
        <f>(ROUND((ROUND(((ET2391)*I2391),0)*BB2391),0)+ROUND((ROUND(((AE2391-(EU2391))*I2391),0)*BS2391),0))</f>
        <v/>
      </c>
      <c r="R2391">
        <f>(ROUND((ROUND(((EU2391)*I2391),0)*BS2391),0)+ROUND((ROUND(((AE2391-(EU2391))*I2391),0)*BS2391),0))</f>
        <v/>
      </c>
      <c r="S2391">
        <f>ROUND(CT2391*I2391,0)</f>
        <v/>
      </c>
      <c r="T2391">
        <f>ROUND(CU2391*I2391,0)</f>
        <v/>
      </c>
      <c r="U2391">
        <f>ROUND(CV2391*I2391,7)</f>
        <v/>
      </c>
      <c r="V2391">
        <f>ROUND(CW2391*I2391,7)</f>
        <v/>
      </c>
      <c r="W2391">
        <f>ROUND(CX2391*I2391,0)</f>
        <v/>
      </c>
      <c r="X2391">
        <f>ROUND(CY2391,0)</f>
        <v/>
      </c>
      <c r="Y2391">
        <f>ROUND(CZ2391,0)</f>
        <v/>
      </c>
      <c r="AA2391" t="n">
        <v>78869116</v>
      </c>
      <c r="AB2391">
        <f>ROUND((AC2391+AD2391+AF2391),2)</f>
        <v/>
      </c>
      <c r="AC2391">
        <f>ROUND((ES2391),2)</f>
        <v/>
      </c>
      <c r="AD2391">
        <f>ROUND((((ET2391)-(EU2391))+AE2391),2)</f>
        <v/>
      </c>
      <c r="AE2391">
        <f>ROUND((EU2391),2)</f>
        <v/>
      </c>
      <c r="AF2391">
        <f>ROUND((EV2391),2)</f>
        <v/>
      </c>
      <c r="AG2391">
        <f>ROUND((AP2391),2)</f>
        <v/>
      </c>
      <c r="AH2391">
        <f>(EW2391)</f>
        <v/>
      </c>
      <c r="AI2391">
        <f>(EX2391)</f>
        <v/>
      </c>
      <c r="AJ2391">
        <f>(AS2391)</f>
        <v/>
      </c>
      <c r="AK2391" t="n">
        <v>0</v>
      </c>
      <c r="AL2391" t="n">
        <v>0</v>
      </c>
      <c r="AM2391" t="n">
        <v>0</v>
      </c>
      <c r="AN2391" t="n">
        <v>0</v>
      </c>
      <c r="AO2391" t="n">
        <v>0</v>
      </c>
      <c r="AP2391" t="n">
        <v>0</v>
      </c>
      <c r="AQ2391" t="n">
        <v>0</v>
      </c>
      <c r="AR2391" t="n">
        <v>0</v>
      </c>
      <c r="AS2391" t="n">
        <v>0</v>
      </c>
      <c r="AT2391" t="n">
        <v>103</v>
      </c>
      <c r="AU2391" t="n">
        <v>52</v>
      </c>
      <c r="AV2391" t="n">
        <v>1</v>
      </c>
      <c r="AW2391" t="n">
        <v>1</v>
      </c>
      <c r="AZ2391" t="n">
        <v>1</v>
      </c>
      <c r="BA2391" t="n">
        <v>1</v>
      </c>
      <c r="BB2391" t="n">
        <v>1</v>
      </c>
      <c r="BC2391" t="n">
        <v>1</v>
      </c>
      <c r="BD2391" t="inlineStr"/>
      <c r="BE2391" t="inlineStr"/>
      <c r="BF2391" t="inlineStr"/>
      <c r="BG2391" t="inlineStr"/>
      <c r="BH2391" t="n">
        <v>3</v>
      </c>
      <c r="BI2391" t="n">
        <v>1</v>
      </c>
      <c r="BJ2391" t="inlineStr">
        <is>
          <t>ТССЦ Московской обл., 509-9899, приказ Минстроя России №675/пр от 28.02.2017 № 258/пр</t>
        </is>
      </c>
      <c r="BM2391" t="n">
        <v>65007</v>
      </c>
      <c r="BN2391" t="n">
        <v>0</v>
      </c>
      <c r="BO2391" t="inlineStr"/>
      <c r="BP2391" t="n">
        <v>0</v>
      </c>
      <c r="BQ2391" t="n">
        <v>6</v>
      </c>
      <c r="BR2391" t="n">
        <v>0</v>
      </c>
      <c r="BS2391" t="n">
        <v>1</v>
      </c>
      <c r="BT2391" t="n">
        <v>1</v>
      </c>
      <c r="BU2391" t="n">
        <v>1</v>
      </c>
      <c r="BV2391" t="n">
        <v>1</v>
      </c>
      <c r="BW2391" t="n">
        <v>1</v>
      </c>
      <c r="BX2391" t="n">
        <v>1</v>
      </c>
      <c r="BY2391" t="inlineStr"/>
      <c r="BZ2391" t="n">
        <v>103</v>
      </c>
      <c r="CA2391" t="n">
        <v>52</v>
      </c>
      <c r="CB2391" t="inlineStr"/>
      <c r="CE2391" t="n">
        <v>12</v>
      </c>
      <c r="CF2391" t="n">
        <v>0</v>
      </c>
      <c r="CG2391" t="n">
        <v>0</v>
      </c>
      <c r="CM2391" t="n">
        <v>0</v>
      </c>
      <c r="CN2391" t="inlineStr"/>
      <c r="CO2391" t="n">
        <v>0</v>
      </c>
      <c r="CP2391">
        <f>(P2391+Q2391+S2391)</f>
        <v/>
      </c>
      <c r="CQ2391">
        <f>AC2391*BC2391</f>
        <v/>
      </c>
      <c r="CR2391">
        <f>(ROUND((ROUND(((ET2391)*1),0)*BB2391),0)+ROUND((ROUND(((AE2391-(EU2391))*1),0)*BS2391),0))</f>
        <v/>
      </c>
      <c r="CS2391">
        <f>(ROUND((ROUND(((EU2391)*1),0)*BS2391),0)+ROUND((ROUND(((AE2391-(EU2391))*1),0)*BS2391),0))</f>
        <v/>
      </c>
      <c r="CT2391">
        <f>AF2391*BA2391</f>
        <v/>
      </c>
      <c r="CU2391">
        <f>AG2391</f>
        <v/>
      </c>
      <c r="CV2391">
        <f>AH2391</f>
        <v/>
      </c>
      <c r="CW2391">
        <f>AI2391</f>
        <v/>
      </c>
      <c r="CX2391">
        <f>AJ2391</f>
        <v/>
      </c>
      <c r="CY2391">
        <f>(((S2391+R2391)*AT2391)/100)</f>
        <v/>
      </c>
      <c r="CZ2391">
        <f>(((S2391+R2391)*AU2391)/100)</f>
        <v/>
      </c>
      <c r="DC2391" t="inlineStr"/>
      <c r="DD2391" t="inlineStr"/>
      <c r="DE2391" t="inlineStr"/>
      <c r="DF2391" t="inlineStr"/>
      <c r="DG2391" t="inlineStr"/>
      <c r="DH2391" t="inlineStr"/>
      <c r="DI2391" t="inlineStr"/>
      <c r="DJ2391" t="inlineStr"/>
      <c r="DK2391" t="inlineStr"/>
      <c r="DL2391" t="inlineStr"/>
      <c r="DM2391" t="inlineStr"/>
      <c r="DN2391" t="n">
        <v>0</v>
      </c>
      <c r="DO2391" t="n">
        <v>0</v>
      </c>
      <c r="DP2391" t="n">
        <v>1</v>
      </c>
      <c r="DQ2391" t="n">
        <v>1</v>
      </c>
      <c r="DU2391" t="n">
        <v>1009</v>
      </c>
      <c r="DV2391" t="inlineStr">
        <is>
          <t>т</t>
        </is>
      </c>
      <c r="DW2391" t="inlineStr">
        <is>
          <t>т</t>
        </is>
      </c>
      <c r="DX2391" t="n">
        <v>1000</v>
      </c>
      <c r="DZ2391" t="inlineStr"/>
      <c r="EA2391" t="inlineStr"/>
      <c r="EB2391" t="inlineStr"/>
      <c r="EC2391" t="inlineStr"/>
      <c r="EE2391" t="n">
        <v>78726000</v>
      </c>
      <c r="EF2391" t="n">
        <v>6</v>
      </c>
      <c r="EG2391" t="inlineStr">
        <is>
          <t>Ремонтно-строительные работы</t>
        </is>
      </c>
      <c r="EH2391" t="n">
        <v>99</v>
      </c>
      <c r="EI2391" t="inlineStr">
        <is>
          <t>Внутренние санитарно-технические работы</t>
        </is>
      </c>
      <c r="EJ2391" t="n">
        <v>1</v>
      </c>
      <c r="EK2391" t="n">
        <v>65007</v>
      </c>
      <c r="EL2391" t="inlineStr">
        <is>
          <t>Внутренние санитарнотехнические работы: смена труб, санприборов, запорной арматуры и другое</t>
        </is>
      </c>
      <c r="EM2391" t="inlineStr">
        <is>
          <t>рФЕР-65</t>
        </is>
      </c>
      <c r="EO2391" t="inlineStr"/>
      <c r="EQ2391" t="n">
        <v>0</v>
      </c>
      <c r="ER2391" t="n">
        <v>0</v>
      </c>
      <c r="ES2391" t="n">
        <v>0</v>
      </c>
      <c r="ET2391" t="n">
        <v>0</v>
      </c>
      <c r="EU2391" t="n">
        <v>0</v>
      </c>
      <c r="EV2391" t="n">
        <v>0</v>
      </c>
      <c r="EW2391" t="n">
        <v>0</v>
      </c>
      <c r="EX2391" t="n">
        <v>0</v>
      </c>
      <c r="FQ2391" t="n">
        <v>0</v>
      </c>
      <c r="FR2391" t="n">
        <v>0</v>
      </c>
      <c r="FS2391" t="n">
        <v>0</v>
      </c>
      <c r="FX2391" t="n">
        <v>103</v>
      </c>
      <c r="FY2391" t="n">
        <v>52</v>
      </c>
      <c r="GA2391" t="inlineStr"/>
      <c r="GD2391" t="n">
        <v>1</v>
      </c>
      <c r="GF2391" t="n">
        <v>1839160745</v>
      </c>
      <c r="GG2391" t="n">
        <v>2</v>
      </c>
      <c r="GH2391" t="n">
        <v>1</v>
      </c>
      <c r="GI2391" t="n">
        <v>-2</v>
      </c>
      <c r="GJ2391" t="n">
        <v>0</v>
      </c>
      <c r="GK2391" t="n">
        <v>0</v>
      </c>
      <c r="GL2391">
        <f>ROUND(IF(AND(BH2391=3,BI2391=3,FS2391&lt;&gt;0),P2391,0),0)</f>
        <v/>
      </c>
      <c r="GM2391">
        <f>ROUND(O2391+X2391+Y2391,0)+GX2391</f>
        <v/>
      </c>
      <c r="GN2391">
        <f>IF(OR(BI2391=0,BI2391=1),GM2391-GX2391,0)</f>
        <v/>
      </c>
      <c r="GO2391">
        <f>IF(BI2391=2,GM2391-GX2391,0)</f>
        <v/>
      </c>
      <c r="GP2391">
        <f>IF(BI2391=4,GM2391-GX2391,0)</f>
        <v/>
      </c>
      <c r="GR2391" t="n">
        <v>0</v>
      </c>
      <c r="GS2391" t="n">
        <v>3</v>
      </c>
      <c r="GT2391" t="n">
        <v>0</v>
      </c>
      <c r="GU2391" t="inlineStr"/>
      <c r="GV2391">
        <f>ROUND((GT2391),2)</f>
        <v/>
      </c>
      <c r="GW2391" t="n">
        <v>1</v>
      </c>
      <c r="GX2391">
        <f>ROUND(HC2391*I2391,0)</f>
        <v/>
      </c>
      <c r="HA2391" t="n">
        <v>0</v>
      </c>
      <c r="HB2391" t="n">
        <v>0</v>
      </c>
      <c r="HC2391">
        <f>GV2391*GW2391</f>
        <v/>
      </c>
      <c r="HE2391" t="inlineStr"/>
      <c r="HF2391" t="inlineStr"/>
      <c r="HM2391" t="inlineStr"/>
      <c r="HN2391" t="inlineStr">
        <is>
          <t>Пр/812-099.2-1</t>
        </is>
      </c>
      <c r="HO2391" t="inlineStr">
        <is>
          <t>Пр/774-099.2</t>
        </is>
      </c>
      <c r="HP2391" t="inlineStr">
        <is>
          <t>Внутренние санитарнотехнические работы: смена труб, санприборов, запорной арматуры и другое</t>
        </is>
      </c>
      <c r="HQ2391" t="inlineStr">
        <is>
          <t>Внутренние санитарнотехнические работы: смена труб, санприборов, запорной арматуры и другое</t>
        </is>
      </c>
      <c r="HS2391" t="n">
        <v>0</v>
      </c>
      <c r="IK2391" t="n">
        <v>0</v>
      </c>
    </row>
    <row r="2392">
      <c r="A2392" t="n">
        <v>18</v>
      </c>
      <c r="B2392" t="n">
        <v>0</v>
      </c>
      <c r="C2392" t="n">
        <v>988</v>
      </c>
      <c r="E2392" t="inlineStr">
        <is>
          <t>2,2</t>
        </is>
      </c>
      <c r="F2392" t="inlineStr">
        <is>
          <t>302-1342</t>
        </is>
      </c>
      <c r="G2392" t="inlineStr">
        <is>
          <t>Вентили проходные муфтовые 15кч18п для воды давлением 1,6 МПа (16 кгс/см2), диаметром 20 мм</t>
        </is>
      </c>
      <c r="H2392" t="inlineStr">
        <is>
          <t>шт.</t>
        </is>
      </c>
      <c r="I2392">
        <f>I2390*J2392</f>
        <v/>
      </c>
      <c r="J2392" t="n">
        <v>-100</v>
      </c>
      <c r="K2392" t="n">
        <v>-100</v>
      </c>
      <c r="O2392">
        <f>ROUND(CP2392,0)</f>
        <v/>
      </c>
      <c r="P2392">
        <f>ROUND(CQ2392*I2392,0)</f>
        <v/>
      </c>
      <c r="Q2392">
        <f>(ROUND((ROUND(((ET2392)*I2392),0)*BB2392),0)+ROUND((ROUND(((AE2392-(EU2392))*I2392),0)*BS2392),0))</f>
        <v/>
      </c>
      <c r="R2392">
        <f>(ROUND((ROUND(((EU2392)*I2392),0)*BS2392),0)+ROUND((ROUND(((AE2392-(EU2392))*I2392),0)*BS2392),0))</f>
        <v/>
      </c>
      <c r="S2392">
        <f>ROUND(CT2392*I2392,0)</f>
        <v/>
      </c>
      <c r="T2392">
        <f>ROUND(CU2392*I2392,0)</f>
        <v/>
      </c>
      <c r="U2392">
        <f>ROUND(CV2392*I2392,7)</f>
        <v/>
      </c>
      <c r="V2392">
        <f>ROUND(CW2392*I2392,7)</f>
        <v/>
      </c>
      <c r="W2392">
        <f>ROUND(CX2392*I2392,0)</f>
        <v/>
      </c>
      <c r="X2392">
        <f>ROUND(CY2392,0)</f>
        <v/>
      </c>
      <c r="Y2392">
        <f>ROUND(CZ2392,0)</f>
        <v/>
      </c>
      <c r="AA2392" t="n">
        <v>78869116</v>
      </c>
      <c r="AB2392">
        <f>ROUND((AC2392+AD2392+AF2392),2)</f>
        <v/>
      </c>
      <c r="AC2392">
        <f>ROUND((ES2392),2)</f>
        <v/>
      </c>
      <c r="AD2392">
        <f>ROUND((((ET2392)-(EU2392))+AE2392),2)</f>
        <v/>
      </c>
      <c r="AE2392">
        <f>ROUND((EU2392),2)</f>
        <v/>
      </c>
      <c r="AF2392">
        <f>ROUND((EV2392),2)</f>
        <v/>
      </c>
      <c r="AG2392">
        <f>ROUND((AP2392),2)</f>
        <v/>
      </c>
      <c r="AH2392">
        <f>(EW2392)</f>
        <v/>
      </c>
      <c r="AI2392">
        <f>(EX2392)</f>
        <v/>
      </c>
      <c r="AJ2392">
        <f>(AS2392)</f>
        <v/>
      </c>
      <c r="AK2392" t="n">
        <v>21.81</v>
      </c>
      <c r="AL2392" t="n">
        <v>21.81</v>
      </c>
      <c r="AM2392" t="n">
        <v>0</v>
      </c>
      <c r="AN2392" t="n">
        <v>0</v>
      </c>
      <c r="AO2392" t="n">
        <v>0</v>
      </c>
      <c r="AP2392" t="n">
        <v>0</v>
      </c>
      <c r="AQ2392" t="n">
        <v>0</v>
      </c>
      <c r="AR2392" t="n">
        <v>0</v>
      </c>
      <c r="AS2392" t="n">
        <v>0</v>
      </c>
      <c r="AT2392" t="n">
        <v>103</v>
      </c>
      <c r="AU2392" t="n">
        <v>52</v>
      </c>
      <c r="AV2392" t="n">
        <v>1</v>
      </c>
      <c r="AW2392" t="n">
        <v>1</v>
      </c>
      <c r="AZ2392" t="n">
        <v>1</v>
      </c>
      <c r="BA2392" t="n">
        <v>1</v>
      </c>
      <c r="BB2392" t="n">
        <v>1</v>
      </c>
      <c r="BC2392" t="n">
        <v>10.17</v>
      </c>
      <c r="BD2392" t="inlineStr"/>
      <c r="BE2392" t="inlineStr"/>
      <c r="BF2392" t="inlineStr"/>
      <c r="BG2392" t="inlineStr"/>
      <c r="BH2392" t="n">
        <v>3</v>
      </c>
      <c r="BI2392" t="n">
        <v>1</v>
      </c>
      <c r="BJ2392" t="inlineStr">
        <is>
          <t>ТССЦ Московской обл., 302-1342, приказ Минстроя России №675/пр от 28.02.2017 № 256/пр</t>
        </is>
      </c>
      <c r="BM2392" t="n">
        <v>65007</v>
      </c>
      <c r="BN2392" t="n">
        <v>0</v>
      </c>
      <c r="BO2392" t="inlineStr">
        <is>
          <t>302-1342</t>
        </is>
      </c>
      <c r="BP2392" t="n">
        <v>1</v>
      </c>
      <c r="BQ2392" t="n">
        <v>6</v>
      </c>
      <c r="BR2392" t="n">
        <v>1</v>
      </c>
      <c r="BS2392" t="n">
        <v>1</v>
      </c>
      <c r="BT2392" t="n">
        <v>1</v>
      </c>
      <c r="BU2392" t="n">
        <v>1</v>
      </c>
      <c r="BV2392" t="n">
        <v>1</v>
      </c>
      <c r="BW2392" t="n">
        <v>1</v>
      </c>
      <c r="BX2392" t="n">
        <v>1</v>
      </c>
      <c r="BY2392" t="inlineStr"/>
      <c r="BZ2392" t="n">
        <v>103</v>
      </c>
      <c r="CA2392" t="n">
        <v>52</v>
      </c>
      <c r="CB2392" t="inlineStr"/>
      <c r="CE2392" t="n">
        <v>12</v>
      </c>
      <c r="CF2392" t="n">
        <v>0</v>
      </c>
      <c r="CG2392" t="n">
        <v>0</v>
      </c>
      <c r="CM2392" t="n">
        <v>0</v>
      </c>
      <c r="CN2392" t="inlineStr"/>
      <c r="CO2392" t="n">
        <v>0</v>
      </c>
      <c r="CP2392">
        <f>(P2392+Q2392+S2392)</f>
        <v/>
      </c>
      <c r="CQ2392">
        <f>AC2392*BC2392</f>
        <v/>
      </c>
      <c r="CR2392">
        <f>(ROUND((ROUND(((ET2392)*1),0)*BB2392),0)+ROUND((ROUND(((AE2392-(EU2392))*1),0)*BS2392),0))</f>
        <v/>
      </c>
      <c r="CS2392">
        <f>(ROUND((ROUND(((EU2392)*1),0)*BS2392),0)+ROUND((ROUND(((AE2392-(EU2392))*1),0)*BS2392),0))</f>
        <v/>
      </c>
      <c r="CT2392">
        <f>AF2392*BA2392</f>
        <v/>
      </c>
      <c r="CU2392">
        <f>AG2392</f>
        <v/>
      </c>
      <c r="CV2392">
        <f>AH2392</f>
        <v/>
      </c>
      <c r="CW2392">
        <f>AI2392</f>
        <v/>
      </c>
      <c r="CX2392">
        <f>AJ2392</f>
        <v/>
      </c>
      <c r="CY2392">
        <f>(((S2392+R2392)*AT2392)/100)</f>
        <v/>
      </c>
      <c r="CZ2392">
        <f>(((S2392+R2392)*AU2392)/100)</f>
        <v/>
      </c>
      <c r="DC2392" t="inlineStr"/>
      <c r="DD2392" t="inlineStr"/>
      <c r="DE2392" t="inlineStr"/>
      <c r="DF2392" t="inlineStr"/>
      <c r="DG2392" t="inlineStr"/>
      <c r="DH2392" t="inlineStr"/>
      <c r="DI2392" t="inlineStr"/>
      <c r="DJ2392" t="inlineStr"/>
      <c r="DK2392" t="inlineStr"/>
      <c r="DL2392" t="inlineStr"/>
      <c r="DM2392" t="inlineStr"/>
      <c r="DN2392" t="n">
        <v>0</v>
      </c>
      <c r="DO2392" t="n">
        <v>0</v>
      </c>
      <c r="DP2392" t="n">
        <v>1</v>
      </c>
      <c r="DQ2392" t="n">
        <v>1</v>
      </c>
      <c r="DU2392" t="n">
        <v>1010</v>
      </c>
      <c r="DV2392" t="inlineStr">
        <is>
          <t>шт.</t>
        </is>
      </c>
      <c r="DW2392" t="inlineStr">
        <is>
          <t>шт.</t>
        </is>
      </c>
      <c r="DX2392" t="n">
        <v>1</v>
      </c>
      <c r="DZ2392" t="inlineStr"/>
      <c r="EA2392" t="inlineStr"/>
      <c r="EB2392" t="inlineStr"/>
      <c r="EC2392" t="inlineStr"/>
      <c r="EE2392" t="n">
        <v>78726000</v>
      </c>
      <c r="EF2392" t="n">
        <v>6</v>
      </c>
      <c r="EG2392" t="inlineStr">
        <is>
          <t>Ремонтно-строительные работы</t>
        </is>
      </c>
      <c r="EH2392" t="n">
        <v>99</v>
      </c>
      <c r="EI2392" t="inlineStr">
        <is>
          <t>Внутренние санитарно-технические работы</t>
        </is>
      </c>
      <c r="EJ2392" t="n">
        <v>1</v>
      </c>
      <c r="EK2392" t="n">
        <v>65007</v>
      </c>
      <c r="EL2392" t="inlineStr">
        <is>
          <t>Внутренние санитарнотехнические работы: смена труб, санприборов, запорной арматуры и другое</t>
        </is>
      </c>
      <c r="EM2392" t="inlineStr">
        <is>
          <t>рФЕР-65</t>
        </is>
      </c>
      <c r="EO2392" t="inlineStr"/>
      <c r="EQ2392" t="n">
        <v>32768</v>
      </c>
      <c r="ER2392" t="n">
        <v>21.81</v>
      </c>
      <c r="ES2392" t="n">
        <v>21.81</v>
      </c>
      <c r="ET2392" t="n">
        <v>0</v>
      </c>
      <c r="EU2392" t="n">
        <v>0</v>
      </c>
      <c r="EV2392" t="n">
        <v>0</v>
      </c>
      <c r="EW2392" t="n">
        <v>0</v>
      </c>
      <c r="EX2392" t="n">
        <v>0</v>
      </c>
      <c r="FQ2392" t="n">
        <v>0</v>
      </c>
      <c r="FR2392" t="n">
        <v>0</v>
      </c>
      <c r="FS2392" t="n">
        <v>0</v>
      </c>
      <c r="FX2392" t="n">
        <v>103</v>
      </c>
      <c r="FY2392" t="n">
        <v>52</v>
      </c>
      <c r="GA2392" t="inlineStr"/>
      <c r="GD2392" t="n">
        <v>1</v>
      </c>
      <c r="GF2392" t="n">
        <v>-852705161</v>
      </c>
      <c r="GG2392" t="n">
        <v>2</v>
      </c>
      <c r="GH2392" t="n">
        <v>1</v>
      </c>
      <c r="GI2392" t="n">
        <v>2</v>
      </c>
      <c r="GJ2392" t="n">
        <v>0</v>
      </c>
      <c r="GK2392" t="n">
        <v>0</v>
      </c>
      <c r="GL2392">
        <f>ROUND(IF(AND(BH2392=3,BI2392=3,FS2392&lt;&gt;0),P2392,0),0)</f>
        <v/>
      </c>
      <c r="GM2392">
        <f>ROUND(O2392+X2392+Y2392,0)+GX2392</f>
        <v/>
      </c>
      <c r="GN2392">
        <f>IF(OR(BI2392=0,BI2392=1),GM2392-GX2392,0)</f>
        <v/>
      </c>
      <c r="GO2392">
        <f>IF(BI2392=2,GM2392-GX2392,0)</f>
        <v/>
      </c>
      <c r="GP2392">
        <f>IF(BI2392=4,GM2392-GX2392,0)</f>
        <v/>
      </c>
      <c r="GR2392" t="n">
        <v>0</v>
      </c>
      <c r="GS2392" t="n">
        <v>3</v>
      </c>
      <c r="GT2392" t="n">
        <v>0</v>
      </c>
      <c r="GU2392" t="inlineStr"/>
      <c r="GV2392">
        <f>ROUND((GT2392),2)</f>
        <v/>
      </c>
      <c r="GW2392" t="n">
        <v>1</v>
      </c>
      <c r="GX2392">
        <f>ROUND(HC2392*I2392,0)</f>
        <v/>
      </c>
      <c r="HA2392" t="n">
        <v>0</v>
      </c>
      <c r="HB2392" t="n">
        <v>0</v>
      </c>
      <c r="HC2392">
        <f>GV2392*GW2392</f>
        <v/>
      </c>
      <c r="HE2392" t="inlineStr"/>
      <c r="HF2392" t="inlineStr"/>
      <c r="HM2392" t="inlineStr"/>
      <c r="HN2392" t="inlineStr">
        <is>
          <t>Пр/812-099.2-1</t>
        </is>
      </c>
      <c r="HO2392" t="inlineStr">
        <is>
          <t>Пр/774-099.2</t>
        </is>
      </c>
      <c r="HP2392" t="inlineStr">
        <is>
          <t>Внутренние санитарнотехнические работы: смена труб, санприборов, запорной арматуры и другое</t>
        </is>
      </c>
      <c r="HQ2392" t="inlineStr">
        <is>
          <t>Внутренние санитарнотехнические работы: смена труб, санприборов, запорной арматуры и другое</t>
        </is>
      </c>
      <c r="HS2392" t="n">
        <v>0</v>
      </c>
      <c r="IK2392" t="n">
        <v>0</v>
      </c>
    </row>
    <row r="2393">
      <c r="A2393" t="n">
        <v>18</v>
      </c>
      <c r="B2393" t="n">
        <v>0</v>
      </c>
      <c r="C2393" t="n">
        <v>987</v>
      </c>
      <c r="E2393" t="inlineStr">
        <is>
          <t>2,3</t>
        </is>
      </c>
      <c r="F2393" t="inlineStr">
        <is>
          <t>302-0063</t>
        </is>
      </c>
      <c r="G2393" t="inlineStr">
        <is>
          <t>Кран шаровый муфтовый Valtec для воды диаметром 20 мм, тип в/в</t>
        </is>
      </c>
      <c r="H2393" t="inlineStr">
        <is>
          <t>шт.</t>
        </is>
      </c>
      <c r="I2393">
        <f>I2390*J2393</f>
        <v/>
      </c>
      <c r="J2393" t="n">
        <v>66.66666666666667</v>
      </c>
      <c r="K2393" t="n">
        <v>66.66666669999999</v>
      </c>
      <c r="O2393">
        <f>ROUND(CP2393,0)</f>
        <v/>
      </c>
      <c r="P2393">
        <f>ROUND(CQ2393*I2393,0)</f>
        <v/>
      </c>
      <c r="Q2393">
        <f>(ROUND((ROUND(((ET2393)*I2393),0)*BB2393),0)+ROUND((ROUND(((AE2393-(EU2393))*I2393),0)*BS2393),0))</f>
        <v/>
      </c>
      <c r="R2393">
        <f>(ROUND((ROUND(((EU2393)*I2393),0)*BS2393),0)+ROUND((ROUND(((AE2393-(EU2393))*I2393),0)*BS2393),0))</f>
        <v/>
      </c>
      <c r="S2393">
        <f>ROUND(CT2393*I2393,0)</f>
        <v/>
      </c>
      <c r="T2393">
        <f>ROUND(CU2393*I2393,0)</f>
        <v/>
      </c>
      <c r="U2393">
        <f>ROUND(CV2393*I2393,7)</f>
        <v/>
      </c>
      <c r="V2393">
        <f>ROUND(CW2393*I2393,7)</f>
        <v/>
      </c>
      <c r="W2393">
        <f>ROUND(CX2393*I2393,0)</f>
        <v/>
      </c>
      <c r="X2393">
        <f>ROUND(CY2393,0)</f>
        <v/>
      </c>
      <c r="Y2393">
        <f>ROUND(CZ2393,0)</f>
        <v/>
      </c>
      <c r="AA2393" t="n">
        <v>78869116</v>
      </c>
      <c r="AB2393">
        <f>ROUND((AC2393+AD2393+AF2393),2)</f>
        <v/>
      </c>
      <c r="AC2393">
        <f>ROUND((ES2393),2)</f>
        <v/>
      </c>
      <c r="AD2393">
        <f>ROUND((((ET2393)-(EU2393))+AE2393),2)</f>
        <v/>
      </c>
      <c r="AE2393">
        <f>ROUND((EU2393),2)</f>
        <v/>
      </c>
      <c r="AF2393">
        <f>ROUND((EV2393),2)</f>
        <v/>
      </c>
      <c r="AG2393">
        <f>ROUND((AP2393),2)</f>
        <v/>
      </c>
      <c r="AH2393">
        <f>(EW2393)</f>
        <v/>
      </c>
      <c r="AI2393">
        <f>(EX2393)</f>
        <v/>
      </c>
      <c r="AJ2393">
        <f>(AS2393)</f>
        <v/>
      </c>
      <c r="AK2393" t="n">
        <v>42.46</v>
      </c>
      <c r="AL2393" t="n">
        <v>42.46</v>
      </c>
      <c r="AM2393" t="n">
        <v>0</v>
      </c>
      <c r="AN2393" t="n">
        <v>0</v>
      </c>
      <c r="AO2393" t="n">
        <v>0</v>
      </c>
      <c r="AP2393" t="n">
        <v>0</v>
      </c>
      <c r="AQ2393" t="n">
        <v>0</v>
      </c>
      <c r="AR2393" t="n">
        <v>0</v>
      </c>
      <c r="AS2393" t="n">
        <v>0.01</v>
      </c>
      <c r="AT2393" t="n">
        <v>103</v>
      </c>
      <c r="AU2393" t="n">
        <v>52</v>
      </c>
      <c r="AV2393" t="n">
        <v>1</v>
      </c>
      <c r="AW2393" t="n">
        <v>1</v>
      </c>
      <c r="AZ2393" t="n">
        <v>1</v>
      </c>
      <c r="BA2393" t="n">
        <v>1</v>
      </c>
      <c r="BB2393" t="n">
        <v>1</v>
      </c>
      <c r="BC2393" t="n">
        <v>13.78</v>
      </c>
      <c r="BD2393" t="inlineStr"/>
      <c r="BE2393" t="inlineStr"/>
      <c r="BF2393" t="inlineStr"/>
      <c r="BG2393" t="inlineStr"/>
      <c r="BH2393" t="n">
        <v>3</v>
      </c>
      <c r="BI2393" t="n">
        <v>1</v>
      </c>
      <c r="BJ2393" t="inlineStr">
        <is>
          <t>ТССЦ Московской обл., 302-0063, приказ Минстроя России №675/пр от 28.02.2017 № 256/пр</t>
        </is>
      </c>
      <c r="BM2393" t="n">
        <v>65007</v>
      </c>
      <c r="BN2393" t="n">
        <v>0</v>
      </c>
      <c r="BO2393" t="inlineStr">
        <is>
          <t>302-0063</t>
        </is>
      </c>
      <c r="BP2393" t="n">
        <v>1</v>
      </c>
      <c r="BQ2393" t="n">
        <v>6</v>
      </c>
      <c r="BR2393" t="n">
        <v>0</v>
      </c>
      <c r="BS2393" t="n">
        <v>1</v>
      </c>
      <c r="BT2393" t="n">
        <v>1</v>
      </c>
      <c r="BU2393" t="n">
        <v>1</v>
      </c>
      <c r="BV2393" t="n">
        <v>1</v>
      </c>
      <c r="BW2393" t="n">
        <v>1</v>
      </c>
      <c r="BX2393" t="n">
        <v>1</v>
      </c>
      <c r="BY2393" t="inlineStr"/>
      <c r="BZ2393" t="n">
        <v>103</v>
      </c>
      <c r="CA2393" t="n">
        <v>52</v>
      </c>
      <c r="CB2393" t="inlineStr"/>
      <c r="CE2393" t="n">
        <v>12</v>
      </c>
      <c r="CF2393" t="n">
        <v>0</v>
      </c>
      <c r="CG2393" t="n">
        <v>0</v>
      </c>
      <c r="CM2393" t="n">
        <v>0</v>
      </c>
      <c r="CN2393" t="inlineStr"/>
      <c r="CO2393" t="n">
        <v>0</v>
      </c>
      <c r="CP2393">
        <f>(P2393+Q2393+S2393)</f>
        <v/>
      </c>
      <c r="CQ2393">
        <f>AC2393*BC2393</f>
        <v/>
      </c>
      <c r="CR2393">
        <f>(ROUND((ROUND(((ET2393)*1),0)*BB2393),0)+ROUND((ROUND(((AE2393-(EU2393))*1),0)*BS2393),0))</f>
        <v/>
      </c>
      <c r="CS2393">
        <f>(ROUND((ROUND(((EU2393)*1),0)*BS2393),0)+ROUND((ROUND(((AE2393-(EU2393))*1),0)*BS2393),0))</f>
        <v/>
      </c>
      <c r="CT2393">
        <f>AF2393*BA2393</f>
        <v/>
      </c>
      <c r="CU2393">
        <f>AG2393</f>
        <v/>
      </c>
      <c r="CV2393">
        <f>AH2393</f>
        <v/>
      </c>
      <c r="CW2393">
        <f>AI2393</f>
        <v/>
      </c>
      <c r="CX2393">
        <f>AJ2393</f>
        <v/>
      </c>
      <c r="CY2393">
        <f>(((S2393+R2393)*AT2393)/100)</f>
        <v/>
      </c>
      <c r="CZ2393">
        <f>(((S2393+R2393)*AU2393)/100)</f>
        <v/>
      </c>
      <c r="DC2393" t="inlineStr"/>
      <c r="DD2393" t="inlineStr"/>
      <c r="DE2393" t="inlineStr"/>
      <c r="DF2393" t="inlineStr"/>
      <c r="DG2393" t="inlineStr"/>
      <c r="DH2393" t="inlineStr"/>
      <c r="DI2393" t="inlineStr"/>
      <c r="DJ2393" t="inlineStr"/>
      <c r="DK2393" t="inlineStr"/>
      <c r="DL2393" t="inlineStr"/>
      <c r="DM2393" t="inlineStr"/>
      <c r="DN2393" t="n">
        <v>0</v>
      </c>
      <c r="DO2393" t="n">
        <v>0</v>
      </c>
      <c r="DP2393" t="n">
        <v>1</v>
      </c>
      <c r="DQ2393" t="n">
        <v>1</v>
      </c>
      <c r="DU2393" t="n">
        <v>1010</v>
      </c>
      <c r="DV2393" t="inlineStr">
        <is>
          <t>шт.</t>
        </is>
      </c>
      <c r="DW2393" t="inlineStr">
        <is>
          <t>шт.</t>
        </is>
      </c>
      <c r="DX2393" t="n">
        <v>1</v>
      </c>
      <c r="DZ2393" t="inlineStr"/>
      <c r="EA2393" t="inlineStr"/>
      <c r="EB2393" t="inlineStr"/>
      <c r="EC2393" t="inlineStr"/>
      <c r="EE2393" t="n">
        <v>78726000</v>
      </c>
      <c r="EF2393" t="n">
        <v>6</v>
      </c>
      <c r="EG2393" t="inlineStr">
        <is>
          <t>Ремонтно-строительные работы</t>
        </is>
      </c>
      <c r="EH2393" t="n">
        <v>99</v>
      </c>
      <c r="EI2393" t="inlineStr">
        <is>
          <t>Внутренние санитарно-технические работы</t>
        </is>
      </c>
      <c r="EJ2393" t="n">
        <v>1</v>
      </c>
      <c r="EK2393" t="n">
        <v>65007</v>
      </c>
      <c r="EL2393" t="inlineStr">
        <is>
          <t>Внутренние санитарнотехнические работы: смена труб, санприборов, запорной арматуры и другое</t>
        </is>
      </c>
      <c r="EM2393" t="inlineStr">
        <is>
          <t>рФЕР-65</t>
        </is>
      </c>
      <c r="EO2393" t="inlineStr"/>
      <c r="EQ2393" t="n">
        <v>0</v>
      </c>
      <c r="ER2393" t="n">
        <v>42.46</v>
      </c>
      <c r="ES2393" t="n">
        <v>42.46</v>
      </c>
      <c r="ET2393" t="n">
        <v>0</v>
      </c>
      <c r="EU2393" t="n">
        <v>0</v>
      </c>
      <c r="EV2393" t="n">
        <v>0</v>
      </c>
      <c r="EW2393" t="n">
        <v>0</v>
      </c>
      <c r="EX2393" t="n">
        <v>0</v>
      </c>
      <c r="FQ2393" t="n">
        <v>0</v>
      </c>
      <c r="FR2393" t="n">
        <v>0</v>
      </c>
      <c r="FS2393" t="n">
        <v>0</v>
      </c>
      <c r="FX2393" t="n">
        <v>103</v>
      </c>
      <c r="FY2393" t="n">
        <v>52</v>
      </c>
      <c r="GA2393" t="inlineStr"/>
      <c r="GD2393" t="n">
        <v>1</v>
      </c>
      <c r="GF2393" t="n">
        <v>1037232740</v>
      </c>
      <c r="GG2393" t="n">
        <v>2</v>
      </c>
      <c r="GH2393" t="n">
        <v>1</v>
      </c>
      <c r="GI2393" t="n">
        <v>2</v>
      </c>
      <c r="GJ2393" t="n">
        <v>0</v>
      </c>
      <c r="GK2393" t="n">
        <v>0</v>
      </c>
      <c r="GL2393">
        <f>ROUND(IF(AND(BH2393=3,BI2393=3,FS2393&lt;&gt;0),P2393,0),0)</f>
        <v/>
      </c>
      <c r="GM2393">
        <f>ROUND(O2393+X2393+Y2393,0)+GX2393</f>
        <v/>
      </c>
      <c r="GN2393">
        <f>IF(OR(BI2393=0,BI2393=1),GM2393-GX2393,0)</f>
        <v/>
      </c>
      <c r="GO2393">
        <f>IF(BI2393=2,GM2393-GX2393,0)</f>
        <v/>
      </c>
      <c r="GP2393">
        <f>IF(BI2393=4,GM2393-GX2393,0)</f>
        <v/>
      </c>
      <c r="GR2393" t="n">
        <v>0</v>
      </c>
      <c r="GS2393" t="n">
        <v>3</v>
      </c>
      <c r="GT2393" t="n">
        <v>0</v>
      </c>
      <c r="GU2393" t="inlineStr"/>
      <c r="GV2393">
        <f>ROUND((GT2393),2)</f>
        <v/>
      </c>
      <c r="GW2393" t="n">
        <v>1</v>
      </c>
      <c r="GX2393">
        <f>ROUND(HC2393*I2393,0)</f>
        <v/>
      </c>
      <c r="HA2393" t="n">
        <v>0</v>
      </c>
      <c r="HB2393" t="n">
        <v>0</v>
      </c>
      <c r="HC2393">
        <f>GV2393*GW2393</f>
        <v/>
      </c>
      <c r="HE2393" t="inlineStr"/>
      <c r="HF2393" t="inlineStr"/>
      <c r="HM2393" t="inlineStr"/>
      <c r="HN2393" t="inlineStr">
        <is>
          <t>Пр/812-099.2-1</t>
        </is>
      </c>
      <c r="HO2393" t="inlineStr">
        <is>
          <t>Пр/774-099.2</t>
        </is>
      </c>
      <c r="HP2393" t="inlineStr">
        <is>
          <t>Внутренние санитарнотехнические работы: смена труб, санприборов, запорной арматуры и другое</t>
        </is>
      </c>
      <c r="HQ2393" t="inlineStr">
        <is>
          <t>Внутренние санитарнотехнические работы: смена труб, санприборов, запорной арматуры и другое</t>
        </is>
      </c>
      <c r="HS2393" t="n">
        <v>0</v>
      </c>
      <c r="IK2393" t="n">
        <v>0</v>
      </c>
    </row>
    <row r="2394">
      <c r="A2394" t="n">
        <v>18</v>
      </c>
      <c r="B2394" t="n">
        <v>0</v>
      </c>
      <c r="C2394" t="n">
        <v>986</v>
      </c>
      <c r="E2394" t="inlineStr">
        <is>
          <t>2,4</t>
        </is>
      </c>
      <c r="F2394" t="inlineStr">
        <is>
          <t>302-0062</t>
        </is>
      </c>
      <c r="G2394" t="inlineStr">
        <is>
          <t>Кран шаровый муфтовый Valtec для воды диаметром 15 мм, тип в/в</t>
        </is>
      </c>
      <c r="H2394" t="inlineStr">
        <is>
          <t>шт.</t>
        </is>
      </c>
      <c r="I2394">
        <f>I2390*J2394</f>
        <v/>
      </c>
      <c r="J2394" t="n">
        <v>200</v>
      </c>
      <c r="K2394" t="n">
        <v>200</v>
      </c>
      <c r="O2394">
        <f>ROUND(CP2394,0)</f>
        <v/>
      </c>
      <c r="P2394">
        <f>ROUND(CQ2394*I2394,0)</f>
        <v/>
      </c>
      <c r="Q2394">
        <f>(ROUND((ROUND(((ET2394)*I2394),0)*BB2394),0)+ROUND((ROUND(((AE2394-(EU2394))*I2394),0)*BS2394),0))</f>
        <v/>
      </c>
      <c r="R2394">
        <f>(ROUND((ROUND(((EU2394)*I2394),0)*BS2394),0)+ROUND((ROUND(((AE2394-(EU2394))*I2394),0)*BS2394),0))</f>
        <v/>
      </c>
      <c r="S2394">
        <f>ROUND(CT2394*I2394,0)</f>
        <v/>
      </c>
      <c r="T2394">
        <f>ROUND(CU2394*I2394,0)</f>
        <v/>
      </c>
      <c r="U2394">
        <f>ROUND(CV2394*I2394,7)</f>
        <v/>
      </c>
      <c r="V2394">
        <f>ROUND(CW2394*I2394,7)</f>
        <v/>
      </c>
      <c r="W2394">
        <f>ROUND(CX2394*I2394,0)</f>
        <v/>
      </c>
      <c r="X2394">
        <f>ROUND(CY2394,0)</f>
        <v/>
      </c>
      <c r="Y2394">
        <f>ROUND(CZ2394,0)</f>
        <v/>
      </c>
      <c r="AA2394" t="n">
        <v>78869116</v>
      </c>
      <c r="AB2394">
        <f>ROUND((AC2394+AD2394+AF2394),2)</f>
        <v/>
      </c>
      <c r="AC2394">
        <f>ROUND((ES2394),2)</f>
        <v/>
      </c>
      <c r="AD2394">
        <f>ROUND((((ET2394)-(EU2394))+AE2394),2)</f>
        <v/>
      </c>
      <c r="AE2394">
        <f>ROUND((EU2394),2)</f>
        <v/>
      </c>
      <c r="AF2394">
        <f>ROUND((EV2394),2)</f>
        <v/>
      </c>
      <c r="AG2394">
        <f>ROUND((AP2394),2)</f>
        <v/>
      </c>
      <c r="AH2394">
        <f>(EW2394)</f>
        <v/>
      </c>
      <c r="AI2394">
        <f>(EX2394)</f>
        <v/>
      </c>
      <c r="AJ2394">
        <f>(AS2394)</f>
        <v/>
      </c>
      <c r="AK2394" t="n">
        <v>28.53</v>
      </c>
      <c r="AL2394" t="n">
        <v>28.53</v>
      </c>
      <c r="AM2394" t="n">
        <v>0</v>
      </c>
      <c r="AN2394" t="n">
        <v>0</v>
      </c>
      <c r="AO2394" t="n">
        <v>0</v>
      </c>
      <c r="AP2394" t="n">
        <v>0</v>
      </c>
      <c r="AQ2394" t="n">
        <v>0</v>
      </c>
      <c r="AR2394" t="n">
        <v>0</v>
      </c>
      <c r="AS2394" t="n">
        <v>0.01</v>
      </c>
      <c r="AT2394" t="n">
        <v>103</v>
      </c>
      <c r="AU2394" t="n">
        <v>52</v>
      </c>
      <c r="AV2394" t="n">
        <v>1</v>
      </c>
      <c r="AW2394" t="n">
        <v>1</v>
      </c>
      <c r="AZ2394" t="n">
        <v>1</v>
      </c>
      <c r="BA2394" t="n">
        <v>1</v>
      </c>
      <c r="BB2394" t="n">
        <v>1</v>
      </c>
      <c r="BC2394" t="n">
        <v>13.47</v>
      </c>
      <c r="BD2394" t="inlineStr"/>
      <c r="BE2394" t="inlineStr"/>
      <c r="BF2394" t="inlineStr"/>
      <c r="BG2394" t="inlineStr"/>
      <c r="BH2394" t="n">
        <v>3</v>
      </c>
      <c r="BI2394" t="n">
        <v>1</v>
      </c>
      <c r="BJ2394" t="inlineStr">
        <is>
          <t>ТССЦ Московской обл., 302-0062, приказ Минстроя России №675/пр от 28.02.2017 № 256/пр</t>
        </is>
      </c>
      <c r="BM2394" t="n">
        <v>65007</v>
      </c>
      <c r="BN2394" t="n">
        <v>0</v>
      </c>
      <c r="BO2394" t="inlineStr">
        <is>
          <t>302-0062</t>
        </is>
      </c>
      <c r="BP2394" t="n">
        <v>1</v>
      </c>
      <c r="BQ2394" t="n">
        <v>6</v>
      </c>
      <c r="BR2394" t="n">
        <v>0</v>
      </c>
      <c r="BS2394" t="n">
        <v>1</v>
      </c>
      <c r="BT2394" t="n">
        <v>1</v>
      </c>
      <c r="BU2394" t="n">
        <v>1</v>
      </c>
      <c r="BV2394" t="n">
        <v>1</v>
      </c>
      <c r="BW2394" t="n">
        <v>1</v>
      </c>
      <c r="BX2394" t="n">
        <v>1</v>
      </c>
      <c r="BY2394" t="inlineStr"/>
      <c r="BZ2394" t="n">
        <v>103</v>
      </c>
      <c r="CA2394" t="n">
        <v>52</v>
      </c>
      <c r="CB2394" t="inlineStr"/>
      <c r="CE2394" t="n">
        <v>12</v>
      </c>
      <c r="CF2394" t="n">
        <v>0</v>
      </c>
      <c r="CG2394" t="n">
        <v>0</v>
      </c>
      <c r="CM2394" t="n">
        <v>0</v>
      </c>
      <c r="CN2394" t="inlineStr"/>
      <c r="CO2394" t="n">
        <v>0</v>
      </c>
      <c r="CP2394">
        <f>(P2394+Q2394+S2394)</f>
        <v/>
      </c>
      <c r="CQ2394">
        <f>AC2394*BC2394</f>
        <v/>
      </c>
      <c r="CR2394">
        <f>(ROUND((ROUND(((ET2394)*1),0)*BB2394),0)+ROUND((ROUND(((AE2394-(EU2394))*1),0)*BS2394),0))</f>
        <v/>
      </c>
      <c r="CS2394">
        <f>(ROUND((ROUND(((EU2394)*1),0)*BS2394),0)+ROUND((ROUND(((AE2394-(EU2394))*1),0)*BS2394),0))</f>
        <v/>
      </c>
      <c r="CT2394">
        <f>AF2394*BA2394</f>
        <v/>
      </c>
      <c r="CU2394">
        <f>AG2394</f>
        <v/>
      </c>
      <c r="CV2394">
        <f>AH2394</f>
        <v/>
      </c>
      <c r="CW2394">
        <f>AI2394</f>
        <v/>
      </c>
      <c r="CX2394">
        <f>AJ2394</f>
        <v/>
      </c>
      <c r="CY2394">
        <f>(((S2394+R2394)*AT2394)/100)</f>
        <v/>
      </c>
      <c r="CZ2394">
        <f>(((S2394+R2394)*AU2394)/100)</f>
        <v/>
      </c>
      <c r="DC2394" t="inlineStr"/>
      <c r="DD2394" t="inlineStr"/>
      <c r="DE2394" t="inlineStr"/>
      <c r="DF2394" t="inlineStr"/>
      <c r="DG2394" t="inlineStr"/>
      <c r="DH2394" t="inlineStr"/>
      <c r="DI2394" t="inlineStr"/>
      <c r="DJ2394" t="inlineStr"/>
      <c r="DK2394" t="inlineStr"/>
      <c r="DL2394" t="inlineStr"/>
      <c r="DM2394" t="inlineStr"/>
      <c r="DN2394" t="n">
        <v>0</v>
      </c>
      <c r="DO2394" t="n">
        <v>0</v>
      </c>
      <c r="DP2394" t="n">
        <v>1</v>
      </c>
      <c r="DQ2394" t="n">
        <v>1</v>
      </c>
      <c r="DU2394" t="n">
        <v>1010</v>
      </c>
      <c r="DV2394" t="inlineStr">
        <is>
          <t>шт.</t>
        </is>
      </c>
      <c r="DW2394" t="inlineStr">
        <is>
          <t>шт.</t>
        </is>
      </c>
      <c r="DX2394" t="n">
        <v>1</v>
      </c>
      <c r="DZ2394" t="inlineStr"/>
      <c r="EA2394" t="inlineStr"/>
      <c r="EB2394" t="inlineStr"/>
      <c r="EC2394" t="inlineStr"/>
      <c r="EE2394" t="n">
        <v>78726000</v>
      </c>
      <c r="EF2394" t="n">
        <v>6</v>
      </c>
      <c r="EG2394" t="inlineStr">
        <is>
          <t>Ремонтно-строительные работы</t>
        </is>
      </c>
      <c r="EH2394" t="n">
        <v>99</v>
      </c>
      <c r="EI2394" t="inlineStr">
        <is>
          <t>Внутренние санитарно-технические работы</t>
        </is>
      </c>
      <c r="EJ2394" t="n">
        <v>1</v>
      </c>
      <c r="EK2394" t="n">
        <v>65007</v>
      </c>
      <c r="EL2394" t="inlineStr">
        <is>
          <t>Внутренние санитарнотехнические работы: смена труб, санприборов, запорной арматуры и другое</t>
        </is>
      </c>
      <c r="EM2394" t="inlineStr">
        <is>
          <t>рФЕР-65</t>
        </is>
      </c>
      <c r="EO2394" t="inlineStr"/>
      <c r="EQ2394" t="n">
        <v>0</v>
      </c>
      <c r="ER2394" t="n">
        <v>28.53</v>
      </c>
      <c r="ES2394" t="n">
        <v>28.53</v>
      </c>
      <c r="ET2394" t="n">
        <v>0</v>
      </c>
      <c r="EU2394" t="n">
        <v>0</v>
      </c>
      <c r="EV2394" t="n">
        <v>0</v>
      </c>
      <c r="EW2394" t="n">
        <v>0</v>
      </c>
      <c r="EX2394" t="n">
        <v>0</v>
      </c>
      <c r="FQ2394" t="n">
        <v>0</v>
      </c>
      <c r="FR2394" t="n">
        <v>0</v>
      </c>
      <c r="FS2394" t="n">
        <v>0</v>
      </c>
      <c r="FX2394" t="n">
        <v>103</v>
      </c>
      <c r="FY2394" t="n">
        <v>52</v>
      </c>
      <c r="GA2394" t="inlineStr"/>
      <c r="GD2394" t="n">
        <v>1</v>
      </c>
      <c r="GF2394" t="n">
        <v>-1687406522</v>
      </c>
      <c r="GG2394" t="n">
        <v>2</v>
      </c>
      <c r="GH2394" t="n">
        <v>1</v>
      </c>
      <c r="GI2394" t="n">
        <v>2</v>
      </c>
      <c r="GJ2394" t="n">
        <v>0</v>
      </c>
      <c r="GK2394" t="n">
        <v>0</v>
      </c>
      <c r="GL2394">
        <f>ROUND(IF(AND(BH2394=3,BI2394=3,FS2394&lt;&gt;0),P2394,0),0)</f>
        <v/>
      </c>
      <c r="GM2394">
        <f>ROUND(O2394+X2394+Y2394,0)+GX2394</f>
        <v/>
      </c>
      <c r="GN2394">
        <f>IF(OR(BI2394=0,BI2394=1),GM2394-GX2394,0)</f>
        <v/>
      </c>
      <c r="GO2394">
        <f>IF(BI2394=2,GM2394-GX2394,0)</f>
        <v/>
      </c>
      <c r="GP2394">
        <f>IF(BI2394=4,GM2394-GX2394,0)</f>
        <v/>
      </c>
      <c r="GR2394" t="n">
        <v>0</v>
      </c>
      <c r="GS2394" t="n">
        <v>3</v>
      </c>
      <c r="GT2394" t="n">
        <v>0</v>
      </c>
      <c r="GU2394" t="inlineStr"/>
      <c r="GV2394">
        <f>ROUND((GT2394),2)</f>
        <v/>
      </c>
      <c r="GW2394" t="n">
        <v>1</v>
      </c>
      <c r="GX2394">
        <f>ROUND(HC2394*I2394,0)</f>
        <v/>
      </c>
      <c r="HA2394" t="n">
        <v>0</v>
      </c>
      <c r="HB2394" t="n">
        <v>0</v>
      </c>
      <c r="HC2394">
        <f>GV2394*GW2394</f>
        <v/>
      </c>
      <c r="HE2394" t="inlineStr"/>
      <c r="HF2394" t="inlineStr"/>
      <c r="HM2394" t="inlineStr"/>
      <c r="HN2394" t="inlineStr">
        <is>
          <t>Пр/812-099.2-1</t>
        </is>
      </c>
      <c r="HO2394" t="inlineStr">
        <is>
          <t>Пр/774-099.2</t>
        </is>
      </c>
      <c r="HP2394" t="inlineStr">
        <is>
          <t>Внутренние санитарнотехнические работы: смена труб, санприборов, запорной арматуры и другое</t>
        </is>
      </c>
      <c r="HQ2394" t="inlineStr">
        <is>
          <t>Внутренние санитарнотехнические работы: смена труб, санприборов, запорной арматуры и другое</t>
        </is>
      </c>
      <c r="HS2394" t="n">
        <v>0</v>
      </c>
      <c r="IK2394" t="n">
        <v>0</v>
      </c>
    </row>
    <row r="2395">
      <c r="A2395" t="n">
        <v>18</v>
      </c>
      <c r="B2395" t="n">
        <v>0</v>
      </c>
      <c r="C2395" t="n">
        <v>989</v>
      </c>
      <c r="E2395" t="inlineStr">
        <is>
          <t>2,5</t>
        </is>
      </c>
      <c r="F2395" t="inlineStr">
        <is>
          <t>507-5008</t>
        </is>
      </c>
      <c r="G2395" t="inlineStr">
        <is>
          <t>Муфта полипропиленовая соединительная диаметром 25 мм</t>
        </is>
      </c>
      <c r="H2395" t="inlineStr">
        <is>
          <t>10 шт.</t>
        </is>
      </c>
      <c r="I2395">
        <f>I2390*J2395</f>
        <v/>
      </c>
      <c r="J2395" t="n">
        <v>3.333333333333333</v>
      </c>
      <c r="K2395" t="n">
        <v>3.3333333</v>
      </c>
      <c r="O2395">
        <f>ROUND(CP2395,0)</f>
        <v/>
      </c>
      <c r="P2395">
        <f>ROUND(CQ2395*I2395,0)</f>
        <v/>
      </c>
      <c r="Q2395">
        <f>(ROUND((ROUND(((ET2395)*I2395),0)*BB2395),0)+ROUND((ROUND(((AE2395-(EU2395))*I2395),0)*BS2395),0))</f>
        <v/>
      </c>
      <c r="R2395">
        <f>(ROUND((ROUND(((EU2395)*I2395),0)*BS2395),0)+ROUND((ROUND(((AE2395-(EU2395))*I2395),0)*BS2395),0))</f>
        <v/>
      </c>
      <c r="S2395">
        <f>ROUND(CT2395*I2395,0)</f>
        <v/>
      </c>
      <c r="T2395">
        <f>ROUND(CU2395*I2395,0)</f>
        <v/>
      </c>
      <c r="U2395">
        <f>ROUND(CV2395*I2395,7)</f>
        <v/>
      </c>
      <c r="V2395">
        <f>ROUND(CW2395*I2395,7)</f>
        <v/>
      </c>
      <c r="W2395">
        <f>ROUND(CX2395*I2395,0)</f>
        <v/>
      </c>
      <c r="X2395">
        <f>ROUND(CY2395,0)</f>
        <v/>
      </c>
      <c r="Y2395">
        <f>ROUND(CZ2395,0)</f>
        <v/>
      </c>
      <c r="AA2395" t="n">
        <v>78869116</v>
      </c>
      <c r="AB2395">
        <f>ROUND((AC2395+AD2395+AF2395),2)</f>
        <v/>
      </c>
      <c r="AC2395">
        <f>ROUND((ES2395),2)</f>
        <v/>
      </c>
      <c r="AD2395">
        <f>ROUND((((ET2395)-(EU2395))+AE2395),2)</f>
        <v/>
      </c>
      <c r="AE2395">
        <f>ROUND((EU2395),2)</f>
        <v/>
      </c>
      <c r="AF2395">
        <f>ROUND((EV2395),2)</f>
        <v/>
      </c>
      <c r="AG2395">
        <f>ROUND((AP2395),2)</f>
        <v/>
      </c>
      <c r="AH2395">
        <f>(EW2395)</f>
        <v/>
      </c>
      <c r="AI2395">
        <f>(EX2395)</f>
        <v/>
      </c>
      <c r="AJ2395">
        <f>(AS2395)</f>
        <v/>
      </c>
      <c r="AK2395" t="n">
        <v>9.9</v>
      </c>
      <c r="AL2395" t="n">
        <v>9.9</v>
      </c>
      <c r="AM2395" t="n">
        <v>0</v>
      </c>
      <c r="AN2395" t="n">
        <v>0</v>
      </c>
      <c r="AO2395" t="n">
        <v>0</v>
      </c>
      <c r="AP2395" t="n">
        <v>0</v>
      </c>
      <c r="AQ2395" t="n">
        <v>0</v>
      </c>
      <c r="AR2395" t="n">
        <v>0</v>
      </c>
      <c r="AS2395" t="n">
        <v>0.01</v>
      </c>
      <c r="AT2395" t="n">
        <v>103</v>
      </c>
      <c r="AU2395" t="n">
        <v>52</v>
      </c>
      <c r="AV2395" t="n">
        <v>1</v>
      </c>
      <c r="AW2395" t="n">
        <v>1</v>
      </c>
      <c r="AZ2395" t="n">
        <v>1</v>
      </c>
      <c r="BA2395" t="n">
        <v>1</v>
      </c>
      <c r="BB2395" t="n">
        <v>1</v>
      </c>
      <c r="BC2395" t="n">
        <v>7.76</v>
      </c>
      <c r="BD2395" t="inlineStr"/>
      <c r="BE2395" t="inlineStr"/>
      <c r="BF2395" t="inlineStr"/>
      <c r="BG2395" t="inlineStr"/>
      <c r="BH2395" t="n">
        <v>3</v>
      </c>
      <c r="BI2395" t="n">
        <v>1</v>
      </c>
      <c r="BJ2395" t="inlineStr">
        <is>
          <t>ТССЦ Московской обл., 507-5008, приказ Минстроя России №675/пр от 28.02.2017 № 258/пр</t>
        </is>
      </c>
      <c r="BM2395" t="n">
        <v>65007</v>
      </c>
      <c r="BN2395" t="n">
        <v>0</v>
      </c>
      <c r="BO2395" t="inlineStr">
        <is>
          <t>507-5008</t>
        </is>
      </c>
      <c r="BP2395" t="n">
        <v>1</v>
      </c>
      <c r="BQ2395" t="n">
        <v>6</v>
      </c>
      <c r="BR2395" t="n">
        <v>0</v>
      </c>
      <c r="BS2395" t="n">
        <v>1</v>
      </c>
      <c r="BT2395" t="n">
        <v>1</v>
      </c>
      <c r="BU2395" t="n">
        <v>1</v>
      </c>
      <c r="BV2395" t="n">
        <v>1</v>
      </c>
      <c r="BW2395" t="n">
        <v>1</v>
      </c>
      <c r="BX2395" t="n">
        <v>1</v>
      </c>
      <c r="BY2395" t="inlineStr"/>
      <c r="BZ2395" t="n">
        <v>103</v>
      </c>
      <c r="CA2395" t="n">
        <v>52</v>
      </c>
      <c r="CB2395" t="inlineStr"/>
      <c r="CE2395" t="n">
        <v>12</v>
      </c>
      <c r="CF2395" t="n">
        <v>0</v>
      </c>
      <c r="CG2395" t="n">
        <v>0</v>
      </c>
      <c r="CM2395" t="n">
        <v>0</v>
      </c>
      <c r="CN2395" t="inlineStr"/>
      <c r="CO2395" t="n">
        <v>0</v>
      </c>
      <c r="CP2395">
        <f>(P2395+Q2395+S2395)</f>
        <v/>
      </c>
      <c r="CQ2395">
        <f>AC2395*BC2395</f>
        <v/>
      </c>
      <c r="CR2395">
        <f>(ROUND((ROUND(((ET2395)*1),0)*BB2395),0)+ROUND((ROUND(((AE2395-(EU2395))*1),0)*BS2395),0))</f>
        <v/>
      </c>
      <c r="CS2395">
        <f>(ROUND((ROUND(((EU2395)*1),0)*BS2395),0)+ROUND((ROUND(((AE2395-(EU2395))*1),0)*BS2395),0))</f>
        <v/>
      </c>
      <c r="CT2395">
        <f>AF2395*BA2395</f>
        <v/>
      </c>
      <c r="CU2395">
        <f>AG2395</f>
        <v/>
      </c>
      <c r="CV2395">
        <f>AH2395</f>
        <v/>
      </c>
      <c r="CW2395">
        <f>AI2395</f>
        <v/>
      </c>
      <c r="CX2395">
        <f>AJ2395</f>
        <v/>
      </c>
      <c r="CY2395">
        <f>(((S2395+R2395)*AT2395)/100)</f>
        <v/>
      </c>
      <c r="CZ2395">
        <f>(((S2395+R2395)*AU2395)/100)</f>
        <v/>
      </c>
      <c r="DC2395" t="inlineStr"/>
      <c r="DD2395" t="inlineStr"/>
      <c r="DE2395" t="inlineStr"/>
      <c r="DF2395" t="inlineStr"/>
      <c r="DG2395" t="inlineStr"/>
      <c r="DH2395" t="inlineStr"/>
      <c r="DI2395" t="inlineStr"/>
      <c r="DJ2395" t="inlineStr"/>
      <c r="DK2395" t="inlineStr"/>
      <c r="DL2395" t="inlineStr"/>
      <c r="DM2395" t="inlineStr"/>
      <c r="DN2395" t="n">
        <v>0</v>
      </c>
      <c r="DO2395" t="n">
        <v>0</v>
      </c>
      <c r="DP2395" t="n">
        <v>1</v>
      </c>
      <c r="DQ2395" t="n">
        <v>1</v>
      </c>
      <c r="DU2395" t="n">
        <v>1010</v>
      </c>
      <c r="DV2395" t="inlineStr">
        <is>
          <t>10 шт.</t>
        </is>
      </c>
      <c r="DW2395" t="inlineStr">
        <is>
          <t>10 шт.</t>
        </is>
      </c>
      <c r="DX2395" t="n">
        <v>10</v>
      </c>
      <c r="DZ2395" t="inlineStr"/>
      <c r="EA2395" t="inlineStr"/>
      <c r="EB2395" t="inlineStr"/>
      <c r="EC2395" t="inlineStr"/>
      <c r="EE2395" t="n">
        <v>78726000</v>
      </c>
      <c r="EF2395" t="n">
        <v>6</v>
      </c>
      <c r="EG2395" t="inlineStr">
        <is>
          <t>Ремонтно-строительные работы</t>
        </is>
      </c>
      <c r="EH2395" t="n">
        <v>99</v>
      </c>
      <c r="EI2395" t="inlineStr">
        <is>
          <t>Внутренние санитарно-технические работы</t>
        </is>
      </c>
      <c r="EJ2395" t="n">
        <v>1</v>
      </c>
      <c r="EK2395" t="n">
        <v>65007</v>
      </c>
      <c r="EL2395" t="inlineStr">
        <is>
          <t>Внутренние санитарнотехнические работы: смена труб, санприборов, запорной арматуры и другое</t>
        </is>
      </c>
      <c r="EM2395" t="inlineStr">
        <is>
          <t>рФЕР-65</t>
        </is>
      </c>
      <c r="EO2395" t="inlineStr"/>
      <c r="EQ2395" t="n">
        <v>0</v>
      </c>
      <c r="ER2395" t="n">
        <v>9.9</v>
      </c>
      <c r="ES2395" t="n">
        <v>9.9</v>
      </c>
      <c r="ET2395" t="n">
        <v>0</v>
      </c>
      <c r="EU2395" t="n">
        <v>0</v>
      </c>
      <c r="EV2395" t="n">
        <v>0</v>
      </c>
      <c r="EW2395" t="n">
        <v>0</v>
      </c>
      <c r="EX2395" t="n">
        <v>0</v>
      </c>
      <c r="FQ2395" t="n">
        <v>0</v>
      </c>
      <c r="FR2395" t="n">
        <v>0</v>
      </c>
      <c r="FS2395" t="n">
        <v>0</v>
      </c>
      <c r="FX2395" t="n">
        <v>103</v>
      </c>
      <c r="FY2395" t="n">
        <v>52</v>
      </c>
      <c r="GA2395" t="inlineStr"/>
      <c r="GD2395" t="n">
        <v>1</v>
      </c>
      <c r="GF2395" t="n">
        <v>1871529504</v>
      </c>
      <c r="GG2395" t="n">
        <v>2</v>
      </c>
      <c r="GH2395" t="n">
        <v>1</v>
      </c>
      <c r="GI2395" t="n">
        <v>2</v>
      </c>
      <c r="GJ2395" t="n">
        <v>0</v>
      </c>
      <c r="GK2395" t="n">
        <v>0</v>
      </c>
      <c r="GL2395">
        <f>ROUND(IF(AND(BH2395=3,BI2395=3,FS2395&lt;&gt;0),P2395,0),0)</f>
        <v/>
      </c>
      <c r="GM2395">
        <f>ROUND(O2395+X2395+Y2395,0)+GX2395</f>
        <v/>
      </c>
      <c r="GN2395">
        <f>IF(OR(BI2395=0,BI2395=1),GM2395-GX2395,0)</f>
        <v/>
      </c>
      <c r="GO2395">
        <f>IF(BI2395=2,GM2395-GX2395,0)</f>
        <v/>
      </c>
      <c r="GP2395">
        <f>IF(BI2395=4,GM2395-GX2395,0)</f>
        <v/>
      </c>
      <c r="GR2395" t="n">
        <v>0</v>
      </c>
      <c r="GS2395" t="n">
        <v>3</v>
      </c>
      <c r="GT2395" t="n">
        <v>0</v>
      </c>
      <c r="GU2395" t="inlineStr"/>
      <c r="GV2395">
        <f>ROUND((GT2395),2)</f>
        <v/>
      </c>
      <c r="GW2395" t="n">
        <v>1</v>
      </c>
      <c r="GX2395">
        <f>ROUND(HC2395*I2395,0)</f>
        <v/>
      </c>
      <c r="HA2395" t="n">
        <v>0</v>
      </c>
      <c r="HB2395" t="n">
        <v>0</v>
      </c>
      <c r="HC2395">
        <f>GV2395*GW2395</f>
        <v/>
      </c>
      <c r="HE2395" t="inlineStr"/>
      <c r="HF2395" t="inlineStr"/>
      <c r="HM2395" t="inlineStr"/>
      <c r="HN2395" t="inlineStr">
        <is>
          <t>Пр/812-099.2-1</t>
        </is>
      </c>
      <c r="HO2395" t="inlineStr">
        <is>
          <t>Пр/774-099.2</t>
        </is>
      </c>
      <c r="HP2395" t="inlineStr">
        <is>
          <t>Внутренние санитарнотехнические работы: смена труб, санприборов, запорной арматуры и другое</t>
        </is>
      </c>
      <c r="HQ2395" t="inlineStr">
        <is>
          <t>Внутренние санитарнотехнические работы: смена труб, санприборов, запорной арматуры и другое</t>
        </is>
      </c>
      <c r="HS2395" t="n">
        <v>0</v>
      </c>
      <c r="IK2395" t="n">
        <v>0</v>
      </c>
    </row>
    <row r="2396">
      <c r="A2396" t="n">
        <v>18</v>
      </c>
      <c r="B2396" t="n">
        <v>0</v>
      </c>
      <c r="C2396" t="n">
        <v>982</v>
      </c>
      <c r="E2396" t="inlineStr">
        <is>
          <t>2,6</t>
        </is>
      </c>
      <c r="F2396" t="inlineStr">
        <is>
          <t>101-0323</t>
        </is>
      </c>
      <c r="G2396" t="inlineStr">
        <is>
          <t>Кислород технический жидкий</t>
        </is>
      </c>
      <c r="H2396" t="inlineStr">
        <is>
          <t>т</t>
        </is>
      </c>
      <c r="I2396">
        <f>I2390*J2396</f>
        <v/>
      </c>
      <c r="J2396" t="n">
        <v>0.9333333333333333</v>
      </c>
      <c r="K2396" t="n">
        <v>0.9333333</v>
      </c>
      <c r="O2396">
        <f>ROUND(CP2396,0)</f>
        <v/>
      </c>
      <c r="P2396">
        <f>ROUND(CQ2396*I2396,0)</f>
        <v/>
      </c>
      <c r="Q2396">
        <f>(ROUND((ROUND(((ET2396)*I2396),0)*BB2396),0)+ROUND((ROUND(((AE2396-(EU2396))*I2396),0)*BS2396),0))</f>
        <v/>
      </c>
      <c r="R2396">
        <f>(ROUND((ROUND(((EU2396)*I2396),0)*BS2396),0)+ROUND((ROUND(((AE2396-(EU2396))*I2396),0)*BS2396),0))</f>
        <v/>
      </c>
      <c r="S2396">
        <f>ROUND(CT2396*I2396,0)</f>
        <v/>
      </c>
      <c r="T2396">
        <f>ROUND(CU2396*I2396,0)</f>
        <v/>
      </c>
      <c r="U2396">
        <f>ROUND(CV2396*I2396,7)</f>
        <v/>
      </c>
      <c r="V2396">
        <f>ROUND(CW2396*I2396,7)</f>
        <v/>
      </c>
      <c r="W2396">
        <f>ROUND(CX2396*I2396,0)</f>
        <v/>
      </c>
      <c r="X2396">
        <f>ROUND(CY2396,0)</f>
        <v/>
      </c>
      <c r="Y2396">
        <f>ROUND(CZ2396,0)</f>
        <v/>
      </c>
      <c r="AA2396" t="n">
        <v>78869116</v>
      </c>
      <c r="AB2396">
        <f>ROUND((AC2396+AD2396+AF2396),2)</f>
        <v/>
      </c>
      <c r="AC2396">
        <f>ROUND((ES2396),2)</f>
        <v/>
      </c>
      <c r="AD2396">
        <f>ROUND((((ET2396)-(EU2396))+AE2396),2)</f>
        <v/>
      </c>
      <c r="AE2396">
        <f>ROUND((EU2396),2)</f>
        <v/>
      </c>
      <c r="AF2396">
        <f>ROUND((EV2396),2)</f>
        <v/>
      </c>
      <c r="AG2396">
        <f>ROUND((AP2396),2)</f>
        <v/>
      </c>
      <c r="AH2396">
        <f>(EW2396)</f>
        <v/>
      </c>
      <c r="AI2396">
        <f>(EX2396)</f>
        <v/>
      </c>
      <c r="AJ2396">
        <f>(AS2396)</f>
        <v/>
      </c>
      <c r="AK2396" t="n">
        <v>4395.2</v>
      </c>
      <c r="AL2396" t="n">
        <v>4395.2</v>
      </c>
      <c r="AM2396" t="n">
        <v>0</v>
      </c>
      <c r="AN2396" t="n">
        <v>0</v>
      </c>
      <c r="AO2396" t="n">
        <v>0</v>
      </c>
      <c r="AP2396" t="n">
        <v>0</v>
      </c>
      <c r="AQ2396" t="n">
        <v>0</v>
      </c>
      <c r="AR2396" t="n">
        <v>0</v>
      </c>
      <c r="AS2396" t="n">
        <v>487.99</v>
      </c>
      <c r="AT2396" t="n">
        <v>103</v>
      </c>
      <c r="AU2396" t="n">
        <v>52</v>
      </c>
      <c r="AV2396" t="n">
        <v>1</v>
      </c>
      <c r="AW2396" t="n">
        <v>1</v>
      </c>
      <c r="AZ2396" t="n">
        <v>1</v>
      </c>
      <c r="BA2396" t="n">
        <v>1</v>
      </c>
      <c r="BB2396" t="n">
        <v>1</v>
      </c>
      <c r="BC2396" t="n">
        <v>6.68</v>
      </c>
      <c r="BD2396" t="inlineStr"/>
      <c r="BE2396" t="inlineStr"/>
      <c r="BF2396" t="inlineStr"/>
      <c r="BG2396" t="inlineStr"/>
      <c r="BH2396" t="n">
        <v>3</v>
      </c>
      <c r="BI2396" t="n">
        <v>1</v>
      </c>
      <c r="BJ2396" t="inlineStr">
        <is>
          <t>ТССЦ Московской обл., 101-0323, приказ Минстроя России №675/пр от 28.02.2017 № 254/пр</t>
        </is>
      </c>
      <c r="BM2396" t="n">
        <v>65007</v>
      </c>
      <c r="BN2396" t="n">
        <v>0</v>
      </c>
      <c r="BO2396" t="inlineStr">
        <is>
          <t>101-0323</t>
        </is>
      </c>
      <c r="BP2396" t="n">
        <v>1</v>
      </c>
      <c r="BQ2396" t="n">
        <v>6</v>
      </c>
      <c r="BR2396" t="n">
        <v>0</v>
      </c>
      <c r="BS2396" t="n">
        <v>1</v>
      </c>
      <c r="BT2396" t="n">
        <v>1</v>
      </c>
      <c r="BU2396" t="n">
        <v>1</v>
      </c>
      <c r="BV2396" t="n">
        <v>1</v>
      </c>
      <c r="BW2396" t="n">
        <v>1</v>
      </c>
      <c r="BX2396" t="n">
        <v>1</v>
      </c>
      <c r="BY2396" t="inlineStr"/>
      <c r="BZ2396" t="n">
        <v>103</v>
      </c>
      <c r="CA2396" t="n">
        <v>52</v>
      </c>
      <c r="CB2396" t="inlineStr"/>
      <c r="CE2396" t="n">
        <v>12</v>
      </c>
      <c r="CF2396" t="n">
        <v>0</v>
      </c>
      <c r="CG2396" t="n">
        <v>0</v>
      </c>
      <c r="CM2396" t="n">
        <v>0</v>
      </c>
      <c r="CN2396" t="inlineStr"/>
      <c r="CO2396" t="n">
        <v>0</v>
      </c>
      <c r="CP2396">
        <f>(P2396+Q2396+S2396)</f>
        <v/>
      </c>
      <c r="CQ2396">
        <f>AC2396*BC2396</f>
        <v/>
      </c>
      <c r="CR2396">
        <f>(ROUND((ROUND(((ET2396)*1),0)*BB2396),0)+ROUND((ROUND(((AE2396-(EU2396))*1),0)*BS2396),0))</f>
        <v/>
      </c>
      <c r="CS2396">
        <f>(ROUND((ROUND(((EU2396)*1),0)*BS2396),0)+ROUND((ROUND(((AE2396-(EU2396))*1),0)*BS2396),0))</f>
        <v/>
      </c>
      <c r="CT2396">
        <f>AF2396*BA2396</f>
        <v/>
      </c>
      <c r="CU2396">
        <f>AG2396</f>
        <v/>
      </c>
      <c r="CV2396">
        <f>AH2396</f>
        <v/>
      </c>
      <c r="CW2396">
        <f>AI2396</f>
        <v/>
      </c>
      <c r="CX2396">
        <f>AJ2396</f>
        <v/>
      </c>
      <c r="CY2396">
        <f>(((S2396+R2396)*AT2396)/100)</f>
        <v/>
      </c>
      <c r="CZ2396">
        <f>(((S2396+R2396)*AU2396)/100)</f>
        <v/>
      </c>
      <c r="DC2396" t="inlineStr"/>
      <c r="DD2396" t="inlineStr"/>
      <c r="DE2396" t="inlineStr"/>
      <c r="DF2396" t="inlineStr"/>
      <c r="DG2396" t="inlineStr"/>
      <c r="DH2396" t="inlineStr"/>
      <c r="DI2396" t="inlineStr"/>
      <c r="DJ2396" t="inlineStr"/>
      <c r="DK2396" t="inlineStr"/>
      <c r="DL2396" t="inlineStr"/>
      <c r="DM2396" t="inlineStr"/>
      <c r="DN2396" t="n">
        <v>0</v>
      </c>
      <c r="DO2396" t="n">
        <v>0</v>
      </c>
      <c r="DP2396" t="n">
        <v>1</v>
      </c>
      <c r="DQ2396" t="n">
        <v>1</v>
      </c>
      <c r="DU2396" t="n">
        <v>1009</v>
      </c>
      <c r="DV2396" t="inlineStr">
        <is>
          <t>т</t>
        </is>
      </c>
      <c r="DW2396" t="inlineStr">
        <is>
          <t>т</t>
        </is>
      </c>
      <c r="DX2396" t="n">
        <v>1000</v>
      </c>
      <c r="DZ2396" t="inlineStr"/>
      <c r="EA2396" t="inlineStr"/>
      <c r="EB2396" t="inlineStr"/>
      <c r="EC2396" t="inlineStr"/>
      <c r="EE2396" t="n">
        <v>78726000</v>
      </c>
      <c r="EF2396" t="n">
        <v>6</v>
      </c>
      <c r="EG2396" t="inlineStr">
        <is>
          <t>Ремонтно-строительные работы</t>
        </is>
      </c>
      <c r="EH2396" t="n">
        <v>99</v>
      </c>
      <c r="EI2396" t="inlineStr">
        <is>
          <t>Внутренние санитарно-технические работы</t>
        </is>
      </c>
      <c r="EJ2396" t="n">
        <v>1</v>
      </c>
      <c r="EK2396" t="n">
        <v>65007</v>
      </c>
      <c r="EL2396" t="inlineStr">
        <is>
          <t>Внутренние санитарнотехнические работы: смена труб, санприборов, запорной арматуры и другое</t>
        </is>
      </c>
      <c r="EM2396" t="inlineStr">
        <is>
          <t>рФЕР-65</t>
        </is>
      </c>
      <c r="EO2396" t="inlineStr"/>
      <c r="EQ2396" t="n">
        <v>0</v>
      </c>
      <c r="ER2396" t="n">
        <v>4395.2</v>
      </c>
      <c r="ES2396" t="n">
        <v>4395.2</v>
      </c>
      <c r="ET2396" t="n">
        <v>0</v>
      </c>
      <c r="EU2396" t="n">
        <v>0</v>
      </c>
      <c r="EV2396" t="n">
        <v>0</v>
      </c>
      <c r="EW2396" t="n">
        <v>0</v>
      </c>
      <c r="EX2396" t="n">
        <v>0</v>
      </c>
      <c r="FQ2396" t="n">
        <v>0</v>
      </c>
      <c r="FR2396" t="n">
        <v>0</v>
      </c>
      <c r="FS2396" t="n">
        <v>0</v>
      </c>
      <c r="FX2396" t="n">
        <v>103</v>
      </c>
      <c r="FY2396" t="n">
        <v>52</v>
      </c>
      <c r="GA2396" t="inlineStr"/>
      <c r="GD2396" t="n">
        <v>1</v>
      </c>
      <c r="GF2396" t="n">
        <v>-387562334</v>
      </c>
      <c r="GG2396" t="n">
        <v>2</v>
      </c>
      <c r="GH2396" t="n">
        <v>1</v>
      </c>
      <c r="GI2396" t="n">
        <v>2</v>
      </c>
      <c r="GJ2396" t="n">
        <v>0</v>
      </c>
      <c r="GK2396" t="n">
        <v>0</v>
      </c>
      <c r="GL2396">
        <f>ROUND(IF(AND(BH2396=3,BI2396=3,FS2396&lt;&gt;0),P2396,0),0)</f>
        <v/>
      </c>
      <c r="GM2396">
        <f>ROUND(O2396+X2396+Y2396,0)+GX2396</f>
        <v/>
      </c>
      <c r="GN2396">
        <f>IF(OR(BI2396=0,BI2396=1),GM2396-GX2396,0)</f>
        <v/>
      </c>
      <c r="GO2396">
        <f>IF(BI2396=2,GM2396-GX2396,0)</f>
        <v/>
      </c>
      <c r="GP2396">
        <f>IF(BI2396=4,GM2396-GX2396,0)</f>
        <v/>
      </c>
      <c r="GR2396" t="n">
        <v>0</v>
      </c>
      <c r="GS2396" t="n">
        <v>3</v>
      </c>
      <c r="GT2396" t="n">
        <v>0</v>
      </c>
      <c r="GU2396" t="inlineStr"/>
      <c r="GV2396">
        <f>ROUND((GT2396),2)</f>
        <v/>
      </c>
      <c r="GW2396" t="n">
        <v>1</v>
      </c>
      <c r="GX2396">
        <f>ROUND(HC2396*I2396,0)</f>
        <v/>
      </c>
      <c r="HA2396" t="n">
        <v>0</v>
      </c>
      <c r="HB2396" t="n">
        <v>0</v>
      </c>
      <c r="HC2396">
        <f>GV2396*GW2396</f>
        <v/>
      </c>
      <c r="HE2396" t="inlineStr"/>
      <c r="HF2396" t="inlineStr"/>
      <c r="HM2396" t="inlineStr"/>
      <c r="HN2396" t="inlineStr">
        <is>
          <t>Пр/812-099.2-1</t>
        </is>
      </c>
      <c r="HO2396" t="inlineStr">
        <is>
          <t>Пр/774-099.2</t>
        </is>
      </c>
      <c r="HP2396" t="inlineStr">
        <is>
          <t>Внутренние санитарнотехнические работы: смена труб, санприборов, запорной арматуры и другое</t>
        </is>
      </c>
      <c r="HQ2396" t="inlineStr">
        <is>
          <t>Внутренние санитарнотехнические работы: смена труб, санприборов, запорной арматуры и другое</t>
        </is>
      </c>
      <c r="HS2396" t="n">
        <v>0</v>
      </c>
      <c r="IK2396" t="n">
        <v>0</v>
      </c>
    </row>
    <row r="2397">
      <c r="A2397" t="n">
        <v>17</v>
      </c>
      <c r="B2397" t="n">
        <v>0</v>
      </c>
      <c r="C2397">
        <f>ROW(SmtRes!A993)</f>
        <v/>
      </c>
      <c r="D2397">
        <f>ROW(EtalonRes!A915)</f>
        <v/>
      </c>
      <c r="E2397" t="inlineStr">
        <is>
          <t>3</t>
        </is>
      </c>
      <c r="F2397" t="inlineStr">
        <is>
          <t>67-5-2</t>
        </is>
      </c>
      <c r="G2397" t="inlineStr">
        <is>
          <t>Смена ламп люминесцентных</t>
        </is>
      </c>
      <c r="H2397" t="inlineStr">
        <is>
          <t>100 шт.</t>
        </is>
      </c>
      <c r="I2397">
        <f>ROUND(ROUND(6/100,4),7)</f>
        <v/>
      </c>
      <c r="J2397" t="n">
        <v>0</v>
      </c>
      <c r="K2397">
        <f>ROUND(ROUND(6/100,4),7)</f>
        <v/>
      </c>
      <c r="O2397">
        <f>ROUND(CP2397,0)</f>
        <v/>
      </c>
      <c r="P2397">
        <f>ROUND(CQ2397*I2397,0)</f>
        <v/>
      </c>
      <c r="Q2397">
        <f>(ROUND((ROUND(((ET2397)*I2397),0)*BB2397),0)+ROUND((ROUND(((AE2397-(EU2397))*I2397),0)*BS2397),0))</f>
        <v/>
      </c>
      <c r="R2397">
        <f>(ROUND((ROUND(((EU2397)*I2397),0)*BS2397),0)+ROUND((ROUND(((AE2397-(EU2397))*I2397),0)*BS2397),0))</f>
        <v/>
      </c>
      <c r="S2397">
        <f>ROUND(CT2397*I2397,0)</f>
        <v/>
      </c>
      <c r="T2397">
        <f>ROUND(CU2397*I2397,0)</f>
        <v/>
      </c>
      <c r="U2397">
        <f>ROUND(CV2397*I2397,7)</f>
        <v/>
      </c>
      <c r="V2397">
        <f>ROUND(CW2397*I2397,7)</f>
        <v/>
      </c>
      <c r="W2397">
        <f>ROUND(CX2397*I2397,0)</f>
        <v/>
      </c>
      <c r="X2397">
        <f>ROUND(CY2397,0)</f>
        <v/>
      </c>
      <c r="Y2397">
        <f>ROUND(CZ2397,0)</f>
        <v/>
      </c>
      <c r="AA2397" t="n">
        <v>78869116</v>
      </c>
      <c r="AB2397">
        <f>ROUND((AC2397+AD2397+AF2397),2)</f>
        <v/>
      </c>
      <c r="AC2397">
        <f>ROUND((ES2397),2)</f>
        <v/>
      </c>
      <c r="AD2397">
        <f>ROUND((((ET2397)-(EU2397))+AE2397),2)</f>
        <v/>
      </c>
      <c r="AE2397">
        <f>ROUND((EU2397),2)</f>
        <v/>
      </c>
      <c r="AF2397">
        <f>ROUND((EV2397),2)</f>
        <v/>
      </c>
      <c r="AG2397">
        <f>ROUND((AP2397),2)</f>
        <v/>
      </c>
      <c r="AH2397">
        <f>(EW2397)</f>
        <v/>
      </c>
      <c r="AI2397">
        <f>(EX2397)</f>
        <v/>
      </c>
      <c r="AJ2397">
        <f>(AS2397)</f>
        <v/>
      </c>
      <c r="AK2397" t="n">
        <v>970.5700000000001</v>
      </c>
      <c r="AL2397" t="n">
        <v>852</v>
      </c>
      <c r="AM2397" t="n">
        <v>0</v>
      </c>
      <c r="AN2397" t="n">
        <v>0</v>
      </c>
      <c r="AO2397" t="n">
        <v>118.57</v>
      </c>
      <c r="AP2397" t="n">
        <v>0</v>
      </c>
      <c r="AQ2397" t="n">
        <v>13.9</v>
      </c>
      <c r="AR2397" t="n">
        <v>0</v>
      </c>
      <c r="AS2397" t="n">
        <v>0</v>
      </c>
      <c r="AT2397" t="n">
        <v>91</v>
      </c>
      <c r="AU2397" t="n">
        <v>48</v>
      </c>
      <c r="AV2397" t="n">
        <v>1</v>
      </c>
      <c r="AW2397" t="n">
        <v>1</v>
      </c>
      <c r="AZ2397" t="n">
        <v>1</v>
      </c>
      <c r="BA2397" t="n">
        <v>52.25</v>
      </c>
      <c r="BB2397" t="n">
        <v>1</v>
      </c>
      <c r="BC2397" t="n">
        <v>4.14</v>
      </c>
      <c r="BD2397" t="inlineStr"/>
      <c r="BE2397" t="inlineStr"/>
      <c r="BF2397" t="inlineStr"/>
      <c r="BG2397" t="inlineStr"/>
      <c r="BH2397" t="n">
        <v>0</v>
      </c>
      <c r="BI2397" t="n">
        <v>1</v>
      </c>
      <c r="BJ2397" t="inlineStr">
        <is>
          <t>ТЕРр Московской обл., 67-5-2, приказ Минстроя России №675/пр от 28.02.2017 № 263/пр</t>
        </is>
      </c>
      <c r="BM2397" t="n">
        <v>67001</v>
      </c>
      <c r="BN2397" t="n">
        <v>0</v>
      </c>
      <c r="BO2397" t="inlineStr">
        <is>
          <t>67-5-2</t>
        </is>
      </c>
      <c r="BP2397" t="n">
        <v>1</v>
      </c>
      <c r="BQ2397" t="n">
        <v>6</v>
      </c>
      <c r="BR2397" t="n">
        <v>0</v>
      </c>
      <c r="BS2397" t="n">
        <v>52.25</v>
      </c>
      <c r="BT2397" t="n">
        <v>1</v>
      </c>
      <c r="BU2397" t="n">
        <v>1</v>
      </c>
      <c r="BV2397" t="n">
        <v>1</v>
      </c>
      <c r="BW2397" t="n">
        <v>1</v>
      </c>
      <c r="BX2397" t="n">
        <v>1</v>
      </c>
      <c r="BY2397" t="inlineStr"/>
      <c r="BZ2397" t="n">
        <v>91</v>
      </c>
      <c r="CA2397" t="n">
        <v>48</v>
      </c>
      <c r="CB2397" t="inlineStr"/>
      <c r="CE2397" t="n">
        <v>12</v>
      </c>
      <c r="CF2397" t="n">
        <v>0</v>
      </c>
      <c r="CG2397" t="n">
        <v>0</v>
      </c>
      <c r="CM2397" t="n">
        <v>0</v>
      </c>
      <c r="CN2397" t="inlineStr"/>
      <c r="CO2397" t="n">
        <v>0</v>
      </c>
      <c r="CP2397">
        <f>(P2397+Q2397+S2397)</f>
        <v/>
      </c>
      <c r="CQ2397">
        <f>AC2397*BC2397</f>
        <v/>
      </c>
      <c r="CR2397">
        <f>(ROUND((ROUND(((ET2397)*1),0)*BB2397),0)+ROUND((ROUND(((AE2397-(EU2397))*1),0)*BS2397),0))</f>
        <v/>
      </c>
      <c r="CS2397">
        <f>(ROUND((ROUND(((EU2397)*1),0)*BS2397),0)+ROUND((ROUND(((AE2397-(EU2397))*1),0)*BS2397),0))</f>
        <v/>
      </c>
      <c r="CT2397">
        <f>AF2397*BA2397</f>
        <v/>
      </c>
      <c r="CU2397">
        <f>AG2397</f>
        <v/>
      </c>
      <c r="CV2397">
        <f>AH2397</f>
        <v/>
      </c>
      <c r="CW2397">
        <f>AI2397</f>
        <v/>
      </c>
      <c r="CX2397">
        <f>AJ2397</f>
        <v/>
      </c>
      <c r="CY2397">
        <f>(((S2397+R2397)*AT2397)/100)</f>
        <v/>
      </c>
      <c r="CZ2397">
        <f>(((S2397+R2397)*AU2397)/100)</f>
        <v/>
      </c>
      <c r="DC2397" t="inlineStr"/>
      <c r="DD2397" t="inlineStr"/>
      <c r="DE2397" t="inlineStr"/>
      <c r="DF2397" t="inlineStr"/>
      <c r="DG2397" t="inlineStr"/>
      <c r="DH2397" t="inlineStr"/>
      <c r="DI2397" t="inlineStr"/>
      <c r="DJ2397" t="inlineStr"/>
      <c r="DK2397" t="inlineStr"/>
      <c r="DL2397" t="inlineStr"/>
      <c r="DM2397" t="inlineStr"/>
      <c r="DN2397" t="n">
        <v>0</v>
      </c>
      <c r="DO2397" t="n">
        <v>0</v>
      </c>
      <c r="DP2397" t="n">
        <v>1</v>
      </c>
      <c r="DQ2397" t="n">
        <v>1</v>
      </c>
      <c r="DU2397" t="n">
        <v>1010</v>
      </c>
      <c r="DV2397" t="inlineStr">
        <is>
          <t>100 шт.</t>
        </is>
      </c>
      <c r="DW2397" t="inlineStr">
        <is>
          <t>100 шт.</t>
        </is>
      </c>
      <c r="DX2397" t="n">
        <v>100</v>
      </c>
      <c r="DZ2397" t="inlineStr"/>
      <c r="EA2397" t="inlineStr"/>
      <c r="EB2397" t="inlineStr"/>
      <c r="EC2397" t="inlineStr"/>
      <c r="EE2397" t="n">
        <v>78726030</v>
      </c>
      <c r="EF2397" t="n">
        <v>6</v>
      </c>
      <c r="EG2397" t="inlineStr">
        <is>
          <t>Ремонтно-строительные работы</t>
        </is>
      </c>
      <c r="EH2397" t="n">
        <v>101</v>
      </c>
      <c r="EI2397" t="inlineStr">
        <is>
          <t>Электромонтажные работы</t>
        </is>
      </c>
      <c r="EJ2397" t="n">
        <v>1</v>
      </c>
      <c r="EK2397" t="n">
        <v>67001</v>
      </c>
      <c r="EL2397" t="inlineStr">
        <is>
          <t>Электромонтажные работы</t>
        </is>
      </c>
      <c r="EM2397" t="inlineStr">
        <is>
          <t>рФЕР-67</t>
        </is>
      </c>
      <c r="EO2397" t="inlineStr"/>
      <c r="EQ2397" t="n">
        <v>0</v>
      </c>
      <c r="ER2397" t="n">
        <v>970.5700000000001</v>
      </c>
      <c r="ES2397" t="n">
        <v>852</v>
      </c>
      <c r="ET2397" t="n">
        <v>0</v>
      </c>
      <c r="EU2397" t="n">
        <v>0</v>
      </c>
      <c r="EV2397" t="n">
        <v>118.57</v>
      </c>
      <c r="EW2397" t="n">
        <v>13.9</v>
      </c>
      <c r="EX2397" t="n">
        <v>0</v>
      </c>
      <c r="EY2397" t="n">
        <v>0</v>
      </c>
      <c r="FQ2397" t="n">
        <v>0</v>
      </c>
      <c r="FR2397" t="n">
        <v>0</v>
      </c>
      <c r="FS2397" t="n">
        <v>0</v>
      </c>
      <c r="FX2397" t="n">
        <v>91</v>
      </c>
      <c r="FY2397" t="n">
        <v>48</v>
      </c>
      <c r="GA2397" t="inlineStr"/>
      <c r="GD2397" t="n">
        <v>1</v>
      </c>
      <c r="GF2397" t="n">
        <v>1400342257</v>
      </c>
      <c r="GG2397" t="n">
        <v>2</v>
      </c>
      <c r="GH2397" t="n">
        <v>1</v>
      </c>
      <c r="GI2397" t="n">
        <v>2</v>
      </c>
      <c r="GJ2397" t="n">
        <v>0</v>
      </c>
      <c r="GK2397" t="n">
        <v>0</v>
      </c>
      <c r="GL2397">
        <f>ROUND(IF(AND(BH2397=3,BI2397=3,FS2397&lt;&gt;0),P2397,0),0)</f>
        <v/>
      </c>
      <c r="GM2397">
        <f>ROUND(O2397+X2397+Y2397,0)+GX2397</f>
        <v/>
      </c>
      <c r="GN2397">
        <f>IF(OR(BI2397=0,BI2397=1),GM2397-GX2397,0)</f>
        <v/>
      </c>
      <c r="GO2397">
        <f>IF(BI2397=2,GM2397-GX2397,0)</f>
        <v/>
      </c>
      <c r="GP2397">
        <f>IF(BI2397=4,GM2397-GX2397,0)</f>
        <v/>
      </c>
      <c r="GR2397" t="n">
        <v>0</v>
      </c>
      <c r="GS2397" t="n">
        <v>3</v>
      </c>
      <c r="GT2397" t="n">
        <v>0</v>
      </c>
      <c r="GU2397" t="inlineStr"/>
      <c r="GV2397">
        <f>ROUND((GT2397),2)</f>
        <v/>
      </c>
      <c r="GW2397" t="n">
        <v>1</v>
      </c>
      <c r="GX2397">
        <f>ROUND(HC2397*I2397,0)</f>
        <v/>
      </c>
      <c r="HA2397" t="n">
        <v>0</v>
      </c>
      <c r="HB2397" t="n">
        <v>0</v>
      </c>
      <c r="HC2397">
        <f>GV2397*GW2397</f>
        <v/>
      </c>
      <c r="HE2397" t="inlineStr"/>
      <c r="HF2397" t="inlineStr"/>
      <c r="HM2397" t="inlineStr"/>
      <c r="HN2397" t="inlineStr">
        <is>
          <t>Пр/812-101.0-1</t>
        </is>
      </c>
      <c r="HO2397" t="inlineStr">
        <is>
          <t>Пр/774-101.0</t>
        </is>
      </c>
      <c r="HP2397" t="inlineStr">
        <is>
          <t>Электромонтажные работы</t>
        </is>
      </c>
      <c r="HQ2397" t="inlineStr">
        <is>
          <t>Электромонтажные работы</t>
        </is>
      </c>
      <c r="HS2397" t="n">
        <v>0</v>
      </c>
      <c r="IK2397" t="n">
        <v>0</v>
      </c>
    </row>
    <row r="2398">
      <c r="A2398" t="n">
        <v>18</v>
      </c>
      <c r="B2398" t="n">
        <v>0</v>
      </c>
      <c r="C2398" t="n">
        <v>993</v>
      </c>
      <c r="E2398" t="inlineStr">
        <is>
          <t>3,1</t>
        </is>
      </c>
      <c r="F2398" t="inlineStr">
        <is>
          <t>509-6744</t>
        </is>
      </c>
      <c r="G2398" t="inlineStr">
        <is>
          <t>Лампы люминесцентные компактные энергосберегающие с цоколем Е27 мощностью 55 Вт</t>
        </is>
      </c>
      <c r="H2398" t="inlineStr">
        <is>
          <t>шт.</t>
        </is>
      </c>
      <c r="I2398">
        <f>I2397*J2398</f>
        <v/>
      </c>
      <c r="J2398" t="n">
        <v>100</v>
      </c>
      <c r="K2398" t="n">
        <v>100</v>
      </c>
      <c r="O2398">
        <f>ROUND(CP2398,0)</f>
        <v/>
      </c>
      <c r="P2398">
        <f>ROUND(CQ2398*I2398,0)</f>
        <v/>
      </c>
      <c r="Q2398">
        <f>(ROUND((ROUND(((ET2398)*I2398),0)*BB2398),0)+ROUND((ROUND(((AE2398-(EU2398))*I2398),0)*BS2398),0))</f>
        <v/>
      </c>
      <c r="R2398">
        <f>(ROUND((ROUND(((EU2398)*I2398),0)*BS2398),0)+ROUND((ROUND(((AE2398-(EU2398))*I2398),0)*BS2398),0))</f>
        <v/>
      </c>
      <c r="S2398">
        <f>ROUND(CT2398*I2398,0)</f>
        <v/>
      </c>
      <c r="T2398">
        <f>ROUND(CU2398*I2398,0)</f>
        <v/>
      </c>
      <c r="U2398">
        <f>ROUND(CV2398*I2398,7)</f>
        <v/>
      </c>
      <c r="V2398">
        <f>ROUND(CW2398*I2398,7)</f>
        <v/>
      </c>
      <c r="W2398">
        <f>ROUND(CX2398*I2398,0)</f>
        <v/>
      </c>
      <c r="X2398">
        <f>ROUND(CY2398,0)</f>
        <v/>
      </c>
      <c r="Y2398">
        <f>ROUND(CZ2398,0)</f>
        <v/>
      </c>
      <c r="AA2398" t="n">
        <v>78869116</v>
      </c>
      <c r="AB2398">
        <f>ROUND((AC2398+AD2398+AF2398),2)</f>
        <v/>
      </c>
      <c r="AC2398">
        <f>ROUND((ES2398),2)</f>
        <v/>
      </c>
      <c r="AD2398">
        <f>ROUND((((ET2398)-(EU2398))+AE2398),2)</f>
        <v/>
      </c>
      <c r="AE2398">
        <f>ROUND((EU2398),2)</f>
        <v/>
      </c>
      <c r="AF2398">
        <f>ROUND((EV2398),2)</f>
        <v/>
      </c>
      <c r="AG2398">
        <f>ROUND((AP2398),2)</f>
        <v/>
      </c>
      <c r="AH2398">
        <f>(EW2398)</f>
        <v/>
      </c>
      <c r="AI2398">
        <f>(EX2398)</f>
        <v/>
      </c>
      <c r="AJ2398">
        <f>(AS2398)</f>
        <v/>
      </c>
      <c r="AK2398" t="n">
        <v>140.69</v>
      </c>
      <c r="AL2398" t="n">
        <v>140.69</v>
      </c>
      <c r="AM2398" t="n">
        <v>0</v>
      </c>
      <c r="AN2398" t="n">
        <v>0</v>
      </c>
      <c r="AO2398" t="n">
        <v>0</v>
      </c>
      <c r="AP2398" t="n">
        <v>0</v>
      </c>
      <c r="AQ2398" t="n">
        <v>0</v>
      </c>
      <c r="AR2398" t="n">
        <v>0</v>
      </c>
      <c r="AS2398" t="n">
        <v>0.02</v>
      </c>
      <c r="AT2398" t="n">
        <v>91</v>
      </c>
      <c r="AU2398" t="n">
        <v>48</v>
      </c>
      <c r="AV2398" t="n">
        <v>1</v>
      </c>
      <c r="AW2398" t="n">
        <v>1</v>
      </c>
      <c r="AZ2398" t="n">
        <v>1</v>
      </c>
      <c r="BA2398" t="n">
        <v>1</v>
      </c>
      <c r="BB2398" t="n">
        <v>1</v>
      </c>
      <c r="BC2398" t="n">
        <v>1.69</v>
      </c>
      <c r="BD2398" t="inlineStr"/>
      <c r="BE2398" t="inlineStr"/>
      <c r="BF2398" t="inlineStr"/>
      <c r="BG2398" t="inlineStr"/>
      <c r="BH2398" t="n">
        <v>3</v>
      </c>
      <c r="BI2398" t="n">
        <v>1</v>
      </c>
      <c r="BJ2398" t="inlineStr">
        <is>
          <t>ТССЦ Московской обл., 509-6744, приказ Минстроя России №675/пр от 28.02.2017 № 258/пр</t>
        </is>
      </c>
      <c r="BM2398" t="n">
        <v>67001</v>
      </c>
      <c r="BN2398" t="n">
        <v>0</v>
      </c>
      <c r="BO2398" t="inlineStr">
        <is>
          <t>509-6744</t>
        </is>
      </c>
      <c r="BP2398" t="n">
        <v>1</v>
      </c>
      <c r="BQ2398" t="n">
        <v>6</v>
      </c>
      <c r="BR2398" t="n">
        <v>0</v>
      </c>
      <c r="BS2398" t="n">
        <v>1</v>
      </c>
      <c r="BT2398" t="n">
        <v>1</v>
      </c>
      <c r="BU2398" t="n">
        <v>1</v>
      </c>
      <c r="BV2398" t="n">
        <v>1</v>
      </c>
      <c r="BW2398" t="n">
        <v>1</v>
      </c>
      <c r="BX2398" t="n">
        <v>1</v>
      </c>
      <c r="BY2398" t="inlineStr"/>
      <c r="BZ2398" t="n">
        <v>91</v>
      </c>
      <c r="CA2398" t="n">
        <v>48</v>
      </c>
      <c r="CB2398" t="inlineStr"/>
      <c r="CE2398" t="n">
        <v>12</v>
      </c>
      <c r="CF2398" t="n">
        <v>0</v>
      </c>
      <c r="CG2398" t="n">
        <v>0</v>
      </c>
      <c r="CM2398" t="n">
        <v>0</v>
      </c>
      <c r="CN2398" t="inlineStr"/>
      <c r="CO2398" t="n">
        <v>0</v>
      </c>
      <c r="CP2398">
        <f>(P2398+Q2398+S2398)</f>
        <v/>
      </c>
      <c r="CQ2398">
        <f>AC2398*BC2398</f>
        <v/>
      </c>
      <c r="CR2398">
        <f>(ROUND((ROUND(((ET2398)*1),0)*BB2398),0)+ROUND((ROUND(((AE2398-(EU2398))*1),0)*BS2398),0))</f>
        <v/>
      </c>
      <c r="CS2398">
        <f>(ROUND((ROUND(((EU2398)*1),0)*BS2398),0)+ROUND((ROUND(((AE2398-(EU2398))*1),0)*BS2398),0))</f>
        <v/>
      </c>
      <c r="CT2398">
        <f>AF2398*BA2398</f>
        <v/>
      </c>
      <c r="CU2398">
        <f>AG2398</f>
        <v/>
      </c>
      <c r="CV2398">
        <f>AH2398</f>
        <v/>
      </c>
      <c r="CW2398">
        <f>AI2398</f>
        <v/>
      </c>
      <c r="CX2398">
        <f>AJ2398</f>
        <v/>
      </c>
      <c r="CY2398">
        <f>(((S2398+R2398)*AT2398)/100)</f>
        <v/>
      </c>
      <c r="CZ2398">
        <f>(((S2398+R2398)*AU2398)/100)</f>
        <v/>
      </c>
      <c r="DC2398" t="inlineStr"/>
      <c r="DD2398" t="inlineStr"/>
      <c r="DE2398" t="inlineStr"/>
      <c r="DF2398" t="inlineStr"/>
      <c r="DG2398" t="inlineStr"/>
      <c r="DH2398" t="inlineStr"/>
      <c r="DI2398" t="inlineStr"/>
      <c r="DJ2398" t="inlineStr"/>
      <c r="DK2398" t="inlineStr"/>
      <c r="DL2398" t="inlineStr"/>
      <c r="DM2398" t="inlineStr"/>
      <c r="DN2398" t="n">
        <v>0</v>
      </c>
      <c r="DO2398" t="n">
        <v>0</v>
      </c>
      <c r="DP2398" t="n">
        <v>1</v>
      </c>
      <c r="DQ2398" t="n">
        <v>1</v>
      </c>
      <c r="DU2398" t="n">
        <v>1010</v>
      </c>
      <c r="DV2398" t="inlineStr">
        <is>
          <t>шт.</t>
        </is>
      </c>
      <c r="DW2398" t="inlineStr">
        <is>
          <t>шт.</t>
        </is>
      </c>
      <c r="DX2398" t="n">
        <v>1</v>
      </c>
      <c r="DZ2398" t="inlineStr"/>
      <c r="EA2398" t="inlineStr"/>
      <c r="EB2398" t="inlineStr"/>
      <c r="EC2398" t="inlineStr"/>
      <c r="EE2398" t="n">
        <v>78726030</v>
      </c>
      <c r="EF2398" t="n">
        <v>6</v>
      </c>
      <c r="EG2398" t="inlineStr">
        <is>
          <t>Ремонтно-строительные работы</t>
        </is>
      </c>
      <c r="EH2398" t="n">
        <v>101</v>
      </c>
      <c r="EI2398" t="inlineStr">
        <is>
          <t>Электромонтажные работы</t>
        </is>
      </c>
      <c r="EJ2398" t="n">
        <v>1</v>
      </c>
      <c r="EK2398" t="n">
        <v>67001</v>
      </c>
      <c r="EL2398" t="inlineStr">
        <is>
          <t>Электромонтажные работы</t>
        </is>
      </c>
      <c r="EM2398" t="inlineStr">
        <is>
          <t>рФЕР-67</t>
        </is>
      </c>
      <c r="EO2398" t="inlineStr"/>
      <c r="EQ2398" t="n">
        <v>0</v>
      </c>
      <c r="ER2398" t="n">
        <v>140.69</v>
      </c>
      <c r="ES2398" t="n">
        <v>140.69</v>
      </c>
      <c r="ET2398" t="n">
        <v>0</v>
      </c>
      <c r="EU2398" t="n">
        <v>0</v>
      </c>
      <c r="EV2398" t="n">
        <v>0</v>
      </c>
      <c r="EW2398" t="n">
        <v>0</v>
      </c>
      <c r="EX2398" t="n">
        <v>0</v>
      </c>
      <c r="FQ2398" t="n">
        <v>0</v>
      </c>
      <c r="FR2398" t="n">
        <v>0</v>
      </c>
      <c r="FS2398" t="n">
        <v>0</v>
      </c>
      <c r="FX2398" t="n">
        <v>91</v>
      </c>
      <c r="FY2398" t="n">
        <v>48</v>
      </c>
      <c r="GA2398" t="inlineStr"/>
      <c r="GD2398" t="n">
        <v>1</v>
      </c>
      <c r="GF2398" t="n">
        <v>-228955380</v>
      </c>
      <c r="GG2398" t="n">
        <v>2</v>
      </c>
      <c r="GH2398" t="n">
        <v>1</v>
      </c>
      <c r="GI2398" t="n">
        <v>2</v>
      </c>
      <c r="GJ2398" t="n">
        <v>0</v>
      </c>
      <c r="GK2398" t="n">
        <v>0</v>
      </c>
      <c r="GL2398">
        <f>ROUND(IF(AND(BH2398=3,BI2398=3,FS2398&lt;&gt;0),P2398,0),0)</f>
        <v/>
      </c>
      <c r="GM2398">
        <f>ROUND(O2398+X2398+Y2398,0)+GX2398</f>
        <v/>
      </c>
      <c r="GN2398">
        <f>IF(OR(BI2398=0,BI2398=1),GM2398-GX2398,0)</f>
        <v/>
      </c>
      <c r="GO2398">
        <f>IF(BI2398=2,GM2398-GX2398,0)</f>
        <v/>
      </c>
      <c r="GP2398">
        <f>IF(BI2398=4,GM2398-GX2398,0)</f>
        <v/>
      </c>
      <c r="GR2398" t="n">
        <v>0</v>
      </c>
      <c r="GS2398" t="n">
        <v>3</v>
      </c>
      <c r="GT2398" t="n">
        <v>0</v>
      </c>
      <c r="GU2398" t="inlineStr"/>
      <c r="GV2398">
        <f>ROUND((GT2398),2)</f>
        <v/>
      </c>
      <c r="GW2398" t="n">
        <v>1</v>
      </c>
      <c r="GX2398">
        <f>ROUND(HC2398*I2398,0)</f>
        <v/>
      </c>
      <c r="HA2398" t="n">
        <v>0</v>
      </c>
      <c r="HB2398" t="n">
        <v>0</v>
      </c>
      <c r="HC2398">
        <f>GV2398*GW2398</f>
        <v/>
      </c>
      <c r="HE2398" t="inlineStr"/>
      <c r="HF2398" t="inlineStr"/>
      <c r="HM2398" t="inlineStr"/>
      <c r="HN2398" t="inlineStr">
        <is>
          <t>Пр/812-101.0-1</t>
        </is>
      </c>
      <c r="HO2398" t="inlineStr">
        <is>
          <t>Пр/774-101.0</t>
        </is>
      </c>
      <c r="HP2398" t="inlineStr">
        <is>
          <t>Электромонтажные работы</t>
        </is>
      </c>
      <c r="HQ2398" t="inlineStr">
        <is>
          <t>Электромонтажные работы</t>
        </is>
      </c>
      <c r="HS2398" t="n">
        <v>0</v>
      </c>
      <c r="IK2398" t="n">
        <v>0</v>
      </c>
    </row>
    <row r="2399">
      <c r="A2399" t="n">
        <v>17</v>
      </c>
      <c r="B2399" t="n">
        <v>0</v>
      </c>
      <c r="C2399">
        <f>ROW(SmtRes!A1008)</f>
        <v/>
      </c>
      <c r="D2399">
        <f>ROW(EtalonRes!A930)</f>
        <v/>
      </c>
      <c r="E2399" t="inlineStr">
        <is>
          <t>4</t>
        </is>
      </c>
      <c r="F2399" t="inlineStr">
        <is>
          <t>м08-03-526-1</t>
        </is>
      </c>
      <c r="G2399" t="inlineStr">
        <is>
          <t>Автомат одно-, двух-, трехполюсный, устанавливаемый на конструкции на стене или колонне, на ток до 25 А</t>
        </is>
      </c>
      <c r="H2399" t="inlineStr">
        <is>
          <t>1  ШТ.</t>
        </is>
      </c>
      <c r="I2399">
        <f>ROUND(ROUND(2,4),7)</f>
        <v/>
      </c>
      <c r="J2399" t="n">
        <v>0</v>
      </c>
      <c r="K2399">
        <f>ROUND(ROUND(2,4),7)</f>
        <v/>
      </c>
      <c r="O2399">
        <f>ROUND(CP2399,0)</f>
        <v/>
      </c>
      <c r="P2399">
        <f>ROUND(CQ2399*I2399,0)</f>
        <v/>
      </c>
      <c r="Q2399">
        <f>(ROUND((ROUND((((ET2399*ROUND(0.2,7)))*I2399),0)*BB2399),0)+ROUND((ROUND(((AE2399-((EU2399*ROUND(0.2,7))))*I2399),0)*BS2399),0))</f>
        <v/>
      </c>
      <c r="R2399">
        <f>(ROUND((ROUND((((EU2399*ROUND(0.2,7)))*I2399),0)*BS2399),0)+ROUND((ROUND(((AE2399-((EU2399*ROUND(0.2,7))))*I2399),0)*BS2399),0))</f>
        <v/>
      </c>
      <c r="S2399">
        <f>ROUND(CT2399*I2399,0)</f>
        <v/>
      </c>
      <c r="T2399">
        <f>ROUND(CU2399*I2399,0)</f>
        <v/>
      </c>
      <c r="U2399">
        <f>ROUND(CV2399*I2399,7)</f>
        <v/>
      </c>
      <c r="V2399">
        <f>ROUND(CW2399*I2399,7)</f>
        <v/>
      </c>
      <c r="W2399">
        <f>ROUND(CX2399*I2399,0)</f>
        <v/>
      </c>
      <c r="X2399">
        <f>ROUND(CY2399,0)</f>
        <v/>
      </c>
      <c r="Y2399">
        <f>ROUND(CZ2399,0)</f>
        <v/>
      </c>
      <c r="AA2399" t="n">
        <v>78869116</v>
      </c>
      <c r="AB2399">
        <f>ROUND((AC2399+AD2399+AF2399),2)</f>
        <v/>
      </c>
      <c r="AC2399">
        <f>ROUND(((ES2399*ROUND(0.2,7))),2)</f>
        <v/>
      </c>
      <c r="AD2399">
        <f>ROUND(((((ET2399*ROUND(0.2,7)))-((EU2399*ROUND(0.2,7))))+AE2399),2)</f>
        <v/>
      </c>
      <c r="AE2399">
        <f>ROUND(((EU2399*ROUND(0.2,7))),2)</f>
        <v/>
      </c>
      <c r="AF2399">
        <f>ROUND(((EV2399*ROUND(0.2,7))),2)</f>
        <v/>
      </c>
      <c r="AG2399">
        <f>ROUND((AP2399),2)</f>
        <v/>
      </c>
      <c r="AH2399">
        <f>((EW2399*ROUND(0.2,7)))</f>
        <v/>
      </c>
      <c r="AI2399">
        <f>((EX2399*ROUND(0.2,7)))</f>
        <v/>
      </c>
      <c r="AJ2399">
        <f>(AS2399)</f>
        <v/>
      </c>
      <c r="AK2399" t="n">
        <v>36.49</v>
      </c>
      <c r="AL2399" t="n">
        <v>20.52</v>
      </c>
      <c r="AM2399" t="n">
        <v>1.13</v>
      </c>
      <c r="AN2399" t="n">
        <v>0</v>
      </c>
      <c r="AO2399" t="n">
        <v>14.84</v>
      </c>
      <c r="AP2399" t="n">
        <v>0</v>
      </c>
      <c r="AQ2399" t="n">
        <v>1.56</v>
      </c>
      <c r="AR2399" t="n">
        <v>0</v>
      </c>
      <c r="AS2399" t="n">
        <v>0</v>
      </c>
      <c r="AT2399" t="n">
        <v>97</v>
      </c>
      <c r="AU2399" t="n">
        <v>51</v>
      </c>
      <c r="AV2399" t="n">
        <v>1</v>
      </c>
      <c r="AW2399" t="n">
        <v>1</v>
      </c>
      <c r="AZ2399" t="n">
        <v>1</v>
      </c>
      <c r="BA2399" t="n">
        <v>52.25</v>
      </c>
      <c r="BB2399" t="n">
        <v>8.27</v>
      </c>
      <c r="BC2399" t="n">
        <v>14.64</v>
      </c>
      <c r="BD2399" t="inlineStr"/>
      <c r="BE2399" t="inlineStr"/>
      <c r="BF2399" t="inlineStr"/>
      <c r="BG2399" t="inlineStr"/>
      <c r="BH2399" t="n">
        <v>0</v>
      </c>
      <c r="BI2399" t="n">
        <v>2</v>
      </c>
      <c r="BJ2399" t="inlineStr">
        <is>
          <t>ТЕРм Московской обл., м08-03-526-1, приказ Минстроя России №675/пр от 28.02.2017 № 259/пр</t>
        </is>
      </c>
      <c r="BM2399" t="n">
        <v>108001</v>
      </c>
      <c r="BN2399" t="n">
        <v>0</v>
      </c>
      <c r="BO2399" t="inlineStr">
        <is>
          <t>м08-03-526-1</t>
        </is>
      </c>
      <c r="BP2399" t="n">
        <v>1</v>
      </c>
      <c r="BQ2399" t="n">
        <v>3</v>
      </c>
      <c r="BR2399" t="n">
        <v>0</v>
      </c>
      <c r="BS2399" t="n">
        <v>52.25</v>
      </c>
      <c r="BT2399" t="n">
        <v>1</v>
      </c>
      <c r="BU2399" t="n">
        <v>1</v>
      </c>
      <c r="BV2399" t="n">
        <v>1</v>
      </c>
      <c r="BW2399" t="n">
        <v>1</v>
      </c>
      <c r="BX2399" t="n">
        <v>1</v>
      </c>
      <c r="BY2399" t="inlineStr"/>
      <c r="BZ2399" t="n">
        <v>97</v>
      </c>
      <c r="CA2399" t="n">
        <v>51</v>
      </c>
      <c r="CB2399" t="inlineStr"/>
      <c r="CE2399" t="n">
        <v>12</v>
      </c>
      <c r="CF2399" t="n">
        <v>0</v>
      </c>
      <c r="CG2399" t="n">
        <v>0</v>
      </c>
      <c r="CM2399" t="n">
        <v>0</v>
      </c>
      <c r="CN2399" t="inlineStr"/>
      <c r="CO2399" t="n">
        <v>0</v>
      </c>
      <c r="CP2399">
        <f>(P2399+Q2399+S2399)</f>
        <v/>
      </c>
      <c r="CQ2399">
        <f>AC2399*BC2399</f>
        <v/>
      </c>
      <c r="CR2399">
        <f>(ROUND((ROUND((((ET2399*ROUND(0.2,7)))*1),0)*BB2399),0)+ROUND((ROUND(((AE2399-((EU2399*ROUND(0.2,7))))*1),0)*BS2399),0))</f>
        <v/>
      </c>
      <c r="CS2399">
        <f>(ROUND((ROUND((((EU2399*ROUND(0.2,7)))*1),0)*BS2399),0)+ROUND((ROUND(((AE2399-((EU2399*ROUND(0.2,7))))*1),0)*BS2399),0))</f>
        <v/>
      </c>
      <c r="CT2399">
        <f>AF2399*BA2399</f>
        <v/>
      </c>
      <c r="CU2399">
        <f>AG2399</f>
        <v/>
      </c>
      <c r="CV2399">
        <f>AH2399</f>
        <v/>
      </c>
      <c r="CW2399">
        <f>AI2399</f>
        <v/>
      </c>
      <c r="CX2399">
        <f>AJ2399</f>
        <v/>
      </c>
      <c r="CY2399">
        <f>(((S2399+R2399)*AT2399)/100)</f>
        <v/>
      </c>
      <c r="CZ2399">
        <f>(((S2399+R2399)*AU2399)/100)</f>
        <v/>
      </c>
      <c r="DC2399" t="inlineStr"/>
      <c r="DD2399" t="inlineStr">
        <is>
          <t>)*0,2</t>
        </is>
      </c>
      <c r="DE2399" t="inlineStr">
        <is>
          <t>)*0,2</t>
        </is>
      </c>
      <c r="DF2399" t="inlineStr">
        <is>
          <t>)*0,2</t>
        </is>
      </c>
      <c r="DG2399" t="inlineStr">
        <is>
          <t>)*0,2</t>
        </is>
      </c>
      <c r="DH2399" t="inlineStr"/>
      <c r="DI2399" t="inlineStr">
        <is>
          <t>)*0,2</t>
        </is>
      </c>
      <c r="DJ2399" t="inlineStr">
        <is>
          <t>)*0,2</t>
        </is>
      </c>
      <c r="DK2399" t="inlineStr"/>
      <c r="DL2399" t="inlineStr"/>
      <c r="DM2399" t="inlineStr"/>
      <c r="DN2399" t="n">
        <v>0</v>
      </c>
      <c r="DO2399" t="n">
        <v>0</v>
      </c>
      <c r="DP2399" t="n">
        <v>1</v>
      </c>
      <c r="DQ2399" t="n">
        <v>1</v>
      </c>
      <c r="DU2399" t="n">
        <v>1013</v>
      </c>
      <c r="DV2399" t="inlineStr">
        <is>
          <t>1  ШТ.</t>
        </is>
      </c>
      <c r="DW2399" t="inlineStr">
        <is>
          <t>1  ШТ.</t>
        </is>
      </c>
      <c r="DX2399" t="n">
        <v>1</v>
      </c>
      <c r="DZ2399" t="inlineStr"/>
      <c r="EA2399" t="inlineStr"/>
      <c r="EB2399" t="inlineStr"/>
      <c r="EC2399" t="inlineStr"/>
      <c r="EE2399" t="n">
        <v>78725665</v>
      </c>
      <c r="EF2399" t="n">
        <v>3</v>
      </c>
      <c r="EG2399" t="inlineStr">
        <is>
          <t>Монтажные работы</t>
        </is>
      </c>
      <c r="EH2399" t="n">
        <v>0</v>
      </c>
      <c r="EI2399" t="inlineStr"/>
      <c r="EJ2399" t="n">
        <v>2</v>
      </c>
      <c r="EK2399" t="n">
        <v>108001</v>
      </c>
      <c r="EL2399" t="inlineStr">
        <is>
          <t>Электротехнические установки: на других объектах</t>
        </is>
      </c>
      <c r="EM2399" t="inlineStr">
        <is>
          <t>мФЕР-08</t>
        </is>
      </c>
      <c r="EO2399" t="inlineStr"/>
      <c r="EQ2399" t="n">
        <v>0</v>
      </c>
      <c r="ER2399" t="n">
        <v>36.49</v>
      </c>
      <c r="ES2399" t="n">
        <v>20.52</v>
      </c>
      <c r="ET2399" t="n">
        <v>1.13</v>
      </c>
      <c r="EU2399" t="n">
        <v>0</v>
      </c>
      <c r="EV2399" t="n">
        <v>14.84</v>
      </c>
      <c r="EW2399" t="n">
        <v>1.56</v>
      </c>
      <c r="EX2399" t="n">
        <v>0</v>
      </c>
      <c r="EY2399" t="n">
        <v>0</v>
      </c>
      <c r="FQ2399" t="n">
        <v>0</v>
      </c>
      <c r="FR2399" t="n">
        <v>0</v>
      </c>
      <c r="FS2399" t="n">
        <v>0</v>
      </c>
      <c r="FX2399" t="n">
        <v>97</v>
      </c>
      <c r="FY2399" t="n">
        <v>51</v>
      </c>
      <c r="GA2399" t="inlineStr"/>
      <c r="GD2399" t="n">
        <v>1</v>
      </c>
      <c r="GF2399" t="n">
        <v>-834727787</v>
      </c>
      <c r="GG2399" t="n">
        <v>2</v>
      </c>
      <c r="GH2399" t="n">
        <v>1</v>
      </c>
      <c r="GI2399" t="n">
        <v>2</v>
      </c>
      <c r="GJ2399" t="n">
        <v>0</v>
      </c>
      <c r="GK2399" t="n">
        <v>0</v>
      </c>
      <c r="GL2399">
        <f>ROUND(IF(AND(BH2399=3,BI2399=3,FS2399&lt;&gt;0),P2399,0),0)</f>
        <v/>
      </c>
      <c r="GM2399">
        <f>ROUND(O2399+X2399+Y2399,0)+GX2399</f>
        <v/>
      </c>
      <c r="GN2399">
        <f>IF(OR(BI2399=0,BI2399=1),GM2399-GX2399,0)</f>
        <v/>
      </c>
      <c r="GO2399">
        <f>IF(BI2399=2,GM2399-GX2399,0)</f>
        <v/>
      </c>
      <c r="GP2399">
        <f>IF(BI2399=4,GM2399-GX2399,0)</f>
        <v/>
      </c>
      <c r="GR2399" t="n">
        <v>0</v>
      </c>
      <c r="GS2399" t="n">
        <v>3</v>
      </c>
      <c r="GT2399" t="n">
        <v>0</v>
      </c>
      <c r="GU2399" t="inlineStr"/>
      <c r="GV2399">
        <f>ROUND((GT2399),2)</f>
        <v/>
      </c>
      <c r="GW2399" t="n">
        <v>1</v>
      </c>
      <c r="GX2399">
        <f>ROUND(HC2399*I2399,0)</f>
        <v/>
      </c>
      <c r="HA2399" t="n">
        <v>0</v>
      </c>
      <c r="HB2399" t="n">
        <v>0</v>
      </c>
      <c r="HC2399">
        <f>GV2399*GW2399</f>
        <v/>
      </c>
      <c r="HE2399" t="inlineStr"/>
      <c r="HF2399" t="inlineStr"/>
      <c r="HM2399" t="inlineStr"/>
      <c r="HN2399" t="inlineStr">
        <is>
          <t>Пр/812-049.3-1</t>
        </is>
      </c>
      <c r="HO2399" t="inlineStr">
        <is>
          <t>Пр/774-049.3</t>
        </is>
      </c>
      <c r="HP2399" t="inlineStr">
        <is>
          <t>Электротехнические установки: на других объектах</t>
        </is>
      </c>
      <c r="HQ2399" t="inlineStr">
        <is>
          <t>Электротехнические установки: на других объектах</t>
        </is>
      </c>
      <c r="HS2399" t="n">
        <v>0</v>
      </c>
      <c r="IK2399" t="n">
        <v>0</v>
      </c>
    </row>
    <row r="2400">
      <c r="A2400" t="n">
        <v>17</v>
      </c>
      <c r="B2400" t="n">
        <v>0</v>
      </c>
      <c r="C2400">
        <f>ROW(SmtRes!A1024)</f>
        <v/>
      </c>
      <c r="D2400">
        <f>ROW(EtalonRes!A945)</f>
        <v/>
      </c>
      <c r="E2400" t="inlineStr">
        <is>
          <t>5</t>
        </is>
      </c>
      <c r="F2400" t="inlineStr">
        <is>
          <t>м08-03-526-1</t>
        </is>
      </c>
      <c r="G2400" t="inlineStr">
        <is>
          <t>Автомат одно-, двух-, трехполюсный, устанавливаемый на конструкции на стене или колонне, на ток до 25 А</t>
        </is>
      </c>
      <c r="H2400" t="inlineStr">
        <is>
          <t>1  ШТ.</t>
        </is>
      </c>
      <c r="I2400">
        <f>ROUND(ROUND(2,4),7)</f>
        <v/>
      </c>
      <c r="J2400" t="n">
        <v>0</v>
      </c>
      <c r="K2400">
        <f>ROUND(ROUND(2,4),7)</f>
        <v/>
      </c>
      <c r="O2400">
        <f>ROUND(CP2400,0)</f>
        <v/>
      </c>
      <c r="P2400">
        <f>ROUND(CQ2400*I2400,0)</f>
        <v/>
      </c>
      <c r="Q2400">
        <f>(ROUND((ROUND(((ET2400)*I2400),0)*BB2400),0)+ROUND((ROUND(((AE2400-(EU2400))*I2400),0)*BS2400),0))</f>
        <v/>
      </c>
      <c r="R2400">
        <f>(ROUND((ROUND(((EU2400)*I2400),0)*BS2400),0)+ROUND((ROUND(((AE2400-(EU2400))*I2400),0)*BS2400),0))</f>
        <v/>
      </c>
      <c r="S2400">
        <f>ROUND(CT2400*I2400,0)</f>
        <v/>
      </c>
      <c r="T2400">
        <f>ROUND(CU2400*I2400,0)</f>
        <v/>
      </c>
      <c r="U2400">
        <f>ROUND(CV2400*I2400,7)</f>
        <v/>
      </c>
      <c r="V2400">
        <f>ROUND(CW2400*I2400,7)</f>
        <v/>
      </c>
      <c r="W2400">
        <f>ROUND(CX2400*I2400,0)</f>
        <v/>
      </c>
      <c r="X2400">
        <f>ROUND(CY2400,0)</f>
        <v/>
      </c>
      <c r="Y2400">
        <f>ROUND(CZ2400,0)</f>
        <v/>
      </c>
      <c r="AA2400" t="n">
        <v>78869116</v>
      </c>
      <c r="AB2400">
        <f>ROUND((AC2400+AD2400+AF2400),2)</f>
        <v/>
      </c>
      <c r="AC2400">
        <f>ROUND((ES2400),2)</f>
        <v/>
      </c>
      <c r="AD2400">
        <f>ROUND((((ET2400)-(EU2400))+AE2400),2)</f>
        <v/>
      </c>
      <c r="AE2400">
        <f>ROUND((EU2400),2)</f>
        <v/>
      </c>
      <c r="AF2400">
        <f>ROUND((EV2400),2)</f>
        <v/>
      </c>
      <c r="AG2400">
        <f>ROUND((AP2400),2)</f>
        <v/>
      </c>
      <c r="AH2400">
        <f>(EW2400)</f>
        <v/>
      </c>
      <c r="AI2400">
        <f>(EX2400)</f>
        <v/>
      </c>
      <c r="AJ2400">
        <f>(AS2400)</f>
        <v/>
      </c>
      <c r="AK2400" t="n">
        <v>36.49</v>
      </c>
      <c r="AL2400" t="n">
        <v>20.52</v>
      </c>
      <c r="AM2400" t="n">
        <v>1.13</v>
      </c>
      <c r="AN2400" t="n">
        <v>0</v>
      </c>
      <c r="AO2400" t="n">
        <v>14.84</v>
      </c>
      <c r="AP2400" t="n">
        <v>0</v>
      </c>
      <c r="AQ2400" t="n">
        <v>1.56</v>
      </c>
      <c r="AR2400" t="n">
        <v>0</v>
      </c>
      <c r="AS2400" t="n">
        <v>0</v>
      </c>
      <c r="AT2400" t="n">
        <v>97</v>
      </c>
      <c r="AU2400" t="n">
        <v>51</v>
      </c>
      <c r="AV2400" t="n">
        <v>1</v>
      </c>
      <c r="AW2400" t="n">
        <v>1</v>
      </c>
      <c r="AZ2400" t="n">
        <v>1</v>
      </c>
      <c r="BA2400" t="n">
        <v>52.25</v>
      </c>
      <c r="BB2400" t="n">
        <v>8.27</v>
      </c>
      <c r="BC2400" t="n">
        <v>14.64</v>
      </c>
      <c r="BD2400" t="inlineStr"/>
      <c r="BE2400" t="inlineStr"/>
      <c r="BF2400" t="inlineStr"/>
      <c r="BG2400" t="inlineStr"/>
      <c r="BH2400" t="n">
        <v>0</v>
      </c>
      <c r="BI2400" t="n">
        <v>2</v>
      </c>
      <c r="BJ2400" t="inlineStr">
        <is>
          <t>ТЕРм Московской обл., м08-03-526-1, приказ Минстроя России №675/пр от 28.02.2017 № 259/пр</t>
        </is>
      </c>
      <c r="BM2400" t="n">
        <v>108001</v>
      </c>
      <c r="BN2400" t="n">
        <v>0</v>
      </c>
      <c r="BO2400" t="inlineStr">
        <is>
          <t>м08-03-526-1</t>
        </is>
      </c>
      <c r="BP2400" t="n">
        <v>1</v>
      </c>
      <c r="BQ2400" t="n">
        <v>3</v>
      </c>
      <c r="BR2400" t="n">
        <v>0</v>
      </c>
      <c r="BS2400" t="n">
        <v>52.25</v>
      </c>
      <c r="BT2400" t="n">
        <v>1</v>
      </c>
      <c r="BU2400" t="n">
        <v>1</v>
      </c>
      <c r="BV2400" t="n">
        <v>1</v>
      </c>
      <c r="BW2400" t="n">
        <v>1</v>
      </c>
      <c r="BX2400" t="n">
        <v>1</v>
      </c>
      <c r="BY2400" t="inlineStr"/>
      <c r="BZ2400" t="n">
        <v>97</v>
      </c>
      <c r="CA2400" t="n">
        <v>51</v>
      </c>
      <c r="CB2400" t="inlineStr"/>
      <c r="CE2400" t="n">
        <v>12</v>
      </c>
      <c r="CF2400" t="n">
        <v>0</v>
      </c>
      <c r="CG2400" t="n">
        <v>0</v>
      </c>
      <c r="CM2400" t="n">
        <v>0</v>
      </c>
      <c r="CN2400" t="inlineStr"/>
      <c r="CO2400" t="n">
        <v>0</v>
      </c>
      <c r="CP2400">
        <f>(P2400+Q2400+S2400)</f>
        <v/>
      </c>
      <c r="CQ2400">
        <f>AC2400*BC2400</f>
        <v/>
      </c>
      <c r="CR2400">
        <f>(ROUND((ROUND(((ET2400)*1),0)*BB2400),0)+ROUND((ROUND(((AE2400-(EU2400))*1),0)*BS2400),0))</f>
        <v/>
      </c>
      <c r="CS2400">
        <f>(ROUND((ROUND(((EU2400)*1),0)*BS2400),0)+ROUND((ROUND(((AE2400-(EU2400))*1),0)*BS2400),0))</f>
        <v/>
      </c>
      <c r="CT2400">
        <f>AF2400*BA2400</f>
        <v/>
      </c>
      <c r="CU2400">
        <f>AG2400</f>
        <v/>
      </c>
      <c r="CV2400">
        <f>AH2400</f>
        <v/>
      </c>
      <c r="CW2400">
        <f>AI2400</f>
        <v/>
      </c>
      <c r="CX2400">
        <f>AJ2400</f>
        <v/>
      </c>
      <c r="CY2400">
        <f>(((S2400+R2400)*AT2400)/100)</f>
        <v/>
      </c>
      <c r="CZ2400">
        <f>(((S2400+R2400)*AU2400)/100)</f>
        <v/>
      </c>
      <c r="DC2400" t="inlineStr"/>
      <c r="DD2400" t="inlineStr"/>
      <c r="DE2400" t="inlineStr"/>
      <c r="DF2400" t="inlineStr"/>
      <c r="DG2400" t="inlineStr"/>
      <c r="DH2400" t="inlineStr"/>
      <c r="DI2400" t="inlineStr"/>
      <c r="DJ2400" t="inlineStr"/>
      <c r="DK2400" t="inlineStr"/>
      <c r="DL2400" t="inlineStr"/>
      <c r="DM2400" t="inlineStr"/>
      <c r="DN2400" t="n">
        <v>0</v>
      </c>
      <c r="DO2400" t="n">
        <v>0</v>
      </c>
      <c r="DP2400" t="n">
        <v>1</v>
      </c>
      <c r="DQ2400" t="n">
        <v>1</v>
      </c>
      <c r="DU2400" t="n">
        <v>1013</v>
      </c>
      <c r="DV2400" t="inlineStr">
        <is>
          <t>1  ШТ.</t>
        </is>
      </c>
      <c r="DW2400" t="inlineStr">
        <is>
          <t>1  ШТ.</t>
        </is>
      </c>
      <c r="DX2400" t="n">
        <v>1</v>
      </c>
      <c r="DZ2400" t="inlineStr"/>
      <c r="EA2400" t="inlineStr"/>
      <c r="EB2400" t="inlineStr"/>
      <c r="EC2400" t="inlineStr"/>
      <c r="EE2400" t="n">
        <v>78725665</v>
      </c>
      <c r="EF2400" t="n">
        <v>3</v>
      </c>
      <c r="EG2400" t="inlineStr">
        <is>
          <t>Монтажные работы</t>
        </is>
      </c>
      <c r="EH2400" t="n">
        <v>0</v>
      </c>
      <c r="EI2400" t="inlineStr"/>
      <c r="EJ2400" t="n">
        <v>2</v>
      </c>
      <c r="EK2400" t="n">
        <v>108001</v>
      </c>
      <c r="EL2400" t="inlineStr">
        <is>
          <t>Электротехнические установки: на других объектах</t>
        </is>
      </c>
      <c r="EM2400" t="inlineStr">
        <is>
          <t>мФЕР-08</t>
        </is>
      </c>
      <c r="EO2400" t="inlineStr"/>
      <c r="EQ2400" t="n">
        <v>0</v>
      </c>
      <c r="ER2400" t="n">
        <v>36.49</v>
      </c>
      <c r="ES2400" t="n">
        <v>20.52</v>
      </c>
      <c r="ET2400" t="n">
        <v>1.13</v>
      </c>
      <c r="EU2400" t="n">
        <v>0</v>
      </c>
      <c r="EV2400" t="n">
        <v>14.84</v>
      </c>
      <c r="EW2400" t="n">
        <v>1.56</v>
      </c>
      <c r="EX2400" t="n">
        <v>0</v>
      </c>
      <c r="EY2400" t="n">
        <v>0</v>
      </c>
      <c r="FQ2400" t="n">
        <v>0</v>
      </c>
      <c r="FR2400" t="n">
        <v>0</v>
      </c>
      <c r="FS2400" t="n">
        <v>0</v>
      </c>
      <c r="FX2400" t="n">
        <v>97</v>
      </c>
      <c r="FY2400" t="n">
        <v>51</v>
      </c>
      <c r="GA2400" t="inlineStr"/>
      <c r="GD2400" t="n">
        <v>1</v>
      </c>
      <c r="GF2400" t="n">
        <v>-834727787</v>
      </c>
      <c r="GG2400" t="n">
        <v>2</v>
      </c>
      <c r="GH2400" t="n">
        <v>1</v>
      </c>
      <c r="GI2400" t="n">
        <v>2</v>
      </c>
      <c r="GJ2400" t="n">
        <v>0</v>
      </c>
      <c r="GK2400" t="n">
        <v>0</v>
      </c>
      <c r="GL2400">
        <f>ROUND(IF(AND(BH2400=3,BI2400=3,FS2400&lt;&gt;0),P2400,0),0)</f>
        <v/>
      </c>
      <c r="GM2400">
        <f>ROUND(O2400+X2400+Y2400,0)+GX2400</f>
        <v/>
      </c>
      <c r="GN2400">
        <f>IF(OR(BI2400=0,BI2400=1),GM2400-GX2400,0)</f>
        <v/>
      </c>
      <c r="GO2400">
        <f>IF(BI2400=2,GM2400-GX2400,0)</f>
        <v/>
      </c>
      <c r="GP2400">
        <f>IF(BI2400=4,GM2400-GX2400,0)</f>
        <v/>
      </c>
      <c r="GR2400" t="n">
        <v>0</v>
      </c>
      <c r="GS2400" t="n">
        <v>3</v>
      </c>
      <c r="GT2400" t="n">
        <v>0</v>
      </c>
      <c r="GU2400" t="inlineStr"/>
      <c r="GV2400">
        <f>ROUND((GT2400),2)</f>
        <v/>
      </c>
      <c r="GW2400" t="n">
        <v>1</v>
      </c>
      <c r="GX2400">
        <f>ROUND(HC2400*I2400,0)</f>
        <v/>
      </c>
      <c r="HA2400" t="n">
        <v>0</v>
      </c>
      <c r="HB2400" t="n">
        <v>0</v>
      </c>
      <c r="HC2400">
        <f>GV2400*GW2400</f>
        <v/>
      </c>
      <c r="HE2400" t="inlineStr"/>
      <c r="HF2400" t="inlineStr"/>
      <c r="HM2400" t="inlineStr"/>
      <c r="HN2400" t="inlineStr">
        <is>
          <t>Пр/812-049.3-1</t>
        </is>
      </c>
      <c r="HO2400" t="inlineStr">
        <is>
          <t>Пр/774-049.3</t>
        </is>
      </c>
      <c r="HP2400" t="inlineStr">
        <is>
          <t>Электротехнические установки: на других объектах</t>
        </is>
      </c>
      <c r="HQ2400" t="inlineStr">
        <is>
          <t>Электротехнические установки: на других объектах</t>
        </is>
      </c>
      <c r="HS2400" t="n">
        <v>0</v>
      </c>
      <c r="IK2400" t="n">
        <v>0</v>
      </c>
    </row>
    <row r="2401">
      <c r="A2401" t="n">
        <v>18</v>
      </c>
      <c r="B2401" t="n">
        <v>0</v>
      </c>
      <c r="C2401" t="n">
        <v>1023</v>
      </c>
      <c r="E2401" t="inlineStr">
        <is>
          <t>5,1</t>
        </is>
      </c>
      <c r="F2401" t="inlineStr">
        <is>
          <t>509-2216</t>
        </is>
      </c>
      <c r="G2401" t="inlineStr">
        <is>
          <t>Выключатели автоматические ВА57Ф35-34-0010 I-63А</t>
        </is>
      </c>
      <c r="H2401" t="inlineStr">
        <is>
          <t>шт.</t>
        </is>
      </c>
      <c r="I2401">
        <f>I2400*J2401</f>
        <v/>
      </c>
      <c r="J2401" t="n">
        <v>1</v>
      </c>
      <c r="K2401" t="n">
        <v>1</v>
      </c>
      <c r="O2401">
        <f>ROUND(CP2401,0)</f>
        <v/>
      </c>
      <c r="P2401">
        <f>ROUND(CQ2401*I2401,0)</f>
        <v/>
      </c>
      <c r="Q2401">
        <f>(ROUND((ROUND(((ET2401)*I2401),0)*BB2401),0)+ROUND((ROUND(((AE2401-(EU2401))*I2401),0)*BS2401),0))</f>
        <v/>
      </c>
      <c r="R2401">
        <f>(ROUND((ROUND(((EU2401)*I2401),0)*BS2401),0)+ROUND((ROUND(((AE2401-(EU2401))*I2401),0)*BS2401),0))</f>
        <v/>
      </c>
      <c r="S2401">
        <f>ROUND(CT2401*I2401,0)</f>
        <v/>
      </c>
      <c r="T2401">
        <f>ROUND(CU2401*I2401,0)</f>
        <v/>
      </c>
      <c r="U2401">
        <f>ROUND(CV2401*I2401,7)</f>
        <v/>
      </c>
      <c r="V2401">
        <f>ROUND(CW2401*I2401,7)</f>
        <v/>
      </c>
      <c r="W2401">
        <f>ROUND(CX2401*I2401,0)</f>
        <v/>
      </c>
      <c r="X2401">
        <f>ROUND(CY2401,0)</f>
        <v/>
      </c>
      <c r="Y2401">
        <f>ROUND(CZ2401,0)</f>
        <v/>
      </c>
      <c r="AA2401" t="n">
        <v>78869116</v>
      </c>
      <c r="AB2401">
        <f>ROUND((AC2401+AD2401+AF2401),2)</f>
        <v/>
      </c>
      <c r="AC2401">
        <f>ROUND((ES2401),2)</f>
        <v/>
      </c>
      <c r="AD2401">
        <f>ROUND((((ET2401)-(EU2401))+AE2401),2)</f>
        <v/>
      </c>
      <c r="AE2401">
        <f>ROUND((EU2401),2)</f>
        <v/>
      </c>
      <c r="AF2401">
        <f>ROUND((EV2401),2)</f>
        <v/>
      </c>
      <c r="AG2401">
        <f>ROUND((AP2401),2)</f>
        <v/>
      </c>
      <c r="AH2401">
        <f>(EW2401)</f>
        <v/>
      </c>
      <c r="AI2401">
        <f>(EX2401)</f>
        <v/>
      </c>
      <c r="AJ2401">
        <f>(AS2401)</f>
        <v/>
      </c>
      <c r="AK2401" t="n">
        <v>547.86</v>
      </c>
      <c r="AL2401" t="n">
        <v>547.86</v>
      </c>
      <c r="AM2401" t="n">
        <v>0</v>
      </c>
      <c r="AN2401" t="n">
        <v>0</v>
      </c>
      <c r="AO2401" t="n">
        <v>0</v>
      </c>
      <c r="AP2401" t="n">
        <v>0</v>
      </c>
      <c r="AQ2401" t="n">
        <v>0</v>
      </c>
      <c r="AR2401" t="n">
        <v>0</v>
      </c>
      <c r="AS2401" t="n">
        <v>0.14</v>
      </c>
      <c r="AT2401" t="n">
        <v>97</v>
      </c>
      <c r="AU2401" t="n">
        <v>51</v>
      </c>
      <c r="AV2401" t="n">
        <v>1</v>
      </c>
      <c r="AW2401" t="n">
        <v>1</v>
      </c>
      <c r="AZ2401" t="n">
        <v>1</v>
      </c>
      <c r="BA2401" t="n">
        <v>1</v>
      </c>
      <c r="BB2401" t="n">
        <v>1</v>
      </c>
      <c r="BC2401" t="n">
        <v>6.18</v>
      </c>
      <c r="BD2401" t="inlineStr"/>
      <c r="BE2401" t="inlineStr"/>
      <c r="BF2401" t="inlineStr"/>
      <c r="BG2401" t="inlineStr"/>
      <c r="BH2401" t="n">
        <v>3</v>
      </c>
      <c r="BI2401" t="n">
        <v>2</v>
      </c>
      <c r="BJ2401" t="inlineStr">
        <is>
          <t>ТССЦ Московской обл., 509-2216, приказ Минстроя России №675/пр от 28.02.2017 № 258/пр</t>
        </is>
      </c>
      <c r="BM2401" t="n">
        <v>108001</v>
      </c>
      <c r="BN2401" t="n">
        <v>0</v>
      </c>
      <c r="BO2401" t="inlineStr">
        <is>
          <t>509-2216</t>
        </is>
      </c>
      <c r="BP2401" t="n">
        <v>1</v>
      </c>
      <c r="BQ2401" t="n">
        <v>3</v>
      </c>
      <c r="BR2401" t="n">
        <v>0</v>
      </c>
      <c r="BS2401" t="n">
        <v>1</v>
      </c>
      <c r="BT2401" t="n">
        <v>1</v>
      </c>
      <c r="BU2401" t="n">
        <v>1</v>
      </c>
      <c r="BV2401" t="n">
        <v>1</v>
      </c>
      <c r="BW2401" t="n">
        <v>1</v>
      </c>
      <c r="BX2401" t="n">
        <v>1</v>
      </c>
      <c r="BY2401" t="inlineStr"/>
      <c r="BZ2401" t="n">
        <v>97</v>
      </c>
      <c r="CA2401" t="n">
        <v>51</v>
      </c>
      <c r="CB2401" t="inlineStr"/>
      <c r="CE2401" t="n">
        <v>12</v>
      </c>
      <c r="CF2401" t="n">
        <v>0</v>
      </c>
      <c r="CG2401" t="n">
        <v>0</v>
      </c>
      <c r="CM2401" t="n">
        <v>0</v>
      </c>
      <c r="CN2401" t="inlineStr"/>
      <c r="CO2401" t="n">
        <v>0</v>
      </c>
      <c r="CP2401">
        <f>(P2401+Q2401+S2401)</f>
        <v/>
      </c>
      <c r="CQ2401">
        <f>AC2401*BC2401</f>
        <v/>
      </c>
      <c r="CR2401">
        <f>(ROUND((ROUND(((ET2401)*1),0)*BB2401),0)+ROUND((ROUND(((AE2401-(EU2401))*1),0)*BS2401),0))</f>
        <v/>
      </c>
      <c r="CS2401">
        <f>(ROUND((ROUND(((EU2401)*1),0)*BS2401),0)+ROUND((ROUND(((AE2401-(EU2401))*1),0)*BS2401),0))</f>
        <v/>
      </c>
      <c r="CT2401">
        <f>AF2401*BA2401</f>
        <v/>
      </c>
      <c r="CU2401">
        <f>AG2401</f>
        <v/>
      </c>
      <c r="CV2401">
        <f>AH2401</f>
        <v/>
      </c>
      <c r="CW2401">
        <f>AI2401</f>
        <v/>
      </c>
      <c r="CX2401">
        <f>AJ2401</f>
        <v/>
      </c>
      <c r="CY2401">
        <f>(((S2401+R2401)*AT2401)/100)</f>
        <v/>
      </c>
      <c r="CZ2401">
        <f>(((S2401+R2401)*AU2401)/100)</f>
        <v/>
      </c>
      <c r="DC2401" t="inlineStr"/>
      <c r="DD2401" t="inlineStr"/>
      <c r="DE2401" t="inlineStr"/>
      <c r="DF2401" t="inlineStr"/>
      <c r="DG2401" t="inlineStr"/>
      <c r="DH2401" t="inlineStr"/>
      <c r="DI2401" t="inlineStr"/>
      <c r="DJ2401" t="inlineStr"/>
      <c r="DK2401" t="inlineStr"/>
      <c r="DL2401" t="inlineStr"/>
      <c r="DM2401" t="inlineStr"/>
      <c r="DN2401" t="n">
        <v>0</v>
      </c>
      <c r="DO2401" t="n">
        <v>0</v>
      </c>
      <c r="DP2401" t="n">
        <v>1</v>
      </c>
      <c r="DQ2401" t="n">
        <v>1</v>
      </c>
      <c r="DU2401" t="n">
        <v>1010</v>
      </c>
      <c r="DV2401" t="inlineStr">
        <is>
          <t>шт.</t>
        </is>
      </c>
      <c r="DW2401" t="inlineStr">
        <is>
          <t>шт.</t>
        </is>
      </c>
      <c r="DX2401" t="n">
        <v>1</v>
      </c>
      <c r="DZ2401" t="inlineStr"/>
      <c r="EA2401" t="inlineStr"/>
      <c r="EB2401" t="inlineStr"/>
      <c r="EC2401" t="inlineStr"/>
      <c r="EE2401" t="n">
        <v>78725665</v>
      </c>
      <c r="EF2401" t="n">
        <v>3</v>
      </c>
      <c r="EG2401" t="inlineStr">
        <is>
          <t>Монтажные работы</t>
        </is>
      </c>
      <c r="EH2401" t="n">
        <v>0</v>
      </c>
      <c r="EI2401" t="inlineStr"/>
      <c r="EJ2401" t="n">
        <v>2</v>
      </c>
      <c r="EK2401" t="n">
        <v>108001</v>
      </c>
      <c r="EL2401" t="inlineStr">
        <is>
          <t>Электротехнические установки: на других объектах</t>
        </is>
      </c>
      <c r="EM2401" t="inlineStr">
        <is>
          <t>мФЕР-08</t>
        </is>
      </c>
      <c r="EO2401" t="inlineStr"/>
      <c r="EQ2401" t="n">
        <v>0</v>
      </c>
      <c r="ER2401" t="n">
        <v>547.86</v>
      </c>
      <c r="ES2401" t="n">
        <v>547.86</v>
      </c>
      <c r="ET2401" t="n">
        <v>0</v>
      </c>
      <c r="EU2401" t="n">
        <v>0</v>
      </c>
      <c r="EV2401" t="n">
        <v>0</v>
      </c>
      <c r="EW2401" t="n">
        <v>0</v>
      </c>
      <c r="EX2401" t="n">
        <v>0</v>
      </c>
      <c r="FQ2401" t="n">
        <v>0</v>
      </c>
      <c r="FR2401" t="n">
        <v>0</v>
      </c>
      <c r="FS2401" t="n">
        <v>0</v>
      </c>
      <c r="FX2401" t="n">
        <v>97</v>
      </c>
      <c r="FY2401" t="n">
        <v>51</v>
      </c>
      <c r="GA2401" t="inlineStr"/>
      <c r="GD2401" t="n">
        <v>1</v>
      </c>
      <c r="GF2401" t="n">
        <v>1868797016</v>
      </c>
      <c r="GG2401" t="n">
        <v>2</v>
      </c>
      <c r="GH2401" t="n">
        <v>1</v>
      </c>
      <c r="GI2401" t="n">
        <v>2</v>
      </c>
      <c r="GJ2401" t="n">
        <v>0</v>
      </c>
      <c r="GK2401" t="n">
        <v>0</v>
      </c>
      <c r="GL2401">
        <f>ROUND(IF(AND(BH2401=3,BI2401=3,FS2401&lt;&gt;0),P2401,0),0)</f>
        <v/>
      </c>
      <c r="GM2401">
        <f>ROUND(O2401+X2401+Y2401,0)+GX2401</f>
        <v/>
      </c>
      <c r="GN2401">
        <f>IF(OR(BI2401=0,BI2401=1),GM2401-GX2401,0)</f>
        <v/>
      </c>
      <c r="GO2401">
        <f>IF(BI2401=2,GM2401-GX2401,0)</f>
        <v/>
      </c>
      <c r="GP2401">
        <f>IF(BI2401=4,GM2401-GX2401,0)</f>
        <v/>
      </c>
      <c r="GR2401" t="n">
        <v>0</v>
      </c>
      <c r="GS2401" t="n">
        <v>3</v>
      </c>
      <c r="GT2401" t="n">
        <v>0</v>
      </c>
      <c r="GU2401" t="inlineStr"/>
      <c r="GV2401">
        <f>ROUND((GT2401),2)</f>
        <v/>
      </c>
      <c r="GW2401" t="n">
        <v>1</v>
      </c>
      <c r="GX2401">
        <f>ROUND(HC2401*I2401,0)</f>
        <v/>
      </c>
      <c r="HA2401" t="n">
        <v>0</v>
      </c>
      <c r="HB2401" t="n">
        <v>0</v>
      </c>
      <c r="HC2401">
        <f>GV2401*GW2401</f>
        <v/>
      </c>
      <c r="HE2401" t="inlineStr"/>
      <c r="HF2401" t="inlineStr"/>
      <c r="HM2401" t="inlineStr"/>
      <c r="HN2401" t="inlineStr">
        <is>
          <t>Пр/812-049.3-1</t>
        </is>
      </c>
      <c r="HO2401" t="inlineStr">
        <is>
          <t>Пр/774-049.3</t>
        </is>
      </c>
      <c r="HP2401" t="inlineStr">
        <is>
          <t>Электротехнические установки: на других объектах</t>
        </is>
      </c>
      <c r="HQ2401" t="inlineStr">
        <is>
          <t>Электротехнические установки: на других объектах</t>
        </is>
      </c>
      <c r="HS2401" t="n">
        <v>0</v>
      </c>
      <c r="IK2401" t="n">
        <v>0</v>
      </c>
    </row>
    <row r="2402"/>
    <row r="2403">
      <c r="A2403" s="435" t="n">
        <v>51</v>
      </c>
      <c r="B2403" s="435">
        <f>B2385</f>
        <v/>
      </c>
      <c r="C2403" s="435">
        <f>A2385</f>
        <v/>
      </c>
      <c r="D2403" s="435">
        <f>ROW(A2385)</f>
        <v/>
      </c>
      <c r="E2403" s="435" t="n"/>
      <c r="F2403" s="435">
        <f>IF(F2385&lt;&gt;"",F2385,"")</f>
        <v/>
      </c>
      <c r="G2403" s="435">
        <f>IF(G2385&lt;&gt;"",G2385,"")</f>
        <v/>
      </c>
      <c r="H2403" s="435" t="n">
        <v>0</v>
      </c>
      <c r="I2403" s="435" t="n"/>
      <c r="J2403" s="435" t="n"/>
      <c r="K2403" s="435" t="n"/>
      <c r="L2403" s="435" t="n"/>
      <c r="M2403" s="435" t="n"/>
      <c r="N2403" s="435" t="n"/>
      <c r="O2403" s="435" t="n">
        <v>0</v>
      </c>
      <c r="P2403" s="435" t="n">
        <v>0</v>
      </c>
      <c r="Q2403" s="435" t="n">
        <v>0</v>
      </c>
      <c r="R2403" s="435" t="n">
        <v>0</v>
      </c>
      <c r="S2403" s="435" t="n">
        <v>0</v>
      </c>
      <c r="T2403" s="435" t="n">
        <v>0</v>
      </c>
      <c r="U2403" s="435" t="n">
        <v>0</v>
      </c>
      <c r="V2403" s="435" t="n">
        <v>0</v>
      </c>
      <c r="W2403" s="435" t="n">
        <v>0</v>
      </c>
      <c r="X2403" s="435" t="n">
        <v>0</v>
      </c>
      <c r="Y2403" s="435" t="n">
        <v>0</v>
      </c>
      <c r="Z2403" s="435" t="n"/>
      <c r="AA2403" s="435" t="n"/>
      <c r="AB2403" s="435" t="n"/>
      <c r="AC2403" s="435" t="n"/>
      <c r="AD2403" s="435" t="n"/>
      <c r="AE2403" s="435" t="n"/>
      <c r="AF2403" s="435" t="n"/>
      <c r="AG2403" s="435" t="n"/>
      <c r="AH2403" s="435" t="n"/>
      <c r="AI2403" s="435" t="n"/>
      <c r="AJ2403" s="435" t="n"/>
      <c r="AK2403" s="435" t="n"/>
      <c r="AL2403" s="435" t="n"/>
      <c r="AM2403" s="435" t="n"/>
      <c r="AN2403" s="435" t="n"/>
      <c r="AO2403" s="435">
        <f>ROUND(BX2403,0)</f>
        <v/>
      </c>
      <c r="AP2403" s="435">
        <f>ROUND(BY2403,0)</f>
        <v/>
      </c>
      <c r="AQ2403" s="435">
        <f>ROUND(BZ2403,0)</f>
        <v/>
      </c>
      <c r="AR2403" s="435">
        <f>ROUND(CA2403,0)</f>
        <v/>
      </c>
      <c r="AS2403" s="435">
        <f>ROUND(CB2403,0)</f>
        <v/>
      </c>
      <c r="AT2403" s="435">
        <f>ROUND(CC2403,0)</f>
        <v/>
      </c>
      <c r="AU2403" s="435">
        <f>ROUND(CD2403,0)</f>
        <v/>
      </c>
      <c r="AV2403" s="435">
        <f>ROUND(CE2403,0)</f>
        <v/>
      </c>
      <c r="AW2403" s="435">
        <f>ROUND(CF2403,0)</f>
        <v/>
      </c>
      <c r="AX2403" s="435">
        <f>ROUND(CG2403,0)</f>
        <v/>
      </c>
      <c r="AY2403" s="435">
        <f>ROUND(CH2403,0)</f>
        <v/>
      </c>
      <c r="AZ2403" s="435">
        <f>ROUND(CI2403,0)</f>
        <v/>
      </c>
      <c r="BA2403" s="435">
        <f>ROUND(CJ2403,0)</f>
        <v/>
      </c>
      <c r="BB2403" s="435">
        <f>ROUND(CK2403,0)</f>
        <v/>
      </c>
      <c r="BC2403" s="435">
        <f>ROUND(CL2403,0)</f>
        <v/>
      </c>
      <c r="BD2403" s="435">
        <f>ROUND(CM2403,0)</f>
        <v/>
      </c>
      <c r="BE2403" s="435" t="n"/>
      <c r="BF2403" s="435" t="n"/>
      <c r="BG2403" s="435" t="n"/>
      <c r="BH2403" s="435" t="n"/>
      <c r="BI2403" s="435" t="n"/>
      <c r="BJ2403" s="435" t="n"/>
      <c r="BK2403" s="435" t="n"/>
      <c r="BL2403" s="435" t="n"/>
      <c r="BM2403" s="435" t="n"/>
      <c r="BN2403" s="435" t="n"/>
      <c r="BO2403" s="435" t="n"/>
      <c r="BP2403" s="435" t="n"/>
      <c r="BQ2403" s="435" t="n"/>
      <c r="BR2403" s="435" t="n"/>
      <c r="BS2403" s="435" t="n"/>
      <c r="BT2403" s="435" t="n"/>
      <c r="BU2403" s="435" t="n"/>
      <c r="BV2403" s="435" t="n"/>
      <c r="BW2403" s="435" t="n"/>
      <c r="BX2403" s="435" t="n"/>
      <c r="BY2403" s="435" t="n"/>
      <c r="BZ2403" s="435" t="n"/>
      <c r="CA2403" s="435" t="n"/>
      <c r="CB2403" s="435" t="n"/>
      <c r="CC2403" s="435" t="n"/>
      <c r="CD2403" s="435" t="n"/>
      <c r="CE2403" s="435" t="n"/>
      <c r="CF2403" s="435" t="n"/>
      <c r="CG2403" s="435" t="n"/>
      <c r="CH2403" s="435" t="n"/>
      <c r="CI2403" s="435" t="n"/>
      <c r="CJ2403" s="435" t="n"/>
      <c r="CK2403" s="435" t="n"/>
      <c r="CL2403" s="435" t="n"/>
      <c r="CM2403" s="435" t="n"/>
      <c r="CN2403" s="435" t="n"/>
      <c r="CO2403" s="435" t="n"/>
      <c r="CP2403" s="435" t="n"/>
      <c r="CQ2403" s="435" t="n"/>
      <c r="CR2403" s="435" t="n"/>
      <c r="CS2403" s="435" t="n"/>
      <c r="CT2403" s="435" t="n"/>
      <c r="CU2403" s="435" t="n"/>
      <c r="CV2403" s="435" t="n"/>
      <c r="CW2403" s="435" t="n"/>
      <c r="CX2403" s="435" t="n"/>
      <c r="CY2403" s="435" t="n"/>
      <c r="CZ2403" s="435" t="n"/>
      <c r="DA2403" s="435" t="n"/>
      <c r="DB2403" s="435" t="n"/>
      <c r="DC2403" s="435" t="n"/>
      <c r="DD2403" s="435" t="n"/>
      <c r="DE2403" s="435" t="n"/>
      <c r="DF2403" s="435" t="n"/>
      <c r="DG2403" s="436" t="n"/>
      <c r="DH2403" s="436" t="n"/>
      <c r="DI2403" s="436" t="n"/>
      <c r="DJ2403" s="436" t="n"/>
      <c r="DK2403" s="436" t="n"/>
      <c r="DL2403" s="436" t="n"/>
      <c r="DM2403" s="436" t="n"/>
      <c r="DN2403" s="436" t="n"/>
      <c r="DO2403" s="436" t="n"/>
      <c r="DP2403" s="436" t="n"/>
      <c r="DQ2403" s="436" t="n"/>
      <c r="DR2403" s="436" t="n"/>
      <c r="DS2403" s="436" t="n"/>
      <c r="DT2403" s="436" t="n"/>
      <c r="DU2403" s="436" t="n"/>
      <c r="DV2403" s="436" t="n"/>
      <c r="DW2403" s="436" t="n"/>
      <c r="DX2403" s="436" t="n"/>
      <c r="DY2403" s="436" t="n"/>
      <c r="DZ2403" s="436" t="n"/>
      <c r="EA2403" s="436" t="n"/>
      <c r="EB2403" s="436" t="n"/>
      <c r="EC2403" s="436" t="n"/>
      <c r="ED2403" s="436" t="n"/>
      <c r="EE2403" s="436" t="n"/>
      <c r="EF2403" s="436" t="n"/>
      <c r="EG2403" s="436" t="n"/>
      <c r="EH2403" s="436" t="n"/>
      <c r="EI2403" s="436" t="n"/>
      <c r="EJ2403" s="436" t="n"/>
      <c r="EK2403" s="436" t="n"/>
      <c r="EL2403" s="436" t="n"/>
      <c r="EM2403" s="436" t="n"/>
      <c r="EN2403" s="436" t="n"/>
      <c r="EO2403" s="436" t="n"/>
      <c r="EP2403" s="436" t="n"/>
      <c r="EQ2403" s="436" t="n"/>
      <c r="ER2403" s="436" t="n"/>
      <c r="ES2403" s="436" t="n"/>
      <c r="ET2403" s="436" t="n"/>
      <c r="EU2403" s="436" t="n"/>
      <c r="EV2403" s="436" t="n"/>
      <c r="EW2403" s="436" t="n"/>
      <c r="EX2403" s="436" t="n"/>
      <c r="EY2403" s="436" t="n"/>
      <c r="EZ2403" s="436" t="n"/>
      <c r="FA2403" s="436" t="n"/>
      <c r="FB2403" s="436" t="n"/>
      <c r="FC2403" s="436" t="n"/>
      <c r="FD2403" s="436" t="n"/>
      <c r="FE2403" s="436" t="n"/>
      <c r="FF2403" s="436" t="n"/>
      <c r="FG2403" s="436" t="n"/>
      <c r="FH2403" s="436" t="n"/>
      <c r="FI2403" s="436" t="n"/>
      <c r="FJ2403" s="436" t="n"/>
      <c r="FK2403" s="436" t="n"/>
      <c r="FL2403" s="436" t="n"/>
      <c r="FM2403" s="436" t="n"/>
      <c r="FN2403" s="436" t="n"/>
      <c r="FO2403" s="436" t="n"/>
      <c r="FP2403" s="436" t="n"/>
      <c r="FQ2403" s="436" t="n"/>
      <c r="FR2403" s="436" t="n"/>
      <c r="FS2403" s="436" t="n"/>
      <c r="FT2403" s="436" t="n"/>
      <c r="FU2403" s="436" t="n"/>
      <c r="FV2403" s="436" t="n"/>
      <c r="FW2403" s="436" t="n"/>
      <c r="FX2403" s="436" t="n"/>
      <c r="FY2403" s="436" t="n"/>
      <c r="FZ2403" s="436" t="n"/>
      <c r="GA2403" s="436" t="n"/>
      <c r="GB2403" s="436" t="n"/>
      <c r="GC2403" s="436" t="n"/>
      <c r="GD2403" s="436" t="n"/>
      <c r="GE2403" s="436" t="n"/>
      <c r="GF2403" s="436" t="n"/>
      <c r="GG2403" s="436" t="n"/>
      <c r="GH2403" s="436" t="n"/>
      <c r="GI2403" s="436" t="n"/>
      <c r="GJ2403" s="436" t="n"/>
      <c r="GK2403" s="436" t="n"/>
      <c r="GL2403" s="436" t="n"/>
      <c r="GM2403" s="436" t="n"/>
      <c r="GN2403" s="436" t="n"/>
      <c r="GO2403" s="436" t="n"/>
      <c r="GP2403" s="436" t="n"/>
      <c r="GQ2403" s="436" t="n"/>
      <c r="GR2403" s="436" t="n"/>
      <c r="GS2403" s="436" t="n"/>
      <c r="GT2403" s="436" t="n"/>
      <c r="GU2403" s="436" t="n"/>
      <c r="GV2403" s="436" t="n"/>
      <c r="GW2403" s="436" t="n"/>
      <c r="GX2403" s="436" t="n">
        <v>0</v>
      </c>
    </row>
    <row r="2404"/>
    <row r="2405">
      <c r="A2405" s="437" t="n">
        <v>50</v>
      </c>
      <c r="B2405" s="437" t="n">
        <v>0</v>
      </c>
      <c r="C2405" s="437" t="n">
        <v>0</v>
      </c>
      <c r="D2405" s="437" t="n">
        <v>1</v>
      </c>
      <c r="E2405" s="437" t="n">
        <v>201</v>
      </c>
      <c r="F2405" s="437">
        <f>ROUND(Source!O2403,O2405)</f>
        <v/>
      </c>
      <c r="G2405" s="437" t="inlineStr">
        <is>
          <t>ПЗ</t>
        </is>
      </c>
      <c r="H2405" s="437" t="inlineStr">
        <is>
          <t>Прямые затраты</t>
        </is>
      </c>
      <c r="I2405" s="437" t="n"/>
      <c r="J2405" s="437" t="n"/>
      <c r="K2405" s="437" t="n">
        <v>201</v>
      </c>
      <c r="L2405" s="437" t="n">
        <v>1</v>
      </c>
      <c r="M2405" s="437" t="n">
        <v>3</v>
      </c>
      <c r="N2405" s="437" t="inlineStr"/>
      <c r="O2405" s="437" t="n">
        <v>0</v>
      </c>
      <c r="P2405" s="437" t="n"/>
      <c r="Q2405" s="437" t="n"/>
      <c r="R2405" s="437" t="n"/>
      <c r="S2405" s="437" t="n"/>
      <c r="T2405" s="437" t="n"/>
      <c r="U2405" s="437" t="n"/>
      <c r="V2405" s="437" t="n"/>
      <c r="W2405" s="437" t="n">
        <v>0</v>
      </c>
      <c r="X2405" s="437" t="n">
        <v>1</v>
      </c>
      <c r="Y2405" s="437" t="n">
        <v>0</v>
      </c>
      <c r="Z2405" s="437" t="n"/>
      <c r="AA2405" s="437" t="n"/>
      <c r="AB2405" s="437" t="n"/>
    </row>
    <row r="2406">
      <c r="A2406" s="437" t="n">
        <v>50</v>
      </c>
      <c r="B2406" s="437" t="n">
        <v>0</v>
      </c>
      <c r="C2406" s="437" t="n">
        <v>0</v>
      </c>
      <c r="D2406" s="437" t="n">
        <v>1</v>
      </c>
      <c r="E2406" s="437" t="n">
        <v>202</v>
      </c>
      <c r="F2406" s="437">
        <f>ROUND(Source!P2403,O2406)</f>
        <v/>
      </c>
      <c r="G2406" s="437" t="inlineStr">
        <is>
          <t>СтМатОб</t>
        </is>
      </c>
      <c r="H2406" s="437" t="inlineStr">
        <is>
          <t>Стоимость материальных ресурсов (всего)</t>
        </is>
      </c>
      <c r="I2406" s="437" t="n"/>
      <c r="J2406" s="437" t="n"/>
      <c r="K2406" s="437" t="n">
        <v>202</v>
      </c>
      <c r="L2406" s="437" t="n">
        <v>2</v>
      </c>
      <c r="M2406" s="437" t="n">
        <v>3</v>
      </c>
      <c r="N2406" s="437" t="inlineStr"/>
      <c r="O2406" s="437" t="n">
        <v>0</v>
      </c>
      <c r="P2406" s="437" t="n"/>
      <c r="Q2406" s="437" t="n"/>
      <c r="R2406" s="437" t="n"/>
      <c r="S2406" s="437" t="n"/>
      <c r="T2406" s="437" t="n"/>
      <c r="U2406" s="437" t="n"/>
      <c r="V2406" s="437" t="n"/>
      <c r="W2406" s="437" t="n">
        <v>0</v>
      </c>
      <c r="X2406" s="437" t="n">
        <v>1</v>
      </c>
      <c r="Y2406" s="437" t="n">
        <v>0</v>
      </c>
      <c r="Z2406" s="437" t="n"/>
      <c r="AA2406" s="437" t="n"/>
      <c r="AB2406" s="437" t="n"/>
    </row>
    <row r="2407">
      <c r="A2407" s="437" t="n">
        <v>50</v>
      </c>
      <c r="B2407" s="437" t="n">
        <v>0</v>
      </c>
      <c r="C2407" s="437" t="n">
        <v>0</v>
      </c>
      <c r="D2407" s="437" t="n">
        <v>1</v>
      </c>
      <c r="E2407" s="437" t="n">
        <v>222</v>
      </c>
      <c r="F2407" s="437">
        <f>ROUND(Source!AO2403,O2407)</f>
        <v/>
      </c>
      <c r="G2407" s="437" t="inlineStr">
        <is>
          <t>СтМатОбЗак</t>
        </is>
      </c>
      <c r="H2407" s="437" t="inlineStr">
        <is>
          <t>Стоимость материалов и оборудования заказчика</t>
        </is>
      </c>
      <c r="I2407" s="437" t="n"/>
      <c r="J2407" s="437" t="n"/>
      <c r="K2407" s="437" t="n">
        <v>222</v>
      </c>
      <c r="L2407" s="437" t="n">
        <v>3</v>
      </c>
      <c r="M2407" s="437" t="n">
        <v>3</v>
      </c>
      <c r="N2407" s="437" t="inlineStr"/>
      <c r="O2407" s="437" t="n">
        <v>0</v>
      </c>
      <c r="P2407" s="437" t="n"/>
      <c r="Q2407" s="437" t="n"/>
      <c r="R2407" s="437" t="n"/>
      <c r="S2407" s="437" t="n"/>
      <c r="T2407" s="437" t="n"/>
      <c r="U2407" s="437" t="n"/>
      <c r="V2407" s="437" t="n"/>
      <c r="W2407" s="437" t="n">
        <v>0</v>
      </c>
      <c r="X2407" s="437" t="n">
        <v>1</v>
      </c>
      <c r="Y2407" s="437" t="n">
        <v>0</v>
      </c>
      <c r="Z2407" s="437" t="n"/>
      <c r="AA2407" s="437" t="n"/>
      <c r="AB2407" s="437" t="n"/>
    </row>
    <row r="2408">
      <c r="A2408" s="437" t="n">
        <v>50</v>
      </c>
      <c r="B2408" s="437" t="n">
        <v>0</v>
      </c>
      <c r="C2408" s="437" t="n">
        <v>0</v>
      </c>
      <c r="D2408" s="437" t="n">
        <v>1</v>
      </c>
      <c r="E2408" s="437" t="n">
        <v>225</v>
      </c>
      <c r="F2408" s="437">
        <f>ROUND(Source!AV2403,O2408)</f>
        <v/>
      </c>
      <c r="G2408" s="437" t="inlineStr">
        <is>
          <t>СтМатОбПод</t>
        </is>
      </c>
      <c r="H2408" s="437" t="inlineStr">
        <is>
          <t>Стоимость материалов и оборудования подрядчика</t>
        </is>
      </c>
      <c r="I2408" s="437" t="n"/>
      <c r="J2408" s="437" t="n"/>
      <c r="K2408" s="437" t="n">
        <v>225</v>
      </c>
      <c r="L2408" s="437" t="n">
        <v>4</v>
      </c>
      <c r="M2408" s="437" t="n">
        <v>3</v>
      </c>
      <c r="N2408" s="437" t="inlineStr"/>
      <c r="O2408" s="437" t="n">
        <v>0</v>
      </c>
      <c r="P2408" s="437" t="n"/>
      <c r="Q2408" s="437" t="n"/>
      <c r="R2408" s="437" t="n"/>
      <c r="S2408" s="437" t="n"/>
      <c r="T2408" s="437" t="n"/>
      <c r="U2408" s="437" t="n"/>
      <c r="V2408" s="437" t="n"/>
      <c r="W2408" s="437" t="n">
        <v>0</v>
      </c>
      <c r="X2408" s="437" t="n">
        <v>1</v>
      </c>
      <c r="Y2408" s="437" t="n">
        <v>0</v>
      </c>
      <c r="Z2408" s="437" t="n"/>
      <c r="AA2408" s="437" t="n"/>
      <c r="AB2408" s="437" t="n"/>
    </row>
    <row r="2409">
      <c r="A2409" s="437" t="n">
        <v>50</v>
      </c>
      <c r="B2409" s="437" t="n">
        <v>0</v>
      </c>
      <c r="C2409" s="437" t="n">
        <v>0</v>
      </c>
      <c r="D2409" s="437" t="n">
        <v>1</v>
      </c>
      <c r="E2409" s="437" t="n">
        <v>226</v>
      </c>
      <c r="F2409" s="437">
        <f>ROUND(Source!AW2403,O2409)</f>
        <v/>
      </c>
      <c r="G2409" s="437" t="inlineStr">
        <is>
          <t>СтМат</t>
        </is>
      </c>
      <c r="H2409" s="437" t="inlineStr">
        <is>
          <t>Стоимость материалов (всего)</t>
        </is>
      </c>
      <c r="I2409" s="437" t="n"/>
      <c r="J2409" s="437" t="n"/>
      <c r="K2409" s="437" t="n">
        <v>226</v>
      </c>
      <c r="L2409" s="437" t="n">
        <v>5</v>
      </c>
      <c r="M2409" s="437" t="n">
        <v>3</v>
      </c>
      <c r="N2409" s="437" t="inlineStr"/>
      <c r="O2409" s="437" t="n">
        <v>0</v>
      </c>
      <c r="P2409" s="437" t="n"/>
      <c r="Q2409" s="437" t="n"/>
      <c r="R2409" s="437" t="n"/>
      <c r="S2409" s="437" t="n"/>
      <c r="T2409" s="437" t="n"/>
      <c r="U2409" s="437" t="n"/>
      <c r="V2409" s="437" t="n"/>
      <c r="W2409" s="437" t="n">
        <v>0</v>
      </c>
      <c r="X2409" s="437" t="n">
        <v>1</v>
      </c>
      <c r="Y2409" s="437" t="n">
        <v>0</v>
      </c>
      <c r="Z2409" s="437" t="n"/>
      <c r="AA2409" s="437" t="n"/>
      <c r="AB2409" s="437" t="n"/>
    </row>
    <row r="2410">
      <c r="A2410" s="437" t="n">
        <v>50</v>
      </c>
      <c r="B2410" s="437" t="n">
        <v>0</v>
      </c>
      <c r="C2410" s="437" t="n">
        <v>0</v>
      </c>
      <c r="D2410" s="437" t="n">
        <v>1</v>
      </c>
      <c r="E2410" s="437" t="n">
        <v>227</v>
      </c>
      <c r="F2410" s="437">
        <f>ROUND(Source!AX2403,O2410)</f>
        <v/>
      </c>
      <c r="G2410" s="437" t="inlineStr">
        <is>
          <t>СтМатЗак</t>
        </is>
      </c>
      <c r="H2410" s="437" t="inlineStr">
        <is>
          <t>Стоимость материалов заказчика</t>
        </is>
      </c>
      <c r="I2410" s="437" t="n"/>
      <c r="J2410" s="437" t="n"/>
      <c r="K2410" s="437" t="n">
        <v>227</v>
      </c>
      <c r="L2410" s="437" t="n">
        <v>6</v>
      </c>
      <c r="M2410" s="437" t="n">
        <v>3</v>
      </c>
      <c r="N2410" s="437" t="inlineStr"/>
      <c r="O2410" s="437" t="n">
        <v>0</v>
      </c>
      <c r="P2410" s="437" t="n"/>
      <c r="Q2410" s="437" t="n"/>
      <c r="R2410" s="437" t="n"/>
      <c r="S2410" s="437" t="n"/>
      <c r="T2410" s="437" t="n"/>
      <c r="U2410" s="437" t="n"/>
      <c r="V2410" s="437" t="n"/>
      <c r="W2410" s="437" t="n">
        <v>0</v>
      </c>
      <c r="X2410" s="437" t="n">
        <v>1</v>
      </c>
      <c r="Y2410" s="437" t="n">
        <v>0</v>
      </c>
      <c r="Z2410" s="437" t="n"/>
      <c r="AA2410" s="437" t="n"/>
      <c r="AB2410" s="437" t="n"/>
    </row>
    <row r="2411">
      <c r="A2411" s="437" t="n">
        <v>50</v>
      </c>
      <c r="B2411" s="437" t="n">
        <v>0</v>
      </c>
      <c r="C2411" s="437" t="n">
        <v>0</v>
      </c>
      <c r="D2411" s="437" t="n">
        <v>1</v>
      </c>
      <c r="E2411" s="437" t="n">
        <v>228</v>
      </c>
      <c r="F2411" s="437">
        <f>ROUND(Source!AY2403,O2411)</f>
        <v/>
      </c>
      <c r="G2411" s="437" t="inlineStr">
        <is>
          <t>СтМатПод</t>
        </is>
      </c>
      <c r="H2411" s="437" t="inlineStr">
        <is>
          <t>Стоимость материалов подрядчика</t>
        </is>
      </c>
      <c r="I2411" s="437" t="n"/>
      <c r="J2411" s="437" t="n"/>
      <c r="K2411" s="437" t="n">
        <v>228</v>
      </c>
      <c r="L2411" s="437" t="n">
        <v>7</v>
      </c>
      <c r="M2411" s="437" t="n">
        <v>3</v>
      </c>
      <c r="N2411" s="437" t="inlineStr"/>
      <c r="O2411" s="437" t="n">
        <v>0</v>
      </c>
      <c r="P2411" s="437" t="n"/>
      <c r="Q2411" s="437" t="n"/>
      <c r="R2411" s="437" t="n"/>
      <c r="S2411" s="437" t="n"/>
      <c r="T2411" s="437" t="n"/>
      <c r="U2411" s="437" t="n"/>
      <c r="V2411" s="437" t="n"/>
      <c r="W2411" s="437" t="n">
        <v>0</v>
      </c>
      <c r="X2411" s="437" t="n">
        <v>1</v>
      </c>
      <c r="Y2411" s="437" t="n">
        <v>0</v>
      </c>
      <c r="Z2411" s="437" t="n"/>
      <c r="AA2411" s="437" t="n"/>
      <c r="AB2411" s="437" t="n"/>
    </row>
    <row r="2412">
      <c r="A2412" s="437" t="n">
        <v>50</v>
      </c>
      <c r="B2412" s="437" t="n">
        <v>0</v>
      </c>
      <c r="C2412" s="437" t="n">
        <v>0</v>
      </c>
      <c r="D2412" s="437" t="n">
        <v>1</v>
      </c>
      <c r="E2412" s="437" t="n">
        <v>216</v>
      </c>
      <c r="F2412" s="437">
        <f>ROUND(Source!AP2403,O2412)</f>
        <v/>
      </c>
      <c r="G2412" s="437" t="inlineStr">
        <is>
          <t>Оборуд</t>
        </is>
      </c>
      <c r="H2412" s="437" t="inlineStr">
        <is>
          <t>Стоимость оборудования (всего)</t>
        </is>
      </c>
      <c r="I2412" s="437" t="n"/>
      <c r="J2412" s="437" t="n"/>
      <c r="K2412" s="437" t="n">
        <v>216</v>
      </c>
      <c r="L2412" s="437" t="n">
        <v>8</v>
      </c>
      <c r="M2412" s="437" t="n">
        <v>3</v>
      </c>
      <c r="N2412" s="437" t="inlineStr"/>
      <c r="O2412" s="437" t="n">
        <v>0</v>
      </c>
      <c r="P2412" s="437" t="n"/>
      <c r="Q2412" s="437" t="n"/>
      <c r="R2412" s="437" t="n"/>
      <c r="S2412" s="437" t="n"/>
      <c r="T2412" s="437" t="n"/>
      <c r="U2412" s="437" t="n"/>
      <c r="V2412" s="437" t="n"/>
      <c r="W2412" s="437" t="n">
        <v>0</v>
      </c>
      <c r="X2412" s="437" t="n">
        <v>1</v>
      </c>
      <c r="Y2412" s="437" t="n">
        <v>0</v>
      </c>
      <c r="Z2412" s="437" t="n"/>
      <c r="AA2412" s="437" t="n"/>
      <c r="AB2412" s="437" t="n"/>
    </row>
    <row r="2413">
      <c r="A2413" s="437" t="n">
        <v>50</v>
      </c>
      <c r="B2413" s="437" t="n">
        <v>0</v>
      </c>
      <c r="C2413" s="437" t="n">
        <v>0</v>
      </c>
      <c r="D2413" s="437" t="n">
        <v>1</v>
      </c>
      <c r="E2413" s="437" t="n">
        <v>223</v>
      </c>
      <c r="F2413" s="437">
        <f>ROUND(Source!AQ2403,O2413)</f>
        <v/>
      </c>
      <c r="G2413" s="437" t="inlineStr">
        <is>
          <t>ОборудЗак</t>
        </is>
      </c>
      <c r="H2413" s="437" t="inlineStr">
        <is>
          <t>Стоимость оборудования заказчика</t>
        </is>
      </c>
      <c r="I2413" s="437" t="n"/>
      <c r="J2413" s="437" t="n"/>
      <c r="K2413" s="437" t="n">
        <v>223</v>
      </c>
      <c r="L2413" s="437" t="n">
        <v>9</v>
      </c>
      <c r="M2413" s="437" t="n">
        <v>3</v>
      </c>
      <c r="N2413" s="437" t="inlineStr"/>
      <c r="O2413" s="437" t="n">
        <v>0</v>
      </c>
      <c r="P2413" s="437" t="n"/>
      <c r="Q2413" s="437" t="n"/>
      <c r="R2413" s="437" t="n"/>
      <c r="S2413" s="437" t="n"/>
      <c r="T2413" s="437" t="n"/>
      <c r="U2413" s="437" t="n"/>
      <c r="V2413" s="437" t="n"/>
      <c r="W2413" s="437" t="n">
        <v>0</v>
      </c>
      <c r="X2413" s="437" t="n">
        <v>1</v>
      </c>
      <c r="Y2413" s="437" t="n">
        <v>0</v>
      </c>
      <c r="Z2413" s="437" t="n"/>
      <c r="AA2413" s="437" t="n"/>
      <c r="AB2413" s="437" t="n"/>
    </row>
    <row r="2414">
      <c r="A2414" s="437" t="n">
        <v>50</v>
      </c>
      <c r="B2414" s="437" t="n">
        <v>0</v>
      </c>
      <c r="C2414" s="437" t="n">
        <v>0</v>
      </c>
      <c r="D2414" s="437" t="n">
        <v>1</v>
      </c>
      <c r="E2414" s="437" t="n">
        <v>229</v>
      </c>
      <c r="F2414" s="437">
        <f>ROUND(Source!AZ2403,O2414)</f>
        <v/>
      </c>
      <c r="G2414" s="437" t="inlineStr">
        <is>
          <t>ОборудПод</t>
        </is>
      </c>
      <c r="H2414" s="437" t="inlineStr">
        <is>
          <t>Стоимость оборудования подрядчика</t>
        </is>
      </c>
      <c r="I2414" s="437" t="n"/>
      <c r="J2414" s="437" t="n"/>
      <c r="K2414" s="437" t="n">
        <v>229</v>
      </c>
      <c r="L2414" s="437" t="n">
        <v>10</v>
      </c>
      <c r="M2414" s="437" t="n">
        <v>3</v>
      </c>
      <c r="N2414" s="437" t="inlineStr"/>
      <c r="O2414" s="437" t="n">
        <v>0</v>
      </c>
      <c r="P2414" s="437" t="n"/>
      <c r="Q2414" s="437" t="n"/>
      <c r="R2414" s="437" t="n"/>
      <c r="S2414" s="437" t="n"/>
      <c r="T2414" s="437" t="n"/>
      <c r="U2414" s="437" t="n"/>
      <c r="V2414" s="437" t="n"/>
      <c r="W2414" s="437" t="n">
        <v>0</v>
      </c>
      <c r="X2414" s="437" t="n">
        <v>1</v>
      </c>
      <c r="Y2414" s="437" t="n">
        <v>0</v>
      </c>
      <c r="Z2414" s="437" t="n"/>
      <c r="AA2414" s="437" t="n"/>
      <c r="AB2414" s="437" t="n"/>
    </row>
    <row r="2415">
      <c r="A2415" s="437" t="n">
        <v>50</v>
      </c>
      <c r="B2415" s="437" t="n">
        <v>0</v>
      </c>
      <c r="C2415" s="437" t="n">
        <v>0</v>
      </c>
      <c r="D2415" s="437" t="n">
        <v>1</v>
      </c>
      <c r="E2415" s="437" t="n">
        <v>203</v>
      </c>
      <c r="F2415" s="437">
        <f>ROUND(Source!Q2403,O2415)</f>
        <v/>
      </c>
      <c r="G2415" s="437" t="inlineStr">
        <is>
          <t>ЭММ</t>
        </is>
      </c>
      <c r="H2415" s="437" t="inlineStr">
        <is>
          <t>Эксплуатация машин</t>
        </is>
      </c>
      <c r="I2415" s="437" t="n"/>
      <c r="J2415" s="437" t="n"/>
      <c r="K2415" s="437" t="n">
        <v>203</v>
      </c>
      <c r="L2415" s="437" t="n">
        <v>11</v>
      </c>
      <c r="M2415" s="437" t="n">
        <v>3</v>
      </c>
      <c r="N2415" s="437" t="inlineStr"/>
      <c r="O2415" s="437" t="n">
        <v>0</v>
      </c>
      <c r="P2415" s="437" t="n"/>
      <c r="Q2415" s="437" t="n"/>
      <c r="R2415" s="437" t="n"/>
      <c r="S2415" s="437" t="n"/>
      <c r="T2415" s="437" t="n"/>
      <c r="U2415" s="437" t="n"/>
      <c r="V2415" s="437" t="n"/>
      <c r="W2415" s="437" t="n">
        <v>0</v>
      </c>
      <c r="X2415" s="437" t="n">
        <v>1</v>
      </c>
      <c r="Y2415" s="437" t="n">
        <v>0</v>
      </c>
      <c r="Z2415" s="437" t="n"/>
      <c r="AA2415" s="437" t="n"/>
      <c r="AB2415" s="437" t="n"/>
    </row>
    <row r="2416">
      <c r="A2416" s="437" t="n">
        <v>50</v>
      </c>
      <c r="B2416" s="437" t="n">
        <v>0</v>
      </c>
      <c r="C2416" s="437" t="n">
        <v>0</v>
      </c>
      <c r="D2416" s="437" t="n">
        <v>1</v>
      </c>
      <c r="E2416" s="437" t="n">
        <v>231</v>
      </c>
      <c r="F2416" s="437">
        <f>ROUND(Source!BB2403,O2416)</f>
        <v/>
      </c>
      <c r="G2416" s="437" t="inlineStr">
        <is>
          <t>ЭММсНРиСП</t>
        </is>
      </c>
      <c r="H2416" s="437" t="inlineStr">
        <is>
          <t>Эксплуатация машин по ТСН-2001.16</t>
        </is>
      </c>
      <c r="I2416" s="437" t="n"/>
      <c r="J2416" s="437" t="n"/>
      <c r="K2416" s="437" t="n">
        <v>231</v>
      </c>
      <c r="L2416" s="437" t="n">
        <v>12</v>
      </c>
      <c r="M2416" s="437" t="n">
        <v>3</v>
      </c>
      <c r="N2416" s="437" t="inlineStr"/>
      <c r="O2416" s="437" t="n">
        <v>0</v>
      </c>
      <c r="P2416" s="437" t="n"/>
      <c r="Q2416" s="437" t="n"/>
      <c r="R2416" s="437" t="n"/>
      <c r="S2416" s="437" t="n"/>
      <c r="T2416" s="437" t="n"/>
      <c r="U2416" s="437" t="n"/>
      <c r="V2416" s="437" t="n"/>
      <c r="W2416" s="437" t="n">
        <v>0</v>
      </c>
      <c r="X2416" s="437" t="n">
        <v>1</v>
      </c>
      <c r="Y2416" s="437" t="n">
        <v>0</v>
      </c>
      <c r="Z2416" s="437" t="n"/>
      <c r="AA2416" s="437" t="n"/>
      <c r="AB2416" s="437" t="n"/>
    </row>
    <row r="2417">
      <c r="A2417" s="437" t="n">
        <v>50</v>
      </c>
      <c r="B2417" s="437" t="n">
        <v>0</v>
      </c>
      <c r="C2417" s="437" t="n">
        <v>0</v>
      </c>
      <c r="D2417" s="437" t="n">
        <v>1</v>
      </c>
      <c r="E2417" s="437" t="n">
        <v>204</v>
      </c>
      <c r="F2417" s="437">
        <f>ROUND(Source!R2403,O2417)</f>
        <v/>
      </c>
      <c r="G2417" s="437" t="inlineStr">
        <is>
          <t>ЗПМ</t>
        </is>
      </c>
      <c r="H2417" s="437" t="inlineStr">
        <is>
          <t>ЗП машинистов</t>
        </is>
      </c>
      <c r="I2417" s="437" t="n"/>
      <c r="J2417" s="437" t="n"/>
      <c r="K2417" s="437" t="n">
        <v>204</v>
      </c>
      <c r="L2417" s="437" t="n">
        <v>13</v>
      </c>
      <c r="M2417" s="437" t="n">
        <v>3</v>
      </c>
      <c r="N2417" s="437" t="inlineStr"/>
      <c r="O2417" s="437" t="n">
        <v>0</v>
      </c>
      <c r="P2417" s="437" t="n"/>
      <c r="Q2417" s="437" t="n"/>
      <c r="R2417" s="437" t="n"/>
      <c r="S2417" s="437" t="n"/>
      <c r="T2417" s="437" t="n"/>
      <c r="U2417" s="437" t="n"/>
      <c r="V2417" s="437" t="n"/>
      <c r="W2417" s="437" t="n">
        <v>0</v>
      </c>
      <c r="X2417" s="437" t="n">
        <v>1</v>
      </c>
      <c r="Y2417" s="437" t="n">
        <v>0</v>
      </c>
      <c r="Z2417" s="437" t="n"/>
      <c r="AA2417" s="437" t="n"/>
      <c r="AB2417" s="437" t="n"/>
    </row>
    <row r="2418">
      <c r="A2418" s="437" t="n">
        <v>50</v>
      </c>
      <c r="B2418" s="437" t="n">
        <v>0</v>
      </c>
      <c r="C2418" s="437" t="n">
        <v>0</v>
      </c>
      <c r="D2418" s="437" t="n">
        <v>1</v>
      </c>
      <c r="E2418" s="437" t="n">
        <v>205</v>
      </c>
      <c r="F2418" s="437">
        <f>ROUND(Source!S2403,O2418)</f>
        <v/>
      </c>
      <c r="G2418" s="437" t="inlineStr">
        <is>
          <t>ОЗП</t>
        </is>
      </c>
      <c r="H2418" s="437" t="inlineStr">
        <is>
          <t>Основная ЗП рабочих</t>
        </is>
      </c>
      <c r="I2418" s="437" t="n"/>
      <c r="J2418" s="437" t="n"/>
      <c r="K2418" s="437" t="n">
        <v>205</v>
      </c>
      <c r="L2418" s="437" t="n">
        <v>14</v>
      </c>
      <c r="M2418" s="437" t="n">
        <v>3</v>
      </c>
      <c r="N2418" s="437" t="inlineStr"/>
      <c r="O2418" s="437" t="n">
        <v>0</v>
      </c>
      <c r="P2418" s="437" t="n"/>
      <c r="Q2418" s="437" t="n"/>
      <c r="R2418" s="437" t="n"/>
      <c r="S2418" s="437" t="n"/>
      <c r="T2418" s="437" t="n"/>
      <c r="U2418" s="437" t="n"/>
      <c r="V2418" s="437" t="n"/>
      <c r="W2418" s="437" t="n">
        <v>0</v>
      </c>
      <c r="X2418" s="437" t="n">
        <v>1</v>
      </c>
      <c r="Y2418" s="437" t="n">
        <v>0</v>
      </c>
      <c r="Z2418" s="437" t="n"/>
      <c r="AA2418" s="437" t="n"/>
      <c r="AB2418" s="437" t="n"/>
    </row>
    <row r="2419">
      <c r="A2419" s="437" t="n">
        <v>50</v>
      </c>
      <c r="B2419" s="437" t="n">
        <v>0</v>
      </c>
      <c r="C2419" s="437" t="n">
        <v>0</v>
      </c>
      <c r="D2419" s="437" t="n">
        <v>1</v>
      </c>
      <c r="E2419" s="437" t="n">
        <v>232</v>
      </c>
      <c r="F2419" s="437">
        <f>ROUND(Source!BC2403,O2419)</f>
        <v/>
      </c>
      <c r="G2419" s="437" t="inlineStr">
        <is>
          <t>ОЗПсНРиСП</t>
        </is>
      </c>
      <c r="H2419" s="437" t="inlineStr">
        <is>
          <t>Основная ЗП рабочих по ТСН-2001.16</t>
        </is>
      </c>
      <c r="I2419" s="437" t="n"/>
      <c r="J2419" s="437" t="n"/>
      <c r="K2419" s="437" t="n">
        <v>232</v>
      </c>
      <c r="L2419" s="437" t="n">
        <v>15</v>
      </c>
      <c r="M2419" s="437" t="n">
        <v>3</v>
      </c>
      <c r="N2419" s="437" t="inlineStr"/>
      <c r="O2419" s="437" t="n">
        <v>0</v>
      </c>
      <c r="P2419" s="437" t="n"/>
      <c r="Q2419" s="437" t="n"/>
      <c r="R2419" s="437" t="n"/>
      <c r="S2419" s="437" t="n"/>
      <c r="T2419" s="437" t="n"/>
      <c r="U2419" s="437" t="n"/>
      <c r="V2419" s="437" t="n"/>
      <c r="W2419" s="437" t="n">
        <v>0</v>
      </c>
      <c r="X2419" s="437" t="n">
        <v>1</v>
      </c>
      <c r="Y2419" s="437" t="n">
        <v>0</v>
      </c>
      <c r="Z2419" s="437" t="n"/>
      <c r="AA2419" s="437" t="n"/>
      <c r="AB2419" s="437" t="n"/>
    </row>
    <row r="2420">
      <c r="A2420" s="437" t="n">
        <v>50</v>
      </c>
      <c r="B2420" s="437" t="n">
        <v>0</v>
      </c>
      <c r="C2420" s="437" t="n">
        <v>0</v>
      </c>
      <c r="D2420" s="437" t="n">
        <v>1</v>
      </c>
      <c r="E2420" s="437" t="n">
        <v>214</v>
      </c>
      <c r="F2420" s="437">
        <f>ROUND(Source!AS2403,O2420)</f>
        <v/>
      </c>
      <c r="G2420" s="437" t="inlineStr">
        <is>
          <t>Строит</t>
        </is>
      </c>
      <c r="H2420" s="437" t="inlineStr">
        <is>
          <t>Строительные работы с НР и СП</t>
        </is>
      </c>
      <c r="I2420" s="437" t="n"/>
      <c r="J2420" s="437" t="n"/>
      <c r="K2420" s="437" t="n">
        <v>214</v>
      </c>
      <c r="L2420" s="437" t="n">
        <v>16</v>
      </c>
      <c r="M2420" s="437" t="n">
        <v>3</v>
      </c>
      <c r="N2420" s="437" t="inlineStr"/>
      <c r="O2420" s="437" t="n">
        <v>0</v>
      </c>
      <c r="P2420" s="437" t="n"/>
      <c r="Q2420" s="437" t="n"/>
      <c r="R2420" s="437" t="n"/>
      <c r="S2420" s="437" t="n"/>
      <c r="T2420" s="437" t="n"/>
      <c r="U2420" s="437" t="n"/>
      <c r="V2420" s="437" t="n"/>
      <c r="W2420" s="437" t="n">
        <v>0</v>
      </c>
      <c r="X2420" s="437" t="n">
        <v>1</v>
      </c>
      <c r="Y2420" s="437" t="n">
        <v>0</v>
      </c>
      <c r="Z2420" s="437" t="n"/>
      <c r="AA2420" s="437" t="n"/>
      <c r="AB2420" s="437" t="n"/>
    </row>
    <row r="2421">
      <c r="A2421" s="437" t="n">
        <v>50</v>
      </c>
      <c r="B2421" s="437" t="n">
        <v>0</v>
      </c>
      <c r="C2421" s="437" t="n">
        <v>0</v>
      </c>
      <c r="D2421" s="437" t="n">
        <v>1</v>
      </c>
      <c r="E2421" s="437" t="n">
        <v>215</v>
      </c>
      <c r="F2421" s="437">
        <f>ROUND(Source!AT2403,O2421)</f>
        <v/>
      </c>
      <c r="G2421" s="437" t="inlineStr">
        <is>
          <t>Монтаж</t>
        </is>
      </c>
      <c r="H2421" s="437" t="inlineStr">
        <is>
          <t>Монтажные работы с НР и СП</t>
        </is>
      </c>
      <c r="I2421" s="437" t="n"/>
      <c r="J2421" s="437" t="n"/>
      <c r="K2421" s="437" t="n">
        <v>215</v>
      </c>
      <c r="L2421" s="437" t="n">
        <v>17</v>
      </c>
      <c r="M2421" s="437" t="n">
        <v>3</v>
      </c>
      <c r="N2421" s="437" t="inlineStr"/>
      <c r="O2421" s="437" t="n">
        <v>0</v>
      </c>
      <c r="P2421" s="437" t="n"/>
      <c r="Q2421" s="437" t="n"/>
      <c r="R2421" s="437" t="n"/>
      <c r="S2421" s="437" t="n"/>
      <c r="T2421" s="437" t="n"/>
      <c r="U2421" s="437" t="n"/>
      <c r="V2421" s="437" t="n"/>
      <c r="W2421" s="437" t="n">
        <v>0</v>
      </c>
      <c r="X2421" s="437" t="n">
        <v>1</v>
      </c>
      <c r="Y2421" s="437" t="n">
        <v>0</v>
      </c>
      <c r="Z2421" s="437" t="n"/>
      <c r="AA2421" s="437" t="n"/>
      <c r="AB2421" s="437" t="n"/>
    </row>
    <row r="2422">
      <c r="A2422" s="437" t="n">
        <v>50</v>
      </c>
      <c r="B2422" s="437" t="n">
        <v>0</v>
      </c>
      <c r="C2422" s="437" t="n">
        <v>0</v>
      </c>
      <c r="D2422" s="437" t="n">
        <v>1</v>
      </c>
      <c r="E2422" s="437" t="n">
        <v>217</v>
      </c>
      <c r="F2422" s="437">
        <f>ROUND(Source!AU2403,O2422)</f>
        <v/>
      </c>
      <c r="G2422" s="437" t="inlineStr">
        <is>
          <t>Прочие</t>
        </is>
      </c>
      <c r="H2422" s="437" t="inlineStr">
        <is>
          <t>Прочие работы с НР и СП</t>
        </is>
      </c>
      <c r="I2422" s="437" t="n"/>
      <c r="J2422" s="437" t="n"/>
      <c r="K2422" s="437" t="n">
        <v>217</v>
      </c>
      <c r="L2422" s="437" t="n">
        <v>18</v>
      </c>
      <c r="M2422" s="437" t="n">
        <v>3</v>
      </c>
      <c r="N2422" s="437" t="inlineStr"/>
      <c r="O2422" s="437" t="n">
        <v>0</v>
      </c>
      <c r="P2422" s="437" t="n"/>
      <c r="Q2422" s="437" t="n"/>
      <c r="R2422" s="437" t="n"/>
      <c r="S2422" s="437" t="n"/>
      <c r="T2422" s="437" t="n"/>
      <c r="U2422" s="437" t="n"/>
      <c r="V2422" s="437" t="n"/>
      <c r="W2422" s="437" t="n">
        <v>0</v>
      </c>
      <c r="X2422" s="437" t="n">
        <v>1</v>
      </c>
      <c r="Y2422" s="437" t="n">
        <v>0</v>
      </c>
      <c r="Z2422" s="437" t="n"/>
      <c r="AA2422" s="437" t="n"/>
      <c r="AB2422" s="437" t="n"/>
    </row>
    <row r="2423">
      <c r="A2423" s="437" t="n">
        <v>50</v>
      </c>
      <c r="B2423" s="437" t="n">
        <v>0</v>
      </c>
      <c r="C2423" s="437" t="n">
        <v>0</v>
      </c>
      <c r="D2423" s="437" t="n">
        <v>1</v>
      </c>
      <c r="E2423" s="437" t="n">
        <v>230</v>
      </c>
      <c r="F2423" s="437">
        <f>ROUND(Source!BA2403,O2423)</f>
        <v/>
      </c>
      <c r="G2423" s="437" t="inlineStr">
        <is>
          <t>ПрочиеЗатр</t>
        </is>
      </c>
      <c r="H2423" s="437" t="inlineStr">
        <is>
          <t>Прочие затраты по ТСН-2001.16</t>
        </is>
      </c>
      <c r="I2423" s="437" t="n"/>
      <c r="J2423" s="437" t="n"/>
      <c r="K2423" s="437" t="n">
        <v>230</v>
      </c>
      <c r="L2423" s="437" t="n">
        <v>19</v>
      </c>
      <c r="M2423" s="437" t="n">
        <v>3</v>
      </c>
      <c r="N2423" s="437" t="inlineStr"/>
      <c r="O2423" s="437" t="n">
        <v>0</v>
      </c>
      <c r="P2423" s="437" t="n"/>
      <c r="Q2423" s="437" t="n"/>
      <c r="R2423" s="437" t="n"/>
      <c r="S2423" s="437" t="n"/>
      <c r="T2423" s="437" t="n"/>
      <c r="U2423" s="437" t="n"/>
      <c r="V2423" s="437" t="n"/>
      <c r="W2423" s="437" t="n">
        <v>0</v>
      </c>
      <c r="X2423" s="437" t="n">
        <v>1</v>
      </c>
      <c r="Y2423" s="437" t="n">
        <v>0</v>
      </c>
      <c r="Z2423" s="437" t="n"/>
      <c r="AA2423" s="437" t="n"/>
      <c r="AB2423" s="437" t="n"/>
    </row>
    <row r="2424">
      <c r="A2424" s="437" t="n">
        <v>50</v>
      </c>
      <c r="B2424" s="437" t="n">
        <v>0</v>
      </c>
      <c r="C2424" s="437" t="n">
        <v>0</v>
      </c>
      <c r="D2424" s="437" t="n">
        <v>1</v>
      </c>
      <c r="E2424" s="437" t="n">
        <v>206</v>
      </c>
      <c r="F2424" s="437">
        <f>ROUND(Source!T2403,O2424)</f>
        <v/>
      </c>
      <c r="G2424" s="437" t="inlineStr">
        <is>
          <t>ВозврМат</t>
        </is>
      </c>
      <c r="H2424" s="437" t="inlineStr">
        <is>
          <t>Возврат материалов</t>
        </is>
      </c>
      <c r="I2424" s="437" t="n"/>
      <c r="J2424" s="437" t="n"/>
      <c r="K2424" s="437" t="n">
        <v>206</v>
      </c>
      <c r="L2424" s="437" t="n">
        <v>20</v>
      </c>
      <c r="M2424" s="437" t="n">
        <v>3</v>
      </c>
      <c r="N2424" s="437" t="inlineStr"/>
      <c r="O2424" s="437" t="n">
        <v>0</v>
      </c>
      <c r="P2424" s="437" t="n"/>
      <c r="Q2424" s="437" t="n"/>
      <c r="R2424" s="437" t="n"/>
      <c r="S2424" s="437" t="n"/>
      <c r="T2424" s="437" t="n"/>
      <c r="U2424" s="437" t="n"/>
      <c r="V2424" s="437" t="n"/>
      <c r="W2424" s="437" t="n">
        <v>0</v>
      </c>
      <c r="X2424" s="437" t="n">
        <v>1</v>
      </c>
      <c r="Y2424" s="437" t="n">
        <v>0</v>
      </c>
      <c r="Z2424" s="437" t="n"/>
      <c r="AA2424" s="437" t="n"/>
      <c r="AB2424" s="437" t="n"/>
    </row>
    <row r="2425">
      <c r="A2425" s="437" t="n">
        <v>50</v>
      </c>
      <c r="B2425" s="437" t="n">
        <v>0</v>
      </c>
      <c r="C2425" s="437" t="n">
        <v>0</v>
      </c>
      <c r="D2425" s="437" t="n">
        <v>1</v>
      </c>
      <c r="E2425" s="437" t="n">
        <v>207</v>
      </c>
      <c r="F2425" s="437">
        <f>ROUND(Source!U2403,O2425)</f>
        <v/>
      </c>
      <c r="G2425" s="437" t="inlineStr">
        <is>
          <t>ТрудСтр</t>
        </is>
      </c>
      <c r="H2425" s="437" t="inlineStr">
        <is>
          <t>Трудозатраты строителей</t>
        </is>
      </c>
      <c r="I2425" s="437" t="n"/>
      <c r="J2425" s="437" t="n"/>
      <c r="K2425" s="437" t="n">
        <v>207</v>
      </c>
      <c r="L2425" s="437" t="n">
        <v>21</v>
      </c>
      <c r="M2425" s="437" t="n">
        <v>3</v>
      </c>
      <c r="N2425" s="437" t="inlineStr"/>
      <c r="O2425" s="437" t="n">
        <v>7</v>
      </c>
      <c r="P2425" s="437" t="n"/>
      <c r="Q2425" s="437" t="n"/>
      <c r="R2425" s="437" t="n"/>
      <c r="S2425" s="437" t="n"/>
      <c r="T2425" s="437" t="n"/>
      <c r="U2425" s="437" t="n"/>
      <c r="V2425" s="437" t="n"/>
      <c r="W2425" s="437" t="n">
        <v>0</v>
      </c>
      <c r="X2425" s="437" t="n">
        <v>1</v>
      </c>
      <c r="Y2425" s="437" t="n">
        <v>0</v>
      </c>
      <c r="Z2425" s="437" t="n"/>
      <c r="AA2425" s="437" t="n"/>
      <c r="AB2425" s="437" t="n"/>
    </row>
    <row r="2426">
      <c r="A2426" s="437" t="n">
        <v>50</v>
      </c>
      <c r="B2426" s="437" t="n">
        <v>0</v>
      </c>
      <c r="C2426" s="437" t="n">
        <v>0</v>
      </c>
      <c r="D2426" s="437" t="n">
        <v>1</v>
      </c>
      <c r="E2426" s="437" t="n">
        <v>208</v>
      </c>
      <c r="F2426" s="437">
        <f>ROUND(Source!V2403,O2426)</f>
        <v/>
      </c>
      <c r="G2426" s="437" t="inlineStr">
        <is>
          <t>ТрудМаш</t>
        </is>
      </c>
      <c r="H2426" s="437" t="inlineStr">
        <is>
          <t>Трудозатраты машинистов</t>
        </is>
      </c>
      <c r="I2426" s="437" t="n"/>
      <c r="J2426" s="437" t="n"/>
      <c r="K2426" s="437" t="n">
        <v>208</v>
      </c>
      <c r="L2426" s="437" t="n">
        <v>22</v>
      </c>
      <c r="M2426" s="437" t="n">
        <v>3</v>
      </c>
      <c r="N2426" s="437" t="inlineStr"/>
      <c r="O2426" s="437" t="n">
        <v>7</v>
      </c>
      <c r="P2426" s="437" t="n"/>
      <c r="Q2426" s="437" t="n"/>
      <c r="R2426" s="437" t="n"/>
      <c r="S2426" s="437" t="n"/>
      <c r="T2426" s="437" t="n"/>
      <c r="U2426" s="437" t="n"/>
      <c r="V2426" s="437" t="n"/>
      <c r="W2426" s="437" t="n">
        <v>0</v>
      </c>
      <c r="X2426" s="437" t="n">
        <v>1</v>
      </c>
      <c r="Y2426" s="437" t="n">
        <v>0</v>
      </c>
      <c r="Z2426" s="437" t="n"/>
      <c r="AA2426" s="437" t="n"/>
      <c r="AB2426" s="437" t="n"/>
    </row>
    <row r="2427">
      <c r="A2427" s="437" t="n">
        <v>50</v>
      </c>
      <c r="B2427" s="437" t="n">
        <v>0</v>
      </c>
      <c r="C2427" s="437" t="n">
        <v>0</v>
      </c>
      <c r="D2427" s="437" t="n">
        <v>1</v>
      </c>
      <c r="E2427" s="437" t="n">
        <v>209</v>
      </c>
      <c r="F2427" s="437">
        <f>ROUND(Source!W2403,O2427)</f>
        <v/>
      </c>
      <c r="G2427" s="437" t="inlineStr">
        <is>
          <t>ТранспМат</t>
        </is>
      </c>
      <c r="H2427" s="437" t="inlineStr">
        <is>
          <t>Транспорт материалов</t>
        </is>
      </c>
      <c r="I2427" s="437" t="n"/>
      <c r="J2427" s="437" t="n"/>
      <c r="K2427" s="437" t="n">
        <v>209</v>
      </c>
      <c r="L2427" s="437" t="n">
        <v>23</v>
      </c>
      <c r="M2427" s="437" t="n">
        <v>3</v>
      </c>
      <c r="N2427" s="437" t="inlineStr"/>
      <c r="O2427" s="437" t="n">
        <v>0</v>
      </c>
      <c r="P2427" s="437" t="n"/>
      <c r="Q2427" s="437" t="n"/>
      <c r="R2427" s="437" t="n"/>
      <c r="S2427" s="437" t="n"/>
      <c r="T2427" s="437" t="n"/>
      <c r="U2427" s="437" t="n"/>
      <c r="V2427" s="437" t="n"/>
      <c r="W2427" s="437" t="n">
        <v>0</v>
      </c>
      <c r="X2427" s="437" t="n">
        <v>1</v>
      </c>
      <c r="Y2427" s="437" t="n">
        <v>0</v>
      </c>
      <c r="Z2427" s="437" t="n"/>
      <c r="AA2427" s="437" t="n"/>
      <c r="AB2427" s="437" t="n"/>
    </row>
    <row r="2428">
      <c r="A2428" s="437" t="n">
        <v>50</v>
      </c>
      <c r="B2428" s="437" t="n">
        <v>0</v>
      </c>
      <c r="C2428" s="437" t="n">
        <v>0</v>
      </c>
      <c r="D2428" s="437" t="n">
        <v>1</v>
      </c>
      <c r="E2428" s="437" t="n">
        <v>233</v>
      </c>
      <c r="F2428" s="437">
        <f>ROUND(Source!BD2403,O2428)</f>
        <v/>
      </c>
      <c r="G2428" s="437" t="inlineStr">
        <is>
          <t>Перевозка</t>
        </is>
      </c>
      <c r="H2428" s="437" t="inlineStr">
        <is>
          <t>Перевозка грузов</t>
        </is>
      </c>
      <c r="I2428" s="437" t="n"/>
      <c r="J2428" s="437" t="n"/>
      <c r="K2428" s="437" t="n">
        <v>233</v>
      </c>
      <c r="L2428" s="437" t="n">
        <v>24</v>
      </c>
      <c r="M2428" s="437" t="n">
        <v>3</v>
      </c>
      <c r="N2428" s="437" t="inlineStr"/>
      <c r="O2428" s="437" t="n">
        <v>0</v>
      </c>
      <c r="P2428" s="437" t="n"/>
      <c r="Q2428" s="437" t="n"/>
      <c r="R2428" s="437" t="n"/>
      <c r="S2428" s="437" t="n"/>
      <c r="T2428" s="437" t="n"/>
      <c r="U2428" s="437" t="n"/>
      <c r="V2428" s="437" t="n"/>
      <c r="W2428" s="437" t="n">
        <v>0</v>
      </c>
      <c r="X2428" s="437" t="n">
        <v>1</v>
      </c>
      <c r="Y2428" s="437" t="n">
        <v>0</v>
      </c>
      <c r="Z2428" s="437" t="n"/>
      <c r="AA2428" s="437" t="n"/>
      <c r="AB2428" s="437" t="n"/>
    </row>
    <row r="2429">
      <c r="A2429" s="437" t="n">
        <v>50</v>
      </c>
      <c r="B2429" s="437" t="n">
        <v>0</v>
      </c>
      <c r="C2429" s="437" t="n">
        <v>0</v>
      </c>
      <c r="D2429" s="437" t="n">
        <v>1</v>
      </c>
      <c r="E2429" s="437" t="n">
        <v>210</v>
      </c>
      <c r="F2429" s="437">
        <f>ROUND(Source!X2403,O2429)</f>
        <v/>
      </c>
      <c r="G2429" s="437" t="inlineStr">
        <is>
          <t>НР</t>
        </is>
      </c>
      <c r="H2429" s="437" t="inlineStr">
        <is>
          <t>Накладные расходы</t>
        </is>
      </c>
      <c r="I2429" s="437" t="n"/>
      <c r="J2429" s="437" t="n"/>
      <c r="K2429" s="437" t="n">
        <v>210</v>
      </c>
      <c r="L2429" s="437" t="n">
        <v>25</v>
      </c>
      <c r="M2429" s="437" t="n">
        <v>3</v>
      </c>
      <c r="N2429" s="437" t="inlineStr"/>
      <c r="O2429" s="437" t="n">
        <v>0</v>
      </c>
      <c r="P2429" s="437" t="n"/>
      <c r="Q2429" s="437" t="n"/>
      <c r="R2429" s="437" t="n"/>
      <c r="S2429" s="437" t="n"/>
      <c r="T2429" s="437" t="n"/>
      <c r="U2429" s="437" t="n"/>
      <c r="V2429" s="437" t="n"/>
      <c r="W2429" s="437" t="n">
        <v>0</v>
      </c>
      <c r="X2429" s="437" t="n">
        <v>1</v>
      </c>
      <c r="Y2429" s="437" t="n">
        <v>0</v>
      </c>
      <c r="Z2429" s="437" t="n"/>
      <c r="AA2429" s="437" t="n"/>
      <c r="AB2429" s="437" t="n"/>
    </row>
    <row r="2430">
      <c r="A2430" s="437" t="n">
        <v>50</v>
      </c>
      <c r="B2430" s="437" t="n">
        <v>0</v>
      </c>
      <c r="C2430" s="437" t="n">
        <v>0</v>
      </c>
      <c r="D2430" s="437" t="n">
        <v>1</v>
      </c>
      <c r="E2430" s="437" t="n">
        <v>211</v>
      </c>
      <c r="F2430" s="437">
        <f>ROUND(Source!Y2403,O2430)</f>
        <v/>
      </c>
      <c r="G2430" s="437" t="inlineStr">
        <is>
          <t>СмПриб</t>
        </is>
      </c>
      <c r="H2430" s="437" t="inlineStr">
        <is>
          <t>Сметная прибыль</t>
        </is>
      </c>
      <c r="I2430" s="437" t="n"/>
      <c r="J2430" s="437" t="n"/>
      <c r="K2430" s="437" t="n">
        <v>211</v>
      </c>
      <c r="L2430" s="437" t="n">
        <v>26</v>
      </c>
      <c r="M2430" s="437" t="n">
        <v>3</v>
      </c>
      <c r="N2430" s="437" t="inlineStr"/>
      <c r="O2430" s="437" t="n">
        <v>0</v>
      </c>
      <c r="P2430" s="437" t="n"/>
      <c r="Q2430" s="437" t="n"/>
      <c r="R2430" s="437" t="n"/>
      <c r="S2430" s="437" t="n"/>
      <c r="T2430" s="437" t="n"/>
      <c r="U2430" s="437" t="n"/>
      <c r="V2430" s="437" t="n"/>
      <c r="W2430" s="437" t="n">
        <v>0</v>
      </c>
      <c r="X2430" s="437" t="n">
        <v>1</v>
      </c>
      <c r="Y2430" s="437" t="n">
        <v>0</v>
      </c>
      <c r="Z2430" s="437" t="n"/>
      <c r="AA2430" s="437" t="n"/>
      <c r="AB2430" s="437" t="n"/>
    </row>
    <row r="2431">
      <c r="A2431" s="437" t="n">
        <v>50</v>
      </c>
      <c r="B2431" s="437" t="n">
        <v>0</v>
      </c>
      <c r="C2431" s="437" t="n">
        <v>0</v>
      </c>
      <c r="D2431" s="437" t="n">
        <v>1</v>
      </c>
      <c r="E2431" s="437" t="n">
        <v>224</v>
      </c>
      <c r="F2431" s="437">
        <f>ROUND(Source!AR2403,O2431)</f>
        <v/>
      </c>
      <c r="G2431" s="437" t="inlineStr">
        <is>
          <t>Всего</t>
        </is>
      </c>
      <c r="H2431" s="437" t="inlineStr">
        <is>
          <t>Всего с НР и СП</t>
        </is>
      </c>
      <c r="I2431" s="437" t="n"/>
      <c r="J2431" s="437" t="n"/>
      <c r="K2431" s="437" t="n">
        <v>224</v>
      </c>
      <c r="L2431" s="437" t="n">
        <v>27</v>
      </c>
      <c r="M2431" s="437" t="n">
        <v>3</v>
      </c>
      <c r="N2431" s="437" t="inlineStr"/>
      <c r="O2431" s="437" t="n">
        <v>0</v>
      </c>
      <c r="P2431" s="437" t="n"/>
      <c r="Q2431" s="437" t="n"/>
      <c r="R2431" s="437" t="n"/>
      <c r="S2431" s="437" t="n"/>
      <c r="T2431" s="437" t="n"/>
      <c r="U2431" s="437" t="n"/>
      <c r="V2431" s="437" t="n"/>
      <c r="W2431" s="437" t="n">
        <v>0</v>
      </c>
      <c r="X2431" s="437" t="n">
        <v>1</v>
      </c>
      <c r="Y2431" s="437" t="n">
        <v>0</v>
      </c>
      <c r="Z2431" s="437" t="n"/>
      <c r="AA2431" s="437" t="n"/>
      <c r="AB2431" s="437" t="n"/>
    </row>
    <row r="2432">
      <c r="A2432" s="437" t="n">
        <v>50</v>
      </c>
      <c r="B2432" s="437" t="n">
        <v>0</v>
      </c>
      <c r="C2432" s="437" t="n">
        <v>0</v>
      </c>
      <c r="D2432" s="437" t="n">
        <v>2</v>
      </c>
      <c r="E2432" s="437" t="n">
        <v>0</v>
      </c>
      <c r="F2432" s="437">
        <f>ROUND(F2431,O2432)</f>
        <v/>
      </c>
      <c r="G2432" s="437" t="inlineStr">
        <is>
          <t>и1</t>
        </is>
      </c>
      <c r="H2432" s="437" t="inlineStr">
        <is>
          <t>Итого</t>
        </is>
      </c>
      <c r="I2432" s="437" t="n"/>
      <c r="J2432" s="437" t="n"/>
      <c r="K2432" s="437" t="n">
        <v>212</v>
      </c>
      <c r="L2432" s="437" t="n">
        <v>28</v>
      </c>
      <c r="M2432" s="437" t="n">
        <v>0</v>
      </c>
      <c r="N2432" s="437" t="inlineStr"/>
      <c r="O2432" s="437" t="n">
        <v>0</v>
      </c>
      <c r="P2432" s="437" t="n"/>
      <c r="Q2432" s="437" t="n"/>
      <c r="R2432" s="437" t="n"/>
      <c r="S2432" s="437" t="n"/>
      <c r="T2432" s="437" t="n"/>
      <c r="U2432" s="437" t="n"/>
      <c r="V2432" s="437" t="n"/>
      <c r="W2432" s="437" t="n">
        <v>0</v>
      </c>
      <c r="X2432" s="437" t="n">
        <v>1</v>
      </c>
      <c r="Y2432" s="437" t="n">
        <v>0</v>
      </c>
      <c r="Z2432" s="437" t="n"/>
      <c r="AA2432" s="437" t="n"/>
      <c r="AB2432" s="437" t="n"/>
    </row>
    <row r="2433">
      <c r="A2433" s="437" t="n">
        <v>50</v>
      </c>
      <c r="B2433" s="437" t="n">
        <v>0</v>
      </c>
      <c r="C2433" s="437" t="n">
        <v>0</v>
      </c>
      <c r="D2433" s="437" t="n">
        <v>2</v>
      </c>
      <c r="E2433" s="437" t="n">
        <v>0</v>
      </c>
      <c r="F2433" s="437">
        <f>ROUND(F2432*0.22,O2433)</f>
        <v/>
      </c>
      <c r="G2433" s="437" t="inlineStr">
        <is>
          <t>и2</t>
        </is>
      </c>
      <c r="H2433" s="437" t="inlineStr">
        <is>
          <t>НДС 22%</t>
        </is>
      </c>
      <c r="I2433" s="437" t="n"/>
      <c r="J2433" s="437" t="n"/>
      <c r="K2433" s="437" t="n">
        <v>212</v>
      </c>
      <c r="L2433" s="437" t="n">
        <v>29</v>
      </c>
      <c r="M2433" s="437" t="n">
        <v>0</v>
      </c>
      <c r="N2433" s="437" t="inlineStr"/>
      <c r="O2433" s="437" t="n">
        <v>0</v>
      </c>
      <c r="P2433" s="437" t="n"/>
      <c r="Q2433" s="437" t="n"/>
      <c r="R2433" s="437" t="n"/>
      <c r="S2433" s="437" t="n"/>
      <c r="T2433" s="437" t="n"/>
      <c r="U2433" s="437" t="n"/>
      <c r="V2433" s="437" t="n"/>
      <c r="W2433" s="437" t="n">
        <v>0</v>
      </c>
      <c r="X2433" s="437" t="n">
        <v>1</v>
      </c>
      <c r="Y2433" s="437" t="n">
        <v>0</v>
      </c>
      <c r="Z2433" s="437" t="n"/>
      <c r="AA2433" s="437" t="n"/>
      <c r="AB2433" s="437" t="n"/>
    </row>
    <row r="2434">
      <c r="A2434" s="437" t="n">
        <v>50</v>
      </c>
      <c r="B2434" s="437" t="n">
        <v>0</v>
      </c>
      <c r="C2434" s="437" t="n">
        <v>0</v>
      </c>
      <c r="D2434" s="437" t="n">
        <v>2</v>
      </c>
      <c r="E2434" s="437" t="n">
        <v>213</v>
      </c>
      <c r="F2434" s="437">
        <f>ROUND(F2432+F2433,O2434)</f>
        <v/>
      </c>
      <c r="G2434" s="437" t="inlineStr">
        <is>
          <t>и3</t>
        </is>
      </c>
      <c r="H2434" s="437" t="inlineStr">
        <is>
          <t>Всего</t>
        </is>
      </c>
      <c r="I2434" s="437" t="n"/>
      <c r="J2434" s="437" t="n"/>
      <c r="K2434" s="437" t="n">
        <v>212</v>
      </c>
      <c r="L2434" s="437" t="n">
        <v>30</v>
      </c>
      <c r="M2434" s="437" t="n">
        <v>0</v>
      </c>
      <c r="N2434" s="437" t="inlineStr"/>
      <c r="O2434" s="437" t="n">
        <v>0</v>
      </c>
      <c r="P2434" s="437" t="n"/>
      <c r="Q2434" s="437" t="n"/>
      <c r="R2434" s="437" t="n"/>
      <c r="S2434" s="437" t="n"/>
      <c r="T2434" s="437" t="n"/>
      <c r="U2434" s="437" t="n"/>
      <c r="V2434" s="437" t="n"/>
      <c r="W2434" s="437" t="n">
        <v>0</v>
      </c>
      <c r="X2434" s="437" t="n">
        <v>1</v>
      </c>
      <c r="Y2434" s="437" t="n">
        <v>0</v>
      </c>
      <c r="Z2434" s="437" t="n"/>
      <c r="AA2434" s="437" t="n"/>
      <c r="AB2434" s="437" t="n"/>
    </row>
    <row r="2435"/>
    <row r="2436">
      <c r="A2436" s="434" t="n">
        <v>3</v>
      </c>
      <c r="B2436" s="434" t="n">
        <v>0</v>
      </c>
      <c r="C2436" s="434" t="n"/>
      <c r="D2436" s="434">
        <f>ROW(A2455)</f>
        <v/>
      </c>
      <c r="E2436" s="434" t="n"/>
      <c r="F2436" s="434" t="inlineStr">
        <is>
          <t>Новая локальная смета</t>
        </is>
      </c>
      <c r="G2436" s="434" t="inlineStr">
        <is>
          <t>Первомайская 19</t>
        </is>
      </c>
      <c r="H2436" s="434" t="inlineStr"/>
      <c r="I2436" s="434" t="n">
        <v>0</v>
      </c>
      <c r="J2436" s="434" t="inlineStr"/>
      <c r="K2436" s="434" t="n">
        <v>0</v>
      </c>
      <c r="L2436" s="434" t="inlineStr">
        <is>
          <t>Новая локальная смета</t>
        </is>
      </c>
      <c r="M2436" s="434" t="inlineStr"/>
      <c r="N2436" s="434" t="n"/>
      <c r="O2436" s="434" t="n"/>
      <c r="P2436" s="434" t="n"/>
      <c r="Q2436" s="434" t="n"/>
      <c r="R2436" s="434" t="n"/>
      <c r="S2436" s="434" t="n">
        <v>0</v>
      </c>
      <c r="T2436" s="434" t="n"/>
      <c r="U2436" s="434" t="inlineStr"/>
      <c r="V2436" s="434" t="n">
        <v>0</v>
      </c>
      <c r="W2436" s="434" t="n"/>
      <c r="X2436" s="434" t="n"/>
      <c r="Y2436" s="434" t="n"/>
      <c r="Z2436" s="434" t="n"/>
      <c r="AA2436" s="434" t="n"/>
      <c r="AB2436" s="434" t="inlineStr"/>
      <c r="AC2436" s="434" t="inlineStr"/>
      <c r="AD2436" s="434" t="inlineStr"/>
      <c r="AE2436" s="434" t="inlineStr"/>
      <c r="AF2436" s="434" t="inlineStr"/>
      <c r="AG2436" s="434" t="inlineStr"/>
      <c r="AH2436" s="434" t="n"/>
      <c r="AI2436" s="434" t="n"/>
      <c r="AJ2436" s="434" t="n"/>
      <c r="AK2436" s="434" t="n"/>
      <c r="AL2436" s="434" t="n"/>
      <c r="AM2436" s="434" t="n"/>
      <c r="AN2436" s="434" t="n"/>
      <c r="AO2436" s="434" t="n"/>
      <c r="AP2436" s="434" t="inlineStr"/>
      <c r="AQ2436" s="434" t="inlineStr"/>
      <c r="AR2436" s="434" t="inlineStr"/>
      <c r="AS2436" s="434" t="n"/>
      <c r="AT2436" s="434" t="n"/>
      <c r="AU2436" s="434" t="n"/>
      <c r="AV2436" s="434" t="n"/>
      <c r="AW2436" s="434" t="n"/>
      <c r="AX2436" s="434" t="n"/>
      <c r="AY2436" s="434" t="n"/>
      <c r="AZ2436" s="434" t="inlineStr"/>
      <c r="BA2436" s="434" t="n"/>
      <c r="BB2436" s="434" t="inlineStr"/>
      <c r="BC2436" s="434" t="inlineStr"/>
      <c r="BD2436" s="434" t="inlineStr"/>
      <c r="BE2436" s="434" t="inlineStr"/>
      <c r="BF2436" s="434" t="inlineStr"/>
      <c r="BG2436" s="434" t="inlineStr"/>
      <c r="BH2436" s="434" t="inlineStr"/>
      <c r="BI2436" s="434" t="inlineStr"/>
      <c r="BJ2436" s="434" t="inlineStr"/>
      <c r="BK2436" s="434" t="inlineStr"/>
      <c r="BL2436" s="434" t="inlineStr"/>
      <c r="BM2436" s="434" t="inlineStr"/>
      <c r="BN2436" s="434" t="inlineStr"/>
      <c r="BO2436" s="434" t="inlineStr"/>
      <c r="BP2436" s="434" t="inlineStr"/>
      <c r="BQ2436" s="434" t="n"/>
      <c r="BR2436" s="434" t="n"/>
      <c r="BS2436" s="434" t="n"/>
      <c r="BT2436" s="434" t="n"/>
      <c r="BU2436" s="434" t="n"/>
      <c r="BV2436" s="434" t="n"/>
      <c r="BW2436" s="434" t="n"/>
      <c r="BX2436" s="434" t="n">
        <v>0</v>
      </c>
      <c r="BY2436" s="434" t="n"/>
      <c r="BZ2436" s="434" t="n"/>
      <c r="CA2436" s="434" t="n"/>
      <c r="CB2436" s="434" t="n"/>
      <c r="CC2436" s="434" t="n"/>
      <c r="CD2436" s="434" t="n"/>
      <c r="CE2436" s="434" t="n"/>
      <c r="CF2436" s="434" t="n">
        <v>0</v>
      </c>
      <c r="CG2436" s="434" t="n">
        <v>0</v>
      </c>
      <c r="CH2436" s="434" t="n"/>
      <c r="CI2436" s="434" t="inlineStr"/>
      <c r="CJ2436" s="434" t="inlineStr"/>
      <c r="CK2436" t="inlineStr"/>
      <c r="CL2436" t="inlineStr"/>
      <c r="CM2436" t="inlineStr"/>
      <c r="CN2436" t="inlineStr"/>
      <c r="CO2436" t="inlineStr"/>
      <c r="CP2436" t="inlineStr"/>
      <c r="CQ2436" t="inlineStr"/>
    </row>
    <row r="2437"/>
    <row r="2438">
      <c r="A2438" s="435" t="n">
        <v>52</v>
      </c>
      <c r="B2438" s="435">
        <f>B2455</f>
        <v/>
      </c>
      <c r="C2438" s="435">
        <f>C2455</f>
        <v/>
      </c>
      <c r="D2438" s="435">
        <f>D2455</f>
        <v/>
      </c>
      <c r="E2438" s="435">
        <f>E2455</f>
        <v/>
      </c>
      <c r="F2438" s="435">
        <f>F2455</f>
        <v/>
      </c>
      <c r="G2438" s="435">
        <f>G2455</f>
        <v/>
      </c>
      <c r="H2438" s="435" t="n"/>
      <c r="I2438" s="435" t="n"/>
      <c r="J2438" s="435" t="n"/>
      <c r="K2438" s="435" t="n"/>
      <c r="L2438" s="435" t="n"/>
      <c r="M2438" s="435" t="n"/>
      <c r="N2438" s="435" t="n"/>
      <c r="O2438" s="435">
        <f>O2455</f>
        <v/>
      </c>
      <c r="P2438" s="435">
        <f>P2455</f>
        <v/>
      </c>
      <c r="Q2438" s="435">
        <f>Q2455</f>
        <v/>
      </c>
      <c r="R2438" s="435">
        <f>R2455</f>
        <v/>
      </c>
      <c r="S2438" s="435">
        <f>S2455</f>
        <v/>
      </c>
      <c r="T2438" s="435">
        <f>T2455</f>
        <v/>
      </c>
      <c r="U2438" s="435">
        <f>U2455</f>
        <v/>
      </c>
      <c r="V2438" s="435">
        <f>V2455</f>
        <v/>
      </c>
      <c r="W2438" s="435">
        <f>W2455</f>
        <v/>
      </c>
      <c r="X2438" s="435">
        <f>X2455</f>
        <v/>
      </c>
      <c r="Y2438" s="435">
        <f>Y2455</f>
        <v/>
      </c>
      <c r="Z2438" s="435">
        <f>Z2455</f>
        <v/>
      </c>
      <c r="AA2438" s="435">
        <f>AA2455</f>
        <v/>
      </c>
      <c r="AB2438" s="435">
        <f>AB2455</f>
        <v/>
      </c>
      <c r="AC2438" s="435">
        <f>AC2455</f>
        <v/>
      </c>
      <c r="AD2438" s="435">
        <f>AD2455</f>
        <v/>
      </c>
      <c r="AE2438" s="435">
        <f>AE2455</f>
        <v/>
      </c>
      <c r="AF2438" s="435">
        <f>AF2455</f>
        <v/>
      </c>
      <c r="AG2438" s="435">
        <f>AG2455</f>
        <v/>
      </c>
      <c r="AH2438" s="435">
        <f>AH2455</f>
        <v/>
      </c>
      <c r="AI2438" s="435">
        <f>AI2455</f>
        <v/>
      </c>
      <c r="AJ2438" s="435">
        <f>AJ2455</f>
        <v/>
      </c>
      <c r="AK2438" s="435">
        <f>AK2455</f>
        <v/>
      </c>
      <c r="AL2438" s="435">
        <f>AL2455</f>
        <v/>
      </c>
      <c r="AM2438" s="435">
        <f>AM2455</f>
        <v/>
      </c>
      <c r="AN2438" s="435">
        <f>AN2455</f>
        <v/>
      </c>
      <c r="AO2438" s="435">
        <f>AO2455</f>
        <v/>
      </c>
      <c r="AP2438" s="435">
        <f>AP2455</f>
        <v/>
      </c>
      <c r="AQ2438" s="435">
        <f>AQ2455</f>
        <v/>
      </c>
      <c r="AR2438" s="435">
        <f>AR2455</f>
        <v/>
      </c>
      <c r="AS2438" s="435">
        <f>AS2455</f>
        <v/>
      </c>
      <c r="AT2438" s="435">
        <f>AT2455</f>
        <v/>
      </c>
      <c r="AU2438" s="435">
        <f>AU2455</f>
        <v/>
      </c>
      <c r="AV2438" s="435">
        <f>AV2455</f>
        <v/>
      </c>
      <c r="AW2438" s="435">
        <f>AW2455</f>
        <v/>
      </c>
      <c r="AX2438" s="435">
        <f>AX2455</f>
        <v/>
      </c>
      <c r="AY2438" s="435">
        <f>AY2455</f>
        <v/>
      </c>
      <c r="AZ2438" s="435">
        <f>AZ2455</f>
        <v/>
      </c>
      <c r="BA2438" s="435">
        <f>BA2455</f>
        <v/>
      </c>
      <c r="BB2438" s="435">
        <f>BB2455</f>
        <v/>
      </c>
      <c r="BC2438" s="435">
        <f>BC2455</f>
        <v/>
      </c>
      <c r="BD2438" s="435">
        <f>BD2455</f>
        <v/>
      </c>
      <c r="BE2438" s="435">
        <f>BE2455</f>
        <v/>
      </c>
      <c r="BF2438" s="435">
        <f>BF2455</f>
        <v/>
      </c>
      <c r="BG2438" s="435">
        <f>BG2455</f>
        <v/>
      </c>
      <c r="BH2438" s="435">
        <f>BH2455</f>
        <v/>
      </c>
      <c r="BI2438" s="435">
        <f>BI2455</f>
        <v/>
      </c>
      <c r="BJ2438" s="435">
        <f>BJ2455</f>
        <v/>
      </c>
      <c r="BK2438" s="435">
        <f>BK2455</f>
        <v/>
      </c>
      <c r="BL2438" s="435">
        <f>BL2455</f>
        <v/>
      </c>
      <c r="BM2438" s="435">
        <f>BM2455</f>
        <v/>
      </c>
      <c r="BN2438" s="435">
        <f>BN2455</f>
        <v/>
      </c>
      <c r="BO2438" s="435">
        <f>BO2455</f>
        <v/>
      </c>
      <c r="BP2438" s="435">
        <f>BP2455</f>
        <v/>
      </c>
      <c r="BQ2438" s="435">
        <f>BQ2455</f>
        <v/>
      </c>
      <c r="BR2438" s="435">
        <f>BR2455</f>
        <v/>
      </c>
      <c r="BS2438" s="435">
        <f>BS2455</f>
        <v/>
      </c>
      <c r="BT2438" s="435">
        <f>BT2455</f>
        <v/>
      </c>
      <c r="BU2438" s="435">
        <f>BU2455</f>
        <v/>
      </c>
      <c r="BV2438" s="435">
        <f>BV2455</f>
        <v/>
      </c>
      <c r="BW2438" s="435">
        <f>BW2455</f>
        <v/>
      </c>
      <c r="BX2438" s="435">
        <f>BX2455</f>
        <v/>
      </c>
      <c r="BY2438" s="435">
        <f>BY2455</f>
        <v/>
      </c>
      <c r="BZ2438" s="435">
        <f>BZ2455</f>
        <v/>
      </c>
      <c r="CA2438" s="435">
        <f>CA2455</f>
        <v/>
      </c>
      <c r="CB2438" s="435">
        <f>CB2455</f>
        <v/>
      </c>
      <c r="CC2438" s="435">
        <f>CC2455</f>
        <v/>
      </c>
      <c r="CD2438" s="435">
        <f>CD2455</f>
        <v/>
      </c>
      <c r="CE2438" s="435">
        <f>CE2455</f>
        <v/>
      </c>
      <c r="CF2438" s="435">
        <f>CF2455</f>
        <v/>
      </c>
      <c r="CG2438" s="435">
        <f>CG2455</f>
        <v/>
      </c>
      <c r="CH2438" s="435">
        <f>CH2455</f>
        <v/>
      </c>
      <c r="CI2438" s="435">
        <f>CI2455</f>
        <v/>
      </c>
      <c r="CJ2438" s="435">
        <f>CJ2455</f>
        <v/>
      </c>
      <c r="CK2438" s="435">
        <f>CK2455</f>
        <v/>
      </c>
      <c r="CL2438" s="435">
        <f>CL2455</f>
        <v/>
      </c>
      <c r="CM2438" s="435">
        <f>CM2455</f>
        <v/>
      </c>
      <c r="CN2438" s="435">
        <f>CN2455</f>
        <v/>
      </c>
      <c r="CO2438" s="435">
        <f>CO2455</f>
        <v/>
      </c>
      <c r="CP2438" s="435">
        <f>CP2455</f>
        <v/>
      </c>
      <c r="CQ2438" s="435">
        <f>CQ2455</f>
        <v/>
      </c>
      <c r="CR2438" s="435">
        <f>CR2455</f>
        <v/>
      </c>
      <c r="CS2438" s="435">
        <f>CS2455</f>
        <v/>
      </c>
      <c r="CT2438" s="435">
        <f>CT2455</f>
        <v/>
      </c>
      <c r="CU2438" s="435">
        <f>CU2455</f>
        <v/>
      </c>
      <c r="CV2438" s="435">
        <f>CV2455</f>
        <v/>
      </c>
      <c r="CW2438" s="435">
        <f>CW2455</f>
        <v/>
      </c>
      <c r="CX2438" s="435">
        <f>CX2455</f>
        <v/>
      </c>
      <c r="CY2438" s="435">
        <f>CY2455</f>
        <v/>
      </c>
      <c r="CZ2438" s="435">
        <f>CZ2455</f>
        <v/>
      </c>
      <c r="DA2438" s="435">
        <f>DA2455</f>
        <v/>
      </c>
      <c r="DB2438" s="435">
        <f>DB2455</f>
        <v/>
      </c>
      <c r="DC2438" s="435">
        <f>DC2455</f>
        <v/>
      </c>
      <c r="DD2438" s="435">
        <f>DD2455</f>
        <v/>
      </c>
      <c r="DE2438" s="435">
        <f>DE2455</f>
        <v/>
      </c>
      <c r="DF2438" s="435">
        <f>DF2455</f>
        <v/>
      </c>
      <c r="DG2438" s="436">
        <f>DG2455</f>
        <v/>
      </c>
      <c r="DH2438" s="436">
        <f>DH2455</f>
        <v/>
      </c>
      <c r="DI2438" s="436">
        <f>DI2455</f>
        <v/>
      </c>
      <c r="DJ2438" s="436">
        <f>DJ2455</f>
        <v/>
      </c>
      <c r="DK2438" s="436">
        <f>DK2455</f>
        <v/>
      </c>
      <c r="DL2438" s="436">
        <f>DL2455</f>
        <v/>
      </c>
      <c r="DM2438" s="436">
        <f>DM2455</f>
        <v/>
      </c>
      <c r="DN2438" s="436">
        <f>DN2455</f>
        <v/>
      </c>
      <c r="DO2438" s="436">
        <f>DO2455</f>
        <v/>
      </c>
      <c r="DP2438" s="436">
        <f>DP2455</f>
        <v/>
      </c>
      <c r="DQ2438" s="436">
        <f>DQ2455</f>
        <v/>
      </c>
      <c r="DR2438" s="436">
        <f>DR2455</f>
        <v/>
      </c>
      <c r="DS2438" s="436">
        <f>DS2455</f>
        <v/>
      </c>
      <c r="DT2438" s="436">
        <f>DT2455</f>
        <v/>
      </c>
      <c r="DU2438" s="436">
        <f>DU2455</f>
        <v/>
      </c>
      <c r="DV2438" s="436">
        <f>DV2455</f>
        <v/>
      </c>
      <c r="DW2438" s="436">
        <f>DW2455</f>
        <v/>
      </c>
      <c r="DX2438" s="436">
        <f>DX2455</f>
        <v/>
      </c>
      <c r="DY2438" s="436">
        <f>DY2455</f>
        <v/>
      </c>
      <c r="DZ2438" s="436">
        <f>DZ2455</f>
        <v/>
      </c>
      <c r="EA2438" s="436">
        <f>EA2455</f>
        <v/>
      </c>
      <c r="EB2438" s="436">
        <f>EB2455</f>
        <v/>
      </c>
      <c r="EC2438" s="436">
        <f>EC2455</f>
        <v/>
      </c>
      <c r="ED2438" s="436">
        <f>ED2455</f>
        <v/>
      </c>
      <c r="EE2438" s="436">
        <f>EE2455</f>
        <v/>
      </c>
      <c r="EF2438" s="436">
        <f>EF2455</f>
        <v/>
      </c>
      <c r="EG2438" s="436">
        <f>EG2455</f>
        <v/>
      </c>
      <c r="EH2438" s="436">
        <f>EH2455</f>
        <v/>
      </c>
      <c r="EI2438" s="436">
        <f>EI2455</f>
        <v/>
      </c>
      <c r="EJ2438" s="436">
        <f>EJ2455</f>
        <v/>
      </c>
      <c r="EK2438" s="436">
        <f>EK2455</f>
        <v/>
      </c>
      <c r="EL2438" s="436">
        <f>EL2455</f>
        <v/>
      </c>
      <c r="EM2438" s="436">
        <f>EM2455</f>
        <v/>
      </c>
      <c r="EN2438" s="436">
        <f>EN2455</f>
        <v/>
      </c>
      <c r="EO2438" s="436">
        <f>EO2455</f>
        <v/>
      </c>
      <c r="EP2438" s="436">
        <f>EP2455</f>
        <v/>
      </c>
      <c r="EQ2438" s="436">
        <f>EQ2455</f>
        <v/>
      </c>
      <c r="ER2438" s="436">
        <f>ER2455</f>
        <v/>
      </c>
      <c r="ES2438" s="436">
        <f>ES2455</f>
        <v/>
      </c>
      <c r="ET2438" s="436">
        <f>ET2455</f>
        <v/>
      </c>
      <c r="EU2438" s="436">
        <f>EU2455</f>
        <v/>
      </c>
      <c r="EV2438" s="436">
        <f>EV2455</f>
        <v/>
      </c>
      <c r="EW2438" s="436">
        <f>EW2455</f>
        <v/>
      </c>
      <c r="EX2438" s="436">
        <f>EX2455</f>
        <v/>
      </c>
      <c r="EY2438" s="436">
        <f>EY2455</f>
        <v/>
      </c>
      <c r="EZ2438" s="436">
        <f>EZ2455</f>
        <v/>
      </c>
      <c r="FA2438" s="436">
        <f>FA2455</f>
        <v/>
      </c>
      <c r="FB2438" s="436">
        <f>FB2455</f>
        <v/>
      </c>
      <c r="FC2438" s="436">
        <f>FC2455</f>
        <v/>
      </c>
      <c r="FD2438" s="436">
        <f>FD2455</f>
        <v/>
      </c>
      <c r="FE2438" s="436">
        <f>FE2455</f>
        <v/>
      </c>
      <c r="FF2438" s="436">
        <f>FF2455</f>
        <v/>
      </c>
      <c r="FG2438" s="436">
        <f>FG2455</f>
        <v/>
      </c>
      <c r="FH2438" s="436">
        <f>FH2455</f>
        <v/>
      </c>
      <c r="FI2438" s="436">
        <f>FI2455</f>
        <v/>
      </c>
      <c r="FJ2438" s="436">
        <f>FJ2455</f>
        <v/>
      </c>
      <c r="FK2438" s="436">
        <f>FK2455</f>
        <v/>
      </c>
      <c r="FL2438" s="436">
        <f>FL2455</f>
        <v/>
      </c>
      <c r="FM2438" s="436">
        <f>FM2455</f>
        <v/>
      </c>
      <c r="FN2438" s="436">
        <f>FN2455</f>
        <v/>
      </c>
      <c r="FO2438" s="436">
        <f>FO2455</f>
        <v/>
      </c>
      <c r="FP2438" s="436">
        <f>FP2455</f>
        <v/>
      </c>
      <c r="FQ2438" s="436">
        <f>FQ2455</f>
        <v/>
      </c>
      <c r="FR2438" s="436">
        <f>FR2455</f>
        <v/>
      </c>
      <c r="FS2438" s="436">
        <f>FS2455</f>
        <v/>
      </c>
      <c r="FT2438" s="436">
        <f>FT2455</f>
        <v/>
      </c>
      <c r="FU2438" s="436">
        <f>FU2455</f>
        <v/>
      </c>
      <c r="FV2438" s="436">
        <f>FV2455</f>
        <v/>
      </c>
      <c r="FW2438" s="436">
        <f>FW2455</f>
        <v/>
      </c>
      <c r="FX2438" s="436">
        <f>FX2455</f>
        <v/>
      </c>
      <c r="FY2438" s="436">
        <f>FY2455</f>
        <v/>
      </c>
      <c r="FZ2438" s="436">
        <f>FZ2455</f>
        <v/>
      </c>
      <c r="GA2438" s="436">
        <f>GA2455</f>
        <v/>
      </c>
      <c r="GB2438" s="436">
        <f>GB2455</f>
        <v/>
      </c>
      <c r="GC2438" s="436">
        <f>GC2455</f>
        <v/>
      </c>
      <c r="GD2438" s="436">
        <f>GD2455</f>
        <v/>
      </c>
      <c r="GE2438" s="436">
        <f>GE2455</f>
        <v/>
      </c>
      <c r="GF2438" s="436">
        <f>GF2455</f>
        <v/>
      </c>
      <c r="GG2438" s="436">
        <f>GG2455</f>
        <v/>
      </c>
      <c r="GH2438" s="436">
        <f>GH2455</f>
        <v/>
      </c>
      <c r="GI2438" s="436">
        <f>GI2455</f>
        <v/>
      </c>
      <c r="GJ2438" s="436">
        <f>GJ2455</f>
        <v/>
      </c>
      <c r="GK2438" s="436">
        <f>GK2455</f>
        <v/>
      </c>
      <c r="GL2438" s="436">
        <f>GL2455</f>
        <v/>
      </c>
      <c r="GM2438" s="436">
        <f>GM2455</f>
        <v/>
      </c>
      <c r="GN2438" s="436">
        <f>GN2455</f>
        <v/>
      </c>
      <c r="GO2438" s="436">
        <f>GO2455</f>
        <v/>
      </c>
      <c r="GP2438" s="436">
        <f>GP2455</f>
        <v/>
      </c>
      <c r="GQ2438" s="436">
        <f>GQ2455</f>
        <v/>
      </c>
      <c r="GR2438" s="436">
        <f>GR2455</f>
        <v/>
      </c>
      <c r="GS2438" s="436">
        <f>GS2455</f>
        <v/>
      </c>
      <c r="GT2438" s="436">
        <f>GT2455</f>
        <v/>
      </c>
      <c r="GU2438" s="436">
        <f>GU2455</f>
        <v/>
      </c>
      <c r="GV2438" s="436">
        <f>GV2455</f>
        <v/>
      </c>
      <c r="GW2438" s="436">
        <f>GW2455</f>
        <v/>
      </c>
      <c r="GX2438" s="436">
        <f>GX2455</f>
        <v/>
      </c>
    </row>
    <row r="2439"/>
    <row r="2440">
      <c r="A2440" t="n">
        <v>17</v>
      </c>
      <c r="B2440" t="n">
        <v>0</v>
      </c>
      <c r="C2440">
        <f>ROW(SmtRes!A1028)</f>
        <v/>
      </c>
      <c r="D2440">
        <f>ROW(EtalonRes!A949)</f>
        <v/>
      </c>
      <c r="E2440" t="inlineStr">
        <is>
          <t>1</t>
        </is>
      </c>
      <c r="F2440" t="inlineStr">
        <is>
          <t>65-2-2</t>
        </is>
      </c>
      <c r="G2440" t="inlineStr">
        <is>
          <t>Разборка трубопроводов из чугунных канализационных труб диаметром 110мм</t>
        </is>
      </c>
      <c r="H2440" t="inlineStr">
        <is>
          <t>100 м трубопровода с фасонными частями</t>
        </is>
      </c>
      <c r="I2440">
        <f>ROUND(ROUND(2/100,4),7)</f>
        <v/>
      </c>
      <c r="J2440" t="n">
        <v>0</v>
      </c>
      <c r="K2440">
        <f>ROUND(ROUND(2/100,4),7)</f>
        <v/>
      </c>
      <c r="O2440">
        <f>ROUND(CP2440,0)</f>
        <v/>
      </c>
      <c r="P2440">
        <f>ROUND(CQ2440*I2440,0)</f>
        <v/>
      </c>
      <c r="Q2440">
        <f>(ROUND((ROUND(((ET2440)*I2440),0)*BB2440),0)+ROUND((ROUND(((AE2440-(EU2440))*I2440),0)*BS2440),0))</f>
        <v/>
      </c>
      <c r="R2440">
        <f>(ROUND((ROUND(((EU2440)*I2440),0)*BS2440),0)+ROUND((ROUND(((AE2440-(EU2440))*I2440),0)*BS2440),0))</f>
        <v/>
      </c>
      <c r="S2440">
        <f>ROUND(CT2440*I2440,0)</f>
        <v/>
      </c>
      <c r="T2440">
        <f>ROUND(CU2440*I2440,0)</f>
        <v/>
      </c>
      <c r="U2440">
        <f>ROUND(CV2440*I2440,7)</f>
        <v/>
      </c>
      <c r="V2440">
        <f>ROUND(CW2440*I2440,7)</f>
        <v/>
      </c>
      <c r="W2440">
        <f>ROUND(CX2440*I2440,0)</f>
        <v/>
      </c>
      <c r="X2440">
        <f>ROUND(CY2440,0)</f>
        <v/>
      </c>
      <c r="Y2440">
        <f>ROUND(CZ2440,0)</f>
        <v/>
      </c>
      <c r="AA2440" t="n">
        <v>78869116</v>
      </c>
      <c r="AB2440">
        <f>ROUND((AC2440+AD2440+AF2440),2)</f>
        <v/>
      </c>
      <c r="AC2440">
        <f>ROUND((ES2440),2)</f>
        <v/>
      </c>
      <c r="AD2440">
        <f>ROUND((((ET2440)-(EU2440))+AE2440),2)</f>
        <v/>
      </c>
      <c r="AE2440">
        <f>ROUND((EU2440),2)</f>
        <v/>
      </c>
      <c r="AF2440">
        <f>ROUND((EV2440),2)</f>
        <v/>
      </c>
      <c r="AG2440">
        <f>ROUND((AP2440),2)</f>
        <v/>
      </c>
      <c r="AH2440">
        <f>(EW2440)</f>
        <v/>
      </c>
      <c r="AI2440">
        <f>(EX2440)</f>
        <v/>
      </c>
      <c r="AJ2440">
        <f>(AS2440)</f>
        <v/>
      </c>
      <c r="AK2440" t="n">
        <v>731.64</v>
      </c>
      <c r="AL2440" t="n">
        <v>0</v>
      </c>
      <c r="AM2440" t="n">
        <v>10</v>
      </c>
      <c r="AN2440" t="n">
        <v>4.32</v>
      </c>
      <c r="AO2440" t="n">
        <v>721.64</v>
      </c>
      <c r="AP2440" t="n">
        <v>0</v>
      </c>
      <c r="AQ2440" t="n">
        <v>85.3</v>
      </c>
      <c r="AR2440" t="n">
        <v>0.32</v>
      </c>
      <c r="AS2440" t="n">
        <v>0</v>
      </c>
      <c r="AT2440" t="n">
        <v>87</v>
      </c>
      <c r="AU2440" t="n">
        <v>44</v>
      </c>
      <c r="AV2440" t="n">
        <v>1</v>
      </c>
      <c r="AW2440" t="n">
        <v>1</v>
      </c>
      <c r="AZ2440" t="n">
        <v>1</v>
      </c>
      <c r="BA2440" t="n">
        <v>52.25</v>
      </c>
      <c r="BB2440" t="n">
        <v>23.32</v>
      </c>
      <c r="BC2440" t="n">
        <v>1</v>
      </c>
      <c r="BD2440" t="inlineStr"/>
      <c r="BE2440" t="inlineStr"/>
      <c r="BF2440" t="inlineStr"/>
      <c r="BG2440" t="inlineStr"/>
      <c r="BH2440" t="n">
        <v>0</v>
      </c>
      <c r="BI2440" t="n">
        <v>1</v>
      </c>
      <c r="BJ2440" t="inlineStr">
        <is>
          <t>ТЕРр Московской обл., 65-2-2, приказ Минстроя России №675/пр от 28.02.2017 № 263/пр</t>
        </is>
      </c>
      <c r="BM2440" t="n">
        <v>65001</v>
      </c>
      <c r="BN2440" t="n">
        <v>0</v>
      </c>
      <c r="BO2440" t="inlineStr">
        <is>
          <t>65-2-2</t>
        </is>
      </c>
      <c r="BP2440" t="n">
        <v>1</v>
      </c>
      <c r="BQ2440" t="n">
        <v>6</v>
      </c>
      <c r="BR2440" t="n">
        <v>0</v>
      </c>
      <c r="BS2440" t="n">
        <v>52.25</v>
      </c>
      <c r="BT2440" t="n">
        <v>1</v>
      </c>
      <c r="BU2440" t="n">
        <v>1</v>
      </c>
      <c r="BV2440" t="n">
        <v>1</v>
      </c>
      <c r="BW2440" t="n">
        <v>1</v>
      </c>
      <c r="BX2440" t="n">
        <v>1</v>
      </c>
      <c r="BY2440" t="inlineStr"/>
      <c r="BZ2440" t="n">
        <v>87</v>
      </c>
      <c r="CA2440" t="n">
        <v>44</v>
      </c>
      <c r="CB2440" t="inlineStr"/>
      <c r="CE2440" t="n">
        <v>12</v>
      </c>
      <c r="CF2440" t="n">
        <v>0</v>
      </c>
      <c r="CG2440" t="n">
        <v>0</v>
      </c>
      <c r="CM2440" t="n">
        <v>0</v>
      </c>
      <c r="CN2440" t="inlineStr"/>
      <c r="CO2440" t="n">
        <v>0</v>
      </c>
      <c r="CP2440">
        <f>(P2440+Q2440+S2440)</f>
        <v/>
      </c>
      <c r="CQ2440">
        <f>AC2440*BC2440</f>
        <v/>
      </c>
      <c r="CR2440">
        <f>(ROUND((ROUND(((ET2440)*1),0)*BB2440),0)+ROUND((ROUND(((AE2440-(EU2440))*1),0)*BS2440),0))</f>
        <v/>
      </c>
      <c r="CS2440">
        <f>(ROUND((ROUND(((EU2440)*1),0)*BS2440),0)+ROUND((ROUND(((AE2440-(EU2440))*1),0)*BS2440),0))</f>
        <v/>
      </c>
      <c r="CT2440">
        <f>AF2440*BA2440</f>
        <v/>
      </c>
      <c r="CU2440">
        <f>AG2440</f>
        <v/>
      </c>
      <c r="CV2440">
        <f>AH2440</f>
        <v/>
      </c>
      <c r="CW2440">
        <f>AI2440</f>
        <v/>
      </c>
      <c r="CX2440">
        <f>AJ2440</f>
        <v/>
      </c>
      <c r="CY2440">
        <f>(((S2440+R2440)*AT2440)/100)</f>
        <v/>
      </c>
      <c r="CZ2440">
        <f>(((S2440+R2440)*AU2440)/100)</f>
        <v/>
      </c>
      <c r="DC2440" t="inlineStr"/>
      <c r="DD2440" t="inlineStr"/>
      <c r="DE2440" t="inlineStr"/>
      <c r="DF2440" t="inlineStr"/>
      <c r="DG2440" t="inlineStr"/>
      <c r="DH2440" t="inlineStr"/>
      <c r="DI2440" t="inlineStr"/>
      <c r="DJ2440" t="inlineStr"/>
      <c r="DK2440" t="inlineStr"/>
      <c r="DL2440" t="inlineStr"/>
      <c r="DM2440" t="inlineStr"/>
      <c r="DN2440" t="n">
        <v>0</v>
      </c>
      <c r="DO2440" t="n">
        <v>0</v>
      </c>
      <c r="DP2440" t="n">
        <v>1</v>
      </c>
      <c r="DQ2440" t="n">
        <v>1</v>
      </c>
      <c r="DU2440" t="n">
        <v>1013</v>
      </c>
      <c r="DV2440" t="inlineStr">
        <is>
          <t>100 м трубопровода с фасонными частями</t>
        </is>
      </c>
      <c r="DW2440" t="inlineStr">
        <is>
          <t>100 м трубопровода с фасонными частями</t>
        </is>
      </c>
      <c r="DX2440" t="n">
        <v>1</v>
      </c>
      <c r="DZ2440" t="inlineStr"/>
      <c r="EA2440" t="inlineStr"/>
      <c r="EB2440" t="inlineStr"/>
      <c r="EC2440" t="inlineStr"/>
      <c r="EE2440" t="n">
        <v>78725987</v>
      </c>
      <c r="EF2440" t="n">
        <v>6</v>
      </c>
      <c r="EG2440" t="inlineStr">
        <is>
          <t>Ремонтно-строительные работы</t>
        </is>
      </c>
      <c r="EH2440" t="n">
        <v>99</v>
      </c>
      <c r="EI2440" t="inlineStr">
        <is>
          <t>Внутренние санитарно-технические работы</t>
        </is>
      </c>
      <c r="EJ2440" t="n">
        <v>1</v>
      </c>
      <c r="EK2440" t="n">
        <v>65001</v>
      </c>
      <c r="EL2440" t="inlineStr">
        <is>
          <t>Внутренние санитарнотехнические работы: демонтаж и разборка</t>
        </is>
      </c>
      <c r="EM2440" t="inlineStr">
        <is>
          <t>рФЕР-65</t>
        </is>
      </c>
      <c r="EO2440" t="inlineStr"/>
      <c r="EQ2440" t="n">
        <v>0</v>
      </c>
      <c r="ER2440" t="n">
        <v>731.64</v>
      </c>
      <c r="ES2440" t="n">
        <v>0</v>
      </c>
      <c r="ET2440" t="n">
        <v>10</v>
      </c>
      <c r="EU2440" t="n">
        <v>4.32</v>
      </c>
      <c r="EV2440" t="n">
        <v>721.64</v>
      </c>
      <c r="EW2440" t="n">
        <v>85.3</v>
      </c>
      <c r="EX2440" t="n">
        <v>0.32</v>
      </c>
      <c r="EY2440" t="n">
        <v>0</v>
      </c>
      <c r="FQ2440" t="n">
        <v>0</v>
      </c>
      <c r="FR2440" t="n">
        <v>0</v>
      </c>
      <c r="FS2440" t="n">
        <v>0</v>
      </c>
      <c r="FX2440" t="n">
        <v>87</v>
      </c>
      <c r="FY2440" t="n">
        <v>44</v>
      </c>
      <c r="GA2440" t="inlineStr"/>
      <c r="GD2440" t="n">
        <v>1</v>
      </c>
      <c r="GF2440" t="n">
        <v>1679798035</v>
      </c>
      <c r="GG2440" t="n">
        <v>2</v>
      </c>
      <c r="GH2440" t="n">
        <v>1</v>
      </c>
      <c r="GI2440" t="n">
        <v>2</v>
      </c>
      <c r="GJ2440" t="n">
        <v>0</v>
      </c>
      <c r="GK2440" t="n">
        <v>0</v>
      </c>
      <c r="GL2440">
        <f>ROUND(IF(AND(BH2440=3,BI2440=3,FS2440&lt;&gt;0),P2440,0),0)</f>
        <v/>
      </c>
      <c r="GM2440">
        <f>ROUND(O2440+X2440+Y2440,0)+GX2440</f>
        <v/>
      </c>
      <c r="GN2440">
        <f>IF(OR(BI2440=0,BI2440=1),GM2440-GX2440,0)</f>
        <v/>
      </c>
      <c r="GO2440">
        <f>IF(BI2440=2,GM2440-GX2440,0)</f>
        <v/>
      </c>
      <c r="GP2440">
        <f>IF(BI2440=4,GM2440-GX2440,0)</f>
        <v/>
      </c>
      <c r="GR2440" t="n">
        <v>0</v>
      </c>
      <c r="GS2440" t="n">
        <v>3</v>
      </c>
      <c r="GT2440" t="n">
        <v>0</v>
      </c>
      <c r="GU2440" t="inlineStr"/>
      <c r="GV2440">
        <f>ROUND((GT2440),2)</f>
        <v/>
      </c>
      <c r="GW2440" t="n">
        <v>1</v>
      </c>
      <c r="GX2440">
        <f>ROUND(HC2440*I2440,0)</f>
        <v/>
      </c>
      <c r="HA2440" t="n">
        <v>0</v>
      </c>
      <c r="HB2440" t="n">
        <v>0</v>
      </c>
      <c r="HC2440">
        <f>GV2440*GW2440</f>
        <v/>
      </c>
      <c r="HE2440" t="inlineStr"/>
      <c r="HF2440" t="inlineStr"/>
      <c r="HM2440" t="inlineStr"/>
      <c r="HN2440" t="inlineStr">
        <is>
          <t>Пр/812-099.1-1</t>
        </is>
      </c>
      <c r="HO2440" t="inlineStr">
        <is>
          <t>Пр/774-099.1</t>
        </is>
      </c>
      <c r="HP2440" t="inlineStr">
        <is>
          <t>Внутренние санитарнотехнические работы: демонтаж и разборка</t>
        </is>
      </c>
      <c r="HQ2440" t="inlineStr">
        <is>
          <t>Внутренние санитарнотехнические работы: демонтаж и разборка</t>
        </is>
      </c>
      <c r="HS2440" t="n">
        <v>0</v>
      </c>
      <c r="IK2440" t="n">
        <v>0</v>
      </c>
    </row>
    <row r="2441">
      <c r="A2441" t="n">
        <v>18</v>
      </c>
      <c r="B2441" t="n">
        <v>0</v>
      </c>
      <c r="C2441" t="n">
        <v>1028</v>
      </c>
      <c r="E2441" t="inlineStr">
        <is>
          <t>1,1</t>
        </is>
      </c>
      <c r="F2441" t="inlineStr">
        <is>
          <t>509-9899</t>
        </is>
      </c>
      <c r="G2441" t="inlineStr">
        <is>
          <t>Строительный мусор и масса возвратных материалов</t>
        </is>
      </c>
      <c r="H2441" t="inlineStr">
        <is>
          <t>т</t>
        </is>
      </c>
      <c r="I2441">
        <f>I2440*J2441</f>
        <v/>
      </c>
      <c r="J2441" t="n">
        <v>1.34</v>
      </c>
      <c r="K2441" t="n">
        <v>1.34</v>
      </c>
      <c r="O2441">
        <f>ROUND(CP2441,0)</f>
        <v/>
      </c>
      <c r="P2441">
        <f>ROUND(CQ2441*I2441,0)</f>
        <v/>
      </c>
      <c r="Q2441">
        <f>(ROUND((ROUND(((ET2441)*I2441),0)*BB2441),0)+ROUND((ROUND(((AE2441-(EU2441))*I2441),0)*BS2441),0))</f>
        <v/>
      </c>
      <c r="R2441">
        <f>(ROUND((ROUND(((EU2441)*I2441),0)*BS2441),0)+ROUND((ROUND(((AE2441-(EU2441))*I2441),0)*BS2441),0))</f>
        <v/>
      </c>
      <c r="S2441">
        <f>ROUND(CT2441*I2441,0)</f>
        <v/>
      </c>
      <c r="T2441">
        <f>ROUND(CU2441*I2441,0)</f>
        <v/>
      </c>
      <c r="U2441">
        <f>ROUND(CV2441*I2441,7)</f>
        <v/>
      </c>
      <c r="V2441">
        <f>ROUND(CW2441*I2441,7)</f>
        <v/>
      </c>
      <c r="W2441">
        <f>ROUND(CX2441*I2441,0)</f>
        <v/>
      </c>
      <c r="X2441">
        <f>ROUND(CY2441,0)</f>
        <v/>
      </c>
      <c r="Y2441">
        <f>ROUND(CZ2441,0)</f>
        <v/>
      </c>
      <c r="AA2441" t="n">
        <v>78869116</v>
      </c>
      <c r="AB2441">
        <f>ROUND((AC2441+AD2441+AF2441),2)</f>
        <v/>
      </c>
      <c r="AC2441">
        <f>ROUND((ES2441),2)</f>
        <v/>
      </c>
      <c r="AD2441">
        <f>ROUND((((ET2441)-(EU2441))+AE2441),2)</f>
        <v/>
      </c>
      <c r="AE2441">
        <f>ROUND((EU2441),2)</f>
        <v/>
      </c>
      <c r="AF2441">
        <f>ROUND((EV2441),2)</f>
        <v/>
      </c>
      <c r="AG2441">
        <f>ROUND((AP2441),2)</f>
        <v/>
      </c>
      <c r="AH2441">
        <f>(EW2441)</f>
        <v/>
      </c>
      <c r="AI2441">
        <f>(EX2441)</f>
        <v/>
      </c>
      <c r="AJ2441">
        <f>(AS2441)</f>
        <v/>
      </c>
      <c r="AK2441" t="n">
        <v>0</v>
      </c>
      <c r="AL2441" t="n">
        <v>0</v>
      </c>
      <c r="AM2441" t="n">
        <v>0</v>
      </c>
      <c r="AN2441" t="n">
        <v>0</v>
      </c>
      <c r="AO2441" t="n">
        <v>0</v>
      </c>
      <c r="AP2441" t="n">
        <v>0</v>
      </c>
      <c r="AQ2441" t="n">
        <v>0</v>
      </c>
      <c r="AR2441" t="n">
        <v>0</v>
      </c>
      <c r="AS2441" t="n">
        <v>0</v>
      </c>
      <c r="AT2441" t="n">
        <v>87</v>
      </c>
      <c r="AU2441" t="n">
        <v>44</v>
      </c>
      <c r="AV2441" t="n">
        <v>1</v>
      </c>
      <c r="AW2441" t="n">
        <v>1</v>
      </c>
      <c r="AZ2441" t="n">
        <v>1</v>
      </c>
      <c r="BA2441" t="n">
        <v>1</v>
      </c>
      <c r="BB2441" t="n">
        <v>1</v>
      </c>
      <c r="BC2441" t="n">
        <v>1</v>
      </c>
      <c r="BD2441" t="inlineStr"/>
      <c r="BE2441" t="inlineStr"/>
      <c r="BF2441" t="inlineStr"/>
      <c r="BG2441" t="inlineStr"/>
      <c r="BH2441" t="n">
        <v>3</v>
      </c>
      <c r="BI2441" t="n">
        <v>1</v>
      </c>
      <c r="BJ2441" t="inlineStr">
        <is>
          <t>ТССЦ Московской обл., 509-9899, приказ Минстроя России №675/пр от 28.02.2017 № 258/пр</t>
        </is>
      </c>
      <c r="BM2441" t="n">
        <v>65001</v>
      </c>
      <c r="BN2441" t="n">
        <v>0</v>
      </c>
      <c r="BO2441" t="inlineStr"/>
      <c r="BP2441" t="n">
        <v>0</v>
      </c>
      <c r="BQ2441" t="n">
        <v>6</v>
      </c>
      <c r="BR2441" t="n">
        <v>0</v>
      </c>
      <c r="BS2441" t="n">
        <v>1</v>
      </c>
      <c r="BT2441" t="n">
        <v>1</v>
      </c>
      <c r="BU2441" t="n">
        <v>1</v>
      </c>
      <c r="BV2441" t="n">
        <v>1</v>
      </c>
      <c r="BW2441" t="n">
        <v>1</v>
      </c>
      <c r="BX2441" t="n">
        <v>1</v>
      </c>
      <c r="BY2441" t="inlineStr"/>
      <c r="BZ2441" t="n">
        <v>87</v>
      </c>
      <c r="CA2441" t="n">
        <v>44</v>
      </c>
      <c r="CB2441" t="inlineStr"/>
      <c r="CE2441" t="n">
        <v>12</v>
      </c>
      <c r="CF2441" t="n">
        <v>0</v>
      </c>
      <c r="CG2441" t="n">
        <v>0</v>
      </c>
      <c r="CM2441" t="n">
        <v>0</v>
      </c>
      <c r="CN2441" t="inlineStr"/>
      <c r="CO2441" t="n">
        <v>0</v>
      </c>
      <c r="CP2441">
        <f>(P2441+Q2441+S2441)</f>
        <v/>
      </c>
      <c r="CQ2441">
        <f>AC2441*BC2441</f>
        <v/>
      </c>
      <c r="CR2441">
        <f>(ROUND((ROUND(((ET2441)*1),0)*BB2441),0)+ROUND((ROUND(((AE2441-(EU2441))*1),0)*BS2441),0))</f>
        <v/>
      </c>
      <c r="CS2441">
        <f>(ROUND((ROUND(((EU2441)*1),0)*BS2441),0)+ROUND((ROUND(((AE2441-(EU2441))*1),0)*BS2441),0))</f>
        <v/>
      </c>
      <c r="CT2441">
        <f>AF2441*BA2441</f>
        <v/>
      </c>
      <c r="CU2441">
        <f>AG2441</f>
        <v/>
      </c>
      <c r="CV2441">
        <f>AH2441</f>
        <v/>
      </c>
      <c r="CW2441">
        <f>AI2441</f>
        <v/>
      </c>
      <c r="CX2441">
        <f>AJ2441</f>
        <v/>
      </c>
      <c r="CY2441">
        <f>(((S2441+R2441)*AT2441)/100)</f>
        <v/>
      </c>
      <c r="CZ2441">
        <f>(((S2441+R2441)*AU2441)/100)</f>
        <v/>
      </c>
      <c r="DC2441" t="inlineStr"/>
      <c r="DD2441" t="inlineStr"/>
      <c r="DE2441" t="inlineStr"/>
      <c r="DF2441" t="inlineStr"/>
      <c r="DG2441" t="inlineStr"/>
      <c r="DH2441" t="inlineStr"/>
      <c r="DI2441" t="inlineStr"/>
      <c r="DJ2441" t="inlineStr"/>
      <c r="DK2441" t="inlineStr"/>
      <c r="DL2441" t="inlineStr"/>
      <c r="DM2441" t="inlineStr"/>
      <c r="DN2441" t="n">
        <v>0</v>
      </c>
      <c r="DO2441" t="n">
        <v>0</v>
      </c>
      <c r="DP2441" t="n">
        <v>1</v>
      </c>
      <c r="DQ2441" t="n">
        <v>1</v>
      </c>
      <c r="DU2441" t="n">
        <v>1009</v>
      </c>
      <c r="DV2441" t="inlineStr">
        <is>
          <t>т</t>
        </is>
      </c>
      <c r="DW2441" t="inlineStr">
        <is>
          <t>т</t>
        </is>
      </c>
      <c r="DX2441" t="n">
        <v>1000</v>
      </c>
      <c r="DZ2441" t="inlineStr"/>
      <c r="EA2441" t="inlineStr"/>
      <c r="EB2441" t="inlineStr"/>
      <c r="EC2441" t="inlineStr"/>
      <c r="EE2441" t="n">
        <v>78725987</v>
      </c>
      <c r="EF2441" t="n">
        <v>6</v>
      </c>
      <c r="EG2441" t="inlineStr">
        <is>
          <t>Ремонтно-строительные работы</t>
        </is>
      </c>
      <c r="EH2441" t="n">
        <v>99</v>
      </c>
      <c r="EI2441" t="inlineStr">
        <is>
          <t>Внутренние санитарно-технические работы</t>
        </is>
      </c>
      <c r="EJ2441" t="n">
        <v>1</v>
      </c>
      <c r="EK2441" t="n">
        <v>65001</v>
      </c>
      <c r="EL2441" t="inlineStr">
        <is>
          <t>Внутренние санитарнотехнические работы: демонтаж и разборка</t>
        </is>
      </c>
      <c r="EM2441" t="inlineStr">
        <is>
          <t>рФЕР-65</t>
        </is>
      </c>
      <c r="EO2441" t="inlineStr"/>
      <c r="EQ2441" t="n">
        <v>0</v>
      </c>
      <c r="ER2441" t="n">
        <v>0</v>
      </c>
      <c r="ES2441" t="n">
        <v>0</v>
      </c>
      <c r="ET2441" t="n">
        <v>0</v>
      </c>
      <c r="EU2441" t="n">
        <v>0</v>
      </c>
      <c r="EV2441" t="n">
        <v>0</v>
      </c>
      <c r="EW2441" t="n">
        <v>0</v>
      </c>
      <c r="EX2441" t="n">
        <v>0</v>
      </c>
      <c r="FQ2441" t="n">
        <v>0</v>
      </c>
      <c r="FR2441" t="n">
        <v>0</v>
      </c>
      <c r="FS2441" t="n">
        <v>0</v>
      </c>
      <c r="FX2441" t="n">
        <v>87</v>
      </c>
      <c r="FY2441" t="n">
        <v>44</v>
      </c>
      <c r="GA2441" t="inlineStr"/>
      <c r="GD2441" t="n">
        <v>1</v>
      </c>
      <c r="GF2441" t="n">
        <v>1839160745</v>
      </c>
      <c r="GG2441" t="n">
        <v>2</v>
      </c>
      <c r="GH2441" t="n">
        <v>1</v>
      </c>
      <c r="GI2441" t="n">
        <v>-2</v>
      </c>
      <c r="GJ2441" t="n">
        <v>0</v>
      </c>
      <c r="GK2441" t="n">
        <v>0</v>
      </c>
      <c r="GL2441">
        <f>ROUND(IF(AND(BH2441=3,BI2441=3,FS2441&lt;&gt;0),P2441,0),0)</f>
        <v/>
      </c>
      <c r="GM2441">
        <f>ROUND(O2441+X2441+Y2441,0)+GX2441</f>
        <v/>
      </c>
      <c r="GN2441">
        <f>IF(OR(BI2441=0,BI2441=1),GM2441-GX2441,0)</f>
        <v/>
      </c>
      <c r="GO2441">
        <f>IF(BI2441=2,GM2441-GX2441,0)</f>
        <v/>
      </c>
      <c r="GP2441">
        <f>IF(BI2441=4,GM2441-GX2441,0)</f>
        <v/>
      </c>
      <c r="GR2441" t="n">
        <v>0</v>
      </c>
      <c r="GS2441" t="n">
        <v>3</v>
      </c>
      <c r="GT2441" t="n">
        <v>0</v>
      </c>
      <c r="GU2441" t="inlineStr"/>
      <c r="GV2441">
        <f>ROUND((GT2441),2)</f>
        <v/>
      </c>
      <c r="GW2441" t="n">
        <v>1</v>
      </c>
      <c r="GX2441">
        <f>ROUND(HC2441*I2441,0)</f>
        <v/>
      </c>
      <c r="HA2441" t="n">
        <v>0</v>
      </c>
      <c r="HB2441" t="n">
        <v>0</v>
      </c>
      <c r="HC2441">
        <f>GV2441*GW2441</f>
        <v/>
      </c>
      <c r="HE2441" t="inlineStr"/>
      <c r="HF2441" t="inlineStr"/>
      <c r="HM2441" t="inlineStr"/>
      <c r="HN2441" t="inlineStr">
        <is>
          <t>Пр/812-099.1-1</t>
        </is>
      </c>
      <c r="HO2441" t="inlineStr">
        <is>
          <t>Пр/774-099.1</t>
        </is>
      </c>
      <c r="HP2441" t="inlineStr">
        <is>
          <t>Внутренние санитарнотехнические работы: демонтаж и разборка</t>
        </is>
      </c>
      <c r="HQ2441" t="inlineStr">
        <is>
          <t>Внутренние санитарнотехнические работы: демонтаж и разборка</t>
        </is>
      </c>
      <c r="HS2441" t="n">
        <v>0</v>
      </c>
      <c r="IK2441" t="n">
        <v>0</v>
      </c>
    </row>
    <row r="2442">
      <c r="A2442" t="n">
        <v>17</v>
      </c>
      <c r="B2442" t="n">
        <v>0</v>
      </c>
      <c r="C2442">
        <f>ROW(SmtRes!A1039)</f>
        <v/>
      </c>
      <c r="D2442">
        <f>ROW(EtalonRes!A963)</f>
        <v/>
      </c>
      <c r="E2442" t="inlineStr">
        <is>
          <t>2</t>
        </is>
      </c>
      <c r="F2442" t="inlineStr">
        <is>
          <t>16-04-003-3</t>
        </is>
      </c>
      <c r="G2442" t="inlineStr">
        <is>
          <t>Прокладка трубопроводов водоснабжения и отопления из  поливинилхлоридных труб (ПВХ) диаметром до 110 мм</t>
        </is>
      </c>
      <c r="H2442" t="inlineStr">
        <is>
          <t>100 м трубопровода</t>
        </is>
      </c>
      <c r="I2442">
        <f>ROUND(ROUND(2/100,4),7)</f>
        <v/>
      </c>
      <c r="J2442" t="n">
        <v>0</v>
      </c>
      <c r="K2442">
        <f>ROUND(ROUND(2/100,4),7)</f>
        <v/>
      </c>
      <c r="O2442">
        <f>ROUND(CP2442,0)</f>
        <v/>
      </c>
      <c r="P2442">
        <f>ROUND(CQ2442*I2442,0)</f>
        <v/>
      </c>
      <c r="Q2442">
        <f>(ROUND((ROUND(((ET2442)*I2442),0)*BB2442),0)+ROUND((ROUND(((AE2442-(EU2442))*I2442),0)*BS2442),0))</f>
        <v/>
      </c>
      <c r="R2442">
        <f>(ROUND((ROUND(((EU2442)*I2442),0)*BS2442),0)+ROUND((ROUND(((AE2442-(EU2442))*I2442),0)*BS2442),0))</f>
        <v/>
      </c>
      <c r="S2442">
        <f>ROUND(CT2442*I2442,0)</f>
        <v/>
      </c>
      <c r="T2442">
        <f>ROUND(CU2442*I2442,0)</f>
        <v/>
      </c>
      <c r="U2442">
        <f>ROUND(CV2442*I2442,7)</f>
        <v/>
      </c>
      <c r="V2442">
        <f>ROUND(CW2442*I2442,7)</f>
        <v/>
      </c>
      <c r="W2442">
        <f>ROUND(CX2442*I2442,0)</f>
        <v/>
      </c>
      <c r="X2442">
        <f>ROUND(CY2442,0)</f>
        <v/>
      </c>
      <c r="Y2442">
        <f>ROUND(CZ2442,0)</f>
        <v/>
      </c>
      <c r="AA2442" t="n">
        <v>78869116</v>
      </c>
      <c r="AB2442">
        <f>ROUND((AC2442+AD2442+AF2442),2)</f>
        <v/>
      </c>
      <c r="AC2442">
        <f>ROUND((ES2442),2)</f>
        <v/>
      </c>
      <c r="AD2442">
        <f>ROUND((((ET2442)-(EU2442))+AE2442),2)</f>
        <v/>
      </c>
      <c r="AE2442">
        <f>ROUND((EU2442),2)</f>
        <v/>
      </c>
      <c r="AF2442">
        <f>ROUND((EV2442),2)</f>
        <v/>
      </c>
      <c r="AG2442">
        <f>ROUND((AP2442),2)</f>
        <v/>
      </c>
      <c r="AH2442">
        <f>(EW2442)</f>
        <v/>
      </c>
      <c r="AI2442">
        <f>(EX2442)</f>
        <v/>
      </c>
      <c r="AJ2442">
        <f>(AS2442)</f>
        <v/>
      </c>
      <c r="AK2442" t="n">
        <v>70494.13</v>
      </c>
      <c r="AL2442" t="n">
        <v>70188.96000000001</v>
      </c>
      <c r="AM2442" t="n">
        <v>52.36</v>
      </c>
      <c r="AN2442" t="n">
        <v>1.49</v>
      </c>
      <c r="AO2442" t="n">
        <v>252.81</v>
      </c>
      <c r="AP2442" t="n">
        <v>0</v>
      </c>
      <c r="AQ2442" t="n">
        <v>26.28</v>
      </c>
      <c r="AR2442" t="n">
        <v>0.11</v>
      </c>
      <c r="AS2442" t="n">
        <v>0</v>
      </c>
      <c r="AT2442" t="n">
        <v>121</v>
      </c>
      <c r="AU2442" t="n">
        <v>72</v>
      </c>
      <c r="AV2442" t="n">
        <v>1</v>
      </c>
      <c r="AW2442" t="n">
        <v>1</v>
      </c>
      <c r="AZ2442" t="n">
        <v>1</v>
      </c>
      <c r="BA2442" t="n">
        <v>52.25</v>
      </c>
      <c r="BB2442" t="n">
        <v>22.03</v>
      </c>
      <c r="BC2442" t="n">
        <v>1.35</v>
      </c>
      <c r="BD2442" t="inlineStr"/>
      <c r="BE2442" t="inlineStr"/>
      <c r="BF2442" t="inlineStr"/>
      <c r="BG2442" t="inlineStr"/>
      <c r="BH2442" t="n">
        <v>0</v>
      </c>
      <c r="BI2442" t="n">
        <v>1</v>
      </c>
      <c r="BJ2442" t="inlineStr">
        <is>
          <t>ТЕР Московской обл., 16-04-003-3, приказ Минстроя России №675/пр от 28.02.2017 № 260/пр</t>
        </is>
      </c>
      <c r="BM2442" t="n">
        <v>16001</v>
      </c>
      <c r="BN2442" t="n">
        <v>0</v>
      </c>
      <c r="BO2442" t="inlineStr">
        <is>
          <t>16-04-003-3</t>
        </is>
      </c>
      <c r="BP2442" t="n">
        <v>1</v>
      </c>
      <c r="BQ2442" t="n">
        <v>2</v>
      </c>
      <c r="BR2442" t="n">
        <v>0</v>
      </c>
      <c r="BS2442" t="n">
        <v>52.25</v>
      </c>
      <c r="BT2442" t="n">
        <v>1</v>
      </c>
      <c r="BU2442" t="n">
        <v>1</v>
      </c>
      <c r="BV2442" t="n">
        <v>1</v>
      </c>
      <c r="BW2442" t="n">
        <v>1</v>
      </c>
      <c r="BX2442" t="n">
        <v>1</v>
      </c>
      <c r="BY2442" t="inlineStr"/>
      <c r="BZ2442" t="n">
        <v>121</v>
      </c>
      <c r="CA2442" t="n">
        <v>72</v>
      </c>
      <c r="CB2442" t="inlineStr"/>
      <c r="CE2442" t="n">
        <v>12</v>
      </c>
      <c r="CF2442" t="n">
        <v>0</v>
      </c>
      <c r="CG2442" t="n">
        <v>0</v>
      </c>
      <c r="CM2442" t="n">
        <v>0</v>
      </c>
      <c r="CN2442" t="inlineStr"/>
      <c r="CO2442" t="n">
        <v>0</v>
      </c>
      <c r="CP2442">
        <f>(P2442+Q2442+S2442)</f>
        <v/>
      </c>
      <c r="CQ2442">
        <f>AC2442*BC2442</f>
        <v/>
      </c>
      <c r="CR2442">
        <f>(ROUND((ROUND(((ET2442)*1),0)*BB2442),0)+ROUND((ROUND(((AE2442-(EU2442))*1),0)*BS2442),0))</f>
        <v/>
      </c>
      <c r="CS2442">
        <f>(ROUND((ROUND(((EU2442)*1),0)*BS2442),0)+ROUND((ROUND(((AE2442-(EU2442))*1),0)*BS2442),0))</f>
        <v/>
      </c>
      <c r="CT2442">
        <f>AF2442*BA2442</f>
        <v/>
      </c>
      <c r="CU2442">
        <f>AG2442</f>
        <v/>
      </c>
      <c r="CV2442">
        <f>AH2442</f>
        <v/>
      </c>
      <c r="CW2442">
        <f>AI2442</f>
        <v/>
      </c>
      <c r="CX2442">
        <f>AJ2442</f>
        <v/>
      </c>
      <c r="CY2442">
        <f>(((S2442+R2442)*AT2442)/100)</f>
        <v/>
      </c>
      <c r="CZ2442">
        <f>(((S2442+R2442)*AU2442)/100)</f>
        <v/>
      </c>
      <c r="DC2442" t="inlineStr"/>
      <c r="DD2442" t="inlineStr"/>
      <c r="DE2442" t="inlineStr"/>
      <c r="DF2442" t="inlineStr"/>
      <c r="DG2442" t="inlineStr"/>
      <c r="DH2442" t="inlineStr"/>
      <c r="DI2442" t="inlineStr"/>
      <c r="DJ2442" t="inlineStr"/>
      <c r="DK2442" t="inlineStr"/>
      <c r="DL2442" t="inlineStr"/>
      <c r="DM2442" t="inlineStr"/>
      <c r="DN2442" t="n">
        <v>0</v>
      </c>
      <c r="DO2442" t="n">
        <v>0</v>
      </c>
      <c r="DP2442" t="n">
        <v>1</v>
      </c>
      <c r="DQ2442" t="n">
        <v>1</v>
      </c>
      <c r="DU2442" t="n">
        <v>1013</v>
      </c>
      <c r="DV2442" t="inlineStr">
        <is>
          <t>100 м трубопровода</t>
        </is>
      </c>
      <c r="DW2442" t="inlineStr">
        <is>
          <t>100 м трубопровода</t>
        </is>
      </c>
      <c r="DX2442" t="n">
        <v>1</v>
      </c>
      <c r="DZ2442" t="inlineStr"/>
      <c r="EA2442" t="inlineStr"/>
      <c r="EB2442" t="inlineStr"/>
      <c r="EC2442" t="inlineStr"/>
      <c r="EE2442" t="n">
        <v>78725882</v>
      </c>
      <c r="EF2442" t="n">
        <v>2</v>
      </c>
      <c r="EG2442" t="inlineStr">
        <is>
          <t>Общестроительные работы</t>
        </is>
      </c>
      <c r="EH2442" t="n">
        <v>16</v>
      </c>
      <c r="EI244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442" t="n">
        <v>1</v>
      </c>
      <c r="EK2442" t="n">
        <v>16001</v>
      </c>
      <c r="EL2442" t="inlineStr">
        <is>
          <t>Трубопроводы внутренние</t>
        </is>
      </c>
      <c r="EM2442" t="inlineStr">
        <is>
          <t>ФЕР-16</t>
        </is>
      </c>
      <c r="EO2442" t="inlineStr"/>
      <c r="EQ2442" t="n">
        <v>0</v>
      </c>
      <c r="ER2442" t="n">
        <v>70494.13</v>
      </c>
      <c r="ES2442" t="n">
        <v>70188.96000000001</v>
      </c>
      <c r="ET2442" t="n">
        <v>52.36</v>
      </c>
      <c r="EU2442" t="n">
        <v>1.49</v>
      </c>
      <c r="EV2442" t="n">
        <v>252.81</v>
      </c>
      <c r="EW2442" t="n">
        <v>26.28</v>
      </c>
      <c r="EX2442" t="n">
        <v>0.11</v>
      </c>
      <c r="EY2442" t="n">
        <v>0</v>
      </c>
      <c r="FQ2442" t="n">
        <v>0</v>
      </c>
      <c r="FR2442" t="n">
        <v>0</v>
      </c>
      <c r="FS2442" t="n">
        <v>0</v>
      </c>
      <c r="FX2442" t="n">
        <v>121</v>
      </c>
      <c r="FY2442" t="n">
        <v>72</v>
      </c>
      <c r="GA2442" t="inlineStr"/>
      <c r="GD2442" t="n">
        <v>1</v>
      </c>
      <c r="GF2442" t="n">
        <v>-334850674</v>
      </c>
      <c r="GG2442" t="n">
        <v>2</v>
      </c>
      <c r="GH2442" t="n">
        <v>1</v>
      </c>
      <c r="GI2442" t="n">
        <v>2</v>
      </c>
      <c r="GJ2442" t="n">
        <v>0</v>
      </c>
      <c r="GK2442" t="n">
        <v>0</v>
      </c>
      <c r="GL2442">
        <f>ROUND(IF(AND(BH2442=3,BI2442=3,FS2442&lt;&gt;0),P2442,0),0)</f>
        <v/>
      </c>
      <c r="GM2442">
        <f>ROUND(O2442+X2442+Y2442,0)+GX2442</f>
        <v/>
      </c>
      <c r="GN2442">
        <f>IF(OR(BI2442=0,BI2442=1),GM2442-GX2442,0)</f>
        <v/>
      </c>
      <c r="GO2442">
        <f>IF(BI2442=2,GM2442-GX2442,0)</f>
        <v/>
      </c>
      <c r="GP2442">
        <f>IF(BI2442=4,GM2442-GX2442,0)</f>
        <v/>
      </c>
      <c r="GR2442" t="n">
        <v>0</v>
      </c>
      <c r="GS2442" t="n">
        <v>3</v>
      </c>
      <c r="GT2442" t="n">
        <v>0</v>
      </c>
      <c r="GU2442" t="inlineStr"/>
      <c r="GV2442">
        <f>ROUND((GT2442),2)</f>
        <v/>
      </c>
      <c r="GW2442" t="n">
        <v>1</v>
      </c>
      <c r="GX2442">
        <f>ROUND(HC2442*I2442,0)</f>
        <v/>
      </c>
      <c r="HA2442" t="n">
        <v>0</v>
      </c>
      <c r="HB2442" t="n">
        <v>0</v>
      </c>
      <c r="HC2442">
        <f>GV2442*GW2442</f>
        <v/>
      </c>
      <c r="HE2442" t="inlineStr"/>
      <c r="HF2442" t="inlineStr"/>
      <c r="HM2442" t="inlineStr"/>
      <c r="HN2442" t="inlineStr">
        <is>
          <t>Пр/812-016.0-1</t>
        </is>
      </c>
      <c r="HO2442" t="inlineStr">
        <is>
          <t>Пр/774-016.0</t>
        </is>
      </c>
      <c r="HP244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442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442" t="n">
        <v>0</v>
      </c>
      <c r="IK2442" t="n">
        <v>0</v>
      </c>
    </row>
    <row r="2443">
      <c r="A2443" t="n">
        <v>18</v>
      </c>
      <c r="B2443" t="n">
        <v>0</v>
      </c>
      <c r="C2443" t="n">
        <v>1038</v>
      </c>
      <c r="E2443" t="inlineStr">
        <is>
          <t>2,1</t>
        </is>
      </c>
      <c r="F2443" t="inlineStr">
        <is>
          <t>507-4358</t>
        </is>
      </c>
      <c r="G2443" t="inlineStr">
        <is>
          <t>Крестовина канализационная полиэтиленовая двухплоскостная размером 110х110х50 мм</t>
        </is>
      </c>
      <c r="H2443" t="inlineStr">
        <is>
          <t>шт.</t>
        </is>
      </c>
      <c r="I2443">
        <f>I2442*J2443</f>
        <v/>
      </c>
      <c r="J2443" t="n">
        <v>25</v>
      </c>
      <c r="K2443" t="n">
        <v>25</v>
      </c>
      <c r="O2443">
        <f>ROUND(CP2443,0)</f>
        <v/>
      </c>
      <c r="P2443">
        <f>ROUND(CQ2443*I2443,0)</f>
        <v/>
      </c>
      <c r="Q2443">
        <f>(ROUND((ROUND(((ET2443)*I2443),0)*BB2443),0)+ROUND((ROUND(((AE2443-(EU2443))*I2443),0)*BS2443),0))</f>
        <v/>
      </c>
      <c r="R2443">
        <f>(ROUND((ROUND(((EU2443)*I2443),0)*BS2443),0)+ROUND((ROUND(((AE2443-(EU2443))*I2443),0)*BS2443),0))</f>
        <v/>
      </c>
      <c r="S2443">
        <f>ROUND(CT2443*I2443,0)</f>
        <v/>
      </c>
      <c r="T2443">
        <f>ROUND(CU2443*I2443,0)</f>
        <v/>
      </c>
      <c r="U2443">
        <f>ROUND(CV2443*I2443,7)</f>
        <v/>
      </c>
      <c r="V2443">
        <f>ROUND(CW2443*I2443,7)</f>
        <v/>
      </c>
      <c r="W2443">
        <f>ROUND(CX2443*I2443,0)</f>
        <v/>
      </c>
      <c r="X2443">
        <f>ROUND(CY2443,0)</f>
        <v/>
      </c>
      <c r="Y2443">
        <f>ROUND(CZ2443,0)</f>
        <v/>
      </c>
      <c r="AA2443" t="n">
        <v>78869116</v>
      </c>
      <c r="AB2443">
        <f>ROUND((AC2443+AD2443+AF2443),2)</f>
        <v/>
      </c>
      <c r="AC2443">
        <f>ROUND((ES2443),2)</f>
        <v/>
      </c>
      <c r="AD2443">
        <f>ROUND((((ET2443)-(EU2443))+AE2443),2)</f>
        <v/>
      </c>
      <c r="AE2443">
        <f>ROUND((EU2443),2)</f>
        <v/>
      </c>
      <c r="AF2443">
        <f>ROUND((EV2443),2)</f>
        <v/>
      </c>
      <c r="AG2443">
        <f>ROUND((AP2443),2)</f>
        <v/>
      </c>
      <c r="AH2443">
        <f>(EW2443)</f>
        <v/>
      </c>
      <c r="AI2443">
        <f>(EX2443)</f>
        <v/>
      </c>
      <c r="AJ2443">
        <f>(AS2443)</f>
        <v/>
      </c>
      <c r="AK2443" t="n">
        <v>14.11</v>
      </c>
      <c r="AL2443" t="n">
        <v>14.11</v>
      </c>
      <c r="AM2443" t="n">
        <v>0</v>
      </c>
      <c r="AN2443" t="n">
        <v>0</v>
      </c>
      <c r="AO2443" t="n">
        <v>0</v>
      </c>
      <c r="AP2443" t="n">
        <v>0</v>
      </c>
      <c r="AQ2443" t="n">
        <v>0</v>
      </c>
      <c r="AR2443" t="n">
        <v>0</v>
      </c>
      <c r="AS2443" t="n">
        <v>0.01</v>
      </c>
      <c r="AT2443" t="n">
        <v>121</v>
      </c>
      <c r="AU2443" t="n">
        <v>72</v>
      </c>
      <c r="AV2443" t="n">
        <v>1</v>
      </c>
      <c r="AW2443" t="n">
        <v>1</v>
      </c>
      <c r="AZ2443" t="n">
        <v>1</v>
      </c>
      <c r="BA2443" t="n">
        <v>1</v>
      </c>
      <c r="BB2443" t="n">
        <v>1</v>
      </c>
      <c r="BC2443" t="n">
        <v>12.04</v>
      </c>
      <c r="BD2443" t="inlineStr"/>
      <c r="BE2443" t="inlineStr"/>
      <c r="BF2443" t="inlineStr"/>
      <c r="BG2443" t="inlineStr"/>
      <c r="BH2443" t="n">
        <v>3</v>
      </c>
      <c r="BI2443" t="n">
        <v>1</v>
      </c>
      <c r="BJ2443" t="inlineStr">
        <is>
          <t>ТССЦ Московской обл., 507-4358, приказ Минстроя России №675/пр от 28.02.2017 № 258/пр</t>
        </is>
      </c>
      <c r="BM2443" t="n">
        <v>16001</v>
      </c>
      <c r="BN2443" t="n">
        <v>0</v>
      </c>
      <c r="BO2443" t="inlineStr">
        <is>
          <t>507-4358</t>
        </is>
      </c>
      <c r="BP2443" t="n">
        <v>1</v>
      </c>
      <c r="BQ2443" t="n">
        <v>2</v>
      </c>
      <c r="BR2443" t="n">
        <v>0</v>
      </c>
      <c r="BS2443" t="n">
        <v>1</v>
      </c>
      <c r="BT2443" t="n">
        <v>1</v>
      </c>
      <c r="BU2443" t="n">
        <v>1</v>
      </c>
      <c r="BV2443" t="n">
        <v>1</v>
      </c>
      <c r="BW2443" t="n">
        <v>1</v>
      </c>
      <c r="BX2443" t="n">
        <v>1</v>
      </c>
      <c r="BY2443" t="inlineStr"/>
      <c r="BZ2443" t="n">
        <v>121</v>
      </c>
      <c r="CA2443" t="n">
        <v>72</v>
      </c>
      <c r="CB2443" t="inlineStr"/>
      <c r="CE2443" t="n">
        <v>12</v>
      </c>
      <c r="CF2443" t="n">
        <v>0</v>
      </c>
      <c r="CG2443" t="n">
        <v>0</v>
      </c>
      <c r="CM2443" t="n">
        <v>0</v>
      </c>
      <c r="CN2443" t="inlineStr"/>
      <c r="CO2443" t="n">
        <v>0</v>
      </c>
      <c r="CP2443">
        <f>(P2443+Q2443+S2443)</f>
        <v/>
      </c>
      <c r="CQ2443">
        <f>AC2443*BC2443</f>
        <v/>
      </c>
      <c r="CR2443">
        <f>(ROUND((ROUND(((ET2443)*1),0)*BB2443),0)+ROUND((ROUND(((AE2443-(EU2443))*1),0)*BS2443),0))</f>
        <v/>
      </c>
      <c r="CS2443">
        <f>(ROUND((ROUND(((EU2443)*1),0)*BS2443),0)+ROUND((ROUND(((AE2443-(EU2443))*1),0)*BS2443),0))</f>
        <v/>
      </c>
      <c r="CT2443">
        <f>AF2443*BA2443</f>
        <v/>
      </c>
      <c r="CU2443">
        <f>AG2443</f>
        <v/>
      </c>
      <c r="CV2443">
        <f>AH2443</f>
        <v/>
      </c>
      <c r="CW2443">
        <f>AI2443</f>
        <v/>
      </c>
      <c r="CX2443">
        <f>AJ2443</f>
        <v/>
      </c>
      <c r="CY2443">
        <f>(((S2443+R2443)*AT2443)/100)</f>
        <v/>
      </c>
      <c r="CZ2443">
        <f>(((S2443+R2443)*AU2443)/100)</f>
        <v/>
      </c>
      <c r="DC2443" t="inlineStr"/>
      <c r="DD2443" t="inlineStr"/>
      <c r="DE2443" t="inlineStr"/>
      <c r="DF2443" t="inlineStr"/>
      <c r="DG2443" t="inlineStr"/>
      <c r="DH2443" t="inlineStr"/>
      <c r="DI2443" t="inlineStr"/>
      <c r="DJ2443" t="inlineStr"/>
      <c r="DK2443" t="inlineStr"/>
      <c r="DL2443" t="inlineStr"/>
      <c r="DM2443" t="inlineStr"/>
      <c r="DN2443" t="n">
        <v>0</v>
      </c>
      <c r="DO2443" t="n">
        <v>0</v>
      </c>
      <c r="DP2443" t="n">
        <v>1</v>
      </c>
      <c r="DQ2443" t="n">
        <v>1</v>
      </c>
      <c r="DU2443" t="n">
        <v>1010</v>
      </c>
      <c r="DV2443" t="inlineStr">
        <is>
          <t>шт.</t>
        </is>
      </c>
      <c r="DW2443" t="inlineStr">
        <is>
          <t>шт.</t>
        </is>
      </c>
      <c r="DX2443" t="n">
        <v>1</v>
      </c>
      <c r="DZ2443" t="inlineStr"/>
      <c r="EA2443" t="inlineStr"/>
      <c r="EB2443" t="inlineStr"/>
      <c r="EC2443" t="inlineStr"/>
      <c r="EE2443" t="n">
        <v>78725882</v>
      </c>
      <c r="EF2443" t="n">
        <v>2</v>
      </c>
      <c r="EG2443" t="inlineStr">
        <is>
          <t>Общестроительные работы</t>
        </is>
      </c>
      <c r="EH2443" t="n">
        <v>16</v>
      </c>
      <c r="EI244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443" t="n">
        <v>1</v>
      </c>
      <c r="EK2443" t="n">
        <v>16001</v>
      </c>
      <c r="EL2443" t="inlineStr">
        <is>
          <t>Трубопроводы внутренние</t>
        </is>
      </c>
      <c r="EM2443" t="inlineStr">
        <is>
          <t>ФЕР-16</t>
        </is>
      </c>
      <c r="EO2443" t="inlineStr"/>
      <c r="EQ2443" t="n">
        <v>0</v>
      </c>
      <c r="ER2443" t="n">
        <v>14.11</v>
      </c>
      <c r="ES2443" t="n">
        <v>14.11</v>
      </c>
      <c r="ET2443" t="n">
        <v>0</v>
      </c>
      <c r="EU2443" t="n">
        <v>0</v>
      </c>
      <c r="EV2443" t="n">
        <v>0</v>
      </c>
      <c r="EW2443" t="n">
        <v>0</v>
      </c>
      <c r="EX2443" t="n">
        <v>0</v>
      </c>
      <c r="FQ2443" t="n">
        <v>0</v>
      </c>
      <c r="FR2443" t="n">
        <v>0</v>
      </c>
      <c r="FS2443" t="n">
        <v>0</v>
      </c>
      <c r="FX2443" t="n">
        <v>121</v>
      </c>
      <c r="FY2443" t="n">
        <v>72</v>
      </c>
      <c r="GA2443" t="inlineStr"/>
      <c r="GD2443" t="n">
        <v>1</v>
      </c>
      <c r="GF2443" t="n">
        <v>-1022801545</v>
      </c>
      <c r="GG2443" t="n">
        <v>2</v>
      </c>
      <c r="GH2443" t="n">
        <v>1</v>
      </c>
      <c r="GI2443" t="n">
        <v>2</v>
      </c>
      <c r="GJ2443" t="n">
        <v>0</v>
      </c>
      <c r="GK2443" t="n">
        <v>0</v>
      </c>
      <c r="GL2443">
        <f>ROUND(IF(AND(BH2443=3,BI2443=3,FS2443&lt;&gt;0),P2443,0),0)</f>
        <v/>
      </c>
      <c r="GM2443">
        <f>ROUND(O2443+X2443+Y2443,0)+GX2443</f>
        <v/>
      </c>
      <c r="GN2443">
        <f>IF(OR(BI2443=0,BI2443=1),GM2443-GX2443,0)</f>
        <v/>
      </c>
      <c r="GO2443">
        <f>IF(BI2443=2,GM2443-GX2443,0)</f>
        <v/>
      </c>
      <c r="GP2443">
        <f>IF(BI2443=4,GM2443-GX2443,0)</f>
        <v/>
      </c>
      <c r="GR2443" t="n">
        <v>0</v>
      </c>
      <c r="GS2443" t="n">
        <v>3</v>
      </c>
      <c r="GT2443" t="n">
        <v>0</v>
      </c>
      <c r="GU2443" t="inlineStr"/>
      <c r="GV2443">
        <f>ROUND((GT2443),2)</f>
        <v/>
      </c>
      <c r="GW2443" t="n">
        <v>1</v>
      </c>
      <c r="GX2443">
        <f>ROUND(HC2443*I2443,0)</f>
        <v/>
      </c>
      <c r="HA2443" t="n">
        <v>0</v>
      </c>
      <c r="HB2443" t="n">
        <v>0</v>
      </c>
      <c r="HC2443">
        <f>GV2443*GW2443</f>
        <v/>
      </c>
      <c r="HE2443" t="inlineStr"/>
      <c r="HF2443" t="inlineStr"/>
      <c r="HM2443" t="inlineStr"/>
      <c r="HN2443" t="inlineStr">
        <is>
          <t>Пр/812-016.0-1</t>
        </is>
      </c>
      <c r="HO2443" t="inlineStr">
        <is>
          <t>Пр/774-016.0</t>
        </is>
      </c>
      <c r="HP244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443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443" t="n">
        <v>0</v>
      </c>
      <c r="IK2443" t="n">
        <v>0</v>
      </c>
    </row>
    <row r="2444">
      <c r="A2444" t="n">
        <v>18</v>
      </c>
      <c r="B2444" t="n">
        <v>0</v>
      </c>
      <c r="C2444" t="n">
        <v>1039</v>
      </c>
      <c r="E2444" t="inlineStr">
        <is>
          <t>2,2</t>
        </is>
      </c>
      <c r="F2444" t="inlineStr">
        <is>
          <t>Цена поставщика</t>
        </is>
      </c>
      <c r="G2444" t="inlineStr">
        <is>
          <t>Переход с чугун. на ПВХ 110/86</t>
        </is>
      </c>
      <c r="H2444" t="inlineStr">
        <is>
          <t>ШТ</t>
        </is>
      </c>
      <c r="I2444">
        <f>I2442*J2444</f>
        <v/>
      </c>
      <c r="J2444" t="n">
        <v>50</v>
      </c>
      <c r="K2444" t="n">
        <v>50</v>
      </c>
      <c r="O2444">
        <f>ROUND(CP2444,0)</f>
        <v/>
      </c>
      <c r="P2444">
        <f>ROUND(CQ2444*I2444,0)</f>
        <v/>
      </c>
      <c r="Q2444">
        <f>(ROUND((ROUND(((ET2444)*I2444),0)*BB2444),0)+ROUND((ROUND(((AE2444-(EU2444))*I2444),0)*BS2444),0))</f>
        <v/>
      </c>
      <c r="R2444">
        <f>(ROUND((ROUND(((EU2444)*I2444),0)*BS2444),0)+ROUND((ROUND(((AE2444-(EU2444))*I2444),0)*BS2444),0))</f>
        <v/>
      </c>
      <c r="S2444">
        <f>ROUND(CT2444*I2444,0)</f>
        <v/>
      </c>
      <c r="T2444">
        <f>ROUND(CU2444*I2444,0)</f>
        <v/>
      </c>
      <c r="U2444">
        <f>ROUND(CV2444*I2444,7)</f>
        <v/>
      </c>
      <c r="V2444">
        <f>ROUND(CW2444*I2444,7)</f>
        <v/>
      </c>
      <c r="W2444">
        <f>ROUND(CX2444*I2444,0)</f>
        <v/>
      </c>
      <c r="X2444">
        <f>ROUND(CY2444,0)</f>
        <v/>
      </c>
      <c r="Y2444">
        <f>ROUND(CZ2444,0)</f>
        <v/>
      </c>
      <c r="AA2444" t="n">
        <v>78869116</v>
      </c>
      <c r="AB2444">
        <f>ROUND((AC2444+AD2444+AF2444),2)</f>
        <v/>
      </c>
      <c r="AC2444">
        <f>ROUND((ES2444),2)</f>
        <v/>
      </c>
      <c r="AD2444">
        <f>ROUND((((ET2444)-(EU2444))+AE2444),2)</f>
        <v/>
      </c>
      <c r="AE2444">
        <f>ROUND((EU2444),2)</f>
        <v/>
      </c>
      <c r="AF2444">
        <f>ROUND((EV2444),2)</f>
        <v/>
      </c>
      <c r="AG2444">
        <f>ROUND((AP2444),2)</f>
        <v/>
      </c>
      <c r="AH2444">
        <f>(EW2444)</f>
        <v/>
      </c>
      <c r="AI2444">
        <f>(EX2444)</f>
        <v/>
      </c>
      <c r="AJ2444">
        <f>(AS2444)</f>
        <v/>
      </c>
      <c r="AK2444" t="n">
        <v>385.25</v>
      </c>
      <c r="AL2444" t="n">
        <v>385.25</v>
      </c>
      <c r="AM2444" t="n">
        <v>0</v>
      </c>
      <c r="AN2444" t="n">
        <v>0</v>
      </c>
      <c r="AO2444" t="n">
        <v>0</v>
      </c>
      <c r="AP2444" t="n">
        <v>0</v>
      </c>
      <c r="AQ2444" t="n">
        <v>0</v>
      </c>
      <c r="AR2444" t="n">
        <v>0</v>
      </c>
      <c r="AS2444" t="n">
        <v>0</v>
      </c>
      <c r="AT2444" t="n">
        <v>121</v>
      </c>
      <c r="AU2444" t="n">
        <v>72</v>
      </c>
      <c r="AV2444" t="n">
        <v>1</v>
      </c>
      <c r="AW2444" t="n">
        <v>1</v>
      </c>
      <c r="AZ2444" t="n">
        <v>1</v>
      </c>
      <c r="BA2444" t="n">
        <v>1</v>
      </c>
      <c r="BB2444" t="n">
        <v>1</v>
      </c>
      <c r="BC2444" t="n">
        <v>1</v>
      </c>
      <c r="BD2444" t="inlineStr"/>
      <c r="BE2444" t="inlineStr"/>
      <c r="BF2444" t="inlineStr"/>
      <c r="BG2444" t="inlineStr"/>
      <c r="BH2444" t="n">
        <v>3</v>
      </c>
      <c r="BI2444" t="n">
        <v>1</v>
      </c>
      <c r="BJ2444" t="inlineStr"/>
      <c r="BM2444" t="n">
        <v>16001</v>
      </c>
      <c r="BN2444" t="n">
        <v>0</v>
      </c>
      <c r="BO2444" t="inlineStr"/>
      <c r="BP2444" t="n">
        <v>0</v>
      </c>
      <c r="BQ2444" t="n">
        <v>2</v>
      </c>
      <c r="BR2444" t="n">
        <v>0</v>
      </c>
      <c r="BS2444" t="n">
        <v>1</v>
      </c>
      <c r="BT2444" t="n">
        <v>1</v>
      </c>
      <c r="BU2444" t="n">
        <v>1</v>
      </c>
      <c r="BV2444" t="n">
        <v>1</v>
      </c>
      <c r="BW2444" t="n">
        <v>1</v>
      </c>
      <c r="BX2444" t="n">
        <v>1</v>
      </c>
      <c r="BY2444" t="inlineStr"/>
      <c r="BZ2444" t="n">
        <v>121</v>
      </c>
      <c r="CA2444" t="n">
        <v>72</v>
      </c>
      <c r="CB2444" t="inlineStr"/>
      <c r="CE2444" t="n">
        <v>12</v>
      </c>
      <c r="CF2444" t="n">
        <v>0</v>
      </c>
      <c r="CG2444" t="n">
        <v>0</v>
      </c>
      <c r="CM2444" t="n">
        <v>0</v>
      </c>
      <c r="CN2444" t="inlineStr"/>
      <c r="CO2444" t="n">
        <v>0</v>
      </c>
      <c r="CP2444">
        <f>(P2444+Q2444+S2444)</f>
        <v/>
      </c>
      <c r="CQ2444">
        <f>AC2444</f>
        <v/>
      </c>
      <c r="CR2444">
        <f>(ROUND((ROUND(((ET2444)*1),0)*BB2444),0)+ROUND((ROUND(((AE2444-(EU2444))*1),0)*BS2444),0))</f>
        <v/>
      </c>
      <c r="CS2444">
        <f>(ROUND((ROUND(((EU2444)*1),0)*BS2444),0)+ROUND((ROUND(((AE2444-(EU2444))*1),0)*BS2444),0))</f>
        <v/>
      </c>
      <c r="CT2444">
        <f>AF2444*BA2444</f>
        <v/>
      </c>
      <c r="CU2444">
        <f>AG2444</f>
        <v/>
      </c>
      <c r="CV2444">
        <f>AH2444</f>
        <v/>
      </c>
      <c r="CW2444">
        <f>AI2444</f>
        <v/>
      </c>
      <c r="CX2444">
        <f>AJ2444</f>
        <v/>
      </c>
      <c r="CY2444">
        <f>(((S2444+R2444)*AT2444)/100)</f>
        <v/>
      </c>
      <c r="CZ2444">
        <f>(((S2444+R2444)*AU2444)/100)</f>
        <v/>
      </c>
      <c r="DC2444" t="inlineStr"/>
      <c r="DD2444" t="inlineStr"/>
      <c r="DE2444" t="inlineStr"/>
      <c r="DF2444" t="inlineStr"/>
      <c r="DG2444" t="inlineStr"/>
      <c r="DH2444" t="inlineStr"/>
      <c r="DI2444" t="inlineStr"/>
      <c r="DJ2444" t="inlineStr"/>
      <c r="DK2444" t="inlineStr"/>
      <c r="DL2444" t="inlineStr"/>
      <c r="DM2444" t="inlineStr"/>
      <c r="DN2444" t="n">
        <v>0</v>
      </c>
      <c r="DO2444" t="n">
        <v>0</v>
      </c>
      <c r="DP2444" t="n">
        <v>1</v>
      </c>
      <c r="DQ2444" t="n">
        <v>1</v>
      </c>
      <c r="DU2444" t="n">
        <v>1013</v>
      </c>
      <c r="DV2444" t="inlineStr">
        <is>
          <t>ШТ</t>
        </is>
      </c>
      <c r="DW2444" t="inlineStr">
        <is>
          <t>ШТ</t>
        </is>
      </c>
      <c r="DX2444" t="n">
        <v>1</v>
      </c>
      <c r="DZ2444" t="inlineStr"/>
      <c r="EA2444" t="inlineStr"/>
      <c r="EB2444" t="inlineStr"/>
      <c r="EC2444" t="inlineStr"/>
      <c r="EE2444" t="n">
        <v>78725882</v>
      </c>
      <c r="EF2444" t="n">
        <v>2</v>
      </c>
      <c r="EG2444" t="inlineStr">
        <is>
          <t>Общестроительные работы</t>
        </is>
      </c>
      <c r="EH2444" t="n">
        <v>16</v>
      </c>
      <c r="EI244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444" t="n">
        <v>1</v>
      </c>
      <c r="EK2444" t="n">
        <v>16001</v>
      </c>
      <c r="EL2444" t="inlineStr">
        <is>
          <t>Трубопроводы внутренние</t>
        </is>
      </c>
      <c r="EM2444" t="inlineStr">
        <is>
          <t>ФЕР-16</t>
        </is>
      </c>
      <c r="EO2444" t="inlineStr"/>
      <c r="EQ2444" t="n">
        <v>0</v>
      </c>
      <c r="ER2444" t="n">
        <v>385.25</v>
      </c>
      <c r="ES2444" t="n">
        <v>385.25</v>
      </c>
      <c r="ET2444" t="n">
        <v>0</v>
      </c>
      <c r="EU2444" t="n">
        <v>0</v>
      </c>
      <c r="EV2444" t="n">
        <v>0</v>
      </c>
      <c r="EW2444" t="n">
        <v>0</v>
      </c>
      <c r="EX2444" t="n">
        <v>0</v>
      </c>
      <c r="EZ2444" t="n">
        <v>5</v>
      </c>
      <c r="FC2444" t="n">
        <v>1</v>
      </c>
      <c r="FD2444" t="n">
        <v>18</v>
      </c>
      <c r="FF2444" t="n">
        <v>470</v>
      </c>
      <c r="FQ2444" t="n">
        <v>0</v>
      </c>
      <c r="FR2444" t="n">
        <v>0</v>
      </c>
      <c r="FS2444" t="n">
        <v>0</v>
      </c>
      <c r="FX2444" t="n">
        <v>121</v>
      </c>
      <c r="FY2444" t="n">
        <v>72</v>
      </c>
      <c r="GA2444" t="inlineStr">
        <is>
          <t>[470 / 1,22]</t>
        </is>
      </c>
      <c r="GD2444" t="n">
        <v>1</v>
      </c>
      <c r="GF2444" t="n">
        <v>-139748886</v>
      </c>
      <c r="GG2444" t="n">
        <v>2</v>
      </c>
      <c r="GH2444" t="n">
        <v>3</v>
      </c>
      <c r="GI2444" t="n">
        <v>-2</v>
      </c>
      <c r="GJ2444" t="n">
        <v>0</v>
      </c>
      <c r="GK2444" t="n">
        <v>0</v>
      </c>
      <c r="GL2444">
        <f>ROUND(IF(AND(BH2444=3,BI2444=3,FS2444&lt;&gt;0),P2444,0),0)</f>
        <v/>
      </c>
      <c r="GM2444">
        <f>ROUND(O2444+X2444+Y2444,0)+GX2444</f>
        <v/>
      </c>
      <c r="GN2444">
        <f>IF(OR(BI2444=0,BI2444=1),GM2444-GX2444,0)</f>
        <v/>
      </c>
      <c r="GO2444">
        <f>IF(BI2444=2,GM2444-GX2444,0)</f>
        <v/>
      </c>
      <c r="GP2444">
        <f>IF(BI2444=4,GM2444-GX2444,0)</f>
        <v/>
      </c>
      <c r="GR2444" t="n">
        <v>1</v>
      </c>
      <c r="GS2444" t="n">
        <v>1</v>
      </c>
      <c r="GT2444" t="n">
        <v>0</v>
      </c>
      <c r="GU2444" t="inlineStr"/>
      <c r="GV2444">
        <f>ROUND((GT2444),2)</f>
        <v/>
      </c>
      <c r="GW2444" t="n">
        <v>1</v>
      </c>
      <c r="GX2444">
        <f>ROUND(HC2444*I2444,0)</f>
        <v/>
      </c>
      <c r="HA2444" t="n">
        <v>0</v>
      </c>
      <c r="HB2444" t="n">
        <v>0</v>
      </c>
      <c r="HC2444">
        <f>GV2444*GW2444</f>
        <v/>
      </c>
      <c r="HE2444" t="inlineStr">
        <is>
          <t>0</t>
        </is>
      </c>
      <c r="HF2444" t="inlineStr">
        <is>
          <t>0</t>
        </is>
      </c>
      <c r="HG2444">
        <f>ROUND(AC2444*I2444,0)</f>
        <v/>
      </c>
      <c r="HM2444" t="inlineStr"/>
      <c r="HN2444" t="inlineStr">
        <is>
          <t>Пр/812-016.0-1</t>
        </is>
      </c>
      <c r="HO2444" t="inlineStr">
        <is>
          <t>Пр/774-016.0</t>
        </is>
      </c>
      <c r="HP244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444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444" t="n">
        <v>0</v>
      </c>
      <c r="IK2444" t="n">
        <v>0</v>
      </c>
    </row>
    <row r="2445">
      <c r="A2445" t="n">
        <v>17</v>
      </c>
      <c r="B2445" t="n">
        <v>0</v>
      </c>
      <c r="C2445">
        <f>ROW(SmtRes!A1044)</f>
        <v/>
      </c>
      <c r="D2445">
        <f>ROW(EtalonRes!A968)</f>
        <v/>
      </c>
      <c r="E2445" t="inlineStr">
        <is>
          <t>3</t>
        </is>
      </c>
      <c r="F2445" t="inlineStr">
        <is>
          <t>65-10-1</t>
        </is>
      </c>
      <c r="G2445" t="inlineStr">
        <is>
          <t>Очистка канализационной сети внутренней</t>
        </is>
      </c>
      <c r="H2445" t="inlineStr">
        <is>
          <t>100 м трубопровода</t>
        </is>
      </c>
      <c r="I2445">
        <f>ROUND(ROUND(100/100,4),7)</f>
        <v/>
      </c>
      <c r="J2445" t="n">
        <v>0</v>
      </c>
      <c r="K2445">
        <f>ROUND(ROUND(100/100,4),7)</f>
        <v/>
      </c>
      <c r="O2445">
        <f>ROUND(CP2445,0)</f>
        <v/>
      </c>
      <c r="P2445">
        <f>ROUND(CQ2445*I2445,0)</f>
        <v/>
      </c>
      <c r="Q2445">
        <f>(ROUND((ROUND(((ET2445)*I2445),0)*BB2445),0)+ROUND((ROUND(((AE2445-(EU2445))*I2445),0)*BS2445),0))</f>
        <v/>
      </c>
      <c r="R2445">
        <f>(ROUND((ROUND(((EU2445)*I2445),0)*BS2445),0)+ROUND((ROUND(((AE2445-(EU2445))*I2445),0)*BS2445),0))</f>
        <v/>
      </c>
      <c r="S2445">
        <f>ROUND(CT2445*I2445,0)</f>
        <v/>
      </c>
      <c r="T2445">
        <f>ROUND(CU2445*I2445,0)</f>
        <v/>
      </c>
      <c r="U2445">
        <f>ROUND(CV2445*I2445,7)</f>
        <v/>
      </c>
      <c r="V2445">
        <f>ROUND(CW2445*I2445,7)</f>
        <v/>
      </c>
      <c r="W2445">
        <f>ROUND(CX2445*I2445,0)</f>
        <v/>
      </c>
      <c r="X2445">
        <f>ROUND(CY2445,0)</f>
        <v/>
      </c>
      <c r="Y2445">
        <f>ROUND(CZ2445,0)</f>
        <v/>
      </c>
      <c r="AA2445" t="n">
        <v>78869116</v>
      </c>
      <c r="AB2445">
        <f>ROUND((AC2445+AD2445+AF2445),2)</f>
        <v/>
      </c>
      <c r="AC2445">
        <f>ROUND((ES2445),2)</f>
        <v/>
      </c>
      <c r="AD2445">
        <f>ROUND((((ET2445)-(EU2445))+AE2445),2)</f>
        <v/>
      </c>
      <c r="AE2445">
        <f>ROUND((EU2445),2)</f>
        <v/>
      </c>
      <c r="AF2445">
        <f>ROUND((EV2445),2)</f>
        <v/>
      </c>
      <c r="AG2445">
        <f>ROUND((AP2445),2)</f>
        <v/>
      </c>
      <c r="AH2445">
        <f>(EW2445)</f>
        <v/>
      </c>
      <c r="AI2445">
        <f>(EX2445)</f>
        <v/>
      </c>
      <c r="AJ2445">
        <f>(AS2445)</f>
        <v/>
      </c>
      <c r="AK2445" t="n">
        <v>403.3</v>
      </c>
      <c r="AL2445" t="n">
        <v>139.36</v>
      </c>
      <c r="AM2445" t="n">
        <v>0.87</v>
      </c>
      <c r="AN2445" t="n">
        <v>0</v>
      </c>
      <c r="AO2445" t="n">
        <v>263.07</v>
      </c>
      <c r="AP2445" t="n">
        <v>0</v>
      </c>
      <c r="AQ2445" t="n">
        <v>32.2</v>
      </c>
      <c r="AR2445" t="n">
        <v>0</v>
      </c>
      <c r="AS2445" t="n">
        <v>0</v>
      </c>
      <c r="AT2445" t="n">
        <v>103</v>
      </c>
      <c r="AU2445" t="n">
        <v>52</v>
      </c>
      <c r="AV2445" t="n">
        <v>1</v>
      </c>
      <c r="AW2445" t="n">
        <v>1</v>
      </c>
      <c r="AZ2445" t="n">
        <v>1</v>
      </c>
      <c r="BA2445" t="n">
        <v>52.25</v>
      </c>
      <c r="BB2445" t="n">
        <v>25.03</v>
      </c>
      <c r="BC2445" t="n">
        <v>11.85</v>
      </c>
      <c r="BD2445" t="inlineStr"/>
      <c r="BE2445" t="inlineStr"/>
      <c r="BF2445" t="inlineStr"/>
      <c r="BG2445" t="inlineStr"/>
      <c r="BH2445" t="n">
        <v>0</v>
      </c>
      <c r="BI2445" t="n">
        <v>1</v>
      </c>
      <c r="BJ2445" t="inlineStr">
        <is>
          <t>ТЕРр Московской обл., 65-10-1, приказ Минстроя России №675/пр от 28.02.2017 № 263/пр</t>
        </is>
      </c>
      <c r="BM2445" t="n">
        <v>65007</v>
      </c>
      <c r="BN2445" t="n">
        <v>0</v>
      </c>
      <c r="BO2445" t="inlineStr">
        <is>
          <t>65-10-1</t>
        </is>
      </c>
      <c r="BP2445" t="n">
        <v>1</v>
      </c>
      <c r="BQ2445" t="n">
        <v>6</v>
      </c>
      <c r="BR2445" t="n">
        <v>0</v>
      </c>
      <c r="BS2445" t="n">
        <v>52.25</v>
      </c>
      <c r="BT2445" t="n">
        <v>1</v>
      </c>
      <c r="BU2445" t="n">
        <v>1</v>
      </c>
      <c r="BV2445" t="n">
        <v>1</v>
      </c>
      <c r="BW2445" t="n">
        <v>1</v>
      </c>
      <c r="BX2445" t="n">
        <v>1</v>
      </c>
      <c r="BY2445" t="inlineStr"/>
      <c r="BZ2445" t="n">
        <v>103</v>
      </c>
      <c r="CA2445" t="n">
        <v>52</v>
      </c>
      <c r="CB2445" t="inlineStr"/>
      <c r="CE2445" t="n">
        <v>12</v>
      </c>
      <c r="CF2445" t="n">
        <v>0</v>
      </c>
      <c r="CG2445" t="n">
        <v>0</v>
      </c>
      <c r="CM2445" t="n">
        <v>0</v>
      </c>
      <c r="CN2445" t="inlineStr"/>
      <c r="CO2445" t="n">
        <v>0</v>
      </c>
      <c r="CP2445">
        <f>(P2445+Q2445+S2445)</f>
        <v/>
      </c>
      <c r="CQ2445">
        <f>AC2445*BC2445</f>
        <v/>
      </c>
      <c r="CR2445">
        <f>(ROUND((ROUND(((ET2445)*1),0)*BB2445),0)+ROUND((ROUND(((AE2445-(EU2445))*1),0)*BS2445),0))</f>
        <v/>
      </c>
      <c r="CS2445">
        <f>(ROUND((ROUND(((EU2445)*1),0)*BS2445),0)+ROUND((ROUND(((AE2445-(EU2445))*1),0)*BS2445),0))</f>
        <v/>
      </c>
      <c r="CT2445">
        <f>AF2445*BA2445</f>
        <v/>
      </c>
      <c r="CU2445">
        <f>AG2445</f>
        <v/>
      </c>
      <c r="CV2445">
        <f>AH2445</f>
        <v/>
      </c>
      <c r="CW2445">
        <f>AI2445</f>
        <v/>
      </c>
      <c r="CX2445">
        <f>AJ2445</f>
        <v/>
      </c>
      <c r="CY2445">
        <f>(((S2445+R2445)*AT2445)/100)</f>
        <v/>
      </c>
      <c r="CZ2445">
        <f>(((S2445+R2445)*AU2445)/100)</f>
        <v/>
      </c>
      <c r="DC2445" t="inlineStr"/>
      <c r="DD2445" t="inlineStr"/>
      <c r="DE2445" t="inlineStr"/>
      <c r="DF2445" t="inlineStr"/>
      <c r="DG2445" t="inlineStr"/>
      <c r="DH2445" t="inlineStr"/>
      <c r="DI2445" t="inlineStr"/>
      <c r="DJ2445" t="inlineStr"/>
      <c r="DK2445" t="inlineStr"/>
      <c r="DL2445" t="inlineStr"/>
      <c r="DM2445" t="inlineStr"/>
      <c r="DN2445" t="n">
        <v>0</v>
      </c>
      <c r="DO2445" t="n">
        <v>0</v>
      </c>
      <c r="DP2445" t="n">
        <v>1</v>
      </c>
      <c r="DQ2445" t="n">
        <v>1</v>
      </c>
      <c r="DU2445" t="n">
        <v>1013</v>
      </c>
      <c r="DV2445" t="inlineStr">
        <is>
          <t>100 м трубопровода</t>
        </is>
      </c>
      <c r="DW2445" t="inlineStr">
        <is>
          <t>100 м трубопровода</t>
        </is>
      </c>
      <c r="DX2445" t="n">
        <v>1</v>
      </c>
      <c r="DZ2445" t="inlineStr"/>
      <c r="EA2445" t="inlineStr"/>
      <c r="EB2445" t="inlineStr"/>
      <c r="EC2445" t="inlineStr"/>
      <c r="EE2445" t="n">
        <v>78726000</v>
      </c>
      <c r="EF2445" t="n">
        <v>6</v>
      </c>
      <c r="EG2445" t="inlineStr">
        <is>
          <t>Ремонтно-строительные работы</t>
        </is>
      </c>
      <c r="EH2445" t="n">
        <v>99</v>
      </c>
      <c r="EI2445" t="inlineStr">
        <is>
          <t>Внутренние санитарно-технические работы</t>
        </is>
      </c>
      <c r="EJ2445" t="n">
        <v>1</v>
      </c>
      <c r="EK2445" t="n">
        <v>65007</v>
      </c>
      <c r="EL2445" t="inlineStr">
        <is>
          <t>Внутренние санитарнотехнические работы: смена труб, санприборов, запорной арматуры и другое</t>
        </is>
      </c>
      <c r="EM2445" t="inlineStr">
        <is>
          <t>рФЕР-65</t>
        </is>
      </c>
      <c r="EO2445" t="inlineStr"/>
      <c r="EQ2445" t="n">
        <v>0</v>
      </c>
      <c r="ER2445" t="n">
        <v>403.3</v>
      </c>
      <c r="ES2445" t="n">
        <v>139.36</v>
      </c>
      <c r="ET2445" t="n">
        <v>0.87</v>
      </c>
      <c r="EU2445" t="n">
        <v>0</v>
      </c>
      <c r="EV2445" t="n">
        <v>263.07</v>
      </c>
      <c r="EW2445" t="n">
        <v>32.2</v>
      </c>
      <c r="EX2445" t="n">
        <v>0</v>
      </c>
      <c r="EY2445" t="n">
        <v>0</v>
      </c>
      <c r="FQ2445" t="n">
        <v>0</v>
      </c>
      <c r="FR2445" t="n">
        <v>0</v>
      </c>
      <c r="FS2445" t="n">
        <v>0</v>
      </c>
      <c r="FX2445" t="n">
        <v>103</v>
      </c>
      <c r="FY2445" t="n">
        <v>52</v>
      </c>
      <c r="GA2445" t="inlineStr"/>
      <c r="GD2445" t="n">
        <v>1</v>
      </c>
      <c r="GF2445" t="n">
        <v>-66904957</v>
      </c>
      <c r="GG2445" t="n">
        <v>2</v>
      </c>
      <c r="GH2445" t="n">
        <v>1</v>
      </c>
      <c r="GI2445" t="n">
        <v>2</v>
      </c>
      <c r="GJ2445" t="n">
        <v>0</v>
      </c>
      <c r="GK2445" t="n">
        <v>0</v>
      </c>
      <c r="GL2445">
        <f>ROUND(IF(AND(BH2445=3,BI2445=3,FS2445&lt;&gt;0),P2445,0),0)</f>
        <v/>
      </c>
      <c r="GM2445">
        <f>ROUND(O2445+X2445+Y2445,0)+GX2445</f>
        <v/>
      </c>
      <c r="GN2445">
        <f>IF(OR(BI2445=0,BI2445=1),GM2445-GX2445,0)</f>
        <v/>
      </c>
      <c r="GO2445">
        <f>IF(BI2445=2,GM2445-GX2445,0)</f>
        <v/>
      </c>
      <c r="GP2445">
        <f>IF(BI2445=4,GM2445-GX2445,0)</f>
        <v/>
      </c>
      <c r="GR2445" t="n">
        <v>0</v>
      </c>
      <c r="GS2445" t="n">
        <v>3</v>
      </c>
      <c r="GT2445" t="n">
        <v>0</v>
      </c>
      <c r="GU2445" t="inlineStr"/>
      <c r="GV2445">
        <f>ROUND((GT2445),2)</f>
        <v/>
      </c>
      <c r="GW2445" t="n">
        <v>1</v>
      </c>
      <c r="GX2445">
        <f>ROUND(HC2445*I2445,0)</f>
        <v/>
      </c>
      <c r="HA2445" t="n">
        <v>0</v>
      </c>
      <c r="HB2445" t="n">
        <v>0</v>
      </c>
      <c r="HC2445">
        <f>GV2445*GW2445</f>
        <v/>
      </c>
      <c r="HE2445" t="inlineStr"/>
      <c r="HF2445" t="inlineStr"/>
      <c r="HM2445" t="inlineStr"/>
      <c r="HN2445" t="inlineStr">
        <is>
          <t>Пр/812-099.2-1</t>
        </is>
      </c>
      <c r="HO2445" t="inlineStr">
        <is>
          <t>Пр/774-099.2</t>
        </is>
      </c>
      <c r="HP2445" t="inlineStr">
        <is>
          <t>Внутренние санитарнотехнические работы: смена труб, санприборов, запорной арматуры и другое</t>
        </is>
      </c>
      <c r="HQ2445" t="inlineStr">
        <is>
          <t>Внутренние санитарнотехнические работы: смена труб, санприборов, запорной арматуры и другое</t>
        </is>
      </c>
      <c r="HS2445" t="n">
        <v>0</v>
      </c>
      <c r="IK2445" t="n">
        <v>0</v>
      </c>
    </row>
    <row r="2446">
      <c r="A2446" t="n">
        <v>17</v>
      </c>
      <c r="B2446" t="n">
        <v>0</v>
      </c>
      <c r="C2446">
        <f>ROW(SmtRes!A1047)</f>
        <v/>
      </c>
      <c r="D2446">
        <f>ROW(EtalonRes!A970)</f>
        <v/>
      </c>
      <c r="E2446" t="inlineStr">
        <is>
          <t>4</t>
        </is>
      </c>
      <c r="F2446" t="inlineStr">
        <is>
          <t>67-5-2</t>
        </is>
      </c>
      <c r="G2446" t="inlineStr">
        <is>
          <t>Смена ламп люминесцентных</t>
        </is>
      </c>
      <c r="H2446" t="inlineStr">
        <is>
          <t>100 шт.</t>
        </is>
      </c>
      <c r="I2446">
        <f>ROUND(ROUND(3/100,4),7)</f>
        <v/>
      </c>
      <c r="J2446" t="n">
        <v>0</v>
      </c>
      <c r="K2446">
        <f>ROUND(ROUND(3/100,4),7)</f>
        <v/>
      </c>
      <c r="O2446">
        <f>ROUND(CP2446,0)</f>
        <v/>
      </c>
      <c r="P2446">
        <f>ROUND(CQ2446*I2446,0)</f>
        <v/>
      </c>
      <c r="Q2446">
        <f>(ROUND((ROUND(((ET2446)*I2446),0)*BB2446),0)+ROUND((ROUND(((AE2446-(EU2446))*I2446),0)*BS2446),0))</f>
        <v/>
      </c>
      <c r="R2446">
        <f>(ROUND((ROUND(((EU2446)*I2446),0)*BS2446),0)+ROUND((ROUND(((AE2446-(EU2446))*I2446),0)*BS2446),0))</f>
        <v/>
      </c>
      <c r="S2446">
        <f>ROUND(CT2446*I2446,0)</f>
        <v/>
      </c>
      <c r="T2446">
        <f>ROUND(CU2446*I2446,0)</f>
        <v/>
      </c>
      <c r="U2446">
        <f>ROUND(CV2446*I2446,7)</f>
        <v/>
      </c>
      <c r="V2446">
        <f>ROUND(CW2446*I2446,7)</f>
        <v/>
      </c>
      <c r="W2446">
        <f>ROUND(CX2446*I2446,0)</f>
        <v/>
      </c>
      <c r="X2446">
        <f>ROUND(CY2446,0)</f>
        <v/>
      </c>
      <c r="Y2446">
        <f>ROUND(CZ2446,0)</f>
        <v/>
      </c>
      <c r="AA2446" t="n">
        <v>78869116</v>
      </c>
      <c r="AB2446">
        <f>ROUND((AC2446+AD2446+AF2446),2)</f>
        <v/>
      </c>
      <c r="AC2446">
        <f>ROUND((ES2446),2)</f>
        <v/>
      </c>
      <c r="AD2446">
        <f>ROUND((((ET2446)-(EU2446))+AE2446),2)</f>
        <v/>
      </c>
      <c r="AE2446">
        <f>ROUND((EU2446),2)</f>
        <v/>
      </c>
      <c r="AF2446">
        <f>ROUND((EV2446),2)</f>
        <v/>
      </c>
      <c r="AG2446">
        <f>ROUND((AP2446),2)</f>
        <v/>
      </c>
      <c r="AH2446">
        <f>(EW2446)</f>
        <v/>
      </c>
      <c r="AI2446">
        <f>(EX2446)</f>
        <v/>
      </c>
      <c r="AJ2446">
        <f>(AS2446)</f>
        <v/>
      </c>
      <c r="AK2446" t="n">
        <v>970.5700000000001</v>
      </c>
      <c r="AL2446" t="n">
        <v>852</v>
      </c>
      <c r="AM2446" t="n">
        <v>0</v>
      </c>
      <c r="AN2446" t="n">
        <v>0</v>
      </c>
      <c r="AO2446" t="n">
        <v>118.57</v>
      </c>
      <c r="AP2446" t="n">
        <v>0</v>
      </c>
      <c r="AQ2446" t="n">
        <v>13.9</v>
      </c>
      <c r="AR2446" t="n">
        <v>0</v>
      </c>
      <c r="AS2446" t="n">
        <v>0</v>
      </c>
      <c r="AT2446" t="n">
        <v>91</v>
      </c>
      <c r="AU2446" t="n">
        <v>48</v>
      </c>
      <c r="AV2446" t="n">
        <v>1</v>
      </c>
      <c r="AW2446" t="n">
        <v>1</v>
      </c>
      <c r="AZ2446" t="n">
        <v>1</v>
      </c>
      <c r="BA2446" t="n">
        <v>52.25</v>
      </c>
      <c r="BB2446" t="n">
        <v>1</v>
      </c>
      <c r="BC2446" t="n">
        <v>4.14</v>
      </c>
      <c r="BD2446" t="inlineStr"/>
      <c r="BE2446" t="inlineStr"/>
      <c r="BF2446" t="inlineStr"/>
      <c r="BG2446" t="inlineStr"/>
      <c r="BH2446" t="n">
        <v>0</v>
      </c>
      <c r="BI2446" t="n">
        <v>1</v>
      </c>
      <c r="BJ2446" t="inlineStr">
        <is>
          <t>ТЕРр Московской обл., 67-5-2, приказ Минстроя России №675/пр от 28.02.2017 № 263/пр</t>
        </is>
      </c>
      <c r="BM2446" t="n">
        <v>67001</v>
      </c>
      <c r="BN2446" t="n">
        <v>0</v>
      </c>
      <c r="BO2446" t="inlineStr">
        <is>
          <t>67-5-2</t>
        </is>
      </c>
      <c r="BP2446" t="n">
        <v>1</v>
      </c>
      <c r="BQ2446" t="n">
        <v>6</v>
      </c>
      <c r="BR2446" t="n">
        <v>0</v>
      </c>
      <c r="BS2446" t="n">
        <v>52.25</v>
      </c>
      <c r="BT2446" t="n">
        <v>1</v>
      </c>
      <c r="BU2446" t="n">
        <v>1</v>
      </c>
      <c r="BV2446" t="n">
        <v>1</v>
      </c>
      <c r="BW2446" t="n">
        <v>1</v>
      </c>
      <c r="BX2446" t="n">
        <v>1</v>
      </c>
      <c r="BY2446" t="inlineStr"/>
      <c r="BZ2446" t="n">
        <v>91</v>
      </c>
      <c r="CA2446" t="n">
        <v>48</v>
      </c>
      <c r="CB2446" t="inlineStr"/>
      <c r="CE2446" t="n">
        <v>12</v>
      </c>
      <c r="CF2446" t="n">
        <v>0</v>
      </c>
      <c r="CG2446" t="n">
        <v>0</v>
      </c>
      <c r="CM2446" t="n">
        <v>0</v>
      </c>
      <c r="CN2446" t="inlineStr"/>
      <c r="CO2446" t="n">
        <v>0</v>
      </c>
      <c r="CP2446">
        <f>(P2446+Q2446+S2446)</f>
        <v/>
      </c>
      <c r="CQ2446">
        <f>AC2446*BC2446</f>
        <v/>
      </c>
      <c r="CR2446">
        <f>(ROUND((ROUND(((ET2446)*1),0)*BB2446),0)+ROUND((ROUND(((AE2446-(EU2446))*1),0)*BS2446),0))</f>
        <v/>
      </c>
      <c r="CS2446">
        <f>(ROUND((ROUND(((EU2446)*1),0)*BS2446),0)+ROUND((ROUND(((AE2446-(EU2446))*1),0)*BS2446),0))</f>
        <v/>
      </c>
      <c r="CT2446">
        <f>AF2446*BA2446</f>
        <v/>
      </c>
      <c r="CU2446">
        <f>AG2446</f>
        <v/>
      </c>
      <c r="CV2446">
        <f>AH2446</f>
        <v/>
      </c>
      <c r="CW2446">
        <f>AI2446</f>
        <v/>
      </c>
      <c r="CX2446">
        <f>AJ2446</f>
        <v/>
      </c>
      <c r="CY2446">
        <f>(((S2446+R2446)*AT2446)/100)</f>
        <v/>
      </c>
      <c r="CZ2446">
        <f>(((S2446+R2446)*AU2446)/100)</f>
        <v/>
      </c>
      <c r="DC2446" t="inlineStr"/>
      <c r="DD2446" t="inlineStr"/>
      <c r="DE2446" t="inlineStr"/>
      <c r="DF2446" t="inlineStr"/>
      <c r="DG2446" t="inlineStr"/>
      <c r="DH2446" t="inlineStr"/>
      <c r="DI2446" t="inlineStr"/>
      <c r="DJ2446" t="inlineStr"/>
      <c r="DK2446" t="inlineStr"/>
      <c r="DL2446" t="inlineStr"/>
      <c r="DM2446" t="inlineStr"/>
      <c r="DN2446" t="n">
        <v>0</v>
      </c>
      <c r="DO2446" t="n">
        <v>0</v>
      </c>
      <c r="DP2446" t="n">
        <v>1</v>
      </c>
      <c r="DQ2446" t="n">
        <v>1</v>
      </c>
      <c r="DU2446" t="n">
        <v>1010</v>
      </c>
      <c r="DV2446" t="inlineStr">
        <is>
          <t>100 шт.</t>
        </is>
      </c>
      <c r="DW2446" t="inlineStr">
        <is>
          <t>100 шт.</t>
        </is>
      </c>
      <c r="DX2446" t="n">
        <v>100</v>
      </c>
      <c r="DZ2446" t="inlineStr"/>
      <c r="EA2446" t="inlineStr"/>
      <c r="EB2446" t="inlineStr"/>
      <c r="EC2446" t="inlineStr"/>
      <c r="EE2446" t="n">
        <v>78726030</v>
      </c>
      <c r="EF2446" t="n">
        <v>6</v>
      </c>
      <c r="EG2446" t="inlineStr">
        <is>
          <t>Ремонтно-строительные работы</t>
        </is>
      </c>
      <c r="EH2446" t="n">
        <v>101</v>
      </c>
      <c r="EI2446" t="inlineStr">
        <is>
          <t>Электромонтажные работы</t>
        </is>
      </c>
      <c r="EJ2446" t="n">
        <v>1</v>
      </c>
      <c r="EK2446" t="n">
        <v>67001</v>
      </c>
      <c r="EL2446" t="inlineStr">
        <is>
          <t>Электромонтажные работы</t>
        </is>
      </c>
      <c r="EM2446" t="inlineStr">
        <is>
          <t>рФЕР-67</t>
        </is>
      </c>
      <c r="EO2446" t="inlineStr"/>
      <c r="EQ2446" t="n">
        <v>0</v>
      </c>
      <c r="ER2446" t="n">
        <v>970.5700000000001</v>
      </c>
      <c r="ES2446" t="n">
        <v>852</v>
      </c>
      <c r="ET2446" t="n">
        <v>0</v>
      </c>
      <c r="EU2446" t="n">
        <v>0</v>
      </c>
      <c r="EV2446" t="n">
        <v>118.57</v>
      </c>
      <c r="EW2446" t="n">
        <v>13.9</v>
      </c>
      <c r="EX2446" t="n">
        <v>0</v>
      </c>
      <c r="EY2446" t="n">
        <v>0</v>
      </c>
      <c r="FQ2446" t="n">
        <v>0</v>
      </c>
      <c r="FR2446" t="n">
        <v>0</v>
      </c>
      <c r="FS2446" t="n">
        <v>0</v>
      </c>
      <c r="FX2446" t="n">
        <v>91</v>
      </c>
      <c r="FY2446" t="n">
        <v>48</v>
      </c>
      <c r="GA2446" t="inlineStr"/>
      <c r="GD2446" t="n">
        <v>1</v>
      </c>
      <c r="GF2446" t="n">
        <v>1400342257</v>
      </c>
      <c r="GG2446" t="n">
        <v>2</v>
      </c>
      <c r="GH2446" t="n">
        <v>1</v>
      </c>
      <c r="GI2446" t="n">
        <v>2</v>
      </c>
      <c r="GJ2446" t="n">
        <v>0</v>
      </c>
      <c r="GK2446" t="n">
        <v>0</v>
      </c>
      <c r="GL2446">
        <f>ROUND(IF(AND(BH2446=3,BI2446=3,FS2446&lt;&gt;0),P2446,0),0)</f>
        <v/>
      </c>
      <c r="GM2446">
        <f>ROUND(O2446+X2446+Y2446,0)+GX2446</f>
        <v/>
      </c>
      <c r="GN2446">
        <f>IF(OR(BI2446=0,BI2446=1),GM2446-GX2446,0)</f>
        <v/>
      </c>
      <c r="GO2446">
        <f>IF(BI2446=2,GM2446-GX2446,0)</f>
        <v/>
      </c>
      <c r="GP2446">
        <f>IF(BI2446=4,GM2446-GX2446,0)</f>
        <v/>
      </c>
      <c r="GR2446" t="n">
        <v>0</v>
      </c>
      <c r="GS2446" t="n">
        <v>3</v>
      </c>
      <c r="GT2446" t="n">
        <v>0</v>
      </c>
      <c r="GU2446" t="inlineStr"/>
      <c r="GV2446">
        <f>ROUND((GT2446),2)</f>
        <v/>
      </c>
      <c r="GW2446" t="n">
        <v>1</v>
      </c>
      <c r="GX2446">
        <f>ROUND(HC2446*I2446,0)</f>
        <v/>
      </c>
      <c r="HA2446" t="n">
        <v>0</v>
      </c>
      <c r="HB2446" t="n">
        <v>0</v>
      </c>
      <c r="HC2446">
        <f>GV2446*GW2446</f>
        <v/>
      </c>
      <c r="HE2446" t="inlineStr"/>
      <c r="HF2446" t="inlineStr"/>
      <c r="HM2446" t="inlineStr"/>
      <c r="HN2446" t="inlineStr">
        <is>
          <t>Пр/812-101.0-1</t>
        </is>
      </c>
      <c r="HO2446" t="inlineStr">
        <is>
          <t>Пр/774-101.0</t>
        </is>
      </c>
      <c r="HP2446" t="inlineStr">
        <is>
          <t>Электромонтажные работы</t>
        </is>
      </c>
      <c r="HQ2446" t="inlineStr">
        <is>
          <t>Электромонтажные работы</t>
        </is>
      </c>
      <c r="HS2446" t="n">
        <v>0</v>
      </c>
      <c r="IK2446" t="n">
        <v>0</v>
      </c>
    </row>
    <row r="2447">
      <c r="A2447" t="n">
        <v>18</v>
      </c>
      <c r="B2447" t="n">
        <v>0</v>
      </c>
      <c r="C2447" t="n">
        <v>1047</v>
      </c>
      <c r="E2447" t="inlineStr">
        <is>
          <t>4,1</t>
        </is>
      </c>
      <c r="F2447" t="inlineStr">
        <is>
          <t>509-6744</t>
        </is>
      </c>
      <c r="G2447" t="inlineStr">
        <is>
          <t>Лампы люминесцентные компактные энергосберегающие с цоколем Е27 мощностью 55 Вт</t>
        </is>
      </c>
      <c r="H2447" t="inlineStr">
        <is>
          <t>шт.</t>
        </is>
      </c>
      <c r="I2447">
        <f>I2446*J2447</f>
        <v/>
      </c>
      <c r="J2447" t="n">
        <v>100</v>
      </c>
      <c r="K2447" t="n">
        <v>100</v>
      </c>
      <c r="O2447">
        <f>ROUND(CP2447,0)</f>
        <v/>
      </c>
      <c r="P2447">
        <f>ROUND(CQ2447*I2447,0)</f>
        <v/>
      </c>
      <c r="Q2447">
        <f>(ROUND((ROUND(((ET2447)*I2447),0)*BB2447),0)+ROUND((ROUND(((AE2447-(EU2447))*I2447),0)*BS2447),0))</f>
        <v/>
      </c>
      <c r="R2447">
        <f>(ROUND((ROUND(((EU2447)*I2447),0)*BS2447),0)+ROUND((ROUND(((AE2447-(EU2447))*I2447),0)*BS2447),0))</f>
        <v/>
      </c>
      <c r="S2447">
        <f>ROUND(CT2447*I2447,0)</f>
        <v/>
      </c>
      <c r="T2447">
        <f>ROUND(CU2447*I2447,0)</f>
        <v/>
      </c>
      <c r="U2447">
        <f>ROUND(CV2447*I2447,7)</f>
        <v/>
      </c>
      <c r="V2447">
        <f>ROUND(CW2447*I2447,7)</f>
        <v/>
      </c>
      <c r="W2447">
        <f>ROUND(CX2447*I2447,0)</f>
        <v/>
      </c>
      <c r="X2447">
        <f>ROUND(CY2447,0)</f>
        <v/>
      </c>
      <c r="Y2447">
        <f>ROUND(CZ2447,0)</f>
        <v/>
      </c>
      <c r="AA2447" t="n">
        <v>78869116</v>
      </c>
      <c r="AB2447">
        <f>ROUND((AC2447+AD2447+AF2447),2)</f>
        <v/>
      </c>
      <c r="AC2447">
        <f>ROUND((ES2447),2)</f>
        <v/>
      </c>
      <c r="AD2447">
        <f>ROUND((((ET2447)-(EU2447))+AE2447),2)</f>
        <v/>
      </c>
      <c r="AE2447">
        <f>ROUND((EU2447),2)</f>
        <v/>
      </c>
      <c r="AF2447">
        <f>ROUND((EV2447),2)</f>
        <v/>
      </c>
      <c r="AG2447">
        <f>ROUND((AP2447),2)</f>
        <v/>
      </c>
      <c r="AH2447">
        <f>(EW2447)</f>
        <v/>
      </c>
      <c r="AI2447">
        <f>(EX2447)</f>
        <v/>
      </c>
      <c r="AJ2447">
        <f>(AS2447)</f>
        <v/>
      </c>
      <c r="AK2447" t="n">
        <v>140.69</v>
      </c>
      <c r="AL2447" t="n">
        <v>140.69</v>
      </c>
      <c r="AM2447" t="n">
        <v>0</v>
      </c>
      <c r="AN2447" t="n">
        <v>0</v>
      </c>
      <c r="AO2447" t="n">
        <v>0</v>
      </c>
      <c r="AP2447" t="n">
        <v>0</v>
      </c>
      <c r="AQ2447" t="n">
        <v>0</v>
      </c>
      <c r="AR2447" t="n">
        <v>0</v>
      </c>
      <c r="AS2447" t="n">
        <v>0.02</v>
      </c>
      <c r="AT2447" t="n">
        <v>91</v>
      </c>
      <c r="AU2447" t="n">
        <v>48</v>
      </c>
      <c r="AV2447" t="n">
        <v>1</v>
      </c>
      <c r="AW2447" t="n">
        <v>1</v>
      </c>
      <c r="AZ2447" t="n">
        <v>1</v>
      </c>
      <c r="BA2447" t="n">
        <v>1</v>
      </c>
      <c r="BB2447" t="n">
        <v>1</v>
      </c>
      <c r="BC2447" t="n">
        <v>1.69</v>
      </c>
      <c r="BD2447" t="inlineStr"/>
      <c r="BE2447" t="inlineStr"/>
      <c r="BF2447" t="inlineStr"/>
      <c r="BG2447" t="inlineStr"/>
      <c r="BH2447" t="n">
        <v>3</v>
      </c>
      <c r="BI2447" t="n">
        <v>1</v>
      </c>
      <c r="BJ2447" t="inlineStr">
        <is>
          <t>ТССЦ Московской обл., 509-6744, приказ Минстроя России №675/пр от 28.02.2017 № 258/пр</t>
        </is>
      </c>
      <c r="BM2447" t="n">
        <v>67001</v>
      </c>
      <c r="BN2447" t="n">
        <v>0</v>
      </c>
      <c r="BO2447" t="inlineStr">
        <is>
          <t>509-6744</t>
        </is>
      </c>
      <c r="BP2447" t="n">
        <v>1</v>
      </c>
      <c r="BQ2447" t="n">
        <v>6</v>
      </c>
      <c r="BR2447" t="n">
        <v>0</v>
      </c>
      <c r="BS2447" t="n">
        <v>1</v>
      </c>
      <c r="BT2447" t="n">
        <v>1</v>
      </c>
      <c r="BU2447" t="n">
        <v>1</v>
      </c>
      <c r="BV2447" t="n">
        <v>1</v>
      </c>
      <c r="BW2447" t="n">
        <v>1</v>
      </c>
      <c r="BX2447" t="n">
        <v>1</v>
      </c>
      <c r="BY2447" t="inlineStr"/>
      <c r="BZ2447" t="n">
        <v>91</v>
      </c>
      <c r="CA2447" t="n">
        <v>48</v>
      </c>
      <c r="CB2447" t="inlineStr"/>
      <c r="CE2447" t="n">
        <v>12</v>
      </c>
      <c r="CF2447" t="n">
        <v>0</v>
      </c>
      <c r="CG2447" t="n">
        <v>0</v>
      </c>
      <c r="CM2447" t="n">
        <v>0</v>
      </c>
      <c r="CN2447" t="inlineStr"/>
      <c r="CO2447" t="n">
        <v>0</v>
      </c>
      <c r="CP2447">
        <f>(P2447+Q2447+S2447)</f>
        <v/>
      </c>
      <c r="CQ2447">
        <f>AC2447*BC2447</f>
        <v/>
      </c>
      <c r="CR2447">
        <f>(ROUND((ROUND(((ET2447)*1),0)*BB2447),0)+ROUND((ROUND(((AE2447-(EU2447))*1),0)*BS2447),0))</f>
        <v/>
      </c>
      <c r="CS2447">
        <f>(ROUND((ROUND(((EU2447)*1),0)*BS2447),0)+ROUND((ROUND(((AE2447-(EU2447))*1),0)*BS2447),0))</f>
        <v/>
      </c>
      <c r="CT2447">
        <f>AF2447*BA2447</f>
        <v/>
      </c>
      <c r="CU2447">
        <f>AG2447</f>
        <v/>
      </c>
      <c r="CV2447">
        <f>AH2447</f>
        <v/>
      </c>
      <c r="CW2447">
        <f>AI2447</f>
        <v/>
      </c>
      <c r="CX2447">
        <f>AJ2447</f>
        <v/>
      </c>
      <c r="CY2447">
        <f>(((S2447+R2447)*AT2447)/100)</f>
        <v/>
      </c>
      <c r="CZ2447">
        <f>(((S2447+R2447)*AU2447)/100)</f>
        <v/>
      </c>
      <c r="DC2447" t="inlineStr"/>
      <c r="DD2447" t="inlineStr"/>
      <c r="DE2447" t="inlineStr"/>
      <c r="DF2447" t="inlineStr"/>
      <c r="DG2447" t="inlineStr"/>
      <c r="DH2447" t="inlineStr"/>
      <c r="DI2447" t="inlineStr"/>
      <c r="DJ2447" t="inlineStr"/>
      <c r="DK2447" t="inlineStr"/>
      <c r="DL2447" t="inlineStr"/>
      <c r="DM2447" t="inlineStr"/>
      <c r="DN2447" t="n">
        <v>0</v>
      </c>
      <c r="DO2447" t="n">
        <v>0</v>
      </c>
      <c r="DP2447" t="n">
        <v>1</v>
      </c>
      <c r="DQ2447" t="n">
        <v>1</v>
      </c>
      <c r="DU2447" t="n">
        <v>1010</v>
      </c>
      <c r="DV2447" t="inlineStr">
        <is>
          <t>шт.</t>
        </is>
      </c>
      <c r="DW2447" t="inlineStr">
        <is>
          <t>шт.</t>
        </is>
      </c>
      <c r="DX2447" t="n">
        <v>1</v>
      </c>
      <c r="DZ2447" t="inlineStr"/>
      <c r="EA2447" t="inlineStr"/>
      <c r="EB2447" t="inlineStr"/>
      <c r="EC2447" t="inlineStr"/>
      <c r="EE2447" t="n">
        <v>78726030</v>
      </c>
      <c r="EF2447" t="n">
        <v>6</v>
      </c>
      <c r="EG2447" t="inlineStr">
        <is>
          <t>Ремонтно-строительные работы</t>
        </is>
      </c>
      <c r="EH2447" t="n">
        <v>101</v>
      </c>
      <c r="EI2447" t="inlineStr">
        <is>
          <t>Электромонтажные работы</t>
        </is>
      </c>
      <c r="EJ2447" t="n">
        <v>1</v>
      </c>
      <c r="EK2447" t="n">
        <v>67001</v>
      </c>
      <c r="EL2447" t="inlineStr">
        <is>
          <t>Электромонтажные работы</t>
        </is>
      </c>
      <c r="EM2447" t="inlineStr">
        <is>
          <t>рФЕР-67</t>
        </is>
      </c>
      <c r="EO2447" t="inlineStr"/>
      <c r="EQ2447" t="n">
        <v>0</v>
      </c>
      <c r="ER2447" t="n">
        <v>140.69</v>
      </c>
      <c r="ES2447" t="n">
        <v>140.69</v>
      </c>
      <c r="ET2447" t="n">
        <v>0</v>
      </c>
      <c r="EU2447" t="n">
        <v>0</v>
      </c>
      <c r="EV2447" t="n">
        <v>0</v>
      </c>
      <c r="EW2447" t="n">
        <v>0</v>
      </c>
      <c r="EX2447" t="n">
        <v>0</v>
      </c>
      <c r="FQ2447" t="n">
        <v>0</v>
      </c>
      <c r="FR2447" t="n">
        <v>0</v>
      </c>
      <c r="FS2447" t="n">
        <v>0</v>
      </c>
      <c r="FX2447" t="n">
        <v>91</v>
      </c>
      <c r="FY2447" t="n">
        <v>48</v>
      </c>
      <c r="GA2447" t="inlineStr"/>
      <c r="GD2447" t="n">
        <v>1</v>
      </c>
      <c r="GF2447" t="n">
        <v>-228955380</v>
      </c>
      <c r="GG2447" t="n">
        <v>2</v>
      </c>
      <c r="GH2447" t="n">
        <v>1</v>
      </c>
      <c r="GI2447" t="n">
        <v>2</v>
      </c>
      <c r="GJ2447" t="n">
        <v>0</v>
      </c>
      <c r="GK2447" t="n">
        <v>0</v>
      </c>
      <c r="GL2447">
        <f>ROUND(IF(AND(BH2447=3,BI2447=3,FS2447&lt;&gt;0),P2447,0),0)</f>
        <v/>
      </c>
      <c r="GM2447">
        <f>ROUND(O2447+X2447+Y2447,0)+GX2447</f>
        <v/>
      </c>
      <c r="GN2447">
        <f>IF(OR(BI2447=0,BI2447=1),GM2447-GX2447,0)</f>
        <v/>
      </c>
      <c r="GO2447">
        <f>IF(BI2447=2,GM2447-GX2447,0)</f>
        <v/>
      </c>
      <c r="GP2447">
        <f>IF(BI2447=4,GM2447-GX2447,0)</f>
        <v/>
      </c>
      <c r="GR2447" t="n">
        <v>0</v>
      </c>
      <c r="GS2447" t="n">
        <v>3</v>
      </c>
      <c r="GT2447" t="n">
        <v>0</v>
      </c>
      <c r="GU2447" t="inlineStr"/>
      <c r="GV2447">
        <f>ROUND((GT2447),2)</f>
        <v/>
      </c>
      <c r="GW2447" t="n">
        <v>1</v>
      </c>
      <c r="GX2447">
        <f>ROUND(HC2447*I2447,0)</f>
        <v/>
      </c>
      <c r="HA2447" t="n">
        <v>0</v>
      </c>
      <c r="HB2447" t="n">
        <v>0</v>
      </c>
      <c r="HC2447">
        <f>GV2447*GW2447</f>
        <v/>
      </c>
      <c r="HE2447" t="inlineStr"/>
      <c r="HF2447" t="inlineStr"/>
      <c r="HM2447" t="inlineStr"/>
      <c r="HN2447" t="inlineStr">
        <is>
          <t>Пр/812-101.0-1</t>
        </is>
      </c>
      <c r="HO2447" t="inlineStr">
        <is>
          <t>Пр/774-101.0</t>
        </is>
      </c>
      <c r="HP2447" t="inlineStr">
        <is>
          <t>Электромонтажные работы</t>
        </is>
      </c>
      <c r="HQ2447" t="inlineStr">
        <is>
          <t>Электромонтажные работы</t>
        </is>
      </c>
      <c r="HS2447" t="n">
        <v>0</v>
      </c>
      <c r="IK2447" t="n">
        <v>0</v>
      </c>
    </row>
    <row r="2448">
      <c r="A2448" t="n">
        <v>17</v>
      </c>
      <c r="B2448" t="n">
        <v>0</v>
      </c>
      <c r="C2448">
        <f>ROW(SmtRes!A1053)</f>
        <v/>
      </c>
      <c r="D2448">
        <f>ROW(EtalonRes!A976)</f>
        <v/>
      </c>
      <c r="E2448" t="inlineStr">
        <is>
          <t>5</t>
        </is>
      </c>
      <c r="F2448" t="inlineStr">
        <is>
          <t>16-07-005-1</t>
        </is>
      </c>
      <c r="G2448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448" t="inlineStr">
        <is>
          <t>100 м трубопровода</t>
        </is>
      </c>
      <c r="I2448">
        <f>ROUND(ROUND(60/100,4),7)</f>
        <v/>
      </c>
      <c r="J2448" t="n">
        <v>0</v>
      </c>
      <c r="K2448">
        <f>ROUND(ROUND(60/100,4),7)</f>
        <v/>
      </c>
      <c r="O2448">
        <f>ROUND(CP2448,0)</f>
        <v/>
      </c>
      <c r="P2448">
        <f>ROUND(CQ2448*I2448,0)</f>
        <v/>
      </c>
      <c r="Q2448">
        <f>(ROUND((ROUND((((ET2448*ROUND(5,7)))*I2448),0)*BB2448),0)+ROUND((ROUND(((AE2448-((EU2448*ROUND(5,7))))*I2448),0)*BS2448),0))</f>
        <v/>
      </c>
      <c r="R2448">
        <f>(ROUND((ROUND((((EU2448*ROUND(5,7)))*I2448),0)*BS2448),0)+ROUND((ROUND(((AE2448-((EU2448*ROUND(5,7))))*I2448),0)*BS2448),0))</f>
        <v/>
      </c>
      <c r="S2448">
        <f>ROUND(CT2448*I2448,0)</f>
        <v/>
      </c>
      <c r="T2448">
        <f>ROUND(CU2448*I2448,0)</f>
        <v/>
      </c>
      <c r="U2448">
        <f>ROUND(CV2448*I2448,7)</f>
        <v/>
      </c>
      <c r="V2448">
        <f>ROUND(CW2448*I2448,7)</f>
        <v/>
      </c>
      <c r="W2448">
        <f>ROUND(CX2448*I2448,0)</f>
        <v/>
      </c>
      <c r="X2448">
        <f>ROUND(CY2448,0)</f>
        <v/>
      </c>
      <c r="Y2448">
        <f>ROUND(CZ2448,0)</f>
        <v/>
      </c>
      <c r="AA2448" t="n">
        <v>78869116</v>
      </c>
      <c r="AB2448">
        <f>ROUND((AC2448+AD2448+AF2448),2)</f>
        <v/>
      </c>
      <c r="AC2448">
        <f>ROUND(((ES2448*ROUND(5,7))),2)</f>
        <v/>
      </c>
      <c r="AD2448">
        <f>ROUND(((((ET2448*ROUND(5,7)))-((EU2448*ROUND(5,7))))+AE2448),2)</f>
        <v/>
      </c>
      <c r="AE2448">
        <f>ROUND(((EU2448*ROUND(5,7))),2)</f>
        <v/>
      </c>
      <c r="AF2448">
        <f>ROUND(((EV2448*ROUND(5,7))),2)</f>
        <v/>
      </c>
      <c r="AG2448">
        <f>ROUND((AP2448),2)</f>
        <v/>
      </c>
      <c r="AH2448">
        <f>((EW2448*ROUND(5,7)))</f>
        <v/>
      </c>
      <c r="AI2448">
        <f>((EX2448*ROUND(5,7)))</f>
        <v/>
      </c>
      <c r="AJ2448">
        <f>(AS2448)</f>
        <v/>
      </c>
      <c r="AK2448" t="n">
        <v>107.11</v>
      </c>
      <c r="AL2448" t="n">
        <v>4.28</v>
      </c>
      <c r="AM2448" t="n">
        <v>44.51</v>
      </c>
      <c r="AN2448" t="n">
        <v>0</v>
      </c>
      <c r="AO2448" t="n">
        <v>58.32</v>
      </c>
      <c r="AP2448" t="n">
        <v>0</v>
      </c>
      <c r="AQ2448" t="n">
        <v>5.01</v>
      </c>
      <c r="AR2448" t="n">
        <v>0</v>
      </c>
      <c r="AS2448" t="n">
        <v>0</v>
      </c>
      <c r="AT2448" t="n">
        <v>121</v>
      </c>
      <c r="AU2448" t="n">
        <v>72</v>
      </c>
      <c r="AV2448" t="n">
        <v>1</v>
      </c>
      <c r="AW2448" t="n">
        <v>1</v>
      </c>
      <c r="AZ2448" t="n">
        <v>1</v>
      </c>
      <c r="BA2448" t="n">
        <v>52.25</v>
      </c>
      <c r="BB2448" t="n">
        <v>5.97</v>
      </c>
      <c r="BC2448" t="n">
        <v>11.38</v>
      </c>
      <c r="BD2448" t="inlineStr"/>
      <c r="BE2448" t="inlineStr"/>
      <c r="BF2448" t="inlineStr"/>
      <c r="BG2448" t="inlineStr"/>
      <c r="BH2448" t="n">
        <v>0</v>
      </c>
      <c r="BI2448" t="n">
        <v>1</v>
      </c>
      <c r="BJ2448" t="inlineStr">
        <is>
          <t>ТЕР Московской обл., 16-07-005-1, приказ Минстроя России №675/пр от 28.02.2017 № 260/пр</t>
        </is>
      </c>
      <c r="BM2448" t="n">
        <v>16001</v>
      </c>
      <c r="BN2448" t="n">
        <v>0</v>
      </c>
      <c r="BO2448" t="inlineStr">
        <is>
          <t>16-07-005-1</t>
        </is>
      </c>
      <c r="BP2448" t="n">
        <v>1</v>
      </c>
      <c r="BQ2448" t="n">
        <v>2</v>
      </c>
      <c r="BR2448" t="n">
        <v>0</v>
      </c>
      <c r="BS2448" t="n">
        <v>52.25</v>
      </c>
      <c r="BT2448" t="n">
        <v>1</v>
      </c>
      <c r="BU2448" t="n">
        <v>1</v>
      </c>
      <c r="BV2448" t="n">
        <v>1</v>
      </c>
      <c r="BW2448" t="n">
        <v>1</v>
      </c>
      <c r="BX2448" t="n">
        <v>1</v>
      </c>
      <c r="BY2448" t="inlineStr"/>
      <c r="BZ2448" t="n">
        <v>121</v>
      </c>
      <c r="CA2448" t="n">
        <v>72</v>
      </c>
      <c r="CB2448" t="inlineStr"/>
      <c r="CE2448" t="n">
        <v>12</v>
      </c>
      <c r="CF2448" t="n">
        <v>0</v>
      </c>
      <c r="CG2448" t="n">
        <v>0</v>
      </c>
      <c r="CM2448" t="n">
        <v>0</v>
      </c>
      <c r="CN2448" t="inlineStr"/>
      <c r="CO2448" t="n">
        <v>0</v>
      </c>
      <c r="CP2448">
        <f>(P2448+Q2448+S2448)</f>
        <v/>
      </c>
      <c r="CQ2448">
        <f>AC2448*BC2448</f>
        <v/>
      </c>
      <c r="CR2448">
        <f>(ROUND((ROUND((((ET2448*ROUND(5,7)))*1),0)*BB2448),0)+ROUND((ROUND(((AE2448-((EU2448*ROUND(5,7))))*1),0)*BS2448),0))</f>
        <v/>
      </c>
      <c r="CS2448">
        <f>(ROUND((ROUND((((EU2448*ROUND(5,7)))*1),0)*BS2448),0)+ROUND((ROUND(((AE2448-((EU2448*ROUND(5,7))))*1),0)*BS2448),0))</f>
        <v/>
      </c>
      <c r="CT2448">
        <f>AF2448*BA2448</f>
        <v/>
      </c>
      <c r="CU2448">
        <f>AG2448</f>
        <v/>
      </c>
      <c r="CV2448">
        <f>AH2448</f>
        <v/>
      </c>
      <c r="CW2448">
        <f>AI2448</f>
        <v/>
      </c>
      <c r="CX2448">
        <f>AJ2448</f>
        <v/>
      </c>
      <c r="CY2448">
        <f>(((S2448+R2448)*AT2448)/100)</f>
        <v/>
      </c>
      <c r="CZ2448">
        <f>(((S2448+R2448)*AU2448)/100)</f>
        <v/>
      </c>
      <c r="DC2448" t="inlineStr"/>
      <c r="DD2448" t="inlineStr">
        <is>
          <t>)*5</t>
        </is>
      </c>
      <c r="DE2448" t="inlineStr">
        <is>
          <t>)*5</t>
        </is>
      </c>
      <c r="DF2448" t="inlineStr">
        <is>
          <t>)*5</t>
        </is>
      </c>
      <c r="DG2448" t="inlineStr">
        <is>
          <t>)*5</t>
        </is>
      </c>
      <c r="DH2448" t="inlineStr"/>
      <c r="DI2448" t="inlineStr">
        <is>
          <t>)*5</t>
        </is>
      </c>
      <c r="DJ2448" t="inlineStr">
        <is>
          <t>)*5</t>
        </is>
      </c>
      <c r="DK2448" t="inlineStr"/>
      <c r="DL2448" t="inlineStr"/>
      <c r="DM2448" t="inlineStr"/>
      <c r="DN2448" t="n">
        <v>0</v>
      </c>
      <c r="DO2448" t="n">
        <v>0</v>
      </c>
      <c r="DP2448" t="n">
        <v>1</v>
      </c>
      <c r="DQ2448" t="n">
        <v>1</v>
      </c>
      <c r="DU2448" t="n">
        <v>1013</v>
      </c>
      <c r="DV2448" t="inlineStr">
        <is>
          <t>100 м трубопровода</t>
        </is>
      </c>
      <c r="DW2448" t="inlineStr">
        <is>
          <t>100 м трубопровода</t>
        </is>
      </c>
      <c r="DX2448" t="n">
        <v>1</v>
      </c>
      <c r="DZ2448" t="inlineStr"/>
      <c r="EA2448" t="inlineStr"/>
      <c r="EB2448" t="inlineStr"/>
      <c r="EC2448" t="inlineStr"/>
      <c r="EE2448" t="n">
        <v>78725882</v>
      </c>
      <c r="EF2448" t="n">
        <v>2</v>
      </c>
      <c r="EG2448" t="inlineStr">
        <is>
          <t>Общестроительные работы</t>
        </is>
      </c>
      <c r="EH2448" t="n">
        <v>16</v>
      </c>
      <c r="EI244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448" t="n">
        <v>1</v>
      </c>
      <c r="EK2448" t="n">
        <v>16001</v>
      </c>
      <c r="EL2448" t="inlineStr">
        <is>
          <t>Трубопроводы внутренние</t>
        </is>
      </c>
      <c r="EM2448" t="inlineStr">
        <is>
          <t>ФЕР-16</t>
        </is>
      </c>
      <c r="EO2448" t="inlineStr"/>
      <c r="EQ2448" t="n">
        <v>0</v>
      </c>
      <c r="ER2448" t="n">
        <v>107.11</v>
      </c>
      <c r="ES2448" t="n">
        <v>4.28</v>
      </c>
      <c r="ET2448" t="n">
        <v>44.51</v>
      </c>
      <c r="EU2448" t="n">
        <v>0</v>
      </c>
      <c r="EV2448" t="n">
        <v>58.32</v>
      </c>
      <c r="EW2448" t="n">
        <v>5.01</v>
      </c>
      <c r="EX2448" t="n">
        <v>0</v>
      </c>
      <c r="EY2448" t="n">
        <v>0</v>
      </c>
      <c r="FQ2448" t="n">
        <v>0</v>
      </c>
      <c r="FR2448" t="n">
        <v>0</v>
      </c>
      <c r="FS2448" t="n">
        <v>0</v>
      </c>
      <c r="FX2448" t="n">
        <v>121</v>
      </c>
      <c r="FY2448" t="n">
        <v>72</v>
      </c>
      <c r="GA2448" t="inlineStr"/>
      <c r="GD2448" t="n">
        <v>1</v>
      </c>
      <c r="GF2448" t="n">
        <v>635989612</v>
      </c>
      <c r="GG2448" t="n">
        <v>2</v>
      </c>
      <c r="GH2448" t="n">
        <v>1</v>
      </c>
      <c r="GI2448" t="n">
        <v>2</v>
      </c>
      <c r="GJ2448" t="n">
        <v>0</v>
      </c>
      <c r="GK2448" t="n">
        <v>0</v>
      </c>
      <c r="GL2448">
        <f>ROUND(IF(AND(BH2448=3,BI2448=3,FS2448&lt;&gt;0),P2448,0),0)</f>
        <v/>
      </c>
      <c r="GM2448">
        <f>ROUND(O2448+X2448+Y2448,0)+GX2448</f>
        <v/>
      </c>
      <c r="GN2448">
        <f>IF(OR(BI2448=0,BI2448=1),GM2448-GX2448,0)</f>
        <v/>
      </c>
      <c r="GO2448">
        <f>IF(BI2448=2,GM2448-GX2448,0)</f>
        <v/>
      </c>
      <c r="GP2448">
        <f>IF(BI2448=4,GM2448-GX2448,0)</f>
        <v/>
      </c>
      <c r="GR2448" t="n">
        <v>0</v>
      </c>
      <c r="GS2448" t="n">
        <v>3</v>
      </c>
      <c r="GT2448" t="n">
        <v>0</v>
      </c>
      <c r="GU2448" t="inlineStr"/>
      <c r="GV2448">
        <f>ROUND((GT2448),2)</f>
        <v/>
      </c>
      <c r="GW2448" t="n">
        <v>1</v>
      </c>
      <c r="GX2448">
        <f>ROUND(HC2448*I2448,0)</f>
        <v/>
      </c>
      <c r="HA2448" t="n">
        <v>0</v>
      </c>
      <c r="HB2448" t="n">
        <v>0</v>
      </c>
      <c r="HC2448">
        <f>GV2448*GW2448</f>
        <v/>
      </c>
      <c r="HE2448" t="inlineStr"/>
      <c r="HF2448" t="inlineStr"/>
      <c r="HM2448" t="inlineStr"/>
      <c r="HN2448" t="inlineStr">
        <is>
          <t>Пр/812-016.0-1</t>
        </is>
      </c>
      <c r="HO2448" t="inlineStr">
        <is>
          <t>Пр/774-016.0</t>
        </is>
      </c>
      <c r="HP244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448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448" t="n">
        <v>0</v>
      </c>
      <c r="IK2448" t="n">
        <v>0</v>
      </c>
    </row>
    <row r="2449">
      <c r="A2449" t="n">
        <v>17</v>
      </c>
      <c r="B2449" t="n">
        <v>0</v>
      </c>
      <c r="C2449">
        <f>ROW(SmtRes!A1062)</f>
        <v/>
      </c>
      <c r="D2449">
        <f>ROW(EtalonRes!A983)</f>
        <v/>
      </c>
      <c r="E2449" t="inlineStr">
        <is>
          <t>6</t>
        </is>
      </c>
      <c r="F2449" t="inlineStr">
        <is>
          <t>65-5-1</t>
        </is>
      </c>
      <c r="G2449" t="inlineStr">
        <is>
          <t>Смена вентилей и клапанов обратных муфтовых диаметром до 20 мм</t>
        </is>
      </c>
      <c r="H2449" t="inlineStr">
        <is>
          <t>100 шт.</t>
        </is>
      </c>
      <c r="I2449">
        <f>ROUND(ROUND(8/100,4),7)</f>
        <v/>
      </c>
      <c r="J2449" t="n">
        <v>0</v>
      </c>
      <c r="K2449">
        <f>ROUND(ROUND(8/100,4),7)</f>
        <v/>
      </c>
      <c r="O2449">
        <f>ROUND(CP2449,0)</f>
        <v/>
      </c>
      <c r="P2449">
        <f>ROUND(CQ2449*I2449,0)</f>
        <v/>
      </c>
      <c r="Q2449">
        <f>(ROUND((ROUND(((ET2449)*I2449),0)*BB2449),0)+ROUND((ROUND(((AE2449-(EU2449))*I2449),0)*BS2449),0))</f>
        <v/>
      </c>
      <c r="R2449">
        <f>(ROUND((ROUND(((EU2449)*I2449),0)*BS2449),0)+ROUND((ROUND(((AE2449-(EU2449))*I2449),0)*BS2449),0))</f>
        <v/>
      </c>
      <c r="S2449">
        <f>ROUND(CT2449*I2449,0)</f>
        <v/>
      </c>
      <c r="T2449">
        <f>ROUND(CU2449*I2449,0)</f>
        <v/>
      </c>
      <c r="U2449">
        <f>ROUND(CV2449*I2449,7)</f>
        <v/>
      </c>
      <c r="V2449">
        <f>ROUND(CW2449*I2449,7)</f>
        <v/>
      </c>
      <c r="W2449">
        <f>ROUND(CX2449*I2449,0)</f>
        <v/>
      </c>
      <c r="X2449">
        <f>ROUND(CY2449,0)</f>
        <v/>
      </c>
      <c r="Y2449">
        <f>ROUND(CZ2449,0)</f>
        <v/>
      </c>
      <c r="AA2449" t="n">
        <v>78869116</v>
      </c>
      <c r="AB2449">
        <f>ROUND((AC2449+AD2449+AF2449),2)</f>
        <v/>
      </c>
      <c r="AC2449">
        <f>ROUND((ES2449),2)</f>
        <v/>
      </c>
      <c r="AD2449">
        <f>ROUND((((ET2449)-(EU2449))+AE2449),2)</f>
        <v/>
      </c>
      <c r="AE2449">
        <f>ROUND((EU2449),2)</f>
        <v/>
      </c>
      <c r="AF2449">
        <f>ROUND((EV2449),2)</f>
        <v/>
      </c>
      <c r="AG2449">
        <f>ROUND((AP2449),2)</f>
        <v/>
      </c>
      <c r="AH2449">
        <f>(EW2449)</f>
        <v/>
      </c>
      <c r="AI2449">
        <f>(EX2449)</f>
        <v/>
      </c>
      <c r="AJ2449">
        <f>(AS2449)</f>
        <v/>
      </c>
      <c r="AK2449" t="n">
        <v>2979.16</v>
      </c>
      <c r="AL2449" t="n">
        <v>2240.13</v>
      </c>
      <c r="AM2449" t="n">
        <v>4.36</v>
      </c>
      <c r="AN2449" t="n">
        <v>0</v>
      </c>
      <c r="AO2449" t="n">
        <v>734.67</v>
      </c>
      <c r="AP2449" t="n">
        <v>0</v>
      </c>
      <c r="AQ2449" t="n">
        <v>81</v>
      </c>
      <c r="AR2449" t="n">
        <v>0</v>
      </c>
      <c r="AS2449" t="n">
        <v>0</v>
      </c>
      <c r="AT2449" t="n">
        <v>103</v>
      </c>
      <c r="AU2449" t="n">
        <v>52</v>
      </c>
      <c r="AV2449" t="n">
        <v>1</v>
      </c>
      <c r="AW2449" t="n">
        <v>1</v>
      </c>
      <c r="AZ2449" t="n">
        <v>1</v>
      </c>
      <c r="BA2449" t="n">
        <v>52.25</v>
      </c>
      <c r="BB2449" t="n">
        <v>24.98</v>
      </c>
      <c r="BC2449" t="n">
        <v>10.16</v>
      </c>
      <c r="BD2449" t="inlineStr"/>
      <c r="BE2449" t="inlineStr"/>
      <c r="BF2449" t="inlineStr"/>
      <c r="BG2449" t="inlineStr"/>
      <c r="BH2449" t="n">
        <v>0</v>
      </c>
      <c r="BI2449" t="n">
        <v>1</v>
      </c>
      <c r="BJ2449" t="inlineStr">
        <is>
          <t>ТЕРр Московской обл., 65-5-1, приказ Минстроя России №675/пр от 28.02.2017 № 263/пр</t>
        </is>
      </c>
      <c r="BM2449" t="n">
        <v>65007</v>
      </c>
      <c r="BN2449" t="n">
        <v>0</v>
      </c>
      <c r="BO2449" t="inlineStr">
        <is>
          <t>65-5-1</t>
        </is>
      </c>
      <c r="BP2449" t="n">
        <v>1</v>
      </c>
      <c r="BQ2449" t="n">
        <v>6</v>
      </c>
      <c r="BR2449" t="n">
        <v>0</v>
      </c>
      <c r="BS2449" t="n">
        <v>52.25</v>
      </c>
      <c r="BT2449" t="n">
        <v>1</v>
      </c>
      <c r="BU2449" t="n">
        <v>1</v>
      </c>
      <c r="BV2449" t="n">
        <v>1</v>
      </c>
      <c r="BW2449" t="n">
        <v>1</v>
      </c>
      <c r="BX2449" t="n">
        <v>1</v>
      </c>
      <c r="BY2449" t="inlineStr"/>
      <c r="BZ2449" t="n">
        <v>103</v>
      </c>
      <c r="CA2449" t="n">
        <v>52</v>
      </c>
      <c r="CB2449" t="inlineStr"/>
      <c r="CE2449" t="n">
        <v>12</v>
      </c>
      <c r="CF2449" t="n">
        <v>0</v>
      </c>
      <c r="CG2449" t="n">
        <v>0</v>
      </c>
      <c r="CM2449" t="n">
        <v>0</v>
      </c>
      <c r="CN2449" t="inlineStr"/>
      <c r="CO2449" t="n">
        <v>0</v>
      </c>
      <c r="CP2449">
        <f>(P2449+Q2449+S2449)</f>
        <v/>
      </c>
      <c r="CQ2449">
        <f>AC2449*BC2449</f>
        <v/>
      </c>
      <c r="CR2449">
        <f>(ROUND((ROUND(((ET2449)*1),0)*BB2449),0)+ROUND((ROUND(((AE2449-(EU2449))*1),0)*BS2449),0))</f>
        <v/>
      </c>
      <c r="CS2449">
        <f>(ROUND((ROUND(((EU2449)*1),0)*BS2449),0)+ROUND((ROUND(((AE2449-(EU2449))*1),0)*BS2449),0))</f>
        <v/>
      </c>
      <c r="CT2449">
        <f>AF2449*BA2449</f>
        <v/>
      </c>
      <c r="CU2449">
        <f>AG2449</f>
        <v/>
      </c>
      <c r="CV2449">
        <f>AH2449</f>
        <v/>
      </c>
      <c r="CW2449">
        <f>AI2449</f>
        <v/>
      </c>
      <c r="CX2449">
        <f>AJ2449</f>
        <v/>
      </c>
      <c r="CY2449">
        <f>(((S2449+R2449)*AT2449)/100)</f>
        <v/>
      </c>
      <c r="CZ2449">
        <f>(((S2449+R2449)*AU2449)/100)</f>
        <v/>
      </c>
      <c r="DC2449" t="inlineStr"/>
      <c r="DD2449" t="inlineStr"/>
      <c r="DE2449" t="inlineStr"/>
      <c r="DF2449" t="inlineStr"/>
      <c r="DG2449" t="inlineStr"/>
      <c r="DH2449" t="inlineStr"/>
      <c r="DI2449" t="inlineStr"/>
      <c r="DJ2449" t="inlineStr"/>
      <c r="DK2449" t="inlineStr"/>
      <c r="DL2449" t="inlineStr"/>
      <c r="DM2449" t="inlineStr"/>
      <c r="DN2449" t="n">
        <v>0</v>
      </c>
      <c r="DO2449" t="n">
        <v>0</v>
      </c>
      <c r="DP2449" t="n">
        <v>1</v>
      </c>
      <c r="DQ2449" t="n">
        <v>1</v>
      </c>
      <c r="DU2449" t="n">
        <v>1010</v>
      </c>
      <c r="DV2449" t="inlineStr">
        <is>
          <t>100 шт.</t>
        </is>
      </c>
      <c r="DW2449" t="inlineStr">
        <is>
          <t>100 шт.</t>
        </is>
      </c>
      <c r="DX2449" t="n">
        <v>100</v>
      </c>
      <c r="DZ2449" t="inlineStr"/>
      <c r="EA2449" t="inlineStr"/>
      <c r="EB2449" t="inlineStr"/>
      <c r="EC2449" t="inlineStr"/>
      <c r="EE2449" t="n">
        <v>78726000</v>
      </c>
      <c r="EF2449" t="n">
        <v>6</v>
      </c>
      <c r="EG2449" t="inlineStr">
        <is>
          <t>Ремонтно-строительные работы</t>
        </is>
      </c>
      <c r="EH2449" t="n">
        <v>99</v>
      </c>
      <c r="EI2449" t="inlineStr">
        <is>
          <t>Внутренние санитарно-технические работы</t>
        </is>
      </c>
      <c r="EJ2449" t="n">
        <v>1</v>
      </c>
      <c r="EK2449" t="n">
        <v>65007</v>
      </c>
      <c r="EL2449" t="inlineStr">
        <is>
          <t>Внутренние санитарнотехнические работы: смена труб, санприборов, запорной арматуры и другое</t>
        </is>
      </c>
      <c r="EM2449" t="inlineStr">
        <is>
          <t>рФЕР-65</t>
        </is>
      </c>
      <c r="EO2449" t="inlineStr"/>
      <c r="EQ2449" t="n">
        <v>0</v>
      </c>
      <c r="ER2449" t="n">
        <v>2979.16</v>
      </c>
      <c r="ES2449" t="n">
        <v>2240.13</v>
      </c>
      <c r="ET2449" t="n">
        <v>4.36</v>
      </c>
      <c r="EU2449" t="n">
        <v>0</v>
      </c>
      <c r="EV2449" t="n">
        <v>734.67</v>
      </c>
      <c r="EW2449" t="n">
        <v>81</v>
      </c>
      <c r="EX2449" t="n">
        <v>0</v>
      </c>
      <c r="EY2449" t="n">
        <v>0</v>
      </c>
      <c r="FQ2449" t="n">
        <v>0</v>
      </c>
      <c r="FR2449" t="n">
        <v>0</v>
      </c>
      <c r="FS2449" t="n">
        <v>0</v>
      </c>
      <c r="FX2449" t="n">
        <v>103</v>
      </c>
      <c r="FY2449" t="n">
        <v>52</v>
      </c>
      <c r="GA2449" t="inlineStr"/>
      <c r="GD2449" t="n">
        <v>1</v>
      </c>
      <c r="GF2449" t="n">
        <v>152852496</v>
      </c>
      <c r="GG2449" t="n">
        <v>2</v>
      </c>
      <c r="GH2449" t="n">
        <v>1</v>
      </c>
      <c r="GI2449" t="n">
        <v>2</v>
      </c>
      <c r="GJ2449" t="n">
        <v>0</v>
      </c>
      <c r="GK2449" t="n">
        <v>0</v>
      </c>
      <c r="GL2449">
        <f>ROUND(IF(AND(BH2449=3,BI2449=3,FS2449&lt;&gt;0),P2449,0),0)</f>
        <v/>
      </c>
      <c r="GM2449">
        <f>ROUND(O2449+X2449+Y2449,0)+GX2449</f>
        <v/>
      </c>
      <c r="GN2449">
        <f>IF(OR(BI2449=0,BI2449=1),GM2449-GX2449,0)</f>
        <v/>
      </c>
      <c r="GO2449">
        <f>IF(BI2449=2,GM2449-GX2449,0)</f>
        <v/>
      </c>
      <c r="GP2449">
        <f>IF(BI2449=4,GM2449-GX2449,0)</f>
        <v/>
      </c>
      <c r="GR2449" t="n">
        <v>0</v>
      </c>
      <c r="GS2449" t="n">
        <v>3</v>
      </c>
      <c r="GT2449" t="n">
        <v>0</v>
      </c>
      <c r="GU2449" t="inlineStr"/>
      <c r="GV2449">
        <f>ROUND((GT2449),2)</f>
        <v/>
      </c>
      <c r="GW2449" t="n">
        <v>1</v>
      </c>
      <c r="GX2449">
        <f>ROUND(HC2449*I2449,0)</f>
        <v/>
      </c>
      <c r="HA2449" t="n">
        <v>0</v>
      </c>
      <c r="HB2449" t="n">
        <v>0</v>
      </c>
      <c r="HC2449">
        <f>GV2449*GW2449</f>
        <v/>
      </c>
      <c r="HE2449" t="inlineStr"/>
      <c r="HF2449" t="inlineStr"/>
      <c r="HM2449" t="inlineStr"/>
      <c r="HN2449" t="inlineStr">
        <is>
          <t>Пр/812-099.2-1</t>
        </is>
      </c>
      <c r="HO2449" t="inlineStr">
        <is>
          <t>Пр/774-099.2</t>
        </is>
      </c>
      <c r="HP2449" t="inlineStr">
        <is>
          <t>Внутренние санитарнотехнические работы: смена труб, санприборов, запорной арматуры и другое</t>
        </is>
      </c>
      <c r="HQ2449" t="inlineStr">
        <is>
          <t>Внутренние санитарнотехнические работы: смена труб, санприборов, запорной арматуры и другое</t>
        </is>
      </c>
      <c r="HS2449" t="n">
        <v>0</v>
      </c>
      <c r="IK2449" t="n">
        <v>0</v>
      </c>
    </row>
    <row r="2450">
      <c r="A2450" t="n">
        <v>18</v>
      </c>
      <c r="B2450" t="n">
        <v>0</v>
      </c>
      <c r="C2450" t="n">
        <v>1062</v>
      </c>
      <c r="E2450" t="inlineStr">
        <is>
          <t>6,1</t>
        </is>
      </c>
      <c r="F2450" t="inlineStr">
        <is>
          <t>509-9899</t>
        </is>
      </c>
      <c r="G2450" t="inlineStr">
        <is>
          <t>Строительный мусор и масса возвратных материалов</t>
        </is>
      </c>
      <c r="H2450" t="inlineStr">
        <is>
          <t>т</t>
        </is>
      </c>
      <c r="I2450">
        <f>I2449*J2450</f>
        <v/>
      </c>
      <c r="J2450" t="n">
        <v>0.04</v>
      </c>
      <c r="K2450" t="n">
        <v>0.04</v>
      </c>
      <c r="O2450">
        <f>ROUND(CP2450,0)</f>
        <v/>
      </c>
      <c r="P2450">
        <f>ROUND(CQ2450*I2450,0)</f>
        <v/>
      </c>
      <c r="Q2450">
        <f>(ROUND((ROUND(((ET2450)*I2450),0)*BB2450),0)+ROUND((ROUND(((AE2450-(EU2450))*I2450),0)*BS2450),0))</f>
        <v/>
      </c>
      <c r="R2450">
        <f>(ROUND((ROUND(((EU2450)*I2450),0)*BS2450),0)+ROUND((ROUND(((AE2450-(EU2450))*I2450),0)*BS2450),0))</f>
        <v/>
      </c>
      <c r="S2450">
        <f>ROUND(CT2450*I2450,0)</f>
        <v/>
      </c>
      <c r="T2450">
        <f>ROUND(CU2450*I2450,0)</f>
        <v/>
      </c>
      <c r="U2450">
        <f>ROUND(CV2450*I2450,7)</f>
        <v/>
      </c>
      <c r="V2450">
        <f>ROUND(CW2450*I2450,7)</f>
        <v/>
      </c>
      <c r="W2450">
        <f>ROUND(CX2450*I2450,0)</f>
        <v/>
      </c>
      <c r="X2450">
        <f>ROUND(CY2450,0)</f>
        <v/>
      </c>
      <c r="Y2450">
        <f>ROUND(CZ2450,0)</f>
        <v/>
      </c>
      <c r="AA2450" t="n">
        <v>78869116</v>
      </c>
      <c r="AB2450">
        <f>ROUND((AC2450+AD2450+AF2450),2)</f>
        <v/>
      </c>
      <c r="AC2450">
        <f>ROUND((ES2450),2)</f>
        <v/>
      </c>
      <c r="AD2450">
        <f>ROUND((((ET2450)-(EU2450))+AE2450),2)</f>
        <v/>
      </c>
      <c r="AE2450">
        <f>ROUND((EU2450),2)</f>
        <v/>
      </c>
      <c r="AF2450">
        <f>ROUND((EV2450),2)</f>
        <v/>
      </c>
      <c r="AG2450">
        <f>ROUND((AP2450),2)</f>
        <v/>
      </c>
      <c r="AH2450">
        <f>(EW2450)</f>
        <v/>
      </c>
      <c r="AI2450">
        <f>(EX2450)</f>
        <v/>
      </c>
      <c r="AJ2450">
        <f>(AS2450)</f>
        <v/>
      </c>
      <c r="AK2450" t="n">
        <v>0</v>
      </c>
      <c r="AL2450" t="n">
        <v>0</v>
      </c>
      <c r="AM2450" t="n">
        <v>0</v>
      </c>
      <c r="AN2450" t="n">
        <v>0</v>
      </c>
      <c r="AO2450" t="n">
        <v>0</v>
      </c>
      <c r="AP2450" t="n">
        <v>0</v>
      </c>
      <c r="AQ2450" t="n">
        <v>0</v>
      </c>
      <c r="AR2450" t="n">
        <v>0</v>
      </c>
      <c r="AS2450" t="n">
        <v>0</v>
      </c>
      <c r="AT2450" t="n">
        <v>103</v>
      </c>
      <c r="AU2450" t="n">
        <v>52</v>
      </c>
      <c r="AV2450" t="n">
        <v>1</v>
      </c>
      <c r="AW2450" t="n">
        <v>1</v>
      </c>
      <c r="AZ2450" t="n">
        <v>1</v>
      </c>
      <c r="BA2450" t="n">
        <v>1</v>
      </c>
      <c r="BB2450" t="n">
        <v>1</v>
      </c>
      <c r="BC2450" t="n">
        <v>1</v>
      </c>
      <c r="BD2450" t="inlineStr"/>
      <c r="BE2450" t="inlineStr"/>
      <c r="BF2450" t="inlineStr"/>
      <c r="BG2450" t="inlineStr"/>
      <c r="BH2450" t="n">
        <v>3</v>
      </c>
      <c r="BI2450" t="n">
        <v>1</v>
      </c>
      <c r="BJ2450" t="inlineStr">
        <is>
          <t>ТССЦ Московской обл., 509-9899, приказ Минстроя России №675/пр от 28.02.2017 № 258/пр</t>
        </is>
      </c>
      <c r="BM2450" t="n">
        <v>65007</v>
      </c>
      <c r="BN2450" t="n">
        <v>0</v>
      </c>
      <c r="BO2450" t="inlineStr"/>
      <c r="BP2450" t="n">
        <v>0</v>
      </c>
      <c r="BQ2450" t="n">
        <v>6</v>
      </c>
      <c r="BR2450" t="n">
        <v>0</v>
      </c>
      <c r="BS2450" t="n">
        <v>1</v>
      </c>
      <c r="BT2450" t="n">
        <v>1</v>
      </c>
      <c r="BU2450" t="n">
        <v>1</v>
      </c>
      <c r="BV2450" t="n">
        <v>1</v>
      </c>
      <c r="BW2450" t="n">
        <v>1</v>
      </c>
      <c r="BX2450" t="n">
        <v>1</v>
      </c>
      <c r="BY2450" t="inlineStr"/>
      <c r="BZ2450" t="n">
        <v>103</v>
      </c>
      <c r="CA2450" t="n">
        <v>52</v>
      </c>
      <c r="CB2450" t="inlineStr"/>
      <c r="CE2450" t="n">
        <v>12</v>
      </c>
      <c r="CF2450" t="n">
        <v>0</v>
      </c>
      <c r="CG2450" t="n">
        <v>0</v>
      </c>
      <c r="CM2450" t="n">
        <v>0</v>
      </c>
      <c r="CN2450" t="inlineStr"/>
      <c r="CO2450" t="n">
        <v>0</v>
      </c>
      <c r="CP2450">
        <f>(P2450+Q2450+S2450)</f>
        <v/>
      </c>
      <c r="CQ2450">
        <f>AC2450*BC2450</f>
        <v/>
      </c>
      <c r="CR2450">
        <f>(ROUND((ROUND(((ET2450)*1),0)*BB2450),0)+ROUND((ROUND(((AE2450-(EU2450))*1),0)*BS2450),0))</f>
        <v/>
      </c>
      <c r="CS2450">
        <f>(ROUND((ROUND(((EU2450)*1),0)*BS2450),0)+ROUND((ROUND(((AE2450-(EU2450))*1),0)*BS2450),0))</f>
        <v/>
      </c>
      <c r="CT2450">
        <f>AF2450*BA2450</f>
        <v/>
      </c>
      <c r="CU2450">
        <f>AG2450</f>
        <v/>
      </c>
      <c r="CV2450">
        <f>AH2450</f>
        <v/>
      </c>
      <c r="CW2450">
        <f>AI2450</f>
        <v/>
      </c>
      <c r="CX2450">
        <f>AJ2450</f>
        <v/>
      </c>
      <c r="CY2450">
        <f>(((S2450+R2450)*AT2450)/100)</f>
        <v/>
      </c>
      <c r="CZ2450">
        <f>(((S2450+R2450)*AU2450)/100)</f>
        <v/>
      </c>
      <c r="DC2450" t="inlineStr"/>
      <c r="DD2450" t="inlineStr"/>
      <c r="DE2450" t="inlineStr"/>
      <c r="DF2450" t="inlineStr"/>
      <c r="DG2450" t="inlineStr"/>
      <c r="DH2450" t="inlineStr"/>
      <c r="DI2450" t="inlineStr"/>
      <c r="DJ2450" t="inlineStr"/>
      <c r="DK2450" t="inlineStr"/>
      <c r="DL2450" t="inlineStr"/>
      <c r="DM2450" t="inlineStr"/>
      <c r="DN2450" t="n">
        <v>0</v>
      </c>
      <c r="DO2450" t="n">
        <v>0</v>
      </c>
      <c r="DP2450" t="n">
        <v>1</v>
      </c>
      <c r="DQ2450" t="n">
        <v>1</v>
      </c>
      <c r="DU2450" t="n">
        <v>1009</v>
      </c>
      <c r="DV2450" t="inlineStr">
        <is>
          <t>т</t>
        </is>
      </c>
      <c r="DW2450" t="inlineStr">
        <is>
          <t>т</t>
        </is>
      </c>
      <c r="DX2450" t="n">
        <v>1000</v>
      </c>
      <c r="DZ2450" t="inlineStr"/>
      <c r="EA2450" t="inlineStr"/>
      <c r="EB2450" t="inlineStr"/>
      <c r="EC2450" t="inlineStr"/>
      <c r="EE2450" t="n">
        <v>78726000</v>
      </c>
      <c r="EF2450" t="n">
        <v>6</v>
      </c>
      <c r="EG2450" t="inlineStr">
        <is>
          <t>Ремонтно-строительные работы</t>
        </is>
      </c>
      <c r="EH2450" t="n">
        <v>99</v>
      </c>
      <c r="EI2450" t="inlineStr">
        <is>
          <t>Внутренние санитарно-технические работы</t>
        </is>
      </c>
      <c r="EJ2450" t="n">
        <v>1</v>
      </c>
      <c r="EK2450" t="n">
        <v>65007</v>
      </c>
      <c r="EL2450" t="inlineStr">
        <is>
          <t>Внутренние санитарнотехнические работы: смена труб, санприборов, запорной арматуры и другое</t>
        </is>
      </c>
      <c r="EM2450" t="inlineStr">
        <is>
          <t>рФЕР-65</t>
        </is>
      </c>
      <c r="EO2450" t="inlineStr"/>
      <c r="EQ2450" t="n">
        <v>0</v>
      </c>
      <c r="ER2450" t="n">
        <v>0</v>
      </c>
      <c r="ES2450" t="n">
        <v>0</v>
      </c>
      <c r="ET2450" t="n">
        <v>0</v>
      </c>
      <c r="EU2450" t="n">
        <v>0</v>
      </c>
      <c r="EV2450" t="n">
        <v>0</v>
      </c>
      <c r="EW2450" t="n">
        <v>0</v>
      </c>
      <c r="EX2450" t="n">
        <v>0</v>
      </c>
      <c r="FQ2450" t="n">
        <v>0</v>
      </c>
      <c r="FR2450" t="n">
        <v>0</v>
      </c>
      <c r="FS2450" t="n">
        <v>0</v>
      </c>
      <c r="FX2450" t="n">
        <v>103</v>
      </c>
      <c r="FY2450" t="n">
        <v>52</v>
      </c>
      <c r="GA2450" t="inlineStr"/>
      <c r="GD2450" t="n">
        <v>1</v>
      </c>
      <c r="GF2450" t="n">
        <v>1839160745</v>
      </c>
      <c r="GG2450" t="n">
        <v>2</v>
      </c>
      <c r="GH2450" t="n">
        <v>1</v>
      </c>
      <c r="GI2450" t="n">
        <v>-2</v>
      </c>
      <c r="GJ2450" t="n">
        <v>0</v>
      </c>
      <c r="GK2450" t="n">
        <v>0</v>
      </c>
      <c r="GL2450">
        <f>ROUND(IF(AND(BH2450=3,BI2450=3,FS2450&lt;&gt;0),P2450,0),0)</f>
        <v/>
      </c>
      <c r="GM2450">
        <f>ROUND(O2450+X2450+Y2450,0)+GX2450</f>
        <v/>
      </c>
      <c r="GN2450">
        <f>IF(OR(BI2450=0,BI2450=1),GM2450-GX2450,0)</f>
        <v/>
      </c>
      <c r="GO2450">
        <f>IF(BI2450=2,GM2450-GX2450,0)</f>
        <v/>
      </c>
      <c r="GP2450">
        <f>IF(BI2450=4,GM2450-GX2450,0)</f>
        <v/>
      </c>
      <c r="GR2450" t="n">
        <v>0</v>
      </c>
      <c r="GS2450" t="n">
        <v>3</v>
      </c>
      <c r="GT2450" t="n">
        <v>0</v>
      </c>
      <c r="GU2450" t="inlineStr"/>
      <c r="GV2450">
        <f>ROUND((GT2450),2)</f>
        <v/>
      </c>
      <c r="GW2450" t="n">
        <v>1</v>
      </c>
      <c r="GX2450">
        <f>ROUND(HC2450*I2450,0)</f>
        <v/>
      </c>
      <c r="HA2450" t="n">
        <v>0</v>
      </c>
      <c r="HB2450" t="n">
        <v>0</v>
      </c>
      <c r="HC2450">
        <f>GV2450*GW2450</f>
        <v/>
      </c>
      <c r="HE2450" t="inlineStr"/>
      <c r="HF2450" t="inlineStr"/>
      <c r="HM2450" t="inlineStr"/>
      <c r="HN2450" t="inlineStr">
        <is>
          <t>Пр/812-099.2-1</t>
        </is>
      </c>
      <c r="HO2450" t="inlineStr">
        <is>
          <t>Пр/774-099.2</t>
        </is>
      </c>
      <c r="HP2450" t="inlineStr">
        <is>
          <t>Внутренние санитарнотехнические работы: смена труб, санприборов, запорной арматуры и другое</t>
        </is>
      </c>
      <c r="HQ2450" t="inlineStr">
        <is>
          <t>Внутренние санитарнотехнические работы: смена труб, санприборов, запорной арматуры и другое</t>
        </is>
      </c>
      <c r="HS2450" t="n">
        <v>0</v>
      </c>
      <c r="IK2450" t="n">
        <v>0</v>
      </c>
    </row>
    <row r="2451">
      <c r="A2451" t="n">
        <v>18</v>
      </c>
      <c r="B2451" t="n">
        <v>0</v>
      </c>
      <c r="C2451" t="n">
        <v>1061</v>
      </c>
      <c r="E2451" t="inlineStr">
        <is>
          <t>6,2</t>
        </is>
      </c>
      <c r="F2451" t="inlineStr">
        <is>
          <t>302-1342</t>
        </is>
      </c>
      <c r="G2451" t="inlineStr">
        <is>
          <t>Вентили проходные муфтовые 15кч18п для воды давлением 1,6 МПа (16 кгс/см2), диаметром 20 мм</t>
        </is>
      </c>
      <c r="H2451" t="inlineStr">
        <is>
          <t>шт.</t>
        </is>
      </c>
      <c r="I2451">
        <f>I2449*J2451</f>
        <v/>
      </c>
      <c r="J2451" t="n">
        <v>-100</v>
      </c>
      <c r="K2451" t="n">
        <v>-100</v>
      </c>
      <c r="O2451">
        <f>ROUND(CP2451,0)</f>
        <v/>
      </c>
      <c r="P2451">
        <f>ROUND(CQ2451*I2451,0)</f>
        <v/>
      </c>
      <c r="Q2451">
        <f>(ROUND((ROUND(((ET2451)*I2451),0)*BB2451),0)+ROUND((ROUND(((AE2451-(EU2451))*I2451),0)*BS2451),0))</f>
        <v/>
      </c>
      <c r="R2451">
        <f>(ROUND((ROUND(((EU2451)*I2451),0)*BS2451),0)+ROUND((ROUND(((AE2451-(EU2451))*I2451),0)*BS2451),0))</f>
        <v/>
      </c>
      <c r="S2451">
        <f>ROUND(CT2451*I2451,0)</f>
        <v/>
      </c>
      <c r="T2451">
        <f>ROUND(CU2451*I2451,0)</f>
        <v/>
      </c>
      <c r="U2451">
        <f>ROUND(CV2451*I2451,7)</f>
        <v/>
      </c>
      <c r="V2451">
        <f>ROUND(CW2451*I2451,7)</f>
        <v/>
      </c>
      <c r="W2451">
        <f>ROUND(CX2451*I2451,0)</f>
        <v/>
      </c>
      <c r="X2451">
        <f>ROUND(CY2451,0)</f>
        <v/>
      </c>
      <c r="Y2451">
        <f>ROUND(CZ2451,0)</f>
        <v/>
      </c>
      <c r="AA2451" t="n">
        <v>78869116</v>
      </c>
      <c r="AB2451">
        <f>ROUND((AC2451+AD2451+AF2451),2)</f>
        <v/>
      </c>
      <c r="AC2451">
        <f>ROUND((ES2451),2)</f>
        <v/>
      </c>
      <c r="AD2451">
        <f>ROUND((((ET2451)-(EU2451))+AE2451),2)</f>
        <v/>
      </c>
      <c r="AE2451">
        <f>ROUND((EU2451),2)</f>
        <v/>
      </c>
      <c r="AF2451">
        <f>ROUND((EV2451),2)</f>
        <v/>
      </c>
      <c r="AG2451">
        <f>ROUND((AP2451),2)</f>
        <v/>
      </c>
      <c r="AH2451">
        <f>(EW2451)</f>
        <v/>
      </c>
      <c r="AI2451">
        <f>(EX2451)</f>
        <v/>
      </c>
      <c r="AJ2451">
        <f>(AS2451)</f>
        <v/>
      </c>
      <c r="AK2451" t="n">
        <v>21.81</v>
      </c>
      <c r="AL2451" t="n">
        <v>21.81</v>
      </c>
      <c r="AM2451" t="n">
        <v>0</v>
      </c>
      <c r="AN2451" t="n">
        <v>0</v>
      </c>
      <c r="AO2451" t="n">
        <v>0</v>
      </c>
      <c r="AP2451" t="n">
        <v>0</v>
      </c>
      <c r="AQ2451" t="n">
        <v>0</v>
      </c>
      <c r="AR2451" t="n">
        <v>0</v>
      </c>
      <c r="AS2451" t="n">
        <v>0</v>
      </c>
      <c r="AT2451" t="n">
        <v>103</v>
      </c>
      <c r="AU2451" t="n">
        <v>52</v>
      </c>
      <c r="AV2451" t="n">
        <v>1</v>
      </c>
      <c r="AW2451" t="n">
        <v>1</v>
      </c>
      <c r="AZ2451" t="n">
        <v>1</v>
      </c>
      <c r="BA2451" t="n">
        <v>1</v>
      </c>
      <c r="BB2451" t="n">
        <v>1</v>
      </c>
      <c r="BC2451" t="n">
        <v>10.17</v>
      </c>
      <c r="BD2451" t="inlineStr"/>
      <c r="BE2451" t="inlineStr"/>
      <c r="BF2451" t="inlineStr"/>
      <c r="BG2451" t="inlineStr"/>
      <c r="BH2451" t="n">
        <v>3</v>
      </c>
      <c r="BI2451" t="n">
        <v>1</v>
      </c>
      <c r="BJ2451" t="inlineStr">
        <is>
          <t>ТССЦ Московской обл., 302-1342, приказ Минстроя России №675/пр от 28.02.2017 № 256/пр</t>
        </is>
      </c>
      <c r="BM2451" t="n">
        <v>65007</v>
      </c>
      <c r="BN2451" t="n">
        <v>0</v>
      </c>
      <c r="BO2451" t="inlineStr">
        <is>
          <t>302-1342</t>
        </is>
      </c>
      <c r="BP2451" t="n">
        <v>1</v>
      </c>
      <c r="BQ2451" t="n">
        <v>6</v>
      </c>
      <c r="BR2451" t="n">
        <v>1</v>
      </c>
      <c r="BS2451" t="n">
        <v>1</v>
      </c>
      <c r="BT2451" t="n">
        <v>1</v>
      </c>
      <c r="BU2451" t="n">
        <v>1</v>
      </c>
      <c r="BV2451" t="n">
        <v>1</v>
      </c>
      <c r="BW2451" t="n">
        <v>1</v>
      </c>
      <c r="BX2451" t="n">
        <v>1</v>
      </c>
      <c r="BY2451" t="inlineStr"/>
      <c r="BZ2451" t="n">
        <v>103</v>
      </c>
      <c r="CA2451" t="n">
        <v>52</v>
      </c>
      <c r="CB2451" t="inlineStr"/>
      <c r="CE2451" t="n">
        <v>12</v>
      </c>
      <c r="CF2451" t="n">
        <v>0</v>
      </c>
      <c r="CG2451" t="n">
        <v>0</v>
      </c>
      <c r="CM2451" t="n">
        <v>0</v>
      </c>
      <c r="CN2451" t="inlineStr"/>
      <c r="CO2451" t="n">
        <v>0</v>
      </c>
      <c r="CP2451">
        <f>(P2451+Q2451+S2451)</f>
        <v/>
      </c>
      <c r="CQ2451">
        <f>AC2451*BC2451</f>
        <v/>
      </c>
      <c r="CR2451">
        <f>(ROUND((ROUND(((ET2451)*1),0)*BB2451),0)+ROUND((ROUND(((AE2451-(EU2451))*1),0)*BS2451),0))</f>
        <v/>
      </c>
      <c r="CS2451">
        <f>(ROUND((ROUND(((EU2451)*1),0)*BS2451),0)+ROUND((ROUND(((AE2451-(EU2451))*1),0)*BS2451),0))</f>
        <v/>
      </c>
      <c r="CT2451">
        <f>AF2451*BA2451</f>
        <v/>
      </c>
      <c r="CU2451">
        <f>AG2451</f>
        <v/>
      </c>
      <c r="CV2451">
        <f>AH2451</f>
        <v/>
      </c>
      <c r="CW2451">
        <f>AI2451</f>
        <v/>
      </c>
      <c r="CX2451">
        <f>AJ2451</f>
        <v/>
      </c>
      <c r="CY2451">
        <f>(((S2451+R2451)*AT2451)/100)</f>
        <v/>
      </c>
      <c r="CZ2451">
        <f>(((S2451+R2451)*AU2451)/100)</f>
        <v/>
      </c>
      <c r="DC2451" t="inlineStr"/>
      <c r="DD2451" t="inlineStr"/>
      <c r="DE2451" t="inlineStr"/>
      <c r="DF2451" t="inlineStr"/>
      <c r="DG2451" t="inlineStr"/>
      <c r="DH2451" t="inlineStr"/>
      <c r="DI2451" t="inlineStr"/>
      <c r="DJ2451" t="inlineStr"/>
      <c r="DK2451" t="inlineStr"/>
      <c r="DL2451" t="inlineStr"/>
      <c r="DM2451" t="inlineStr"/>
      <c r="DN2451" t="n">
        <v>0</v>
      </c>
      <c r="DO2451" t="n">
        <v>0</v>
      </c>
      <c r="DP2451" t="n">
        <v>1</v>
      </c>
      <c r="DQ2451" t="n">
        <v>1</v>
      </c>
      <c r="DU2451" t="n">
        <v>1010</v>
      </c>
      <c r="DV2451" t="inlineStr">
        <is>
          <t>шт.</t>
        </is>
      </c>
      <c r="DW2451" t="inlineStr">
        <is>
          <t>шт.</t>
        </is>
      </c>
      <c r="DX2451" t="n">
        <v>1</v>
      </c>
      <c r="DZ2451" t="inlineStr"/>
      <c r="EA2451" t="inlineStr"/>
      <c r="EB2451" t="inlineStr"/>
      <c r="EC2451" t="inlineStr"/>
      <c r="EE2451" t="n">
        <v>78726000</v>
      </c>
      <c r="EF2451" t="n">
        <v>6</v>
      </c>
      <c r="EG2451" t="inlineStr">
        <is>
          <t>Ремонтно-строительные работы</t>
        </is>
      </c>
      <c r="EH2451" t="n">
        <v>99</v>
      </c>
      <c r="EI2451" t="inlineStr">
        <is>
          <t>Внутренние санитарно-технические работы</t>
        </is>
      </c>
      <c r="EJ2451" t="n">
        <v>1</v>
      </c>
      <c r="EK2451" t="n">
        <v>65007</v>
      </c>
      <c r="EL2451" t="inlineStr">
        <is>
          <t>Внутренние санитарнотехнические работы: смена труб, санприборов, запорной арматуры и другое</t>
        </is>
      </c>
      <c r="EM2451" t="inlineStr">
        <is>
          <t>рФЕР-65</t>
        </is>
      </c>
      <c r="EO2451" t="inlineStr"/>
      <c r="EQ2451" t="n">
        <v>32768</v>
      </c>
      <c r="ER2451" t="n">
        <v>21.81</v>
      </c>
      <c r="ES2451" t="n">
        <v>21.81</v>
      </c>
      <c r="ET2451" t="n">
        <v>0</v>
      </c>
      <c r="EU2451" t="n">
        <v>0</v>
      </c>
      <c r="EV2451" t="n">
        <v>0</v>
      </c>
      <c r="EW2451" t="n">
        <v>0</v>
      </c>
      <c r="EX2451" t="n">
        <v>0</v>
      </c>
      <c r="FQ2451" t="n">
        <v>0</v>
      </c>
      <c r="FR2451" t="n">
        <v>0</v>
      </c>
      <c r="FS2451" t="n">
        <v>0</v>
      </c>
      <c r="FX2451" t="n">
        <v>103</v>
      </c>
      <c r="FY2451" t="n">
        <v>52</v>
      </c>
      <c r="GA2451" t="inlineStr"/>
      <c r="GD2451" t="n">
        <v>1</v>
      </c>
      <c r="GF2451" t="n">
        <v>-852705161</v>
      </c>
      <c r="GG2451" t="n">
        <v>2</v>
      </c>
      <c r="GH2451" t="n">
        <v>1</v>
      </c>
      <c r="GI2451" t="n">
        <v>2</v>
      </c>
      <c r="GJ2451" t="n">
        <v>0</v>
      </c>
      <c r="GK2451" t="n">
        <v>0</v>
      </c>
      <c r="GL2451">
        <f>ROUND(IF(AND(BH2451=3,BI2451=3,FS2451&lt;&gt;0),P2451,0),0)</f>
        <v/>
      </c>
      <c r="GM2451">
        <f>ROUND(O2451+X2451+Y2451,0)+GX2451</f>
        <v/>
      </c>
      <c r="GN2451">
        <f>IF(OR(BI2451=0,BI2451=1),GM2451-GX2451,0)</f>
        <v/>
      </c>
      <c r="GO2451">
        <f>IF(BI2451=2,GM2451-GX2451,0)</f>
        <v/>
      </c>
      <c r="GP2451">
        <f>IF(BI2451=4,GM2451-GX2451,0)</f>
        <v/>
      </c>
      <c r="GR2451" t="n">
        <v>0</v>
      </c>
      <c r="GS2451" t="n">
        <v>3</v>
      </c>
      <c r="GT2451" t="n">
        <v>0</v>
      </c>
      <c r="GU2451" t="inlineStr"/>
      <c r="GV2451">
        <f>ROUND((GT2451),2)</f>
        <v/>
      </c>
      <c r="GW2451" t="n">
        <v>1</v>
      </c>
      <c r="GX2451">
        <f>ROUND(HC2451*I2451,0)</f>
        <v/>
      </c>
      <c r="HA2451" t="n">
        <v>0</v>
      </c>
      <c r="HB2451" t="n">
        <v>0</v>
      </c>
      <c r="HC2451">
        <f>GV2451*GW2451</f>
        <v/>
      </c>
      <c r="HE2451" t="inlineStr"/>
      <c r="HF2451" t="inlineStr"/>
      <c r="HM2451" t="inlineStr"/>
      <c r="HN2451" t="inlineStr">
        <is>
          <t>Пр/812-099.2-1</t>
        </is>
      </c>
      <c r="HO2451" t="inlineStr">
        <is>
          <t>Пр/774-099.2</t>
        </is>
      </c>
      <c r="HP2451" t="inlineStr">
        <is>
          <t>Внутренние санитарнотехнические работы: смена труб, санприборов, запорной арматуры и другое</t>
        </is>
      </c>
      <c r="HQ2451" t="inlineStr">
        <is>
          <t>Внутренние санитарнотехнические работы: смена труб, санприборов, запорной арматуры и другое</t>
        </is>
      </c>
      <c r="HS2451" t="n">
        <v>0</v>
      </c>
      <c r="IK2451" t="n">
        <v>0</v>
      </c>
    </row>
    <row r="2452">
      <c r="A2452" t="n">
        <v>18</v>
      </c>
      <c r="B2452" t="n">
        <v>0</v>
      </c>
      <c r="C2452" t="n">
        <v>1060</v>
      </c>
      <c r="E2452" t="inlineStr">
        <is>
          <t>6,3</t>
        </is>
      </c>
      <c r="F2452" t="inlineStr">
        <is>
          <t>302-0063</t>
        </is>
      </c>
      <c r="G2452" t="inlineStr">
        <is>
          <t>Кран шаровый муфтовый Valtec для воды диаметром 20 мм, тип в/в</t>
        </is>
      </c>
      <c r="H2452" t="inlineStr">
        <is>
          <t>шт.</t>
        </is>
      </c>
      <c r="I2452">
        <f>I2449*J2452</f>
        <v/>
      </c>
      <c r="J2452" t="n">
        <v>62.5</v>
      </c>
      <c r="K2452" t="n">
        <v>62.5</v>
      </c>
      <c r="O2452">
        <f>ROUND(CP2452,0)</f>
        <v/>
      </c>
      <c r="P2452">
        <f>ROUND(CQ2452*I2452,0)</f>
        <v/>
      </c>
      <c r="Q2452">
        <f>(ROUND((ROUND(((ET2452)*I2452),0)*BB2452),0)+ROUND((ROUND(((AE2452-(EU2452))*I2452),0)*BS2452),0))</f>
        <v/>
      </c>
      <c r="R2452">
        <f>(ROUND((ROUND(((EU2452)*I2452),0)*BS2452),0)+ROUND((ROUND(((AE2452-(EU2452))*I2452),0)*BS2452),0))</f>
        <v/>
      </c>
      <c r="S2452">
        <f>ROUND(CT2452*I2452,0)</f>
        <v/>
      </c>
      <c r="T2452">
        <f>ROUND(CU2452*I2452,0)</f>
        <v/>
      </c>
      <c r="U2452">
        <f>ROUND(CV2452*I2452,7)</f>
        <v/>
      </c>
      <c r="V2452">
        <f>ROUND(CW2452*I2452,7)</f>
        <v/>
      </c>
      <c r="W2452">
        <f>ROUND(CX2452*I2452,0)</f>
        <v/>
      </c>
      <c r="X2452">
        <f>ROUND(CY2452,0)</f>
        <v/>
      </c>
      <c r="Y2452">
        <f>ROUND(CZ2452,0)</f>
        <v/>
      </c>
      <c r="AA2452" t="n">
        <v>78869116</v>
      </c>
      <c r="AB2452">
        <f>ROUND((AC2452+AD2452+AF2452),2)</f>
        <v/>
      </c>
      <c r="AC2452">
        <f>ROUND((ES2452),2)</f>
        <v/>
      </c>
      <c r="AD2452">
        <f>ROUND((((ET2452)-(EU2452))+AE2452),2)</f>
        <v/>
      </c>
      <c r="AE2452">
        <f>ROUND((EU2452),2)</f>
        <v/>
      </c>
      <c r="AF2452">
        <f>ROUND((EV2452),2)</f>
        <v/>
      </c>
      <c r="AG2452">
        <f>ROUND((AP2452),2)</f>
        <v/>
      </c>
      <c r="AH2452">
        <f>(EW2452)</f>
        <v/>
      </c>
      <c r="AI2452">
        <f>(EX2452)</f>
        <v/>
      </c>
      <c r="AJ2452">
        <f>(AS2452)</f>
        <v/>
      </c>
      <c r="AK2452" t="n">
        <v>42.46</v>
      </c>
      <c r="AL2452" t="n">
        <v>42.46</v>
      </c>
      <c r="AM2452" t="n">
        <v>0</v>
      </c>
      <c r="AN2452" t="n">
        <v>0</v>
      </c>
      <c r="AO2452" t="n">
        <v>0</v>
      </c>
      <c r="AP2452" t="n">
        <v>0</v>
      </c>
      <c r="AQ2452" t="n">
        <v>0</v>
      </c>
      <c r="AR2452" t="n">
        <v>0</v>
      </c>
      <c r="AS2452" t="n">
        <v>0.01</v>
      </c>
      <c r="AT2452" t="n">
        <v>103</v>
      </c>
      <c r="AU2452" t="n">
        <v>52</v>
      </c>
      <c r="AV2452" t="n">
        <v>1</v>
      </c>
      <c r="AW2452" t="n">
        <v>1</v>
      </c>
      <c r="AZ2452" t="n">
        <v>1</v>
      </c>
      <c r="BA2452" t="n">
        <v>1</v>
      </c>
      <c r="BB2452" t="n">
        <v>1</v>
      </c>
      <c r="BC2452" t="n">
        <v>13.78</v>
      </c>
      <c r="BD2452" t="inlineStr"/>
      <c r="BE2452" t="inlineStr"/>
      <c r="BF2452" t="inlineStr"/>
      <c r="BG2452" t="inlineStr"/>
      <c r="BH2452" t="n">
        <v>3</v>
      </c>
      <c r="BI2452" t="n">
        <v>1</v>
      </c>
      <c r="BJ2452" t="inlineStr">
        <is>
          <t>ТССЦ Московской обл., 302-0063, приказ Минстроя России №675/пр от 28.02.2017 № 256/пр</t>
        </is>
      </c>
      <c r="BM2452" t="n">
        <v>65007</v>
      </c>
      <c r="BN2452" t="n">
        <v>0</v>
      </c>
      <c r="BO2452" t="inlineStr">
        <is>
          <t>302-0063</t>
        </is>
      </c>
      <c r="BP2452" t="n">
        <v>1</v>
      </c>
      <c r="BQ2452" t="n">
        <v>6</v>
      </c>
      <c r="BR2452" t="n">
        <v>0</v>
      </c>
      <c r="BS2452" t="n">
        <v>1</v>
      </c>
      <c r="BT2452" t="n">
        <v>1</v>
      </c>
      <c r="BU2452" t="n">
        <v>1</v>
      </c>
      <c r="BV2452" t="n">
        <v>1</v>
      </c>
      <c r="BW2452" t="n">
        <v>1</v>
      </c>
      <c r="BX2452" t="n">
        <v>1</v>
      </c>
      <c r="BY2452" t="inlineStr"/>
      <c r="BZ2452" t="n">
        <v>103</v>
      </c>
      <c r="CA2452" t="n">
        <v>52</v>
      </c>
      <c r="CB2452" t="inlineStr"/>
      <c r="CE2452" t="n">
        <v>12</v>
      </c>
      <c r="CF2452" t="n">
        <v>0</v>
      </c>
      <c r="CG2452" t="n">
        <v>0</v>
      </c>
      <c r="CM2452" t="n">
        <v>0</v>
      </c>
      <c r="CN2452" t="inlineStr"/>
      <c r="CO2452" t="n">
        <v>0</v>
      </c>
      <c r="CP2452">
        <f>(P2452+Q2452+S2452)</f>
        <v/>
      </c>
      <c r="CQ2452">
        <f>AC2452*BC2452</f>
        <v/>
      </c>
      <c r="CR2452">
        <f>(ROUND((ROUND(((ET2452)*1),0)*BB2452),0)+ROUND((ROUND(((AE2452-(EU2452))*1),0)*BS2452),0))</f>
        <v/>
      </c>
      <c r="CS2452">
        <f>(ROUND((ROUND(((EU2452)*1),0)*BS2452),0)+ROUND((ROUND(((AE2452-(EU2452))*1),0)*BS2452),0))</f>
        <v/>
      </c>
      <c r="CT2452">
        <f>AF2452*BA2452</f>
        <v/>
      </c>
      <c r="CU2452">
        <f>AG2452</f>
        <v/>
      </c>
      <c r="CV2452">
        <f>AH2452</f>
        <v/>
      </c>
      <c r="CW2452">
        <f>AI2452</f>
        <v/>
      </c>
      <c r="CX2452">
        <f>AJ2452</f>
        <v/>
      </c>
      <c r="CY2452">
        <f>(((S2452+R2452)*AT2452)/100)</f>
        <v/>
      </c>
      <c r="CZ2452">
        <f>(((S2452+R2452)*AU2452)/100)</f>
        <v/>
      </c>
      <c r="DC2452" t="inlineStr"/>
      <c r="DD2452" t="inlineStr"/>
      <c r="DE2452" t="inlineStr"/>
      <c r="DF2452" t="inlineStr"/>
      <c r="DG2452" t="inlineStr"/>
      <c r="DH2452" t="inlineStr"/>
      <c r="DI2452" t="inlineStr"/>
      <c r="DJ2452" t="inlineStr"/>
      <c r="DK2452" t="inlineStr"/>
      <c r="DL2452" t="inlineStr"/>
      <c r="DM2452" t="inlineStr"/>
      <c r="DN2452" t="n">
        <v>0</v>
      </c>
      <c r="DO2452" t="n">
        <v>0</v>
      </c>
      <c r="DP2452" t="n">
        <v>1</v>
      </c>
      <c r="DQ2452" t="n">
        <v>1</v>
      </c>
      <c r="DU2452" t="n">
        <v>1010</v>
      </c>
      <c r="DV2452" t="inlineStr">
        <is>
          <t>шт.</t>
        </is>
      </c>
      <c r="DW2452" t="inlineStr">
        <is>
          <t>шт.</t>
        </is>
      </c>
      <c r="DX2452" t="n">
        <v>1</v>
      </c>
      <c r="DZ2452" t="inlineStr"/>
      <c r="EA2452" t="inlineStr"/>
      <c r="EB2452" t="inlineStr"/>
      <c r="EC2452" t="inlineStr"/>
      <c r="EE2452" t="n">
        <v>78726000</v>
      </c>
      <c r="EF2452" t="n">
        <v>6</v>
      </c>
      <c r="EG2452" t="inlineStr">
        <is>
          <t>Ремонтно-строительные работы</t>
        </is>
      </c>
      <c r="EH2452" t="n">
        <v>99</v>
      </c>
      <c r="EI2452" t="inlineStr">
        <is>
          <t>Внутренние санитарно-технические работы</t>
        </is>
      </c>
      <c r="EJ2452" t="n">
        <v>1</v>
      </c>
      <c r="EK2452" t="n">
        <v>65007</v>
      </c>
      <c r="EL2452" t="inlineStr">
        <is>
          <t>Внутренние санитарнотехнические работы: смена труб, санприборов, запорной арматуры и другое</t>
        </is>
      </c>
      <c r="EM2452" t="inlineStr">
        <is>
          <t>рФЕР-65</t>
        </is>
      </c>
      <c r="EO2452" t="inlineStr"/>
      <c r="EQ2452" t="n">
        <v>0</v>
      </c>
      <c r="ER2452" t="n">
        <v>42.46</v>
      </c>
      <c r="ES2452" t="n">
        <v>42.46</v>
      </c>
      <c r="ET2452" t="n">
        <v>0</v>
      </c>
      <c r="EU2452" t="n">
        <v>0</v>
      </c>
      <c r="EV2452" t="n">
        <v>0</v>
      </c>
      <c r="EW2452" t="n">
        <v>0</v>
      </c>
      <c r="EX2452" t="n">
        <v>0</v>
      </c>
      <c r="FQ2452" t="n">
        <v>0</v>
      </c>
      <c r="FR2452" t="n">
        <v>0</v>
      </c>
      <c r="FS2452" t="n">
        <v>0</v>
      </c>
      <c r="FX2452" t="n">
        <v>103</v>
      </c>
      <c r="FY2452" t="n">
        <v>52</v>
      </c>
      <c r="GA2452" t="inlineStr"/>
      <c r="GD2452" t="n">
        <v>1</v>
      </c>
      <c r="GF2452" t="n">
        <v>1037232740</v>
      </c>
      <c r="GG2452" t="n">
        <v>2</v>
      </c>
      <c r="GH2452" t="n">
        <v>1</v>
      </c>
      <c r="GI2452" t="n">
        <v>2</v>
      </c>
      <c r="GJ2452" t="n">
        <v>0</v>
      </c>
      <c r="GK2452" t="n">
        <v>0</v>
      </c>
      <c r="GL2452">
        <f>ROUND(IF(AND(BH2452=3,BI2452=3,FS2452&lt;&gt;0),P2452,0),0)</f>
        <v/>
      </c>
      <c r="GM2452">
        <f>ROUND(O2452+X2452+Y2452,0)+GX2452</f>
        <v/>
      </c>
      <c r="GN2452">
        <f>IF(OR(BI2452=0,BI2452=1),GM2452-GX2452,0)</f>
        <v/>
      </c>
      <c r="GO2452">
        <f>IF(BI2452=2,GM2452-GX2452,0)</f>
        <v/>
      </c>
      <c r="GP2452">
        <f>IF(BI2452=4,GM2452-GX2452,0)</f>
        <v/>
      </c>
      <c r="GR2452" t="n">
        <v>0</v>
      </c>
      <c r="GS2452" t="n">
        <v>3</v>
      </c>
      <c r="GT2452" t="n">
        <v>0</v>
      </c>
      <c r="GU2452" t="inlineStr"/>
      <c r="GV2452">
        <f>ROUND((GT2452),2)</f>
        <v/>
      </c>
      <c r="GW2452" t="n">
        <v>1</v>
      </c>
      <c r="GX2452">
        <f>ROUND(HC2452*I2452,0)</f>
        <v/>
      </c>
      <c r="HA2452" t="n">
        <v>0</v>
      </c>
      <c r="HB2452" t="n">
        <v>0</v>
      </c>
      <c r="HC2452">
        <f>GV2452*GW2452</f>
        <v/>
      </c>
      <c r="HE2452" t="inlineStr"/>
      <c r="HF2452" t="inlineStr"/>
      <c r="HM2452" t="inlineStr"/>
      <c r="HN2452" t="inlineStr">
        <is>
          <t>Пр/812-099.2-1</t>
        </is>
      </c>
      <c r="HO2452" t="inlineStr">
        <is>
          <t>Пр/774-099.2</t>
        </is>
      </c>
      <c r="HP2452" t="inlineStr">
        <is>
          <t>Внутренние санитарнотехнические работы: смена труб, санприборов, запорной арматуры и другое</t>
        </is>
      </c>
      <c r="HQ2452" t="inlineStr">
        <is>
          <t>Внутренние санитарнотехнические работы: смена труб, санприборов, запорной арматуры и другое</t>
        </is>
      </c>
      <c r="HS2452" t="n">
        <v>0</v>
      </c>
      <c r="IK2452" t="n">
        <v>0</v>
      </c>
    </row>
    <row r="2453">
      <c r="A2453" t="n">
        <v>18</v>
      </c>
      <c r="B2453" t="n">
        <v>0</v>
      </c>
      <c r="C2453" t="n">
        <v>1059</v>
      </c>
      <c r="E2453" t="inlineStr">
        <is>
          <t>6,4</t>
        </is>
      </c>
      <c r="F2453" t="inlineStr">
        <is>
          <t>302-0062</t>
        </is>
      </c>
      <c r="G2453" t="inlineStr">
        <is>
          <t>Кран шаровый муфтовый Valtec для воды диаметром 15 мм, тип в/в</t>
        </is>
      </c>
      <c r="H2453" t="inlineStr">
        <is>
          <t>шт.</t>
        </is>
      </c>
      <c r="I2453">
        <f>I2449*J2453</f>
        <v/>
      </c>
      <c r="J2453" t="n">
        <v>37.5</v>
      </c>
      <c r="K2453" t="n">
        <v>37.5</v>
      </c>
      <c r="O2453">
        <f>ROUND(CP2453,0)</f>
        <v/>
      </c>
      <c r="P2453">
        <f>ROUND(CQ2453*I2453,0)</f>
        <v/>
      </c>
      <c r="Q2453">
        <f>(ROUND((ROUND(((ET2453)*I2453),0)*BB2453),0)+ROUND((ROUND(((AE2453-(EU2453))*I2453),0)*BS2453),0))</f>
        <v/>
      </c>
      <c r="R2453">
        <f>(ROUND((ROUND(((EU2453)*I2453),0)*BS2453),0)+ROUND((ROUND(((AE2453-(EU2453))*I2453),0)*BS2453),0))</f>
        <v/>
      </c>
      <c r="S2453">
        <f>ROUND(CT2453*I2453,0)</f>
        <v/>
      </c>
      <c r="T2453">
        <f>ROUND(CU2453*I2453,0)</f>
        <v/>
      </c>
      <c r="U2453">
        <f>ROUND(CV2453*I2453,7)</f>
        <v/>
      </c>
      <c r="V2453">
        <f>ROUND(CW2453*I2453,7)</f>
        <v/>
      </c>
      <c r="W2453">
        <f>ROUND(CX2453*I2453,0)</f>
        <v/>
      </c>
      <c r="X2453">
        <f>ROUND(CY2453,0)</f>
        <v/>
      </c>
      <c r="Y2453">
        <f>ROUND(CZ2453,0)</f>
        <v/>
      </c>
      <c r="AA2453" t="n">
        <v>78869116</v>
      </c>
      <c r="AB2453">
        <f>ROUND((AC2453+AD2453+AF2453),2)</f>
        <v/>
      </c>
      <c r="AC2453">
        <f>ROUND((ES2453),2)</f>
        <v/>
      </c>
      <c r="AD2453">
        <f>ROUND((((ET2453)-(EU2453))+AE2453),2)</f>
        <v/>
      </c>
      <c r="AE2453">
        <f>ROUND((EU2453),2)</f>
        <v/>
      </c>
      <c r="AF2453">
        <f>ROUND((EV2453),2)</f>
        <v/>
      </c>
      <c r="AG2453">
        <f>ROUND((AP2453),2)</f>
        <v/>
      </c>
      <c r="AH2453">
        <f>(EW2453)</f>
        <v/>
      </c>
      <c r="AI2453">
        <f>(EX2453)</f>
        <v/>
      </c>
      <c r="AJ2453">
        <f>(AS2453)</f>
        <v/>
      </c>
      <c r="AK2453" t="n">
        <v>28.53</v>
      </c>
      <c r="AL2453" t="n">
        <v>28.53</v>
      </c>
      <c r="AM2453" t="n">
        <v>0</v>
      </c>
      <c r="AN2453" t="n">
        <v>0</v>
      </c>
      <c r="AO2453" t="n">
        <v>0</v>
      </c>
      <c r="AP2453" t="n">
        <v>0</v>
      </c>
      <c r="AQ2453" t="n">
        <v>0</v>
      </c>
      <c r="AR2453" t="n">
        <v>0</v>
      </c>
      <c r="AS2453" t="n">
        <v>0.01</v>
      </c>
      <c r="AT2453" t="n">
        <v>103</v>
      </c>
      <c r="AU2453" t="n">
        <v>52</v>
      </c>
      <c r="AV2453" t="n">
        <v>1</v>
      </c>
      <c r="AW2453" t="n">
        <v>1</v>
      </c>
      <c r="AZ2453" t="n">
        <v>1</v>
      </c>
      <c r="BA2453" t="n">
        <v>1</v>
      </c>
      <c r="BB2453" t="n">
        <v>1</v>
      </c>
      <c r="BC2453" t="n">
        <v>13.47</v>
      </c>
      <c r="BD2453" t="inlineStr"/>
      <c r="BE2453" t="inlineStr"/>
      <c r="BF2453" t="inlineStr"/>
      <c r="BG2453" t="inlineStr"/>
      <c r="BH2453" t="n">
        <v>3</v>
      </c>
      <c r="BI2453" t="n">
        <v>1</v>
      </c>
      <c r="BJ2453" t="inlineStr">
        <is>
          <t>ТССЦ Московской обл., 302-0062, приказ Минстроя России №675/пр от 28.02.2017 № 256/пр</t>
        </is>
      </c>
      <c r="BM2453" t="n">
        <v>65007</v>
      </c>
      <c r="BN2453" t="n">
        <v>0</v>
      </c>
      <c r="BO2453" t="inlineStr">
        <is>
          <t>302-0062</t>
        </is>
      </c>
      <c r="BP2453" t="n">
        <v>1</v>
      </c>
      <c r="BQ2453" t="n">
        <v>6</v>
      </c>
      <c r="BR2453" t="n">
        <v>0</v>
      </c>
      <c r="BS2453" t="n">
        <v>1</v>
      </c>
      <c r="BT2453" t="n">
        <v>1</v>
      </c>
      <c r="BU2453" t="n">
        <v>1</v>
      </c>
      <c r="BV2453" t="n">
        <v>1</v>
      </c>
      <c r="BW2453" t="n">
        <v>1</v>
      </c>
      <c r="BX2453" t="n">
        <v>1</v>
      </c>
      <c r="BY2453" t="inlineStr"/>
      <c r="BZ2453" t="n">
        <v>103</v>
      </c>
      <c r="CA2453" t="n">
        <v>52</v>
      </c>
      <c r="CB2453" t="inlineStr"/>
      <c r="CE2453" t="n">
        <v>12</v>
      </c>
      <c r="CF2453" t="n">
        <v>0</v>
      </c>
      <c r="CG2453" t="n">
        <v>0</v>
      </c>
      <c r="CM2453" t="n">
        <v>0</v>
      </c>
      <c r="CN2453" t="inlineStr"/>
      <c r="CO2453" t="n">
        <v>0</v>
      </c>
      <c r="CP2453">
        <f>(P2453+Q2453+S2453)</f>
        <v/>
      </c>
      <c r="CQ2453">
        <f>AC2453*BC2453</f>
        <v/>
      </c>
      <c r="CR2453">
        <f>(ROUND((ROUND(((ET2453)*1),0)*BB2453),0)+ROUND((ROUND(((AE2453-(EU2453))*1),0)*BS2453),0))</f>
        <v/>
      </c>
      <c r="CS2453">
        <f>(ROUND((ROUND(((EU2453)*1),0)*BS2453),0)+ROUND((ROUND(((AE2453-(EU2453))*1),0)*BS2453),0))</f>
        <v/>
      </c>
      <c r="CT2453">
        <f>AF2453*BA2453</f>
        <v/>
      </c>
      <c r="CU2453">
        <f>AG2453</f>
        <v/>
      </c>
      <c r="CV2453">
        <f>AH2453</f>
        <v/>
      </c>
      <c r="CW2453">
        <f>AI2453</f>
        <v/>
      </c>
      <c r="CX2453">
        <f>AJ2453</f>
        <v/>
      </c>
      <c r="CY2453">
        <f>(((S2453+R2453)*AT2453)/100)</f>
        <v/>
      </c>
      <c r="CZ2453">
        <f>(((S2453+R2453)*AU2453)/100)</f>
        <v/>
      </c>
      <c r="DC2453" t="inlineStr"/>
      <c r="DD2453" t="inlineStr"/>
      <c r="DE2453" t="inlineStr"/>
      <c r="DF2453" t="inlineStr"/>
      <c r="DG2453" t="inlineStr"/>
      <c r="DH2453" t="inlineStr"/>
      <c r="DI2453" t="inlineStr"/>
      <c r="DJ2453" t="inlineStr"/>
      <c r="DK2453" t="inlineStr"/>
      <c r="DL2453" t="inlineStr"/>
      <c r="DM2453" t="inlineStr"/>
      <c r="DN2453" t="n">
        <v>0</v>
      </c>
      <c r="DO2453" t="n">
        <v>0</v>
      </c>
      <c r="DP2453" t="n">
        <v>1</v>
      </c>
      <c r="DQ2453" t="n">
        <v>1</v>
      </c>
      <c r="DU2453" t="n">
        <v>1010</v>
      </c>
      <c r="DV2453" t="inlineStr">
        <is>
          <t>шт.</t>
        </is>
      </c>
      <c r="DW2453" t="inlineStr">
        <is>
          <t>шт.</t>
        </is>
      </c>
      <c r="DX2453" t="n">
        <v>1</v>
      </c>
      <c r="DZ2453" t="inlineStr"/>
      <c r="EA2453" t="inlineStr"/>
      <c r="EB2453" t="inlineStr"/>
      <c r="EC2453" t="inlineStr"/>
      <c r="EE2453" t="n">
        <v>78726000</v>
      </c>
      <c r="EF2453" t="n">
        <v>6</v>
      </c>
      <c r="EG2453" t="inlineStr">
        <is>
          <t>Ремонтно-строительные работы</t>
        </is>
      </c>
      <c r="EH2453" t="n">
        <v>99</v>
      </c>
      <c r="EI2453" t="inlineStr">
        <is>
          <t>Внутренние санитарно-технические работы</t>
        </is>
      </c>
      <c r="EJ2453" t="n">
        <v>1</v>
      </c>
      <c r="EK2453" t="n">
        <v>65007</v>
      </c>
      <c r="EL2453" t="inlineStr">
        <is>
          <t>Внутренние санитарнотехнические работы: смена труб, санприборов, запорной арматуры и другое</t>
        </is>
      </c>
      <c r="EM2453" t="inlineStr">
        <is>
          <t>рФЕР-65</t>
        </is>
      </c>
      <c r="EO2453" t="inlineStr"/>
      <c r="EQ2453" t="n">
        <v>0</v>
      </c>
      <c r="ER2453" t="n">
        <v>28.53</v>
      </c>
      <c r="ES2453" t="n">
        <v>28.53</v>
      </c>
      <c r="ET2453" t="n">
        <v>0</v>
      </c>
      <c r="EU2453" t="n">
        <v>0</v>
      </c>
      <c r="EV2453" t="n">
        <v>0</v>
      </c>
      <c r="EW2453" t="n">
        <v>0</v>
      </c>
      <c r="EX2453" t="n">
        <v>0</v>
      </c>
      <c r="FQ2453" t="n">
        <v>0</v>
      </c>
      <c r="FR2453" t="n">
        <v>0</v>
      </c>
      <c r="FS2453" t="n">
        <v>0</v>
      </c>
      <c r="FX2453" t="n">
        <v>103</v>
      </c>
      <c r="FY2453" t="n">
        <v>52</v>
      </c>
      <c r="GA2453" t="inlineStr"/>
      <c r="GD2453" t="n">
        <v>1</v>
      </c>
      <c r="GF2453" t="n">
        <v>-1687406522</v>
      </c>
      <c r="GG2453" t="n">
        <v>2</v>
      </c>
      <c r="GH2453" t="n">
        <v>1</v>
      </c>
      <c r="GI2453" t="n">
        <v>2</v>
      </c>
      <c r="GJ2453" t="n">
        <v>0</v>
      </c>
      <c r="GK2453" t="n">
        <v>0</v>
      </c>
      <c r="GL2453">
        <f>ROUND(IF(AND(BH2453=3,BI2453=3,FS2453&lt;&gt;0),P2453,0),0)</f>
        <v/>
      </c>
      <c r="GM2453">
        <f>ROUND(O2453+X2453+Y2453,0)+GX2453</f>
        <v/>
      </c>
      <c r="GN2453">
        <f>IF(OR(BI2453=0,BI2453=1),GM2453-GX2453,0)</f>
        <v/>
      </c>
      <c r="GO2453">
        <f>IF(BI2453=2,GM2453-GX2453,0)</f>
        <v/>
      </c>
      <c r="GP2453">
        <f>IF(BI2453=4,GM2453-GX2453,0)</f>
        <v/>
      </c>
      <c r="GR2453" t="n">
        <v>0</v>
      </c>
      <c r="GS2453" t="n">
        <v>3</v>
      </c>
      <c r="GT2453" t="n">
        <v>0</v>
      </c>
      <c r="GU2453" t="inlineStr"/>
      <c r="GV2453">
        <f>ROUND((GT2453),2)</f>
        <v/>
      </c>
      <c r="GW2453" t="n">
        <v>1</v>
      </c>
      <c r="GX2453">
        <f>ROUND(HC2453*I2453,0)</f>
        <v/>
      </c>
      <c r="HA2453" t="n">
        <v>0</v>
      </c>
      <c r="HB2453" t="n">
        <v>0</v>
      </c>
      <c r="HC2453">
        <f>GV2453*GW2453</f>
        <v/>
      </c>
      <c r="HE2453" t="inlineStr"/>
      <c r="HF2453" t="inlineStr"/>
      <c r="HM2453" t="inlineStr"/>
      <c r="HN2453" t="inlineStr">
        <is>
          <t>Пр/812-099.2-1</t>
        </is>
      </c>
      <c r="HO2453" t="inlineStr">
        <is>
          <t>Пр/774-099.2</t>
        </is>
      </c>
      <c r="HP2453" t="inlineStr">
        <is>
          <t>Внутренние санитарнотехнические работы: смена труб, санприборов, запорной арматуры и другое</t>
        </is>
      </c>
      <c r="HQ2453" t="inlineStr">
        <is>
          <t>Внутренние санитарнотехнические работы: смена труб, санприборов, запорной арматуры и другое</t>
        </is>
      </c>
      <c r="HS2453" t="n">
        <v>0</v>
      </c>
      <c r="IK2453" t="n">
        <v>0</v>
      </c>
    </row>
    <row r="2454"/>
    <row r="2455">
      <c r="A2455" s="435" t="n">
        <v>51</v>
      </c>
      <c r="B2455" s="435">
        <f>B2436</f>
        <v/>
      </c>
      <c r="C2455" s="435">
        <f>A2436</f>
        <v/>
      </c>
      <c r="D2455" s="435">
        <f>ROW(A2436)</f>
        <v/>
      </c>
      <c r="E2455" s="435" t="n"/>
      <c r="F2455" s="435">
        <f>IF(F2436&lt;&gt;"",F2436,"")</f>
        <v/>
      </c>
      <c r="G2455" s="435">
        <f>IF(G2436&lt;&gt;"",G2436,"")</f>
        <v/>
      </c>
      <c r="H2455" s="435" t="n">
        <v>0</v>
      </c>
      <c r="I2455" s="435" t="n"/>
      <c r="J2455" s="435" t="n"/>
      <c r="K2455" s="435" t="n"/>
      <c r="L2455" s="435" t="n"/>
      <c r="M2455" s="435" t="n"/>
      <c r="N2455" s="435" t="n"/>
      <c r="O2455" s="435" t="n">
        <v>0</v>
      </c>
      <c r="P2455" s="435" t="n">
        <v>0</v>
      </c>
      <c r="Q2455" s="435" t="n">
        <v>0</v>
      </c>
      <c r="R2455" s="435" t="n">
        <v>0</v>
      </c>
      <c r="S2455" s="435" t="n">
        <v>0</v>
      </c>
      <c r="T2455" s="435" t="n">
        <v>0</v>
      </c>
      <c r="U2455" s="435" t="n">
        <v>0</v>
      </c>
      <c r="V2455" s="435" t="n">
        <v>0</v>
      </c>
      <c r="W2455" s="435" t="n">
        <v>0</v>
      </c>
      <c r="X2455" s="435" t="n">
        <v>0</v>
      </c>
      <c r="Y2455" s="435" t="n">
        <v>0</v>
      </c>
      <c r="Z2455" s="435" t="n"/>
      <c r="AA2455" s="435" t="n"/>
      <c r="AB2455" s="435" t="n"/>
      <c r="AC2455" s="435" t="n"/>
      <c r="AD2455" s="435" t="n"/>
      <c r="AE2455" s="435" t="n"/>
      <c r="AF2455" s="435" t="n"/>
      <c r="AG2455" s="435" t="n"/>
      <c r="AH2455" s="435" t="n"/>
      <c r="AI2455" s="435" t="n"/>
      <c r="AJ2455" s="435" t="n"/>
      <c r="AK2455" s="435" t="n"/>
      <c r="AL2455" s="435" t="n"/>
      <c r="AM2455" s="435" t="n"/>
      <c r="AN2455" s="435" t="n"/>
      <c r="AO2455" s="435">
        <f>ROUND(BX2455,0)</f>
        <v/>
      </c>
      <c r="AP2455" s="435">
        <f>ROUND(BY2455,0)</f>
        <v/>
      </c>
      <c r="AQ2455" s="435">
        <f>ROUND(BZ2455,0)</f>
        <v/>
      </c>
      <c r="AR2455" s="435">
        <f>ROUND(CA2455,0)</f>
        <v/>
      </c>
      <c r="AS2455" s="435">
        <f>ROUND(CB2455,0)</f>
        <v/>
      </c>
      <c r="AT2455" s="435">
        <f>ROUND(CC2455,0)</f>
        <v/>
      </c>
      <c r="AU2455" s="435">
        <f>ROUND(CD2455,0)</f>
        <v/>
      </c>
      <c r="AV2455" s="435">
        <f>ROUND(CE2455,0)</f>
        <v/>
      </c>
      <c r="AW2455" s="435">
        <f>ROUND(CF2455,0)</f>
        <v/>
      </c>
      <c r="AX2455" s="435">
        <f>ROUND(CG2455,0)</f>
        <v/>
      </c>
      <c r="AY2455" s="435">
        <f>ROUND(CH2455,0)</f>
        <v/>
      </c>
      <c r="AZ2455" s="435">
        <f>ROUND(CI2455,0)</f>
        <v/>
      </c>
      <c r="BA2455" s="435">
        <f>ROUND(CJ2455,0)</f>
        <v/>
      </c>
      <c r="BB2455" s="435">
        <f>ROUND(CK2455,0)</f>
        <v/>
      </c>
      <c r="BC2455" s="435">
        <f>ROUND(CL2455,0)</f>
        <v/>
      </c>
      <c r="BD2455" s="435">
        <f>ROUND(CM2455,0)</f>
        <v/>
      </c>
      <c r="BE2455" s="435" t="n"/>
      <c r="BF2455" s="435" t="n"/>
      <c r="BG2455" s="435" t="n"/>
      <c r="BH2455" s="435" t="n"/>
      <c r="BI2455" s="435" t="n"/>
      <c r="BJ2455" s="435" t="n"/>
      <c r="BK2455" s="435" t="n"/>
      <c r="BL2455" s="435" t="n"/>
      <c r="BM2455" s="435" t="n"/>
      <c r="BN2455" s="435" t="n"/>
      <c r="BO2455" s="435" t="n"/>
      <c r="BP2455" s="435" t="n"/>
      <c r="BQ2455" s="435" t="n"/>
      <c r="BR2455" s="435" t="n"/>
      <c r="BS2455" s="435" t="n"/>
      <c r="BT2455" s="435" t="n"/>
      <c r="BU2455" s="435" t="n"/>
      <c r="BV2455" s="435" t="n"/>
      <c r="BW2455" s="435" t="n"/>
      <c r="BX2455" s="435" t="n"/>
      <c r="BY2455" s="435" t="n"/>
      <c r="BZ2455" s="435" t="n"/>
      <c r="CA2455" s="435" t="n"/>
      <c r="CB2455" s="435" t="n"/>
      <c r="CC2455" s="435" t="n"/>
      <c r="CD2455" s="435" t="n"/>
      <c r="CE2455" s="435" t="n"/>
      <c r="CF2455" s="435" t="n"/>
      <c r="CG2455" s="435" t="n"/>
      <c r="CH2455" s="435" t="n"/>
      <c r="CI2455" s="435" t="n"/>
      <c r="CJ2455" s="435" t="n"/>
      <c r="CK2455" s="435" t="n"/>
      <c r="CL2455" s="435" t="n"/>
      <c r="CM2455" s="435" t="n"/>
      <c r="CN2455" s="435" t="n"/>
      <c r="CO2455" s="435" t="n"/>
      <c r="CP2455" s="435" t="n"/>
      <c r="CQ2455" s="435" t="n"/>
      <c r="CR2455" s="435" t="n"/>
      <c r="CS2455" s="435" t="n"/>
      <c r="CT2455" s="435" t="n"/>
      <c r="CU2455" s="435" t="n"/>
      <c r="CV2455" s="435" t="n"/>
      <c r="CW2455" s="435" t="n"/>
      <c r="CX2455" s="435" t="n"/>
      <c r="CY2455" s="435" t="n"/>
      <c r="CZ2455" s="435" t="n"/>
      <c r="DA2455" s="435" t="n"/>
      <c r="DB2455" s="435" t="n"/>
      <c r="DC2455" s="435" t="n"/>
      <c r="DD2455" s="435" t="n"/>
      <c r="DE2455" s="435" t="n"/>
      <c r="DF2455" s="435" t="n"/>
      <c r="DG2455" s="436" t="n"/>
      <c r="DH2455" s="436" t="n"/>
      <c r="DI2455" s="436" t="n"/>
      <c r="DJ2455" s="436" t="n"/>
      <c r="DK2455" s="436" t="n"/>
      <c r="DL2455" s="436" t="n"/>
      <c r="DM2455" s="436" t="n"/>
      <c r="DN2455" s="436" t="n"/>
      <c r="DO2455" s="436" t="n"/>
      <c r="DP2455" s="436" t="n"/>
      <c r="DQ2455" s="436" t="n"/>
      <c r="DR2455" s="436" t="n"/>
      <c r="DS2455" s="436" t="n"/>
      <c r="DT2455" s="436" t="n"/>
      <c r="DU2455" s="436" t="n"/>
      <c r="DV2455" s="436" t="n"/>
      <c r="DW2455" s="436" t="n"/>
      <c r="DX2455" s="436" t="n"/>
      <c r="DY2455" s="436" t="n"/>
      <c r="DZ2455" s="436" t="n"/>
      <c r="EA2455" s="436" t="n"/>
      <c r="EB2455" s="436" t="n"/>
      <c r="EC2455" s="436" t="n"/>
      <c r="ED2455" s="436" t="n"/>
      <c r="EE2455" s="436" t="n"/>
      <c r="EF2455" s="436" t="n"/>
      <c r="EG2455" s="436" t="n"/>
      <c r="EH2455" s="436" t="n"/>
      <c r="EI2455" s="436" t="n"/>
      <c r="EJ2455" s="436" t="n"/>
      <c r="EK2455" s="436" t="n"/>
      <c r="EL2455" s="436" t="n"/>
      <c r="EM2455" s="436" t="n"/>
      <c r="EN2455" s="436" t="n"/>
      <c r="EO2455" s="436" t="n"/>
      <c r="EP2455" s="436" t="n"/>
      <c r="EQ2455" s="436" t="n"/>
      <c r="ER2455" s="436" t="n"/>
      <c r="ES2455" s="436" t="n"/>
      <c r="ET2455" s="436" t="n"/>
      <c r="EU2455" s="436" t="n"/>
      <c r="EV2455" s="436" t="n"/>
      <c r="EW2455" s="436" t="n"/>
      <c r="EX2455" s="436" t="n"/>
      <c r="EY2455" s="436" t="n"/>
      <c r="EZ2455" s="436" t="n"/>
      <c r="FA2455" s="436" t="n"/>
      <c r="FB2455" s="436" t="n"/>
      <c r="FC2455" s="436" t="n"/>
      <c r="FD2455" s="436" t="n"/>
      <c r="FE2455" s="436" t="n"/>
      <c r="FF2455" s="436" t="n"/>
      <c r="FG2455" s="436" t="n"/>
      <c r="FH2455" s="436" t="n"/>
      <c r="FI2455" s="436" t="n"/>
      <c r="FJ2455" s="436" t="n"/>
      <c r="FK2455" s="436" t="n"/>
      <c r="FL2455" s="436" t="n"/>
      <c r="FM2455" s="436" t="n"/>
      <c r="FN2455" s="436" t="n"/>
      <c r="FO2455" s="436" t="n"/>
      <c r="FP2455" s="436" t="n"/>
      <c r="FQ2455" s="436" t="n"/>
      <c r="FR2455" s="436" t="n"/>
      <c r="FS2455" s="436" t="n"/>
      <c r="FT2455" s="436" t="n"/>
      <c r="FU2455" s="436" t="n"/>
      <c r="FV2455" s="436" t="n"/>
      <c r="FW2455" s="436" t="n"/>
      <c r="FX2455" s="436" t="n"/>
      <c r="FY2455" s="436" t="n"/>
      <c r="FZ2455" s="436" t="n"/>
      <c r="GA2455" s="436" t="n"/>
      <c r="GB2455" s="436" t="n"/>
      <c r="GC2455" s="436" t="n"/>
      <c r="GD2455" s="436" t="n"/>
      <c r="GE2455" s="436" t="n"/>
      <c r="GF2455" s="436" t="n"/>
      <c r="GG2455" s="436" t="n"/>
      <c r="GH2455" s="436" t="n"/>
      <c r="GI2455" s="436" t="n"/>
      <c r="GJ2455" s="436" t="n"/>
      <c r="GK2455" s="436" t="n"/>
      <c r="GL2455" s="436" t="n"/>
      <c r="GM2455" s="436" t="n"/>
      <c r="GN2455" s="436" t="n"/>
      <c r="GO2455" s="436" t="n"/>
      <c r="GP2455" s="436" t="n"/>
      <c r="GQ2455" s="436" t="n"/>
      <c r="GR2455" s="436" t="n"/>
      <c r="GS2455" s="436" t="n"/>
      <c r="GT2455" s="436" t="n"/>
      <c r="GU2455" s="436" t="n"/>
      <c r="GV2455" s="436" t="n"/>
      <c r="GW2455" s="436" t="n"/>
      <c r="GX2455" s="436" t="n">
        <v>0</v>
      </c>
    </row>
    <row r="2456"/>
    <row r="2457">
      <c r="A2457" s="437" t="n">
        <v>50</v>
      </c>
      <c r="B2457" s="437" t="n">
        <v>0</v>
      </c>
      <c r="C2457" s="437" t="n">
        <v>0</v>
      </c>
      <c r="D2457" s="437" t="n">
        <v>1</v>
      </c>
      <c r="E2457" s="437" t="n">
        <v>201</v>
      </c>
      <c r="F2457" s="437">
        <f>ROUND(Source!O2455,O2457)</f>
        <v/>
      </c>
      <c r="G2457" s="437" t="inlineStr">
        <is>
          <t>ПЗ</t>
        </is>
      </c>
      <c r="H2457" s="437" t="inlineStr">
        <is>
          <t>Прямые затраты</t>
        </is>
      </c>
      <c r="I2457" s="437" t="n"/>
      <c r="J2457" s="437" t="n"/>
      <c r="K2457" s="437" t="n">
        <v>201</v>
      </c>
      <c r="L2457" s="437" t="n">
        <v>1</v>
      </c>
      <c r="M2457" s="437" t="n">
        <v>3</v>
      </c>
      <c r="N2457" s="437" t="inlineStr"/>
      <c r="O2457" s="437" t="n">
        <v>0</v>
      </c>
      <c r="P2457" s="437" t="n"/>
      <c r="Q2457" s="437" t="n"/>
      <c r="R2457" s="437" t="n"/>
      <c r="S2457" s="437" t="n"/>
      <c r="T2457" s="437" t="n"/>
      <c r="U2457" s="437" t="n"/>
      <c r="V2457" s="437" t="n"/>
      <c r="W2457" s="437" t="n">
        <v>0</v>
      </c>
      <c r="X2457" s="437" t="n">
        <v>1</v>
      </c>
      <c r="Y2457" s="437" t="n">
        <v>0</v>
      </c>
      <c r="Z2457" s="437" t="n"/>
      <c r="AA2457" s="437" t="n"/>
      <c r="AB2457" s="437" t="n"/>
    </row>
    <row r="2458">
      <c r="A2458" s="437" t="n">
        <v>50</v>
      </c>
      <c r="B2458" s="437" t="n">
        <v>0</v>
      </c>
      <c r="C2458" s="437" t="n">
        <v>0</v>
      </c>
      <c r="D2458" s="437" t="n">
        <v>1</v>
      </c>
      <c r="E2458" s="437" t="n">
        <v>202</v>
      </c>
      <c r="F2458" s="437">
        <f>ROUND(Source!P2455,O2458)</f>
        <v/>
      </c>
      <c r="G2458" s="437" t="inlineStr">
        <is>
          <t>СтМатОб</t>
        </is>
      </c>
      <c r="H2458" s="437" t="inlineStr">
        <is>
          <t>Стоимость материальных ресурсов (всего)</t>
        </is>
      </c>
      <c r="I2458" s="437" t="n"/>
      <c r="J2458" s="437" t="n"/>
      <c r="K2458" s="437" t="n">
        <v>202</v>
      </c>
      <c r="L2458" s="437" t="n">
        <v>2</v>
      </c>
      <c r="M2458" s="437" t="n">
        <v>3</v>
      </c>
      <c r="N2458" s="437" t="inlineStr"/>
      <c r="O2458" s="437" t="n">
        <v>0</v>
      </c>
      <c r="P2458" s="437" t="n"/>
      <c r="Q2458" s="437" t="n"/>
      <c r="R2458" s="437" t="n"/>
      <c r="S2458" s="437" t="n"/>
      <c r="T2458" s="437" t="n"/>
      <c r="U2458" s="437" t="n"/>
      <c r="V2458" s="437" t="n"/>
      <c r="W2458" s="437" t="n">
        <v>0</v>
      </c>
      <c r="X2458" s="437" t="n">
        <v>1</v>
      </c>
      <c r="Y2458" s="437" t="n">
        <v>0</v>
      </c>
      <c r="Z2458" s="437" t="n"/>
      <c r="AA2458" s="437" t="n"/>
      <c r="AB2458" s="437" t="n"/>
    </row>
    <row r="2459">
      <c r="A2459" s="437" t="n">
        <v>50</v>
      </c>
      <c r="B2459" s="437" t="n">
        <v>0</v>
      </c>
      <c r="C2459" s="437" t="n">
        <v>0</v>
      </c>
      <c r="D2459" s="437" t="n">
        <v>1</v>
      </c>
      <c r="E2459" s="437" t="n">
        <v>222</v>
      </c>
      <c r="F2459" s="437">
        <f>ROUND(Source!AO2455,O2459)</f>
        <v/>
      </c>
      <c r="G2459" s="437" t="inlineStr">
        <is>
          <t>СтМатОбЗак</t>
        </is>
      </c>
      <c r="H2459" s="437" t="inlineStr">
        <is>
          <t>Стоимость материалов и оборудования заказчика</t>
        </is>
      </c>
      <c r="I2459" s="437" t="n"/>
      <c r="J2459" s="437" t="n"/>
      <c r="K2459" s="437" t="n">
        <v>222</v>
      </c>
      <c r="L2459" s="437" t="n">
        <v>3</v>
      </c>
      <c r="M2459" s="437" t="n">
        <v>3</v>
      </c>
      <c r="N2459" s="437" t="inlineStr"/>
      <c r="O2459" s="437" t="n">
        <v>0</v>
      </c>
      <c r="P2459" s="437" t="n"/>
      <c r="Q2459" s="437" t="n"/>
      <c r="R2459" s="437" t="n"/>
      <c r="S2459" s="437" t="n"/>
      <c r="T2459" s="437" t="n"/>
      <c r="U2459" s="437" t="n"/>
      <c r="V2459" s="437" t="n"/>
      <c r="W2459" s="437" t="n">
        <v>0</v>
      </c>
      <c r="X2459" s="437" t="n">
        <v>1</v>
      </c>
      <c r="Y2459" s="437" t="n">
        <v>0</v>
      </c>
      <c r="Z2459" s="437" t="n"/>
      <c r="AA2459" s="437" t="n"/>
      <c r="AB2459" s="437" t="n"/>
    </row>
    <row r="2460">
      <c r="A2460" s="437" t="n">
        <v>50</v>
      </c>
      <c r="B2460" s="437" t="n">
        <v>0</v>
      </c>
      <c r="C2460" s="437" t="n">
        <v>0</v>
      </c>
      <c r="D2460" s="437" t="n">
        <v>1</v>
      </c>
      <c r="E2460" s="437" t="n">
        <v>225</v>
      </c>
      <c r="F2460" s="437">
        <f>ROUND(Source!AV2455,O2460)</f>
        <v/>
      </c>
      <c r="G2460" s="437" t="inlineStr">
        <is>
          <t>СтМатОбПод</t>
        </is>
      </c>
      <c r="H2460" s="437" t="inlineStr">
        <is>
          <t>Стоимость материалов и оборудования подрядчика</t>
        </is>
      </c>
      <c r="I2460" s="437" t="n"/>
      <c r="J2460" s="437" t="n"/>
      <c r="K2460" s="437" t="n">
        <v>225</v>
      </c>
      <c r="L2460" s="437" t="n">
        <v>4</v>
      </c>
      <c r="M2460" s="437" t="n">
        <v>3</v>
      </c>
      <c r="N2460" s="437" t="inlineStr"/>
      <c r="O2460" s="437" t="n">
        <v>0</v>
      </c>
      <c r="P2460" s="437" t="n"/>
      <c r="Q2460" s="437" t="n"/>
      <c r="R2460" s="437" t="n"/>
      <c r="S2460" s="437" t="n"/>
      <c r="T2460" s="437" t="n"/>
      <c r="U2460" s="437" t="n"/>
      <c r="V2460" s="437" t="n"/>
      <c r="W2460" s="437" t="n">
        <v>0</v>
      </c>
      <c r="X2460" s="437" t="n">
        <v>1</v>
      </c>
      <c r="Y2460" s="437" t="n">
        <v>0</v>
      </c>
      <c r="Z2460" s="437" t="n"/>
      <c r="AA2460" s="437" t="n"/>
      <c r="AB2460" s="437" t="n"/>
    </row>
    <row r="2461">
      <c r="A2461" s="437" t="n">
        <v>50</v>
      </c>
      <c r="B2461" s="437" t="n">
        <v>0</v>
      </c>
      <c r="C2461" s="437" t="n">
        <v>0</v>
      </c>
      <c r="D2461" s="437" t="n">
        <v>1</v>
      </c>
      <c r="E2461" s="437" t="n">
        <v>226</v>
      </c>
      <c r="F2461" s="437">
        <f>ROUND(Source!AW2455,O2461)</f>
        <v/>
      </c>
      <c r="G2461" s="437" t="inlineStr">
        <is>
          <t>СтМат</t>
        </is>
      </c>
      <c r="H2461" s="437" t="inlineStr">
        <is>
          <t>Стоимость материалов (всего)</t>
        </is>
      </c>
      <c r="I2461" s="437" t="n"/>
      <c r="J2461" s="437" t="n"/>
      <c r="K2461" s="437" t="n">
        <v>226</v>
      </c>
      <c r="L2461" s="437" t="n">
        <v>5</v>
      </c>
      <c r="M2461" s="437" t="n">
        <v>3</v>
      </c>
      <c r="N2461" s="437" t="inlineStr"/>
      <c r="O2461" s="437" t="n">
        <v>0</v>
      </c>
      <c r="P2461" s="437" t="n"/>
      <c r="Q2461" s="437" t="n"/>
      <c r="R2461" s="437" t="n"/>
      <c r="S2461" s="437" t="n"/>
      <c r="T2461" s="437" t="n"/>
      <c r="U2461" s="437" t="n"/>
      <c r="V2461" s="437" t="n"/>
      <c r="W2461" s="437" t="n">
        <v>0</v>
      </c>
      <c r="X2461" s="437" t="n">
        <v>1</v>
      </c>
      <c r="Y2461" s="437" t="n">
        <v>0</v>
      </c>
      <c r="Z2461" s="437" t="n"/>
      <c r="AA2461" s="437" t="n"/>
      <c r="AB2461" s="437" t="n"/>
    </row>
    <row r="2462">
      <c r="A2462" s="437" t="n">
        <v>50</v>
      </c>
      <c r="B2462" s="437" t="n">
        <v>0</v>
      </c>
      <c r="C2462" s="437" t="n">
        <v>0</v>
      </c>
      <c r="D2462" s="437" t="n">
        <v>1</v>
      </c>
      <c r="E2462" s="437" t="n">
        <v>227</v>
      </c>
      <c r="F2462" s="437">
        <f>ROUND(Source!AX2455,O2462)</f>
        <v/>
      </c>
      <c r="G2462" s="437" t="inlineStr">
        <is>
          <t>СтМатЗак</t>
        </is>
      </c>
      <c r="H2462" s="437" t="inlineStr">
        <is>
          <t>Стоимость материалов заказчика</t>
        </is>
      </c>
      <c r="I2462" s="437" t="n"/>
      <c r="J2462" s="437" t="n"/>
      <c r="K2462" s="437" t="n">
        <v>227</v>
      </c>
      <c r="L2462" s="437" t="n">
        <v>6</v>
      </c>
      <c r="M2462" s="437" t="n">
        <v>3</v>
      </c>
      <c r="N2462" s="437" t="inlineStr"/>
      <c r="O2462" s="437" t="n">
        <v>0</v>
      </c>
      <c r="P2462" s="437" t="n"/>
      <c r="Q2462" s="437" t="n"/>
      <c r="R2462" s="437" t="n"/>
      <c r="S2462" s="437" t="n"/>
      <c r="T2462" s="437" t="n"/>
      <c r="U2462" s="437" t="n"/>
      <c r="V2462" s="437" t="n"/>
      <c r="W2462" s="437" t="n">
        <v>0</v>
      </c>
      <c r="X2462" s="437" t="n">
        <v>1</v>
      </c>
      <c r="Y2462" s="437" t="n">
        <v>0</v>
      </c>
      <c r="Z2462" s="437" t="n"/>
      <c r="AA2462" s="437" t="n"/>
      <c r="AB2462" s="437" t="n"/>
    </row>
    <row r="2463">
      <c r="A2463" s="437" t="n">
        <v>50</v>
      </c>
      <c r="B2463" s="437" t="n">
        <v>0</v>
      </c>
      <c r="C2463" s="437" t="n">
        <v>0</v>
      </c>
      <c r="D2463" s="437" t="n">
        <v>1</v>
      </c>
      <c r="E2463" s="437" t="n">
        <v>228</v>
      </c>
      <c r="F2463" s="437">
        <f>ROUND(Source!AY2455,O2463)</f>
        <v/>
      </c>
      <c r="G2463" s="437" t="inlineStr">
        <is>
          <t>СтМатПод</t>
        </is>
      </c>
      <c r="H2463" s="437" t="inlineStr">
        <is>
          <t>Стоимость материалов подрядчика</t>
        </is>
      </c>
      <c r="I2463" s="437" t="n"/>
      <c r="J2463" s="437" t="n"/>
      <c r="K2463" s="437" t="n">
        <v>228</v>
      </c>
      <c r="L2463" s="437" t="n">
        <v>7</v>
      </c>
      <c r="M2463" s="437" t="n">
        <v>3</v>
      </c>
      <c r="N2463" s="437" t="inlineStr"/>
      <c r="O2463" s="437" t="n">
        <v>0</v>
      </c>
      <c r="P2463" s="437" t="n"/>
      <c r="Q2463" s="437" t="n"/>
      <c r="R2463" s="437" t="n"/>
      <c r="S2463" s="437" t="n"/>
      <c r="T2463" s="437" t="n"/>
      <c r="U2463" s="437" t="n"/>
      <c r="V2463" s="437" t="n"/>
      <c r="W2463" s="437" t="n">
        <v>0</v>
      </c>
      <c r="X2463" s="437" t="n">
        <v>1</v>
      </c>
      <c r="Y2463" s="437" t="n">
        <v>0</v>
      </c>
      <c r="Z2463" s="437" t="n"/>
      <c r="AA2463" s="437" t="n"/>
      <c r="AB2463" s="437" t="n"/>
    </row>
    <row r="2464">
      <c r="A2464" s="437" t="n">
        <v>50</v>
      </c>
      <c r="B2464" s="437" t="n">
        <v>0</v>
      </c>
      <c r="C2464" s="437" t="n">
        <v>0</v>
      </c>
      <c r="D2464" s="437" t="n">
        <v>1</v>
      </c>
      <c r="E2464" s="437" t="n">
        <v>216</v>
      </c>
      <c r="F2464" s="437">
        <f>ROUND(Source!AP2455,O2464)</f>
        <v/>
      </c>
      <c r="G2464" s="437" t="inlineStr">
        <is>
          <t>Оборуд</t>
        </is>
      </c>
      <c r="H2464" s="437" t="inlineStr">
        <is>
          <t>Стоимость оборудования (всего)</t>
        </is>
      </c>
      <c r="I2464" s="437" t="n"/>
      <c r="J2464" s="437" t="n"/>
      <c r="K2464" s="437" t="n">
        <v>216</v>
      </c>
      <c r="L2464" s="437" t="n">
        <v>8</v>
      </c>
      <c r="M2464" s="437" t="n">
        <v>3</v>
      </c>
      <c r="N2464" s="437" t="inlineStr"/>
      <c r="O2464" s="437" t="n">
        <v>0</v>
      </c>
      <c r="P2464" s="437" t="n"/>
      <c r="Q2464" s="437" t="n"/>
      <c r="R2464" s="437" t="n"/>
      <c r="S2464" s="437" t="n"/>
      <c r="T2464" s="437" t="n"/>
      <c r="U2464" s="437" t="n"/>
      <c r="V2464" s="437" t="n"/>
      <c r="W2464" s="437" t="n">
        <v>0</v>
      </c>
      <c r="X2464" s="437" t="n">
        <v>1</v>
      </c>
      <c r="Y2464" s="437" t="n">
        <v>0</v>
      </c>
      <c r="Z2464" s="437" t="n"/>
      <c r="AA2464" s="437" t="n"/>
      <c r="AB2464" s="437" t="n"/>
    </row>
    <row r="2465">
      <c r="A2465" s="437" t="n">
        <v>50</v>
      </c>
      <c r="B2465" s="437" t="n">
        <v>0</v>
      </c>
      <c r="C2465" s="437" t="n">
        <v>0</v>
      </c>
      <c r="D2465" s="437" t="n">
        <v>1</v>
      </c>
      <c r="E2465" s="437" t="n">
        <v>223</v>
      </c>
      <c r="F2465" s="437">
        <f>ROUND(Source!AQ2455,O2465)</f>
        <v/>
      </c>
      <c r="G2465" s="437" t="inlineStr">
        <is>
          <t>ОборудЗак</t>
        </is>
      </c>
      <c r="H2465" s="437" t="inlineStr">
        <is>
          <t>Стоимость оборудования заказчика</t>
        </is>
      </c>
      <c r="I2465" s="437" t="n"/>
      <c r="J2465" s="437" t="n"/>
      <c r="K2465" s="437" t="n">
        <v>223</v>
      </c>
      <c r="L2465" s="437" t="n">
        <v>9</v>
      </c>
      <c r="M2465" s="437" t="n">
        <v>3</v>
      </c>
      <c r="N2465" s="437" t="inlineStr"/>
      <c r="O2465" s="437" t="n">
        <v>0</v>
      </c>
      <c r="P2465" s="437" t="n"/>
      <c r="Q2465" s="437" t="n"/>
      <c r="R2465" s="437" t="n"/>
      <c r="S2465" s="437" t="n"/>
      <c r="T2465" s="437" t="n"/>
      <c r="U2465" s="437" t="n"/>
      <c r="V2465" s="437" t="n"/>
      <c r="W2465" s="437" t="n">
        <v>0</v>
      </c>
      <c r="X2465" s="437" t="n">
        <v>1</v>
      </c>
      <c r="Y2465" s="437" t="n">
        <v>0</v>
      </c>
      <c r="Z2465" s="437" t="n"/>
      <c r="AA2465" s="437" t="n"/>
      <c r="AB2465" s="437" t="n"/>
    </row>
    <row r="2466">
      <c r="A2466" s="437" t="n">
        <v>50</v>
      </c>
      <c r="B2466" s="437" t="n">
        <v>0</v>
      </c>
      <c r="C2466" s="437" t="n">
        <v>0</v>
      </c>
      <c r="D2466" s="437" t="n">
        <v>1</v>
      </c>
      <c r="E2466" s="437" t="n">
        <v>229</v>
      </c>
      <c r="F2466" s="437">
        <f>ROUND(Source!AZ2455,O2466)</f>
        <v/>
      </c>
      <c r="G2466" s="437" t="inlineStr">
        <is>
          <t>ОборудПод</t>
        </is>
      </c>
      <c r="H2466" s="437" t="inlineStr">
        <is>
          <t>Стоимость оборудования подрядчика</t>
        </is>
      </c>
      <c r="I2466" s="437" t="n"/>
      <c r="J2466" s="437" t="n"/>
      <c r="K2466" s="437" t="n">
        <v>229</v>
      </c>
      <c r="L2466" s="437" t="n">
        <v>10</v>
      </c>
      <c r="M2466" s="437" t="n">
        <v>3</v>
      </c>
      <c r="N2466" s="437" t="inlineStr"/>
      <c r="O2466" s="437" t="n">
        <v>0</v>
      </c>
      <c r="P2466" s="437" t="n"/>
      <c r="Q2466" s="437" t="n"/>
      <c r="R2466" s="437" t="n"/>
      <c r="S2466" s="437" t="n"/>
      <c r="T2466" s="437" t="n"/>
      <c r="U2466" s="437" t="n"/>
      <c r="V2466" s="437" t="n"/>
      <c r="W2466" s="437" t="n">
        <v>0</v>
      </c>
      <c r="X2466" s="437" t="n">
        <v>1</v>
      </c>
      <c r="Y2466" s="437" t="n">
        <v>0</v>
      </c>
      <c r="Z2466" s="437" t="n"/>
      <c r="AA2466" s="437" t="n"/>
      <c r="AB2466" s="437" t="n"/>
    </row>
    <row r="2467">
      <c r="A2467" s="437" t="n">
        <v>50</v>
      </c>
      <c r="B2467" s="437" t="n">
        <v>0</v>
      </c>
      <c r="C2467" s="437" t="n">
        <v>0</v>
      </c>
      <c r="D2467" s="437" t="n">
        <v>1</v>
      </c>
      <c r="E2467" s="437" t="n">
        <v>203</v>
      </c>
      <c r="F2467" s="437">
        <f>ROUND(Source!Q2455,O2467)</f>
        <v/>
      </c>
      <c r="G2467" s="437" t="inlineStr">
        <is>
          <t>ЭММ</t>
        </is>
      </c>
      <c r="H2467" s="437" t="inlineStr">
        <is>
          <t>Эксплуатация машин</t>
        </is>
      </c>
      <c r="I2467" s="437" t="n"/>
      <c r="J2467" s="437" t="n"/>
      <c r="K2467" s="437" t="n">
        <v>203</v>
      </c>
      <c r="L2467" s="437" t="n">
        <v>11</v>
      </c>
      <c r="M2467" s="437" t="n">
        <v>3</v>
      </c>
      <c r="N2467" s="437" t="inlineStr"/>
      <c r="O2467" s="437" t="n">
        <v>0</v>
      </c>
      <c r="P2467" s="437" t="n"/>
      <c r="Q2467" s="437" t="n"/>
      <c r="R2467" s="437" t="n"/>
      <c r="S2467" s="437" t="n"/>
      <c r="T2467" s="437" t="n"/>
      <c r="U2467" s="437" t="n"/>
      <c r="V2467" s="437" t="n"/>
      <c r="W2467" s="437" t="n">
        <v>0</v>
      </c>
      <c r="X2467" s="437" t="n">
        <v>1</v>
      </c>
      <c r="Y2467" s="437" t="n">
        <v>0</v>
      </c>
      <c r="Z2467" s="437" t="n"/>
      <c r="AA2467" s="437" t="n"/>
      <c r="AB2467" s="437" t="n"/>
    </row>
    <row r="2468">
      <c r="A2468" s="437" t="n">
        <v>50</v>
      </c>
      <c r="B2468" s="437" t="n">
        <v>0</v>
      </c>
      <c r="C2468" s="437" t="n">
        <v>0</v>
      </c>
      <c r="D2468" s="437" t="n">
        <v>1</v>
      </c>
      <c r="E2468" s="437" t="n">
        <v>231</v>
      </c>
      <c r="F2468" s="437">
        <f>ROUND(Source!BB2455,O2468)</f>
        <v/>
      </c>
      <c r="G2468" s="437" t="inlineStr">
        <is>
          <t>ЭММсНРиСП</t>
        </is>
      </c>
      <c r="H2468" s="437" t="inlineStr">
        <is>
          <t>Эксплуатация машин по ТСН-2001.16</t>
        </is>
      </c>
      <c r="I2468" s="437" t="n"/>
      <c r="J2468" s="437" t="n"/>
      <c r="K2468" s="437" t="n">
        <v>231</v>
      </c>
      <c r="L2468" s="437" t="n">
        <v>12</v>
      </c>
      <c r="M2468" s="437" t="n">
        <v>3</v>
      </c>
      <c r="N2468" s="437" t="inlineStr"/>
      <c r="O2468" s="437" t="n">
        <v>0</v>
      </c>
      <c r="P2468" s="437" t="n"/>
      <c r="Q2468" s="437" t="n"/>
      <c r="R2468" s="437" t="n"/>
      <c r="S2468" s="437" t="n"/>
      <c r="T2468" s="437" t="n"/>
      <c r="U2468" s="437" t="n"/>
      <c r="V2468" s="437" t="n"/>
      <c r="W2468" s="437" t="n">
        <v>0</v>
      </c>
      <c r="X2468" s="437" t="n">
        <v>1</v>
      </c>
      <c r="Y2468" s="437" t="n">
        <v>0</v>
      </c>
      <c r="Z2468" s="437" t="n"/>
      <c r="AA2468" s="437" t="n"/>
      <c r="AB2468" s="437" t="n"/>
    </row>
    <row r="2469">
      <c r="A2469" s="437" t="n">
        <v>50</v>
      </c>
      <c r="B2469" s="437" t="n">
        <v>0</v>
      </c>
      <c r="C2469" s="437" t="n">
        <v>0</v>
      </c>
      <c r="D2469" s="437" t="n">
        <v>1</v>
      </c>
      <c r="E2469" s="437" t="n">
        <v>204</v>
      </c>
      <c r="F2469" s="437">
        <f>ROUND(Source!R2455,O2469)</f>
        <v/>
      </c>
      <c r="G2469" s="437" t="inlineStr">
        <is>
          <t>ЗПМ</t>
        </is>
      </c>
      <c r="H2469" s="437" t="inlineStr">
        <is>
          <t>ЗП машинистов</t>
        </is>
      </c>
      <c r="I2469" s="437" t="n"/>
      <c r="J2469" s="437" t="n"/>
      <c r="K2469" s="437" t="n">
        <v>204</v>
      </c>
      <c r="L2469" s="437" t="n">
        <v>13</v>
      </c>
      <c r="M2469" s="437" t="n">
        <v>3</v>
      </c>
      <c r="N2469" s="437" t="inlineStr"/>
      <c r="O2469" s="437" t="n">
        <v>0</v>
      </c>
      <c r="P2469" s="437" t="n"/>
      <c r="Q2469" s="437" t="n"/>
      <c r="R2469" s="437" t="n"/>
      <c r="S2469" s="437" t="n"/>
      <c r="T2469" s="437" t="n"/>
      <c r="U2469" s="437" t="n"/>
      <c r="V2469" s="437" t="n"/>
      <c r="W2469" s="437" t="n">
        <v>0</v>
      </c>
      <c r="X2469" s="437" t="n">
        <v>1</v>
      </c>
      <c r="Y2469" s="437" t="n">
        <v>0</v>
      </c>
      <c r="Z2469" s="437" t="n"/>
      <c r="AA2469" s="437" t="n"/>
      <c r="AB2469" s="437" t="n"/>
    </row>
    <row r="2470">
      <c r="A2470" s="437" t="n">
        <v>50</v>
      </c>
      <c r="B2470" s="437" t="n">
        <v>0</v>
      </c>
      <c r="C2470" s="437" t="n">
        <v>0</v>
      </c>
      <c r="D2470" s="437" t="n">
        <v>1</v>
      </c>
      <c r="E2470" s="437" t="n">
        <v>205</v>
      </c>
      <c r="F2470" s="437">
        <f>ROUND(Source!S2455,O2470)</f>
        <v/>
      </c>
      <c r="G2470" s="437" t="inlineStr">
        <is>
          <t>ОЗП</t>
        </is>
      </c>
      <c r="H2470" s="437" t="inlineStr">
        <is>
          <t>Основная ЗП рабочих</t>
        </is>
      </c>
      <c r="I2470" s="437" t="n"/>
      <c r="J2470" s="437" t="n"/>
      <c r="K2470" s="437" t="n">
        <v>205</v>
      </c>
      <c r="L2470" s="437" t="n">
        <v>14</v>
      </c>
      <c r="M2470" s="437" t="n">
        <v>3</v>
      </c>
      <c r="N2470" s="437" t="inlineStr"/>
      <c r="O2470" s="437" t="n">
        <v>0</v>
      </c>
      <c r="P2470" s="437" t="n"/>
      <c r="Q2470" s="437" t="n"/>
      <c r="R2470" s="437" t="n"/>
      <c r="S2470" s="437" t="n"/>
      <c r="T2470" s="437" t="n"/>
      <c r="U2470" s="437" t="n"/>
      <c r="V2470" s="437" t="n"/>
      <c r="W2470" s="437" t="n">
        <v>0</v>
      </c>
      <c r="X2470" s="437" t="n">
        <v>1</v>
      </c>
      <c r="Y2470" s="437" t="n">
        <v>0</v>
      </c>
      <c r="Z2470" s="437" t="n"/>
      <c r="AA2470" s="437" t="n"/>
      <c r="AB2470" s="437" t="n"/>
    </row>
    <row r="2471">
      <c r="A2471" s="437" t="n">
        <v>50</v>
      </c>
      <c r="B2471" s="437" t="n">
        <v>0</v>
      </c>
      <c r="C2471" s="437" t="n">
        <v>0</v>
      </c>
      <c r="D2471" s="437" t="n">
        <v>1</v>
      </c>
      <c r="E2471" s="437" t="n">
        <v>232</v>
      </c>
      <c r="F2471" s="437">
        <f>ROUND(Source!BC2455,O2471)</f>
        <v/>
      </c>
      <c r="G2471" s="437" t="inlineStr">
        <is>
          <t>ОЗПсНРиСП</t>
        </is>
      </c>
      <c r="H2471" s="437" t="inlineStr">
        <is>
          <t>Основная ЗП рабочих по ТСН-2001.16</t>
        </is>
      </c>
      <c r="I2471" s="437" t="n"/>
      <c r="J2471" s="437" t="n"/>
      <c r="K2471" s="437" t="n">
        <v>232</v>
      </c>
      <c r="L2471" s="437" t="n">
        <v>15</v>
      </c>
      <c r="M2471" s="437" t="n">
        <v>3</v>
      </c>
      <c r="N2471" s="437" t="inlineStr"/>
      <c r="O2471" s="437" t="n">
        <v>0</v>
      </c>
      <c r="P2471" s="437" t="n"/>
      <c r="Q2471" s="437" t="n"/>
      <c r="R2471" s="437" t="n"/>
      <c r="S2471" s="437" t="n"/>
      <c r="T2471" s="437" t="n"/>
      <c r="U2471" s="437" t="n"/>
      <c r="V2471" s="437" t="n"/>
      <c r="W2471" s="437" t="n">
        <v>0</v>
      </c>
      <c r="X2471" s="437" t="n">
        <v>1</v>
      </c>
      <c r="Y2471" s="437" t="n">
        <v>0</v>
      </c>
      <c r="Z2471" s="437" t="n"/>
      <c r="AA2471" s="437" t="n"/>
      <c r="AB2471" s="437" t="n"/>
    </row>
    <row r="2472">
      <c r="A2472" s="437" t="n">
        <v>50</v>
      </c>
      <c r="B2472" s="437" t="n">
        <v>0</v>
      </c>
      <c r="C2472" s="437" t="n">
        <v>0</v>
      </c>
      <c r="D2472" s="437" t="n">
        <v>1</v>
      </c>
      <c r="E2472" s="437" t="n">
        <v>214</v>
      </c>
      <c r="F2472" s="437">
        <f>ROUND(Source!AS2455,O2472)</f>
        <v/>
      </c>
      <c r="G2472" s="437" t="inlineStr">
        <is>
          <t>Строит</t>
        </is>
      </c>
      <c r="H2472" s="437" t="inlineStr">
        <is>
          <t>Строительные работы с НР и СП</t>
        </is>
      </c>
      <c r="I2472" s="437" t="n"/>
      <c r="J2472" s="437" t="n"/>
      <c r="K2472" s="437" t="n">
        <v>214</v>
      </c>
      <c r="L2472" s="437" t="n">
        <v>16</v>
      </c>
      <c r="M2472" s="437" t="n">
        <v>3</v>
      </c>
      <c r="N2472" s="437" t="inlineStr"/>
      <c r="O2472" s="437" t="n">
        <v>0</v>
      </c>
      <c r="P2472" s="437" t="n"/>
      <c r="Q2472" s="437" t="n"/>
      <c r="R2472" s="437" t="n"/>
      <c r="S2472" s="437" t="n"/>
      <c r="T2472" s="437" t="n"/>
      <c r="U2472" s="437" t="n"/>
      <c r="V2472" s="437" t="n"/>
      <c r="W2472" s="437" t="n">
        <v>0</v>
      </c>
      <c r="X2472" s="437" t="n">
        <v>1</v>
      </c>
      <c r="Y2472" s="437" t="n">
        <v>0</v>
      </c>
      <c r="Z2472" s="437" t="n"/>
      <c r="AA2472" s="437" t="n"/>
      <c r="AB2472" s="437" t="n"/>
    </row>
    <row r="2473">
      <c r="A2473" s="437" t="n">
        <v>50</v>
      </c>
      <c r="B2473" s="437" t="n">
        <v>0</v>
      </c>
      <c r="C2473" s="437" t="n">
        <v>0</v>
      </c>
      <c r="D2473" s="437" t="n">
        <v>1</v>
      </c>
      <c r="E2473" s="437" t="n">
        <v>215</v>
      </c>
      <c r="F2473" s="437">
        <f>ROUND(Source!AT2455,O2473)</f>
        <v/>
      </c>
      <c r="G2473" s="437" t="inlineStr">
        <is>
          <t>Монтаж</t>
        </is>
      </c>
      <c r="H2473" s="437" t="inlineStr">
        <is>
          <t>Монтажные работы с НР и СП</t>
        </is>
      </c>
      <c r="I2473" s="437" t="n"/>
      <c r="J2473" s="437" t="n"/>
      <c r="K2473" s="437" t="n">
        <v>215</v>
      </c>
      <c r="L2473" s="437" t="n">
        <v>17</v>
      </c>
      <c r="M2473" s="437" t="n">
        <v>3</v>
      </c>
      <c r="N2473" s="437" t="inlineStr"/>
      <c r="O2473" s="437" t="n">
        <v>0</v>
      </c>
      <c r="P2473" s="437" t="n"/>
      <c r="Q2473" s="437" t="n"/>
      <c r="R2473" s="437" t="n"/>
      <c r="S2473" s="437" t="n"/>
      <c r="T2473" s="437" t="n"/>
      <c r="U2473" s="437" t="n"/>
      <c r="V2473" s="437" t="n"/>
      <c r="W2473" s="437" t="n">
        <v>0</v>
      </c>
      <c r="X2473" s="437" t="n">
        <v>1</v>
      </c>
      <c r="Y2473" s="437" t="n">
        <v>0</v>
      </c>
      <c r="Z2473" s="437" t="n"/>
      <c r="AA2473" s="437" t="n"/>
      <c r="AB2473" s="437" t="n"/>
    </row>
    <row r="2474">
      <c r="A2474" s="437" t="n">
        <v>50</v>
      </c>
      <c r="B2474" s="437" t="n">
        <v>0</v>
      </c>
      <c r="C2474" s="437" t="n">
        <v>0</v>
      </c>
      <c r="D2474" s="437" t="n">
        <v>1</v>
      </c>
      <c r="E2474" s="437" t="n">
        <v>217</v>
      </c>
      <c r="F2474" s="437">
        <f>ROUND(Source!AU2455,O2474)</f>
        <v/>
      </c>
      <c r="G2474" s="437" t="inlineStr">
        <is>
          <t>Прочие</t>
        </is>
      </c>
      <c r="H2474" s="437" t="inlineStr">
        <is>
          <t>Прочие работы с НР и СП</t>
        </is>
      </c>
      <c r="I2474" s="437" t="n"/>
      <c r="J2474" s="437" t="n"/>
      <c r="K2474" s="437" t="n">
        <v>217</v>
      </c>
      <c r="L2474" s="437" t="n">
        <v>18</v>
      </c>
      <c r="M2474" s="437" t="n">
        <v>3</v>
      </c>
      <c r="N2474" s="437" t="inlineStr"/>
      <c r="O2474" s="437" t="n">
        <v>0</v>
      </c>
      <c r="P2474" s="437" t="n"/>
      <c r="Q2474" s="437" t="n"/>
      <c r="R2474" s="437" t="n"/>
      <c r="S2474" s="437" t="n"/>
      <c r="T2474" s="437" t="n"/>
      <c r="U2474" s="437" t="n"/>
      <c r="V2474" s="437" t="n"/>
      <c r="W2474" s="437" t="n">
        <v>0</v>
      </c>
      <c r="X2474" s="437" t="n">
        <v>1</v>
      </c>
      <c r="Y2474" s="437" t="n">
        <v>0</v>
      </c>
      <c r="Z2474" s="437" t="n"/>
      <c r="AA2474" s="437" t="n"/>
      <c r="AB2474" s="437" t="n"/>
    </row>
    <row r="2475">
      <c r="A2475" s="437" t="n">
        <v>50</v>
      </c>
      <c r="B2475" s="437" t="n">
        <v>0</v>
      </c>
      <c r="C2475" s="437" t="n">
        <v>0</v>
      </c>
      <c r="D2475" s="437" t="n">
        <v>1</v>
      </c>
      <c r="E2475" s="437" t="n">
        <v>230</v>
      </c>
      <c r="F2475" s="437">
        <f>ROUND(Source!BA2455,O2475)</f>
        <v/>
      </c>
      <c r="G2475" s="437" t="inlineStr">
        <is>
          <t>ПрочиеЗатр</t>
        </is>
      </c>
      <c r="H2475" s="437" t="inlineStr">
        <is>
          <t>Прочие затраты по ТСН-2001.16</t>
        </is>
      </c>
      <c r="I2475" s="437" t="n"/>
      <c r="J2475" s="437" t="n"/>
      <c r="K2475" s="437" t="n">
        <v>230</v>
      </c>
      <c r="L2475" s="437" t="n">
        <v>19</v>
      </c>
      <c r="M2475" s="437" t="n">
        <v>3</v>
      </c>
      <c r="N2475" s="437" t="inlineStr"/>
      <c r="O2475" s="437" t="n">
        <v>0</v>
      </c>
      <c r="P2475" s="437" t="n"/>
      <c r="Q2475" s="437" t="n"/>
      <c r="R2475" s="437" t="n"/>
      <c r="S2475" s="437" t="n"/>
      <c r="T2475" s="437" t="n"/>
      <c r="U2475" s="437" t="n"/>
      <c r="V2475" s="437" t="n"/>
      <c r="W2475" s="437" t="n">
        <v>0</v>
      </c>
      <c r="X2475" s="437" t="n">
        <v>1</v>
      </c>
      <c r="Y2475" s="437" t="n">
        <v>0</v>
      </c>
      <c r="Z2475" s="437" t="n"/>
      <c r="AA2475" s="437" t="n"/>
      <c r="AB2475" s="437" t="n"/>
    </row>
    <row r="2476">
      <c r="A2476" s="437" t="n">
        <v>50</v>
      </c>
      <c r="B2476" s="437" t="n">
        <v>0</v>
      </c>
      <c r="C2476" s="437" t="n">
        <v>0</v>
      </c>
      <c r="D2476" s="437" t="n">
        <v>1</v>
      </c>
      <c r="E2476" s="437" t="n">
        <v>206</v>
      </c>
      <c r="F2476" s="437">
        <f>ROUND(Source!T2455,O2476)</f>
        <v/>
      </c>
      <c r="G2476" s="437" t="inlineStr">
        <is>
          <t>ВозврМат</t>
        </is>
      </c>
      <c r="H2476" s="437" t="inlineStr">
        <is>
          <t>Возврат материалов</t>
        </is>
      </c>
      <c r="I2476" s="437" t="n"/>
      <c r="J2476" s="437" t="n"/>
      <c r="K2476" s="437" t="n">
        <v>206</v>
      </c>
      <c r="L2476" s="437" t="n">
        <v>20</v>
      </c>
      <c r="M2476" s="437" t="n">
        <v>3</v>
      </c>
      <c r="N2476" s="437" t="inlineStr"/>
      <c r="O2476" s="437" t="n">
        <v>0</v>
      </c>
      <c r="P2476" s="437" t="n"/>
      <c r="Q2476" s="437" t="n"/>
      <c r="R2476" s="437" t="n"/>
      <c r="S2476" s="437" t="n"/>
      <c r="T2476" s="437" t="n"/>
      <c r="U2476" s="437" t="n"/>
      <c r="V2476" s="437" t="n"/>
      <c r="W2476" s="437" t="n">
        <v>0</v>
      </c>
      <c r="X2476" s="437" t="n">
        <v>1</v>
      </c>
      <c r="Y2476" s="437" t="n">
        <v>0</v>
      </c>
      <c r="Z2476" s="437" t="n"/>
      <c r="AA2476" s="437" t="n"/>
      <c r="AB2476" s="437" t="n"/>
    </row>
    <row r="2477">
      <c r="A2477" s="437" t="n">
        <v>50</v>
      </c>
      <c r="B2477" s="437" t="n">
        <v>0</v>
      </c>
      <c r="C2477" s="437" t="n">
        <v>0</v>
      </c>
      <c r="D2477" s="437" t="n">
        <v>1</v>
      </c>
      <c r="E2477" s="437" t="n">
        <v>207</v>
      </c>
      <c r="F2477" s="437">
        <f>ROUND(Source!U2455,O2477)</f>
        <v/>
      </c>
      <c r="G2477" s="437" t="inlineStr">
        <is>
          <t>ТрудСтр</t>
        </is>
      </c>
      <c r="H2477" s="437" t="inlineStr">
        <is>
          <t>Трудозатраты строителей</t>
        </is>
      </c>
      <c r="I2477" s="437" t="n"/>
      <c r="J2477" s="437" t="n"/>
      <c r="K2477" s="437" t="n">
        <v>207</v>
      </c>
      <c r="L2477" s="437" t="n">
        <v>21</v>
      </c>
      <c r="M2477" s="437" t="n">
        <v>3</v>
      </c>
      <c r="N2477" s="437" t="inlineStr"/>
      <c r="O2477" s="437" t="n">
        <v>7</v>
      </c>
      <c r="P2477" s="437" t="n"/>
      <c r="Q2477" s="437" t="n"/>
      <c r="R2477" s="437" t="n"/>
      <c r="S2477" s="437" t="n"/>
      <c r="T2477" s="437" t="n"/>
      <c r="U2477" s="437" t="n"/>
      <c r="V2477" s="437" t="n"/>
      <c r="W2477" s="437" t="n">
        <v>0</v>
      </c>
      <c r="X2477" s="437" t="n">
        <v>1</v>
      </c>
      <c r="Y2477" s="437" t="n">
        <v>0</v>
      </c>
      <c r="Z2477" s="437" t="n"/>
      <c r="AA2477" s="437" t="n"/>
      <c r="AB2477" s="437" t="n"/>
    </row>
    <row r="2478">
      <c r="A2478" s="437" t="n">
        <v>50</v>
      </c>
      <c r="B2478" s="437" t="n">
        <v>0</v>
      </c>
      <c r="C2478" s="437" t="n">
        <v>0</v>
      </c>
      <c r="D2478" s="437" t="n">
        <v>1</v>
      </c>
      <c r="E2478" s="437" t="n">
        <v>208</v>
      </c>
      <c r="F2478" s="437">
        <f>ROUND(Source!V2455,O2478)</f>
        <v/>
      </c>
      <c r="G2478" s="437" t="inlineStr">
        <is>
          <t>ТрудМаш</t>
        </is>
      </c>
      <c r="H2478" s="437" t="inlineStr">
        <is>
          <t>Трудозатраты машинистов</t>
        </is>
      </c>
      <c r="I2478" s="437" t="n"/>
      <c r="J2478" s="437" t="n"/>
      <c r="K2478" s="437" t="n">
        <v>208</v>
      </c>
      <c r="L2478" s="437" t="n">
        <v>22</v>
      </c>
      <c r="M2478" s="437" t="n">
        <v>3</v>
      </c>
      <c r="N2478" s="437" t="inlineStr"/>
      <c r="O2478" s="437" t="n">
        <v>7</v>
      </c>
      <c r="P2478" s="437" t="n"/>
      <c r="Q2478" s="437" t="n"/>
      <c r="R2478" s="437" t="n"/>
      <c r="S2478" s="437" t="n"/>
      <c r="T2478" s="437" t="n"/>
      <c r="U2478" s="437" t="n"/>
      <c r="V2478" s="437" t="n"/>
      <c r="W2478" s="437" t="n">
        <v>0</v>
      </c>
      <c r="X2478" s="437" t="n">
        <v>1</v>
      </c>
      <c r="Y2478" s="437" t="n">
        <v>0</v>
      </c>
      <c r="Z2478" s="437" t="n"/>
      <c r="AA2478" s="437" t="n"/>
      <c r="AB2478" s="437" t="n"/>
    </row>
    <row r="2479">
      <c r="A2479" s="437" t="n">
        <v>50</v>
      </c>
      <c r="B2479" s="437" t="n">
        <v>0</v>
      </c>
      <c r="C2479" s="437" t="n">
        <v>0</v>
      </c>
      <c r="D2479" s="437" t="n">
        <v>1</v>
      </c>
      <c r="E2479" s="437" t="n">
        <v>209</v>
      </c>
      <c r="F2479" s="437">
        <f>ROUND(Source!W2455,O2479)</f>
        <v/>
      </c>
      <c r="G2479" s="437" t="inlineStr">
        <is>
          <t>ТранспМат</t>
        </is>
      </c>
      <c r="H2479" s="437" t="inlineStr">
        <is>
          <t>Транспорт материалов</t>
        </is>
      </c>
      <c r="I2479" s="437" t="n"/>
      <c r="J2479" s="437" t="n"/>
      <c r="K2479" s="437" t="n">
        <v>209</v>
      </c>
      <c r="L2479" s="437" t="n">
        <v>23</v>
      </c>
      <c r="M2479" s="437" t="n">
        <v>3</v>
      </c>
      <c r="N2479" s="437" t="inlineStr"/>
      <c r="O2479" s="437" t="n">
        <v>0</v>
      </c>
      <c r="P2479" s="437" t="n"/>
      <c r="Q2479" s="437" t="n"/>
      <c r="R2479" s="437" t="n"/>
      <c r="S2479" s="437" t="n"/>
      <c r="T2479" s="437" t="n"/>
      <c r="U2479" s="437" t="n"/>
      <c r="V2479" s="437" t="n"/>
      <c r="W2479" s="437" t="n">
        <v>0</v>
      </c>
      <c r="X2479" s="437" t="n">
        <v>1</v>
      </c>
      <c r="Y2479" s="437" t="n">
        <v>0</v>
      </c>
      <c r="Z2479" s="437" t="n"/>
      <c r="AA2479" s="437" t="n"/>
      <c r="AB2479" s="437" t="n"/>
    </row>
    <row r="2480">
      <c r="A2480" s="437" t="n">
        <v>50</v>
      </c>
      <c r="B2480" s="437" t="n">
        <v>0</v>
      </c>
      <c r="C2480" s="437" t="n">
        <v>0</v>
      </c>
      <c r="D2480" s="437" t="n">
        <v>1</v>
      </c>
      <c r="E2480" s="437" t="n">
        <v>233</v>
      </c>
      <c r="F2480" s="437">
        <f>ROUND(Source!BD2455,O2480)</f>
        <v/>
      </c>
      <c r="G2480" s="437" t="inlineStr">
        <is>
          <t>Перевозка</t>
        </is>
      </c>
      <c r="H2480" s="437" t="inlineStr">
        <is>
          <t>Перевозка грузов</t>
        </is>
      </c>
      <c r="I2480" s="437" t="n"/>
      <c r="J2480" s="437" t="n"/>
      <c r="K2480" s="437" t="n">
        <v>233</v>
      </c>
      <c r="L2480" s="437" t="n">
        <v>24</v>
      </c>
      <c r="M2480" s="437" t="n">
        <v>3</v>
      </c>
      <c r="N2480" s="437" t="inlineStr"/>
      <c r="O2480" s="437" t="n">
        <v>0</v>
      </c>
      <c r="P2480" s="437" t="n"/>
      <c r="Q2480" s="437" t="n"/>
      <c r="R2480" s="437" t="n"/>
      <c r="S2480" s="437" t="n"/>
      <c r="T2480" s="437" t="n"/>
      <c r="U2480" s="437" t="n"/>
      <c r="V2480" s="437" t="n"/>
      <c r="W2480" s="437" t="n">
        <v>0</v>
      </c>
      <c r="X2480" s="437" t="n">
        <v>1</v>
      </c>
      <c r="Y2480" s="437" t="n">
        <v>0</v>
      </c>
      <c r="Z2480" s="437" t="n"/>
      <c r="AA2480" s="437" t="n"/>
      <c r="AB2480" s="437" t="n"/>
    </row>
    <row r="2481">
      <c r="A2481" s="437" t="n">
        <v>50</v>
      </c>
      <c r="B2481" s="437" t="n">
        <v>0</v>
      </c>
      <c r="C2481" s="437" t="n">
        <v>0</v>
      </c>
      <c r="D2481" s="437" t="n">
        <v>1</v>
      </c>
      <c r="E2481" s="437" t="n">
        <v>210</v>
      </c>
      <c r="F2481" s="437">
        <f>ROUND(Source!X2455,O2481)</f>
        <v/>
      </c>
      <c r="G2481" s="437" t="inlineStr">
        <is>
          <t>НР</t>
        </is>
      </c>
      <c r="H2481" s="437" t="inlineStr">
        <is>
          <t>Накладные расходы</t>
        </is>
      </c>
      <c r="I2481" s="437" t="n"/>
      <c r="J2481" s="437" t="n"/>
      <c r="K2481" s="437" t="n">
        <v>210</v>
      </c>
      <c r="L2481" s="437" t="n">
        <v>25</v>
      </c>
      <c r="M2481" s="437" t="n">
        <v>3</v>
      </c>
      <c r="N2481" s="437" t="inlineStr"/>
      <c r="O2481" s="437" t="n">
        <v>0</v>
      </c>
      <c r="P2481" s="437" t="n"/>
      <c r="Q2481" s="437" t="n"/>
      <c r="R2481" s="437" t="n"/>
      <c r="S2481" s="437" t="n"/>
      <c r="T2481" s="437" t="n"/>
      <c r="U2481" s="437" t="n"/>
      <c r="V2481" s="437" t="n"/>
      <c r="W2481" s="437" t="n">
        <v>0</v>
      </c>
      <c r="X2481" s="437" t="n">
        <v>1</v>
      </c>
      <c r="Y2481" s="437" t="n">
        <v>0</v>
      </c>
      <c r="Z2481" s="437" t="n"/>
      <c r="AA2481" s="437" t="n"/>
      <c r="AB2481" s="437" t="n"/>
    </row>
    <row r="2482">
      <c r="A2482" s="437" t="n">
        <v>50</v>
      </c>
      <c r="B2482" s="437" t="n">
        <v>0</v>
      </c>
      <c r="C2482" s="437" t="n">
        <v>0</v>
      </c>
      <c r="D2482" s="437" t="n">
        <v>1</v>
      </c>
      <c r="E2482" s="437" t="n">
        <v>211</v>
      </c>
      <c r="F2482" s="437">
        <f>ROUND(Source!Y2455,O2482)</f>
        <v/>
      </c>
      <c r="G2482" s="437" t="inlineStr">
        <is>
          <t>СмПриб</t>
        </is>
      </c>
      <c r="H2482" s="437" t="inlineStr">
        <is>
          <t>Сметная прибыль</t>
        </is>
      </c>
      <c r="I2482" s="437" t="n"/>
      <c r="J2482" s="437" t="n"/>
      <c r="K2482" s="437" t="n">
        <v>211</v>
      </c>
      <c r="L2482" s="437" t="n">
        <v>26</v>
      </c>
      <c r="M2482" s="437" t="n">
        <v>3</v>
      </c>
      <c r="N2482" s="437" t="inlineStr"/>
      <c r="O2482" s="437" t="n">
        <v>0</v>
      </c>
      <c r="P2482" s="437" t="n"/>
      <c r="Q2482" s="437" t="n"/>
      <c r="R2482" s="437" t="n"/>
      <c r="S2482" s="437" t="n"/>
      <c r="T2482" s="437" t="n"/>
      <c r="U2482" s="437" t="n"/>
      <c r="V2482" s="437" t="n"/>
      <c r="W2482" s="437" t="n">
        <v>0</v>
      </c>
      <c r="X2482" s="437" t="n">
        <v>1</v>
      </c>
      <c r="Y2482" s="437" t="n">
        <v>0</v>
      </c>
      <c r="Z2482" s="437" t="n"/>
      <c r="AA2482" s="437" t="n"/>
      <c r="AB2482" s="437" t="n"/>
    </row>
    <row r="2483">
      <c r="A2483" s="437" t="n">
        <v>50</v>
      </c>
      <c r="B2483" s="437" t="n">
        <v>0</v>
      </c>
      <c r="C2483" s="437" t="n">
        <v>0</v>
      </c>
      <c r="D2483" s="437" t="n">
        <v>1</v>
      </c>
      <c r="E2483" s="437" t="n">
        <v>224</v>
      </c>
      <c r="F2483" s="437">
        <f>ROUND(Source!AR2455,O2483)</f>
        <v/>
      </c>
      <c r="G2483" s="437" t="inlineStr">
        <is>
          <t>Всего</t>
        </is>
      </c>
      <c r="H2483" s="437" t="inlineStr">
        <is>
          <t>Всего с НР и СП</t>
        </is>
      </c>
      <c r="I2483" s="437" t="n"/>
      <c r="J2483" s="437" t="n"/>
      <c r="K2483" s="437" t="n">
        <v>224</v>
      </c>
      <c r="L2483" s="437" t="n">
        <v>27</v>
      </c>
      <c r="M2483" s="437" t="n">
        <v>3</v>
      </c>
      <c r="N2483" s="437" t="inlineStr"/>
      <c r="O2483" s="437" t="n">
        <v>0</v>
      </c>
      <c r="P2483" s="437" t="n"/>
      <c r="Q2483" s="437" t="n"/>
      <c r="R2483" s="437" t="n"/>
      <c r="S2483" s="437" t="n"/>
      <c r="T2483" s="437" t="n"/>
      <c r="U2483" s="437" t="n"/>
      <c r="V2483" s="437" t="n"/>
      <c r="W2483" s="437" t="n">
        <v>0</v>
      </c>
      <c r="X2483" s="437" t="n">
        <v>1</v>
      </c>
      <c r="Y2483" s="437" t="n">
        <v>0</v>
      </c>
      <c r="Z2483" s="437" t="n"/>
      <c r="AA2483" s="437" t="n"/>
      <c r="AB2483" s="437" t="n"/>
    </row>
    <row r="2484">
      <c r="A2484" s="437" t="n">
        <v>50</v>
      </c>
      <c r="B2484" s="437" t="n">
        <v>0</v>
      </c>
      <c r="C2484" s="437" t="n">
        <v>0</v>
      </c>
      <c r="D2484" s="437" t="n">
        <v>2</v>
      </c>
      <c r="E2484" s="437" t="n">
        <v>0</v>
      </c>
      <c r="F2484" s="437">
        <f>ROUND(F2483,O2484)</f>
        <v/>
      </c>
      <c r="G2484" s="437" t="inlineStr">
        <is>
          <t>и1</t>
        </is>
      </c>
      <c r="H2484" s="437" t="inlineStr">
        <is>
          <t>Итого</t>
        </is>
      </c>
      <c r="I2484" s="437" t="n"/>
      <c r="J2484" s="437" t="n"/>
      <c r="K2484" s="437" t="n">
        <v>212</v>
      </c>
      <c r="L2484" s="437" t="n">
        <v>28</v>
      </c>
      <c r="M2484" s="437" t="n">
        <v>0</v>
      </c>
      <c r="N2484" s="437" t="inlineStr"/>
      <c r="O2484" s="437" t="n">
        <v>0</v>
      </c>
      <c r="P2484" s="437" t="n"/>
      <c r="Q2484" s="437" t="n"/>
      <c r="R2484" s="437" t="n"/>
      <c r="S2484" s="437" t="n"/>
      <c r="T2484" s="437" t="n"/>
      <c r="U2484" s="437" t="n"/>
      <c r="V2484" s="437" t="n"/>
      <c r="W2484" s="437" t="n">
        <v>0</v>
      </c>
      <c r="X2484" s="437" t="n">
        <v>1</v>
      </c>
      <c r="Y2484" s="437" t="n">
        <v>0</v>
      </c>
      <c r="Z2484" s="437" t="n"/>
      <c r="AA2484" s="437" t="n"/>
      <c r="AB2484" s="437" t="n"/>
    </row>
    <row r="2485">
      <c r="A2485" s="437" t="n">
        <v>50</v>
      </c>
      <c r="B2485" s="437" t="n">
        <v>0</v>
      </c>
      <c r="C2485" s="437" t="n">
        <v>0</v>
      </c>
      <c r="D2485" s="437" t="n">
        <v>2</v>
      </c>
      <c r="E2485" s="437" t="n">
        <v>0</v>
      </c>
      <c r="F2485" s="437">
        <f>ROUND(F2484*0.22,O2485)</f>
        <v/>
      </c>
      <c r="G2485" s="437" t="inlineStr">
        <is>
          <t>и2</t>
        </is>
      </c>
      <c r="H2485" s="437" t="inlineStr">
        <is>
          <t>НДС 22%</t>
        </is>
      </c>
      <c r="I2485" s="437" t="n"/>
      <c r="J2485" s="437" t="n"/>
      <c r="K2485" s="437" t="n">
        <v>212</v>
      </c>
      <c r="L2485" s="437" t="n">
        <v>29</v>
      </c>
      <c r="M2485" s="437" t="n">
        <v>0</v>
      </c>
      <c r="N2485" s="437" t="inlineStr"/>
      <c r="O2485" s="437" t="n">
        <v>0</v>
      </c>
      <c r="P2485" s="437" t="n"/>
      <c r="Q2485" s="437" t="n"/>
      <c r="R2485" s="437" t="n"/>
      <c r="S2485" s="437" t="n"/>
      <c r="T2485" s="437" t="n"/>
      <c r="U2485" s="437" t="n"/>
      <c r="V2485" s="437" t="n"/>
      <c r="W2485" s="437" t="n">
        <v>0</v>
      </c>
      <c r="X2485" s="437" t="n">
        <v>1</v>
      </c>
      <c r="Y2485" s="437" t="n">
        <v>0</v>
      </c>
      <c r="Z2485" s="437" t="n"/>
      <c r="AA2485" s="437" t="n"/>
      <c r="AB2485" s="437" t="n"/>
    </row>
    <row r="2486">
      <c r="A2486" s="437" t="n">
        <v>50</v>
      </c>
      <c r="B2486" s="437" t="n">
        <v>0</v>
      </c>
      <c r="C2486" s="437" t="n">
        <v>0</v>
      </c>
      <c r="D2486" s="437" t="n">
        <v>2</v>
      </c>
      <c r="E2486" s="437" t="n">
        <v>213</v>
      </c>
      <c r="F2486" s="437">
        <f>ROUND(F2484+F2485,O2486)</f>
        <v/>
      </c>
      <c r="G2486" s="437" t="inlineStr">
        <is>
          <t>и3</t>
        </is>
      </c>
      <c r="H2486" s="437" t="inlineStr">
        <is>
          <t>Всего</t>
        </is>
      </c>
      <c r="I2486" s="437" t="n"/>
      <c r="J2486" s="437" t="n"/>
      <c r="K2486" s="437" t="n">
        <v>212</v>
      </c>
      <c r="L2486" s="437" t="n">
        <v>30</v>
      </c>
      <c r="M2486" s="437" t="n">
        <v>0</v>
      </c>
      <c r="N2486" s="437" t="inlineStr"/>
      <c r="O2486" s="437" t="n">
        <v>0</v>
      </c>
      <c r="P2486" s="437" t="n"/>
      <c r="Q2486" s="437" t="n"/>
      <c r="R2486" s="437" t="n"/>
      <c r="S2486" s="437" t="n"/>
      <c r="T2486" s="437" t="n"/>
      <c r="U2486" s="437" t="n"/>
      <c r="V2486" s="437" t="n"/>
      <c r="W2486" s="437" t="n">
        <v>0</v>
      </c>
      <c r="X2486" s="437" t="n">
        <v>1</v>
      </c>
      <c r="Y2486" s="437" t="n">
        <v>0</v>
      </c>
      <c r="Z2486" s="437" t="n"/>
      <c r="AA2486" s="437" t="n"/>
      <c r="AB2486" s="437" t="n"/>
    </row>
    <row r="2487"/>
    <row r="2488">
      <c r="A2488" s="434" t="n">
        <v>3</v>
      </c>
      <c r="B2488" s="434" t="n">
        <v>0</v>
      </c>
      <c r="C2488" s="434" t="n"/>
      <c r="D2488" s="434">
        <f>ROW(A2502)</f>
        <v/>
      </c>
      <c r="E2488" s="434" t="n"/>
      <c r="F2488" s="434" t="inlineStr">
        <is>
          <t>Новая локальная смета</t>
        </is>
      </c>
      <c r="G2488" s="434" t="inlineStr">
        <is>
          <t>Первомайская 20</t>
        </is>
      </c>
      <c r="H2488" s="434" t="inlineStr"/>
      <c r="I2488" s="434" t="n">
        <v>0</v>
      </c>
      <c r="J2488" s="434" t="inlineStr"/>
      <c r="K2488" s="434" t="n">
        <v>0</v>
      </c>
      <c r="L2488" s="434" t="inlineStr">
        <is>
          <t>Новая локальная смета</t>
        </is>
      </c>
      <c r="M2488" s="434" t="inlineStr"/>
      <c r="N2488" s="434" t="n"/>
      <c r="O2488" s="434" t="n"/>
      <c r="P2488" s="434" t="n"/>
      <c r="Q2488" s="434" t="n"/>
      <c r="R2488" s="434" t="n"/>
      <c r="S2488" s="434" t="n">
        <v>0</v>
      </c>
      <c r="T2488" s="434" t="n"/>
      <c r="U2488" s="434" t="inlineStr"/>
      <c r="V2488" s="434" t="n">
        <v>0</v>
      </c>
      <c r="W2488" s="434" t="n"/>
      <c r="X2488" s="434" t="n"/>
      <c r="Y2488" s="434" t="n"/>
      <c r="Z2488" s="434" t="n"/>
      <c r="AA2488" s="434" t="n"/>
      <c r="AB2488" s="434" t="inlineStr"/>
      <c r="AC2488" s="434" t="inlineStr"/>
      <c r="AD2488" s="434" t="inlineStr"/>
      <c r="AE2488" s="434" t="inlineStr"/>
      <c r="AF2488" s="434" t="inlineStr"/>
      <c r="AG2488" s="434" t="inlineStr"/>
      <c r="AH2488" s="434" t="n"/>
      <c r="AI2488" s="434" t="n"/>
      <c r="AJ2488" s="434" t="n"/>
      <c r="AK2488" s="434" t="n"/>
      <c r="AL2488" s="434" t="n"/>
      <c r="AM2488" s="434" t="n"/>
      <c r="AN2488" s="434" t="n"/>
      <c r="AO2488" s="434" t="n"/>
      <c r="AP2488" s="434" t="inlineStr"/>
      <c r="AQ2488" s="434" t="inlineStr"/>
      <c r="AR2488" s="434" t="inlineStr"/>
      <c r="AS2488" s="434" t="n"/>
      <c r="AT2488" s="434" t="n"/>
      <c r="AU2488" s="434" t="n"/>
      <c r="AV2488" s="434" t="n"/>
      <c r="AW2488" s="434" t="n"/>
      <c r="AX2488" s="434" t="n"/>
      <c r="AY2488" s="434" t="n"/>
      <c r="AZ2488" s="434" t="inlineStr"/>
      <c r="BA2488" s="434" t="n"/>
      <c r="BB2488" s="434" t="inlineStr"/>
      <c r="BC2488" s="434" t="inlineStr"/>
      <c r="BD2488" s="434" t="inlineStr"/>
      <c r="BE2488" s="434" t="inlineStr"/>
      <c r="BF2488" s="434" t="inlineStr"/>
      <c r="BG2488" s="434" t="inlineStr"/>
      <c r="BH2488" s="434" t="inlineStr"/>
      <c r="BI2488" s="434" t="inlineStr"/>
      <c r="BJ2488" s="434" t="inlineStr"/>
      <c r="BK2488" s="434" t="inlineStr"/>
      <c r="BL2488" s="434" t="inlineStr"/>
      <c r="BM2488" s="434" t="inlineStr"/>
      <c r="BN2488" s="434" t="inlineStr"/>
      <c r="BO2488" s="434" t="inlineStr"/>
      <c r="BP2488" s="434" t="inlineStr"/>
      <c r="BQ2488" s="434" t="n"/>
      <c r="BR2488" s="434" t="n"/>
      <c r="BS2488" s="434" t="n"/>
      <c r="BT2488" s="434" t="n"/>
      <c r="BU2488" s="434" t="n"/>
      <c r="BV2488" s="434" t="n"/>
      <c r="BW2488" s="434" t="n"/>
      <c r="BX2488" s="434" t="n">
        <v>0</v>
      </c>
      <c r="BY2488" s="434" t="n"/>
      <c r="BZ2488" s="434" t="n"/>
      <c r="CA2488" s="434" t="n"/>
      <c r="CB2488" s="434" t="n"/>
      <c r="CC2488" s="434" t="n"/>
      <c r="CD2488" s="434" t="n"/>
      <c r="CE2488" s="434" t="n"/>
      <c r="CF2488" s="434" t="n">
        <v>0</v>
      </c>
      <c r="CG2488" s="434" t="n">
        <v>0</v>
      </c>
      <c r="CH2488" s="434" t="n"/>
      <c r="CI2488" s="434" t="inlineStr"/>
      <c r="CJ2488" s="434" t="inlineStr"/>
      <c r="CK2488" t="inlineStr"/>
      <c r="CL2488" t="inlineStr"/>
      <c r="CM2488" t="inlineStr"/>
      <c r="CN2488" t="inlineStr"/>
      <c r="CO2488" t="inlineStr"/>
      <c r="CP2488" t="inlineStr"/>
      <c r="CQ2488" t="inlineStr"/>
    </row>
    <row r="2489"/>
    <row r="2490">
      <c r="A2490" s="435" t="n">
        <v>52</v>
      </c>
      <c r="B2490" s="435">
        <f>B2502</f>
        <v/>
      </c>
      <c r="C2490" s="435">
        <f>C2502</f>
        <v/>
      </c>
      <c r="D2490" s="435">
        <f>D2502</f>
        <v/>
      </c>
      <c r="E2490" s="435">
        <f>E2502</f>
        <v/>
      </c>
      <c r="F2490" s="435">
        <f>F2502</f>
        <v/>
      </c>
      <c r="G2490" s="435">
        <f>G2502</f>
        <v/>
      </c>
      <c r="H2490" s="435" t="n"/>
      <c r="I2490" s="435" t="n"/>
      <c r="J2490" s="435" t="n"/>
      <c r="K2490" s="435" t="n"/>
      <c r="L2490" s="435" t="n"/>
      <c r="M2490" s="435" t="n"/>
      <c r="N2490" s="435" t="n"/>
      <c r="O2490" s="435">
        <f>O2502</f>
        <v/>
      </c>
      <c r="P2490" s="435">
        <f>P2502</f>
        <v/>
      </c>
      <c r="Q2490" s="435">
        <f>Q2502</f>
        <v/>
      </c>
      <c r="R2490" s="435">
        <f>R2502</f>
        <v/>
      </c>
      <c r="S2490" s="435">
        <f>S2502</f>
        <v/>
      </c>
      <c r="T2490" s="435">
        <f>T2502</f>
        <v/>
      </c>
      <c r="U2490" s="435">
        <f>U2502</f>
        <v/>
      </c>
      <c r="V2490" s="435">
        <f>V2502</f>
        <v/>
      </c>
      <c r="W2490" s="435">
        <f>W2502</f>
        <v/>
      </c>
      <c r="X2490" s="435">
        <f>X2502</f>
        <v/>
      </c>
      <c r="Y2490" s="435">
        <f>Y2502</f>
        <v/>
      </c>
      <c r="Z2490" s="435">
        <f>Z2502</f>
        <v/>
      </c>
      <c r="AA2490" s="435">
        <f>AA2502</f>
        <v/>
      </c>
      <c r="AB2490" s="435">
        <f>AB2502</f>
        <v/>
      </c>
      <c r="AC2490" s="435">
        <f>AC2502</f>
        <v/>
      </c>
      <c r="AD2490" s="435">
        <f>AD2502</f>
        <v/>
      </c>
      <c r="AE2490" s="435">
        <f>AE2502</f>
        <v/>
      </c>
      <c r="AF2490" s="435">
        <f>AF2502</f>
        <v/>
      </c>
      <c r="AG2490" s="435">
        <f>AG2502</f>
        <v/>
      </c>
      <c r="AH2490" s="435">
        <f>AH2502</f>
        <v/>
      </c>
      <c r="AI2490" s="435">
        <f>AI2502</f>
        <v/>
      </c>
      <c r="AJ2490" s="435">
        <f>AJ2502</f>
        <v/>
      </c>
      <c r="AK2490" s="435">
        <f>AK2502</f>
        <v/>
      </c>
      <c r="AL2490" s="435">
        <f>AL2502</f>
        <v/>
      </c>
      <c r="AM2490" s="435">
        <f>AM2502</f>
        <v/>
      </c>
      <c r="AN2490" s="435">
        <f>AN2502</f>
        <v/>
      </c>
      <c r="AO2490" s="435">
        <f>AO2502</f>
        <v/>
      </c>
      <c r="AP2490" s="435">
        <f>AP2502</f>
        <v/>
      </c>
      <c r="AQ2490" s="435">
        <f>AQ2502</f>
        <v/>
      </c>
      <c r="AR2490" s="435">
        <f>AR2502</f>
        <v/>
      </c>
      <c r="AS2490" s="435">
        <f>AS2502</f>
        <v/>
      </c>
      <c r="AT2490" s="435">
        <f>AT2502</f>
        <v/>
      </c>
      <c r="AU2490" s="435">
        <f>AU2502</f>
        <v/>
      </c>
      <c r="AV2490" s="435">
        <f>AV2502</f>
        <v/>
      </c>
      <c r="AW2490" s="435">
        <f>AW2502</f>
        <v/>
      </c>
      <c r="AX2490" s="435">
        <f>AX2502</f>
        <v/>
      </c>
      <c r="AY2490" s="435">
        <f>AY2502</f>
        <v/>
      </c>
      <c r="AZ2490" s="435">
        <f>AZ2502</f>
        <v/>
      </c>
      <c r="BA2490" s="435">
        <f>BA2502</f>
        <v/>
      </c>
      <c r="BB2490" s="435">
        <f>BB2502</f>
        <v/>
      </c>
      <c r="BC2490" s="435">
        <f>BC2502</f>
        <v/>
      </c>
      <c r="BD2490" s="435">
        <f>BD2502</f>
        <v/>
      </c>
      <c r="BE2490" s="435">
        <f>BE2502</f>
        <v/>
      </c>
      <c r="BF2490" s="435">
        <f>BF2502</f>
        <v/>
      </c>
      <c r="BG2490" s="435">
        <f>BG2502</f>
        <v/>
      </c>
      <c r="BH2490" s="435">
        <f>BH2502</f>
        <v/>
      </c>
      <c r="BI2490" s="435">
        <f>BI2502</f>
        <v/>
      </c>
      <c r="BJ2490" s="435">
        <f>BJ2502</f>
        <v/>
      </c>
      <c r="BK2490" s="435">
        <f>BK2502</f>
        <v/>
      </c>
      <c r="BL2490" s="435">
        <f>BL2502</f>
        <v/>
      </c>
      <c r="BM2490" s="435">
        <f>BM2502</f>
        <v/>
      </c>
      <c r="BN2490" s="435">
        <f>BN2502</f>
        <v/>
      </c>
      <c r="BO2490" s="435">
        <f>BO2502</f>
        <v/>
      </c>
      <c r="BP2490" s="435">
        <f>BP2502</f>
        <v/>
      </c>
      <c r="BQ2490" s="435">
        <f>BQ2502</f>
        <v/>
      </c>
      <c r="BR2490" s="435">
        <f>BR2502</f>
        <v/>
      </c>
      <c r="BS2490" s="435">
        <f>BS2502</f>
        <v/>
      </c>
      <c r="BT2490" s="435">
        <f>BT2502</f>
        <v/>
      </c>
      <c r="BU2490" s="435">
        <f>BU2502</f>
        <v/>
      </c>
      <c r="BV2490" s="435">
        <f>BV2502</f>
        <v/>
      </c>
      <c r="BW2490" s="435">
        <f>BW2502</f>
        <v/>
      </c>
      <c r="BX2490" s="435">
        <f>BX2502</f>
        <v/>
      </c>
      <c r="BY2490" s="435">
        <f>BY2502</f>
        <v/>
      </c>
      <c r="BZ2490" s="435">
        <f>BZ2502</f>
        <v/>
      </c>
      <c r="CA2490" s="435">
        <f>CA2502</f>
        <v/>
      </c>
      <c r="CB2490" s="435">
        <f>CB2502</f>
        <v/>
      </c>
      <c r="CC2490" s="435">
        <f>CC2502</f>
        <v/>
      </c>
      <c r="CD2490" s="435">
        <f>CD2502</f>
        <v/>
      </c>
      <c r="CE2490" s="435">
        <f>CE2502</f>
        <v/>
      </c>
      <c r="CF2490" s="435">
        <f>CF2502</f>
        <v/>
      </c>
      <c r="CG2490" s="435">
        <f>CG2502</f>
        <v/>
      </c>
      <c r="CH2490" s="435">
        <f>CH2502</f>
        <v/>
      </c>
      <c r="CI2490" s="435">
        <f>CI2502</f>
        <v/>
      </c>
      <c r="CJ2490" s="435">
        <f>CJ2502</f>
        <v/>
      </c>
      <c r="CK2490" s="435">
        <f>CK2502</f>
        <v/>
      </c>
      <c r="CL2490" s="435">
        <f>CL2502</f>
        <v/>
      </c>
      <c r="CM2490" s="435">
        <f>CM2502</f>
        <v/>
      </c>
      <c r="CN2490" s="435">
        <f>CN2502</f>
        <v/>
      </c>
      <c r="CO2490" s="435">
        <f>CO2502</f>
        <v/>
      </c>
      <c r="CP2490" s="435">
        <f>CP2502</f>
        <v/>
      </c>
      <c r="CQ2490" s="435">
        <f>CQ2502</f>
        <v/>
      </c>
      <c r="CR2490" s="435">
        <f>CR2502</f>
        <v/>
      </c>
      <c r="CS2490" s="435">
        <f>CS2502</f>
        <v/>
      </c>
      <c r="CT2490" s="435">
        <f>CT2502</f>
        <v/>
      </c>
      <c r="CU2490" s="435">
        <f>CU2502</f>
        <v/>
      </c>
      <c r="CV2490" s="435">
        <f>CV2502</f>
        <v/>
      </c>
      <c r="CW2490" s="435">
        <f>CW2502</f>
        <v/>
      </c>
      <c r="CX2490" s="435">
        <f>CX2502</f>
        <v/>
      </c>
      <c r="CY2490" s="435">
        <f>CY2502</f>
        <v/>
      </c>
      <c r="CZ2490" s="435">
        <f>CZ2502</f>
        <v/>
      </c>
      <c r="DA2490" s="435">
        <f>DA2502</f>
        <v/>
      </c>
      <c r="DB2490" s="435">
        <f>DB2502</f>
        <v/>
      </c>
      <c r="DC2490" s="435">
        <f>DC2502</f>
        <v/>
      </c>
      <c r="DD2490" s="435">
        <f>DD2502</f>
        <v/>
      </c>
      <c r="DE2490" s="435">
        <f>DE2502</f>
        <v/>
      </c>
      <c r="DF2490" s="435">
        <f>DF2502</f>
        <v/>
      </c>
      <c r="DG2490" s="436">
        <f>DG2502</f>
        <v/>
      </c>
      <c r="DH2490" s="436">
        <f>DH2502</f>
        <v/>
      </c>
      <c r="DI2490" s="436">
        <f>DI2502</f>
        <v/>
      </c>
      <c r="DJ2490" s="436">
        <f>DJ2502</f>
        <v/>
      </c>
      <c r="DK2490" s="436">
        <f>DK2502</f>
        <v/>
      </c>
      <c r="DL2490" s="436">
        <f>DL2502</f>
        <v/>
      </c>
      <c r="DM2490" s="436">
        <f>DM2502</f>
        <v/>
      </c>
      <c r="DN2490" s="436">
        <f>DN2502</f>
        <v/>
      </c>
      <c r="DO2490" s="436">
        <f>DO2502</f>
        <v/>
      </c>
      <c r="DP2490" s="436">
        <f>DP2502</f>
        <v/>
      </c>
      <c r="DQ2490" s="436">
        <f>DQ2502</f>
        <v/>
      </c>
      <c r="DR2490" s="436">
        <f>DR2502</f>
        <v/>
      </c>
      <c r="DS2490" s="436">
        <f>DS2502</f>
        <v/>
      </c>
      <c r="DT2490" s="436">
        <f>DT2502</f>
        <v/>
      </c>
      <c r="DU2490" s="436">
        <f>DU2502</f>
        <v/>
      </c>
      <c r="DV2490" s="436">
        <f>DV2502</f>
        <v/>
      </c>
      <c r="DW2490" s="436">
        <f>DW2502</f>
        <v/>
      </c>
      <c r="DX2490" s="436">
        <f>DX2502</f>
        <v/>
      </c>
      <c r="DY2490" s="436">
        <f>DY2502</f>
        <v/>
      </c>
      <c r="DZ2490" s="436">
        <f>DZ2502</f>
        <v/>
      </c>
      <c r="EA2490" s="436">
        <f>EA2502</f>
        <v/>
      </c>
      <c r="EB2490" s="436">
        <f>EB2502</f>
        <v/>
      </c>
      <c r="EC2490" s="436">
        <f>EC2502</f>
        <v/>
      </c>
      <c r="ED2490" s="436">
        <f>ED2502</f>
        <v/>
      </c>
      <c r="EE2490" s="436">
        <f>EE2502</f>
        <v/>
      </c>
      <c r="EF2490" s="436">
        <f>EF2502</f>
        <v/>
      </c>
      <c r="EG2490" s="436">
        <f>EG2502</f>
        <v/>
      </c>
      <c r="EH2490" s="436">
        <f>EH2502</f>
        <v/>
      </c>
      <c r="EI2490" s="436">
        <f>EI2502</f>
        <v/>
      </c>
      <c r="EJ2490" s="436">
        <f>EJ2502</f>
        <v/>
      </c>
      <c r="EK2490" s="436">
        <f>EK2502</f>
        <v/>
      </c>
      <c r="EL2490" s="436">
        <f>EL2502</f>
        <v/>
      </c>
      <c r="EM2490" s="436">
        <f>EM2502</f>
        <v/>
      </c>
      <c r="EN2490" s="436">
        <f>EN2502</f>
        <v/>
      </c>
      <c r="EO2490" s="436">
        <f>EO2502</f>
        <v/>
      </c>
      <c r="EP2490" s="436">
        <f>EP2502</f>
        <v/>
      </c>
      <c r="EQ2490" s="436">
        <f>EQ2502</f>
        <v/>
      </c>
      <c r="ER2490" s="436">
        <f>ER2502</f>
        <v/>
      </c>
      <c r="ES2490" s="436">
        <f>ES2502</f>
        <v/>
      </c>
      <c r="ET2490" s="436">
        <f>ET2502</f>
        <v/>
      </c>
      <c r="EU2490" s="436">
        <f>EU2502</f>
        <v/>
      </c>
      <c r="EV2490" s="436">
        <f>EV2502</f>
        <v/>
      </c>
      <c r="EW2490" s="436">
        <f>EW2502</f>
        <v/>
      </c>
      <c r="EX2490" s="436">
        <f>EX2502</f>
        <v/>
      </c>
      <c r="EY2490" s="436">
        <f>EY2502</f>
        <v/>
      </c>
      <c r="EZ2490" s="436">
        <f>EZ2502</f>
        <v/>
      </c>
      <c r="FA2490" s="436">
        <f>FA2502</f>
        <v/>
      </c>
      <c r="FB2490" s="436">
        <f>FB2502</f>
        <v/>
      </c>
      <c r="FC2490" s="436">
        <f>FC2502</f>
        <v/>
      </c>
      <c r="FD2490" s="436">
        <f>FD2502</f>
        <v/>
      </c>
      <c r="FE2490" s="436">
        <f>FE2502</f>
        <v/>
      </c>
      <c r="FF2490" s="436">
        <f>FF2502</f>
        <v/>
      </c>
      <c r="FG2490" s="436">
        <f>FG2502</f>
        <v/>
      </c>
      <c r="FH2490" s="436">
        <f>FH2502</f>
        <v/>
      </c>
      <c r="FI2490" s="436">
        <f>FI2502</f>
        <v/>
      </c>
      <c r="FJ2490" s="436">
        <f>FJ2502</f>
        <v/>
      </c>
      <c r="FK2490" s="436">
        <f>FK2502</f>
        <v/>
      </c>
      <c r="FL2490" s="436">
        <f>FL2502</f>
        <v/>
      </c>
      <c r="FM2490" s="436">
        <f>FM2502</f>
        <v/>
      </c>
      <c r="FN2490" s="436">
        <f>FN2502</f>
        <v/>
      </c>
      <c r="FO2490" s="436">
        <f>FO2502</f>
        <v/>
      </c>
      <c r="FP2490" s="436">
        <f>FP2502</f>
        <v/>
      </c>
      <c r="FQ2490" s="436">
        <f>FQ2502</f>
        <v/>
      </c>
      <c r="FR2490" s="436">
        <f>FR2502</f>
        <v/>
      </c>
      <c r="FS2490" s="436">
        <f>FS2502</f>
        <v/>
      </c>
      <c r="FT2490" s="436">
        <f>FT2502</f>
        <v/>
      </c>
      <c r="FU2490" s="436">
        <f>FU2502</f>
        <v/>
      </c>
      <c r="FV2490" s="436">
        <f>FV2502</f>
        <v/>
      </c>
      <c r="FW2490" s="436">
        <f>FW2502</f>
        <v/>
      </c>
      <c r="FX2490" s="436">
        <f>FX2502</f>
        <v/>
      </c>
      <c r="FY2490" s="436">
        <f>FY2502</f>
        <v/>
      </c>
      <c r="FZ2490" s="436">
        <f>FZ2502</f>
        <v/>
      </c>
      <c r="GA2490" s="436">
        <f>GA2502</f>
        <v/>
      </c>
      <c r="GB2490" s="436">
        <f>GB2502</f>
        <v/>
      </c>
      <c r="GC2490" s="436">
        <f>GC2502</f>
        <v/>
      </c>
      <c r="GD2490" s="436">
        <f>GD2502</f>
        <v/>
      </c>
      <c r="GE2490" s="436">
        <f>GE2502</f>
        <v/>
      </c>
      <c r="GF2490" s="436">
        <f>GF2502</f>
        <v/>
      </c>
      <c r="GG2490" s="436">
        <f>GG2502</f>
        <v/>
      </c>
      <c r="GH2490" s="436">
        <f>GH2502</f>
        <v/>
      </c>
      <c r="GI2490" s="436">
        <f>GI2502</f>
        <v/>
      </c>
      <c r="GJ2490" s="436">
        <f>GJ2502</f>
        <v/>
      </c>
      <c r="GK2490" s="436">
        <f>GK2502</f>
        <v/>
      </c>
      <c r="GL2490" s="436">
        <f>GL2502</f>
        <v/>
      </c>
      <c r="GM2490" s="436">
        <f>GM2502</f>
        <v/>
      </c>
      <c r="GN2490" s="436">
        <f>GN2502</f>
        <v/>
      </c>
      <c r="GO2490" s="436">
        <f>GO2502</f>
        <v/>
      </c>
      <c r="GP2490" s="436">
        <f>GP2502</f>
        <v/>
      </c>
      <c r="GQ2490" s="436">
        <f>GQ2502</f>
        <v/>
      </c>
      <c r="GR2490" s="436">
        <f>GR2502</f>
        <v/>
      </c>
      <c r="GS2490" s="436">
        <f>GS2502</f>
        <v/>
      </c>
      <c r="GT2490" s="436">
        <f>GT2502</f>
        <v/>
      </c>
      <c r="GU2490" s="436">
        <f>GU2502</f>
        <v/>
      </c>
      <c r="GV2490" s="436">
        <f>GV2502</f>
        <v/>
      </c>
      <c r="GW2490" s="436">
        <f>GW2502</f>
        <v/>
      </c>
      <c r="GX2490" s="436">
        <f>GX2502</f>
        <v/>
      </c>
    </row>
    <row r="2491"/>
    <row r="2492">
      <c r="A2492" t="n">
        <v>17</v>
      </c>
      <c r="B2492" t="n">
        <v>0</v>
      </c>
      <c r="C2492">
        <f>ROW(SmtRes!A1067)</f>
        <v/>
      </c>
      <c r="D2492">
        <f>ROW(EtalonRes!A988)</f>
        <v/>
      </c>
      <c r="E2492" t="inlineStr">
        <is>
          <t>1</t>
        </is>
      </c>
      <c r="F2492" t="inlineStr">
        <is>
          <t>65-10-1</t>
        </is>
      </c>
      <c r="G2492" t="inlineStr">
        <is>
          <t>Очистка канализационной сети внутренней</t>
        </is>
      </c>
      <c r="H2492" t="inlineStr">
        <is>
          <t>100 м трубопровода</t>
        </is>
      </c>
      <c r="I2492">
        <f>ROUND(ROUND(100/100,4),7)</f>
        <v/>
      </c>
      <c r="J2492" t="n">
        <v>0</v>
      </c>
      <c r="K2492">
        <f>ROUND(ROUND(100/100,4),7)</f>
        <v/>
      </c>
      <c r="O2492">
        <f>ROUND(CP2492,0)</f>
        <v/>
      </c>
      <c r="P2492">
        <f>ROUND(CQ2492*I2492,0)</f>
        <v/>
      </c>
      <c r="Q2492">
        <f>(ROUND((ROUND(((ET2492)*I2492),0)*BB2492),0)+ROUND((ROUND(((AE2492-(EU2492))*I2492),0)*BS2492),0))</f>
        <v/>
      </c>
      <c r="R2492">
        <f>(ROUND((ROUND(((EU2492)*I2492),0)*BS2492),0)+ROUND((ROUND(((AE2492-(EU2492))*I2492),0)*BS2492),0))</f>
        <v/>
      </c>
      <c r="S2492">
        <f>ROUND(CT2492*I2492,0)</f>
        <v/>
      </c>
      <c r="T2492">
        <f>ROUND(CU2492*I2492,0)</f>
        <v/>
      </c>
      <c r="U2492">
        <f>ROUND(CV2492*I2492,7)</f>
        <v/>
      </c>
      <c r="V2492">
        <f>ROUND(CW2492*I2492,7)</f>
        <v/>
      </c>
      <c r="W2492">
        <f>ROUND(CX2492*I2492,0)</f>
        <v/>
      </c>
      <c r="X2492">
        <f>ROUND(CY2492,0)</f>
        <v/>
      </c>
      <c r="Y2492">
        <f>ROUND(CZ2492,0)</f>
        <v/>
      </c>
      <c r="AA2492" t="n">
        <v>78869116</v>
      </c>
      <c r="AB2492">
        <f>ROUND((AC2492+AD2492+AF2492),2)</f>
        <v/>
      </c>
      <c r="AC2492">
        <f>ROUND((ES2492),2)</f>
        <v/>
      </c>
      <c r="AD2492">
        <f>ROUND((((ET2492)-(EU2492))+AE2492),2)</f>
        <v/>
      </c>
      <c r="AE2492">
        <f>ROUND((EU2492),2)</f>
        <v/>
      </c>
      <c r="AF2492">
        <f>ROUND((EV2492),2)</f>
        <v/>
      </c>
      <c r="AG2492">
        <f>ROUND((AP2492),2)</f>
        <v/>
      </c>
      <c r="AH2492">
        <f>(EW2492)</f>
        <v/>
      </c>
      <c r="AI2492">
        <f>(EX2492)</f>
        <v/>
      </c>
      <c r="AJ2492">
        <f>(AS2492)</f>
        <v/>
      </c>
      <c r="AK2492" t="n">
        <v>403.3</v>
      </c>
      <c r="AL2492" t="n">
        <v>139.36</v>
      </c>
      <c r="AM2492" t="n">
        <v>0.87</v>
      </c>
      <c r="AN2492" t="n">
        <v>0</v>
      </c>
      <c r="AO2492" t="n">
        <v>263.07</v>
      </c>
      <c r="AP2492" t="n">
        <v>0</v>
      </c>
      <c r="AQ2492" t="n">
        <v>32.2</v>
      </c>
      <c r="AR2492" t="n">
        <v>0</v>
      </c>
      <c r="AS2492" t="n">
        <v>0</v>
      </c>
      <c r="AT2492" t="n">
        <v>103</v>
      </c>
      <c r="AU2492" t="n">
        <v>52</v>
      </c>
      <c r="AV2492" t="n">
        <v>1</v>
      </c>
      <c r="AW2492" t="n">
        <v>1</v>
      </c>
      <c r="AZ2492" t="n">
        <v>1</v>
      </c>
      <c r="BA2492" t="n">
        <v>52.25</v>
      </c>
      <c r="BB2492" t="n">
        <v>25.03</v>
      </c>
      <c r="BC2492" t="n">
        <v>11.85</v>
      </c>
      <c r="BD2492" t="inlineStr"/>
      <c r="BE2492" t="inlineStr"/>
      <c r="BF2492" t="inlineStr"/>
      <c r="BG2492" t="inlineStr"/>
      <c r="BH2492" t="n">
        <v>0</v>
      </c>
      <c r="BI2492" t="n">
        <v>1</v>
      </c>
      <c r="BJ2492" t="inlineStr">
        <is>
          <t>ТЕРр Московской обл., 65-10-1, приказ Минстроя России №675/пр от 28.02.2017 № 263/пр</t>
        </is>
      </c>
      <c r="BM2492" t="n">
        <v>65007</v>
      </c>
      <c r="BN2492" t="n">
        <v>0</v>
      </c>
      <c r="BO2492" t="inlineStr">
        <is>
          <t>65-10-1</t>
        </is>
      </c>
      <c r="BP2492" t="n">
        <v>1</v>
      </c>
      <c r="BQ2492" t="n">
        <v>6</v>
      </c>
      <c r="BR2492" t="n">
        <v>0</v>
      </c>
      <c r="BS2492" t="n">
        <v>52.25</v>
      </c>
      <c r="BT2492" t="n">
        <v>1</v>
      </c>
      <c r="BU2492" t="n">
        <v>1</v>
      </c>
      <c r="BV2492" t="n">
        <v>1</v>
      </c>
      <c r="BW2492" t="n">
        <v>1</v>
      </c>
      <c r="BX2492" t="n">
        <v>1</v>
      </c>
      <c r="BY2492" t="inlineStr"/>
      <c r="BZ2492" t="n">
        <v>103</v>
      </c>
      <c r="CA2492" t="n">
        <v>52</v>
      </c>
      <c r="CB2492" t="inlineStr"/>
      <c r="CE2492" t="n">
        <v>12</v>
      </c>
      <c r="CF2492" t="n">
        <v>0</v>
      </c>
      <c r="CG2492" t="n">
        <v>0</v>
      </c>
      <c r="CM2492" t="n">
        <v>0</v>
      </c>
      <c r="CN2492" t="inlineStr"/>
      <c r="CO2492" t="n">
        <v>0</v>
      </c>
      <c r="CP2492">
        <f>(P2492+Q2492+S2492)</f>
        <v/>
      </c>
      <c r="CQ2492">
        <f>AC2492*BC2492</f>
        <v/>
      </c>
      <c r="CR2492">
        <f>(ROUND((ROUND(((ET2492)*1),0)*BB2492),0)+ROUND((ROUND(((AE2492-(EU2492))*1),0)*BS2492),0))</f>
        <v/>
      </c>
      <c r="CS2492">
        <f>(ROUND((ROUND(((EU2492)*1),0)*BS2492),0)+ROUND((ROUND(((AE2492-(EU2492))*1),0)*BS2492),0))</f>
        <v/>
      </c>
      <c r="CT2492">
        <f>AF2492*BA2492</f>
        <v/>
      </c>
      <c r="CU2492">
        <f>AG2492</f>
        <v/>
      </c>
      <c r="CV2492">
        <f>AH2492</f>
        <v/>
      </c>
      <c r="CW2492">
        <f>AI2492</f>
        <v/>
      </c>
      <c r="CX2492">
        <f>AJ2492</f>
        <v/>
      </c>
      <c r="CY2492">
        <f>(((S2492+R2492)*AT2492)/100)</f>
        <v/>
      </c>
      <c r="CZ2492">
        <f>(((S2492+R2492)*AU2492)/100)</f>
        <v/>
      </c>
      <c r="DC2492" t="inlineStr"/>
      <c r="DD2492" t="inlineStr"/>
      <c r="DE2492" t="inlineStr"/>
      <c r="DF2492" t="inlineStr"/>
      <c r="DG2492" t="inlineStr"/>
      <c r="DH2492" t="inlineStr"/>
      <c r="DI2492" t="inlineStr"/>
      <c r="DJ2492" t="inlineStr"/>
      <c r="DK2492" t="inlineStr"/>
      <c r="DL2492" t="inlineStr"/>
      <c r="DM2492" t="inlineStr"/>
      <c r="DN2492" t="n">
        <v>0</v>
      </c>
      <c r="DO2492" t="n">
        <v>0</v>
      </c>
      <c r="DP2492" t="n">
        <v>1</v>
      </c>
      <c r="DQ2492" t="n">
        <v>1</v>
      </c>
      <c r="DU2492" t="n">
        <v>1013</v>
      </c>
      <c r="DV2492" t="inlineStr">
        <is>
          <t>100 м трубопровода</t>
        </is>
      </c>
      <c r="DW2492" t="inlineStr">
        <is>
          <t>100 м трубопровода</t>
        </is>
      </c>
      <c r="DX2492" t="n">
        <v>1</v>
      </c>
      <c r="DZ2492" t="inlineStr"/>
      <c r="EA2492" t="inlineStr"/>
      <c r="EB2492" t="inlineStr"/>
      <c r="EC2492" t="inlineStr"/>
      <c r="EE2492" t="n">
        <v>78726000</v>
      </c>
      <c r="EF2492" t="n">
        <v>6</v>
      </c>
      <c r="EG2492" t="inlineStr">
        <is>
          <t>Ремонтно-строительные работы</t>
        </is>
      </c>
      <c r="EH2492" t="n">
        <v>99</v>
      </c>
      <c r="EI2492" t="inlineStr">
        <is>
          <t>Внутренние санитарно-технические работы</t>
        </is>
      </c>
      <c r="EJ2492" t="n">
        <v>1</v>
      </c>
      <c r="EK2492" t="n">
        <v>65007</v>
      </c>
      <c r="EL2492" t="inlineStr">
        <is>
          <t>Внутренние санитарнотехнические работы: смена труб, санприборов, запорной арматуры и другое</t>
        </is>
      </c>
      <c r="EM2492" t="inlineStr">
        <is>
          <t>рФЕР-65</t>
        </is>
      </c>
      <c r="EO2492" t="inlineStr"/>
      <c r="EQ2492" t="n">
        <v>0</v>
      </c>
      <c r="ER2492" t="n">
        <v>403.3</v>
      </c>
      <c r="ES2492" t="n">
        <v>139.36</v>
      </c>
      <c r="ET2492" t="n">
        <v>0.87</v>
      </c>
      <c r="EU2492" t="n">
        <v>0</v>
      </c>
      <c r="EV2492" t="n">
        <v>263.07</v>
      </c>
      <c r="EW2492" t="n">
        <v>32.2</v>
      </c>
      <c r="EX2492" t="n">
        <v>0</v>
      </c>
      <c r="EY2492" t="n">
        <v>0</v>
      </c>
      <c r="FQ2492" t="n">
        <v>0</v>
      </c>
      <c r="FR2492" t="n">
        <v>0</v>
      </c>
      <c r="FS2492" t="n">
        <v>0</v>
      </c>
      <c r="FX2492" t="n">
        <v>103</v>
      </c>
      <c r="FY2492" t="n">
        <v>52</v>
      </c>
      <c r="GA2492" t="inlineStr"/>
      <c r="GD2492" t="n">
        <v>1</v>
      </c>
      <c r="GF2492" t="n">
        <v>-66904957</v>
      </c>
      <c r="GG2492" t="n">
        <v>2</v>
      </c>
      <c r="GH2492" t="n">
        <v>1</v>
      </c>
      <c r="GI2492" t="n">
        <v>2</v>
      </c>
      <c r="GJ2492" t="n">
        <v>0</v>
      </c>
      <c r="GK2492" t="n">
        <v>0</v>
      </c>
      <c r="GL2492">
        <f>ROUND(IF(AND(BH2492=3,BI2492=3,FS2492&lt;&gt;0),P2492,0),0)</f>
        <v/>
      </c>
      <c r="GM2492">
        <f>ROUND(O2492+X2492+Y2492,0)+GX2492</f>
        <v/>
      </c>
      <c r="GN2492">
        <f>IF(OR(BI2492=0,BI2492=1),GM2492-GX2492,0)</f>
        <v/>
      </c>
      <c r="GO2492">
        <f>IF(BI2492=2,GM2492-GX2492,0)</f>
        <v/>
      </c>
      <c r="GP2492">
        <f>IF(BI2492=4,GM2492-GX2492,0)</f>
        <v/>
      </c>
      <c r="GR2492" t="n">
        <v>0</v>
      </c>
      <c r="GS2492" t="n">
        <v>3</v>
      </c>
      <c r="GT2492" t="n">
        <v>0</v>
      </c>
      <c r="GU2492" t="inlineStr"/>
      <c r="GV2492">
        <f>ROUND((GT2492),2)</f>
        <v/>
      </c>
      <c r="GW2492" t="n">
        <v>1</v>
      </c>
      <c r="GX2492">
        <f>ROUND(HC2492*I2492,0)</f>
        <v/>
      </c>
      <c r="HA2492" t="n">
        <v>0</v>
      </c>
      <c r="HB2492" t="n">
        <v>0</v>
      </c>
      <c r="HC2492">
        <f>GV2492*GW2492</f>
        <v/>
      </c>
      <c r="HE2492" t="inlineStr"/>
      <c r="HF2492" t="inlineStr"/>
      <c r="HM2492" t="inlineStr"/>
      <c r="HN2492" t="inlineStr">
        <is>
          <t>Пр/812-099.2-1</t>
        </is>
      </c>
      <c r="HO2492" t="inlineStr">
        <is>
          <t>Пр/774-099.2</t>
        </is>
      </c>
      <c r="HP2492" t="inlineStr">
        <is>
          <t>Внутренние санитарнотехнические работы: смена труб, санприборов, запорной арматуры и другое</t>
        </is>
      </c>
      <c r="HQ2492" t="inlineStr">
        <is>
          <t>Внутренние санитарнотехнические работы: смена труб, санприборов, запорной арматуры и другое</t>
        </is>
      </c>
      <c r="HS2492" t="n">
        <v>0</v>
      </c>
      <c r="IK2492" t="n">
        <v>0</v>
      </c>
    </row>
    <row r="2493">
      <c r="A2493" t="n">
        <v>17</v>
      </c>
      <c r="B2493" t="n">
        <v>0</v>
      </c>
      <c r="C2493">
        <f>ROW(SmtRes!A1070)</f>
        <v/>
      </c>
      <c r="D2493">
        <f>ROW(EtalonRes!A990)</f>
        <v/>
      </c>
      <c r="E2493" t="inlineStr">
        <is>
          <t>2</t>
        </is>
      </c>
      <c r="F2493" t="inlineStr">
        <is>
          <t>67-5-2</t>
        </is>
      </c>
      <c r="G2493" t="inlineStr">
        <is>
          <t>Смена ламп люминесцентных</t>
        </is>
      </c>
      <c r="H2493" t="inlineStr">
        <is>
          <t>100 шт.</t>
        </is>
      </c>
      <c r="I2493">
        <f>ROUND(ROUND(3/100,4),7)</f>
        <v/>
      </c>
      <c r="J2493" t="n">
        <v>0</v>
      </c>
      <c r="K2493">
        <f>ROUND(ROUND(3/100,4),7)</f>
        <v/>
      </c>
      <c r="O2493">
        <f>ROUND(CP2493,0)</f>
        <v/>
      </c>
      <c r="P2493">
        <f>ROUND(CQ2493*I2493,0)</f>
        <v/>
      </c>
      <c r="Q2493">
        <f>(ROUND((ROUND(((ET2493)*I2493),0)*BB2493),0)+ROUND((ROUND(((AE2493-(EU2493))*I2493),0)*BS2493),0))</f>
        <v/>
      </c>
      <c r="R2493">
        <f>(ROUND((ROUND(((EU2493)*I2493),0)*BS2493),0)+ROUND((ROUND(((AE2493-(EU2493))*I2493),0)*BS2493),0))</f>
        <v/>
      </c>
      <c r="S2493">
        <f>ROUND(CT2493*I2493,0)</f>
        <v/>
      </c>
      <c r="T2493">
        <f>ROUND(CU2493*I2493,0)</f>
        <v/>
      </c>
      <c r="U2493">
        <f>ROUND(CV2493*I2493,7)</f>
        <v/>
      </c>
      <c r="V2493">
        <f>ROUND(CW2493*I2493,7)</f>
        <v/>
      </c>
      <c r="W2493">
        <f>ROUND(CX2493*I2493,0)</f>
        <v/>
      </c>
      <c r="X2493">
        <f>ROUND(CY2493,0)</f>
        <v/>
      </c>
      <c r="Y2493">
        <f>ROUND(CZ2493,0)</f>
        <v/>
      </c>
      <c r="AA2493" t="n">
        <v>78869116</v>
      </c>
      <c r="AB2493">
        <f>ROUND((AC2493+AD2493+AF2493),2)</f>
        <v/>
      </c>
      <c r="AC2493">
        <f>ROUND((ES2493),2)</f>
        <v/>
      </c>
      <c r="AD2493">
        <f>ROUND((((ET2493)-(EU2493))+AE2493),2)</f>
        <v/>
      </c>
      <c r="AE2493">
        <f>ROUND((EU2493),2)</f>
        <v/>
      </c>
      <c r="AF2493">
        <f>ROUND((EV2493),2)</f>
        <v/>
      </c>
      <c r="AG2493">
        <f>ROUND((AP2493),2)</f>
        <v/>
      </c>
      <c r="AH2493">
        <f>(EW2493)</f>
        <v/>
      </c>
      <c r="AI2493">
        <f>(EX2493)</f>
        <v/>
      </c>
      <c r="AJ2493">
        <f>(AS2493)</f>
        <v/>
      </c>
      <c r="AK2493" t="n">
        <v>970.5700000000001</v>
      </c>
      <c r="AL2493" t="n">
        <v>852</v>
      </c>
      <c r="AM2493" t="n">
        <v>0</v>
      </c>
      <c r="AN2493" t="n">
        <v>0</v>
      </c>
      <c r="AO2493" t="n">
        <v>118.57</v>
      </c>
      <c r="AP2493" t="n">
        <v>0</v>
      </c>
      <c r="AQ2493" t="n">
        <v>13.9</v>
      </c>
      <c r="AR2493" t="n">
        <v>0</v>
      </c>
      <c r="AS2493" t="n">
        <v>0</v>
      </c>
      <c r="AT2493" t="n">
        <v>91</v>
      </c>
      <c r="AU2493" t="n">
        <v>48</v>
      </c>
      <c r="AV2493" t="n">
        <v>1</v>
      </c>
      <c r="AW2493" t="n">
        <v>1</v>
      </c>
      <c r="AZ2493" t="n">
        <v>1</v>
      </c>
      <c r="BA2493" t="n">
        <v>52.25</v>
      </c>
      <c r="BB2493" t="n">
        <v>1</v>
      </c>
      <c r="BC2493" t="n">
        <v>4.14</v>
      </c>
      <c r="BD2493" t="inlineStr"/>
      <c r="BE2493" t="inlineStr"/>
      <c r="BF2493" t="inlineStr"/>
      <c r="BG2493" t="inlineStr"/>
      <c r="BH2493" t="n">
        <v>0</v>
      </c>
      <c r="BI2493" t="n">
        <v>1</v>
      </c>
      <c r="BJ2493" t="inlineStr">
        <is>
          <t>ТЕРр Московской обл., 67-5-2, приказ Минстроя России №675/пр от 28.02.2017 № 263/пр</t>
        </is>
      </c>
      <c r="BM2493" t="n">
        <v>67001</v>
      </c>
      <c r="BN2493" t="n">
        <v>0</v>
      </c>
      <c r="BO2493" t="inlineStr">
        <is>
          <t>67-5-2</t>
        </is>
      </c>
      <c r="BP2493" t="n">
        <v>1</v>
      </c>
      <c r="BQ2493" t="n">
        <v>6</v>
      </c>
      <c r="BR2493" t="n">
        <v>0</v>
      </c>
      <c r="BS2493" t="n">
        <v>52.25</v>
      </c>
      <c r="BT2493" t="n">
        <v>1</v>
      </c>
      <c r="BU2493" t="n">
        <v>1</v>
      </c>
      <c r="BV2493" t="n">
        <v>1</v>
      </c>
      <c r="BW2493" t="n">
        <v>1</v>
      </c>
      <c r="BX2493" t="n">
        <v>1</v>
      </c>
      <c r="BY2493" t="inlineStr"/>
      <c r="BZ2493" t="n">
        <v>91</v>
      </c>
      <c r="CA2493" t="n">
        <v>48</v>
      </c>
      <c r="CB2493" t="inlineStr"/>
      <c r="CE2493" t="n">
        <v>12</v>
      </c>
      <c r="CF2493" t="n">
        <v>0</v>
      </c>
      <c r="CG2493" t="n">
        <v>0</v>
      </c>
      <c r="CM2493" t="n">
        <v>0</v>
      </c>
      <c r="CN2493" t="inlineStr"/>
      <c r="CO2493" t="n">
        <v>0</v>
      </c>
      <c r="CP2493">
        <f>(P2493+Q2493+S2493)</f>
        <v/>
      </c>
      <c r="CQ2493">
        <f>AC2493*BC2493</f>
        <v/>
      </c>
      <c r="CR2493">
        <f>(ROUND((ROUND(((ET2493)*1),0)*BB2493),0)+ROUND((ROUND(((AE2493-(EU2493))*1),0)*BS2493),0))</f>
        <v/>
      </c>
      <c r="CS2493">
        <f>(ROUND((ROUND(((EU2493)*1),0)*BS2493),0)+ROUND((ROUND(((AE2493-(EU2493))*1),0)*BS2493),0))</f>
        <v/>
      </c>
      <c r="CT2493">
        <f>AF2493*BA2493</f>
        <v/>
      </c>
      <c r="CU2493">
        <f>AG2493</f>
        <v/>
      </c>
      <c r="CV2493">
        <f>AH2493</f>
        <v/>
      </c>
      <c r="CW2493">
        <f>AI2493</f>
        <v/>
      </c>
      <c r="CX2493">
        <f>AJ2493</f>
        <v/>
      </c>
      <c r="CY2493">
        <f>(((S2493+R2493)*AT2493)/100)</f>
        <v/>
      </c>
      <c r="CZ2493">
        <f>(((S2493+R2493)*AU2493)/100)</f>
        <v/>
      </c>
      <c r="DC2493" t="inlineStr"/>
      <c r="DD2493" t="inlineStr"/>
      <c r="DE2493" t="inlineStr"/>
      <c r="DF2493" t="inlineStr"/>
      <c r="DG2493" t="inlineStr"/>
      <c r="DH2493" t="inlineStr"/>
      <c r="DI2493" t="inlineStr"/>
      <c r="DJ2493" t="inlineStr"/>
      <c r="DK2493" t="inlineStr"/>
      <c r="DL2493" t="inlineStr"/>
      <c r="DM2493" t="inlineStr"/>
      <c r="DN2493" t="n">
        <v>0</v>
      </c>
      <c r="DO2493" t="n">
        <v>0</v>
      </c>
      <c r="DP2493" t="n">
        <v>1</v>
      </c>
      <c r="DQ2493" t="n">
        <v>1</v>
      </c>
      <c r="DU2493" t="n">
        <v>1010</v>
      </c>
      <c r="DV2493" t="inlineStr">
        <is>
          <t>100 шт.</t>
        </is>
      </c>
      <c r="DW2493" t="inlineStr">
        <is>
          <t>100 шт.</t>
        </is>
      </c>
      <c r="DX2493" t="n">
        <v>100</v>
      </c>
      <c r="DZ2493" t="inlineStr"/>
      <c r="EA2493" t="inlineStr"/>
      <c r="EB2493" t="inlineStr"/>
      <c r="EC2493" t="inlineStr"/>
      <c r="EE2493" t="n">
        <v>78726030</v>
      </c>
      <c r="EF2493" t="n">
        <v>6</v>
      </c>
      <c r="EG2493" t="inlineStr">
        <is>
          <t>Ремонтно-строительные работы</t>
        </is>
      </c>
      <c r="EH2493" t="n">
        <v>101</v>
      </c>
      <c r="EI2493" t="inlineStr">
        <is>
          <t>Электромонтажные работы</t>
        </is>
      </c>
      <c r="EJ2493" t="n">
        <v>1</v>
      </c>
      <c r="EK2493" t="n">
        <v>67001</v>
      </c>
      <c r="EL2493" t="inlineStr">
        <is>
          <t>Электромонтажные работы</t>
        </is>
      </c>
      <c r="EM2493" t="inlineStr">
        <is>
          <t>рФЕР-67</t>
        </is>
      </c>
      <c r="EO2493" t="inlineStr"/>
      <c r="EQ2493" t="n">
        <v>0</v>
      </c>
      <c r="ER2493" t="n">
        <v>970.5700000000001</v>
      </c>
      <c r="ES2493" t="n">
        <v>852</v>
      </c>
      <c r="ET2493" t="n">
        <v>0</v>
      </c>
      <c r="EU2493" t="n">
        <v>0</v>
      </c>
      <c r="EV2493" t="n">
        <v>118.57</v>
      </c>
      <c r="EW2493" t="n">
        <v>13.9</v>
      </c>
      <c r="EX2493" t="n">
        <v>0</v>
      </c>
      <c r="EY2493" t="n">
        <v>0</v>
      </c>
      <c r="FQ2493" t="n">
        <v>0</v>
      </c>
      <c r="FR2493" t="n">
        <v>0</v>
      </c>
      <c r="FS2493" t="n">
        <v>0</v>
      </c>
      <c r="FX2493" t="n">
        <v>91</v>
      </c>
      <c r="FY2493" t="n">
        <v>48</v>
      </c>
      <c r="GA2493" t="inlineStr"/>
      <c r="GD2493" t="n">
        <v>1</v>
      </c>
      <c r="GF2493" t="n">
        <v>1400342257</v>
      </c>
      <c r="GG2493" t="n">
        <v>2</v>
      </c>
      <c r="GH2493" t="n">
        <v>1</v>
      </c>
      <c r="GI2493" t="n">
        <v>2</v>
      </c>
      <c r="GJ2493" t="n">
        <v>0</v>
      </c>
      <c r="GK2493" t="n">
        <v>0</v>
      </c>
      <c r="GL2493">
        <f>ROUND(IF(AND(BH2493=3,BI2493=3,FS2493&lt;&gt;0),P2493,0),0)</f>
        <v/>
      </c>
      <c r="GM2493">
        <f>ROUND(O2493+X2493+Y2493,0)+GX2493</f>
        <v/>
      </c>
      <c r="GN2493">
        <f>IF(OR(BI2493=0,BI2493=1),GM2493-GX2493,0)</f>
        <v/>
      </c>
      <c r="GO2493">
        <f>IF(BI2493=2,GM2493-GX2493,0)</f>
        <v/>
      </c>
      <c r="GP2493">
        <f>IF(BI2493=4,GM2493-GX2493,0)</f>
        <v/>
      </c>
      <c r="GR2493" t="n">
        <v>0</v>
      </c>
      <c r="GS2493" t="n">
        <v>3</v>
      </c>
      <c r="GT2493" t="n">
        <v>0</v>
      </c>
      <c r="GU2493" t="inlineStr"/>
      <c r="GV2493">
        <f>ROUND((GT2493),2)</f>
        <v/>
      </c>
      <c r="GW2493" t="n">
        <v>1</v>
      </c>
      <c r="GX2493">
        <f>ROUND(HC2493*I2493,0)</f>
        <v/>
      </c>
      <c r="HA2493" t="n">
        <v>0</v>
      </c>
      <c r="HB2493" t="n">
        <v>0</v>
      </c>
      <c r="HC2493">
        <f>GV2493*GW2493</f>
        <v/>
      </c>
      <c r="HE2493" t="inlineStr"/>
      <c r="HF2493" t="inlineStr"/>
      <c r="HM2493" t="inlineStr"/>
      <c r="HN2493" t="inlineStr">
        <is>
          <t>Пр/812-101.0-1</t>
        </is>
      </c>
      <c r="HO2493" t="inlineStr">
        <is>
          <t>Пр/774-101.0</t>
        </is>
      </c>
      <c r="HP2493" t="inlineStr">
        <is>
          <t>Электромонтажные работы</t>
        </is>
      </c>
      <c r="HQ2493" t="inlineStr">
        <is>
          <t>Электромонтажные работы</t>
        </is>
      </c>
      <c r="HS2493" t="n">
        <v>0</v>
      </c>
      <c r="IK2493" t="n">
        <v>0</v>
      </c>
    </row>
    <row r="2494">
      <c r="A2494" t="n">
        <v>18</v>
      </c>
      <c r="B2494" t="n">
        <v>0</v>
      </c>
      <c r="C2494" t="n">
        <v>1070</v>
      </c>
      <c r="E2494" t="inlineStr">
        <is>
          <t>2,1</t>
        </is>
      </c>
      <c r="F2494" t="inlineStr">
        <is>
          <t>509-6744</t>
        </is>
      </c>
      <c r="G2494" t="inlineStr">
        <is>
          <t>Лампы люминесцентные компактные энергосберегающие с цоколем Е27 мощностью 55 Вт</t>
        </is>
      </c>
      <c r="H2494" t="inlineStr">
        <is>
          <t>шт.</t>
        </is>
      </c>
      <c r="I2494">
        <f>I2493*J2494</f>
        <v/>
      </c>
      <c r="J2494" t="n">
        <v>100</v>
      </c>
      <c r="K2494" t="n">
        <v>100</v>
      </c>
      <c r="O2494">
        <f>ROUND(CP2494,0)</f>
        <v/>
      </c>
      <c r="P2494">
        <f>ROUND(CQ2494*I2494,0)</f>
        <v/>
      </c>
      <c r="Q2494">
        <f>(ROUND((ROUND(((ET2494)*I2494),0)*BB2494),0)+ROUND((ROUND(((AE2494-(EU2494))*I2494),0)*BS2494),0))</f>
        <v/>
      </c>
      <c r="R2494">
        <f>(ROUND((ROUND(((EU2494)*I2494),0)*BS2494),0)+ROUND((ROUND(((AE2494-(EU2494))*I2494),0)*BS2494),0))</f>
        <v/>
      </c>
      <c r="S2494">
        <f>ROUND(CT2494*I2494,0)</f>
        <v/>
      </c>
      <c r="T2494">
        <f>ROUND(CU2494*I2494,0)</f>
        <v/>
      </c>
      <c r="U2494">
        <f>ROUND(CV2494*I2494,7)</f>
        <v/>
      </c>
      <c r="V2494">
        <f>ROUND(CW2494*I2494,7)</f>
        <v/>
      </c>
      <c r="W2494">
        <f>ROUND(CX2494*I2494,0)</f>
        <v/>
      </c>
      <c r="X2494">
        <f>ROUND(CY2494,0)</f>
        <v/>
      </c>
      <c r="Y2494">
        <f>ROUND(CZ2494,0)</f>
        <v/>
      </c>
      <c r="AA2494" t="n">
        <v>78869116</v>
      </c>
      <c r="AB2494">
        <f>ROUND((AC2494+AD2494+AF2494),2)</f>
        <v/>
      </c>
      <c r="AC2494">
        <f>ROUND((ES2494),2)</f>
        <v/>
      </c>
      <c r="AD2494">
        <f>ROUND((((ET2494)-(EU2494))+AE2494),2)</f>
        <v/>
      </c>
      <c r="AE2494">
        <f>ROUND((EU2494),2)</f>
        <v/>
      </c>
      <c r="AF2494">
        <f>ROUND((EV2494),2)</f>
        <v/>
      </c>
      <c r="AG2494">
        <f>ROUND((AP2494),2)</f>
        <v/>
      </c>
      <c r="AH2494">
        <f>(EW2494)</f>
        <v/>
      </c>
      <c r="AI2494">
        <f>(EX2494)</f>
        <v/>
      </c>
      <c r="AJ2494">
        <f>(AS2494)</f>
        <v/>
      </c>
      <c r="AK2494" t="n">
        <v>140.69</v>
      </c>
      <c r="AL2494" t="n">
        <v>140.69</v>
      </c>
      <c r="AM2494" t="n">
        <v>0</v>
      </c>
      <c r="AN2494" t="n">
        <v>0</v>
      </c>
      <c r="AO2494" t="n">
        <v>0</v>
      </c>
      <c r="AP2494" t="n">
        <v>0</v>
      </c>
      <c r="AQ2494" t="n">
        <v>0</v>
      </c>
      <c r="AR2494" t="n">
        <v>0</v>
      </c>
      <c r="AS2494" t="n">
        <v>0.02</v>
      </c>
      <c r="AT2494" t="n">
        <v>91</v>
      </c>
      <c r="AU2494" t="n">
        <v>48</v>
      </c>
      <c r="AV2494" t="n">
        <v>1</v>
      </c>
      <c r="AW2494" t="n">
        <v>1</v>
      </c>
      <c r="AZ2494" t="n">
        <v>1</v>
      </c>
      <c r="BA2494" t="n">
        <v>1</v>
      </c>
      <c r="BB2494" t="n">
        <v>1</v>
      </c>
      <c r="BC2494" t="n">
        <v>1.69</v>
      </c>
      <c r="BD2494" t="inlineStr"/>
      <c r="BE2494" t="inlineStr"/>
      <c r="BF2494" t="inlineStr"/>
      <c r="BG2494" t="inlineStr"/>
      <c r="BH2494" t="n">
        <v>3</v>
      </c>
      <c r="BI2494" t="n">
        <v>1</v>
      </c>
      <c r="BJ2494" t="inlineStr">
        <is>
          <t>ТССЦ Московской обл., 509-6744, приказ Минстроя России №675/пр от 28.02.2017 № 258/пр</t>
        </is>
      </c>
      <c r="BM2494" t="n">
        <v>67001</v>
      </c>
      <c r="BN2494" t="n">
        <v>0</v>
      </c>
      <c r="BO2494" t="inlineStr">
        <is>
          <t>509-6744</t>
        </is>
      </c>
      <c r="BP2494" t="n">
        <v>1</v>
      </c>
      <c r="BQ2494" t="n">
        <v>6</v>
      </c>
      <c r="BR2494" t="n">
        <v>0</v>
      </c>
      <c r="BS2494" t="n">
        <v>1</v>
      </c>
      <c r="BT2494" t="n">
        <v>1</v>
      </c>
      <c r="BU2494" t="n">
        <v>1</v>
      </c>
      <c r="BV2494" t="n">
        <v>1</v>
      </c>
      <c r="BW2494" t="n">
        <v>1</v>
      </c>
      <c r="BX2494" t="n">
        <v>1</v>
      </c>
      <c r="BY2494" t="inlineStr"/>
      <c r="BZ2494" t="n">
        <v>91</v>
      </c>
      <c r="CA2494" t="n">
        <v>48</v>
      </c>
      <c r="CB2494" t="inlineStr"/>
      <c r="CE2494" t="n">
        <v>12</v>
      </c>
      <c r="CF2494" t="n">
        <v>0</v>
      </c>
      <c r="CG2494" t="n">
        <v>0</v>
      </c>
      <c r="CM2494" t="n">
        <v>0</v>
      </c>
      <c r="CN2494" t="inlineStr"/>
      <c r="CO2494" t="n">
        <v>0</v>
      </c>
      <c r="CP2494">
        <f>(P2494+Q2494+S2494)</f>
        <v/>
      </c>
      <c r="CQ2494">
        <f>AC2494*BC2494</f>
        <v/>
      </c>
      <c r="CR2494">
        <f>(ROUND((ROUND(((ET2494)*1),0)*BB2494),0)+ROUND((ROUND(((AE2494-(EU2494))*1),0)*BS2494),0))</f>
        <v/>
      </c>
      <c r="CS2494">
        <f>(ROUND((ROUND(((EU2494)*1),0)*BS2494),0)+ROUND((ROUND(((AE2494-(EU2494))*1),0)*BS2494),0))</f>
        <v/>
      </c>
      <c r="CT2494">
        <f>AF2494*BA2494</f>
        <v/>
      </c>
      <c r="CU2494">
        <f>AG2494</f>
        <v/>
      </c>
      <c r="CV2494">
        <f>AH2494</f>
        <v/>
      </c>
      <c r="CW2494">
        <f>AI2494</f>
        <v/>
      </c>
      <c r="CX2494">
        <f>AJ2494</f>
        <v/>
      </c>
      <c r="CY2494">
        <f>(((S2494+R2494)*AT2494)/100)</f>
        <v/>
      </c>
      <c r="CZ2494">
        <f>(((S2494+R2494)*AU2494)/100)</f>
        <v/>
      </c>
      <c r="DC2494" t="inlineStr"/>
      <c r="DD2494" t="inlineStr"/>
      <c r="DE2494" t="inlineStr"/>
      <c r="DF2494" t="inlineStr"/>
      <c r="DG2494" t="inlineStr"/>
      <c r="DH2494" t="inlineStr"/>
      <c r="DI2494" t="inlineStr"/>
      <c r="DJ2494" t="inlineStr"/>
      <c r="DK2494" t="inlineStr"/>
      <c r="DL2494" t="inlineStr"/>
      <c r="DM2494" t="inlineStr"/>
      <c r="DN2494" t="n">
        <v>0</v>
      </c>
      <c r="DO2494" t="n">
        <v>0</v>
      </c>
      <c r="DP2494" t="n">
        <v>1</v>
      </c>
      <c r="DQ2494" t="n">
        <v>1</v>
      </c>
      <c r="DU2494" t="n">
        <v>1010</v>
      </c>
      <c r="DV2494" t="inlineStr">
        <is>
          <t>шт.</t>
        </is>
      </c>
      <c r="DW2494" t="inlineStr">
        <is>
          <t>шт.</t>
        </is>
      </c>
      <c r="DX2494" t="n">
        <v>1</v>
      </c>
      <c r="DZ2494" t="inlineStr"/>
      <c r="EA2494" t="inlineStr"/>
      <c r="EB2494" t="inlineStr"/>
      <c r="EC2494" t="inlineStr"/>
      <c r="EE2494" t="n">
        <v>78726030</v>
      </c>
      <c r="EF2494" t="n">
        <v>6</v>
      </c>
      <c r="EG2494" t="inlineStr">
        <is>
          <t>Ремонтно-строительные работы</t>
        </is>
      </c>
      <c r="EH2494" t="n">
        <v>101</v>
      </c>
      <c r="EI2494" t="inlineStr">
        <is>
          <t>Электромонтажные работы</t>
        </is>
      </c>
      <c r="EJ2494" t="n">
        <v>1</v>
      </c>
      <c r="EK2494" t="n">
        <v>67001</v>
      </c>
      <c r="EL2494" t="inlineStr">
        <is>
          <t>Электромонтажные работы</t>
        </is>
      </c>
      <c r="EM2494" t="inlineStr">
        <is>
          <t>рФЕР-67</t>
        </is>
      </c>
      <c r="EO2494" t="inlineStr"/>
      <c r="EQ2494" t="n">
        <v>0</v>
      </c>
      <c r="ER2494" t="n">
        <v>140.69</v>
      </c>
      <c r="ES2494" t="n">
        <v>140.69</v>
      </c>
      <c r="ET2494" t="n">
        <v>0</v>
      </c>
      <c r="EU2494" t="n">
        <v>0</v>
      </c>
      <c r="EV2494" t="n">
        <v>0</v>
      </c>
      <c r="EW2494" t="n">
        <v>0</v>
      </c>
      <c r="EX2494" t="n">
        <v>0</v>
      </c>
      <c r="FQ2494" t="n">
        <v>0</v>
      </c>
      <c r="FR2494" t="n">
        <v>0</v>
      </c>
      <c r="FS2494" t="n">
        <v>0</v>
      </c>
      <c r="FX2494" t="n">
        <v>91</v>
      </c>
      <c r="FY2494" t="n">
        <v>48</v>
      </c>
      <c r="GA2494" t="inlineStr"/>
      <c r="GD2494" t="n">
        <v>1</v>
      </c>
      <c r="GF2494" t="n">
        <v>-228955380</v>
      </c>
      <c r="GG2494" t="n">
        <v>2</v>
      </c>
      <c r="GH2494" t="n">
        <v>1</v>
      </c>
      <c r="GI2494" t="n">
        <v>2</v>
      </c>
      <c r="GJ2494" t="n">
        <v>0</v>
      </c>
      <c r="GK2494" t="n">
        <v>0</v>
      </c>
      <c r="GL2494">
        <f>ROUND(IF(AND(BH2494=3,BI2494=3,FS2494&lt;&gt;0),P2494,0),0)</f>
        <v/>
      </c>
      <c r="GM2494">
        <f>ROUND(O2494+X2494+Y2494,0)+GX2494</f>
        <v/>
      </c>
      <c r="GN2494">
        <f>IF(OR(BI2494=0,BI2494=1),GM2494-GX2494,0)</f>
        <v/>
      </c>
      <c r="GO2494">
        <f>IF(BI2494=2,GM2494-GX2494,0)</f>
        <v/>
      </c>
      <c r="GP2494">
        <f>IF(BI2494=4,GM2494-GX2494,0)</f>
        <v/>
      </c>
      <c r="GR2494" t="n">
        <v>0</v>
      </c>
      <c r="GS2494" t="n">
        <v>3</v>
      </c>
      <c r="GT2494" t="n">
        <v>0</v>
      </c>
      <c r="GU2494" t="inlineStr"/>
      <c r="GV2494">
        <f>ROUND((GT2494),2)</f>
        <v/>
      </c>
      <c r="GW2494" t="n">
        <v>1</v>
      </c>
      <c r="GX2494">
        <f>ROUND(HC2494*I2494,0)</f>
        <v/>
      </c>
      <c r="HA2494" t="n">
        <v>0</v>
      </c>
      <c r="HB2494" t="n">
        <v>0</v>
      </c>
      <c r="HC2494">
        <f>GV2494*GW2494</f>
        <v/>
      </c>
      <c r="HE2494" t="inlineStr"/>
      <c r="HF2494" t="inlineStr"/>
      <c r="HM2494" t="inlineStr"/>
      <c r="HN2494" t="inlineStr">
        <is>
          <t>Пр/812-101.0-1</t>
        </is>
      </c>
      <c r="HO2494" t="inlineStr">
        <is>
          <t>Пр/774-101.0</t>
        </is>
      </c>
      <c r="HP2494" t="inlineStr">
        <is>
          <t>Электромонтажные работы</t>
        </is>
      </c>
      <c r="HQ2494" t="inlineStr">
        <is>
          <t>Электромонтажные работы</t>
        </is>
      </c>
      <c r="HS2494" t="n">
        <v>0</v>
      </c>
      <c r="IK2494" t="n">
        <v>0</v>
      </c>
    </row>
    <row r="2495">
      <c r="A2495" t="n">
        <v>17</v>
      </c>
      <c r="B2495" t="n">
        <v>0</v>
      </c>
      <c r="C2495">
        <f>ROW(SmtRes!A1076)</f>
        <v/>
      </c>
      <c r="D2495">
        <f>ROW(EtalonRes!A996)</f>
        <v/>
      </c>
      <c r="E2495" t="inlineStr">
        <is>
          <t>3</t>
        </is>
      </c>
      <c r="F2495" t="inlineStr">
        <is>
          <t>16-07-005-1</t>
        </is>
      </c>
      <c r="G2495" t="inlineStr">
        <is>
          <t>Гидравлическое испытание трубопроводов систем отопления, водопровода и горячего водоснабжения диаметром до 50 мм</t>
        </is>
      </c>
      <c r="H2495" t="inlineStr">
        <is>
          <t>100 м трубопровода</t>
        </is>
      </c>
      <c r="I2495">
        <f>ROUND(ROUND(60/100,4),7)</f>
        <v/>
      </c>
      <c r="J2495" t="n">
        <v>0</v>
      </c>
      <c r="K2495">
        <f>ROUND(ROUND(60/100,4),7)</f>
        <v/>
      </c>
      <c r="O2495">
        <f>ROUND(CP2495,0)</f>
        <v/>
      </c>
      <c r="P2495">
        <f>ROUND(CQ2495*I2495,0)</f>
        <v/>
      </c>
      <c r="Q2495">
        <f>(ROUND((ROUND((((ET2495*ROUND(5,7)))*I2495),0)*BB2495),0)+ROUND((ROUND(((AE2495-((EU2495*ROUND(5,7))))*I2495),0)*BS2495),0))</f>
        <v/>
      </c>
      <c r="R2495">
        <f>(ROUND((ROUND((((EU2495*ROUND(5,7)))*I2495),0)*BS2495),0)+ROUND((ROUND(((AE2495-((EU2495*ROUND(5,7))))*I2495),0)*BS2495),0))</f>
        <v/>
      </c>
      <c r="S2495">
        <f>ROUND(CT2495*I2495,0)</f>
        <v/>
      </c>
      <c r="T2495">
        <f>ROUND(CU2495*I2495,0)</f>
        <v/>
      </c>
      <c r="U2495">
        <f>ROUND(CV2495*I2495,7)</f>
        <v/>
      </c>
      <c r="V2495">
        <f>ROUND(CW2495*I2495,7)</f>
        <v/>
      </c>
      <c r="W2495">
        <f>ROUND(CX2495*I2495,0)</f>
        <v/>
      </c>
      <c r="X2495">
        <f>ROUND(CY2495,0)</f>
        <v/>
      </c>
      <c r="Y2495">
        <f>ROUND(CZ2495,0)</f>
        <v/>
      </c>
      <c r="AA2495" t="n">
        <v>78869116</v>
      </c>
      <c r="AB2495">
        <f>ROUND((AC2495+AD2495+AF2495),2)</f>
        <v/>
      </c>
      <c r="AC2495">
        <f>ROUND(((ES2495*ROUND(5,7))),2)</f>
        <v/>
      </c>
      <c r="AD2495">
        <f>ROUND(((((ET2495*ROUND(5,7)))-((EU2495*ROUND(5,7))))+AE2495),2)</f>
        <v/>
      </c>
      <c r="AE2495">
        <f>ROUND(((EU2495*ROUND(5,7))),2)</f>
        <v/>
      </c>
      <c r="AF2495">
        <f>ROUND(((EV2495*ROUND(5,7))),2)</f>
        <v/>
      </c>
      <c r="AG2495">
        <f>ROUND((AP2495),2)</f>
        <v/>
      </c>
      <c r="AH2495">
        <f>((EW2495*ROUND(5,7)))</f>
        <v/>
      </c>
      <c r="AI2495">
        <f>((EX2495*ROUND(5,7)))</f>
        <v/>
      </c>
      <c r="AJ2495">
        <f>(AS2495)</f>
        <v/>
      </c>
      <c r="AK2495" t="n">
        <v>107.11</v>
      </c>
      <c r="AL2495" t="n">
        <v>4.28</v>
      </c>
      <c r="AM2495" t="n">
        <v>44.51</v>
      </c>
      <c r="AN2495" t="n">
        <v>0</v>
      </c>
      <c r="AO2495" t="n">
        <v>58.32</v>
      </c>
      <c r="AP2495" t="n">
        <v>0</v>
      </c>
      <c r="AQ2495" t="n">
        <v>5.01</v>
      </c>
      <c r="AR2495" t="n">
        <v>0</v>
      </c>
      <c r="AS2495" t="n">
        <v>0</v>
      </c>
      <c r="AT2495" t="n">
        <v>121</v>
      </c>
      <c r="AU2495" t="n">
        <v>72</v>
      </c>
      <c r="AV2495" t="n">
        <v>1</v>
      </c>
      <c r="AW2495" t="n">
        <v>1</v>
      </c>
      <c r="AZ2495" t="n">
        <v>1</v>
      </c>
      <c r="BA2495" t="n">
        <v>52.25</v>
      </c>
      <c r="BB2495" t="n">
        <v>5.97</v>
      </c>
      <c r="BC2495" t="n">
        <v>11.38</v>
      </c>
      <c r="BD2495" t="inlineStr"/>
      <c r="BE2495" t="inlineStr"/>
      <c r="BF2495" t="inlineStr"/>
      <c r="BG2495" t="inlineStr"/>
      <c r="BH2495" t="n">
        <v>0</v>
      </c>
      <c r="BI2495" t="n">
        <v>1</v>
      </c>
      <c r="BJ2495" t="inlineStr">
        <is>
          <t>ТЕР Московской обл., 16-07-005-1, приказ Минстроя России №675/пр от 28.02.2017 № 260/пр</t>
        </is>
      </c>
      <c r="BM2495" t="n">
        <v>16001</v>
      </c>
      <c r="BN2495" t="n">
        <v>0</v>
      </c>
      <c r="BO2495" t="inlineStr">
        <is>
          <t>16-07-005-1</t>
        </is>
      </c>
      <c r="BP2495" t="n">
        <v>1</v>
      </c>
      <c r="BQ2495" t="n">
        <v>2</v>
      </c>
      <c r="BR2495" t="n">
        <v>0</v>
      </c>
      <c r="BS2495" t="n">
        <v>52.25</v>
      </c>
      <c r="BT2495" t="n">
        <v>1</v>
      </c>
      <c r="BU2495" t="n">
        <v>1</v>
      </c>
      <c r="BV2495" t="n">
        <v>1</v>
      </c>
      <c r="BW2495" t="n">
        <v>1</v>
      </c>
      <c r="BX2495" t="n">
        <v>1</v>
      </c>
      <c r="BY2495" t="inlineStr"/>
      <c r="BZ2495" t="n">
        <v>121</v>
      </c>
      <c r="CA2495" t="n">
        <v>72</v>
      </c>
      <c r="CB2495" t="inlineStr"/>
      <c r="CE2495" t="n">
        <v>12</v>
      </c>
      <c r="CF2495" t="n">
        <v>0</v>
      </c>
      <c r="CG2495" t="n">
        <v>0</v>
      </c>
      <c r="CM2495" t="n">
        <v>0</v>
      </c>
      <c r="CN2495" t="inlineStr"/>
      <c r="CO2495" t="n">
        <v>0</v>
      </c>
      <c r="CP2495">
        <f>(P2495+Q2495+S2495)</f>
        <v/>
      </c>
      <c r="CQ2495">
        <f>AC2495*BC2495</f>
        <v/>
      </c>
      <c r="CR2495">
        <f>(ROUND((ROUND((((ET2495*ROUND(5,7)))*1),0)*BB2495),0)+ROUND((ROUND(((AE2495-((EU2495*ROUND(5,7))))*1),0)*BS2495),0))</f>
        <v/>
      </c>
      <c r="CS2495">
        <f>(ROUND((ROUND((((EU2495*ROUND(5,7)))*1),0)*BS2495),0)+ROUND((ROUND(((AE2495-((EU2495*ROUND(5,7))))*1),0)*BS2495),0))</f>
        <v/>
      </c>
      <c r="CT2495">
        <f>AF2495*BA2495</f>
        <v/>
      </c>
      <c r="CU2495">
        <f>AG2495</f>
        <v/>
      </c>
      <c r="CV2495">
        <f>AH2495</f>
        <v/>
      </c>
      <c r="CW2495">
        <f>AI2495</f>
        <v/>
      </c>
      <c r="CX2495">
        <f>AJ2495</f>
        <v/>
      </c>
      <c r="CY2495">
        <f>(((S2495+R2495)*AT2495)/100)</f>
        <v/>
      </c>
      <c r="CZ2495">
        <f>(((S2495+R2495)*AU2495)/100)</f>
        <v/>
      </c>
      <c r="DC2495" t="inlineStr"/>
      <c r="DD2495" t="inlineStr">
        <is>
          <t>)*5</t>
        </is>
      </c>
      <c r="DE2495" t="inlineStr">
        <is>
          <t>)*5</t>
        </is>
      </c>
      <c r="DF2495" t="inlineStr">
        <is>
          <t>)*5</t>
        </is>
      </c>
      <c r="DG2495" t="inlineStr">
        <is>
          <t>)*5</t>
        </is>
      </c>
      <c r="DH2495" t="inlineStr"/>
      <c r="DI2495" t="inlineStr">
        <is>
          <t>)*5</t>
        </is>
      </c>
      <c r="DJ2495" t="inlineStr">
        <is>
          <t>)*5</t>
        </is>
      </c>
      <c r="DK2495" t="inlineStr"/>
      <c r="DL2495" t="inlineStr"/>
      <c r="DM2495" t="inlineStr"/>
      <c r="DN2495" t="n">
        <v>0</v>
      </c>
      <c r="DO2495" t="n">
        <v>0</v>
      </c>
      <c r="DP2495" t="n">
        <v>1</v>
      </c>
      <c r="DQ2495" t="n">
        <v>1</v>
      </c>
      <c r="DU2495" t="n">
        <v>1013</v>
      </c>
      <c r="DV2495" t="inlineStr">
        <is>
          <t>100 м трубопровода</t>
        </is>
      </c>
      <c r="DW2495" t="inlineStr">
        <is>
          <t>100 м трубопровода</t>
        </is>
      </c>
      <c r="DX2495" t="n">
        <v>1</v>
      </c>
      <c r="DZ2495" t="inlineStr"/>
      <c r="EA2495" t="inlineStr"/>
      <c r="EB2495" t="inlineStr"/>
      <c r="EC2495" t="inlineStr"/>
      <c r="EE2495" t="n">
        <v>78725882</v>
      </c>
      <c r="EF2495" t="n">
        <v>2</v>
      </c>
      <c r="EG2495" t="inlineStr">
        <is>
          <t>Общестроительные работы</t>
        </is>
      </c>
      <c r="EH2495" t="n">
        <v>16</v>
      </c>
      <c r="EI249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EJ2495" t="n">
        <v>1</v>
      </c>
      <c r="EK2495" t="n">
        <v>16001</v>
      </c>
      <c r="EL2495" t="inlineStr">
        <is>
          <t>Трубопроводы внутренние</t>
        </is>
      </c>
      <c r="EM2495" t="inlineStr">
        <is>
          <t>ФЕР-16</t>
        </is>
      </c>
      <c r="EO2495" t="inlineStr"/>
      <c r="EQ2495" t="n">
        <v>0</v>
      </c>
      <c r="ER2495" t="n">
        <v>107.11</v>
      </c>
      <c r="ES2495" t="n">
        <v>4.28</v>
      </c>
      <c r="ET2495" t="n">
        <v>44.51</v>
      </c>
      <c r="EU2495" t="n">
        <v>0</v>
      </c>
      <c r="EV2495" t="n">
        <v>58.32</v>
      </c>
      <c r="EW2495" t="n">
        <v>5.01</v>
      </c>
      <c r="EX2495" t="n">
        <v>0</v>
      </c>
      <c r="EY2495" t="n">
        <v>0</v>
      </c>
      <c r="FQ2495" t="n">
        <v>0</v>
      </c>
      <c r="FR2495" t="n">
        <v>0</v>
      </c>
      <c r="FS2495" t="n">
        <v>0</v>
      </c>
      <c r="FX2495" t="n">
        <v>121</v>
      </c>
      <c r="FY2495" t="n">
        <v>72</v>
      </c>
      <c r="GA2495" t="inlineStr"/>
      <c r="GD2495" t="n">
        <v>1</v>
      </c>
      <c r="GF2495" t="n">
        <v>635989612</v>
      </c>
      <c r="GG2495" t="n">
        <v>2</v>
      </c>
      <c r="GH2495" t="n">
        <v>1</v>
      </c>
      <c r="GI2495" t="n">
        <v>2</v>
      </c>
      <c r="GJ2495" t="n">
        <v>0</v>
      </c>
      <c r="GK2495" t="n">
        <v>0</v>
      </c>
      <c r="GL2495">
        <f>ROUND(IF(AND(BH2495=3,BI2495=3,FS2495&lt;&gt;0),P2495,0),0)</f>
        <v/>
      </c>
      <c r="GM2495">
        <f>ROUND(O2495+X2495+Y2495,0)+GX2495</f>
        <v/>
      </c>
      <c r="GN2495">
        <f>IF(OR(BI2495=0,BI2495=1),GM2495-GX2495,0)</f>
        <v/>
      </c>
      <c r="GO2495">
        <f>IF(BI2495=2,GM2495-GX2495,0)</f>
        <v/>
      </c>
      <c r="GP2495">
        <f>IF(BI2495=4,GM2495-GX2495,0)</f>
        <v/>
      </c>
      <c r="GR2495" t="n">
        <v>0</v>
      </c>
      <c r="GS2495" t="n">
        <v>3</v>
      </c>
      <c r="GT2495" t="n">
        <v>0</v>
      </c>
      <c r="GU2495" t="inlineStr"/>
      <c r="GV2495">
        <f>ROUND((GT2495),2)</f>
        <v/>
      </c>
      <c r="GW2495" t="n">
        <v>1</v>
      </c>
      <c r="GX2495">
        <f>ROUND(HC2495*I2495,0)</f>
        <v/>
      </c>
      <c r="HA2495" t="n">
        <v>0</v>
      </c>
      <c r="HB2495" t="n">
        <v>0</v>
      </c>
      <c r="HC2495">
        <f>GV2495*GW2495</f>
        <v/>
      </c>
      <c r="HE2495" t="inlineStr"/>
      <c r="HF2495" t="inlineStr"/>
      <c r="HM2495" t="inlineStr"/>
      <c r="HN2495" t="inlineStr">
        <is>
          <t>Пр/812-016.0-1</t>
        </is>
      </c>
      <c r="HO2495" t="inlineStr">
        <is>
          <t>Пр/774-016.0</t>
        </is>
      </c>
      <c r="HP249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Q2495" t="inlineStr">
        <is>
          <t>Сантехнические работы: внутренние трубопроводы, внутренние устройства водопровода, канализации, отопления, газоснабжения, вентиляция  кондиционирование воздуха</t>
        </is>
      </c>
      <c r="HS2495" t="n">
        <v>0</v>
      </c>
      <c r="IK2495" t="n">
        <v>0</v>
      </c>
    </row>
    <row r="2496">
      <c r="A2496" t="n">
        <v>17</v>
      </c>
      <c r="B2496" t="n">
        <v>0</v>
      </c>
      <c r="C2496">
        <f>ROW(SmtRes!A1085)</f>
        <v/>
      </c>
      <c r="D2496">
        <f>ROW(EtalonRes!A1003)</f>
        <v/>
      </c>
      <c r="E2496" t="inlineStr">
        <is>
          <t>4</t>
        </is>
      </c>
      <c r="F2496" t="inlineStr">
        <is>
          <t>65-5-1</t>
        </is>
      </c>
      <c r="G2496" t="inlineStr">
        <is>
          <t>Смена вентилей и клапанов обратных муфтовых диаметром до 20 мм</t>
        </is>
      </c>
      <c r="H2496" t="inlineStr">
        <is>
          <t>100 шт.</t>
        </is>
      </c>
      <c r="I2496">
        <f>ROUND(ROUND(8/100,4),7)</f>
        <v/>
      </c>
      <c r="J2496" t="n">
        <v>0</v>
      </c>
      <c r="K2496">
        <f>ROUND(ROUND(8/100,4),7)</f>
        <v/>
      </c>
      <c r="O2496">
        <f>ROUND(CP2496,0)</f>
        <v/>
      </c>
      <c r="P2496">
        <f>ROUND(CQ2496*I2496,0)</f>
        <v/>
      </c>
      <c r="Q2496">
        <f>(ROUND((ROUND(((ET2496)*I2496),0)*BB2496),0)+ROUND((ROUND(((AE2496-(EU2496))*I2496),0)*BS2496),0))</f>
        <v/>
      </c>
      <c r="R2496">
        <f>(ROUND((ROUND(((EU2496)*I2496),0)*BS2496),0)+ROUND((ROUND(((AE2496-(EU2496))*I2496),0)*BS2496),0))</f>
        <v/>
      </c>
      <c r="S2496">
        <f>ROUND(CT2496*I2496,0)</f>
        <v/>
      </c>
      <c r="T2496">
        <f>ROUND(CU2496*I2496,0)</f>
        <v/>
      </c>
      <c r="U2496">
        <f>ROUND(CV2496*I2496,7)</f>
        <v/>
      </c>
      <c r="V2496">
        <f>ROUND(CW2496*I2496,7)</f>
        <v/>
      </c>
      <c r="W2496">
        <f>ROUND(CX2496*I2496,0)</f>
        <v/>
      </c>
      <c r="X2496">
        <f>ROUND(CY2496,0)</f>
        <v/>
      </c>
      <c r="Y2496">
        <f>ROUND(CZ2496,0)</f>
        <v/>
      </c>
      <c r="AA2496" t="n">
        <v>78869116</v>
      </c>
      <c r="AB2496">
        <f>ROUND((AC2496+AD2496+AF2496),2)</f>
        <v/>
      </c>
      <c r="AC2496">
        <f>ROUND((ES2496),2)</f>
        <v/>
      </c>
      <c r="AD2496">
        <f>ROUND((((ET2496)-(EU2496))+AE2496),2)</f>
        <v/>
      </c>
      <c r="AE2496">
        <f>ROUND((EU2496),2)</f>
        <v/>
      </c>
      <c r="AF2496">
        <f>ROUND((EV2496),2)</f>
        <v/>
      </c>
      <c r="AG2496">
        <f>ROUND((AP2496),2)</f>
        <v/>
      </c>
      <c r="AH2496">
        <f>(EW2496)</f>
        <v/>
      </c>
      <c r="AI2496">
        <f>(EX2496)</f>
        <v/>
      </c>
      <c r="AJ2496">
        <f>(AS2496)</f>
        <v/>
      </c>
      <c r="AK2496" t="n">
        <v>2979.16</v>
      </c>
      <c r="AL2496" t="n">
        <v>2240.13</v>
      </c>
      <c r="AM2496" t="n">
        <v>4.36</v>
      </c>
      <c r="AN2496" t="n">
        <v>0</v>
      </c>
      <c r="AO2496" t="n">
        <v>734.67</v>
      </c>
      <c r="AP2496" t="n">
        <v>0</v>
      </c>
      <c r="AQ2496" t="n">
        <v>81</v>
      </c>
      <c r="AR2496" t="n">
        <v>0</v>
      </c>
      <c r="AS2496" t="n">
        <v>0</v>
      </c>
      <c r="AT2496" t="n">
        <v>103</v>
      </c>
      <c r="AU2496" t="n">
        <v>52</v>
      </c>
      <c r="AV2496" t="n">
        <v>1</v>
      </c>
      <c r="AW2496" t="n">
        <v>1</v>
      </c>
      <c r="AZ2496" t="n">
        <v>1</v>
      </c>
      <c r="BA2496" t="n">
        <v>52.25</v>
      </c>
      <c r="BB2496" t="n">
        <v>24.98</v>
      </c>
      <c r="BC2496" t="n">
        <v>10.16</v>
      </c>
      <c r="BD2496" t="inlineStr"/>
      <c r="BE2496" t="inlineStr"/>
      <c r="BF2496" t="inlineStr"/>
      <c r="BG2496" t="inlineStr"/>
      <c r="BH2496" t="n">
        <v>0</v>
      </c>
      <c r="BI2496" t="n">
        <v>1</v>
      </c>
      <c r="BJ2496" t="inlineStr">
        <is>
          <t>ТЕРр Московской обл., 65-5-1, приказ Минстроя России №675/пр от 28.02.2017 № 263/пр</t>
        </is>
      </c>
      <c r="BM2496" t="n">
        <v>65007</v>
      </c>
      <c r="BN2496" t="n">
        <v>0</v>
      </c>
      <c r="BO2496" t="inlineStr">
        <is>
          <t>65-5-1</t>
        </is>
      </c>
      <c r="BP2496" t="n">
        <v>1</v>
      </c>
      <c r="BQ2496" t="n">
        <v>6</v>
      </c>
      <c r="BR2496" t="n">
        <v>0</v>
      </c>
      <c r="BS2496" t="n">
        <v>52.25</v>
      </c>
      <c r="BT2496" t="n">
        <v>1</v>
      </c>
      <c r="BU2496" t="n">
        <v>1</v>
      </c>
      <c r="BV2496" t="n">
        <v>1</v>
      </c>
      <c r="BW2496" t="n">
        <v>1</v>
      </c>
      <c r="BX2496" t="n">
        <v>1</v>
      </c>
      <c r="BY2496" t="inlineStr"/>
      <c r="BZ2496" t="n">
        <v>103</v>
      </c>
      <c r="CA2496" t="n">
        <v>52</v>
      </c>
      <c r="CB2496" t="inlineStr"/>
      <c r="CE2496" t="n">
        <v>12</v>
      </c>
      <c r="CF2496" t="n">
        <v>0</v>
      </c>
      <c r="CG2496" t="n">
        <v>0</v>
      </c>
      <c r="CM2496" t="n">
        <v>0</v>
      </c>
      <c r="CN2496" t="inlineStr"/>
      <c r="CO2496" t="n">
        <v>0</v>
      </c>
      <c r="CP2496">
        <f>(P2496+Q2496+S2496)</f>
        <v/>
      </c>
      <c r="CQ2496">
        <f>AC2496*BC2496</f>
        <v/>
      </c>
      <c r="CR2496">
        <f>(ROUND((ROUND(((ET2496)*1),0)*BB2496),0)+ROUND((ROUND(((AE2496-(EU2496))*1),0)*BS2496),0))</f>
        <v/>
      </c>
      <c r="CS2496">
        <f>(ROUND((ROUND(((EU2496)*1),0)*BS2496),0)+ROUND((ROUND(((AE2496-(EU2496))*1),0)*BS2496),0))</f>
        <v/>
      </c>
      <c r="CT2496">
        <f>AF2496*BA2496</f>
        <v/>
      </c>
      <c r="CU2496">
        <f>AG2496</f>
        <v/>
      </c>
      <c r="CV2496">
        <f>AH2496</f>
        <v/>
      </c>
      <c r="CW2496">
        <f>AI2496</f>
        <v/>
      </c>
      <c r="CX2496">
        <f>AJ2496</f>
        <v/>
      </c>
      <c r="CY2496">
        <f>(((S2496+R2496)*AT2496)/100)</f>
        <v/>
      </c>
      <c r="CZ2496">
        <f>(((S2496+R2496)*AU2496)/100)</f>
        <v/>
      </c>
      <c r="DC2496" t="inlineStr"/>
      <c r="DD2496" t="inlineStr"/>
      <c r="DE2496" t="inlineStr"/>
      <c r="DF2496" t="inlineStr"/>
      <c r="DG2496" t="inlineStr"/>
      <c r="DH2496" t="inlineStr"/>
      <c r="DI2496" t="inlineStr"/>
      <c r="DJ2496" t="inlineStr"/>
      <c r="DK2496" t="inlineStr"/>
      <c r="DL2496" t="inlineStr"/>
      <c r="DM2496" t="inlineStr"/>
      <c r="DN2496" t="n">
        <v>0</v>
      </c>
      <c r="DO2496" t="n">
        <v>0</v>
      </c>
      <c r="DP2496" t="n">
        <v>1</v>
      </c>
      <c r="DQ2496" t="n">
        <v>1</v>
      </c>
      <c r="DU2496" t="n">
        <v>1010</v>
      </c>
      <c r="DV2496" t="inlineStr">
        <is>
          <t>100 шт.</t>
        </is>
      </c>
      <c r="DW2496" t="inlineStr">
        <is>
          <t>100 шт.</t>
        </is>
      </c>
      <c r="DX2496" t="n">
        <v>100</v>
      </c>
      <c r="DZ2496" t="inlineStr"/>
      <c r="EA2496" t="inlineStr"/>
      <c r="EB2496" t="inlineStr"/>
      <c r="EC2496" t="inlineStr"/>
      <c r="EE2496" t="n">
        <v>78726000</v>
      </c>
      <c r="EF2496" t="n">
        <v>6</v>
      </c>
      <c r="EG2496" t="inlineStr">
        <is>
          <t>Ремонтно-строительные работы</t>
        </is>
      </c>
      <c r="EH2496" t="n">
        <v>99</v>
      </c>
      <c r="EI2496" t="inlineStr">
        <is>
          <t>Внутренние санитарно-технические работы</t>
        </is>
      </c>
      <c r="EJ2496" t="n">
        <v>1</v>
      </c>
      <c r="EK2496" t="n">
        <v>65007</v>
      </c>
      <c r="EL2496" t="inlineStr">
        <is>
          <t>Внутренние санитарнотехнические работы: смена труб, санприборов, запорной арматуры и другое</t>
        </is>
      </c>
      <c r="EM2496" t="inlineStr">
        <is>
          <t>рФЕР-65</t>
        </is>
      </c>
      <c r="EO2496" t="inlineStr"/>
      <c r="EQ2496" t="n">
        <v>0</v>
      </c>
      <c r="ER2496" t="n">
        <v>2979.16</v>
      </c>
      <c r="ES2496" t="n">
        <v>2240.13</v>
      </c>
      <c r="ET2496" t="n">
        <v>4.36</v>
      </c>
      <c r="EU2496" t="n">
        <v>0</v>
      </c>
      <c r="EV2496" t="n">
        <v>734.67</v>
      </c>
      <c r="EW2496" t="n">
        <v>81</v>
      </c>
      <c r="EX2496" t="n">
        <v>0</v>
      </c>
      <c r="EY2496" t="n">
        <v>0</v>
      </c>
      <c r="FQ2496" t="n">
        <v>0</v>
      </c>
      <c r="FR2496" t="n">
        <v>0</v>
      </c>
      <c r="FS2496" t="n">
        <v>0</v>
      </c>
      <c r="FX2496" t="n">
        <v>103</v>
      </c>
      <c r="FY2496" t="n">
        <v>52</v>
      </c>
      <c r="GA2496" t="inlineStr"/>
      <c r="GD2496" t="n">
        <v>1</v>
      </c>
      <c r="GF2496" t="n">
        <v>152852496</v>
      </c>
      <c r="GG2496" t="n">
        <v>2</v>
      </c>
      <c r="GH2496" t="n">
        <v>1</v>
      </c>
      <c r="GI2496" t="n">
        <v>2</v>
      </c>
      <c r="GJ2496" t="n">
        <v>0</v>
      </c>
      <c r="GK2496" t="n">
        <v>0</v>
      </c>
      <c r="GL2496">
        <f>ROUND(IF(AND(BH2496=3,BI2496=3,FS2496&lt;&gt;0),P2496,0),0)</f>
        <v/>
      </c>
      <c r="GM2496">
        <f>ROUND(O2496+X2496+Y2496,0)+GX2496</f>
        <v/>
      </c>
      <c r="GN2496">
        <f>IF(OR(BI2496=0,BI2496=1),GM2496-GX2496,0)</f>
        <v/>
      </c>
      <c r="GO2496">
        <f>IF(BI2496=2,GM2496-GX2496,0)</f>
        <v/>
      </c>
      <c r="GP2496">
        <f>IF(BI2496=4,GM2496-GX2496,0)</f>
        <v/>
      </c>
      <c r="GR2496" t="n">
        <v>0</v>
      </c>
      <c r="GS2496" t="n">
        <v>3</v>
      </c>
      <c r="GT2496" t="n">
        <v>0</v>
      </c>
      <c r="GU2496" t="inlineStr"/>
      <c r="GV2496">
        <f>ROUND((GT2496),2)</f>
        <v/>
      </c>
      <c r="GW2496" t="n">
        <v>1</v>
      </c>
      <c r="GX2496">
        <f>ROUND(HC2496*I2496,0)</f>
        <v/>
      </c>
      <c r="HA2496" t="n">
        <v>0</v>
      </c>
      <c r="HB2496" t="n">
        <v>0</v>
      </c>
      <c r="HC2496">
        <f>GV2496*GW2496</f>
        <v/>
      </c>
      <c r="HE2496" t="inlineStr"/>
      <c r="HF2496" t="inlineStr"/>
      <c r="HM2496" t="inlineStr"/>
      <c r="HN2496" t="inlineStr">
        <is>
          <t>Пр/812-099.2-1</t>
        </is>
      </c>
      <c r="HO2496" t="inlineStr">
        <is>
          <t>Пр/774-099.2</t>
        </is>
      </c>
      <c r="HP2496" t="inlineStr">
        <is>
          <t>Внутренние санитарнотехнические работы: смена труб, санприборов, запорной арматуры и другое</t>
        </is>
      </c>
      <c r="HQ2496" t="inlineStr">
        <is>
          <t>Внутренние санитарнотехнические работы: смена труб, санприборов, запорной арматуры и другое</t>
        </is>
      </c>
      <c r="HS2496" t="n">
        <v>0</v>
      </c>
      <c r="IK2496" t="n">
        <v>0</v>
      </c>
    </row>
    <row r="2497">
      <c r="A2497" t="n">
        <v>18</v>
      </c>
      <c r="B2497" t="n">
        <v>0</v>
      </c>
      <c r="C2497" t="n">
        <v>1085</v>
      </c>
      <c r="E2497" t="inlineStr">
        <is>
          <t>4,1</t>
        </is>
      </c>
      <c r="F2497" t="inlineStr">
        <is>
          <t>509-9899</t>
        </is>
      </c>
      <c r="G2497" t="inlineStr">
        <is>
          <t>Строительный мусор и масса возвратных материалов</t>
        </is>
      </c>
      <c r="H2497" t="inlineStr">
        <is>
          <t>т</t>
        </is>
      </c>
      <c r="I2497">
        <f>I2496*J2497</f>
        <v/>
      </c>
      <c r="J2497" t="n">
        <v>0.04</v>
      </c>
      <c r="K2497" t="n">
        <v>0.04</v>
      </c>
      <c r="O2497">
        <f>ROUND(CP2497,0)</f>
        <v/>
      </c>
      <c r="P2497">
        <f>ROUND(CQ2497*I2497,0)</f>
        <v/>
      </c>
      <c r="Q2497">
        <f>(ROUND((ROUND(((ET2497)*I2497),0)*BB2497),0)+ROUND((ROUND(((AE2497-(EU2497))*I2497),0)*BS2497),0))</f>
        <v/>
      </c>
      <c r="R2497">
        <f>(ROUND((ROUND(((EU2497)*I2497),0)*BS2497),0)+ROUND((ROUND(((AE2497-(EU2497))*I2497),0)*BS2497),0))</f>
        <v/>
      </c>
      <c r="S2497">
        <f>ROUND(CT2497*I2497,0)</f>
        <v/>
      </c>
      <c r="T2497">
        <f>ROUND(CU2497*I2497,0)</f>
        <v/>
      </c>
      <c r="U2497">
        <f>ROUND(CV2497*I2497,7)</f>
        <v/>
      </c>
      <c r="V2497">
        <f>ROUND(CW2497*I2497,7)</f>
        <v/>
      </c>
      <c r="W2497">
        <f>ROUND(CX2497*I2497,0)</f>
        <v/>
      </c>
      <c r="X2497">
        <f>ROUND(CY2497,0)</f>
        <v/>
      </c>
      <c r="Y2497">
        <f>ROUND(CZ2497,0)</f>
        <v/>
      </c>
      <c r="AA2497" t="n">
        <v>78869116</v>
      </c>
      <c r="AB2497">
        <f>ROUND((AC2497+AD2497+AF2497),2)</f>
        <v/>
      </c>
      <c r="AC2497">
        <f>ROUND((ES2497),2)</f>
        <v/>
      </c>
      <c r="AD2497">
        <f>ROUND((((ET2497)-(EU2497))+AE2497),2)</f>
        <v/>
      </c>
      <c r="AE2497">
        <f>ROUND((EU2497),2)</f>
        <v/>
      </c>
      <c r="AF2497">
        <f>ROUND((EV2497),2)</f>
        <v/>
      </c>
      <c r="AG2497">
        <f>ROUND((AP2497),2)</f>
        <v/>
      </c>
      <c r="AH2497">
        <f>(EW2497)</f>
        <v/>
      </c>
      <c r="AI2497">
        <f>(EX2497)</f>
        <v/>
      </c>
      <c r="AJ2497">
        <f>(AS2497)</f>
        <v/>
      </c>
      <c r="AK2497" t="n">
        <v>0</v>
      </c>
      <c r="AL2497" t="n">
        <v>0</v>
      </c>
      <c r="AM2497" t="n">
        <v>0</v>
      </c>
      <c r="AN2497" t="n">
        <v>0</v>
      </c>
      <c r="AO2497" t="n">
        <v>0</v>
      </c>
      <c r="AP2497" t="n">
        <v>0</v>
      </c>
      <c r="AQ2497" t="n">
        <v>0</v>
      </c>
      <c r="AR2497" t="n">
        <v>0</v>
      </c>
      <c r="AS2497" t="n">
        <v>0</v>
      </c>
      <c r="AT2497" t="n">
        <v>103</v>
      </c>
      <c r="AU2497" t="n">
        <v>52</v>
      </c>
      <c r="AV2497" t="n">
        <v>1</v>
      </c>
      <c r="AW2497" t="n">
        <v>1</v>
      </c>
      <c r="AZ2497" t="n">
        <v>1</v>
      </c>
      <c r="BA2497" t="n">
        <v>1</v>
      </c>
      <c r="BB2497" t="n">
        <v>1</v>
      </c>
      <c r="BC2497" t="n">
        <v>1</v>
      </c>
      <c r="BD2497" t="inlineStr"/>
      <c r="BE2497" t="inlineStr"/>
      <c r="BF2497" t="inlineStr"/>
      <c r="BG2497" t="inlineStr"/>
      <c r="BH2497" t="n">
        <v>3</v>
      </c>
      <c r="BI2497" t="n">
        <v>1</v>
      </c>
      <c r="BJ2497" t="inlineStr">
        <is>
          <t>ТССЦ Московской обл., 509-9899, приказ Минстроя России №675/пр от 28.02.2017 № 258/пр</t>
        </is>
      </c>
      <c r="BM2497" t="n">
        <v>65007</v>
      </c>
      <c r="BN2497" t="n">
        <v>0</v>
      </c>
      <c r="BO2497" t="inlineStr"/>
      <c r="BP2497" t="n">
        <v>0</v>
      </c>
      <c r="BQ2497" t="n">
        <v>6</v>
      </c>
      <c r="BR2497" t="n">
        <v>0</v>
      </c>
      <c r="BS2497" t="n">
        <v>1</v>
      </c>
      <c r="BT2497" t="n">
        <v>1</v>
      </c>
      <c r="BU2497" t="n">
        <v>1</v>
      </c>
      <c r="BV2497" t="n">
        <v>1</v>
      </c>
      <c r="BW2497" t="n">
        <v>1</v>
      </c>
      <c r="BX2497" t="n">
        <v>1</v>
      </c>
      <c r="BY2497" t="inlineStr"/>
      <c r="BZ2497" t="n">
        <v>103</v>
      </c>
      <c r="CA2497" t="n">
        <v>52</v>
      </c>
      <c r="CB2497" t="inlineStr"/>
      <c r="CE2497" t="n">
        <v>12</v>
      </c>
      <c r="CF2497" t="n">
        <v>0</v>
      </c>
      <c r="CG2497" t="n">
        <v>0</v>
      </c>
      <c r="CM2497" t="n">
        <v>0</v>
      </c>
      <c r="CN2497" t="inlineStr"/>
      <c r="CO2497" t="n">
        <v>0</v>
      </c>
      <c r="CP2497">
        <f>(P2497+Q2497+S2497)</f>
        <v/>
      </c>
      <c r="CQ2497">
        <f>AC2497*BC2497</f>
        <v/>
      </c>
      <c r="CR2497">
        <f>(ROUND((ROUND(((ET2497)*1),0)*BB2497),0)+ROUND((ROUND(((AE2497-(EU2497))*1),0)*BS2497),0))</f>
        <v/>
      </c>
      <c r="CS2497">
        <f>(ROUND((ROUND(((EU2497)*1),0)*BS2497),0)+ROUND((ROUND(((AE2497-(EU2497))*1),0)*BS2497),0))</f>
        <v/>
      </c>
      <c r="CT2497">
        <f>AF2497*BA2497</f>
        <v/>
      </c>
      <c r="CU2497">
        <f>AG2497</f>
        <v/>
      </c>
      <c r="CV2497">
        <f>AH2497</f>
        <v/>
      </c>
      <c r="CW2497">
        <f>AI2497</f>
        <v/>
      </c>
      <c r="CX2497">
        <f>AJ2497</f>
        <v/>
      </c>
      <c r="CY2497">
        <f>(((S2497+R2497)*AT2497)/100)</f>
        <v/>
      </c>
      <c r="CZ2497">
        <f>(((S2497+R2497)*AU2497)/100)</f>
        <v/>
      </c>
      <c r="DC2497" t="inlineStr"/>
      <c r="DD2497" t="inlineStr"/>
      <c r="DE2497" t="inlineStr"/>
      <c r="DF2497" t="inlineStr"/>
      <c r="DG2497" t="inlineStr"/>
      <c r="DH2497" t="inlineStr"/>
      <c r="DI2497" t="inlineStr"/>
      <c r="DJ2497" t="inlineStr"/>
      <c r="DK2497" t="inlineStr"/>
      <c r="DL2497" t="inlineStr"/>
      <c r="DM2497" t="inlineStr"/>
      <c r="DN2497" t="n">
        <v>0</v>
      </c>
      <c r="DO2497" t="n">
        <v>0</v>
      </c>
      <c r="DP2497" t="n">
        <v>1</v>
      </c>
      <c r="DQ2497" t="n">
        <v>1</v>
      </c>
      <c r="DU2497" t="n">
        <v>1009</v>
      </c>
      <c r="DV2497" t="inlineStr">
        <is>
          <t>т</t>
        </is>
      </c>
      <c r="DW2497" t="inlineStr">
        <is>
          <t>т</t>
        </is>
      </c>
      <c r="DX2497" t="n">
        <v>1000</v>
      </c>
      <c r="DZ2497" t="inlineStr"/>
      <c r="EA2497" t="inlineStr"/>
      <c r="EB2497" t="inlineStr"/>
      <c r="EC2497" t="inlineStr"/>
      <c r="EE2497" t="n">
        <v>78726000</v>
      </c>
      <c r="EF2497" t="n">
        <v>6</v>
      </c>
      <c r="EG2497" t="inlineStr">
        <is>
          <t>Ремонтно-строительные работы</t>
        </is>
      </c>
      <c r="EH2497" t="n">
        <v>99</v>
      </c>
      <c r="EI2497" t="inlineStr">
        <is>
          <t>Внутренние санитарно-технические работы</t>
        </is>
      </c>
      <c r="EJ2497" t="n">
        <v>1</v>
      </c>
      <c r="EK2497" t="n">
        <v>65007</v>
      </c>
      <c r="EL2497" t="inlineStr">
        <is>
          <t>Внутренние санитарнотехнические работы: смена труб, санприборов, запорной арматуры и другое</t>
        </is>
      </c>
      <c r="EM2497" t="inlineStr">
        <is>
          <t>рФЕР-65</t>
        </is>
      </c>
      <c r="EO2497" t="inlineStr"/>
      <c r="EQ2497" t="n">
        <v>0</v>
      </c>
      <c r="ER2497" t="n">
        <v>0</v>
      </c>
      <c r="ES2497" t="n">
        <v>0</v>
      </c>
      <c r="ET2497" t="n">
        <v>0</v>
      </c>
      <c r="EU2497" t="n">
        <v>0</v>
      </c>
      <c r="EV2497" t="n">
        <v>0</v>
      </c>
      <c r="EW2497" t="n">
        <v>0</v>
      </c>
      <c r="EX2497" t="n">
        <v>0</v>
      </c>
      <c r="FQ2497" t="n">
        <v>0</v>
      </c>
      <c r="FR2497" t="n">
        <v>0</v>
      </c>
      <c r="FS2497" t="n">
        <v>0</v>
      </c>
      <c r="FX2497" t="n">
        <v>103</v>
      </c>
      <c r="FY2497" t="n">
        <v>52</v>
      </c>
      <c r="GA2497" t="inlineStr"/>
      <c r="GD2497" t="n">
        <v>1</v>
      </c>
      <c r="GF2497" t="n">
        <v>1839160745</v>
      </c>
      <c r="GG2497" t="n">
        <v>2</v>
      </c>
      <c r="GH2497" t="n">
        <v>1</v>
      </c>
      <c r="GI2497" t="n">
        <v>-2</v>
      </c>
      <c r="GJ2497" t="n">
        <v>0</v>
      </c>
      <c r="GK2497" t="n">
        <v>0</v>
      </c>
      <c r="GL2497">
        <f>ROUND(IF(AND(BH2497=3,BI2497=3,FS2497&lt;&gt;0),P2497,0),0)</f>
        <v/>
      </c>
      <c r="GM2497">
        <f>ROUND(O2497+X2497+Y2497,0)+GX2497</f>
        <v/>
      </c>
      <c r="GN2497">
        <f>IF(OR(BI2497=0,BI2497=1),GM2497-GX2497,0)</f>
        <v/>
      </c>
      <c r="GO2497">
        <f>IF(BI2497=2,GM2497-GX2497,0)</f>
        <v/>
      </c>
      <c r="GP2497">
        <f>IF(BI2497=4,GM2497-GX2497,0)</f>
        <v/>
      </c>
      <c r="GR2497" t="n">
        <v>0</v>
      </c>
      <c r="GS2497" t="n">
        <v>3</v>
      </c>
      <c r="GT2497" t="n">
        <v>0</v>
      </c>
      <c r="GU2497" t="inlineStr"/>
      <c r="GV2497">
        <f>ROUND((GT2497),2)</f>
        <v/>
      </c>
      <c r="GW2497" t="n">
        <v>1</v>
      </c>
      <c r="GX2497">
        <f>ROUND(HC2497*I2497,0)</f>
        <v/>
      </c>
      <c r="HA2497" t="n">
        <v>0</v>
      </c>
      <c r="HB2497" t="n">
        <v>0</v>
      </c>
      <c r="HC2497">
        <f>GV2497*GW2497</f>
        <v/>
      </c>
      <c r="HE2497" t="inlineStr"/>
      <c r="HF2497" t="inlineStr"/>
      <c r="HM2497" t="inlineStr"/>
      <c r="HN2497" t="inlineStr">
        <is>
          <t>Пр/812-099.2-1</t>
        </is>
      </c>
      <c r="HO2497" t="inlineStr">
        <is>
          <t>Пр/774-099.2</t>
        </is>
      </c>
      <c r="HP2497" t="inlineStr">
        <is>
          <t>Внутренние санитарнотехнические работы: смена труб, санприборов, запорной арматуры и другое</t>
        </is>
      </c>
      <c r="HQ2497" t="inlineStr">
        <is>
          <t>Внутренние санитарнотехнические работы: смена труб, санприборов, запорной арматуры и другое</t>
        </is>
      </c>
      <c r="HS2497" t="n">
        <v>0</v>
      </c>
      <c r="IK2497" t="n">
        <v>0</v>
      </c>
    </row>
    <row r="2498">
      <c r="A2498" t="n">
        <v>18</v>
      </c>
      <c r="B2498" t="n">
        <v>0</v>
      </c>
      <c r="C2498" t="n">
        <v>1084</v>
      </c>
      <c r="E2498" t="inlineStr">
        <is>
          <t>4,2</t>
        </is>
      </c>
      <c r="F2498" t="inlineStr">
        <is>
          <t>302-1342</t>
        </is>
      </c>
      <c r="G2498" t="inlineStr">
        <is>
          <t>Вентили проходные муфтовые 15кч18п для воды давлением 1,6 МПа (16 кгс/см2), диаметром 20 мм</t>
        </is>
      </c>
      <c r="H2498" t="inlineStr">
        <is>
          <t>шт.</t>
        </is>
      </c>
      <c r="I2498">
        <f>I2496*J2498</f>
        <v/>
      </c>
      <c r="J2498" t="n">
        <v>-100</v>
      </c>
      <c r="K2498" t="n">
        <v>-100</v>
      </c>
      <c r="O2498">
        <f>ROUND(CP2498,0)</f>
        <v/>
      </c>
      <c r="P2498">
        <f>ROUND(CQ2498*I2498,0)</f>
        <v/>
      </c>
      <c r="Q2498">
        <f>(ROUND((ROUND(((ET2498)*I2498),0)*BB2498),0)+ROUND((ROUND(((AE2498-(EU2498))*I2498),0)*BS2498),0))</f>
        <v/>
      </c>
      <c r="R2498">
        <f>(ROUND((ROUND(((EU2498)*I2498),0)*BS2498),0)+ROUND((ROUND(((AE2498-(EU2498))*I2498),0)*BS2498),0))</f>
        <v/>
      </c>
      <c r="S2498">
        <f>ROUND(CT2498*I2498,0)</f>
        <v/>
      </c>
      <c r="T2498">
        <f>ROUND(CU2498*I2498,0)</f>
        <v/>
      </c>
      <c r="U2498">
        <f>ROUND(CV2498*I2498,7)</f>
        <v/>
      </c>
      <c r="V2498">
        <f>ROUND(CW2498*I2498,7)</f>
        <v/>
      </c>
      <c r="W2498">
        <f>ROUND(CX2498*I2498,0)</f>
        <v/>
      </c>
      <c r="X2498">
        <f>ROUND(CY2498,0)</f>
        <v/>
      </c>
      <c r="Y2498">
        <f>ROUND(CZ2498,0)</f>
        <v/>
      </c>
      <c r="AA2498" t="n">
        <v>78869116</v>
      </c>
      <c r="AB2498">
        <f>ROUND((AC2498+AD2498+AF2498),2)</f>
        <v/>
      </c>
      <c r="AC2498">
        <f>ROUND((ES2498),2)</f>
        <v/>
      </c>
      <c r="AD2498">
        <f>ROUND((((ET2498)-(EU2498))+AE2498),2)</f>
        <v/>
      </c>
      <c r="AE2498">
        <f>ROUND((EU2498),2)</f>
        <v/>
      </c>
      <c r="AF2498">
        <f>ROUND((EV2498),2)</f>
        <v/>
      </c>
      <c r="AG2498">
        <f>ROUND((AP2498),2)</f>
        <v/>
      </c>
      <c r="AH2498">
        <f>(EW2498)</f>
        <v/>
      </c>
      <c r="AI2498">
        <f>(EX2498)</f>
        <v/>
      </c>
      <c r="AJ2498">
        <f>(AS2498)</f>
        <v/>
      </c>
      <c r="AK2498" t="n">
        <v>21.81</v>
      </c>
      <c r="AL2498" t="n">
        <v>21.81</v>
      </c>
      <c r="AM2498" t="n">
        <v>0</v>
      </c>
      <c r="AN2498" t="n">
        <v>0</v>
      </c>
      <c r="AO2498" t="n">
        <v>0</v>
      </c>
      <c r="AP2498" t="n">
        <v>0</v>
      </c>
      <c r="AQ2498" t="n">
        <v>0</v>
      </c>
      <c r="AR2498" t="n">
        <v>0</v>
      </c>
      <c r="AS2498" t="n">
        <v>0</v>
      </c>
      <c r="AT2498" t="n">
        <v>103</v>
      </c>
      <c r="AU2498" t="n">
        <v>52</v>
      </c>
      <c r="AV2498" t="n">
        <v>1</v>
      </c>
      <c r="AW2498" t="n">
        <v>1</v>
      </c>
      <c r="AZ2498" t="n">
        <v>1</v>
      </c>
      <c r="BA2498" t="n">
        <v>1</v>
      </c>
      <c r="BB2498" t="n">
        <v>1</v>
      </c>
      <c r="BC2498" t="n">
        <v>10.17</v>
      </c>
      <c r="BD2498" t="inlineStr"/>
      <c r="BE2498" t="inlineStr"/>
      <c r="BF2498" t="inlineStr"/>
      <c r="BG2498" t="inlineStr"/>
      <c r="BH2498" t="n">
        <v>3</v>
      </c>
      <c r="BI2498" t="n">
        <v>1</v>
      </c>
      <c r="BJ2498" t="inlineStr">
        <is>
          <t>ТССЦ Московской обл., 302-1342, приказ Минстроя России №675/пр от 28.02.2017 № 256/пр</t>
        </is>
      </c>
      <c r="BM2498" t="n">
        <v>65007</v>
      </c>
      <c r="BN2498" t="n">
        <v>0</v>
      </c>
      <c r="BO2498" t="inlineStr">
        <is>
          <t>302-1342</t>
        </is>
      </c>
      <c r="BP2498" t="n">
        <v>1</v>
      </c>
      <c r="BQ2498" t="n">
        <v>6</v>
      </c>
      <c r="BR2498" t="n">
        <v>1</v>
      </c>
      <c r="BS2498" t="n">
        <v>1</v>
      </c>
      <c r="BT2498" t="n">
        <v>1</v>
      </c>
      <c r="BU2498" t="n">
        <v>1</v>
      </c>
      <c r="BV2498" t="n">
        <v>1</v>
      </c>
      <c r="BW2498" t="n">
        <v>1</v>
      </c>
      <c r="BX2498" t="n">
        <v>1</v>
      </c>
      <c r="BY2498" t="inlineStr"/>
      <c r="BZ2498" t="n">
        <v>103</v>
      </c>
      <c r="CA2498" t="n">
        <v>52</v>
      </c>
      <c r="CB2498" t="inlineStr"/>
      <c r="CE2498" t="n">
        <v>12</v>
      </c>
      <c r="CF2498" t="n">
        <v>0</v>
      </c>
      <c r="CG2498" t="n">
        <v>0</v>
      </c>
      <c r="CM2498" t="n">
        <v>0</v>
      </c>
      <c r="CN2498" t="inlineStr"/>
      <c r="CO2498" t="n">
        <v>0</v>
      </c>
      <c r="CP2498">
        <f>(P2498+Q2498+S2498)</f>
        <v/>
      </c>
      <c r="CQ2498">
        <f>AC2498*BC2498</f>
        <v/>
      </c>
      <c r="CR2498">
        <f>(ROUND((ROUND(((ET2498)*1),0)*BB2498),0)+ROUND((ROUND(((AE2498-(EU2498))*1),0)*BS2498),0))</f>
        <v/>
      </c>
      <c r="CS2498">
        <f>(ROUND((ROUND(((EU2498)*1),0)*BS2498),0)+ROUND((ROUND(((AE2498-(EU2498))*1),0)*BS2498),0))</f>
        <v/>
      </c>
      <c r="CT2498">
        <f>AF2498*BA2498</f>
        <v/>
      </c>
      <c r="CU2498">
        <f>AG2498</f>
        <v/>
      </c>
      <c r="CV2498">
        <f>AH2498</f>
        <v/>
      </c>
      <c r="CW2498">
        <f>AI2498</f>
        <v/>
      </c>
      <c r="CX2498">
        <f>AJ2498</f>
        <v/>
      </c>
      <c r="CY2498">
        <f>(((S2498+R2498)*AT2498)/100)</f>
        <v/>
      </c>
      <c r="CZ2498">
        <f>(((S2498+R2498)*AU2498)/100)</f>
        <v/>
      </c>
      <c r="DC2498" t="inlineStr"/>
      <c r="DD2498" t="inlineStr"/>
      <c r="DE2498" t="inlineStr"/>
      <c r="DF2498" t="inlineStr"/>
      <c r="DG2498" t="inlineStr"/>
      <c r="DH2498" t="inlineStr"/>
      <c r="DI2498" t="inlineStr"/>
      <c r="DJ2498" t="inlineStr"/>
      <c r="DK2498" t="inlineStr"/>
      <c r="DL2498" t="inlineStr"/>
      <c r="DM2498" t="inlineStr"/>
      <c r="DN2498" t="n">
        <v>0</v>
      </c>
      <c r="DO2498" t="n">
        <v>0</v>
      </c>
      <c r="DP2498" t="n">
        <v>1</v>
      </c>
      <c r="DQ2498" t="n">
        <v>1</v>
      </c>
      <c r="DU2498" t="n">
        <v>1010</v>
      </c>
      <c r="DV2498" t="inlineStr">
        <is>
          <t>шт.</t>
        </is>
      </c>
      <c r="DW2498" t="inlineStr">
        <is>
          <t>шт.</t>
        </is>
      </c>
      <c r="DX2498" t="n">
        <v>1</v>
      </c>
      <c r="DZ2498" t="inlineStr"/>
      <c r="EA2498" t="inlineStr"/>
      <c r="EB2498" t="inlineStr"/>
      <c r="EC2498" t="inlineStr"/>
      <c r="EE2498" t="n">
        <v>78726000</v>
      </c>
      <c r="EF2498" t="n">
        <v>6</v>
      </c>
      <c r="EG2498" t="inlineStr">
        <is>
          <t>Ремонтно-строительные работы</t>
        </is>
      </c>
      <c r="EH2498" t="n">
        <v>99</v>
      </c>
      <c r="EI2498" t="inlineStr">
        <is>
          <t>Внутренние санитарно-технические работы</t>
        </is>
      </c>
      <c r="EJ2498" t="n">
        <v>1</v>
      </c>
      <c r="EK2498" t="n">
        <v>65007</v>
      </c>
      <c r="EL2498" t="inlineStr">
        <is>
          <t>Внутренние санитарнотехнические работы: смена труб, санприборов, запорной арматуры и другое</t>
        </is>
      </c>
      <c r="EM2498" t="inlineStr">
        <is>
          <t>рФЕР-65</t>
        </is>
      </c>
      <c r="EO2498" t="inlineStr"/>
      <c r="EQ2498" t="n">
        <v>32768</v>
      </c>
      <c r="ER2498" t="n">
        <v>21.81</v>
      </c>
      <c r="ES2498" t="n">
        <v>21.81</v>
      </c>
      <c r="ET2498" t="n">
        <v>0</v>
      </c>
      <c r="EU2498" t="n">
        <v>0</v>
      </c>
      <c r="EV2498" t="n">
        <v>0</v>
      </c>
      <c r="EW2498" t="n">
        <v>0</v>
      </c>
      <c r="EX2498" t="n">
        <v>0</v>
      </c>
      <c r="FQ2498" t="n">
        <v>0</v>
      </c>
      <c r="FR2498" t="n">
        <v>0</v>
      </c>
      <c r="FS2498" t="n">
        <v>0</v>
      </c>
      <c r="FX2498" t="n">
        <v>103</v>
      </c>
      <c r="FY2498" t="n">
        <v>52</v>
      </c>
      <c r="GA2498" t="inlineStr"/>
      <c r="GD2498" t="n">
        <v>1</v>
      </c>
      <c r="GF2498" t="n">
        <v>-852705161</v>
      </c>
      <c r="GG2498" t="n">
        <v>2</v>
      </c>
      <c r="GH2498" t="n">
        <v>1</v>
      </c>
      <c r="GI2498" t="n">
        <v>2</v>
      </c>
      <c r="GJ2498" t="n">
        <v>0</v>
      </c>
      <c r="GK2498" t="n">
        <v>0</v>
      </c>
      <c r="GL2498">
        <f>ROUND(IF(AND(BH2498=3,BI2498=3,FS2498&lt;&gt;0),P2498,0),0)</f>
        <v/>
      </c>
      <c r="GM2498">
        <f>ROUND(O2498+X2498+Y2498,0)+GX2498</f>
        <v/>
      </c>
      <c r="GN2498">
        <f>IF(OR(BI2498=0,BI2498=1),GM2498-GX2498,0)</f>
        <v/>
      </c>
      <c r="GO2498">
        <f>IF(BI2498=2,GM2498-GX2498,0)</f>
        <v/>
      </c>
      <c r="GP2498">
        <f>IF(BI2498=4,GM2498-GX2498,0)</f>
        <v/>
      </c>
      <c r="GR2498" t="n">
        <v>0</v>
      </c>
      <c r="GS2498" t="n">
        <v>3</v>
      </c>
      <c r="GT2498" t="n">
        <v>0</v>
      </c>
      <c r="GU2498" t="inlineStr"/>
      <c r="GV2498">
        <f>ROUND((GT2498),2)</f>
        <v/>
      </c>
      <c r="GW2498" t="n">
        <v>1</v>
      </c>
      <c r="GX2498">
        <f>ROUND(HC2498*I2498,0)</f>
        <v/>
      </c>
      <c r="HA2498" t="n">
        <v>0</v>
      </c>
      <c r="HB2498" t="n">
        <v>0</v>
      </c>
      <c r="HC2498">
        <f>GV2498*GW2498</f>
        <v/>
      </c>
      <c r="HE2498" t="inlineStr"/>
      <c r="HF2498" t="inlineStr"/>
      <c r="HM2498" t="inlineStr"/>
      <c r="HN2498" t="inlineStr">
        <is>
          <t>Пр/812-099.2-1</t>
        </is>
      </c>
      <c r="HO2498" t="inlineStr">
        <is>
          <t>Пр/774-099.2</t>
        </is>
      </c>
      <c r="HP2498" t="inlineStr">
        <is>
          <t>Внутренние санитарнотехнические работы: смена труб, санприборов, запорной арматуры и другое</t>
        </is>
      </c>
      <c r="HQ2498" t="inlineStr">
        <is>
          <t>Внутренние санитарнотехнические работы: смена труб, санприборов, запорной арматуры и другое</t>
        </is>
      </c>
      <c r="HS2498" t="n">
        <v>0</v>
      </c>
      <c r="IK2498" t="n">
        <v>0</v>
      </c>
    </row>
    <row r="2499">
      <c r="A2499" t="n">
        <v>18</v>
      </c>
      <c r="B2499" t="n">
        <v>0</v>
      </c>
      <c r="C2499" t="n">
        <v>1083</v>
      </c>
      <c r="E2499" t="inlineStr">
        <is>
          <t>4,3</t>
        </is>
      </c>
      <c r="F2499" t="inlineStr">
        <is>
          <t>302-0063</t>
        </is>
      </c>
      <c r="G2499" t="inlineStr">
        <is>
          <t>Кран шаровый муфтовый Valtec для воды диаметром 20 мм, тип в/в</t>
        </is>
      </c>
      <c r="H2499" t="inlineStr">
        <is>
          <t>шт.</t>
        </is>
      </c>
      <c r="I2499">
        <f>I2496*J2499</f>
        <v/>
      </c>
      <c r="J2499" t="n">
        <v>62.5</v>
      </c>
      <c r="K2499" t="n">
        <v>62.5</v>
      </c>
      <c r="O2499">
        <f>ROUND(CP2499,0)</f>
        <v/>
      </c>
      <c r="P2499">
        <f>ROUND(CQ2499*I2499,0)</f>
        <v/>
      </c>
      <c r="Q2499">
        <f>(ROUND((ROUND(((ET2499)*I2499),0)*BB2499),0)+ROUND((ROUND(((AE2499-(EU2499))*I2499),0)*BS2499),0))</f>
        <v/>
      </c>
      <c r="R2499">
        <f>(ROUND((ROUND(((EU2499)*I2499),0)*BS2499),0)+ROUND((ROUND(((AE2499-(EU2499))*I2499),0)*BS2499),0))</f>
        <v/>
      </c>
      <c r="S2499">
        <f>ROUND(CT2499*I2499,0)</f>
        <v/>
      </c>
      <c r="T2499">
        <f>ROUND(CU2499*I2499,0)</f>
        <v/>
      </c>
      <c r="U2499">
        <f>ROUND(CV2499*I2499,7)</f>
        <v/>
      </c>
      <c r="V2499">
        <f>ROUND(CW2499*I2499,7)</f>
        <v/>
      </c>
      <c r="W2499">
        <f>ROUND(CX2499*I2499,0)</f>
        <v/>
      </c>
      <c r="X2499">
        <f>ROUND(CY2499,0)</f>
        <v/>
      </c>
      <c r="Y2499">
        <f>ROUND(CZ2499,0)</f>
        <v/>
      </c>
      <c r="AA2499" t="n">
        <v>78869116</v>
      </c>
      <c r="AB2499">
        <f>ROUND((AC2499+AD2499+AF2499),2)</f>
        <v/>
      </c>
      <c r="AC2499">
        <f>ROUND((ES2499),2)</f>
        <v/>
      </c>
      <c r="AD2499">
        <f>ROUND((((ET2499)-(EU2499))+AE2499),2)</f>
        <v/>
      </c>
      <c r="AE2499">
        <f>ROUND((EU2499),2)</f>
        <v/>
      </c>
      <c r="AF2499">
        <f>ROUND((EV2499),2)</f>
        <v/>
      </c>
      <c r="AG2499">
        <f>ROUND((AP2499),2)</f>
        <v/>
      </c>
      <c r="AH2499">
        <f>(EW2499)</f>
        <v/>
      </c>
      <c r="AI2499">
        <f>(EX2499)</f>
        <v/>
      </c>
      <c r="AJ2499">
        <f>(AS2499)</f>
        <v/>
      </c>
      <c r="AK2499" t="n">
        <v>42.46</v>
      </c>
      <c r="AL2499" t="n">
        <v>42.46</v>
      </c>
      <c r="AM2499" t="n">
        <v>0</v>
      </c>
      <c r="AN2499" t="n">
        <v>0</v>
      </c>
      <c r="AO2499" t="n">
        <v>0</v>
      </c>
      <c r="AP2499" t="n">
        <v>0</v>
      </c>
      <c r="AQ2499" t="n">
        <v>0</v>
      </c>
      <c r="AR2499" t="n">
        <v>0</v>
      </c>
      <c r="AS2499" t="n">
        <v>0.01</v>
      </c>
      <c r="AT2499" t="n">
        <v>103</v>
      </c>
      <c r="AU2499" t="n">
        <v>52</v>
      </c>
      <c r="AV2499" t="n">
        <v>1</v>
      </c>
      <c r="AW2499" t="n">
        <v>1</v>
      </c>
      <c r="AZ2499" t="n">
        <v>1</v>
      </c>
      <c r="BA2499" t="n">
        <v>1</v>
      </c>
      <c r="BB2499" t="n">
        <v>1</v>
      </c>
      <c r="BC2499" t="n">
        <v>13.78</v>
      </c>
      <c r="BD2499" t="inlineStr"/>
      <c r="BE2499" t="inlineStr"/>
      <c r="BF2499" t="inlineStr"/>
      <c r="BG2499" t="inlineStr"/>
      <c r="BH2499" t="n">
        <v>3</v>
      </c>
      <c r="BI2499" t="n">
        <v>1</v>
      </c>
      <c r="BJ2499" t="inlineStr">
        <is>
          <t>ТССЦ Московской обл., 302-0063, приказ Минстроя России №675/пр от 28.02.2017 № 256/пр</t>
        </is>
      </c>
      <c r="BM2499" t="n">
        <v>65007</v>
      </c>
      <c r="BN2499" t="n">
        <v>0</v>
      </c>
      <c r="BO2499" t="inlineStr">
        <is>
          <t>302-0063</t>
        </is>
      </c>
      <c r="BP2499" t="n">
        <v>1</v>
      </c>
      <c r="BQ2499" t="n">
        <v>6</v>
      </c>
      <c r="BR2499" t="n">
        <v>0</v>
      </c>
      <c r="BS2499" t="n">
        <v>1</v>
      </c>
      <c r="BT2499" t="n">
        <v>1</v>
      </c>
      <c r="BU2499" t="n">
        <v>1</v>
      </c>
      <c r="BV2499" t="n">
        <v>1</v>
      </c>
      <c r="BW2499" t="n">
        <v>1</v>
      </c>
      <c r="BX2499" t="n">
        <v>1</v>
      </c>
      <c r="BY2499" t="inlineStr"/>
      <c r="BZ2499" t="n">
        <v>103</v>
      </c>
      <c r="CA2499" t="n">
        <v>52</v>
      </c>
      <c r="CB2499" t="inlineStr"/>
      <c r="CE2499" t="n">
        <v>12</v>
      </c>
      <c r="CF2499" t="n">
        <v>0</v>
      </c>
      <c r="CG2499" t="n">
        <v>0</v>
      </c>
      <c r="CM2499" t="n">
        <v>0</v>
      </c>
      <c r="CN2499" t="inlineStr"/>
      <c r="CO2499" t="n">
        <v>0</v>
      </c>
      <c r="CP2499">
        <f>(P2499+Q2499+S2499)</f>
        <v/>
      </c>
      <c r="CQ2499">
        <f>AC2499*BC2499</f>
        <v/>
      </c>
      <c r="CR2499">
        <f>(ROUND((ROUND(((ET2499)*1),0)*BB2499),0)+ROUND((ROUND(((AE2499-(EU2499))*1),0)*BS2499),0))</f>
        <v/>
      </c>
      <c r="CS2499">
        <f>(ROUND((ROUND(((EU2499)*1),0)*BS2499),0)+ROUND((ROUND(((AE2499-(EU2499))*1),0)*BS2499),0))</f>
        <v/>
      </c>
      <c r="CT2499">
        <f>AF2499*BA2499</f>
        <v/>
      </c>
      <c r="CU2499">
        <f>AG2499</f>
        <v/>
      </c>
      <c r="CV2499">
        <f>AH2499</f>
        <v/>
      </c>
      <c r="CW2499">
        <f>AI2499</f>
        <v/>
      </c>
      <c r="CX2499">
        <f>AJ2499</f>
        <v/>
      </c>
      <c r="CY2499">
        <f>(((S2499+R2499)*AT2499)/100)</f>
        <v/>
      </c>
      <c r="CZ2499">
        <f>(((S2499+R2499)*AU2499)/100)</f>
        <v/>
      </c>
      <c r="DC2499" t="inlineStr"/>
      <c r="DD2499" t="inlineStr"/>
      <c r="DE2499" t="inlineStr"/>
      <c r="DF2499" t="inlineStr"/>
      <c r="DG2499" t="inlineStr"/>
      <c r="DH2499" t="inlineStr"/>
      <c r="DI2499" t="inlineStr"/>
      <c r="DJ2499" t="inlineStr"/>
      <c r="DK2499" t="inlineStr"/>
      <c r="DL2499" t="inlineStr"/>
      <c r="DM2499" t="inlineStr"/>
      <c r="DN2499" t="n">
        <v>0</v>
      </c>
      <c r="DO2499" t="n">
        <v>0</v>
      </c>
      <c r="DP2499" t="n">
        <v>1</v>
      </c>
      <c r="DQ2499" t="n">
        <v>1</v>
      </c>
      <c r="DU2499" t="n">
        <v>1010</v>
      </c>
      <c r="DV2499" t="inlineStr">
        <is>
          <t>шт.</t>
        </is>
      </c>
      <c r="DW2499" t="inlineStr">
        <is>
          <t>шт.</t>
        </is>
      </c>
      <c r="DX2499" t="n">
        <v>1</v>
      </c>
      <c r="DZ2499" t="inlineStr"/>
      <c r="EA2499" t="inlineStr"/>
      <c r="EB2499" t="inlineStr"/>
      <c r="EC2499" t="inlineStr"/>
      <c r="EE2499" t="n">
        <v>78726000</v>
      </c>
      <c r="EF2499" t="n">
        <v>6</v>
      </c>
      <c r="EG2499" t="inlineStr">
        <is>
          <t>Ремонтно-строительные работы</t>
        </is>
      </c>
      <c r="EH2499" t="n">
        <v>99</v>
      </c>
      <c r="EI2499" t="inlineStr">
        <is>
          <t>Внутренние санитарно-технические работы</t>
        </is>
      </c>
      <c r="EJ2499" t="n">
        <v>1</v>
      </c>
      <c r="EK2499" t="n">
        <v>65007</v>
      </c>
      <c r="EL2499" t="inlineStr">
        <is>
          <t>Внутренние санитарнотехнические работы: смена труб, санприборов, запорной арматуры и другое</t>
        </is>
      </c>
      <c r="EM2499" t="inlineStr">
        <is>
          <t>рФЕР-65</t>
        </is>
      </c>
      <c r="EO2499" t="inlineStr"/>
      <c r="EQ2499" t="n">
        <v>0</v>
      </c>
      <c r="ER2499" t="n">
        <v>42.46</v>
      </c>
      <c r="ES2499" t="n">
        <v>42.46</v>
      </c>
      <c r="ET2499" t="n">
        <v>0</v>
      </c>
      <c r="EU2499" t="n">
        <v>0</v>
      </c>
      <c r="EV2499" t="n">
        <v>0</v>
      </c>
      <c r="EW2499" t="n">
        <v>0</v>
      </c>
      <c r="EX2499" t="n">
        <v>0</v>
      </c>
      <c r="FQ2499" t="n">
        <v>0</v>
      </c>
      <c r="FR2499" t="n">
        <v>0</v>
      </c>
      <c r="FS2499" t="n">
        <v>0</v>
      </c>
      <c r="FX2499" t="n">
        <v>103</v>
      </c>
      <c r="FY2499" t="n">
        <v>52</v>
      </c>
      <c r="GA2499" t="inlineStr"/>
      <c r="GD2499" t="n">
        <v>1</v>
      </c>
      <c r="GF2499" t="n">
        <v>1037232740</v>
      </c>
      <c r="GG2499" t="n">
        <v>2</v>
      </c>
      <c r="GH2499" t="n">
        <v>1</v>
      </c>
      <c r="GI2499" t="n">
        <v>2</v>
      </c>
      <c r="GJ2499" t="n">
        <v>0</v>
      </c>
      <c r="GK2499" t="n">
        <v>0</v>
      </c>
      <c r="GL2499">
        <f>ROUND(IF(AND(BH2499=3,BI2499=3,FS2499&lt;&gt;0),P2499,0),0)</f>
        <v/>
      </c>
      <c r="GM2499">
        <f>ROUND(O2499+X2499+Y2499,0)+GX2499</f>
        <v/>
      </c>
      <c r="GN2499">
        <f>IF(OR(BI2499=0,BI2499=1),GM2499-GX2499,0)</f>
        <v/>
      </c>
      <c r="GO2499">
        <f>IF(BI2499=2,GM2499-GX2499,0)</f>
        <v/>
      </c>
      <c r="GP2499">
        <f>IF(BI2499=4,GM2499-GX2499,0)</f>
        <v/>
      </c>
      <c r="GR2499" t="n">
        <v>0</v>
      </c>
      <c r="GS2499" t="n">
        <v>3</v>
      </c>
      <c r="GT2499" t="n">
        <v>0</v>
      </c>
      <c r="GU2499" t="inlineStr"/>
      <c r="GV2499">
        <f>ROUND((GT2499),2)</f>
        <v/>
      </c>
      <c r="GW2499" t="n">
        <v>1</v>
      </c>
      <c r="GX2499">
        <f>ROUND(HC2499*I2499,0)</f>
        <v/>
      </c>
      <c r="HA2499" t="n">
        <v>0</v>
      </c>
      <c r="HB2499" t="n">
        <v>0</v>
      </c>
      <c r="HC2499">
        <f>GV2499*GW2499</f>
        <v/>
      </c>
      <c r="HE2499" t="inlineStr"/>
      <c r="HF2499" t="inlineStr"/>
      <c r="HM2499" t="inlineStr"/>
      <c r="HN2499" t="inlineStr">
        <is>
          <t>Пр/812-099.2-1</t>
        </is>
      </c>
      <c r="HO2499" t="inlineStr">
        <is>
          <t>Пр/774-099.2</t>
        </is>
      </c>
      <c r="HP2499" t="inlineStr">
        <is>
          <t>Внутренние санитарнотехнические работы: смена труб, санприборов, запорной арматуры и другое</t>
        </is>
      </c>
      <c r="HQ2499" t="inlineStr">
        <is>
          <t>Внутренние санитарнотехнические работы: смена труб, санприборов, запорной арматуры и другое</t>
        </is>
      </c>
      <c r="HS2499" t="n">
        <v>0</v>
      </c>
      <c r="IK2499" t="n">
        <v>0</v>
      </c>
    </row>
    <row r="2500">
      <c r="A2500" t="n">
        <v>18</v>
      </c>
      <c r="B2500" t="n">
        <v>0</v>
      </c>
      <c r="C2500" t="n">
        <v>1082</v>
      </c>
      <c r="E2500" t="inlineStr">
        <is>
          <t>4,4</t>
        </is>
      </c>
      <c r="F2500" t="inlineStr">
        <is>
          <t>302-0062</t>
        </is>
      </c>
      <c r="G2500" t="inlineStr">
        <is>
          <t>Кран шаровый муфтовый Valtec для воды диаметром 15 мм, тип в/в</t>
        </is>
      </c>
      <c r="H2500" t="inlineStr">
        <is>
          <t>шт.</t>
        </is>
      </c>
      <c r="I2500">
        <f>I2496*J2500</f>
        <v/>
      </c>
      <c r="J2500" t="n">
        <v>37.5</v>
      </c>
      <c r="K2500" t="n">
        <v>37.5</v>
      </c>
      <c r="O2500">
        <f>ROUND(CP2500,0)</f>
        <v/>
      </c>
      <c r="P2500">
        <f>ROUND(CQ2500*I2500,0)</f>
        <v/>
      </c>
      <c r="Q2500">
        <f>(ROUND((ROUND(((ET2500)*I2500),0)*BB2500),0)+ROUND((ROUND(((AE2500-(EU2500))*I2500),0)*BS2500),0))</f>
        <v/>
      </c>
      <c r="R2500">
        <f>(ROUND((ROUND(((EU2500)*I2500),0)*BS2500),0)+ROUND((ROUND(((AE2500-(EU2500))*I2500),0)*BS2500),0))</f>
        <v/>
      </c>
      <c r="S2500">
        <f>ROUND(CT2500*I2500,0)</f>
        <v/>
      </c>
      <c r="T2500">
        <f>ROUND(CU2500*I2500,0)</f>
        <v/>
      </c>
      <c r="U2500">
        <f>ROUND(CV2500*I2500,7)</f>
        <v/>
      </c>
      <c r="V2500">
        <f>ROUND(CW2500*I2500,7)</f>
        <v/>
      </c>
      <c r="W2500">
        <f>ROUND(CX2500*I2500,0)</f>
        <v/>
      </c>
      <c r="X2500">
        <f>ROUND(CY2500,0)</f>
        <v/>
      </c>
      <c r="Y2500">
        <f>ROUND(CZ2500,0)</f>
        <v/>
      </c>
      <c r="AA2500" t="n">
        <v>78869116</v>
      </c>
      <c r="AB2500">
        <f>ROUND((AC2500+AD2500+AF2500),2)</f>
        <v/>
      </c>
      <c r="AC2500">
        <f>ROUND((ES2500),2)</f>
        <v/>
      </c>
      <c r="AD2500">
        <f>ROUND((((ET2500)-(EU2500))+AE2500),2)</f>
        <v/>
      </c>
      <c r="AE2500">
        <f>ROUND((EU2500),2)</f>
        <v/>
      </c>
      <c r="AF2500">
        <f>ROUND((EV2500),2)</f>
        <v/>
      </c>
      <c r="AG2500">
        <f>ROUND((AP2500),2)</f>
        <v/>
      </c>
      <c r="AH2500">
        <f>(EW2500)</f>
        <v/>
      </c>
      <c r="AI2500">
        <f>(EX2500)</f>
        <v/>
      </c>
      <c r="AJ2500">
        <f>(AS2500)</f>
        <v/>
      </c>
      <c r="AK2500" t="n">
        <v>28.53</v>
      </c>
      <c r="AL2500" t="n">
        <v>28.53</v>
      </c>
      <c r="AM2500" t="n">
        <v>0</v>
      </c>
      <c r="AN2500" t="n">
        <v>0</v>
      </c>
      <c r="AO2500" t="n">
        <v>0</v>
      </c>
      <c r="AP2500" t="n">
        <v>0</v>
      </c>
      <c r="AQ2500" t="n">
        <v>0</v>
      </c>
      <c r="AR2500" t="n">
        <v>0</v>
      </c>
      <c r="AS2500" t="n">
        <v>0.01</v>
      </c>
      <c r="AT2500" t="n">
        <v>103</v>
      </c>
      <c r="AU2500" t="n">
        <v>52</v>
      </c>
      <c r="AV2500" t="n">
        <v>1</v>
      </c>
      <c r="AW2500" t="n">
        <v>1</v>
      </c>
      <c r="AZ2500" t="n">
        <v>1</v>
      </c>
      <c r="BA2500" t="n">
        <v>1</v>
      </c>
      <c r="BB2500" t="n">
        <v>1</v>
      </c>
      <c r="BC2500" t="n">
        <v>13.47</v>
      </c>
      <c r="BD2500" t="inlineStr"/>
      <c r="BE2500" t="inlineStr"/>
      <c r="BF2500" t="inlineStr"/>
      <c r="BG2500" t="inlineStr"/>
      <c r="BH2500" t="n">
        <v>3</v>
      </c>
      <c r="BI2500" t="n">
        <v>1</v>
      </c>
      <c r="BJ2500" t="inlineStr">
        <is>
          <t>ТССЦ Московской обл., 302-0062, приказ Минстроя России №675/пр от 28.02.2017 № 256/пр</t>
        </is>
      </c>
      <c r="BM2500" t="n">
        <v>65007</v>
      </c>
      <c r="BN2500" t="n">
        <v>0</v>
      </c>
      <c r="BO2500" t="inlineStr">
        <is>
          <t>302-0062</t>
        </is>
      </c>
      <c r="BP2500" t="n">
        <v>1</v>
      </c>
      <c r="BQ2500" t="n">
        <v>6</v>
      </c>
      <c r="BR2500" t="n">
        <v>0</v>
      </c>
      <c r="BS2500" t="n">
        <v>1</v>
      </c>
      <c r="BT2500" t="n">
        <v>1</v>
      </c>
      <c r="BU2500" t="n">
        <v>1</v>
      </c>
      <c r="BV2500" t="n">
        <v>1</v>
      </c>
      <c r="BW2500" t="n">
        <v>1</v>
      </c>
      <c r="BX2500" t="n">
        <v>1</v>
      </c>
      <c r="BY2500" t="inlineStr"/>
      <c r="BZ2500" t="n">
        <v>103</v>
      </c>
      <c r="CA2500" t="n">
        <v>52</v>
      </c>
      <c r="CB2500" t="inlineStr"/>
      <c r="CE2500" t="n">
        <v>12</v>
      </c>
      <c r="CF2500" t="n">
        <v>0</v>
      </c>
      <c r="CG2500" t="n">
        <v>0</v>
      </c>
      <c r="CM2500" t="n">
        <v>0</v>
      </c>
      <c r="CN2500" t="inlineStr"/>
      <c r="CO2500" t="n">
        <v>0</v>
      </c>
      <c r="CP2500">
        <f>(P2500+Q2500+S2500)</f>
        <v/>
      </c>
      <c r="CQ2500">
        <f>AC2500*BC2500</f>
        <v/>
      </c>
      <c r="CR2500">
        <f>(ROUND((ROUND(((ET2500)*1),0)*BB2500),0)+ROUND((ROUND(((AE2500-(EU2500))*1),0)*BS2500),0))</f>
        <v/>
      </c>
      <c r="CS2500">
        <f>(ROUND((ROUND(((EU2500)*1),0)*BS2500),0)+ROUND((ROUND(((AE2500-(EU2500))*1),0)*BS2500),0))</f>
        <v/>
      </c>
      <c r="CT2500">
        <f>AF2500*BA2500</f>
        <v/>
      </c>
      <c r="CU2500">
        <f>AG2500</f>
        <v/>
      </c>
      <c r="CV2500">
        <f>AH2500</f>
        <v/>
      </c>
      <c r="CW2500">
        <f>AI2500</f>
        <v/>
      </c>
      <c r="CX2500">
        <f>AJ2500</f>
        <v/>
      </c>
      <c r="CY2500">
        <f>(((S2500+R2500)*AT2500)/100)</f>
        <v/>
      </c>
      <c r="CZ2500">
        <f>(((S2500+R2500)*AU2500)/100)</f>
        <v/>
      </c>
      <c r="DC2500" t="inlineStr"/>
      <c r="DD2500" t="inlineStr"/>
      <c r="DE2500" t="inlineStr"/>
      <c r="DF2500" t="inlineStr"/>
      <c r="DG2500" t="inlineStr"/>
      <c r="DH2500" t="inlineStr"/>
      <c r="DI2500" t="inlineStr"/>
      <c r="DJ2500" t="inlineStr"/>
      <c r="DK2500" t="inlineStr"/>
      <c r="DL2500" t="inlineStr"/>
      <c r="DM2500" t="inlineStr"/>
      <c r="DN2500" t="n">
        <v>0</v>
      </c>
      <c r="DO2500" t="n">
        <v>0</v>
      </c>
      <c r="DP2500" t="n">
        <v>1</v>
      </c>
      <c r="DQ2500" t="n">
        <v>1</v>
      </c>
      <c r="DU2500" t="n">
        <v>1010</v>
      </c>
      <c r="DV2500" t="inlineStr">
        <is>
          <t>шт.</t>
        </is>
      </c>
      <c r="DW2500" t="inlineStr">
        <is>
          <t>шт.</t>
        </is>
      </c>
      <c r="DX2500" t="n">
        <v>1</v>
      </c>
      <c r="DZ2500" t="inlineStr"/>
      <c r="EA2500" t="inlineStr"/>
      <c r="EB2500" t="inlineStr"/>
      <c r="EC2500" t="inlineStr"/>
      <c r="EE2500" t="n">
        <v>78726000</v>
      </c>
      <c r="EF2500" t="n">
        <v>6</v>
      </c>
      <c r="EG2500" t="inlineStr">
        <is>
          <t>Ремонтно-строительные работы</t>
        </is>
      </c>
      <c r="EH2500" t="n">
        <v>99</v>
      </c>
      <c r="EI2500" t="inlineStr">
        <is>
          <t>Внутренние санитарно-технические работы</t>
        </is>
      </c>
      <c r="EJ2500" t="n">
        <v>1</v>
      </c>
      <c r="EK2500" t="n">
        <v>65007</v>
      </c>
      <c r="EL2500" t="inlineStr">
        <is>
          <t>Внутренние санитарнотехнические работы: смена труб, санприборов, запорной арматуры и другое</t>
        </is>
      </c>
      <c r="EM2500" t="inlineStr">
        <is>
          <t>рФЕР-65</t>
        </is>
      </c>
      <c r="EO2500" t="inlineStr"/>
      <c r="EQ2500" t="n">
        <v>0</v>
      </c>
      <c r="ER2500" t="n">
        <v>28.53</v>
      </c>
      <c r="ES2500" t="n">
        <v>28.53</v>
      </c>
      <c r="ET2500" t="n">
        <v>0</v>
      </c>
      <c r="EU2500" t="n">
        <v>0</v>
      </c>
      <c r="EV2500" t="n">
        <v>0</v>
      </c>
      <c r="EW2500" t="n">
        <v>0</v>
      </c>
      <c r="EX2500" t="n">
        <v>0</v>
      </c>
      <c r="FQ2500" t="n">
        <v>0</v>
      </c>
      <c r="FR2500" t="n">
        <v>0</v>
      </c>
      <c r="FS2500" t="n">
        <v>0</v>
      </c>
      <c r="FX2500" t="n">
        <v>103</v>
      </c>
      <c r="FY2500" t="n">
        <v>52</v>
      </c>
      <c r="GA2500" t="inlineStr"/>
      <c r="GD2500" t="n">
        <v>1</v>
      </c>
      <c r="GF2500" t="n">
        <v>-1687406522</v>
      </c>
      <c r="GG2500" t="n">
        <v>2</v>
      </c>
      <c r="GH2500" t="n">
        <v>1</v>
      </c>
      <c r="GI2500" t="n">
        <v>2</v>
      </c>
      <c r="GJ2500" t="n">
        <v>0</v>
      </c>
      <c r="GK2500" t="n">
        <v>0</v>
      </c>
      <c r="GL2500">
        <f>ROUND(IF(AND(BH2500=3,BI2500=3,FS2500&lt;&gt;0),P2500,0),0)</f>
        <v/>
      </c>
      <c r="GM2500">
        <f>ROUND(O2500+X2500+Y2500,0)+GX2500</f>
        <v/>
      </c>
      <c r="GN2500">
        <f>IF(OR(BI2500=0,BI2500=1),GM2500-GX2500,0)</f>
        <v/>
      </c>
      <c r="GO2500">
        <f>IF(BI2500=2,GM2500-GX2500,0)</f>
        <v/>
      </c>
      <c r="GP2500">
        <f>IF(BI2500=4,GM2500-GX2500,0)</f>
        <v/>
      </c>
      <c r="GR2500" t="n">
        <v>0</v>
      </c>
      <c r="GS2500" t="n">
        <v>3</v>
      </c>
      <c r="GT2500" t="n">
        <v>0</v>
      </c>
      <c r="GU2500" t="inlineStr"/>
      <c r="GV2500">
        <f>ROUND((GT2500),2)</f>
        <v/>
      </c>
      <c r="GW2500" t="n">
        <v>1</v>
      </c>
      <c r="GX2500">
        <f>ROUND(HC2500*I2500,0)</f>
        <v/>
      </c>
      <c r="HA2500" t="n">
        <v>0</v>
      </c>
      <c r="HB2500" t="n">
        <v>0</v>
      </c>
      <c r="HC2500">
        <f>GV2500*GW2500</f>
        <v/>
      </c>
      <c r="HE2500" t="inlineStr"/>
      <c r="HF2500" t="inlineStr"/>
      <c r="HM2500" t="inlineStr"/>
      <c r="HN2500" t="inlineStr">
        <is>
          <t>Пр/812-099.2-1</t>
        </is>
      </c>
      <c r="HO2500" t="inlineStr">
        <is>
          <t>Пр/774-099.2</t>
        </is>
      </c>
      <c r="HP2500" t="inlineStr">
        <is>
          <t>Внутренние санитарнотехнические работы: смена труб, санприборов, запорной арматуры и другое</t>
        </is>
      </c>
      <c r="HQ2500" t="inlineStr">
        <is>
          <t>Внутренние санитарнотехнические работы: смена труб, санприборов, запорной арматуры и другое</t>
        </is>
      </c>
      <c r="HS2500" t="n">
        <v>0</v>
      </c>
      <c r="IK2500" t="n">
        <v>0</v>
      </c>
    </row>
    <row r="2501"/>
    <row r="2502">
      <c r="A2502" s="435" t="n">
        <v>51</v>
      </c>
      <c r="B2502" s="435">
        <f>B2488</f>
        <v/>
      </c>
      <c r="C2502" s="435">
        <f>A2488</f>
        <v/>
      </c>
      <c r="D2502" s="435">
        <f>ROW(A2488)</f>
        <v/>
      </c>
      <c r="E2502" s="435" t="n"/>
      <c r="F2502" s="435">
        <f>IF(F2488&lt;&gt;"",F2488,"")</f>
        <v/>
      </c>
      <c r="G2502" s="435">
        <f>IF(G2488&lt;&gt;"",G2488,"")</f>
        <v/>
      </c>
      <c r="H2502" s="435" t="n">
        <v>0</v>
      </c>
      <c r="I2502" s="435" t="n"/>
      <c r="J2502" s="435" t="n"/>
      <c r="K2502" s="435" t="n"/>
      <c r="L2502" s="435" t="n"/>
      <c r="M2502" s="435" t="n"/>
      <c r="N2502" s="435" t="n"/>
      <c r="O2502" s="435" t="n">
        <v>0</v>
      </c>
      <c r="P2502" s="435" t="n">
        <v>0</v>
      </c>
      <c r="Q2502" s="435" t="n">
        <v>0</v>
      </c>
      <c r="R2502" s="435" t="n">
        <v>0</v>
      </c>
      <c r="S2502" s="435" t="n">
        <v>0</v>
      </c>
      <c r="T2502" s="435" t="n">
        <v>0</v>
      </c>
      <c r="U2502" s="435" t="n">
        <v>0</v>
      </c>
      <c r="V2502" s="435" t="n">
        <v>0</v>
      </c>
      <c r="W2502" s="435" t="n">
        <v>0</v>
      </c>
      <c r="X2502" s="435" t="n">
        <v>0</v>
      </c>
      <c r="Y2502" s="435" t="n">
        <v>0</v>
      </c>
      <c r="Z2502" s="435" t="n"/>
      <c r="AA2502" s="435" t="n"/>
      <c r="AB2502" s="435" t="n"/>
      <c r="AC2502" s="435" t="n"/>
      <c r="AD2502" s="435" t="n"/>
      <c r="AE2502" s="435" t="n"/>
      <c r="AF2502" s="435" t="n"/>
      <c r="AG2502" s="435" t="n"/>
      <c r="AH2502" s="435" t="n"/>
      <c r="AI2502" s="435" t="n"/>
      <c r="AJ2502" s="435" t="n"/>
      <c r="AK2502" s="435" t="n"/>
      <c r="AL2502" s="435" t="n"/>
      <c r="AM2502" s="435" t="n"/>
      <c r="AN2502" s="435" t="n"/>
      <c r="AO2502" s="435">
        <f>ROUND(BX2502,0)</f>
        <v/>
      </c>
      <c r="AP2502" s="435">
        <f>ROUND(BY2502,0)</f>
        <v/>
      </c>
      <c r="AQ2502" s="435">
        <f>ROUND(BZ2502,0)</f>
        <v/>
      </c>
      <c r="AR2502" s="435">
        <f>ROUND(CA2502,0)</f>
        <v/>
      </c>
      <c r="AS2502" s="435">
        <f>ROUND(CB2502,0)</f>
        <v/>
      </c>
      <c r="AT2502" s="435">
        <f>ROUND(CC2502,0)</f>
        <v/>
      </c>
      <c r="AU2502" s="435">
        <f>ROUND(CD2502,0)</f>
        <v/>
      </c>
      <c r="AV2502" s="435">
        <f>ROUND(CE2502,0)</f>
        <v/>
      </c>
      <c r="AW2502" s="435">
        <f>ROUND(CF2502,0)</f>
        <v/>
      </c>
      <c r="AX2502" s="435">
        <f>ROUND(CG2502,0)</f>
        <v/>
      </c>
      <c r="AY2502" s="435">
        <f>ROUND(CH2502,0)</f>
        <v/>
      </c>
      <c r="AZ2502" s="435">
        <f>ROUND(CI2502,0)</f>
        <v/>
      </c>
      <c r="BA2502" s="435">
        <f>ROUND(CJ2502,0)</f>
        <v/>
      </c>
      <c r="BB2502" s="435">
        <f>ROUND(CK2502,0)</f>
        <v/>
      </c>
      <c r="BC2502" s="435">
        <f>ROUND(CL2502,0)</f>
        <v/>
      </c>
      <c r="BD2502" s="435">
        <f>ROUND(CM2502,0)</f>
        <v/>
      </c>
      <c r="BE2502" s="435" t="n"/>
      <c r="BF2502" s="435" t="n"/>
      <c r="BG2502" s="435" t="n"/>
      <c r="BH2502" s="435" t="n"/>
      <c r="BI2502" s="435" t="n"/>
      <c r="BJ2502" s="435" t="n"/>
      <c r="BK2502" s="435" t="n"/>
      <c r="BL2502" s="435" t="n"/>
      <c r="BM2502" s="435" t="n"/>
      <c r="BN2502" s="435" t="n"/>
      <c r="BO2502" s="435" t="n"/>
      <c r="BP2502" s="435" t="n"/>
      <c r="BQ2502" s="435" t="n"/>
      <c r="BR2502" s="435" t="n"/>
      <c r="BS2502" s="435" t="n"/>
      <c r="BT2502" s="435" t="n"/>
      <c r="BU2502" s="435" t="n"/>
      <c r="BV2502" s="435" t="n"/>
      <c r="BW2502" s="435" t="n"/>
      <c r="BX2502" s="435" t="n"/>
      <c r="BY2502" s="435" t="n"/>
      <c r="BZ2502" s="435" t="n"/>
      <c r="CA2502" s="435" t="n"/>
      <c r="CB2502" s="435" t="n"/>
      <c r="CC2502" s="435" t="n"/>
      <c r="CD2502" s="435" t="n"/>
      <c r="CE2502" s="435" t="n"/>
      <c r="CF2502" s="435" t="n"/>
      <c r="CG2502" s="435" t="n"/>
      <c r="CH2502" s="435" t="n"/>
      <c r="CI2502" s="435" t="n"/>
      <c r="CJ2502" s="435" t="n"/>
      <c r="CK2502" s="435" t="n"/>
      <c r="CL2502" s="435" t="n"/>
      <c r="CM2502" s="435" t="n"/>
      <c r="CN2502" s="435" t="n"/>
      <c r="CO2502" s="435" t="n"/>
      <c r="CP2502" s="435" t="n"/>
      <c r="CQ2502" s="435" t="n"/>
      <c r="CR2502" s="435" t="n"/>
      <c r="CS2502" s="435" t="n"/>
      <c r="CT2502" s="435" t="n"/>
      <c r="CU2502" s="435" t="n"/>
      <c r="CV2502" s="435" t="n"/>
      <c r="CW2502" s="435" t="n"/>
      <c r="CX2502" s="435" t="n"/>
      <c r="CY2502" s="435" t="n"/>
      <c r="CZ2502" s="435" t="n"/>
      <c r="DA2502" s="435" t="n"/>
      <c r="DB2502" s="435" t="n"/>
      <c r="DC2502" s="435" t="n"/>
      <c r="DD2502" s="435" t="n"/>
      <c r="DE2502" s="435" t="n"/>
      <c r="DF2502" s="435" t="n"/>
      <c r="DG2502" s="436" t="n"/>
      <c r="DH2502" s="436" t="n"/>
      <c r="DI2502" s="436" t="n"/>
      <c r="DJ2502" s="436" t="n"/>
      <c r="DK2502" s="436" t="n"/>
      <c r="DL2502" s="436" t="n"/>
      <c r="DM2502" s="436" t="n"/>
      <c r="DN2502" s="436" t="n"/>
      <c r="DO2502" s="436" t="n"/>
      <c r="DP2502" s="436" t="n"/>
      <c r="DQ2502" s="436" t="n"/>
      <c r="DR2502" s="436" t="n"/>
      <c r="DS2502" s="436" t="n"/>
      <c r="DT2502" s="436" t="n"/>
      <c r="DU2502" s="436" t="n"/>
      <c r="DV2502" s="436" t="n"/>
      <c r="DW2502" s="436" t="n"/>
      <c r="DX2502" s="436" t="n"/>
      <c r="DY2502" s="436" t="n"/>
      <c r="DZ2502" s="436" t="n"/>
      <c r="EA2502" s="436" t="n"/>
      <c r="EB2502" s="436" t="n"/>
      <c r="EC2502" s="436" t="n"/>
      <c r="ED2502" s="436" t="n"/>
      <c r="EE2502" s="436" t="n"/>
      <c r="EF2502" s="436" t="n"/>
      <c r="EG2502" s="436" t="n"/>
      <c r="EH2502" s="436" t="n"/>
      <c r="EI2502" s="436" t="n"/>
      <c r="EJ2502" s="436" t="n"/>
      <c r="EK2502" s="436" t="n"/>
      <c r="EL2502" s="436" t="n"/>
      <c r="EM2502" s="436" t="n"/>
      <c r="EN2502" s="436" t="n"/>
      <c r="EO2502" s="436" t="n"/>
      <c r="EP2502" s="436" t="n"/>
      <c r="EQ2502" s="436" t="n"/>
      <c r="ER2502" s="436" t="n"/>
      <c r="ES2502" s="436" t="n"/>
      <c r="ET2502" s="436" t="n"/>
      <c r="EU2502" s="436" t="n"/>
      <c r="EV2502" s="436" t="n"/>
      <c r="EW2502" s="436" t="n"/>
      <c r="EX2502" s="436" t="n"/>
      <c r="EY2502" s="436" t="n"/>
      <c r="EZ2502" s="436" t="n"/>
      <c r="FA2502" s="436" t="n"/>
      <c r="FB2502" s="436" t="n"/>
      <c r="FC2502" s="436" t="n"/>
      <c r="FD2502" s="436" t="n"/>
      <c r="FE2502" s="436" t="n"/>
      <c r="FF2502" s="436" t="n"/>
      <c r="FG2502" s="436" t="n"/>
      <c r="FH2502" s="436" t="n"/>
      <c r="FI2502" s="436" t="n"/>
      <c r="FJ2502" s="436" t="n"/>
      <c r="FK2502" s="436" t="n"/>
      <c r="FL2502" s="436" t="n"/>
      <c r="FM2502" s="436" t="n"/>
      <c r="FN2502" s="436" t="n"/>
      <c r="FO2502" s="436" t="n"/>
      <c r="FP2502" s="436" t="n"/>
      <c r="FQ2502" s="436" t="n"/>
      <c r="FR2502" s="436" t="n"/>
      <c r="FS2502" s="436" t="n"/>
      <c r="FT2502" s="436" t="n"/>
      <c r="FU2502" s="436" t="n"/>
      <c r="FV2502" s="436" t="n"/>
      <c r="FW2502" s="436" t="n"/>
      <c r="FX2502" s="436" t="n"/>
      <c r="FY2502" s="436" t="n"/>
      <c r="FZ2502" s="436" t="n"/>
      <c r="GA2502" s="436" t="n"/>
      <c r="GB2502" s="436" t="n"/>
      <c r="GC2502" s="436" t="n"/>
      <c r="GD2502" s="436" t="n"/>
      <c r="GE2502" s="436" t="n"/>
      <c r="GF2502" s="436" t="n"/>
      <c r="GG2502" s="436" t="n"/>
      <c r="GH2502" s="436" t="n"/>
      <c r="GI2502" s="436" t="n"/>
      <c r="GJ2502" s="436" t="n"/>
      <c r="GK2502" s="436" t="n"/>
      <c r="GL2502" s="436" t="n"/>
      <c r="GM2502" s="436" t="n"/>
      <c r="GN2502" s="436" t="n"/>
      <c r="GO2502" s="436" t="n"/>
      <c r="GP2502" s="436" t="n"/>
      <c r="GQ2502" s="436" t="n"/>
      <c r="GR2502" s="436" t="n"/>
      <c r="GS2502" s="436" t="n"/>
      <c r="GT2502" s="436" t="n"/>
      <c r="GU2502" s="436" t="n"/>
      <c r="GV2502" s="436" t="n"/>
      <c r="GW2502" s="436" t="n"/>
      <c r="GX2502" s="436" t="n">
        <v>0</v>
      </c>
    </row>
    <row r="2503"/>
    <row r="2504">
      <c r="A2504" s="437" t="n">
        <v>50</v>
      </c>
      <c r="B2504" s="437" t="n">
        <v>0</v>
      </c>
      <c r="C2504" s="437" t="n">
        <v>0</v>
      </c>
      <c r="D2504" s="437" t="n">
        <v>1</v>
      </c>
      <c r="E2504" s="437" t="n">
        <v>201</v>
      </c>
      <c r="F2504" s="437">
        <f>ROUND(Source!O2502,O2504)</f>
        <v/>
      </c>
      <c r="G2504" s="437" t="inlineStr">
        <is>
          <t>ПЗ</t>
        </is>
      </c>
      <c r="H2504" s="437" t="inlineStr">
        <is>
          <t>Прямые затраты</t>
        </is>
      </c>
      <c r="I2504" s="437" t="n"/>
      <c r="J2504" s="437" t="n"/>
      <c r="K2504" s="437" t="n">
        <v>201</v>
      </c>
      <c r="L2504" s="437" t="n">
        <v>1</v>
      </c>
      <c r="M2504" s="437" t="n">
        <v>3</v>
      </c>
      <c r="N2504" s="437" t="inlineStr"/>
      <c r="O2504" s="437" t="n">
        <v>0</v>
      </c>
      <c r="P2504" s="437" t="n"/>
      <c r="Q2504" s="437" t="n"/>
      <c r="R2504" s="437" t="n"/>
      <c r="S2504" s="437" t="n"/>
      <c r="T2504" s="437" t="n"/>
      <c r="U2504" s="437" t="n"/>
      <c r="V2504" s="437" t="n"/>
      <c r="W2504" s="437" t="n">
        <v>0</v>
      </c>
      <c r="X2504" s="437" t="n">
        <v>1</v>
      </c>
      <c r="Y2504" s="437" t="n">
        <v>0</v>
      </c>
      <c r="Z2504" s="437" t="n"/>
      <c r="AA2504" s="437" t="n"/>
      <c r="AB2504" s="437" t="n"/>
    </row>
    <row r="2505">
      <c r="A2505" s="437" t="n">
        <v>50</v>
      </c>
      <c r="B2505" s="437" t="n">
        <v>0</v>
      </c>
      <c r="C2505" s="437" t="n">
        <v>0</v>
      </c>
      <c r="D2505" s="437" t="n">
        <v>1</v>
      </c>
      <c r="E2505" s="437" t="n">
        <v>202</v>
      </c>
      <c r="F2505" s="437">
        <f>ROUND(Source!P2502,O2505)</f>
        <v/>
      </c>
      <c r="G2505" s="437" t="inlineStr">
        <is>
          <t>СтМатОб</t>
        </is>
      </c>
      <c r="H2505" s="437" t="inlineStr">
        <is>
          <t>Стоимость материальных ресурсов (всего)</t>
        </is>
      </c>
      <c r="I2505" s="437" t="n"/>
      <c r="J2505" s="437" t="n"/>
      <c r="K2505" s="437" t="n">
        <v>202</v>
      </c>
      <c r="L2505" s="437" t="n">
        <v>2</v>
      </c>
      <c r="M2505" s="437" t="n">
        <v>3</v>
      </c>
      <c r="N2505" s="437" t="inlineStr"/>
      <c r="O2505" s="437" t="n">
        <v>0</v>
      </c>
      <c r="P2505" s="437" t="n"/>
      <c r="Q2505" s="437" t="n"/>
      <c r="R2505" s="437" t="n"/>
      <c r="S2505" s="437" t="n"/>
      <c r="T2505" s="437" t="n"/>
      <c r="U2505" s="437" t="n"/>
      <c r="V2505" s="437" t="n"/>
      <c r="W2505" s="437" t="n">
        <v>0</v>
      </c>
      <c r="X2505" s="437" t="n">
        <v>1</v>
      </c>
      <c r="Y2505" s="437" t="n">
        <v>0</v>
      </c>
      <c r="Z2505" s="437" t="n"/>
      <c r="AA2505" s="437" t="n"/>
      <c r="AB2505" s="437" t="n"/>
    </row>
    <row r="2506">
      <c r="A2506" s="437" t="n">
        <v>50</v>
      </c>
      <c r="B2506" s="437" t="n">
        <v>0</v>
      </c>
      <c r="C2506" s="437" t="n">
        <v>0</v>
      </c>
      <c r="D2506" s="437" t="n">
        <v>1</v>
      </c>
      <c r="E2506" s="437" t="n">
        <v>222</v>
      </c>
      <c r="F2506" s="437">
        <f>ROUND(Source!AO2502,O2506)</f>
        <v/>
      </c>
      <c r="G2506" s="437" t="inlineStr">
        <is>
          <t>СтМатОбЗак</t>
        </is>
      </c>
      <c r="H2506" s="437" t="inlineStr">
        <is>
          <t>Стоимость материалов и оборудования заказчика</t>
        </is>
      </c>
      <c r="I2506" s="437" t="n"/>
      <c r="J2506" s="437" t="n"/>
      <c r="K2506" s="437" t="n">
        <v>222</v>
      </c>
      <c r="L2506" s="437" t="n">
        <v>3</v>
      </c>
      <c r="M2506" s="437" t="n">
        <v>3</v>
      </c>
      <c r="N2506" s="437" t="inlineStr"/>
      <c r="O2506" s="437" t="n">
        <v>0</v>
      </c>
      <c r="P2506" s="437" t="n"/>
      <c r="Q2506" s="437" t="n"/>
      <c r="R2506" s="437" t="n"/>
      <c r="S2506" s="437" t="n"/>
      <c r="T2506" s="437" t="n"/>
      <c r="U2506" s="437" t="n"/>
      <c r="V2506" s="437" t="n"/>
      <c r="W2506" s="437" t="n">
        <v>0</v>
      </c>
      <c r="X2506" s="437" t="n">
        <v>1</v>
      </c>
      <c r="Y2506" s="437" t="n">
        <v>0</v>
      </c>
      <c r="Z2506" s="437" t="n"/>
      <c r="AA2506" s="437" t="n"/>
      <c r="AB2506" s="437" t="n"/>
    </row>
    <row r="2507">
      <c r="A2507" s="437" t="n">
        <v>50</v>
      </c>
      <c r="B2507" s="437" t="n">
        <v>0</v>
      </c>
      <c r="C2507" s="437" t="n">
        <v>0</v>
      </c>
      <c r="D2507" s="437" t="n">
        <v>1</v>
      </c>
      <c r="E2507" s="437" t="n">
        <v>225</v>
      </c>
      <c r="F2507" s="437">
        <f>ROUND(Source!AV2502,O2507)</f>
        <v/>
      </c>
      <c r="G2507" s="437" t="inlineStr">
        <is>
          <t>СтМатОбПод</t>
        </is>
      </c>
      <c r="H2507" s="437" t="inlineStr">
        <is>
          <t>Стоимость материалов и оборудования подрядчика</t>
        </is>
      </c>
      <c r="I2507" s="437" t="n"/>
      <c r="J2507" s="437" t="n"/>
      <c r="K2507" s="437" t="n">
        <v>225</v>
      </c>
      <c r="L2507" s="437" t="n">
        <v>4</v>
      </c>
      <c r="M2507" s="437" t="n">
        <v>3</v>
      </c>
      <c r="N2507" s="437" t="inlineStr"/>
      <c r="O2507" s="437" t="n">
        <v>0</v>
      </c>
      <c r="P2507" s="437" t="n"/>
      <c r="Q2507" s="437" t="n"/>
      <c r="R2507" s="437" t="n"/>
      <c r="S2507" s="437" t="n"/>
      <c r="T2507" s="437" t="n"/>
      <c r="U2507" s="437" t="n"/>
      <c r="V2507" s="437" t="n"/>
      <c r="W2507" s="437" t="n">
        <v>0</v>
      </c>
      <c r="X2507" s="437" t="n">
        <v>1</v>
      </c>
      <c r="Y2507" s="437" t="n">
        <v>0</v>
      </c>
      <c r="Z2507" s="437" t="n"/>
      <c r="AA2507" s="437" t="n"/>
      <c r="AB2507" s="437" t="n"/>
    </row>
    <row r="2508">
      <c r="A2508" s="437" t="n">
        <v>50</v>
      </c>
      <c r="B2508" s="437" t="n">
        <v>0</v>
      </c>
      <c r="C2508" s="437" t="n">
        <v>0</v>
      </c>
      <c r="D2508" s="437" t="n">
        <v>1</v>
      </c>
      <c r="E2508" s="437" t="n">
        <v>226</v>
      </c>
      <c r="F2508" s="437">
        <f>ROUND(Source!AW2502,O2508)</f>
        <v/>
      </c>
      <c r="G2508" s="437" t="inlineStr">
        <is>
          <t>СтМат</t>
        </is>
      </c>
      <c r="H2508" s="437" t="inlineStr">
        <is>
          <t>Стоимость материалов (всего)</t>
        </is>
      </c>
      <c r="I2508" s="437" t="n"/>
      <c r="J2508" s="437" t="n"/>
      <c r="K2508" s="437" t="n">
        <v>226</v>
      </c>
      <c r="L2508" s="437" t="n">
        <v>5</v>
      </c>
      <c r="M2508" s="437" t="n">
        <v>3</v>
      </c>
      <c r="N2508" s="437" t="inlineStr"/>
      <c r="O2508" s="437" t="n">
        <v>0</v>
      </c>
      <c r="P2508" s="437" t="n"/>
      <c r="Q2508" s="437" t="n"/>
      <c r="R2508" s="437" t="n"/>
      <c r="S2508" s="437" t="n"/>
      <c r="T2508" s="437" t="n"/>
      <c r="U2508" s="437" t="n"/>
      <c r="V2508" s="437" t="n"/>
      <c r="W2508" s="437" t="n">
        <v>0</v>
      </c>
      <c r="X2508" s="437" t="n">
        <v>1</v>
      </c>
      <c r="Y2508" s="437" t="n">
        <v>0</v>
      </c>
      <c r="Z2508" s="437" t="n"/>
      <c r="AA2508" s="437" t="n"/>
      <c r="AB2508" s="437" t="n"/>
    </row>
    <row r="2509">
      <c r="A2509" s="437" t="n">
        <v>50</v>
      </c>
      <c r="B2509" s="437" t="n">
        <v>0</v>
      </c>
      <c r="C2509" s="437" t="n">
        <v>0</v>
      </c>
      <c r="D2509" s="437" t="n">
        <v>1</v>
      </c>
      <c r="E2509" s="437" t="n">
        <v>227</v>
      </c>
      <c r="F2509" s="437">
        <f>ROUND(Source!AX2502,O2509)</f>
        <v/>
      </c>
      <c r="G2509" s="437" t="inlineStr">
        <is>
          <t>СтМатЗак</t>
        </is>
      </c>
      <c r="H2509" s="437" t="inlineStr">
        <is>
          <t>Стоимость материалов заказчика</t>
        </is>
      </c>
      <c r="I2509" s="437" t="n"/>
      <c r="J2509" s="437" t="n"/>
      <c r="K2509" s="437" t="n">
        <v>227</v>
      </c>
      <c r="L2509" s="437" t="n">
        <v>6</v>
      </c>
      <c r="M2509" s="437" t="n">
        <v>3</v>
      </c>
      <c r="N2509" s="437" t="inlineStr"/>
      <c r="O2509" s="437" t="n">
        <v>0</v>
      </c>
      <c r="P2509" s="437" t="n"/>
      <c r="Q2509" s="437" t="n"/>
      <c r="R2509" s="437" t="n"/>
      <c r="S2509" s="437" t="n"/>
      <c r="T2509" s="437" t="n"/>
      <c r="U2509" s="437" t="n"/>
      <c r="V2509" s="437" t="n"/>
      <c r="W2509" s="437" t="n">
        <v>0</v>
      </c>
      <c r="X2509" s="437" t="n">
        <v>1</v>
      </c>
      <c r="Y2509" s="437" t="n">
        <v>0</v>
      </c>
      <c r="Z2509" s="437" t="n"/>
      <c r="AA2509" s="437" t="n"/>
      <c r="AB2509" s="437" t="n"/>
    </row>
    <row r="2510">
      <c r="A2510" s="437" t="n">
        <v>50</v>
      </c>
      <c r="B2510" s="437" t="n">
        <v>0</v>
      </c>
      <c r="C2510" s="437" t="n">
        <v>0</v>
      </c>
      <c r="D2510" s="437" t="n">
        <v>1</v>
      </c>
      <c r="E2510" s="437" t="n">
        <v>228</v>
      </c>
      <c r="F2510" s="437">
        <f>ROUND(Source!AY2502,O2510)</f>
        <v/>
      </c>
      <c r="G2510" s="437" t="inlineStr">
        <is>
          <t>СтМатПод</t>
        </is>
      </c>
      <c r="H2510" s="437" t="inlineStr">
        <is>
          <t>Стоимость материалов подрядчика</t>
        </is>
      </c>
      <c r="I2510" s="437" t="n"/>
      <c r="J2510" s="437" t="n"/>
      <c r="K2510" s="437" t="n">
        <v>228</v>
      </c>
      <c r="L2510" s="437" t="n">
        <v>7</v>
      </c>
      <c r="M2510" s="437" t="n">
        <v>3</v>
      </c>
      <c r="N2510" s="437" t="inlineStr"/>
      <c r="O2510" s="437" t="n">
        <v>0</v>
      </c>
      <c r="P2510" s="437" t="n"/>
      <c r="Q2510" s="437" t="n"/>
      <c r="R2510" s="437" t="n"/>
      <c r="S2510" s="437" t="n"/>
      <c r="T2510" s="437" t="n"/>
      <c r="U2510" s="437" t="n"/>
      <c r="V2510" s="437" t="n"/>
      <c r="W2510" s="437" t="n">
        <v>0</v>
      </c>
      <c r="X2510" s="437" t="n">
        <v>1</v>
      </c>
      <c r="Y2510" s="437" t="n">
        <v>0</v>
      </c>
      <c r="Z2510" s="437" t="n"/>
      <c r="AA2510" s="437" t="n"/>
      <c r="AB2510" s="437" t="n"/>
    </row>
    <row r="2511">
      <c r="A2511" s="437" t="n">
        <v>50</v>
      </c>
      <c r="B2511" s="437" t="n">
        <v>0</v>
      </c>
      <c r="C2511" s="437" t="n">
        <v>0</v>
      </c>
      <c r="D2511" s="437" t="n">
        <v>1</v>
      </c>
      <c r="E2511" s="437" t="n">
        <v>216</v>
      </c>
      <c r="F2511" s="437">
        <f>ROUND(Source!AP2502,O2511)</f>
        <v/>
      </c>
      <c r="G2511" s="437" t="inlineStr">
        <is>
          <t>Оборуд</t>
        </is>
      </c>
      <c r="H2511" s="437" t="inlineStr">
        <is>
          <t>Стоимость оборудования (всего)</t>
        </is>
      </c>
      <c r="I2511" s="437" t="n"/>
      <c r="J2511" s="437" t="n"/>
      <c r="K2511" s="437" t="n">
        <v>216</v>
      </c>
      <c r="L2511" s="437" t="n">
        <v>8</v>
      </c>
      <c r="M2511" s="437" t="n">
        <v>3</v>
      </c>
      <c r="N2511" s="437" t="inlineStr"/>
      <c r="O2511" s="437" t="n">
        <v>0</v>
      </c>
      <c r="P2511" s="437" t="n"/>
      <c r="Q2511" s="437" t="n"/>
      <c r="R2511" s="437" t="n"/>
      <c r="S2511" s="437" t="n"/>
      <c r="T2511" s="437" t="n"/>
      <c r="U2511" s="437" t="n"/>
      <c r="V2511" s="437" t="n"/>
      <c r="W2511" s="437" t="n">
        <v>0</v>
      </c>
      <c r="X2511" s="437" t="n">
        <v>1</v>
      </c>
      <c r="Y2511" s="437" t="n">
        <v>0</v>
      </c>
      <c r="Z2511" s="437" t="n"/>
      <c r="AA2511" s="437" t="n"/>
      <c r="AB2511" s="437" t="n"/>
    </row>
    <row r="2512">
      <c r="A2512" s="437" t="n">
        <v>50</v>
      </c>
      <c r="B2512" s="437" t="n">
        <v>0</v>
      </c>
      <c r="C2512" s="437" t="n">
        <v>0</v>
      </c>
      <c r="D2512" s="437" t="n">
        <v>1</v>
      </c>
      <c r="E2512" s="437" t="n">
        <v>223</v>
      </c>
      <c r="F2512" s="437">
        <f>ROUND(Source!AQ2502,O2512)</f>
        <v/>
      </c>
      <c r="G2512" s="437" t="inlineStr">
        <is>
          <t>ОборудЗак</t>
        </is>
      </c>
      <c r="H2512" s="437" t="inlineStr">
        <is>
          <t>Стоимость оборудования заказчика</t>
        </is>
      </c>
      <c r="I2512" s="437" t="n"/>
      <c r="J2512" s="437" t="n"/>
      <c r="K2512" s="437" t="n">
        <v>223</v>
      </c>
      <c r="L2512" s="437" t="n">
        <v>9</v>
      </c>
      <c r="M2512" s="437" t="n">
        <v>3</v>
      </c>
      <c r="N2512" s="437" t="inlineStr"/>
      <c r="O2512" s="437" t="n">
        <v>0</v>
      </c>
      <c r="P2512" s="437" t="n"/>
      <c r="Q2512" s="437" t="n"/>
      <c r="R2512" s="437" t="n"/>
      <c r="S2512" s="437" t="n"/>
      <c r="T2512" s="437" t="n"/>
      <c r="U2512" s="437" t="n"/>
      <c r="V2512" s="437" t="n"/>
      <c r="W2512" s="437" t="n">
        <v>0</v>
      </c>
      <c r="X2512" s="437" t="n">
        <v>1</v>
      </c>
      <c r="Y2512" s="437" t="n">
        <v>0</v>
      </c>
      <c r="Z2512" s="437" t="n"/>
      <c r="AA2512" s="437" t="n"/>
      <c r="AB2512" s="437" t="n"/>
    </row>
    <row r="2513">
      <c r="A2513" s="437" t="n">
        <v>50</v>
      </c>
      <c r="B2513" s="437" t="n">
        <v>0</v>
      </c>
      <c r="C2513" s="437" t="n">
        <v>0</v>
      </c>
      <c r="D2513" s="437" t="n">
        <v>1</v>
      </c>
      <c r="E2513" s="437" t="n">
        <v>229</v>
      </c>
      <c r="F2513" s="437">
        <f>ROUND(Source!AZ2502,O2513)</f>
        <v/>
      </c>
      <c r="G2513" s="437" t="inlineStr">
        <is>
          <t>ОборудПод</t>
        </is>
      </c>
      <c r="H2513" s="437" t="inlineStr">
        <is>
          <t>Стоимость оборудования подрядчика</t>
        </is>
      </c>
      <c r="I2513" s="437" t="n"/>
      <c r="J2513" s="437" t="n"/>
      <c r="K2513" s="437" t="n">
        <v>229</v>
      </c>
      <c r="L2513" s="437" t="n">
        <v>10</v>
      </c>
      <c r="M2513" s="437" t="n">
        <v>3</v>
      </c>
      <c r="N2513" s="437" t="inlineStr"/>
      <c r="O2513" s="437" t="n">
        <v>0</v>
      </c>
      <c r="P2513" s="437" t="n"/>
      <c r="Q2513" s="437" t="n"/>
      <c r="R2513" s="437" t="n"/>
      <c r="S2513" s="437" t="n"/>
      <c r="T2513" s="437" t="n"/>
      <c r="U2513" s="437" t="n"/>
      <c r="V2513" s="437" t="n"/>
      <c r="W2513" s="437" t="n">
        <v>0</v>
      </c>
      <c r="X2513" s="437" t="n">
        <v>1</v>
      </c>
      <c r="Y2513" s="437" t="n">
        <v>0</v>
      </c>
      <c r="Z2513" s="437" t="n"/>
      <c r="AA2513" s="437" t="n"/>
      <c r="AB2513" s="437" t="n"/>
    </row>
    <row r="2514">
      <c r="A2514" s="437" t="n">
        <v>50</v>
      </c>
      <c r="B2514" s="437" t="n">
        <v>0</v>
      </c>
      <c r="C2514" s="437" t="n">
        <v>0</v>
      </c>
      <c r="D2514" s="437" t="n">
        <v>1</v>
      </c>
      <c r="E2514" s="437" t="n">
        <v>203</v>
      </c>
      <c r="F2514" s="437">
        <f>ROUND(Source!Q2502,O2514)</f>
        <v/>
      </c>
      <c r="G2514" s="437" t="inlineStr">
        <is>
          <t>ЭММ</t>
        </is>
      </c>
      <c r="H2514" s="437" t="inlineStr">
        <is>
          <t>Эксплуатация машин</t>
        </is>
      </c>
      <c r="I2514" s="437" t="n"/>
      <c r="J2514" s="437" t="n"/>
      <c r="K2514" s="437" t="n">
        <v>203</v>
      </c>
      <c r="L2514" s="437" t="n">
        <v>11</v>
      </c>
      <c r="M2514" s="437" t="n">
        <v>3</v>
      </c>
      <c r="N2514" s="437" t="inlineStr"/>
      <c r="O2514" s="437" t="n">
        <v>0</v>
      </c>
      <c r="P2514" s="437" t="n"/>
      <c r="Q2514" s="437" t="n"/>
      <c r="R2514" s="437" t="n"/>
      <c r="S2514" s="437" t="n"/>
      <c r="T2514" s="437" t="n"/>
      <c r="U2514" s="437" t="n"/>
      <c r="V2514" s="437" t="n"/>
      <c r="W2514" s="437" t="n">
        <v>0</v>
      </c>
      <c r="X2514" s="437" t="n">
        <v>1</v>
      </c>
      <c r="Y2514" s="437" t="n">
        <v>0</v>
      </c>
      <c r="Z2514" s="437" t="n"/>
      <c r="AA2514" s="437" t="n"/>
      <c r="AB2514" s="437" t="n"/>
    </row>
    <row r="2515">
      <c r="A2515" s="437" t="n">
        <v>50</v>
      </c>
      <c r="B2515" s="437" t="n">
        <v>0</v>
      </c>
      <c r="C2515" s="437" t="n">
        <v>0</v>
      </c>
      <c r="D2515" s="437" t="n">
        <v>1</v>
      </c>
      <c r="E2515" s="437" t="n">
        <v>231</v>
      </c>
      <c r="F2515" s="437">
        <f>ROUND(Source!BB2502,O2515)</f>
        <v/>
      </c>
      <c r="G2515" s="437" t="inlineStr">
        <is>
          <t>ЭММсНРиСП</t>
        </is>
      </c>
      <c r="H2515" s="437" t="inlineStr">
        <is>
          <t>Эксплуатация машин по ТСН-2001.16</t>
        </is>
      </c>
      <c r="I2515" s="437" t="n"/>
      <c r="J2515" s="437" t="n"/>
      <c r="K2515" s="437" t="n">
        <v>231</v>
      </c>
      <c r="L2515" s="437" t="n">
        <v>12</v>
      </c>
      <c r="M2515" s="437" t="n">
        <v>3</v>
      </c>
      <c r="N2515" s="437" t="inlineStr"/>
      <c r="O2515" s="437" t="n">
        <v>0</v>
      </c>
      <c r="P2515" s="437" t="n"/>
      <c r="Q2515" s="437" t="n"/>
      <c r="R2515" s="437" t="n"/>
      <c r="S2515" s="437" t="n"/>
      <c r="T2515" s="437" t="n"/>
      <c r="U2515" s="437" t="n"/>
      <c r="V2515" s="437" t="n"/>
      <c r="W2515" s="437" t="n">
        <v>0</v>
      </c>
      <c r="X2515" s="437" t="n">
        <v>1</v>
      </c>
      <c r="Y2515" s="437" t="n">
        <v>0</v>
      </c>
      <c r="Z2515" s="437" t="n"/>
      <c r="AA2515" s="437" t="n"/>
      <c r="AB2515" s="437" t="n"/>
    </row>
    <row r="2516">
      <c r="A2516" s="437" t="n">
        <v>50</v>
      </c>
      <c r="B2516" s="437" t="n">
        <v>0</v>
      </c>
      <c r="C2516" s="437" t="n">
        <v>0</v>
      </c>
      <c r="D2516" s="437" t="n">
        <v>1</v>
      </c>
      <c r="E2516" s="437" t="n">
        <v>204</v>
      </c>
      <c r="F2516" s="437">
        <f>ROUND(Source!R2502,O2516)</f>
        <v/>
      </c>
      <c r="G2516" s="437" t="inlineStr">
        <is>
          <t>ЗПМ</t>
        </is>
      </c>
      <c r="H2516" s="437" t="inlineStr">
        <is>
          <t>ЗП машинистов</t>
        </is>
      </c>
      <c r="I2516" s="437" t="n"/>
      <c r="J2516" s="437" t="n"/>
      <c r="K2516" s="437" t="n">
        <v>204</v>
      </c>
      <c r="L2516" s="437" t="n">
        <v>13</v>
      </c>
      <c r="M2516" s="437" t="n">
        <v>3</v>
      </c>
      <c r="N2516" s="437" t="inlineStr"/>
      <c r="O2516" s="437" t="n">
        <v>0</v>
      </c>
      <c r="P2516" s="437" t="n"/>
      <c r="Q2516" s="437" t="n"/>
      <c r="R2516" s="437" t="n"/>
      <c r="S2516" s="437" t="n"/>
      <c r="T2516" s="437" t="n"/>
      <c r="U2516" s="437" t="n"/>
      <c r="V2516" s="437" t="n"/>
      <c r="W2516" s="437" t="n">
        <v>0</v>
      </c>
      <c r="X2516" s="437" t="n">
        <v>1</v>
      </c>
      <c r="Y2516" s="437" t="n">
        <v>0</v>
      </c>
      <c r="Z2516" s="437" t="n"/>
      <c r="AA2516" s="437" t="n"/>
      <c r="AB2516" s="437" t="n"/>
    </row>
    <row r="2517">
      <c r="A2517" s="437" t="n">
        <v>50</v>
      </c>
      <c r="B2517" s="437" t="n">
        <v>0</v>
      </c>
      <c r="C2517" s="437" t="n">
        <v>0</v>
      </c>
      <c r="D2517" s="437" t="n">
        <v>1</v>
      </c>
      <c r="E2517" s="437" t="n">
        <v>205</v>
      </c>
      <c r="F2517" s="437">
        <f>ROUND(Source!S2502,O2517)</f>
        <v/>
      </c>
      <c r="G2517" s="437" t="inlineStr">
        <is>
          <t>ОЗП</t>
        </is>
      </c>
      <c r="H2517" s="437" t="inlineStr">
        <is>
          <t>Основная ЗП рабочих</t>
        </is>
      </c>
      <c r="I2517" s="437" t="n"/>
      <c r="J2517" s="437" t="n"/>
      <c r="K2517" s="437" t="n">
        <v>205</v>
      </c>
      <c r="L2517" s="437" t="n">
        <v>14</v>
      </c>
      <c r="M2517" s="437" t="n">
        <v>3</v>
      </c>
      <c r="N2517" s="437" t="inlineStr"/>
      <c r="O2517" s="437" t="n">
        <v>0</v>
      </c>
      <c r="P2517" s="437" t="n"/>
      <c r="Q2517" s="437" t="n"/>
      <c r="R2517" s="437" t="n"/>
      <c r="S2517" s="437" t="n"/>
      <c r="T2517" s="437" t="n"/>
      <c r="U2517" s="437" t="n"/>
      <c r="V2517" s="437" t="n"/>
      <c r="W2517" s="437" t="n">
        <v>0</v>
      </c>
      <c r="X2517" s="437" t="n">
        <v>1</v>
      </c>
      <c r="Y2517" s="437" t="n">
        <v>0</v>
      </c>
      <c r="Z2517" s="437" t="n"/>
      <c r="AA2517" s="437" t="n"/>
      <c r="AB2517" s="437" t="n"/>
    </row>
    <row r="2518">
      <c r="A2518" s="437" t="n">
        <v>50</v>
      </c>
      <c r="B2518" s="437" t="n">
        <v>0</v>
      </c>
      <c r="C2518" s="437" t="n">
        <v>0</v>
      </c>
      <c r="D2518" s="437" t="n">
        <v>1</v>
      </c>
      <c r="E2518" s="437" t="n">
        <v>232</v>
      </c>
      <c r="F2518" s="437">
        <f>ROUND(Source!BC2502,O2518)</f>
        <v/>
      </c>
      <c r="G2518" s="437" t="inlineStr">
        <is>
          <t>ОЗПсНРиСП</t>
        </is>
      </c>
      <c r="H2518" s="437" t="inlineStr">
        <is>
          <t>Основная ЗП рабочих по ТСН-2001.16</t>
        </is>
      </c>
      <c r="I2518" s="437" t="n"/>
      <c r="J2518" s="437" t="n"/>
      <c r="K2518" s="437" t="n">
        <v>232</v>
      </c>
      <c r="L2518" s="437" t="n">
        <v>15</v>
      </c>
      <c r="M2518" s="437" t="n">
        <v>3</v>
      </c>
      <c r="N2518" s="437" t="inlineStr"/>
      <c r="O2518" s="437" t="n">
        <v>0</v>
      </c>
      <c r="P2518" s="437" t="n"/>
      <c r="Q2518" s="437" t="n"/>
      <c r="R2518" s="437" t="n"/>
      <c r="S2518" s="437" t="n"/>
      <c r="T2518" s="437" t="n"/>
      <c r="U2518" s="437" t="n"/>
      <c r="V2518" s="437" t="n"/>
      <c r="W2518" s="437" t="n">
        <v>0</v>
      </c>
      <c r="X2518" s="437" t="n">
        <v>1</v>
      </c>
      <c r="Y2518" s="437" t="n">
        <v>0</v>
      </c>
      <c r="Z2518" s="437" t="n"/>
      <c r="AA2518" s="437" t="n"/>
      <c r="AB2518" s="437" t="n"/>
    </row>
    <row r="2519">
      <c r="A2519" s="437" t="n">
        <v>50</v>
      </c>
      <c r="B2519" s="437" t="n">
        <v>0</v>
      </c>
      <c r="C2519" s="437" t="n">
        <v>0</v>
      </c>
      <c r="D2519" s="437" t="n">
        <v>1</v>
      </c>
      <c r="E2519" s="437" t="n">
        <v>214</v>
      </c>
      <c r="F2519" s="437">
        <f>ROUND(Source!AS2502,O2519)</f>
        <v/>
      </c>
      <c r="G2519" s="437" t="inlineStr">
        <is>
          <t>Строит</t>
        </is>
      </c>
      <c r="H2519" s="437" t="inlineStr">
        <is>
          <t>Строительные работы с НР и СП</t>
        </is>
      </c>
      <c r="I2519" s="437" t="n"/>
      <c r="J2519" s="437" t="n"/>
      <c r="K2519" s="437" t="n">
        <v>214</v>
      </c>
      <c r="L2519" s="437" t="n">
        <v>16</v>
      </c>
      <c r="M2519" s="437" t="n">
        <v>3</v>
      </c>
      <c r="N2519" s="437" t="inlineStr"/>
      <c r="O2519" s="437" t="n">
        <v>0</v>
      </c>
      <c r="P2519" s="437" t="n"/>
      <c r="Q2519" s="437" t="n"/>
      <c r="R2519" s="437" t="n"/>
      <c r="S2519" s="437" t="n"/>
      <c r="T2519" s="437" t="n"/>
      <c r="U2519" s="437" t="n"/>
      <c r="V2519" s="437" t="n"/>
      <c r="W2519" s="437" t="n">
        <v>0</v>
      </c>
      <c r="X2519" s="437" t="n">
        <v>1</v>
      </c>
      <c r="Y2519" s="437" t="n">
        <v>0</v>
      </c>
      <c r="Z2519" s="437" t="n"/>
      <c r="AA2519" s="437" t="n"/>
      <c r="AB2519" s="437" t="n"/>
    </row>
    <row r="2520">
      <c r="A2520" s="437" t="n">
        <v>50</v>
      </c>
      <c r="B2520" s="437" t="n">
        <v>0</v>
      </c>
      <c r="C2520" s="437" t="n">
        <v>0</v>
      </c>
      <c r="D2520" s="437" t="n">
        <v>1</v>
      </c>
      <c r="E2520" s="437" t="n">
        <v>215</v>
      </c>
      <c r="F2520" s="437">
        <f>ROUND(Source!AT2502,O2520)</f>
        <v/>
      </c>
      <c r="G2520" s="437" t="inlineStr">
        <is>
          <t>Монтаж</t>
        </is>
      </c>
      <c r="H2520" s="437" t="inlineStr">
        <is>
          <t>Монтажные работы с НР и СП</t>
        </is>
      </c>
      <c r="I2520" s="437" t="n"/>
      <c r="J2520" s="437" t="n"/>
      <c r="K2520" s="437" t="n">
        <v>215</v>
      </c>
      <c r="L2520" s="437" t="n">
        <v>17</v>
      </c>
      <c r="M2520" s="437" t="n">
        <v>3</v>
      </c>
      <c r="N2520" s="437" t="inlineStr"/>
      <c r="O2520" s="437" t="n">
        <v>0</v>
      </c>
      <c r="P2520" s="437" t="n"/>
      <c r="Q2520" s="437" t="n"/>
      <c r="R2520" s="437" t="n"/>
      <c r="S2520" s="437" t="n"/>
      <c r="T2520" s="437" t="n"/>
      <c r="U2520" s="437" t="n"/>
      <c r="V2520" s="437" t="n"/>
      <c r="W2520" s="437" t="n">
        <v>0</v>
      </c>
      <c r="X2520" s="437" t="n">
        <v>1</v>
      </c>
      <c r="Y2520" s="437" t="n">
        <v>0</v>
      </c>
      <c r="Z2520" s="437" t="n"/>
      <c r="AA2520" s="437" t="n"/>
      <c r="AB2520" s="437" t="n"/>
    </row>
    <row r="2521">
      <c r="A2521" s="437" t="n">
        <v>50</v>
      </c>
      <c r="B2521" s="437" t="n">
        <v>0</v>
      </c>
      <c r="C2521" s="437" t="n">
        <v>0</v>
      </c>
      <c r="D2521" s="437" t="n">
        <v>1</v>
      </c>
      <c r="E2521" s="437" t="n">
        <v>217</v>
      </c>
      <c r="F2521" s="437">
        <f>ROUND(Source!AU2502,O2521)</f>
        <v/>
      </c>
      <c r="G2521" s="437" t="inlineStr">
        <is>
          <t>Прочие</t>
        </is>
      </c>
      <c r="H2521" s="437" t="inlineStr">
        <is>
          <t>Прочие работы с НР и СП</t>
        </is>
      </c>
      <c r="I2521" s="437" t="n"/>
      <c r="J2521" s="437" t="n"/>
      <c r="K2521" s="437" t="n">
        <v>217</v>
      </c>
      <c r="L2521" s="437" t="n">
        <v>18</v>
      </c>
      <c r="M2521" s="437" t="n">
        <v>3</v>
      </c>
      <c r="N2521" s="437" t="inlineStr"/>
      <c r="O2521" s="437" t="n">
        <v>0</v>
      </c>
      <c r="P2521" s="437" t="n"/>
      <c r="Q2521" s="437" t="n"/>
      <c r="R2521" s="437" t="n"/>
      <c r="S2521" s="437" t="n"/>
      <c r="T2521" s="437" t="n"/>
      <c r="U2521" s="437" t="n"/>
      <c r="V2521" s="437" t="n"/>
      <c r="W2521" s="437" t="n">
        <v>0</v>
      </c>
      <c r="X2521" s="437" t="n">
        <v>1</v>
      </c>
      <c r="Y2521" s="437" t="n">
        <v>0</v>
      </c>
      <c r="Z2521" s="437" t="n"/>
      <c r="AA2521" s="437" t="n"/>
      <c r="AB2521" s="437" t="n"/>
    </row>
    <row r="2522">
      <c r="A2522" s="437" t="n">
        <v>50</v>
      </c>
      <c r="B2522" s="437" t="n">
        <v>0</v>
      </c>
      <c r="C2522" s="437" t="n">
        <v>0</v>
      </c>
      <c r="D2522" s="437" t="n">
        <v>1</v>
      </c>
      <c r="E2522" s="437" t="n">
        <v>230</v>
      </c>
      <c r="F2522" s="437">
        <f>ROUND(Source!BA2502,O2522)</f>
        <v/>
      </c>
      <c r="G2522" s="437" t="inlineStr">
        <is>
          <t>ПрочиеЗатр</t>
        </is>
      </c>
      <c r="H2522" s="437" t="inlineStr">
        <is>
          <t>Прочие затраты по ТСН-2001.16</t>
        </is>
      </c>
      <c r="I2522" s="437" t="n"/>
      <c r="J2522" s="437" t="n"/>
      <c r="K2522" s="437" t="n">
        <v>230</v>
      </c>
      <c r="L2522" s="437" t="n">
        <v>19</v>
      </c>
      <c r="M2522" s="437" t="n">
        <v>3</v>
      </c>
      <c r="N2522" s="437" t="inlineStr"/>
      <c r="O2522" s="437" t="n">
        <v>0</v>
      </c>
      <c r="P2522" s="437" t="n"/>
      <c r="Q2522" s="437" t="n"/>
      <c r="R2522" s="437" t="n"/>
      <c r="S2522" s="437" t="n"/>
      <c r="T2522" s="437" t="n"/>
      <c r="U2522" s="437" t="n"/>
      <c r="V2522" s="437" t="n"/>
      <c r="W2522" s="437" t="n">
        <v>0</v>
      </c>
      <c r="X2522" s="437" t="n">
        <v>1</v>
      </c>
      <c r="Y2522" s="437" t="n">
        <v>0</v>
      </c>
      <c r="Z2522" s="437" t="n"/>
      <c r="AA2522" s="437" t="n"/>
      <c r="AB2522" s="437" t="n"/>
    </row>
    <row r="2523">
      <c r="A2523" s="437" t="n">
        <v>50</v>
      </c>
      <c r="B2523" s="437" t="n">
        <v>0</v>
      </c>
      <c r="C2523" s="437" t="n">
        <v>0</v>
      </c>
      <c r="D2523" s="437" t="n">
        <v>1</v>
      </c>
      <c r="E2523" s="437" t="n">
        <v>206</v>
      </c>
      <c r="F2523" s="437">
        <f>ROUND(Source!T2502,O2523)</f>
        <v/>
      </c>
      <c r="G2523" s="437" t="inlineStr">
        <is>
          <t>ВозврМат</t>
        </is>
      </c>
      <c r="H2523" s="437" t="inlineStr">
        <is>
          <t>Возврат материалов</t>
        </is>
      </c>
      <c r="I2523" s="437" t="n"/>
      <c r="J2523" s="437" t="n"/>
      <c r="K2523" s="437" t="n">
        <v>206</v>
      </c>
      <c r="L2523" s="437" t="n">
        <v>20</v>
      </c>
      <c r="M2523" s="437" t="n">
        <v>3</v>
      </c>
      <c r="N2523" s="437" t="inlineStr"/>
      <c r="O2523" s="437" t="n">
        <v>0</v>
      </c>
      <c r="P2523" s="437" t="n"/>
      <c r="Q2523" s="437" t="n"/>
      <c r="R2523" s="437" t="n"/>
      <c r="S2523" s="437" t="n"/>
      <c r="T2523" s="437" t="n"/>
      <c r="U2523" s="437" t="n"/>
      <c r="V2523" s="437" t="n"/>
      <c r="W2523" s="437" t="n">
        <v>0</v>
      </c>
      <c r="X2523" s="437" t="n">
        <v>1</v>
      </c>
      <c r="Y2523" s="437" t="n">
        <v>0</v>
      </c>
      <c r="Z2523" s="437" t="n"/>
      <c r="AA2523" s="437" t="n"/>
      <c r="AB2523" s="437" t="n"/>
    </row>
    <row r="2524">
      <c r="A2524" s="437" t="n">
        <v>50</v>
      </c>
      <c r="B2524" s="437" t="n">
        <v>0</v>
      </c>
      <c r="C2524" s="437" t="n">
        <v>0</v>
      </c>
      <c r="D2524" s="437" t="n">
        <v>1</v>
      </c>
      <c r="E2524" s="437" t="n">
        <v>207</v>
      </c>
      <c r="F2524" s="437">
        <f>ROUND(Source!U2502,O2524)</f>
        <v/>
      </c>
      <c r="G2524" s="437" t="inlineStr">
        <is>
          <t>ТрудСтр</t>
        </is>
      </c>
      <c r="H2524" s="437" t="inlineStr">
        <is>
          <t>Трудозатраты строителей</t>
        </is>
      </c>
      <c r="I2524" s="437" t="n"/>
      <c r="J2524" s="437" t="n"/>
      <c r="K2524" s="437" t="n">
        <v>207</v>
      </c>
      <c r="L2524" s="437" t="n">
        <v>21</v>
      </c>
      <c r="M2524" s="437" t="n">
        <v>3</v>
      </c>
      <c r="N2524" s="437" t="inlineStr"/>
      <c r="O2524" s="437" t="n">
        <v>7</v>
      </c>
      <c r="P2524" s="437" t="n"/>
      <c r="Q2524" s="437" t="n"/>
      <c r="R2524" s="437" t="n"/>
      <c r="S2524" s="437" t="n"/>
      <c r="T2524" s="437" t="n"/>
      <c r="U2524" s="437" t="n"/>
      <c r="V2524" s="437" t="n"/>
      <c r="W2524" s="437" t="n">
        <v>0</v>
      </c>
      <c r="X2524" s="437" t="n">
        <v>1</v>
      </c>
      <c r="Y2524" s="437" t="n">
        <v>0</v>
      </c>
      <c r="Z2524" s="437" t="n"/>
      <c r="AA2524" s="437" t="n"/>
      <c r="AB2524" s="437" t="n"/>
    </row>
    <row r="2525">
      <c r="A2525" s="437" t="n">
        <v>50</v>
      </c>
      <c r="B2525" s="437" t="n">
        <v>0</v>
      </c>
      <c r="C2525" s="437" t="n">
        <v>0</v>
      </c>
      <c r="D2525" s="437" t="n">
        <v>1</v>
      </c>
      <c r="E2525" s="437" t="n">
        <v>208</v>
      </c>
      <c r="F2525" s="437">
        <f>ROUND(Source!V2502,O2525)</f>
        <v/>
      </c>
      <c r="G2525" s="437" t="inlineStr">
        <is>
          <t>ТрудМаш</t>
        </is>
      </c>
      <c r="H2525" s="437" t="inlineStr">
        <is>
          <t>Трудозатраты машинистов</t>
        </is>
      </c>
      <c r="I2525" s="437" t="n"/>
      <c r="J2525" s="437" t="n"/>
      <c r="K2525" s="437" t="n">
        <v>208</v>
      </c>
      <c r="L2525" s="437" t="n">
        <v>22</v>
      </c>
      <c r="M2525" s="437" t="n">
        <v>3</v>
      </c>
      <c r="N2525" s="437" t="inlineStr"/>
      <c r="O2525" s="437" t="n">
        <v>7</v>
      </c>
      <c r="P2525" s="437" t="n"/>
      <c r="Q2525" s="437" t="n"/>
      <c r="R2525" s="437" t="n"/>
      <c r="S2525" s="437" t="n"/>
      <c r="T2525" s="437" t="n"/>
      <c r="U2525" s="437" t="n"/>
      <c r="V2525" s="437" t="n"/>
      <c r="W2525" s="437" t="n">
        <v>0</v>
      </c>
      <c r="X2525" s="437" t="n">
        <v>1</v>
      </c>
      <c r="Y2525" s="437" t="n">
        <v>0</v>
      </c>
      <c r="Z2525" s="437" t="n"/>
      <c r="AA2525" s="437" t="n"/>
      <c r="AB2525" s="437" t="n"/>
    </row>
    <row r="2526">
      <c r="A2526" s="437" t="n">
        <v>50</v>
      </c>
      <c r="B2526" s="437" t="n">
        <v>0</v>
      </c>
      <c r="C2526" s="437" t="n">
        <v>0</v>
      </c>
      <c r="D2526" s="437" t="n">
        <v>1</v>
      </c>
      <c r="E2526" s="437" t="n">
        <v>209</v>
      </c>
      <c r="F2526" s="437">
        <f>ROUND(Source!W2502,O2526)</f>
        <v/>
      </c>
      <c r="G2526" s="437" t="inlineStr">
        <is>
          <t>ТранспМат</t>
        </is>
      </c>
      <c r="H2526" s="437" t="inlineStr">
        <is>
          <t>Транспорт материалов</t>
        </is>
      </c>
      <c r="I2526" s="437" t="n"/>
      <c r="J2526" s="437" t="n"/>
      <c r="K2526" s="437" t="n">
        <v>209</v>
      </c>
      <c r="L2526" s="437" t="n">
        <v>23</v>
      </c>
      <c r="M2526" s="437" t="n">
        <v>3</v>
      </c>
      <c r="N2526" s="437" t="inlineStr"/>
      <c r="O2526" s="437" t="n">
        <v>0</v>
      </c>
      <c r="P2526" s="437" t="n"/>
      <c r="Q2526" s="437" t="n"/>
      <c r="R2526" s="437" t="n"/>
      <c r="S2526" s="437" t="n"/>
      <c r="T2526" s="437" t="n"/>
      <c r="U2526" s="437" t="n"/>
      <c r="V2526" s="437" t="n"/>
      <c r="W2526" s="437" t="n">
        <v>0</v>
      </c>
      <c r="X2526" s="437" t="n">
        <v>1</v>
      </c>
      <c r="Y2526" s="437" t="n">
        <v>0</v>
      </c>
      <c r="Z2526" s="437" t="n"/>
      <c r="AA2526" s="437" t="n"/>
      <c r="AB2526" s="437" t="n"/>
    </row>
    <row r="2527">
      <c r="A2527" s="437" t="n">
        <v>50</v>
      </c>
      <c r="B2527" s="437" t="n">
        <v>0</v>
      </c>
      <c r="C2527" s="437" t="n">
        <v>0</v>
      </c>
      <c r="D2527" s="437" t="n">
        <v>1</v>
      </c>
      <c r="E2527" s="437" t="n">
        <v>233</v>
      </c>
      <c r="F2527" s="437">
        <f>ROUND(Source!BD2502,O2527)</f>
        <v/>
      </c>
      <c r="G2527" s="437" t="inlineStr">
        <is>
          <t>Перевозка</t>
        </is>
      </c>
      <c r="H2527" s="437" t="inlineStr">
        <is>
          <t>Перевозка грузов</t>
        </is>
      </c>
      <c r="I2527" s="437" t="n"/>
      <c r="J2527" s="437" t="n"/>
      <c r="K2527" s="437" t="n">
        <v>233</v>
      </c>
      <c r="L2527" s="437" t="n">
        <v>24</v>
      </c>
      <c r="M2527" s="437" t="n">
        <v>3</v>
      </c>
      <c r="N2527" s="437" t="inlineStr"/>
      <c r="O2527" s="437" t="n">
        <v>0</v>
      </c>
      <c r="P2527" s="437" t="n"/>
      <c r="Q2527" s="437" t="n"/>
      <c r="R2527" s="437" t="n"/>
      <c r="S2527" s="437" t="n"/>
      <c r="T2527" s="437" t="n"/>
      <c r="U2527" s="437" t="n"/>
      <c r="V2527" s="437" t="n"/>
      <c r="W2527" s="437" t="n">
        <v>0</v>
      </c>
      <c r="X2527" s="437" t="n">
        <v>1</v>
      </c>
      <c r="Y2527" s="437" t="n">
        <v>0</v>
      </c>
      <c r="Z2527" s="437" t="n"/>
      <c r="AA2527" s="437" t="n"/>
      <c r="AB2527" s="437" t="n"/>
    </row>
    <row r="2528">
      <c r="A2528" s="437" t="n">
        <v>50</v>
      </c>
      <c r="B2528" s="437" t="n">
        <v>0</v>
      </c>
      <c r="C2528" s="437" t="n">
        <v>0</v>
      </c>
      <c r="D2528" s="437" t="n">
        <v>1</v>
      </c>
      <c r="E2528" s="437" t="n">
        <v>210</v>
      </c>
      <c r="F2528" s="437">
        <f>ROUND(Source!X2502,O2528)</f>
        <v/>
      </c>
      <c r="G2528" s="437" t="inlineStr">
        <is>
          <t>НР</t>
        </is>
      </c>
      <c r="H2528" s="437" t="inlineStr">
        <is>
          <t>Накладные расходы</t>
        </is>
      </c>
      <c r="I2528" s="437" t="n"/>
      <c r="J2528" s="437" t="n"/>
      <c r="K2528" s="437" t="n">
        <v>210</v>
      </c>
      <c r="L2528" s="437" t="n">
        <v>25</v>
      </c>
      <c r="M2528" s="437" t="n">
        <v>3</v>
      </c>
      <c r="N2528" s="437" t="inlineStr"/>
      <c r="O2528" s="437" t="n">
        <v>0</v>
      </c>
      <c r="P2528" s="437" t="n"/>
      <c r="Q2528" s="437" t="n"/>
      <c r="R2528" s="437" t="n"/>
      <c r="S2528" s="437" t="n"/>
      <c r="T2528" s="437" t="n"/>
      <c r="U2528" s="437" t="n"/>
      <c r="V2528" s="437" t="n"/>
      <c r="W2528" s="437" t="n">
        <v>0</v>
      </c>
      <c r="X2528" s="437" t="n">
        <v>1</v>
      </c>
      <c r="Y2528" s="437" t="n">
        <v>0</v>
      </c>
      <c r="Z2528" s="437" t="n"/>
      <c r="AA2528" s="437" t="n"/>
      <c r="AB2528" s="437" t="n"/>
    </row>
    <row r="2529">
      <c r="A2529" s="437" t="n">
        <v>50</v>
      </c>
      <c r="B2529" s="437" t="n">
        <v>0</v>
      </c>
      <c r="C2529" s="437" t="n">
        <v>0</v>
      </c>
      <c r="D2529" s="437" t="n">
        <v>1</v>
      </c>
      <c r="E2529" s="437" t="n">
        <v>211</v>
      </c>
      <c r="F2529" s="437">
        <f>ROUND(Source!Y2502,O2529)</f>
        <v/>
      </c>
      <c r="G2529" s="437" t="inlineStr">
        <is>
          <t>СмПриб</t>
        </is>
      </c>
      <c r="H2529" s="437" t="inlineStr">
        <is>
          <t>Сметная прибыль</t>
        </is>
      </c>
      <c r="I2529" s="437" t="n"/>
      <c r="J2529" s="437" t="n"/>
      <c r="K2529" s="437" t="n">
        <v>211</v>
      </c>
      <c r="L2529" s="437" t="n">
        <v>26</v>
      </c>
      <c r="M2529" s="437" t="n">
        <v>3</v>
      </c>
      <c r="N2529" s="437" t="inlineStr"/>
      <c r="O2529" s="437" t="n">
        <v>0</v>
      </c>
      <c r="P2529" s="437" t="n"/>
      <c r="Q2529" s="437" t="n"/>
      <c r="R2529" s="437" t="n"/>
      <c r="S2529" s="437" t="n"/>
      <c r="T2529" s="437" t="n"/>
      <c r="U2529" s="437" t="n"/>
      <c r="V2529" s="437" t="n"/>
      <c r="W2529" s="437" t="n">
        <v>0</v>
      </c>
      <c r="X2529" s="437" t="n">
        <v>1</v>
      </c>
      <c r="Y2529" s="437" t="n">
        <v>0</v>
      </c>
      <c r="Z2529" s="437" t="n"/>
      <c r="AA2529" s="437" t="n"/>
      <c r="AB2529" s="437" t="n"/>
    </row>
    <row r="2530">
      <c r="A2530" s="437" t="n">
        <v>50</v>
      </c>
      <c r="B2530" s="437" t="n">
        <v>0</v>
      </c>
      <c r="C2530" s="437" t="n">
        <v>0</v>
      </c>
      <c r="D2530" s="437" t="n">
        <v>1</v>
      </c>
      <c r="E2530" s="437" t="n">
        <v>224</v>
      </c>
      <c r="F2530" s="437">
        <f>ROUND(Source!AR2502,O2530)</f>
        <v/>
      </c>
      <c r="G2530" s="437" t="inlineStr">
        <is>
          <t>Всего</t>
        </is>
      </c>
      <c r="H2530" s="437" t="inlineStr">
        <is>
          <t>Всего с НР и СП</t>
        </is>
      </c>
      <c r="I2530" s="437" t="n"/>
      <c r="J2530" s="437" t="n"/>
      <c r="K2530" s="437" t="n">
        <v>224</v>
      </c>
      <c r="L2530" s="437" t="n">
        <v>27</v>
      </c>
      <c r="M2530" s="437" t="n">
        <v>3</v>
      </c>
      <c r="N2530" s="437" t="inlineStr"/>
      <c r="O2530" s="437" t="n">
        <v>0</v>
      </c>
      <c r="P2530" s="437" t="n"/>
      <c r="Q2530" s="437" t="n"/>
      <c r="R2530" s="437" t="n"/>
      <c r="S2530" s="437" t="n"/>
      <c r="T2530" s="437" t="n"/>
      <c r="U2530" s="437" t="n"/>
      <c r="V2530" s="437" t="n"/>
      <c r="W2530" s="437" t="n">
        <v>0</v>
      </c>
      <c r="X2530" s="437" t="n">
        <v>1</v>
      </c>
      <c r="Y2530" s="437" t="n">
        <v>0</v>
      </c>
      <c r="Z2530" s="437" t="n"/>
      <c r="AA2530" s="437" t="n"/>
      <c r="AB2530" s="437" t="n"/>
    </row>
    <row r="2531">
      <c r="A2531" s="437" t="n">
        <v>50</v>
      </c>
      <c r="B2531" s="437" t="n">
        <v>0</v>
      </c>
      <c r="C2531" s="437" t="n">
        <v>0</v>
      </c>
      <c r="D2531" s="437" t="n">
        <v>2</v>
      </c>
      <c r="E2531" s="437" t="n">
        <v>0</v>
      </c>
      <c r="F2531" s="437">
        <f>ROUND(F2530,O2531)</f>
        <v/>
      </c>
      <c r="G2531" s="437" t="inlineStr">
        <is>
          <t>и1</t>
        </is>
      </c>
      <c r="H2531" s="437" t="inlineStr">
        <is>
          <t>Итого</t>
        </is>
      </c>
      <c r="I2531" s="437" t="n"/>
      <c r="J2531" s="437" t="n"/>
      <c r="K2531" s="437" t="n">
        <v>212</v>
      </c>
      <c r="L2531" s="437" t="n">
        <v>28</v>
      </c>
      <c r="M2531" s="437" t="n">
        <v>0</v>
      </c>
      <c r="N2531" s="437" t="inlineStr"/>
      <c r="O2531" s="437" t="n">
        <v>0</v>
      </c>
      <c r="P2531" s="437" t="n"/>
      <c r="Q2531" s="437" t="n"/>
      <c r="R2531" s="437" t="n"/>
      <c r="S2531" s="437" t="n"/>
      <c r="T2531" s="437" t="n"/>
      <c r="U2531" s="437" t="n"/>
      <c r="V2531" s="437" t="n"/>
      <c r="W2531" s="437" t="n">
        <v>0</v>
      </c>
      <c r="X2531" s="437" t="n">
        <v>1</v>
      </c>
      <c r="Y2531" s="437" t="n">
        <v>0</v>
      </c>
      <c r="Z2531" s="437" t="n"/>
      <c r="AA2531" s="437" t="n"/>
      <c r="AB2531" s="437" t="n"/>
    </row>
    <row r="2532">
      <c r="A2532" s="437" t="n">
        <v>50</v>
      </c>
      <c r="B2532" s="437" t="n">
        <v>0</v>
      </c>
      <c r="C2532" s="437" t="n">
        <v>0</v>
      </c>
      <c r="D2532" s="437" t="n">
        <v>2</v>
      </c>
      <c r="E2532" s="437" t="n">
        <v>0</v>
      </c>
      <c r="F2532" s="437">
        <f>ROUND(F2531*0.22,O2532)</f>
        <v/>
      </c>
      <c r="G2532" s="437" t="inlineStr">
        <is>
          <t>и2</t>
        </is>
      </c>
      <c r="H2532" s="437" t="inlineStr">
        <is>
          <t>НДС 22%</t>
        </is>
      </c>
      <c r="I2532" s="437" t="n"/>
      <c r="J2532" s="437" t="n"/>
      <c r="K2532" s="437" t="n">
        <v>212</v>
      </c>
      <c r="L2532" s="437" t="n">
        <v>29</v>
      </c>
      <c r="M2532" s="437" t="n">
        <v>0</v>
      </c>
      <c r="N2532" s="437" t="inlineStr"/>
      <c r="O2532" s="437" t="n">
        <v>0</v>
      </c>
      <c r="P2532" s="437" t="n"/>
      <c r="Q2532" s="437" t="n"/>
      <c r="R2532" s="437" t="n"/>
      <c r="S2532" s="437" t="n"/>
      <c r="T2532" s="437" t="n"/>
      <c r="U2532" s="437" t="n"/>
      <c r="V2532" s="437" t="n"/>
      <c r="W2532" s="437" t="n">
        <v>0</v>
      </c>
      <c r="X2532" s="437" t="n">
        <v>1</v>
      </c>
      <c r="Y2532" s="437" t="n">
        <v>0</v>
      </c>
      <c r="Z2532" s="437" t="n"/>
      <c r="AA2532" s="437" t="n"/>
      <c r="AB2532" s="437" t="n"/>
    </row>
    <row r="2533">
      <c r="A2533" s="437" t="n">
        <v>50</v>
      </c>
      <c r="B2533" s="437" t="n">
        <v>0</v>
      </c>
      <c r="C2533" s="437" t="n">
        <v>0</v>
      </c>
      <c r="D2533" s="437" t="n">
        <v>2</v>
      </c>
      <c r="E2533" s="437" t="n">
        <v>213</v>
      </c>
      <c r="F2533" s="437">
        <f>ROUND(F2531+F2532,O2533)</f>
        <v/>
      </c>
      <c r="G2533" s="437" t="inlineStr">
        <is>
          <t>и3</t>
        </is>
      </c>
      <c r="H2533" s="437" t="inlineStr">
        <is>
          <t>Всего</t>
        </is>
      </c>
      <c r="I2533" s="437" t="n"/>
      <c r="J2533" s="437" t="n"/>
      <c r="K2533" s="437" t="n">
        <v>212</v>
      </c>
      <c r="L2533" s="437" t="n">
        <v>30</v>
      </c>
      <c r="M2533" s="437" t="n">
        <v>0</v>
      </c>
      <c r="N2533" s="437" t="inlineStr"/>
      <c r="O2533" s="437" t="n">
        <v>0</v>
      </c>
      <c r="P2533" s="437" t="n"/>
      <c r="Q2533" s="437" t="n"/>
      <c r="R2533" s="437" t="n"/>
      <c r="S2533" s="437" t="n"/>
      <c r="T2533" s="437" t="n"/>
      <c r="U2533" s="437" t="n"/>
      <c r="V2533" s="437" t="n"/>
      <c r="W2533" s="437" t="n">
        <v>0</v>
      </c>
      <c r="X2533" s="437" t="n">
        <v>1</v>
      </c>
      <c r="Y2533" s="437" t="n">
        <v>0</v>
      </c>
      <c r="Z2533" s="437" t="n"/>
      <c r="AA2533" s="437" t="n"/>
      <c r="AB2533" s="437" t="n"/>
    </row>
    <row r="2534"/>
    <row r="2535">
      <c r="A2535" s="435" t="n">
        <v>51</v>
      </c>
      <c r="B2535" s="435">
        <f>B12</f>
        <v/>
      </c>
      <c r="C2535" s="435">
        <f>A12</f>
        <v/>
      </c>
      <c r="D2535" s="435">
        <f>ROW(A12)</f>
        <v/>
      </c>
      <c r="E2535" s="435" t="n"/>
      <c r="F2535" s="435">
        <f>IF(F12&lt;&gt;"",F12,"")</f>
        <v/>
      </c>
      <c r="G2535" s="435">
        <f>IF(G12&lt;&gt;"",G12,"")</f>
        <v/>
      </c>
      <c r="H2535" s="435" t="n">
        <v>0</v>
      </c>
      <c r="I2535" s="435" t="n"/>
      <c r="J2535" s="435" t="n"/>
      <c r="K2535" s="435" t="n"/>
      <c r="L2535" s="435" t="n"/>
      <c r="M2535" s="435" t="n"/>
      <c r="N2535" s="435" t="n"/>
      <c r="O2535" s="435">
        <f>ROUND(O29+O80+O122+O162+O207+O252+O297+O342+O387+O432+O481+O521+O564+O621+O675+O717+O760+O801+O850+O890+O930+O970+O1009+O1048+O1088+O1130+O1169+O1221+O1263+O1306+O1348+O1390+O1438+O1480+O1523+O1573+O1614+O1659+O1698+O1737+O1778+O1817+O1856+O1895+O1934+O1973+O2012+O2051+O2090+O2129+O2168+O2214+O2258+O2305+O2352+O2403+O2455+O2502, 0)</f>
        <v/>
      </c>
      <c r="P2535" s="435">
        <f>ROUND(P29+P80+P122+P162+P207+P252+P297+P342+P387+P432+P481+P521+P564+P621+P675+P717+P760+P801+P850+P890+P930+P970+P1009+P1048+P1088+P1130+P1169+P1221+P1263+P1306+P1348+P1390+P1438+P1480+P1523+P1573+P1614+P1659+P1698+P1737+P1778+P1817+P1856+P1895+P1934+P1973+P2012+P2051+P2090+P2129+P2168+P2214+P2258+P2305+P2352+P2403+P2455+P2502, 0)</f>
        <v/>
      </c>
      <c r="Q2535" s="435">
        <f>ROUND(Q29+Q80+Q122+Q162+Q207+Q252+Q297+Q342+Q387+Q432+Q481+Q521+Q564+Q621+Q675+Q717+Q760+Q801+Q850+Q890+Q930+Q970+Q1009+Q1048+Q1088+Q1130+Q1169+Q1221+Q1263+Q1306+Q1348+Q1390+Q1438+Q1480+Q1523+Q1573+Q1614+Q1659+Q1698+Q1737+Q1778+Q1817+Q1856+Q1895+Q1934+Q1973+Q2012+Q2051+Q2090+Q2129+Q2168+Q2214+Q2258+Q2305+Q2352+Q2403+Q2455+Q2502, 0)</f>
        <v/>
      </c>
      <c r="R2535" s="435">
        <f>ROUND(R29+R80+R122+R162+R207+R252+R297+R342+R387+R432+R481+R521+R564+R621+R675+R717+R760+R801+R850+R890+R930+R970+R1009+R1048+R1088+R1130+R1169+R1221+R1263+R1306+R1348+R1390+R1438+R1480+R1523+R1573+R1614+R1659+R1698+R1737+R1778+R1817+R1856+R1895+R1934+R1973+R2012+R2051+R2090+R2129+R2168+R2214+R2258+R2305+R2352+R2403+R2455+R2502, 0)</f>
        <v/>
      </c>
      <c r="S2535" s="435">
        <f>ROUND(S29+S80+S122+S162+S207+S252+S297+S342+S387+S432+S481+S521+S564+S621+S675+S717+S760+S801+S850+S890+S930+S970+S1009+S1048+S1088+S1130+S1169+S1221+S1263+S1306+S1348+S1390+S1438+S1480+S1523+S1573+S1614+S1659+S1698+S1737+S1778+S1817+S1856+S1895+S1934+S1973+S2012+S2051+S2090+S2129+S2168+S2214+S2258+S2305+S2352+S2403+S2455+S2502, 0)</f>
        <v/>
      </c>
      <c r="T2535" s="435">
        <f>ROUND(T29+T80+T122+T162+T207+T252+T297+T342+T387+T432+T481+T521+T564+T621+T675+T717+T760+T801+T850+T890+T930+T970+T1009+T1048+T1088+T1130+T1169+T1221+T1263+T1306+T1348+T1390+T1438+T1480+T1523+T1573+T1614+T1659+T1698+T1737+T1778+T1817+T1856+T1895+T1934+T1973+T2012+T2051+T2090+T2129+T2168+T2214+T2258+T2305+T2352+T2403+T2455+T2502, 0)</f>
        <v/>
      </c>
      <c r="U2535" s="435">
        <f>U29+U80+U122+U162+U207+U252+U297+U342+U387+U432+U481+U521+U564+U621+U675+U717+U760+U801+U850+U890+U930+U970+U1009+U1048+U1088+U1130+U1169+U1221+U1263+U1306+U1348+U1390+U1438+U1480+U1523+U1573+U1614+U1659+U1698+U1737+U1778+U1817+U1856+U1895+U1934+U1973+U2012+U2051+U2090+U2129+U2168+U2214+U2258+U2305+U2352+U2403+U2455+U2502</f>
        <v/>
      </c>
      <c r="V2535" s="435">
        <f>V29+V80+V122+V162+V207+V252+V297+V342+V387+V432+V481+V521+V564+V621+V675+V717+V760+V801+V850+V890+V930+V970+V1009+V1048+V1088+V1130+V1169+V1221+V1263+V1306+V1348+V1390+V1438+V1480+V1523+V1573+V1614+V1659+V1698+V1737+V1778+V1817+V1856+V1895+V1934+V1973+V2012+V2051+V2090+V2129+V2168+V2214+V2258+V2305+V2352+V2403+V2455+V2502</f>
        <v/>
      </c>
      <c r="W2535" s="435">
        <f>ROUND(W29+W80+W122+W162+W207+W252+W297+W342+W387+W432+W481+W521+W564+W621+W675+W717+W760+W801+W850+W890+W930+W970+W1009+W1048+W1088+W1130+W1169+W1221+W1263+W1306+W1348+W1390+W1438+W1480+W1523+W1573+W1614+W1659+W1698+W1737+W1778+W1817+W1856+W1895+W1934+W1973+W2012+W2051+W2090+W2129+W2168+W2214+W2258+W2305+W2352+W2403+W2455+W2502, 0)</f>
        <v/>
      </c>
      <c r="X2535" s="435">
        <f>ROUND(X29+X80+X122+X162+X207+X252+X297+X342+X387+X432+X481+X521+X564+X621+X675+X717+X760+X801+X850+X890+X930+X970+X1009+X1048+X1088+X1130+X1169+X1221+X1263+X1306+X1348+X1390+X1438+X1480+X1523+X1573+X1614+X1659+X1698+X1737+X1778+X1817+X1856+X1895+X1934+X1973+X2012+X2051+X2090+X2129+X2168+X2214+X2258+X2305+X2352+X2403+X2455+X2502, 0)</f>
        <v/>
      </c>
      <c r="Y2535" s="435">
        <f>ROUND(Y29+Y80+Y122+Y162+Y207+Y252+Y297+Y342+Y387+Y432+Y481+Y521+Y564+Y621+Y675+Y717+Y760+Y801+Y850+Y890+Y930+Y970+Y1009+Y1048+Y1088+Y1130+Y1169+Y1221+Y1263+Y1306+Y1348+Y1390+Y1438+Y1480+Y1523+Y1573+Y1614+Y1659+Y1698+Y1737+Y1778+Y1817+Y1856+Y1895+Y1934+Y1973+Y2012+Y2051+Y2090+Y2129+Y2168+Y2214+Y2258+Y2305+Y2352+Y2403+Y2455+Y2502, 0)</f>
        <v/>
      </c>
      <c r="Z2535" s="435" t="n"/>
      <c r="AA2535" s="435" t="n"/>
      <c r="AB2535" s="435" t="n"/>
      <c r="AC2535" s="435" t="n"/>
      <c r="AD2535" s="435" t="n"/>
      <c r="AE2535" s="435" t="n"/>
      <c r="AF2535" s="435" t="n"/>
      <c r="AG2535" s="435" t="n"/>
      <c r="AH2535" s="435" t="n"/>
      <c r="AI2535" s="435" t="n"/>
      <c r="AJ2535" s="435" t="n"/>
      <c r="AK2535" s="435" t="n"/>
      <c r="AL2535" s="435" t="n"/>
      <c r="AM2535" s="435" t="n"/>
      <c r="AN2535" s="435" t="n"/>
      <c r="AO2535" s="435">
        <f>ROUND(AO29+AO80+AO122+AO162+AO207+AO252+AO297+AO342+AO387+AO432+AO481+AO521+AO564+AO621+AO675+AO717+AO760+AO801+AO850+AO890+AO930+AO970+AO1009+AO1048+AO1088+AO1130+AO1169+AO1221+AO1263+AO1306+AO1348+AO1390+AO1438+AO1480+AO1523+AO1573+AO1614+AO1659+AO1698+AO1737+AO1778+AO1817+AO1856+AO1895+AO1934+AO1973+AO2012+AO2051+AO2090+AO2129+AO2168+AO2214+AO2258+AO2305+AO2352+AO2403+AO2455+AO2502, 0)</f>
        <v/>
      </c>
      <c r="AP2535" s="435">
        <f>ROUND(AP29+AP80+AP122+AP162+AP207+AP252+AP297+AP342+AP387+AP432+AP481+AP521+AP564+AP621+AP675+AP717+AP760+AP801+AP850+AP890+AP930+AP970+AP1009+AP1048+AP1088+AP1130+AP1169+AP1221+AP1263+AP1306+AP1348+AP1390+AP1438+AP1480+AP1523+AP1573+AP1614+AP1659+AP1698+AP1737+AP1778+AP1817+AP1856+AP1895+AP1934+AP1973+AP2012+AP2051+AP2090+AP2129+AP2168+AP2214+AP2258+AP2305+AP2352+AP2403+AP2455+AP2502, 0)</f>
        <v/>
      </c>
      <c r="AQ2535" s="435">
        <f>ROUND(AQ29+AQ80+AQ122+AQ162+AQ207+AQ252+AQ297+AQ342+AQ387+AQ432+AQ481+AQ521+AQ564+AQ621+AQ675+AQ717+AQ760+AQ801+AQ850+AQ890+AQ930+AQ970+AQ1009+AQ1048+AQ1088+AQ1130+AQ1169+AQ1221+AQ1263+AQ1306+AQ1348+AQ1390+AQ1438+AQ1480+AQ1523+AQ1573+AQ1614+AQ1659+AQ1698+AQ1737+AQ1778+AQ1817+AQ1856+AQ1895+AQ1934+AQ1973+AQ2012+AQ2051+AQ2090+AQ2129+AQ2168+AQ2214+AQ2258+AQ2305+AQ2352+AQ2403+AQ2455+AQ2502, 0)</f>
        <v/>
      </c>
      <c r="AR2535" s="435">
        <f>ROUND(AR29+AR80+AR122+AR162+AR207+AR252+AR297+AR342+AR387+AR432+AR481+AR521+AR564+AR621+AR675+AR717+AR760+AR801+AR850+AR890+AR930+AR970+AR1009+AR1048+AR1088+AR1130+AR1169+AR1221+AR1263+AR1306+AR1348+AR1390+AR1438+AR1480+AR1523+AR1573+AR1614+AR1659+AR1698+AR1737+AR1778+AR1817+AR1856+AR1895+AR1934+AR1973+AR2012+AR2051+AR2090+AR2129+AR2168+AR2214+AR2258+AR2305+AR2352+AR2403+AR2455+AR2502, 0)</f>
        <v/>
      </c>
      <c r="AS2535" s="435">
        <f>ROUND(AS29+AS80+AS122+AS162+AS207+AS252+AS297+AS342+AS387+AS432+AS481+AS521+AS564+AS621+AS675+AS717+AS760+AS801+AS850+AS890+AS930+AS970+AS1009+AS1048+AS1088+AS1130+AS1169+AS1221+AS1263+AS1306+AS1348+AS1390+AS1438+AS1480+AS1523+AS1573+AS1614+AS1659+AS1698+AS1737+AS1778+AS1817+AS1856+AS1895+AS1934+AS1973+AS2012+AS2051+AS2090+AS2129+AS2168+AS2214+AS2258+AS2305+AS2352+AS2403+AS2455+AS2502, 0)</f>
        <v/>
      </c>
      <c r="AT2535" s="435">
        <f>ROUND(AT29+AT80+AT122+AT162+AT207+AT252+AT297+AT342+AT387+AT432+AT481+AT521+AT564+AT621+AT675+AT717+AT760+AT801+AT850+AT890+AT930+AT970+AT1009+AT1048+AT1088+AT1130+AT1169+AT1221+AT1263+AT1306+AT1348+AT1390+AT1438+AT1480+AT1523+AT1573+AT1614+AT1659+AT1698+AT1737+AT1778+AT1817+AT1856+AT1895+AT1934+AT1973+AT2012+AT2051+AT2090+AT2129+AT2168+AT2214+AT2258+AT2305+AT2352+AT2403+AT2455+AT2502, 0)</f>
        <v/>
      </c>
      <c r="AU2535" s="435">
        <f>ROUND(AU29+AU80+AU122+AU162+AU207+AU252+AU297+AU342+AU387+AU432+AU481+AU521+AU564+AU621+AU675+AU717+AU760+AU801+AU850+AU890+AU930+AU970+AU1009+AU1048+AU1088+AU1130+AU1169+AU1221+AU1263+AU1306+AU1348+AU1390+AU1438+AU1480+AU1523+AU1573+AU1614+AU1659+AU1698+AU1737+AU1778+AU1817+AU1856+AU1895+AU1934+AU1973+AU2012+AU2051+AU2090+AU2129+AU2168+AU2214+AU2258+AU2305+AU2352+AU2403+AU2455+AU2502, 0)</f>
        <v/>
      </c>
      <c r="AV2535" s="435">
        <f>ROUND(AV29+AV80+AV122+AV162+AV207+AV252+AV297+AV342+AV387+AV432+AV481+AV521+AV564+AV621+AV675+AV717+AV760+AV801+AV850+AV890+AV930+AV970+AV1009+AV1048+AV1088+AV1130+AV1169+AV1221+AV1263+AV1306+AV1348+AV1390+AV1438+AV1480+AV1523+AV1573+AV1614+AV1659+AV1698+AV1737+AV1778+AV1817+AV1856+AV1895+AV1934+AV1973+AV2012+AV2051+AV2090+AV2129+AV2168+AV2214+AV2258+AV2305+AV2352+AV2403+AV2455+AV2502, 0)</f>
        <v/>
      </c>
      <c r="AW2535" s="435">
        <f>ROUND(AW29+AW80+AW122+AW162+AW207+AW252+AW297+AW342+AW387+AW432+AW481+AW521+AW564+AW621+AW675+AW717+AW760+AW801+AW850+AW890+AW930+AW970+AW1009+AW1048+AW1088+AW1130+AW1169+AW1221+AW1263+AW1306+AW1348+AW1390+AW1438+AW1480+AW1523+AW1573+AW1614+AW1659+AW1698+AW1737+AW1778+AW1817+AW1856+AW1895+AW1934+AW1973+AW2012+AW2051+AW2090+AW2129+AW2168+AW2214+AW2258+AW2305+AW2352+AW2403+AW2455+AW2502, 0)</f>
        <v/>
      </c>
      <c r="AX2535" s="435">
        <f>ROUND(AX29+AX80+AX122+AX162+AX207+AX252+AX297+AX342+AX387+AX432+AX481+AX521+AX564+AX621+AX675+AX717+AX760+AX801+AX850+AX890+AX930+AX970+AX1009+AX1048+AX1088+AX1130+AX1169+AX1221+AX1263+AX1306+AX1348+AX1390+AX1438+AX1480+AX1523+AX1573+AX1614+AX1659+AX1698+AX1737+AX1778+AX1817+AX1856+AX1895+AX1934+AX1973+AX2012+AX2051+AX2090+AX2129+AX2168+AX2214+AX2258+AX2305+AX2352+AX2403+AX2455+AX2502, 0)</f>
        <v/>
      </c>
      <c r="AY2535" s="435">
        <f>ROUND(AY29+AY80+AY122+AY162+AY207+AY252+AY297+AY342+AY387+AY432+AY481+AY521+AY564+AY621+AY675+AY717+AY760+AY801+AY850+AY890+AY930+AY970+AY1009+AY1048+AY1088+AY1130+AY1169+AY1221+AY1263+AY1306+AY1348+AY1390+AY1438+AY1480+AY1523+AY1573+AY1614+AY1659+AY1698+AY1737+AY1778+AY1817+AY1856+AY1895+AY1934+AY1973+AY2012+AY2051+AY2090+AY2129+AY2168+AY2214+AY2258+AY2305+AY2352+AY2403+AY2455+AY2502, 0)</f>
        <v/>
      </c>
      <c r="AZ2535" s="435">
        <f>ROUND(AZ29+AZ80+AZ122+AZ162+AZ207+AZ252+AZ297+AZ342+AZ387+AZ432+AZ481+AZ521+AZ564+AZ621+AZ675+AZ717+AZ760+AZ801+AZ850+AZ890+AZ930+AZ970+AZ1009+AZ1048+AZ1088+AZ1130+AZ1169+AZ1221+AZ1263+AZ1306+AZ1348+AZ1390+AZ1438+AZ1480+AZ1523+AZ1573+AZ1614+AZ1659+AZ1698+AZ1737+AZ1778+AZ1817+AZ1856+AZ1895+AZ1934+AZ1973+AZ2012+AZ2051+AZ2090+AZ2129+AZ2168+AZ2214+AZ2258+AZ2305+AZ2352+AZ2403+AZ2455+AZ2502, 0)</f>
        <v/>
      </c>
      <c r="BA2535" s="435">
        <f>ROUND(BA29+BA80+BA122+BA162+BA207+BA252+BA297+BA342+BA387+BA432+BA481+BA521+BA564+BA621+BA675+BA717+BA760+BA801+BA850+BA890+BA930+BA970+BA1009+BA1048+BA1088+BA1130+BA1169+BA1221+BA1263+BA1306+BA1348+BA1390+BA1438+BA1480+BA1523+BA1573+BA1614+BA1659+BA1698+BA1737+BA1778+BA1817+BA1856+BA1895+BA1934+BA1973+BA2012+BA2051+BA2090+BA2129+BA2168+BA2214+BA2258+BA2305+BA2352+BA2403+BA2455+BA2502, 0)</f>
        <v/>
      </c>
      <c r="BB2535" s="435">
        <f>ROUND(BB29+BB80+BB122+BB162+BB207+BB252+BB297+BB342+BB387+BB432+BB481+BB521+BB564+BB621+BB675+BB717+BB760+BB801+BB850+BB890+BB930+BB970+BB1009+BB1048+BB1088+BB1130+BB1169+BB1221+BB1263+BB1306+BB1348+BB1390+BB1438+BB1480+BB1523+BB1573+BB1614+BB1659+BB1698+BB1737+BB1778+BB1817+BB1856+BB1895+BB1934+BB1973+BB2012+BB2051+BB2090+BB2129+BB2168+BB2214+BB2258+BB2305+BB2352+BB2403+BB2455+BB2502, 0)</f>
        <v/>
      </c>
      <c r="BC2535" s="435">
        <f>ROUND(BC29+BC80+BC122+BC162+BC207+BC252+BC297+BC342+BC387+BC432+BC481+BC521+BC564+BC621+BC675+BC717+BC760+BC801+BC850+BC890+BC930+BC970+BC1009+BC1048+BC1088+BC1130+BC1169+BC1221+BC1263+BC1306+BC1348+BC1390+BC1438+BC1480+BC1523+BC1573+BC1614+BC1659+BC1698+BC1737+BC1778+BC1817+BC1856+BC1895+BC1934+BC1973+BC2012+BC2051+BC2090+BC2129+BC2168+BC2214+BC2258+BC2305+BC2352+BC2403+BC2455+BC2502, 0)</f>
        <v/>
      </c>
      <c r="BD2535" s="435">
        <f>ROUND(BD29+BD80+BD122+BD162+BD207+BD252+BD297+BD342+BD387+BD432+BD481+BD521+BD564+BD621+BD675+BD717+BD760+BD801+BD850+BD890+BD930+BD970+BD1009+BD1048+BD1088+BD1130+BD1169+BD1221+BD1263+BD1306+BD1348+BD1390+BD1438+BD1480+BD1523+BD1573+BD1614+BD1659+BD1698+BD1737+BD1778+BD1817+BD1856+BD1895+BD1934+BD1973+BD2012+BD2051+BD2090+BD2129+BD2168+BD2214+BD2258+BD2305+BD2352+BD2403+BD2455+BD2502, 0)</f>
        <v/>
      </c>
      <c r="BE2535" s="435" t="n"/>
      <c r="BF2535" s="435" t="n"/>
      <c r="BG2535" s="435" t="n"/>
      <c r="BH2535" s="435" t="n"/>
      <c r="BI2535" s="435" t="n"/>
      <c r="BJ2535" s="435" t="n"/>
      <c r="BK2535" s="435" t="n"/>
      <c r="BL2535" s="435" t="n"/>
      <c r="BM2535" s="435" t="n"/>
      <c r="BN2535" s="435" t="n"/>
      <c r="BO2535" s="435" t="n"/>
      <c r="BP2535" s="435" t="n"/>
      <c r="BQ2535" s="435" t="n"/>
      <c r="BR2535" s="435" t="n"/>
      <c r="BS2535" s="435" t="n"/>
      <c r="BT2535" s="435" t="n"/>
      <c r="BU2535" s="435" t="n"/>
      <c r="BV2535" s="435" t="n"/>
      <c r="BW2535" s="435" t="n"/>
      <c r="BX2535" s="435" t="n"/>
      <c r="BY2535" s="435" t="n"/>
      <c r="BZ2535" s="435" t="n"/>
      <c r="CA2535" s="435" t="n"/>
      <c r="CB2535" s="435" t="n"/>
      <c r="CC2535" s="435" t="n"/>
      <c r="CD2535" s="435" t="n"/>
      <c r="CE2535" s="435" t="n"/>
      <c r="CF2535" s="435" t="n"/>
      <c r="CG2535" s="435" t="n"/>
      <c r="CH2535" s="435" t="n"/>
      <c r="CI2535" s="435" t="n"/>
      <c r="CJ2535" s="435" t="n"/>
      <c r="CK2535" s="435" t="n"/>
      <c r="CL2535" s="435" t="n"/>
      <c r="CM2535" s="435" t="n"/>
      <c r="CN2535" s="435" t="n"/>
      <c r="CO2535" s="435" t="n"/>
      <c r="CP2535" s="435" t="n"/>
      <c r="CQ2535" s="435" t="n"/>
      <c r="CR2535" s="435" t="n"/>
      <c r="CS2535" s="435" t="n"/>
      <c r="CT2535" s="435" t="n"/>
      <c r="CU2535" s="435" t="n"/>
      <c r="CV2535" s="435" t="n"/>
      <c r="CW2535" s="435" t="n"/>
      <c r="CX2535" s="435" t="n"/>
      <c r="CY2535" s="435" t="n"/>
      <c r="CZ2535" s="435" t="n"/>
      <c r="DA2535" s="435" t="n"/>
      <c r="DB2535" s="435" t="n"/>
      <c r="DC2535" s="435" t="n"/>
      <c r="DD2535" s="435" t="n"/>
      <c r="DE2535" s="435" t="n"/>
      <c r="DF2535" s="435" t="n"/>
      <c r="DG2535" s="436" t="n"/>
      <c r="DH2535" s="436" t="n"/>
      <c r="DI2535" s="436" t="n"/>
      <c r="DJ2535" s="436" t="n"/>
      <c r="DK2535" s="436" t="n"/>
      <c r="DL2535" s="436" t="n"/>
      <c r="DM2535" s="436" t="n"/>
      <c r="DN2535" s="436" t="n"/>
      <c r="DO2535" s="436" t="n"/>
      <c r="DP2535" s="436" t="n"/>
      <c r="DQ2535" s="436" t="n"/>
      <c r="DR2535" s="436" t="n"/>
      <c r="DS2535" s="436" t="n"/>
      <c r="DT2535" s="436" t="n"/>
      <c r="DU2535" s="436" t="n"/>
      <c r="DV2535" s="436" t="n"/>
      <c r="DW2535" s="436" t="n"/>
      <c r="DX2535" s="436" t="n"/>
      <c r="DY2535" s="436" t="n"/>
      <c r="DZ2535" s="436" t="n"/>
      <c r="EA2535" s="436" t="n"/>
      <c r="EB2535" s="436" t="n"/>
      <c r="EC2535" s="436" t="n"/>
      <c r="ED2535" s="436" t="n"/>
      <c r="EE2535" s="436" t="n"/>
      <c r="EF2535" s="436" t="n"/>
      <c r="EG2535" s="436" t="n"/>
      <c r="EH2535" s="436" t="n"/>
      <c r="EI2535" s="436" t="n"/>
      <c r="EJ2535" s="436" t="n"/>
      <c r="EK2535" s="436" t="n"/>
      <c r="EL2535" s="436" t="n"/>
      <c r="EM2535" s="436" t="n"/>
      <c r="EN2535" s="436" t="n"/>
      <c r="EO2535" s="436" t="n"/>
      <c r="EP2535" s="436" t="n"/>
      <c r="EQ2535" s="436" t="n"/>
      <c r="ER2535" s="436" t="n"/>
      <c r="ES2535" s="436" t="n"/>
      <c r="ET2535" s="436" t="n"/>
      <c r="EU2535" s="436" t="n"/>
      <c r="EV2535" s="436" t="n"/>
      <c r="EW2535" s="436" t="n"/>
      <c r="EX2535" s="436" t="n"/>
      <c r="EY2535" s="436" t="n"/>
      <c r="EZ2535" s="436" t="n"/>
      <c r="FA2535" s="436" t="n"/>
      <c r="FB2535" s="436" t="n"/>
      <c r="FC2535" s="436" t="n"/>
      <c r="FD2535" s="436" t="n"/>
      <c r="FE2535" s="436" t="n"/>
      <c r="FF2535" s="436" t="n"/>
      <c r="FG2535" s="436" t="n"/>
      <c r="FH2535" s="436" t="n"/>
      <c r="FI2535" s="436" t="n"/>
      <c r="FJ2535" s="436" t="n"/>
      <c r="FK2535" s="436" t="n"/>
      <c r="FL2535" s="436" t="n"/>
      <c r="FM2535" s="436" t="n"/>
      <c r="FN2535" s="436" t="n"/>
      <c r="FO2535" s="436" t="n"/>
      <c r="FP2535" s="436" t="n"/>
      <c r="FQ2535" s="436" t="n"/>
      <c r="FR2535" s="436" t="n"/>
      <c r="FS2535" s="436" t="n"/>
      <c r="FT2535" s="436" t="n"/>
      <c r="FU2535" s="436" t="n"/>
      <c r="FV2535" s="436" t="n"/>
      <c r="FW2535" s="436" t="n"/>
      <c r="FX2535" s="436" t="n"/>
      <c r="FY2535" s="436" t="n"/>
      <c r="FZ2535" s="436" t="n"/>
      <c r="GA2535" s="436" t="n"/>
      <c r="GB2535" s="436" t="n"/>
      <c r="GC2535" s="436" t="n"/>
      <c r="GD2535" s="436" t="n"/>
      <c r="GE2535" s="436" t="n"/>
      <c r="GF2535" s="436" t="n"/>
      <c r="GG2535" s="436" t="n"/>
      <c r="GH2535" s="436" t="n"/>
      <c r="GI2535" s="436" t="n"/>
      <c r="GJ2535" s="436" t="n"/>
      <c r="GK2535" s="436" t="n"/>
      <c r="GL2535" s="436" t="n"/>
      <c r="GM2535" s="436" t="n"/>
      <c r="GN2535" s="436" t="n"/>
      <c r="GO2535" s="436" t="n"/>
      <c r="GP2535" s="436" t="n"/>
      <c r="GQ2535" s="436" t="n"/>
      <c r="GR2535" s="436" t="n"/>
      <c r="GS2535" s="436" t="n"/>
      <c r="GT2535" s="436" t="n"/>
      <c r="GU2535" s="436" t="n"/>
      <c r="GV2535" s="436" t="n"/>
      <c r="GW2535" s="436" t="n"/>
      <c r="GX2535" s="436" t="n">
        <v>0</v>
      </c>
    </row>
    <row r="2536"/>
    <row r="2537">
      <c r="A2537" s="437" t="n">
        <v>50</v>
      </c>
      <c r="B2537" s="437" t="n">
        <v>0</v>
      </c>
      <c r="C2537" s="437" t="n">
        <v>0</v>
      </c>
      <c r="D2537" s="437" t="n">
        <v>1</v>
      </c>
      <c r="E2537" s="437" t="n">
        <v>201</v>
      </c>
      <c r="F2537" s="437">
        <f>ROUND(Source!O2535,O2537)</f>
        <v/>
      </c>
      <c r="G2537" s="437" t="inlineStr">
        <is>
          <t>ПЗ</t>
        </is>
      </c>
      <c r="H2537" s="437" t="inlineStr">
        <is>
          <t>Прямые затраты</t>
        </is>
      </c>
      <c r="I2537" s="437" t="n"/>
      <c r="J2537" s="437" t="n"/>
      <c r="K2537" s="437" t="n">
        <v>201</v>
      </c>
      <c r="L2537" s="437" t="n">
        <v>1</v>
      </c>
      <c r="M2537" s="437" t="n">
        <v>3</v>
      </c>
      <c r="N2537" s="437" t="inlineStr"/>
      <c r="O2537" s="437" t="n">
        <v>0</v>
      </c>
      <c r="P2537" s="437" t="n"/>
      <c r="Q2537" s="437" t="n"/>
      <c r="R2537" s="437" t="n"/>
      <c r="S2537" s="437" t="n"/>
      <c r="T2537" s="437" t="n"/>
      <c r="U2537" s="437" t="n"/>
      <c r="V2537" s="437" t="n"/>
      <c r="W2537" s="437" t="n">
        <v>1814</v>
      </c>
      <c r="X2537" s="437" t="n">
        <v>1</v>
      </c>
      <c r="Y2537" s="437" t="n">
        <v>1814</v>
      </c>
      <c r="Z2537" s="437" t="n"/>
      <c r="AA2537" s="437" t="n"/>
      <c r="AB2537" s="437" t="n"/>
    </row>
    <row r="2538">
      <c r="A2538" s="437" t="n">
        <v>50</v>
      </c>
      <c r="B2538" s="437" t="n">
        <v>0</v>
      </c>
      <c r="C2538" s="437" t="n">
        <v>0</v>
      </c>
      <c r="D2538" s="437" t="n">
        <v>1</v>
      </c>
      <c r="E2538" s="437" t="n">
        <v>202</v>
      </c>
      <c r="F2538" s="437">
        <f>ROUND(Source!P2535,O2538)</f>
        <v/>
      </c>
      <c r="G2538" s="437" t="inlineStr">
        <is>
          <t>СтМатОб</t>
        </is>
      </c>
      <c r="H2538" s="437" t="inlineStr">
        <is>
          <t>Стоимость материальных ресурсов (всего)</t>
        </is>
      </c>
      <c r="I2538" s="437" t="n"/>
      <c r="J2538" s="437" t="n"/>
      <c r="K2538" s="437" t="n">
        <v>202</v>
      </c>
      <c r="L2538" s="437" t="n">
        <v>2</v>
      </c>
      <c r="M2538" s="437" t="n">
        <v>3</v>
      </c>
      <c r="N2538" s="437" t="inlineStr"/>
      <c r="O2538" s="437" t="n">
        <v>0</v>
      </c>
      <c r="P2538" s="437" t="n"/>
      <c r="Q2538" s="437" t="n"/>
      <c r="R2538" s="437" t="n"/>
      <c r="S2538" s="437" t="n"/>
      <c r="T2538" s="437" t="n"/>
      <c r="U2538" s="437" t="n"/>
      <c r="V2538" s="437" t="n"/>
      <c r="W2538" s="437" t="n">
        <v>26</v>
      </c>
      <c r="X2538" s="437" t="n">
        <v>1</v>
      </c>
      <c r="Y2538" s="437" t="n">
        <v>26</v>
      </c>
      <c r="Z2538" s="437" t="n"/>
      <c r="AA2538" s="437" t="n"/>
      <c r="AB2538" s="437" t="n"/>
    </row>
    <row r="2539">
      <c r="A2539" s="437" t="n">
        <v>50</v>
      </c>
      <c r="B2539" s="437" t="n">
        <v>0</v>
      </c>
      <c r="C2539" s="437" t="n">
        <v>0</v>
      </c>
      <c r="D2539" s="437" t="n">
        <v>1</v>
      </c>
      <c r="E2539" s="437" t="n">
        <v>222</v>
      </c>
      <c r="F2539" s="437">
        <f>ROUND(Source!AO2535,O2539)</f>
        <v/>
      </c>
      <c r="G2539" s="437" t="inlineStr">
        <is>
          <t>СтМатОбЗак</t>
        </is>
      </c>
      <c r="H2539" s="437" t="inlineStr">
        <is>
          <t>Стоимость материалов и оборудования заказчика</t>
        </is>
      </c>
      <c r="I2539" s="437" t="n"/>
      <c r="J2539" s="437" t="n"/>
      <c r="K2539" s="437" t="n">
        <v>222</v>
      </c>
      <c r="L2539" s="437" t="n">
        <v>3</v>
      </c>
      <c r="M2539" s="437" t="n">
        <v>3</v>
      </c>
      <c r="N2539" s="437" t="inlineStr"/>
      <c r="O2539" s="437" t="n">
        <v>0</v>
      </c>
      <c r="P2539" s="437" t="n"/>
      <c r="Q2539" s="437" t="n"/>
      <c r="R2539" s="437" t="n"/>
      <c r="S2539" s="437" t="n"/>
      <c r="T2539" s="437" t="n"/>
      <c r="U2539" s="437" t="n"/>
      <c r="V2539" s="437" t="n"/>
      <c r="W2539" s="437" t="n">
        <v>0</v>
      </c>
      <c r="X2539" s="437" t="n">
        <v>1</v>
      </c>
      <c r="Y2539" s="437" t="n">
        <v>0</v>
      </c>
      <c r="Z2539" s="437" t="n"/>
      <c r="AA2539" s="437" t="n"/>
      <c r="AB2539" s="437" t="n"/>
    </row>
    <row r="2540">
      <c r="A2540" s="437" t="n">
        <v>50</v>
      </c>
      <c r="B2540" s="437" t="n">
        <v>0</v>
      </c>
      <c r="C2540" s="437" t="n">
        <v>0</v>
      </c>
      <c r="D2540" s="437" t="n">
        <v>1</v>
      </c>
      <c r="E2540" s="437" t="n">
        <v>225</v>
      </c>
      <c r="F2540" s="437">
        <f>ROUND(Source!AV2535,O2540)</f>
        <v/>
      </c>
      <c r="G2540" s="437" t="inlineStr">
        <is>
          <t>СтМатОбПод</t>
        </is>
      </c>
      <c r="H2540" s="437" t="inlineStr">
        <is>
          <t>Стоимость материалов и оборудования подрядчика</t>
        </is>
      </c>
      <c r="I2540" s="437" t="n"/>
      <c r="J2540" s="437" t="n"/>
      <c r="K2540" s="437" t="n">
        <v>225</v>
      </c>
      <c r="L2540" s="437" t="n">
        <v>4</v>
      </c>
      <c r="M2540" s="437" t="n">
        <v>3</v>
      </c>
      <c r="N2540" s="437" t="inlineStr"/>
      <c r="O2540" s="437" t="n">
        <v>0</v>
      </c>
      <c r="P2540" s="437" t="n"/>
      <c r="Q2540" s="437" t="n"/>
      <c r="R2540" s="437" t="n"/>
      <c r="S2540" s="437" t="n"/>
      <c r="T2540" s="437" t="n"/>
      <c r="U2540" s="437" t="n"/>
      <c r="V2540" s="437" t="n"/>
      <c r="W2540" s="437" t="n">
        <v>26</v>
      </c>
      <c r="X2540" s="437" t="n">
        <v>1</v>
      </c>
      <c r="Y2540" s="437" t="n">
        <v>26</v>
      </c>
      <c r="Z2540" s="437" t="n"/>
      <c r="AA2540" s="437" t="n"/>
      <c r="AB2540" s="437" t="n"/>
    </row>
    <row r="2541">
      <c r="A2541" s="437" t="n">
        <v>50</v>
      </c>
      <c r="B2541" s="437" t="n">
        <v>0</v>
      </c>
      <c r="C2541" s="437" t="n">
        <v>0</v>
      </c>
      <c r="D2541" s="437" t="n">
        <v>1</v>
      </c>
      <c r="E2541" s="437" t="n">
        <v>226</v>
      </c>
      <c r="F2541" s="437">
        <f>ROUND(Source!AW2535,O2541)</f>
        <v/>
      </c>
      <c r="G2541" s="437" t="inlineStr">
        <is>
          <t>СтМат</t>
        </is>
      </c>
      <c r="H2541" s="437" t="inlineStr">
        <is>
          <t>Стоимость материалов (всего)</t>
        </is>
      </c>
      <c r="I2541" s="437" t="n"/>
      <c r="J2541" s="437" t="n"/>
      <c r="K2541" s="437" t="n">
        <v>226</v>
      </c>
      <c r="L2541" s="437" t="n">
        <v>5</v>
      </c>
      <c r="M2541" s="437" t="n">
        <v>3</v>
      </c>
      <c r="N2541" s="437" t="inlineStr"/>
      <c r="O2541" s="437" t="n">
        <v>0</v>
      </c>
      <c r="P2541" s="437" t="n"/>
      <c r="Q2541" s="437" t="n"/>
      <c r="R2541" s="437" t="n"/>
      <c r="S2541" s="437" t="n"/>
      <c r="T2541" s="437" t="n"/>
      <c r="U2541" s="437" t="n"/>
      <c r="V2541" s="437" t="n"/>
      <c r="W2541" s="437" t="n">
        <v>26</v>
      </c>
      <c r="X2541" s="437" t="n">
        <v>1</v>
      </c>
      <c r="Y2541" s="437" t="n">
        <v>26</v>
      </c>
      <c r="Z2541" s="437" t="n"/>
      <c r="AA2541" s="437" t="n"/>
      <c r="AB2541" s="437" t="n"/>
    </row>
    <row r="2542">
      <c r="A2542" s="437" t="n">
        <v>50</v>
      </c>
      <c r="B2542" s="437" t="n">
        <v>0</v>
      </c>
      <c r="C2542" s="437" t="n">
        <v>0</v>
      </c>
      <c r="D2542" s="437" t="n">
        <v>1</v>
      </c>
      <c r="E2542" s="437" t="n">
        <v>227</v>
      </c>
      <c r="F2542" s="437">
        <f>ROUND(Source!AX2535,O2542)</f>
        <v/>
      </c>
      <c r="G2542" s="437" t="inlineStr">
        <is>
          <t>СтМатЗак</t>
        </is>
      </c>
      <c r="H2542" s="437" t="inlineStr">
        <is>
          <t>Стоимость материалов заказчика</t>
        </is>
      </c>
      <c r="I2542" s="437" t="n"/>
      <c r="J2542" s="437" t="n"/>
      <c r="K2542" s="437" t="n">
        <v>227</v>
      </c>
      <c r="L2542" s="437" t="n">
        <v>6</v>
      </c>
      <c r="M2542" s="437" t="n">
        <v>3</v>
      </c>
      <c r="N2542" s="437" t="inlineStr"/>
      <c r="O2542" s="437" t="n">
        <v>0</v>
      </c>
      <c r="P2542" s="437" t="n"/>
      <c r="Q2542" s="437" t="n"/>
      <c r="R2542" s="437" t="n"/>
      <c r="S2542" s="437" t="n"/>
      <c r="T2542" s="437" t="n"/>
      <c r="U2542" s="437" t="n"/>
      <c r="V2542" s="437" t="n"/>
      <c r="W2542" s="437" t="n">
        <v>0</v>
      </c>
      <c r="X2542" s="437" t="n">
        <v>1</v>
      </c>
      <c r="Y2542" s="437" t="n">
        <v>0</v>
      </c>
      <c r="Z2542" s="437" t="n"/>
      <c r="AA2542" s="437" t="n"/>
      <c r="AB2542" s="437" t="n"/>
    </row>
    <row r="2543">
      <c r="A2543" s="437" t="n">
        <v>50</v>
      </c>
      <c r="B2543" s="437" t="n">
        <v>0</v>
      </c>
      <c r="C2543" s="437" t="n">
        <v>0</v>
      </c>
      <c r="D2543" s="437" t="n">
        <v>1</v>
      </c>
      <c r="E2543" s="437" t="n">
        <v>228</v>
      </c>
      <c r="F2543" s="437">
        <f>ROUND(Source!AY2535,O2543)</f>
        <v/>
      </c>
      <c r="G2543" s="437" t="inlineStr">
        <is>
          <t>СтМатПод</t>
        </is>
      </c>
      <c r="H2543" s="437" t="inlineStr">
        <is>
          <t>Стоимость материалов подрядчика</t>
        </is>
      </c>
      <c r="I2543" s="437" t="n"/>
      <c r="J2543" s="437" t="n"/>
      <c r="K2543" s="437" t="n">
        <v>228</v>
      </c>
      <c r="L2543" s="437" t="n">
        <v>7</v>
      </c>
      <c r="M2543" s="437" t="n">
        <v>3</v>
      </c>
      <c r="N2543" s="437" t="inlineStr"/>
      <c r="O2543" s="437" t="n">
        <v>0</v>
      </c>
      <c r="P2543" s="437" t="n"/>
      <c r="Q2543" s="437" t="n"/>
      <c r="R2543" s="437" t="n"/>
      <c r="S2543" s="437" t="n"/>
      <c r="T2543" s="437" t="n"/>
      <c r="U2543" s="437" t="n"/>
      <c r="V2543" s="437" t="n"/>
      <c r="W2543" s="437" t="n">
        <v>26</v>
      </c>
      <c r="X2543" s="437" t="n">
        <v>1</v>
      </c>
      <c r="Y2543" s="437" t="n">
        <v>26</v>
      </c>
      <c r="Z2543" s="437" t="n"/>
      <c r="AA2543" s="437" t="n"/>
      <c r="AB2543" s="437" t="n"/>
    </row>
    <row r="2544">
      <c r="A2544" s="437" t="n">
        <v>50</v>
      </c>
      <c r="B2544" s="437" t="n">
        <v>0</v>
      </c>
      <c r="C2544" s="437" t="n">
        <v>0</v>
      </c>
      <c r="D2544" s="437" t="n">
        <v>1</v>
      </c>
      <c r="E2544" s="437" t="n">
        <v>216</v>
      </c>
      <c r="F2544" s="437">
        <f>ROUND(Source!AP2535,O2544)</f>
        <v/>
      </c>
      <c r="G2544" s="437" t="inlineStr">
        <is>
          <t>Оборуд</t>
        </is>
      </c>
      <c r="H2544" s="437" t="inlineStr">
        <is>
          <t>Стоимость оборудования (всего)</t>
        </is>
      </c>
      <c r="I2544" s="437" t="n"/>
      <c r="J2544" s="437" t="n"/>
      <c r="K2544" s="437" t="n">
        <v>216</v>
      </c>
      <c r="L2544" s="437" t="n">
        <v>8</v>
      </c>
      <c r="M2544" s="437" t="n">
        <v>3</v>
      </c>
      <c r="N2544" s="437" t="inlineStr"/>
      <c r="O2544" s="437" t="n">
        <v>0</v>
      </c>
      <c r="P2544" s="437" t="n"/>
      <c r="Q2544" s="437" t="n"/>
      <c r="R2544" s="437" t="n"/>
      <c r="S2544" s="437" t="n"/>
      <c r="T2544" s="437" t="n"/>
      <c r="U2544" s="437" t="n"/>
      <c r="V2544" s="437" t="n"/>
      <c r="W2544" s="437" t="n">
        <v>0</v>
      </c>
      <c r="X2544" s="437" t="n">
        <v>1</v>
      </c>
      <c r="Y2544" s="437" t="n">
        <v>0</v>
      </c>
      <c r="Z2544" s="437" t="n"/>
      <c r="AA2544" s="437" t="n"/>
      <c r="AB2544" s="437" t="n"/>
    </row>
    <row r="2545">
      <c r="A2545" s="437" t="n">
        <v>50</v>
      </c>
      <c r="B2545" s="437" t="n">
        <v>0</v>
      </c>
      <c r="C2545" s="437" t="n">
        <v>0</v>
      </c>
      <c r="D2545" s="437" t="n">
        <v>1</v>
      </c>
      <c r="E2545" s="437" t="n">
        <v>223</v>
      </c>
      <c r="F2545" s="437">
        <f>ROUND(Source!AQ2535,O2545)</f>
        <v/>
      </c>
      <c r="G2545" s="437" t="inlineStr">
        <is>
          <t>ОборудЗак</t>
        </is>
      </c>
      <c r="H2545" s="437" t="inlineStr">
        <is>
          <t>Стоимость оборудования заказчика</t>
        </is>
      </c>
      <c r="I2545" s="437" t="n"/>
      <c r="J2545" s="437" t="n"/>
      <c r="K2545" s="437" t="n">
        <v>223</v>
      </c>
      <c r="L2545" s="437" t="n">
        <v>9</v>
      </c>
      <c r="M2545" s="437" t="n">
        <v>3</v>
      </c>
      <c r="N2545" s="437" t="inlineStr"/>
      <c r="O2545" s="437" t="n">
        <v>0</v>
      </c>
      <c r="P2545" s="437" t="n"/>
      <c r="Q2545" s="437" t="n"/>
      <c r="R2545" s="437" t="n"/>
      <c r="S2545" s="437" t="n"/>
      <c r="T2545" s="437" t="n"/>
      <c r="U2545" s="437" t="n"/>
      <c r="V2545" s="437" t="n"/>
      <c r="W2545" s="437" t="n">
        <v>0</v>
      </c>
      <c r="X2545" s="437" t="n">
        <v>1</v>
      </c>
      <c r="Y2545" s="437" t="n">
        <v>0</v>
      </c>
      <c r="Z2545" s="437" t="n"/>
      <c r="AA2545" s="437" t="n"/>
      <c r="AB2545" s="437" t="n"/>
    </row>
    <row r="2546">
      <c r="A2546" s="437" t="n">
        <v>50</v>
      </c>
      <c r="B2546" s="437" t="n">
        <v>0</v>
      </c>
      <c r="C2546" s="437" t="n">
        <v>0</v>
      </c>
      <c r="D2546" s="437" t="n">
        <v>1</v>
      </c>
      <c r="E2546" s="437" t="n">
        <v>229</v>
      </c>
      <c r="F2546" s="437">
        <f>ROUND(Source!AZ2535,O2546)</f>
        <v/>
      </c>
      <c r="G2546" s="437" t="inlineStr">
        <is>
          <t>ОборудПод</t>
        </is>
      </c>
      <c r="H2546" s="437" t="inlineStr">
        <is>
          <t>Стоимость оборудования подрядчика</t>
        </is>
      </c>
      <c r="I2546" s="437" t="n"/>
      <c r="J2546" s="437" t="n"/>
      <c r="K2546" s="437" t="n">
        <v>229</v>
      </c>
      <c r="L2546" s="437" t="n">
        <v>10</v>
      </c>
      <c r="M2546" s="437" t="n">
        <v>3</v>
      </c>
      <c r="N2546" s="437" t="inlineStr"/>
      <c r="O2546" s="437" t="n">
        <v>0</v>
      </c>
      <c r="P2546" s="437" t="n"/>
      <c r="Q2546" s="437" t="n"/>
      <c r="R2546" s="437" t="n"/>
      <c r="S2546" s="437" t="n"/>
      <c r="T2546" s="437" t="n"/>
      <c r="U2546" s="437" t="n"/>
      <c r="V2546" s="437" t="n"/>
      <c r="W2546" s="437" t="n">
        <v>0</v>
      </c>
      <c r="X2546" s="437" t="n">
        <v>1</v>
      </c>
      <c r="Y2546" s="437" t="n">
        <v>0</v>
      </c>
      <c r="Z2546" s="437" t="n"/>
      <c r="AA2546" s="437" t="n"/>
      <c r="AB2546" s="437" t="n"/>
    </row>
    <row r="2547">
      <c r="A2547" s="437" t="n">
        <v>50</v>
      </c>
      <c r="B2547" s="437" t="n">
        <v>0</v>
      </c>
      <c r="C2547" s="437" t="n">
        <v>0</v>
      </c>
      <c r="D2547" s="437" t="n">
        <v>1</v>
      </c>
      <c r="E2547" s="437" t="n">
        <v>203</v>
      </c>
      <c r="F2547" s="437">
        <f>ROUND(Source!Q2535,O2547)</f>
        <v/>
      </c>
      <c r="G2547" s="437" t="inlineStr">
        <is>
          <t>ЭММ</t>
        </is>
      </c>
      <c r="H2547" s="437" t="inlineStr">
        <is>
          <t>Эксплуатация машин</t>
        </is>
      </c>
      <c r="I2547" s="437" t="n"/>
      <c r="J2547" s="437" t="n"/>
      <c r="K2547" s="437" t="n">
        <v>203</v>
      </c>
      <c r="L2547" s="437" t="n">
        <v>11</v>
      </c>
      <c r="M2547" s="437" t="n">
        <v>3</v>
      </c>
      <c r="N2547" s="437" t="inlineStr"/>
      <c r="O2547" s="437" t="n">
        <v>0</v>
      </c>
      <c r="P2547" s="437" t="n"/>
      <c r="Q2547" s="437" t="n"/>
      <c r="R2547" s="437" t="n"/>
      <c r="S2547" s="437" t="n"/>
      <c r="T2547" s="437" t="n"/>
      <c r="U2547" s="437" t="n"/>
      <c r="V2547" s="437" t="n"/>
      <c r="W2547" s="437" t="n">
        <v>143</v>
      </c>
      <c r="X2547" s="437" t="n">
        <v>1</v>
      </c>
      <c r="Y2547" s="437" t="n">
        <v>143</v>
      </c>
      <c r="Z2547" s="437" t="n"/>
      <c r="AA2547" s="437" t="n"/>
      <c r="AB2547" s="437" t="n"/>
    </row>
    <row r="2548">
      <c r="A2548" s="437" t="n">
        <v>50</v>
      </c>
      <c r="B2548" s="437" t="n">
        <v>0</v>
      </c>
      <c r="C2548" s="437" t="n">
        <v>0</v>
      </c>
      <c r="D2548" s="437" t="n">
        <v>1</v>
      </c>
      <c r="E2548" s="437" t="n">
        <v>231</v>
      </c>
      <c r="F2548" s="437">
        <f>ROUND(Source!BB2535,O2548)</f>
        <v/>
      </c>
      <c r="G2548" s="437" t="inlineStr">
        <is>
          <t>ЭММсНРиСП</t>
        </is>
      </c>
      <c r="H2548" s="437" t="inlineStr">
        <is>
          <t>Эксплуатация машин по ТСН-2001.16</t>
        </is>
      </c>
      <c r="I2548" s="437" t="n"/>
      <c r="J2548" s="437" t="n"/>
      <c r="K2548" s="437" t="n">
        <v>231</v>
      </c>
      <c r="L2548" s="437" t="n">
        <v>12</v>
      </c>
      <c r="M2548" s="437" t="n">
        <v>3</v>
      </c>
      <c r="N2548" s="437" t="inlineStr"/>
      <c r="O2548" s="437" t="n">
        <v>0</v>
      </c>
      <c r="P2548" s="437" t="n"/>
      <c r="Q2548" s="437" t="n"/>
      <c r="R2548" s="437" t="n"/>
      <c r="S2548" s="437" t="n"/>
      <c r="T2548" s="437" t="n"/>
      <c r="U2548" s="437" t="n"/>
      <c r="V2548" s="437" t="n"/>
      <c r="W2548" s="437" t="n">
        <v>0</v>
      </c>
      <c r="X2548" s="437" t="n">
        <v>1</v>
      </c>
      <c r="Y2548" s="437" t="n">
        <v>0</v>
      </c>
      <c r="Z2548" s="437" t="n"/>
      <c r="AA2548" s="437" t="n"/>
      <c r="AB2548" s="437" t="n"/>
    </row>
    <row r="2549">
      <c r="A2549" s="437" t="n">
        <v>50</v>
      </c>
      <c r="B2549" s="437" t="n">
        <v>0</v>
      </c>
      <c r="C2549" s="437" t="n">
        <v>0</v>
      </c>
      <c r="D2549" s="437" t="n">
        <v>1</v>
      </c>
      <c r="E2549" s="437" t="n">
        <v>204</v>
      </c>
      <c r="F2549" s="437">
        <f>ROUND(Source!R2535,O2549)</f>
        <v/>
      </c>
      <c r="G2549" s="437" t="inlineStr">
        <is>
          <t>ЗПМ</t>
        </is>
      </c>
      <c r="H2549" s="437" t="inlineStr">
        <is>
          <t>ЗП машинистов</t>
        </is>
      </c>
      <c r="I2549" s="437" t="n"/>
      <c r="J2549" s="437" t="n"/>
      <c r="K2549" s="437" t="n">
        <v>204</v>
      </c>
      <c r="L2549" s="437" t="n">
        <v>13</v>
      </c>
      <c r="M2549" s="437" t="n">
        <v>3</v>
      </c>
      <c r="N2549" s="437" t="inlineStr"/>
      <c r="O2549" s="437" t="n">
        <v>0</v>
      </c>
      <c r="P2549" s="437" t="n"/>
      <c r="Q2549" s="437" t="n"/>
      <c r="R2549" s="437" t="n"/>
      <c r="S2549" s="437" t="n"/>
      <c r="T2549" s="437" t="n"/>
      <c r="U2549" s="437" t="n"/>
      <c r="V2549" s="437" t="n"/>
      <c r="W2549" s="437" t="n">
        <v>0</v>
      </c>
      <c r="X2549" s="437" t="n">
        <v>1</v>
      </c>
      <c r="Y2549" s="437" t="n">
        <v>0</v>
      </c>
      <c r="Z2549" s="437" t="n"/>
      <c r="AA2549" s="437" t="n"/>
      <c r="AB2549" s="437" t="n"/>
    </row>
    <row r="2550">
      <c r="A2550" s="437" t="n">
        <v>50</v>
      </c>
      <c r="B2550" s="437" t="n">
        <v>0</v>
      </c>
      <c r="C2550" s="437" t="n">
        <v>0</v>
      </c>
      <c r="D2550" s="437" t="n">
        <v>1</v>
      </c>
      <c r="E2550" s="437" t="n">
        <v>205</v>
      </c>
      <c r="F2550" s="437">
        <f>ROUND(Source!S2535,O2550)</f>
        <v/>
      </c>
      <c r="G2550" s="437" t="inlineStr">
        <is>
          <t>ОЗП</t>
        </is>
      </c>
      <c r="H2550" s="437" t="inlineStr">
        <is>
          <t>Основная ЗП рабочих</t>
        </is>
      </c>
      <c r="I2550" s="437" t="n"/>
      <c r="J2550" s="437" t="n"/>
      <c r="K2550" s="437" t="n">
        <v>205</v>
      </c>
      <c r="L2550" s="437" t="n">
        <v>14</v>
      </c>
      <c r="M2550" s="437" t="n">
        <v>3</v>
      </c>
      <c r="N2550" s="437" t="inlineStr"/>
      <c r="O2550" s="437" t="n">
        <v>0</v>
      </c>
      <c r="P2550" s="437" t="n"/>
      <c r="Q2550" s="437" t="n"/>
      <c r="R2550" s="437" t="n"/>
      <c r="S2550" s="437" t="n"/>
      <c r="T2550" s="437" t="n"/>
      <c r="U2550" s="437" t="n"/>
      <c r="V2550" s="437" t="n"/>
      <c r="W2550" s="437" t="n">
        <v>1645</v>
      </c>
      <c r="X2550" s="437" t="n">
        <v>1</v>
      </c>
      <c r="Y2550" s="437" t="n">
        <v>1645</v>
      </c>
      <c r="Z2550" s="437" t="n"/>
      <c r="AA2550" s="437" t="n"/>
      <c r="AB2550" s="437" t="n"/>
    </row>
    <row r="2551">
      <c r="A2551" s="437" t="n">
        <v>50</v>
      </c>
      <c r="B2551" s="437" t="n">
        <v>0</v>
      </c>
      <c r="C2551" s="437" t="n">
        <v>0</v>
      </c>
      <c r="D2551" s="437" t="n">
        <v>1</v>
      </c>
      <c r="E2551" s="437" t="n">
        <v>232</v>
      </c>
      <c r="F2551" s="437">
        <f>ROUND(Source!BC2535,O2551)</f>
        <v/>
      </c>
      <c r="G2551" s="437" t="inlineStr">
        <is>
          <t>ОЗПсНРиСП</t>
        </is>
      </c>
      <c r="H2551" s="437" t="inlineStr">
        <is>
          <t>Основная ЗП рабочих по ТСН-2001.16</t>
        </is>
      </c>
      <c r="I2551" s="437" t="n"/>
      <c r="J2551" s="437" t="n"/>
      <c r="K2551" s="437" t="n">
        <v>232</v>
      </c>
      <c r="L2551" s="437" t="n">
        <v>15</v>
      </c>
      <c r="M2551" s="437" t="n">
        <v>3</v>
      </c>
      <c r="N2551" s="437" t="inlineStr"/>
      <c r="O2551" s="437" t="n">
        <v>0</v>
      </c>
      <c r="P2551" s="437" t="n"/>
      <c r="Q2551" s="437" t="n"/>
      <c r="R2551" s="437" t="n"/>
      <c r="S2551" s="437" t="n"/>
      <c r="T2551" s="437" t="n"/>
      <c r="U2551" s="437" t="n"/>
      <c r="V2551" s="437" t="n"/>
      <c r="W2551" s="437" t="n">
        <v>0</v>
      </c>
      <c r="X2551" s="437" t="n">
        <v>1</v>
      </c>
      <c r="Y2551" s="437" t="n">
        <v>0</v>
      </c>
      <c r="Z2551" s="437" t="n"/>
      <c r="AA2551" s="437" t="n"/>
      <c r="AB2551" s="437" t="n"/>
    </row>
    <row r="2552">
      <c r="A2552" s="437" t="n">
        <v>50</v>
      </c>
      <c r="B2552" s="437" t="n">
        <v>0</v>
      </c>
      <c r="C2552" s="437" t="n">
        <v>0</v>
      </c>
      <c r="D2552" s="437" t="n">
        <v>1</v>
      </c>
      <c r="E2552" s="437" t="n">
        <v>214</v>
      </c>
      <c r="F2552" s="437">
        <f>ROUND(Source!AS2535,O2552)</f>
        <v/>
      </c>
      <c r="G2552" s="437" t="inlineStr">
        <is>
          <t>Строит</t>
        </is>
      </c>
      <c r="H2552" s="437" t="inlineStr">
        <is>
          <t>Строительные работы с НР и СП</t>
        </is>
      </c>
      <c r="I2552" s="437" t="n"/>
      <c r="J2552" s="437" t="n"/>
      <c r="K2552" s="437" t="n">
        <v>214</v>
      </c>
      <c r="L2552" s="437" t="n">
        <v>16</v>
      </c>
      <c r="M2552" s="437" t="n">
        <v>3</v>
      </c>
      <c r="N2552" s="437" t="inlineStr"/>
      <c r="O2552" s="437" t="n">
        <v>0</v>
      </c>
      <c r="P2552" s="437" t="n"/>
      <c r="Q2552" s="437" t="n"/>
      <c r="R2552" s="437" t="n"/>
      <c r="S2552" s="437" t="n"/>
      <c r="T2552" s="437" t="n"/>
      <c r="U2552" s="437" t="n"/>
      <c r="V2552" s="437" t="n"/>
      <c r="W2552" s="437" t="n">
        <v>4988</v>
      </c>
      <c r="X2552" s="437" t="n">
        <v>1</v>
      </c>
      <c r="Y2552" s="437" t="n">
        <v>4988</v>
      </c>
      <c r="Z2552" s="437" t="n"/>
      <c r="AA2552" s="437" t="n"/>
      <c r="AB2552" s="437" t="n"/>
    </row>
    <row r="2553">
      <c r="A2553" s="437" t="n">
        <v>50</v>
      </c>
      <c r="B2553" s="437" t="n">
        <v>0</v>
      </c>
      <c r="C2553" s="437" t="n">
        <v>0</v>
      </c>
      <c r="D2553" s="437" t="n">
        <v>1</v>
      </c>
      <c r="E2553" s="437" t="n">
        <v>215</v>
      </c>
      <c r="F2553" s="437">
        <f>ROUND(Source!AT2535,O2553)</f>
        <v/>
      </c>
      <c r="G2553" s="437" t="inlineStr">
        <is>
          <t>Монтаж</t>
        </is>
      </c>
      <c r="H2553" s="437" t="inlineStr">
        <is>
          <t>Монтажные работы с НР и СП</t>
        </is>
      </c>
      <c r="I2553" s="437" t="n"/>
      <c r="J2553" s="437" t="n"/>
      <c r="K2553" s="437" t="n">
        <v>215</v>
      </c>
      <c r="L2553" s="437" t="n">
        <v>17</v>
      </c>
      <c r="M2553" s="437" t="n">
        <v>3</v>
      </c>
      <c r="N2553" s="437" t="inlineStr"/>
      <c r="O2553" s="437" t="n">
        <v>0</v>
      </c>
      <c r="P2553" s="437" t="n"/>
      <c r="Q2553" s="437" t="n"/>
      <c r="R2553" s="437" t="n"/>
      <c r="S2553" s="437" t="n"/>
      <c r="T2553" s="437" t="n"/>
      <c r="U2553" s="437" t="n"/>
      <c r="V2553" s="437" t="n"/>
      <c r="W2553" s="437" t="n">
        <v>0</v>
      </c>
      <c r="X2553" s="437" t="n">
        <v>1</v>
      </c>
      <c r="Y2553" s="437" t="n">
        <v>0</v>
      </c>
      <c r="Z2553" s="437" t="n"/>
      <c r="AA2553" s="437" t="n"/>
      <c r="AB2553" s="437" t="n"/>
    </row>
    <row r="2554">
      <c r="A2554" s="437" t="n">
        <v>50</v>
      </c>
      <c r="B2554" s="437" t="n">
        <v>0</v>
      </c>
      <c r="C2554" s="437" t="n">
        <v>0</v>
      </c>
      <c r="D2554" s="437" t="n">
        <v>1</v>
      </c>
      <c r="E2554" s="437" t="n">
        <v>217</v>
      </c>
      <c r="F2554" s="437">
        <f>ROUND(Source!AU2535,O2554)</f>
        <v/>
      </c>
      <c r="G2554" s="437" t="inlineStr">
        <is>
          <t>Прочие</t>
        </is>
      </c>
      <c r="H2554" s="437" t="inlineStr">
        <is>
          <t>Прочие работы с НР и СП</t>
        </is>
      </c>
      <c r="I2554" s="437" t="n"/>
      <c r="J2554" s="437" t="n"/>
      <c r="K2554" s="437" t="n">
        <v>217</v>
      </c>
      <c r="L2554" s="437" t="n">
        <v>18</v>
      </c>
      <c r="M2554" s="437" t="n">
        <v>3</v>
      </c>
      <c r="N2554" s="437" t="inlineStr"/>
      <c r="O2554" s="437" t="n">
        <v>0</v>
      </c>
      <c r="P2554" s="437" t="n"/>
      <c r="Q2554" s="437" t="n"/>
      <c r="R2554" s="437" t="n"/>
      <c r="S2554" s="437" t="n"/>
      <c r="T2554" s="437" t="n"/>
      <c r="U2554" s="437" t="n"/>
      <c r="V2554" s="437" t="n"/>
      <c r="W2554" s="437" t="n">
        <v>0</v>
      </c>
      <c r="X2554" s="437" t="n">
        <v>1</v>
      </c>
      <c r="Y2554" s="437" t="n">
        <v>0</v>
      </c>
      <c r="Z2554" s="437" t="n"/>
      <c r="AA2554" s="437" t="n"/>
      <c r="AB2554" s="437" t="n"/>
    </row>
    <row r="2555">
      <c r="A2555" s="437" t="n">
        <v>50</v>
      </c>
      <c r="B2555" s="437" t="n">
        <v>0</v>
      </c>
      <c r="C2555" s="437" t="n">
        <v>0</v>
      </c>
      <c r="D2555" s="437" t="n">
        <v>1</v>
      </c>
      <c r="E2555" s="437" t="n">
        <v>230</v>
      </c>
      <c r="F2555" s="437">
        <f>ROUND(Source!BA2535,O2555)</f>
        <v/>
      </c>
      <c r="G2555" s="437" t="inlineStr">
        <is>
          <t>ПрочиеЗатр</t>
        </is>
      </c>
      <c r="H2555" s="437" t="inlineStr">
        <is>
          <t>Прочие затраты по ТСН-2001.16</t>
        </is>
      </c>
      <c r="I2555" s="437" t="n"/>
      <c r="J2555" s="437" t="n"/>
      <c r="K2555" s="437" t="n">
        <v>230</v>
      </c>
      <c r="L2555" s="437" t="n">
        <v>19</v>
      </c>
      <c r="M2555" s="437" t="n">
        <v>3</v>
      </c>
      <c r="N2555" s="437" t="inlineStr"/>
      <c r="O2555" s="437" t="n">
        <v>0</v>
      </c>
      <c r="P2555" s="437" t="n"/>
      <c r="Q2555" s="437" t="n"/>
      <c r="R2555" s="437" t="n"/>
      <c r="S2555" s="437" t="n"/>
      <c r="T2555" s="437" t="n"/>
      <c r="U2555" s="437" t="n"/>
      <c r="V2555" s="437" t="n"/>
      <c r="W2555" s="437" t="n">
        <v>0</v>
      </c>
      <c r="X2555" s="437" t="n">
        <v>1</v>
      </c>
      <c r="Y2555" s="437" t="n">
        <v>0</v>
      </c>
      <c r="Z2555" s="437" t="n"/>
      <c r="AA2555" s="437" t="n"/>
      <c r="AB2555" s="437" t="n"/>
    </row>
    <row r="2556">
      <c r="A2556" s="437" t="n">
        <v>50</v>
      </c>
      <c r="B2556" s="437" t="n">
        <v>0</v>
      </c>
      <c r="C2556" s="437" t="n">
        <v>0</v>
      </c>
      <c r="D2556" s="437" t="n">
        <v>1</v>
      </c>
      <c r="E2556" s="437" t="n">
        <v>206</v>
      </c>
      <c r="F2556" s="437">
        <f>ROUND(Source!T2535,O2556)</f>
        <v/>
      </c>
      <c r="G2556" s="437" t="inlineStr">
        <is>
          <t>ВозврМат</t>
        </is>
      </c>
      <c r="H2556" s="437" t="inlineStr">
        <is>
          <t>Возврат материалов</t>
        </is>
      </c>
      <c r="I2556" s="437" t="n"/>
      <c r="J2556" s="437" t="n"/>
      <c r="K2556" s="437" t="n">
        <v>206</v>
      </c>
      <c r="L2556" s="437" t="n">
        <v>20</v>
      </c>
      <c r="M2556" s="437" t="n">
        <v>3</v>
      </c>
      <c r="N2556" s="437" t="inlineStr"/>
      <c r="O2556" s="437" t="n">
        <v>0</v>
      </c>
      <c r="P2556" s="437" t="n"/>
      <c r="Q2556" s="437" t="n"/>
      <c r="R2556" s="437" t="n"/>
      <c r="S2556" s="437" t="n"/>
      <c r="T2556" s="437" t="n"/>
      <c r="U2556" s="437" t="n"/>
      <c r="V2556" s="437" t="n"/>
      <c r="W2556" s="437" t="n">
        <v>0</v>
      </c>
      <c r="X2556" s="437" t="n">
        <v>1</v>
      </c>
      <c r="Y2556" s="437" t="n">
        <v>0</v>
      </c>
      <c r="Z2556" s="437" t="n"/>
      <c r="AA2556" s="437" t="n"/>
      <c r="AB2556" s="437" t="n"/>
    </row>
    <row r="2557">
      <c r="A2557" s="437" t="n">
        <v>50</v>
      </c>
      <c r="B2557" s="437" t="n">
        <v>0</v>
      </c>
      <c r="C2557" s="437" t="n">
        <v>0</v>
      </c>
      <c r="D2557" s="437" t="n">
        <v>1</v>
      </c>
      <c r="E2557" s="437" t="n">
        <v>207</v>
      </c>
      <c r="F2557" s="437">
        <f>ROUND(Source!U2535,O2557)</f>
        <v/>
      </c>
      <c r="G2557" s="437" t="inlineStr">
        <is>
          <t>ТрудСтр</t>
        </is>
      </c>
      <c r="H2557" s="437" t="inlineStr">
        <is>
          <t>Трудозатраты строителей</t>
        </is>
      </c>
      <c r="I2557" s="437" t="n"/>
      <c r="J2557" s="437" t="n"/>
      <c r="K2557" s="437" t="n">
        <v>207</v>
      </c>
      <c r="L2557" s="437" t="n">
        <v>21</v>
      </c>
      <c r="M2557" s="437" t="n">
        <v>3</v>
      </c>
      <c r="N2557" s="437" t="inlineStr"/>
      <c r="O2557" s="437" t="n">
        <v>7</v>
      </c>
      <c r="P2557" s="437" t="n"/>
      <c r="Q2557" s="437" t="n"/>
      <c r="R2557" s="437" t="n"/>
      <c r="S2557" s="437" t="n"/>
      <c r="T2557" s="437" t="n"/>
      <c r="U2557" s="437" t="n"/>
      <c r="V2557" s="437" t="n"/>
      <c r="W2557" s="437" t="n">
        <v>2.7054</v>
      </c>
      <c r="X2557" s="437" t="n">
        <v>1</v>
      </c>
      <c r="Y2557" s="437" t="n">
        <v>2.7054</v>
      </c>
      <c r="Z2557" s="437" t="n"/>
      <c r="AA2557" s="437" t="n"/>
      <c r="AB2557" s="437" t="n"/>
    </row>
    <row r="2558">
      <c r="A2558" s="437" t="n">
        <v>50</v>
      </c>
      <c r="B2558" s="437" t="n">
        <v>0</v>
      </c>
      <c r="C2558" s="437" t="n">
        <v>0</v>
      </c>
      <c r="D2558" s="437" t="n">
        <v>1</v>
      </c>
      <c r="E2558" s="437" t="n">
        <v>208</v>
      </c>
      <c r="F2558" s="437">
        <f>ROUND(Source!V2535,O2558)</f>
        <v/>
      </c>
      <c r="G2558" s="437" t="inlineStr">
        <is>
          <t>ТрудМаш</t>
        </is>
      </c>
      <c r="H2558" s="437" t="inlineStr">
        <is>
          <t>Трудозатраты машинистов</t>
        </is>
      </c>
      <c r="I2558" s="437" t="n"/>
      <c r="J2558" s="437" t="n"/>
      <c r="K2558" s="437" t="n">
        <v>208</v>
      </c>
      <c r="L2558" s="437" t="n">
        <v>22</v>
      </c>
      <c r="M2558" s="437" t="n">
        <v>3</v>
      </c>
      <c r="N2558" s="437" t="inlineStr"/>
      <c r="O2558" s="437" t="n">
        <v>7</v>
      </c>
      <c r="P2558" s="437" t="n"/>
      <c r="Q2558" s="437" t="n"/>
      <c r="R2558" s="437" t="n"/>
      <c r="S2558" s="437" t="n"/>
      <c r="T2558" s="437" t="n"/>
      <c r="U2558" s="437" t="n"/>
      <c r="V2558" s="437" t="n"/>
      <c r="W2558" s="437" t="n">
        <v>0</v>
      </c>
      <c r="X2558" s="437" t="n">
        <v>1</v>
      </c>
      <c r="Y2558" s="437" t="n">
        <v>0</v>
      </c>
      <c r="Z2558" s="437" t="n"/>
      <c r="AA2558" s="437" t="n"/>
      <c r="AB2558" s="437" t="n"/>
    </row>
    <row r="2559">
      <c r="A2559" s="437" t="n">
        <v>50</v>
      </c>
      <c r="B2559" s="437" t="n">
        <v>0</v>
      </c>
      <c r="C2559" s="437" t="n">
        <v>0</v>
      </c>
      <c r="D2559" s="437" t="n">
        <v>1</v>
      </c>
      <c r="E2559" s="437" t="n">
        <v>209</v>
      </c>
      <c r="F2559" s="437">
        <f>ROUND(Source!W2535,O2559)</f>
        <v/>
      </c>
      <c r="G2559" s="437" t="inlineStr">
        <is>
          <t>ТранспМат</t>
        </is>
      </c>
      <c r="H2559" s="437" t="inlineStr">
        <is>
          <t>Транспорт материалов</t>
        </is>
      </c>
      <c r="I2559" s="437" t="n"/>
      <c r="J2559" s="437" t="n"/>
      <c r="K2559" s="437" t="n">
        <v>209</v>
      </c>
      <c r="L2559" s="437" t="n">
        <v>23</v>
      </c>
      <c r="M2559" s="437" t="n">
        <v>3</v>
      </c>
      <c r="N2559" s="437" t="inlineStr"/>
      <c r="O2559" s="437" t="n">
        <v>0</v>
      </c>
      <c r="P2559" s="437" t="n"/>
      <c r="Q2559" s="437" t="n"/>
      <c r="R2559" s="437" t="n"/>
      <c r="S2559" s="437" t="n"/>
      <c r="T2559" s="437" t="n"/>
      <c r="U2559" s="437" t="n"/>
      <c r="V2559" s="437" t="n"/>
      <c r="W2559" s="437" t="n">
        <v>0</v>
      </c>
      <c r="X2559" s="437" t="n">
        <v>1</v>
      </c>
      <c r="Y2559" s="437" t="n">
        <v>0</v>
      </c>
      <c r="Z2559" s="437" t="n"/>
      <c r="AA2559" s="437" t="n"/>
      <c r="AB2559" s="437" t="n"/>
    </row>
    <row r="2560">
      <c r="A2560" s="437" t="n">
        <v>50</v>
      </c>
      <c r="B2560" s="437" t="n">
        <v>0</v>
      </c>
      <c r="C2560" s="437" t="n">
        <v>0</v>
      </c>
      <c r="D2560" s="437" t="n">
        <v>1</v>
      </c>
      <c r="E2560" s="437" t="n">
        <v>233</v>
      </c>
      <c r="F2560" s="437">
        <f>ROUND(Source!BD2535,O2560)</f>
        <v/>
      </c>
      <c r="G2560" s="437" t="inlineStr">
        <is>
          <t>Перевозка</t>
        </is>
      </c>
      <c r="H2560" s="437" t="inlineStr">
        <is>
          <t>Перевозка грузов</t>
        </is>
      </c>
      <c r="I2560" s="437" t="n"/>
      <c r="J2560" s="437" t="n"/>
      <c r="K2560" s="437" t="n">
        <v>233</v>
      </c>
      <c r="L2560" s="437" t="n">
        <v>24</v>
      </c>
      <c r="M2560" s="437" t="n">
        <v>3</v>
      </c>
      <c r="N2560" s="437" t="inlineStr"/>
      <c r="O2560" s="437" t="n">
        <v>0</v>
      </c>
      <c r="P2560" s="437" t="n"/>
      <c r="Q2560" s="437" t="n"/>
      <c r="R2560" s="437" t="n"/>
      <c r="S2560" s="437" t="n"/>
      <c r="T2560" s="437" t="n"/>
      <c r="U2560" s="437" t="n"/>
      <c r="V2560" s="437" t="n"/>
      <c r="W2560" s="437" t="n">
        <v>0</v>
      </c>
      <c r="X2560" s="437" t="n">
        <v>1</v>
      </c>
      <c r="Y2560" s="437" t="n">
        <v>0</v>
      </c>
      <c r="Z2560" s="437" t="n"/>
      <c r="AA2560" s="437" t="n"/>
      <c r="AB2560" s="437" t="n"/>
    </row>
    <row r="2561">
      <c r="A2561" s="437" t="n">
        <v>50</v>
      </c>
      <c r="B2561" s="437" t="n">
        <v>0</v>
      </c>
      <c r="C2561" s="437" t="n">
        <v>0</v>
      </c>
      <c r="D2561" s="437" t="n">
        <v>1</v>
      </c>
      <c r="E2561" s="437" t="n">
        <v>210</v>
      </c>
      <c r="F2561" s="437">
        <f>ROUND(Source!X2535,O2561)</f>
        <v/>
      </c>
      <c r="G2561" s="437" t="inlineStr">
        <is>
          <t>НР</t>
        </is>
      </c>
      <c r="H2561" s="437" t="inlineStr">
        <is>
          <t>Накладные расходы</t>
        </is>
      </c>
      <c r="I2561" s="437" t="n"/>
      <c r="J2561" s="437" t="n"/>
      <c r="K2561" s="437" t="n">
        <v>210</v>
      </c>
      <c r="L2561" s="437" t="n">
        <v>25</v>
      </c>
      <c r="M2561" s="437" t="n">
        <v>3</v>
      </c>
      <c r="N2561" s="437" t="inlineStr"/>
      <c r="O2561" s="437" t="n">
        <v>0</v>
      </c>
      <c r="P2561" s="437" t="n"/>
      <c r="Q2561" s="437" t="n"/>
      <c r="R2561" s="437" t="n"/>
      <c r="S2561" s="437" t="n"/>
      <c r="T2561" s="437" t="n"/>
      <c r="U2561" s="437" t="n"/>
      <c r="V2561" s="437" t="n"/>
      <c r="W2561" s="437" t="n">
        <v>1990</v>
      </c>
      <c r="X2561" s="437" t="n">
        <v>1</v>
      </c>
      <c r="Y2561" s="437" t="n">
        <v>1990</v>
      </c>
      <c r="Z2561" s="437" t="n"/>
      <c r="AA2561" s="437" t="n"/>
      <c r="AB2561" s="437" t="n"/>
    </row>
    <row r="2562">
      <c r="A2562" s="437" t="n">
        <v>50</v>
      </c>
      <c r="B2562" s="437" t="n">
        <v>0</v>
      </c>
      <c r="C2562" s="437" t="n">
        <v>0</v>
      </c>
      <c r="D2562" s="437" t="n">
        <v>1</v>
      </c>
      <c r="E2562" s="437" t="n">
        <v>211</v>
      </c>
      <c r="F2562" s="437">
        <f>ROUND(Source!Y2535,O2562)</f>
        <v/>
      </c>
      <c r="G2562" s="437" t="inlineStr">
        <is>
          <t>СмПриб</t>
        </is>
      </c>
      <c r="H2562" s="437" t="inlineStr">
        <is>
          <t>Сметная прибыль</t>
        </is>
      </c>
      <c r="I2562" s="437" t="n"/>
      <c r="J2562" s="437" t="n"/>
      <c r="K2562" s="437" t="n">
        <v>211</v>
      </c>
      <c r="L2562" s="437" t="n">
        <v>26</v>
      </c>
      <c r="M2562" s="437" t="n">
        <v>3</v>
      </c>
      <c r="N2562" s="437" t="inlineStr"/>
      <c r="O2562" s="437" t="n">
        <v>0</v>
      </c>
      <c r="P2562" s="437" t="n"/>
      <c r="Q2562" s="437" t="n"/>
      <c r="R2562" s="437" t="n"/>
      <c r="S2562" s="437" t="n"/>
      <c r="T2562" s="437" t="n"/>
      <c r="U2562" s="437" t="n"/>
      <c r="V2562" s="437" t="n"/>
      <c r="W2562" s="437" t="n">
        <v>1184</v>
      </c>
      <c r="X2562" s="437" t="n">
        <v>1</v>
      </c>
      <c r="Y2562" s="437" t="n">
        <v>1184</v>
      </c>
      <c r="Z2562" s="437" t="n"/>
      <c r="AA2562" s="437" t="n"/>
      <c r="AB2562" s="437" t="n"/>
    </row>
    <row r="2563">
      <c r="A2563" s="437" t="n">
        <v>50</v>
      </c>
      <c r="B2563" s="437" t="n">
        <v>0</v>
      </c>
      <c r="C2563" s="437" t="n">
        <v>0</v>
      </c>
      <c r="D2563" s="437" t="n">
        <v>1</v>
      </c>
      <c r="E2563" s="437" t="n">
        <v>224</v>
      </c>
      <c r="F2563" s="437">
        <f>ROUND(Source!AR2535,O2563)</f>
        <v/>
      </c>
      <c r="G2563" s="437" t="inlineStr">
        <is>
          <t>Всего</t>
        </is>
      </c>
      <c r="H2563" s="437" t="inlineStr">
        <is>
          <t>Всего с НР и СП</t>
        </is>
      </c>
      <c r="I2563" s="437" t="n"/>
      <c r="J2563" s="437" t="n"/>
      <c r="K2563" s="437" t="n">
        <v>224</v>
      </c>
      <c r="L2563" s="437" t="n">
        <v>27</v>
      </c>
      <c r="M2563" s="437" t="n">
        <v>3</v>
      </c>
      <c r="N2563" s="437" t="inlineStr"/>
      <c r="O2563" s="437" t="n">
        <v>0</v>
      </c>
      <c r="P2563" s="437" t="n"/>
      <c r="Q2563" s="437" t="n"/>
      <c r="R2563" s="437" t="n"/>
      <c r="S2563" s="437" t="n"/>
      <c r="T2563" s="437" t="n"/>
      <c r="U2563" s="437" t="n"/>
      <c r="V2563" s="437" t="n"/>
      <c r="W2563" s="437" t="n">
        <v>4988</v>
      </c>
      <c r="X2563" s="437" t="n">
        <v>1</v>
      </c>
      <c r="Y2563" s="437" t="n">
        <v>4988</v>
      </c>
      <c r="Z2563" s="437" t="n"/>
      <c r="AA2563" s="437" t="n"/>
      <c r="AB2563" s="437" t="n"/>
    </row>
    <row r="2564">
      <c r="A2564" s="437" t="n">
        <v>50</v>
      </c>
      <c r="B2564" s="437" t="n">
        <v>1</v>
      </c>
      <c r="C2564" s="437" t="n">
        <v>0</v>
      </c>
      <c r="D2564" s="437" t="n">
        <v>2</v>
      </c>
      <c r="E2564" s="437" t="n">
        <v>0</v>
      </c>
      <c r="F2564" s="437">
        <f>ROUND(F2563,O2564)</f>
        <v/>
      </c>
      <c r="G2564" s="437" t="inlineStr">
        <is>
          <t>и1</t>
        </is>
      </c>
      <c r="H2564" s="437" t="inlineStr">
        <is>
          <t>Итого</t>
        </is>
      </c>
      <c r="I2564" s="437" t="n"/>
      <c r="J2564" s="437" t="n"/>
      <c r="K2564" s="437" t="n">
        <v>212</v>
      </c>
      <c r="L2564" s="437" t="n">
        <v>28</v>
      </c>
      <c r="M2564" s="437" t="n">
        <v>0</v>
      </c>
      <c r="N2564" s="437" t="inlineStr"/>
      <c r="O2564" s="437" t="n">
        <v>0</v>
      </c>
      <c r="P2564" s="437" t="n"/>
      <c r="Q2564" s="437" t="n"/>
      <c r="R2564" s="437" t="n"/>
      <c r="S2564" s="437" t="n"/>
      <c r="T2564" s="437" t="n"/>
      <c r="U2564" s="437" t="n"/>
      <c r="V2564" s="437" t="n"/>
      <c r="W2564" s="437" t="n">
        <v>4988</v>
      </c>
      <c r="X2564" s="437" t="n">
        <v>1</v>
      </c>
      <c r="Y2564" s="437" t="n">
        <v>4988</v>
      </c>
      <c r="Z2564" s="437" t="n"/>
      <c r="AA2564" s="437" t="n"/>
      <c r="AB2564" s="437" t="n"/>
    </row>
    <row r="2565">
      <c r="A2565" s="437" t="n">
        <v>50</v>
      </c>
      <c r="B2565" s="437" t="n">
        <v>1</v>
      </c>
      <c r="C2565" s="437" t="n">
        <v>0</v>
      </c>
      <c r="D2565" s="437" t="n">
        <v>2</v>
      </c>
      <c r="E2565" s="437" t="n">
        <v>0</v>
      </c>
      <c r="F2565" s="437">
        <f>ROUND(F2564*0.22,O2565)</f>
        <v/>
      </c>
      <c r="G2565" s="437" t="inlineStr">
        <is>
          <t>и2</t>
        </is>
      </c>
      <c r="H2565" s="437" t="inlineStr">
        <is>
          <t>НДС 22%</t>
        </is>
      </c>
      <c r="I2565" s="437" t="n"/>
      <c r="J2565" s="437" t="n"/>
      <c r="K2565" s="437" t="n">
        <v>212</v>
      </c>
      <c r="L2565" s="437" t="n">
        <v>29</v>
      </c>
      <c r="M2565" s="437" t="n">
        <v>0</v>
      </c>
      <c r="N2565" s="437" t="inlineStr"/>
      <c r="O2565" s="437" t="n">
        <v>0</v>
      </c>
      <c r="P2565" s="437" t="n"/>
      <c r="Q2565" s="437" t="n"/>
      <c r="R2565" s="437" t="n"/>
      <c r="S2565" s="437" t="n"/>
      <c r="T2565" s="437" t="n"/>
      <c r="U2565" s="437" t="n"/>
      <c r="V2565" s="437" t="n"/>
      <c r="W2565" s="437" t="n">
        <v>1097</v>
      </c>
      <c r="X2565" s="437" t="n">
        <v>1</v>
      </c>
      <c r="Y2565" s="437" t="n">
        <v>1097</v>
      </c>
      <c r="Z2565" s="437" t="n"/>
      <c r="AA2565" s="437" t="n"/>
      <c r="AB2565" s="437" t="n"/>
    </row>
    <row r="2566">
      <c r="A2566" s="437" t="n">
        <v>50</v>
      </c>
      <c r="B2566" s="437" t="n">
        <v>1</v>
      </c>
      <c r="C2566" s="437" t="n">
        <v>0</v>
      </c>
      <c r="D2566" s="437" t="n">
        <v>2</v>
      </c>
      <c r="E2566" s="437" t="n">
        <v>213</v>
      </c>
      <c r="F2566" s="437">
        <f>ROUND(F2564+F2565,O2566)</f>
        <v/>
      </c>
      <c r="G2566" s="437" t="inlineStr">
        <is>
          <t>и3</t>
        </is>
      </c>
      <c r="H2566" s="437" t="inlineStr">
        <is>
          <t>Всего</t>
        </is>
      </c>
      <c r="I2566" s="437" t="n"/>
      <c r="J2566" s="437" t="n"/>
      <c r="K2566" s="437" t="n">
        <v>212</v>
      </c>
      <c r="L2566" s="437" t="n">
        <v>30</v>
      </c>
      <c r="M2566" s="437" t="n">
        <v>0</v>
      </c>
      <c r="N2566" s="437" t="inlineStr"/>
      <c r="O2566" s="437" t="n">
        <v>0</v>
      </c>
      <c r="P2566" s="437" t="n"/>
      <c r="Q2566" s="437" t="n"/>
      <c r="R2566" s="437" t="n"/>
      <c r="S2566" s="437" t="n"/>
      <c r="T2566" s="437" t="n"/>
      <c r="U2566" s="437" t="n"/>
      <c r="V2566" s="437" t="n"/>
      <c r="W2566" s="437" t="n">
        <v>6085</v>
      </c>
      <c r="X2566" s="437" t="n">
        <v>1</v>
      </c>
      <c r="Y2566" s="437" t="n">
        <v>6085</v>
      </c>
      <c r="Z2566" s="437" t="n"/>
      <c r="AA2566" s="437" t="n"/>
      <c r="AB2566" s="437" t="n"/>
    </row>
    <row r="2567"/>
    <row r="2568"/>
    <row r="2569">
      <c r="A2569" t="n">
        <v>70</v>
      </c>
      <c r="B2569" t="n">
        <v>1</v>
      </c>
      <c r="D2569" t="n">
        <v>1</v>
      </c>
      <c r="E2569" t="inlineStr">
        <is>
          <t>СТР_РЕК</t>
        </is>
      </c>
      <c r="F2569" t="inlineStr">
        <is>
          <t>СТРОИТЕЛЬСТВО и РЕКОНСТРУКЦИЯ  зданий и сооружений всех назначений</t>
        </is>
      </c>
      <c r="G2569" t="n">
        <v>1</v>
      </c>
      <c r="H2569" t="n">
        <v>0</v>
      </c>
      <c r="I2569" t="inlineStr"/>
      <c r="J2569" t="n">
        <v>1</v>
      </c>
      <c r="K2569" t="n">
        <v>0</v>
      </c>
      <c r="L2569" t="inlineStr"/>
      <c r="M2569" t="inlineStr"/>
      <c r="N2569" t="n">
        <v>0</v>
      </c>
      <c r="P2569" t="inlineStr">
        <is>
          <t>Строительство и реконструкция</t>
        </is>
      </c>
    </row>
    <row r="2570">
      <c r="A2570" t="n">
        <v>70</v>
      </c>
      <c r="B2570" t="n">
        <v>1</v>
      </c>
      <c r="D2570" t="n">
        <v>2</v>
      </c>
      <c r="E2570" t="inlineStr">
        <is>
          <t>РЕМ_ЖИЛ</t>
        </is>
      </c>
      <c r="F2570" t="inlineStr">
        <is>
          <t>КАП. РЕМ. ЖИЛЫХ И ОБЩЕСТВЕННЫХ ЗДАНИЙ</t>
        </is>
      </c>
      <c r="G2570" t="n">
        <v>0</v>
      </c>
      <c r="H2570" t="n">
        <v>0</v>
      </c>
      <c r="I2570" t="inlineStr"/>
      <c r="J2570" t="n">
        <v>1</v>
      </c>
      <c r="K2570" t="n">
        <v>0</v>
      </c>
      <c r="L2570" t="inlineStr"/>
      <c r="M2570" t="inlineStr"/>
      <c r="N2570" t="n">
        <v>0</v>
      </c>
      <c r="P2570" t="inlineStr">
        <is>
          <t>Капитальный ремонт жилых и общественных зданий</t>
        </is>
      </c>
    </row>
    <row r="2571">
      <c r="A2571" t="n">
        <v>70</v>
      </c>
      <c r="B2571" t="n">
        <v>1</v>
      </c>
      <c r="D2571" t="n">
        <v>3</v>
      </c>
      <c r="E2571" t="inlineStr">
        <is>
          <t>РЕМ_ПР</t>
        </is>
      </c>
      <c r="F2571" t="inlineStr">
        <is>
          <t>КАП. РЕМ. ПРОИЗВОДСТВЕННЫХ ЗД. и СООРУЖЕНИЙ,  НАРУЖНЫХ ИНЖЕНЕРНЫХ СЕТЕЙ, УЛИЦ И ДОРОГ МЕСТНОГО ЗНАЧЕНИЯ, ИНЖ,СООРУЖЕНИЙ ( ГИДРОТЕХ,СООРУЖ, МОСТОВ И ПУТЕПРОВОДОВ И Т.П.)</t>
        </is>
      </c>
      <c r="G2571" t="n">
        <v>0</v>
      </c>
      <c r="H2571" t="n">
        <v>0</v>
      </c>
      <c r="I2571" t="inlineStr"/>
      <c r="J2571" t="n">
        <v>1</v>
      </c>
      <c r="K2571" t="n">
        <v>0</v>
      </c>
      <c r="L2571" t="inlineStr"/>
      <c r="M2571" t="inlineStr"/>
      <c r="N2571" t="n">
        <v>0</v>
      </c>
      <c r="P2571" t="inlineStr">
        <is>
          <t>Капитальный ремонт прозводственных зданий</t>
        </is>
      </c>
    </row>
    <row r="2572">
      <c r="A2572" t="n">
        <v>70</v>
      </c>
      <c r="B2572" t="n">
        <v>1</v>
      </c>
      <c r="D2572" t="n">
        <v>4</v>
      </c>
      <c r="E2572" t="inlineStr">
        <is>
          <t>Территория</t>
        </is>
      </c>
      <c r="F2572" t="inlineStr">
        <is>
          <t>для территории Российской Федерации, не относящейся к районам Крайнего Севера и приравненным к ним местностям</t>
        </is>
      </c>
      <c r="G2572" t="n">
        <v>1</v>
      </c>
      <c r="H2572" t="n">
        <v>0</v>
      </c>
      <c r="I2572" t="inlineStr"/>
      <c r="J2572" t="n">
        <v>2</v>
      </c>
      <c r="K2572" t="n">
        <v>0</v>
      </c>
      <c r="L2572" t="inlineStr"/>
      <c r="M2572" t="inlineStr"/>
      <c r="N2572" t="n">
        <v>0</v>
      </c>
      <c r="P2572" t="inlineStr"/>
    </row>
    <row r="2573">
      <c r="A2573" t="n">
        <v>70</v>
      </c>
      <c r="B2573" t="n">
        <v>1</v>
      </c>
      <c r="D2573" t="n">
        <v>5</v>
      </c>
      <c r="E2573" t="inlineStr">
        <is>
          <t>МПРКС</t>
        </is>
      </c>
      <c r="F2573" t="inlineStr">
        <is>
          <t>для территории Российской Федерации, относящейся к местностям, приравненным к районам Крайнего Севера</t>
        </is>
      </c>
      <c r="G2573" t="n">
        <v>0</v>
      </c>
      <c r="H2573" t="n">
        <v>0</v>
      </c>
      <c r="I2573" t="inlineStr"/>
      <c r="J2573" t="n">
        <v>2</v>
      </c>
      <c r="K2573" t="n">
        <v>0</v>
      </c>
      <c r="L2573" t="inlineStr"/>
      <c r="M2573" t="inlineStr"/>
      <c r="N2573" t="n">
        <v>0</v>
      </c>
      <c r="P2573" t="inlineStr"/>
    </row>
    <row r="2574">
      <c r="A2574" t="n">
        <v>70</v>
      </c>
      <c r="B2574" t="n">
        <v>1</v>
      </c>
      <c r="D2574" t="n">
        <v>6</v>
      </c>
      <c r="E2574" t="inlineStr">
        <is>
          <t>РКС</t>
        </is>
      </c>
      <c r="F2574" t="inlineStr">
        <is>
          <t>для территории Российской Федерации, относящейся к районам Крайнего Севера</t>
        </is>
      </c>
      <c r="G2574" t="n">
        <v>0</v>
      </c>
      <c r="H2574" t="n">
        <v>0</v>
      </c>
      <c r="I2574" t="inlineStr"/>
      <c r="J2574" t="n">
        <v>2</v>
      </c>
      <c r="K2574" t="n">
        <v>0</v>
      </c>
      <c r="L2574" t="inlineStr"/>
      <c r="M2574" t="inlineStr"/>
      <c r="N2574" t="n">
        <v>0</v>
      </c>
      <c r="P2574" t="inlineStr"/>
    </row>
    <row r="2575">
      <c r="A2575" t="n">
        <v>70</v>
      </c>
      <c r="B2575" t="n">
        <v>1</v>
      </c>
      <c r="D2575" t="n">
        <v>7</v>
      </c>
      <c r="E2575" t="inlineStr">
        <is>
          <t>СЛЖ</t>
        </is>
      </c>
      <c r="F2575" t="inlineStr">
        <is>
          <t>При определении сметной стоимости строительства объектов капитального строительства, относящихся к особо опасным и технически сложным. За исключением АЭС.</t>
        </is>
      </c>
      <c r="G2575" t="n">
        <v>0</v>
      </c>
      <c r="H2575" t="n">
        <v>0</v>
      </c>
      <c r="I2575" t="inlineStr">
        <is>
          <t>Для сборников ФЕР ( при производстве работ на технически сложных объектах ):  ·  { СЛЖ } - (вкл.)    - работа на сложных объектах  (к=1,2 к НР)           ·  { СЛЖ } - (выкл.) - работа на обычных объектах</t>
        </is>
      </c>
      <c r="J2575" t="n">
        <v>0</v>
      </c>
      <c r="K2575" t="n">
        <v>0</v>
      </c>
      <c r="L2575" t="inlineStr"/>
      <c r="M2575" t="inlineStr"/>
      <c r="N2575" t="n">
        <v>0</v>
      </c>
      <c r="P2575" t="inlineStr">
        <is>
          <t>Сложные объекты</t>
        </is>
      </c>
    </row>
    <row r="2576">
      <c r="A2576" t="n">
        <v>70</v>
      </c>
      <c r="B2576" t="n">
        <v>1</v>
      </c>
      <c r="D2576" t="n">
        <v>8</v>
      </c>
      <c r="E2576" t="inlineStr">
        <is>
          <t>СТНДРТ</t>
        </is>
      </c>
      <c r="F2576" t="inlineStr">
        <is>
          <t>При определении сметной стоимости строительства объектов капитального строительства (за исключением АЭС).</t>
        </is>
      </c>
      <c r="G2576" t="n">
        <v>1</v>
      </c>
      <c r="H2576" t="n">
        <v>0</v>
      </c>
      <c r="I2576" t="inlineStr"/>
      <c r="J2576" t="n">
        <v>5</v>
      </c>
      <c r="K2576" t="n">
        <v>0</v>
      </c>
      <c r="L2576" t="inlineStr"/>
      <c r="M2576" t="inlineStr"/>
      <c r="N2576" t="n">
        <v>0</v>
      </c>
      <c r="P2576" t="inlineStr"/>
    </row>
    <row r="2577">
      <c r="A2577" t="n">
        <v>70</v>
      </c>
      <c r="B2577" t="n">
        <v>1</v>
      </c>
      <c r="D2577" t="n">
        <v>9</v>
      </c>
      <c r="E2577" t="inlineStr">
        <is>
          <t>АЭС_ПНР</t>
        </is>
      </c>
      <c r="F2577" t="inlineStr">
        <is>
          <t>При определении сметной стоимости строительства объектов капитального строительства АЭС. Пусконаладочные работы (за исключением технологического оборудования АЭС).</t>
        </is>
      </c>
      <c r="G2577" t="n">
        <v>0</v>
      </c>
      <c r="H2577" t="n">
        <v>0</v>
      </c>
      <c r="I2577" t="inlineStr"/>
      <c r="J2577" t="n">
        <v>5</v>
      </c>
      <c r="K2577" t="n">
        <v>0</v>
      </c>
      <c r="L2577" t="inlineStr"/>
      <c r="M2577" t="inlineStr"/>
      <c r="N2577" t="n">
        <v>0</v>
      </c>
      <c r="P2577" t="inlineStr">
        <is>
          <t>АЭС</t>
        </is>
      </c>
    </row>
    <row r="2578">
      <c r="A2578" t="n">
        <v>70</v>
      </c>
      <c r="B2578" t="n">
        <v>1</v>
      </c>
      <c r="D2578" t="n">
        <v>10</v>
      </c>
      <c r="E2578" t="inlineStr">
        <is>
          <t>АЭС_ПНР_ТЕХ</t>
        </is>
      </c>
      <c r="F2578" t="inlineStr">
        <is>
          <t>При определении сметной стоимости строительства объектов капитального строительства АЭС. Пусконаладочные работы технологического оборудования АЭС.</t>
        </is>
      </c>
      <c r="G2578" t="n">
        <v>0</v>
      </c>
      <c r="H2578" t="n">
        <v>0</v>
      </c>
      <c r="I2578" t="inlineStr">
        <is>
          <t>Для сборника ФЕРм -39  и ФЕРМ-08  ( при работах по контролю сварных соединений) :    {мАЭС} - ( вкл.)  -     при выполнении работ по на АЭС  (HР=101%; СП= 68%;             {мАЭС} - (выкл.) -  при выполнении работ  на обычных объектах</t>
        </is>
      </c>
      <c r="J2578" t="n">
        <v>5</v>
      </c>
      <c r="K2578" t="n">
        <v>0</v>
      </c>
      <c r="L2578" t="inlineStr"/>
      <c r="M2578" t="inlineStr"/>
      <c r="N2578" t="n">
        <v>0</v>
      </c>
      <c r="P2578" t="inlineStr">
        <is>
          <t>АЭС, ПНР технологического оборудования АЭС.</t>
        </is>
      </c>
    </row>
    <row r="2579">
      <c r="A2579" t="n">
        <v>70</v>
      </c>
      <c r="B2579" t="n">
        <v>1</v>
      </c>
      <c r="D2579" t="n">
        <v>11</v>
      </c>
      <c r="E2579" t="inlineStr">
        <is>
          <t>ОПТ/В</t>
        </is>
      </c>
      <c r="F2579" t="inlineStr">
        <is>
          <t>{вкл}    - Прокладка  МЕЖДУГОРОДНЫХ  ВОЛОКОННО-ОПТИЧЕСКИХ ЛИНИЙ (для ФЕРм10, отд. 6 разд.3)  {выкл} - Прокладка  ГОРОДСКИХ               ВОЛОКОННО-ОПТИЧЕСКИХ ЛИНИЙ  (для ФЕРм10, отд. 6 разд.3)</t>
        </is>
      </c>
      <c r="G2579" t="n">
        <v>0</v>
      </c>
      <c r="H2579" t="n">
        <v>0</v>
      </c>
      <c r="I2579" t="inlineStr">
        <is>
          <t>Для сборников ФЕРм-10  ( волоконно-оптические линии связи ): ·  {М_ГОР_опт} -  ( вкл.)  - междугородные сети связи ( НР=120% , СП=70% )           ·  {М_ГОР_опт} - ( выкл.) - городские сети связи  ( НР=100%; СП=65%)</t>
        </is>
      </c>
      <c r="J2579" t="n">
        <v>0</v>
      </c>
      <c r="K2579" t="n">
        <v>0</v>
      </c>
      <c r="L2579" t="inlineStr"/>
      <c r="M2579" t="inlineStr"/>
      <c r="N2579" t="n">
        <v>0</v>
      </c>
      <c r="P2579" t="inlineStr">
        <is>
          <t>Прокладка междугородных в/опт. кабелей</t>
        </is>
      </c>
    </row>
    <row r="2580">
      <c r="A2580" t="n">
        <v>70</v>
      </c>
      <c r="B2580" t="n">
        <v>1</v>
      </c>
      <c r="D2580" t="n">
        <v>12</v>
      </c>
      <c r="E2580" t="inlineStr">
        <is>
          <t>АВИ</t>
        </is>
      </c>
      <c r="F2580" t="inlineStr">
        <is>
          <t>(вкл)   -  При работах по ДИСПЕТЧЕРИЗАЦИИ управления движением АВИАТРАНСПОРТОМ {вкл}  (монтажные работы )</t>
        </is>
      </c>
      <c r="G2580" t="n">
        <v>0</v>
      </c>
      <c r="H2580" t="n">
        <v>0</v>
      </c>
      <c r="I2580" t="inlineStr">
        <is>
          <t>Для сборников ФЕРм 08;10;11 :    · {мАВИА} -  (вкл.)     -  производство монтажных  работы по диспетчеризации управления  движением авиатранспортном (НР=95%, СП=55%) ;    ·            {мАВИА} -  (выкл. ) -  при производстве работ на прочих объектах , кром</t>
        </is>
      </c>
      <c r="J2580" t="n">
        <v>0</v>
      </c>
      <c r="K2580" t="n">
        <v>0</v>
      </c>
      <c r="L2580" t="inlineStr"/>
      <c r="M2580" t="inlineStr"/>
      <c r="N2580" t="n">
        <v>0</v>
      </c>
      <c r="P2580" t="inlineStr">
        <is>
          <t>Диспетчеризация авиатранспорта</t>
        </is>
      </c>
    </row>
    <row r="2581">
      <c r="A2581" t="n">
        <v>70</v>
      </c>
      <c r="B2581" t="n">
        <v>1</v>
      </c>
      <c r="D2581" t="n">
        <v>13</v>
      </c>
      <c r="E2581" t="inlineStr">
        <is>
          <t>ЗАКР</t>
        </is>
      </c>
      <c r="F2581" t="inlineStr">
        <is>
          <t>{вкл}   -  Обслуживающие и сопутствующие работы в тоннелях при  производстве работ ЗАКРЫТЫМ СПОСОБОМ   {выкл} - Обслуживающие и сопутствующие работы в тоннелях при  производстве работ  ОТКРЫТЫМ</t>
        </is>
      </c>
      <c r="G2581" t="n">
        <v>0</v>
      </c>
      <c r="H2581" t="n">
        <v>0</v>
      </c>
      <c r="I2581" t="inlineStr">
        <is>
          <t>Для сборника ФЕР -29 ( сопутствующие работы в тоннелях и метро. ): ·  {ЗАКР} - (вкл.)     -  при выполнении работ в тоннелях  и метро закрытым способом  (НР=145% , СП=75%); ·                {ЗАКР} - (выкл.) -   при выполнении работ в тоннелях и метро  отк</t>
        </is>
      </c>
      <c r="J2581" t="n">
        <v>0</v>
      </c>
      <c r="K2581" t="n">
        <v>0</v>
      </c>
      <c r="L2581" t="inlineStr"/>
      <c r="M2581" t="inlineStr"/>
      <c r="N2581" t="n">
        <v>0</v>
      </c>
      <c r="P2581" t="inlineStr">
        <is>
          <t>Производство работ закрытым способом (обслуживающие процессы)</t>
        </is>
      </c>
    </row>
    <row r="2582">
      <c r="A2582" t="n">
        <v>70</v>
      </c>
      <c r="B2582" t="n">
        <v>1</v>
      </c>
      <c r="D2582" t="n">
        <v>14</v>
      </c>
      <c r="E2582" t="inlineStr">
        <is>
          <t>ГОР</t>
        </is>
      </c>
      <c r="F2582" t="inlineStr">
        <is>
          <t>(вкл) - ФЕРм-08, выполнение работ на горнорудных объектах  (выкл) - ФЕРм-08, выполнение работ на других объектах</t>
        </is>
      </c>
      <c r="G2582" t="n">
        <v>0</v>
      </c>
      <c r="H2582" t="n">
        <v>0</v>
      </c>
      <c r="I2582" t="inlineStr"/>
      <c r="J2582" t="n">
        <v>0</v>
      </c>
      <c r="K2582" t="n">
        <v>0</v>
      </c>
      <c r="L2582" t="inlineStr"/>
      <c r="M2582" t="inlineStr"/>
      <c r="N2582" t="n">
        <v>0</v>
      </c>
      <c r="P2582" t="inlineStr">
        <is>
          <t>Выполнение работ на горнорудных объектах</t>
        </is>
      </c>
    </row>
    <row r="2583">
      <c r="A2583" t="n">
        <v>70</v>
      </c>
      <c r="B2583" t="n">
        <v>1</v>
      </c>
      <c r="D2583" t="n">
        <v>15</v>
      </c>
      <c r="E2583" t="inlineStr">
        <is>
          <t>ОБ_ПР</t>
        </is>
      </c>
      <c r="F2583" t="inlineStr">
        <is>
          <t>Объект производственного назначения</t>
        </is>
      </c>
      <c r="G2583" t="n">
        <v>0</v>
      </c>
      <c r="H2583" t="n">
        <v>0</v>
      </c>
      <c r="I2583" t="inlineStr"/>
      <c r="J2583" t="n">
        <v>3</v>
      </c>
      <c r="K2583" t="n">
        <v>0</v>
      </c>
      <c r="L2583" t="inlineStr"/>
      <c r="M2583" t="inlineStr"/>
      <c r="N2583" t="n">
        <v>0</v>
      </c>
      <c r="P2583" t="inlineStr"/>
    </row>
    <row r="2584">
      <c r="A2584" t="n">
        <v>70</v>
      </c>
      <c r="B2584" t="n">
        <v>1</v>
      </c>
      <c r="D2584" t="n">
        <v>16</v>
      </c>
      <c r="E2584" t="inlineStr">
        <is>
          <t>ОБ_НПР</t>
        </is>
      </c>
      <c r="F2584" t="inlineStr">
        <is>
          <t>Объект непроизводственного назначения</t>
        </is>
      </c>
      <c r="G2584" t="n">
        <v>1</v>
      </c>
      <c r="H2584" t="n">
        <v>0</v>
      </c>
      <c r="I2584" t="inlineStr"/>
      <c r="J2584" t="n">
        <v>3</v>
      </c>
      <c r="K2584" t="n">
        <v>0</v>
      </c>
      <c r="L2584" t="inlineStr"/>
      <c r="M2584" t="inlineStr"/>
      <c r="N2584" t="n">
        <v>0</v>
      </c>
      <c r="P2584" t="inlineStr"/>
    </row>
    <row r="2585">
      <c r="A2585" t="n">
        <v>70</v>
      </c>
      <c r="B2585" t="n">
        <v>1</v>
      </c>
      <c r="D2585" t="n">
        <v>1</v>
      </c>
      <c r="E2585" t="inlineStr">
        <is>
          <t>К_НР_РЕМ</t>
        </is>
      </c>
      <c r="F2585" t="inlineStr">
        <is>
          <t>при ремонте жилых и общественных зданий если  ( если {РЕМ_ЖИЛ}= [вкл.]</t>
        </is>
      </c>
      <c r="G2585" t="n">
        <v>0.9</v>
      </c>
      <c r="H2585" t="n">
        <v>1</v>
      </c>
      <c r="I2585" t="inlineStr">
        <is>
          <t>Для сборников  ФЕР и  ФЕРмр :  · Значение {_МДСрем_НР}= 0,90 -  при ремонте зданий жилого и гражданского назначений ( 0,90 к НР) ;  · Значение {_МДСрем_НР}= 1,00  - при строительстве  и реконструкции  объектов всех назначений</t>
        </is>
      </c>
      <c r="J2585" t="n">
        <v>0</v>
      </c>
      <c r="K2585" t="n">
        <v>0</v>
      </c>
      <c r="L2585" t="inlineStr"/>
      <c r="M2585" t="inlineStr"/>
      <c r="N2585" t="n">
        <v>0</v>
      </c>
      <c r="P2585" t="inlineStr">
        <is>
          <t>п.25</t>
        </is>
      </c>
    </row>
    <row r="2586">
      <c r="A2586" t="n">
        <v>70</v>
      </c>
      <c r="B2586" t="n">
        <v>1</v>
      </c>
      <c r="D2586" t="n">
        <v>2</v>
      </c>
      <c r="E2586" t="inlineStr">
        <is>
          <t>К_СП_РЕМ</t>
        </is>
      </c>
      <c r="F2586" t="inlineStr">
        <is>
          <t>к нормам СП при капитальном ремонте зданий и сооружений всех назначений ( если или {РЕМ_ЖИЛ}=[вкл] , или (РЕМ_ПР}=[вкл] )</t>
        </is>
      </c>
      <c r="G2586" t="n">
        <v>0.85</v>
      </c>
      <c r="H2586" t="n">
        <v>1</v>
      </c>
      <c r="I2586" t="inlineStr">
        <is>
          <t>Для сборников  ФЕР и  ФЕРмр :   · Значение {_МДСрем_СП} = 0.85  -  при ремонте зданий всех назначений ( 0,85 к СП);   · Значение {_МДСрем_СП} = 1,00 -  при строительстве  и реконструкции  объектов всех назначений</t>
        </is>
      </c>
      <c r="J2586" t="n">
        <v>0</v>
      </c>
      <c r="K2586" t="n">
        <v>0</v>
      </c>
      <c r="L2586" t="inlineStr"/>
      <c r="M2586" t="inlineStr"/>
      <c r="N2586" t="n">
        <v>0</v>
      </c>
      <c r="P2586" t="inlineStr">
        <is>
          <t>п.16</t>
        </is>
      </c>
    </row>
    <row r="2587">
      <c r="A2587" t="n">
        <v>70</v>
      </c>
      <c r="B2587" t="n">
        <v>1</v>
      </c>
      <c r="D2587" t="n">
        <v>3</v>
      </c>
      <c r="E2587" t="inlineStr">
        <is>
          <t>К_НР_СЛЖ</t>
        </is>
      </c>
      <c r="F2587" t="inlineStr">
        <is>
          <t>При определении сметной стоимости строительства объектов капитального строительства, относящихся к особо опасным и технически сложным. За исключением объектов атомных электрических станций.  ( если {СЛЖ} = [вкл] )</t>
        </is>
      </c>
      <c r="G2587" t="n">
        <v>1.03</v>
      </c>
      <c r="H2587" t="n">
        <v>0</v>
      </c>
      <c r="I2587" t="inlineStr"/>
      <c r="J2587" t="n">
        <v>0</v>
      </c>
      <c r="K2587" t="n">
        <v>0</v>
      </c>
      <c r="L2587" t="inlineStr"/>
      <c r="M2587" t="inlineStr"/>
      <c r="N2587" t="n">
        <v>0</v>
      </c>
      <c r="P2587" t="inlineStr">
        <is>
          <t>п.27 СЛОЖН</t>
        </is>
      </c>
    </row>
    <row r="2588">
      <c r="A2588" t="n">
        <v>70</v>
      </c>
      <c r="B2588" t="n">
        <v>1</v>
      </c>
      <c r="D2588" t="n">
        <v>4</v>
      </c>
      <c r="E2588" t="inlineStr">
        <is>
          <t>К_НР_АЭС</t>
        </is>
      </c>
      <c r="F2588" t="inlineStr">
        <is>
          <t>При определении сметной стоимости строительства объектов капитального строительства, относящихся к особо опасным и технически сложным. Для объектов атомных электрических станций.  ( если {АЭС} = [вкл] )</t>
        </is>
      </c>
      <c r="G2588" t="n">
        <v>1.15</v>
      </c>
      <c r="H2588" t="n">
        <v>0</v>
      </c>
      <c r="I2588" t="inlineStr"/>
      <c r="J2588" t="n">
        <v>0</v>
      </c>
      <c r="K2588" t="n">
        <v>0</v>
      </c>
      <c r="L2588" t="inlineStr"/>
      <c r="M2588" t="inlineStr"/>
      <c r="N2588" t="n">
        <v>0</v>
      </c>
      <c r="P2588" t="inlineStr">
        <is>
          <t>п.27 АЭС</t>
        </is>
      </c>
    </row>
    <row r="2589">
      <c r="A2589" t="n">
        <v>70</v>
      </c>
      <c r="B2589" t="n">
        <v>1</v>
      </c>
      <c r="D2589" t="n">
        <v>5</v>
      </c>
      <c r="E2589" t="inlineStr">
        <is>
          <t>Р_ОКР</t>
        </is>
      </c>
      <c r="F2589" t="inlineStr">
        <is>
          <t>Разрядность округления результата расчета НР и СП  (с 05.04.2020 - до семи знаков после запятой)</t>
        </is>
      </c>
      <c r="G2589" t="n">
        <v>7</v>
      </c>
      <c r="H2589" t="n">
        <v>0</v>
      </c>
      <c r="I2589" t="inlineStr"/>
      <c r="J2589" t="n">
        <v>0</v>
      </c>
      <c r="K2589" t="n">
        <v>0</v>
      </c>
      <c r="L2589" t="inlineStr"/>
      <c r="M2589" t="inlineStr"/>
      <c r="N2589" t="n">
        <v>0</v>
      </c>
      <c r="P2589" t="inlineStr"/>
    </row>
    <row r="2590">
      <c r="A2590" t="n">
        <v>70</v>
      </c>
      <c r="B2590" t="n">
        <v>1</v>
      </c>
      <c r="D2590" t="n">
        <v>6</v>
      </c>
      <c r="E2590" t="inlineStr">
        <is>
          <t>Лист_НРиСП</t>
        </is>
      </c>
      <c r="F2590" t="inlineStr"/>
      <c r="G2590" t="n">
        <v>2</v>
      </c>
      <c r="H2590" t="n">
        <v>0</v>
      </c>
      <c r="I2590" t="inlineStr"/>
      <c r="J2590" t="n">
        <v>0</v>
      </c>
      <c r="K2590" t="n">
        <v>0</v>
      </c>
      <c r="L2590" t="inlineStr"/>
      <c r="M2590" t="inlineStr"/>
      <c r="N2590" t="n">
        <v>0</v>
      </c>
      <c r="P2590" t="inlineStr"/>
    </row>
    <row r="2591"/>
    <row r="2592">
      <c r="A2592" t="n">
        <v>-1</v>
      </c>
    </row>
    <row r="2593"/>
    <row r="2594">
      <c r="A2594" s="436" t="n">
        <v>75</v>
      </c>
      <c r="B2594" s="436" t="inlineStr">
        <is>
          <t>Уровень цен</t>
        </is>
      </c>
      <c r="C2594" s="436" t="n">
        <v>2025</v>
      </c>
      <c r="D2594" s="436" t="n">
        <v>0</v>
      </c>
      <c r="E2594" s="436" t="n">
        <v>6</v>
      </c>
      <c r="F2594" s="436" t="n"/>
      <c r="G2594" s="436" t="n">
        <v>0</v>
      </c>
      <c r="H2594" s="436" t="n">
        <v>1</v>
      </c>
      <c r="I2594" s="436" t="n">
        <v>0</v>
      </c>
      <c r="J2594" s="436" t="n">
        <v>3</v>
      </c>
      <c r="K2594" s="436" t="n">
        <v>0</v>
      </c>
      <c r="L2594" s="436" t="n">
        <v>0</v>
      </c>
      <c r="M2594" s="436" t="n">
        <v>0</v>
      </c>
      <c r="N2594" s="436" t="n">
        <v>78869116</v>
      </c>
      <c r="O2594" s="436" t="n">
        <v>1</v>
      </c>
    </row>
    <row r="2595">
      <c r="A2595" s="438" t="n">
        <v>1</v>
      </c>
      <c r="B2595" s="438" t="inlineStr">
        <is>
          <t>Сборник индексов</t>
        </is>
      </c>
      <c r="C2595" s="438" t="inlineStr">
        <is>
          <t>ТСНБ-2001 Московской области (редакция 2014 г)</t>
        </is>
      </c>
      <c r="D2595" s="438" t="n">
        <v>2025</v>
      </c>
      <c r="E2595" s="438" t="n">
        <v>6</v>
      </c>
      <c r="F2595" s="438" t="n">
        <v>1</v>
      </c>
      <c r="G2595" s="438" t="n">
        <v>1</v>
      </c>
      <c r="H2595" s="438" t="n">
        <v>0</v>
      </c>
      <c r="I2595" s="438" t="n">
        <v>2</v>
      </c>
      <c r="J2595" s="438" t="n">
        <v>1</v>
      </c>
      <c r="K2595" s="438" t="n">
        <v>1</v>
      </c>
      <c r="L2595" s="438" t="n">
        <v>1</v>
      </c>
      <c r="M2595" s="438" t="n">
        <v>1</v>
      </c>
      <c r="N2595" s="438" t="n">
        <v>1</v>
      </c>
      <c r="O2595" s="438" t="n">
        <v>1</v>
      </c>
      <c r="P2595" s="438" t="n">
        <v>1</v>
      </c>
      <c r="Q2595" s="438" t="n">
        <v>1</v>
      </c>
      <c r="R2595" s="438" t="inlineStr"/>
      <c r="S2595" s="438" t="inlineStr"/>
      <c r="T2595" s="438" t="inlineStr"/>
      <c r="U2595" s="438" t="inlineStr"/>
      <c r="V2595" s="438" t="inlineStr"/>
      <c r="W2595" s="438" t="inlineStr"/>
      <c r="X2595" s="438" t="inlineStr"/>
      <c r="Y2595" s="438" t="inlineStr"/>
      <c r="Z2595" s="438" t="inlineStr"/>
      <c r="AA2595" s="438" t="inlineStr"/>
      <c r="AB2595" s="438" t="n"/>
      <c r="AC2595" s="438" t="n"/>
      <c r="AD2595" s="438" t="n"/>
      <c r="AE2595" s="438" t="n"/>
      <c r="AF2595" s="438" t="n"/>
      <c r="AG2595" s="438" t="n"/>
      <c r="AH2595" s="438" t="n"/>
      <c r="AI2595" s="438" t="n"/>
      <c r="AJ2595" s="438" t="n"/>
      <c r="AK2595" s="438" t="n"/>
      <c r="AL2595" s="438" t="n"/>
      <c r="AM2595" s="438" t="n"/>
      <c r="AN2595" s="438" t="n">
        <v>78869117</v>
      </c>
      <c r="AO2595" s="438" t="n"/>
      <c r="AP2595" s="438" t="n"/>
      <c r="AQ2595" s="438" t="n"/>
      <c r="AR2595" s="438" t="n"/>
      <c r="AS2595" s="438" t="n"/>
      <c r="AT2595" s="438" t="n"/>
      <c r="AU2595" s="438" t="n"/>
      <c r="AV2595" s="438" t="n"/>
      <c r="AW2595" s="438" t="n"/>
      <c r="AX2595" s="438" t="n"/>
    </row>
    <row r="2596">
      <c r="A2596" s="438" t="n">
        <v>2</v>
      </c>
      <c r="B2596" s="438" t="inlineStr">
        <is>
          <t>Вид цен</t>
        </is>
      </c>
      <c r="C2596" s="438" t="inlineStr"/>
      <c r="D2596" s="438" t="n">
        <v>0</v>
      </c>
      <c r="E2596" s="438" t="n">
        <v>0</v>
      </c>
      <c r="F2596" s="438" t="n">
        <v>-1</v>
      </c>
      <c r="G2596" s="438" t="n"/>
      <c r="H2596" s="438" t="n"/>
      <c r="I2596" s="438" t="n"/>
      <c r="J2596" s="438" t="n"/>
      <c r="K2596" s="438" t="n"/>
      <c r="L2596" s="438" t="n"/>
      <c r="M2596" s="438" t="n"/>
      <c r="N2596" s="438" t="n"/>
      <c r="O2596" s="438" t="n"/>
      <c r="P2596" s="438" t="n"/>
      <c r="Q2596" s="438" t="n"/>
      <c r="R2596" s="438" t="n"/>
      <c r="S2596" s="438" t="n"/>
      <c r="T2596" s="438" t="n"/>
      <c r="U2596" s="438" t="n"/>
      <c r="V2596" s="438" t="n"/>
      <c r="W2596" s="438" t="n"/>
      <c r="X2596" s="438" t="n"/>
      <c r="Y2596" s="438" t="n"/>
      <c r="Z2596" s="438" t="n"/>
      <c r="AA2596" s="438" t="n"/>
      <c r="AB2596" s="438" t="n"/>
      <c r="AC2596" s="438" t="n"/>
      <c r="AD2596" s="438" t="n"/>
      <c r="AE2596" s="438" t="n"/>
      <c r="AF2596" s="438" t="n"/>
      <c r="AG2596" s="438" t="n"/>
      <c r="AH2596" s="438" t="n"/>
      <c r="AI2596" s="438" t="n"/>
      <c r="AJ2596" s="438" t="n"/>
      <c r="AK2596" s="438" t="n"/>
      <c r="AL2596" s="438" t="n"/>
      <c r="AM2596" s="438" t="n"/>
      <c r="AN2596" s="438" t="n">
        <v>78869118</v>
      </c>
    </row>
    <row r="2597">
      <c r="A2597" s="438" t="n">
        <v>1</v>
      </c>
      <c r="B2597" s="438" t="inlineStr">
        <is>
          <t>Сборник индексов</t>
        </is>
      </c>
      <c r="C2597" s="438" t="inlineStr">
        <is>
          <t>МО эксплуатация дорог</t>
        </is>
      </c>
      <c r="D2597" s="438" t="n">
        <v>2025</v>
      </c>
      <c r="E2597" s="438" t="n">
        <v>9</v>
      </c>
      <c r="F2597" s="438" t="n">
        <v>1</v>
      </c>
      <c r="G2597" s="438" t="n">
        <v>1</v>
      </c>
      <c r="H2597" s="438" t="n">
        <v>0</v>
      </c>
      <c r="I2597" s="438" t="n">
        <v>2</v>
      </c>
      <c r="J2597" s="438" t="n">
        <v>1</v>
      </c>
      <c r="K2597" s="438" t="n">
        <v>1</v>
      </c>
      <c r="L2597" s="438" t="n">
        <v>1</v>
      </c>
      <c r="M2597" s="438" t="n">
        <v>1</v>
      </c>
      <c r="N2597" s="438" t="n">
        <v>1</v>
      </c>
      <c r="O2597" s="438" t="n">
        <v>1</v>
      </c>
      <c r="P2597" s="438" t="n">
        <v>1</v>
      </c>
      <c r="Q2597" s="438" t="n">
        <v>1</v>
      </c>
      <c r="R2597" s="438" t="inlineStr"/>
      <c r="S2597" s="438" t="inlineStr"/>
      <c r="T2597" s="438" t="inlineStr"/>
      <c r="U2597" s="438" t="inlineStr"/>
      <c r="V2597" s="438" t="inlineStr"/>
      <c r="W2597" s="438" t="inlineStr"/>
      <c r="X2597" s="438" t="inlineStr"/>
      <c r="Y2597" s="438" t="inlineStr"/>
      <c r="Z2597" s="438" t="inlineStr"/>
      <c r="AA2597" s="438" t="inlineStr"/>
      <c r="AB2597" s="438" t="n"/>
      <c r="AC2597" s="438" t="n"/>
      <c r="AD2597" s="438" t="n"/>
      <c r="AE2597" s="438" t="n"/>
      <c r="AF2597" s="438" t="n"/>
      <c r="AG2597" s="438" t="n"/>
      <c r="AH2597" s="438" t="n"/>
      <c r="AI2597" s="438" t="n"/>
      <c r="AJ2597" s="438" t="n"/>
      <c r="AK2597" s="438" t="n"/>
      <c r="AL2597" s="438" t="n"/>
      <c r="AM2597" s="438" t="n"/>
      <c r="AN2597" s="438" t="n">
        <v>78869119</v>
      </c>
      <c r="AO2597" s="438" t="n"/>
      <c r="AP2597" s="438" t="n"/>
      <c r="AQ2597" s="438" t="n"/>
      <c r="AR2597" s="438" t="n"/>
      <c r="AS2597" s="438" t="n"/>
      <c r="AT2597" s="438" t="n"/>
      <c r="AU2597" s="438" t="n"/>
      <c r="AV2597" s="438" t="n"/>
      <c r="AW2597" s="438" t="n"/>
      <c r="AX2597" s="438" t="n"/>
    </row>
    <row r="2598"/>
    <row r="2599"/>
    <row r="2600"/>
    <row r="2601">
      <c r="A2601" t="n">
        <v>65</v>
      </c>
      <c r="C2601" t="n">
        <v>1</v>
      </c>
      <c r="D2601" t="n">
        <v>0</v>
      </c>
      <c r="E2601" t="n">
        <v>245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>
  <sheetPr>
    <outlinePr summaryBelow="1" summaryRight="1"/>
    <pageSetUpPr/>
  </sheetPr>
  <dimension ref="A1:EC57"/>
  <sheetViews>
    <sheetView workbookViewId="0">
      <selection activeCell="A1" sqref="A1"/>
    </sheetView>
  </sheetViews>
  <sheetFormatPr baseColWidth="8" defaultRowHeight="15"/>
  <cols>
    <col width="9.140625" customWidth="1" style="200" min="1" max="1"/>
    <col width="13" customWidth="1" style="200" min="2" max="2"/>
    <col width="13" customWidth="1" style="200" min="3" max="3"/>
    <col width="13" customWidth="1" style="200" min="4" max="4"/>
    <col width="13" customWidth="1" style="200" min="5" max="5"/>
    <col width="13" customWidth="1" style="200" min="6" max="6"/>
    <col width="13" customWidth="1" style="200" min="7" max="7"/>
    <col width="13" customWidth="1" style="200" min="8" max="8"/>
    <col width="13" customWidth="1" style="200" min="9" max="9"/>
    <col width="13" customWidth="1" style="200" min="10" max="10"/>
    <col width="13" customWidth="1" style="200" min="11" max="11"/>
    <col width="13" customWidth="1" style="200" min="12" max="12"/>
    <col width="13" customWidth="1" style="200" min="13" max="13"/>
    <col width="13" customWidth="1" style="200" min="14" max="14"/>
    <col width="13" customWidth="1" style="200" min="15" max="15"/>
    <col width="13" customWidth="1" style="200" min="16" max="16"/>
    <col width="13" customWidth="1" style="200" min="17" max="17"/>
    <col width="13" customWidth="1" style="200" min="18" max="18"/>
    <col width="13" customWidth="1" style="200" min="19" max="19"/>
    <col width="13" customWidth="1" style="200" min="20" max="20"/>
    <col width="13" customWidth="1" style="200" min="21" max="21"/>
    <col width="13" customWidth="1" style="200" min="22" max="22"/>
    <col width="13" customWidth="1" style="200" min="23" max="23"/>
    <col width="13" customWidth="1" style="200" min="24" max="24"/>
    <col width="13" customWidth="1" style="200" min="25" max="25"/>
    <col width="13" customWidth="1" style="200" min="26" max="26"/>
    <col width="13" customWidth="1" style="200" min="27" max="27"/>
    <col width="13" customWidth="1" style="200" min="28" max="28"/>
    <col width="13" customWidth="1" style="200" min="29" max="29"/>
    <col width="13" customWidth="1" style="200" min="30" max="30"/>
    <col width="13" customWidth="1" style="200" min="31" max="31"/>
    <col width="13" customWidth="1" style="200" min="32" max="32"/>
    <col width="13" customWidth="1" style="200" min="33" max="33"/>
    <col width="13" customWidth="1" style="200" min="34" max="34"/>
    <col width="13" customWidth="1" style="200" min="35" max="35"/>
    <col width="13" customWidth="1" style="200" min="36" max="36"/>
    <col width="13" customWidth="1" style="200" min="37" max="37"/>
    <col width="13" customWidth="1" style="200" min="38" max="38"/>
    <col width="13" customWidth="1" style="200" min="39" max="39"/>
    <col width="13" customWidth="1" style="200" min="40" max="40"/>
    <col width="13" customWidth="1" style="200" min="41" max="41"/>
    <col width="13" customWidth="1" style="200" min="42" max="42"/>
    <col width="13" customWidth="1" style="200" min="43" max="43"/>
    <col width="13" customWidth="1" style="200" min="44" max="44"/>
    <col width="13" customWidth="1" style="200" min="45" max="45"/>
    <col width="13" customWidth="1" style="200" min="46" max="46"/>
    <col width="13" customWidth="1" style="200" min="47" max="47"/>
    <col width="13" customWidth="1" style="200" min="48" max="48"/>
    <col width="13" customWidth="1" style="200" min="49" max="49"/>
    <col width="13" customWidth="1" style="200" min="50" max="50"/>
    <col width="13" customWidth="1" style="200" min="51" max="51"/>
    <col width="13" customWidth="1" style="200" min="52" max="52"/>
    <col width="13" customWidth="1" style="200" min="53" max="53"/>
    <col width="13" customWidth="1" style="200" min="54" max="54"/>
    <col width="13" customWidth="1" style="200" min="55" max="55"/>
    <col width="13" customWidth="1" style="200" min="56" max="56"/>
    <col width="13" customWidth="1" style="200" min="57" max="57"/>
    <col width="13" customWidth="1" style="200" min="58" max="58"/>
    <col width="13" customWidth="1" style="200" min="59" max="59"/>
    <col width="13" customWidth="1" style="200" min="60" max="60"/>
    <col width="13" customWidth="1" style="200" min="61" max="61"/>
    <col width="13" customWidth="1" style="200" min="62" max="62"/>
    <col width="13" customWidth="1" style="200" min="63" max="63"/>
    <col width="13" customWidth="1" style="200" min="64" max="64"/>
    <col width="13" customWidth="1" style="200" min="65" max="65"/>
    <col width="13" customWidth="1" style="200" min="66" max="66"/>
    <col width="13" customWidth="1" style="200" min="67" max="67"/>
    <col width="13" customWidth="1" style="200" min="68" max="68"/>
    <col width="13" customWidth="1" style="200" min="69" max="69"/>
    <col width="13" customWidth="1" style="200" min="70" max="70"/>
    <col width="13" customWidth="1" style="200" min="71" max="71"/>
    <col width="13" customWidth="1" style="200" min="72" max="72"/>
    <col width="13" customWidth="1" style="200" min="73" max="73"/>
    <col width="13" customWidth="1" style="200" min="74" max="74"/>
    <col width="13" customWidth="1" style="200" min="75" max="75"/>
    <col width="13" customWidth="1" style="200" min="76" max="76"/>
    <col width="13" customWidth="1" style="200" min="77" max="77"/>
    <col width="13" customWidth="1" style="200" min="78" max="78"/>
    <col width="13" customWidth="1" style="200" min="79" max="79"/>
    <col width="13" customWidth="1" style="200" min="80" max="80"/>
    <col width="13" customWidth="1" style="200" min="81" max="81"/>
    <col width="13" customWidth="1" style="200" min="82" max="82"/>
    <col width="13" customWidth="1" style="200" min="83" max="83"/>
    <col width="13" customWidth="1" style="200" min="84" max="84"/>
    <col width="13" customWidth="1" style="200" min="85" max="85"/>
    <col width="13" customWidth="1" style="200" min="86" max="86"/>
    <col width="13" customWidth="1" style="200" min="87" max="87"/>
    <col width="13" customWidth="1" style="200" min="88" max="88"/>
    <col width="13" customWidth="1" style="200" min="89" max="89"/>
    <col width="13" customWidth="1" style="200" min="90" max="90"/>
    <col width="13" customWidth="1" style="200" min="91" max="91"/>
    <col width="13" customWidth="1" style="200" min="92" max="92"/>
    <col width="13" customWidth="1" style="200" min="93" max="93"/>
    <col width="13" customWidth="1" style="200" min="94" max="94"/>
    <col width="13" customWidth="1" style="200" min="95" max="95"/>
    <col width="13" customWidth="1" style="200" min="96" max="96"/>
    <col width="13" customWidth="1" style="200" min="97" max="97"/>
    <col width="13" customWidth="1" style="200" min="98" max="98"/>
    <col width="13" customWidth="1" style="200" min="99" max="99"/>
    <col width="13" customWidth="1" style="200" min="100" max="100"/>
    <col width="13" customWidth="1" style="200" min="101" max="101"/>
    <col width="13" customWidth="1" style="200" min="102" max="102"/>
    <col width="13" customWidth="1" style="200" min="103" max="103"/>
    <col width="13" customWidth="1" style="200" min="104" max="104"/>
    <col width="13" customWidth="1" style="200" min="105" max="105"/>
    <col width="13" customWidth="1" style="200" min="106" max="106"/>
    <col width="13" customWidth="1" style="200" min="107" max="107"/>
    <col width="13" customWidth="1" style="200" min="108" max="108"/>
    <col width="13" customWidth="1" style="200" min="109" max="109"/>
    <col width="13" customWidth="1" style="200" min="110" max="110"/>
    <col width="13" customWidth="1" style="200" min="111" max="111"/>
    <col width="13" customWidth="1" style="200" min="112" max="112"/>
    <col width="13" customWidth="1" style="200" min="113" max="113"/>
    <col width="13" customWidth="1" style="200" min="114" max="114"/>
    <col width="13" customWidth="1" style="200" min="115" max="115"/>
    <col width="13" customWidth="1" style="200" min="116" max="116"/>
    <col width="13" customWidth="1" style="200" min="117" max="117"/>
    <col width="13" customWidth="1" style="200" min="118" max="118"/>
    <col width="13" customWidth="1" style="200" min="119" max="119"/>
    <col width="13" customWidth="1" style="200" min="120" max="120"/>
    <col width="13" customWidth="1" style="200" min="121" max="121"/>
    <col width="13" customWidth="1" style="200" min="122" max="122"/>
    <col width="13" customWidth="1" style="200" min="123" max="123"/>
    <col width="13" customWidth="1" style="200" min="124" max="124"/>
    <col width="13" customWidth="1" style="200" min="125" max="125"/>
    <col width="13" customWidth="1" style="200" min="126" max="126"/>
    <col width="13" customWidth="1" style="200" min="127" max="127"/>
    <col width="13" customWidth="1" style="200" min="128" max="128"/>
    <col width="13" customWidth="1" style="200" min="129" max="129"/>
    <col width="13" customWidth="1" style="200" min="130" max="130"/>
    <col width="13" customWidth="1" style="200" min="131" max="131"/>
    <col width="13" customWidth="1" style="200" min="132" max="132"/>
    <col width="13" customWidth="1" style="200" min="133" max="133"/>
  </cols>
  <sheetData>
    <row r="1">
      <c r="A1" t="n">
        <v>0</v>
      </c>
      <c r="B1" t="inlineStr">
        <is>
          <t>Smeta.RU Flash  (495) 974-1589</t>
        </is>
      </c>
      <c r="D1" t="inlineStr">
        <is>
          <t>_OBSM_</t>
        </is>
      </c>
      <c r="F1" t="n">
        <v>0</v>
      </c>
      <c r="G1" t="n">
        <v>0</v>
      </c>
      <c r="H1" t="n">
        <v>0</v>
      </c>
      <c r="I1" t="inlineStr">
        <is>
          <t>Smeta.RU Flash</t>
        </is>
      </c>
      <c r="J1" t="inlineStr"/>
      <c r="K1" t="n">
        <v>1</v>
      </c>
      <c r="L1" t="n">
        <v>75664</v>
      </c>
      <c r="M1" t="n">
        <v>12</v>
      </c>
      <c r="N1" t="n">
        <v>11</v>
      </c>
      <c r="O1" t="n">
        <v>15</v>
      </c>
      <c r="P1" t="n">
        <v>0</v>
      </c>
      <c r="Q1" t="n">
        <v>0</v>
      </c>
    </row>
    <row r="2"/>
    <row r="3"/>
    <row r="4"/>
    <row r="5"/>
    <row r="6"/>
    <row r="7"/>
    <row r="8"/>
    <row r="9"/>
    <row r="10"/>
    <row r="11"/>
    <row r="12">
      <c r="A12" s="434" t="n">
        <v>1</v>
      </c>
      <c r="B12" s="434" t="n">
        <v>54</v>
      </c>
      <c r="C12" s="434" t="n">
        <v>0</v>
      </c>
      <c r="D12" s="434" t="n"/>
      <c r="E12" s="434" t="n">
        <v>0</v>
      </c>
      <c r="F12" s="434" t="inlineStr">
        <is>
          <t>Новый объект</t>
        </is>
      </c>
      <c r="G12" s="434" t="inlineStr">
        <is>
          <t>Текущий ремонт МКД по адресу: М.О., Щелково за октябрь</t>
        </is>
      </c>
      <c r="H12" s="434" t="inlineStr"/>
      <c r="I12" s="434" t="n">
        <v>0</v>
      </c>
      <c r="J12" s="434" t="inlineStr"/>
      <c r="K12" s="434" t="n">
        <v>0</v>
      </c>
      <c r="L12" s="434" t="n">
        <v>0</v>
      </c>
      <c r="M12" s="434" t="n">
        <v>11</v>
      </c>
      <c r="N12" s="434" t="n"/>
      <c r="O12" s="434" t="n">
        <v>0</v>
      </c>
      <c r="P12" s="434" t="n">
        <v>0</v>
      </c>
      <c r="Q12" s="434" t="n">
        <v>0</v>
      </c>
      <c r="R12" s="434" t="n">
        <v>0</v>
      </c>
      <c r="S12" s="434" t="n"/>
      <c r="T12" s="434" t="n">
        <v>4</v>
      </c>
      <c r="U12" s="434" t="inlineStr"/>
      <c r="V12" s="434" t="n">
        <v>0</v>
      </c>
      <c r="W12" s="434" t="inlineStr"/>
      <c r="X12" s="434" t="inlineStr"/>
      <c r="Y12" s="434" t="inlineStr"/>
      <c r="Z12" s="434" t="inlineStr"/>
      <c r="AA12" s="434" t="inlineStr"/>
      <c r="AB12" s="434" t="inlineStr"/>
      <c r="AC12" s="434" t="inlineStr"/>
      <c r="AD12" s="434" t="inlineStr"/>
      <c r="AE12" s="434" t="inlineStr"/>
      <c r="AF12" s="434" t="inlineStr"/>
      <c r="AG12" s="434" t="inlineStr"/>
      <c r="AH12" s="434" t="inlineStr"/>
      <c r="AI12" s="434" t="inlineStr"/>
      <c r="AJ12" s="434" t="inlineStr"/>
      <c r="AK12" s="434" t="n"/>
      <c r="AL12" s="434" t="inlineStr"/>
      <c r="AM12" s="434" t="inlineStr"/>
      <c r="AN12" s="434" t="inlineStr"/>
      <c r="AO12" s="434" t="n"/>
      <c r="AP12" s="434" t="inlineStr"/>
      <c r="AQ12" s="434" t="inlineStr"/>
      <c r="AR12" s="434" t="inlineStr"/>
      <c r="AS12" s="434" t="n"/>
      <c r="AT12" s="434" t="n"/>
      <c r="AU12" s="434" t="n"/>
      <c r="AV12" s="434" t="n"/>
      <c r="AW12" s="434" t="n"/>
      <c r="AX12" s="434" t="inlineStr"/>
      <c r="AY12" s="434" t="inlineStr"/>
      <c r="AZ12" s="434" t="inlineStr"/>
      <c r="BA12" s="434" t="n"/>
      <c r="BB12" s="434" t="n">
        <v>0</v>
      </c>
      <c r="BC12" s="434" t="n"/>
      <c r="BD12" s="434" t="n"/>
      <c r="BE12" s="434" t="n"/>
      <c r="BF12" s="434" t="n"/>
      <c r="BG12" s="434" t="n"/>
      <c r="BH12" s="434" t="inlineStr">
        <is>
          <t>Сметные нормы списания</t>
        </is>
      </c>
      <c r="BI12" s="434" t="inlineStr">
        <is>
          <t>Коды ценников</t>
        </is>
      </c>
      <c r="BJ12" s="434" t="n">
        <v>1</v>
      </c>
      <c r="BK12" s="434" t="n">
        <v>1</v>
      </c>
      <c r="BL12" s="434" t="n">
        <v>0</v>
      </c>
      <c r="BM12" s="434" t="n">
        <v>0</v>
      </c>
      <c r="BN12" s="434" t="n">
        <v>1</v>
      </c>
      <c r="BO12" s="434" t="n">
        <v>0</v>
      </c>
      <c r="BP12" s="434" t="n">
        <v>2</v>
      </c>
      <c r="BQ12" s="434" t="n">
        <v>2</v>
      </c>
      <c r="BR12" s="434" t="n">
        <v>1</v>
      </c>
      <c r="BS12" s="434" t="n">
        <v>1</v>
      </c>
      <c r="BT12" s="434" t="n">
        <v>0</v>
      </c>
      <c r="BU12" s="434" t="n">
        <v>0</v>
      </c>
      <c r="BV12" s="434" t="n">
        <v>1</v>
      </c>
      <c r="BW12" s="434" t="n">
        <v>0</v>
      </c>
      <c r="BX12" s="434" t="n">
        <v>0</v>
      </c>
      <c r="BY12" s="434" t="inlineStr">
        <is>
          <t>ТСНБ-2001 МО 421пр построчно</t>
        </is>
      </c>
      <c r="BZ12" s="434" t="inlineStr">
        <is>
          <t>Версия 1.7.6 ГСН (ГЭСН, ФЕР) и ТЕР (Методики НР (812/пр, 636/пр, 611/пр) и СП (774/пр и 317/пр) для версии 11.14.0.0</t>
        </is>
      </c>
      <c r="CA12" s="434" t="inlineStr">
        <is>
          <t>ТСНБ-2001 Московской области (редакция 2014 г версия 15.0)</t>
        </is>
      </c>
      <c r="CB12" s="434" t="inlineStr">
        <is>
          <t>ТСНБ-2001 Московской области (редакция 2014 г версия 15.0)</t>
        </is>
      </c>
      <c r="CC12" s="434" t="inlineStr">
        <is>
          <t>ТСНБ-2001 Московской области (редакция 2014 г версия 15.0)</t>
        </is>
      </c>
      <c r="CD12" s="434" t="inlineStr">
        <is>
          <t>ТСНБ-2001 Московской области (редакция 2014 г версия 15.0)</t>
        </is>
      </c>
      <c r="CE12" s="434" t="inlineStr">
        <is>
          <t>Поправки для НБ 2014 года от 15.06.2021 г. Строительство</t>
        </is>
      </c>
      <c r="CF12" s="434" t="n">
        <v>0</v>
      </c>
      <c r="CG12" s="434" t="n">
        <v>0</v>
      </c>
      <c r="CH12" s="434" t="n">
        <v>402989064</v>
      </c>
      <c r="CI12" s="434" t="inlineStr"/>
      <c r="CJ12" s="434" t="inlineStr"/>
      <c r="CK12" s="434" t="n">
        <v>1</v>
      </c>
      <c r="CL12" s="434" t="n"/>
      <c r="CM12" s="434" t="n"/>
      <c r="CN12" s="434" t="n"/>
      <c r="CO12" s="434" t="n"/>
      <c r="CP12" s="434" t="n"/>
      <c r="CQ12" s="434" t="inlineStr">
        <is>
          <t>Территориальные сметные нормативы, предусмотренные для применения на территории Московской области, утвержденные приказом Минстроя России от 21.09.2015 № 675/пр (в редакции приказов Минстроя РФ № 253/пр-264/пр от 28.02.2017г.)</t>
        </is>
      </c>
      <c r="CR12" s="434" t="inlineStr">
        <is>
          <t>ТЕР</t>
        </is>
      </c>
      <c r="CS12" s="434" t="n">
        <v>42794</v>
      </c>
      <c r="CT12" s="434" t="n">
        <v>421</v>
      </c>
      <c r="CU12" s="434" t="n"/>
      <c r="CV12" s="434" t="n"/>
      <c r="CW12" s="434" t="n"/>
      <c r="CX12" s="434" t="n"/>
      <c r="CY12" s="434" t="n">
        <v>0</v>
      </c>
      <c r="CZ12" s="434" t="inlineStr"/>
      <c r="DA12" s="434" t="inlineStr"/>
      <c r="DB12" s="434" t="n"/>
      <c r="DC12" s="434" t="n"/>
      <c r="DD12" s="434" t="n"/>
      <c r="DE12" s="434" t="n"/>
      <c r="DF12" s="434" t="n"/>
      <c r="DG12" s="434" t="n"/>
      <c r="DH12" s="434" t="n"/>
      <c r="DI12" s="434" t="n"/>
      <c r="DJ12" s="434" t="n"/>
      <c r="DK12" s="434" t="n"/>
      <c r="DL12" s="434" t="n"/>
      <c r="DM12" s="434" t="n"/>
      <c r="DN12" s="434" t="n"/>
      <c r="DO12" s="434" t="n"/>
      <c r="DP12" s="434" t="n"/>
      <c r="DQ12" s="434" t="n"/>
      <c r="DR12" s="434" t="n"/>
      <c r="DS12" s="434" t="n"/>
      <c r="DT12" s="434" t="n"/>
      <c r="DU12" s="434" t="n"/>
      <c r="DV12" s="434" t="n"/>
      <c r="DW12" s="434" t="n"/>
      <c r="DX12" s="434" t="n"/>
      <c r="DY12" s="434" t="n"/>
      <c r="DZ12" s="434" t="n"/>
      <c r="EA12" s="434" t="n"/>
      <c r="EB12" s="434" t="n"/>
      <c r="EC12" s="434" t="n">
        <v>0</v>
      </c>
    </row>
    <row r="13"/>
    <row r="14">
      <c r="A14" s="434" t="n">
        <v>22</v>
      </c>
      <c r="B14" s="434" t="n">
        <v>1</v>
      </c>
      <c r="C14" s="434" t="n">
        <v>0</v>
      </c>
      <c r="D14" s="434" t="n">
        <v>78869116</v>
      </c>
      <c r="E14" s="434" t="n">
        <v>0</v>
      </c>
      <c r="F14" s="434" t="n">
        <v>2</v>
      </c>
      <c r="G14" s="434" t="n">
        <v>1</v>
      </c>
      <c r="H14" s="434" t="n"/>
      <c r="I14" s="434" t="n"/>
      <c r="J14" s="434" t="n"/>
      <c r="K14" s="434" t="n"/>
      <c r="L14" s="434" t="n"/>
      <c r="M14" s="434" t="n"/>
      <c r="N14" s="434" t="n"/>
      <c r="O14" s="434" t="n"/>
    </row>
    <row r="15"/>
    <row r="16">
      <c r="A16" s="439" t="n">
        <v>3</v>
      </c>
      <c r="B16" s="439" t="n">
        <v>40</v>
      </c>
      <c r="C16" s="439" t="inlineStr">
        <is>
          <t>Новая локальная смета</t>
        </is>
      </c>
      <c r="D16" s="439" t="inlineStr">
        <is>
          <t>Победы 4</t>
        </is>
      </c>
      <c r="E16" s="440">
        <f>ROUND((Source!F1754)/1000,2)</f>
        <v/>
      </c>
      <c r="F16" s="440">
        <f>ROUND((Source!F1755)/1000,2)</f>
        <v/>
      </c>
      <c r="G16" s="440">
        <f>ROUND((Source!F1746)/1000,2)</f>
        <v/>
      </c>
      <c r="H16" s="440">
        <f>ROUND((Source!F1756)/1000+(Source!F1757)/1000,2)</f>
        <v/>
      </c>
      <c r="I16" s="440">
        <f>E16+F16+G16+H16</f>
        <v/>
      </c>
      <c r="J16" s="440">
        <f>ROUND((Source!F1752+Source!F1751)/1000,2)</f>
        <v/>
      </c>
      <c r="K16" s="440" t="n">
        <v>1.84</v>
      </c>
      <c r="L16" s="440" t="n">
        <v>0</v>
      </c>
      <c r="M16" s="440" t="n">
        <v>0</v>
      </c>
      <c r="N16" s="440">
        <f>I16+L16+M16</f>
        <v/>
      </c>
      <c r="AI16" s="439" t="n">
        <v>0</v>
      </c>
      <c r="AJ16" s="439" t="n">
        <v>-1</v>
      </c>
      <c r="AK16" s="439" t="inlineStr"/>
      <c r="AL16" s="439" t="inlineStr"/>
      <c r="AM16" s="439" t="inlineStr"/>
      <c r="AN16" s="439" t="n">
        <v>0</v>
      </c>
      <c r="AO16" s="439" t="inlineStr"/>
      <c r="AP16" s="439" t="inlineStr"/>
      <c r="AT16" s="440" t="n">
        <v>1814</v>
      </c>
      <c r="AU16" s="440" t="n">
        <v>26</v>
      </c>
      <c r="AV16" s="440" t="n">
        <v>0</v>
      </c>
      <c r="AW16" s="440" t="n">
        <v>0</v>
      </c>
      <c r="AX16" s="440" t="n">
        <v>0</v>
      </c>
      <c r="AY16" s="440" t="n">
        <v>143</v>
      </c>
      <c r="AZ16" s="440" t="n">
        <v>0</v>
      </c>
      <c r="BA16" s="440" t="n">
        <v>1645</v>
      </c>
      <c r="BB16" s="440" t="n">
        <v>4988</v>
      </c>
      <c r="BC16" s="440" t="n">
        <v>0</v>
      </c>
      <c r="BD16" s="440" t="n">
        <v>0</v>
      </c>
      <c r="BE16" s="440" t="n">
        <v>0</v>
      </c>
      <c r="BF16" s="440" t="n">
        <v>2.7054</v>
      </c>
      <c r="BG16" s="440" t="n">
        <v>0</v>
      </c>
      <c r="BH16" s="440" t="n">
        <v>0</v>
      </c>
      <c r="BI16" s="440" t="n">
        <v>1990</v>
      </c>
      <c r="BJ16" s="440" t="n">
        <v>1184</v>
      </c>
      <c r="BK16" s="440" t="n">
        <v>4988</v>
      </c>
    </row>
    <row r="17"/>
    <row r="18">
      <c r="A18" t="n">
        <v>51</v>
      </c>
      <c r="E18" t="n">
        <v>4.99</v>
      </c>
      <c r="F18" t="n">
        <v>0</v>
      </c>
      <c r="G18" t="n">
        <v>0</v>
      </c>
      <c r="H18" t="n">
        <v>0</v>
      </c>
      <c r="I18" t="n">
        <v>4.99</v>
      </c>
      <c r="J18" t="n">
        <v>1.65</v>
      </c>
      <c r="K18" t="n">
        <v>1.84</v>
      </c>
      <c r="L18" t="n">
        <v>0</v>
      </c>
      <c r="M18" t="n">
        <v>0</v>
      </c>
      <c r="N18" t="n">
        <v>4.99</v>
      </c>
    </row>
    <row r="19"/>
    <row r="20">
      <c r="A20" s="437" t="n">
        <v>50</v>
      </c>
      <c r="B20" s="437" t="n">
        <v>0</v>
      </c>
      <c r="C20" s="437" t="n">
        <v>0</v>
      </c>
      <c r="D20" s="437" t="n">
        <v>1</v>
      </c>
      <c r="E20" s="437" t="n">
        <v>201</v>
      </c>
      <c r="F20" s="437" t="n">
        <v>1814</v>
      </c>
      <c r="G20" s="437" t="inlineStr">
        <is>
          <t>ПЗ</t>
        </is>
      </c>
      <c r="H20" s="437" t="inlineStr">
        <is>
          <t>Прямые затраты</t>
        </is>
      </c>
      <c r="I20" s="437" t="n"/>
      <c r="J20" s="437" t="n"/>
      <c r="K20" s="437" t="n">
        <v>201</v>
      </c>
      <c r="L20" s="437" t="n">
        <v>1</v>
      </c>
      <c r="M20" s="437" t="n">
        <v>3</v>
      </c>
      <c r="N20" s="437" t="inlineStr"/>
      <c r="O20" s="437" t="n">
        <v>2</v>
      </c>
      <c r="P20" s="437" t="n"/>
    </row>
    <row r="21">
      <c r="A21" s="437" t="n">
        <v>50</v>
      </c>
      <c r="B21" s="437" t="n">
        <v>0</v>
      </c>
      <c r="C21" s="437" t="n">
        <v>0</v>
      </c>
      <c r="D21" s="437" t="n">
        <v>1</v>
      </c>
      <c r="E21" s="437" t="n">
        <v>202</v>
      </c>
      <c r="F21" s="437" t="n">
        <v>26</v>
      </c>
      <c r="G21" s="437" t="inlineStr">
        <is>
          <t>СтМатОб</t>
        </is>
      </c>
      <c r="H21" s="437" t="inlineStr">
        <is>
          <t>Стоимость материальных ресурсов (всего)</t>
        </is>
      </c>
      <c r="I21" s="437" t="n"/>
      <c r="J21" s="437" t="n"/>
      <c r="K21" s="437" t="n">
        <v>202</v>
      </c>
      <c r="L21" s="437" t="n">
        <v>2</v>
      </c>
      <c r="M21" s="437" t="n">
        <v>3</v>
      </c>
      <c r="N21" s="437" t="inlineStr"/>
      <c r="O21" s="437" t="n">
        <v>2</v>
      </c>
      <c r="P21" s="437" t="n"/>
    </row>
    <row r="22">
      <c r="A22" s="437" t="n">
        <v>50</v>
      </c>
      <c r="B22" s="437" t="n">
        <v>0</v>
      </c>
      <c r="C22" s="437" t="n">
        <v>0</v>
      </c>
      <c r="D22" s="437" t="n">
        <v>1</v>
      </c>
      <c r="E22" s="437" t="n">
        <v>222</v>
      </c>
      <c r="F22" s="437" t="n">
        <v>0</v>
      </c>
      <c r="G22" s="437" t="inlineStr">
        <is>
          <t>СтМатОбЗак</t>
        </is>
      </c>
      <c r="H22" s="437" t="inlineStr">
        <is>
          <t>Стоимость материалов и оборудования заказчика</t>
        </is>
      </c>
      <c r="I22" s="437" t="n"/>
      <c r="J22" s="437" t="n"/>
      <c r="K22" s="437" t="n">
        <v>222</v>
      </c>
      <c r="L22" s="437" t="n">
        <v>3</v>
      </c>
      <c r="M22" s="437" t="n">
        <v>3</v>
      </c>
      <c r="N22" s="437" t="inlineStr"/>
      <c r="O22" s="437" t="n">
        <v>2</v>
      </c>
      <c r="P22" s="437" t="n"/>
    </row>
    <row r="23">
      <c r="A23" s="437" t="n">
        <v>50</v>
      </c>
      <c r="B23" s="437" t="n">
        <v>0</v>
      </c>
      <c r="C23" s="437" t="n">
        <v>0</v>
      </c>
      <c r="D23" s="437" t="n">
        <v>1</v>
      </c>
      <c r="E23" s="437" t="n">
        <v>225</v>
      </c>
      <c r="F23" s="437" t="n">
        <v>26</v>
      </c>
      <c r="G23" s="437" t="inlineStr">
        <is>
          <t>СтМатОбПод</t>
        </is>
      </c>
      <c r="H23" s="437" t="inlineStr">
        <is>
          <t>Стоимость материалов и оборудования подрядчика</t>
        </is>
      </c>
      <c r="I23" s="437" t="n"/>
      <c r="J23" s="437" t="n"/>
      <c r="K23" s="437" t="n">
        <v>225</v>
      </c>
      <c r="L23" s="437" t="n">
        <v>4</v>
      </c>
      <c r="M23" s="437" t="n">
        <v>3</v>
      </c>
      <c r="N23" s="437" t="inlineStr"/>
      <c r="O23" s="437" t="n">
        <v>2</v>
      </c>
      <c r="P23" s="437" t="n"/>
    </row>
    <row r="24">
      <c r="A24" s="437" t="n">
        <v>50</v>
      </c>
      <c r="B24" s="437" t="n">
        <v>0</v>
      </c>
      <c r="C24" s="437" t="n">
        <v>0</v>
      </c>
      <c r="D24" s="437" t="n">
        <v>1</v>
      </c>
      <c r="E24" s="437" t="n">
        <v>226</v>
      </c>
      <c r="F24" s="437" t="n">
        <v>26</v>
      </c>
      <c r="G24" s="437" t="inlineStr">
        <is>
          <t>СтМат</t>
        </is>
      </c>
      <c r="H24" s="437" t="inlineStr">
        <is>
          <t>Стоимость материалов (всего)</t>
        </is>
      </c>
      <c r="I24" s="437" t="n"/>
      <c r="J24" s="437" t="n"/>
      <c r="K24" s="437" t="n">
        <v>226</v>
      </c>
      <c r="L24" s="437" t="n">
        <v>5</v>
      </c>
      <c r="M24" s="437" t="n">
        <v>3</v>
      </c>
      <c r="N24" s="437" t="inlineStr"/>
      <c r="O24" s="437" t="n">
        <v>2</v>
      </c>
      <c r="P24" s="437" t="n"/>
    </row>
    <row r="25">
      <c r="A25" s="437" t="n">
        <v>50</v>
      </c>
      <c r="B25" s="437" t="n">
        <v>0</v>
      </c>
      <c r="C25" s="437" t="n">
        <v>0</v>
      </c>
      <c r="D25" s="437" t="n">
        <v>1</v>
      </c>
      <c r="E25" s="437" t="n">
        <v>227</v>
      </c>
      <c r="F25" s="437" t="n">
        <v>0</v>
      </c>
      <c r="G25" s="437" t="inlineStr">
        <is>
          <t>СтМатЗак</t>
        </is>
      </c>
      <c r="H25" s="437" t="inlineStr">
        <is>
          <t>Стоимость материалов заказчика</t>
        </is>
      </c>
      <c r="I25" s="437" t="n"/>
      <c r="J25" s="437" t="n"/>
      <c r="K25" s="437" t="n">
        <v>227</v>
      </c>
      <c r="L25" s="437" t="n">
        <v>6</v>
      </c>
      <c r="M25" s="437" t="n">
        <v>3</v>
      </c>
      <c r="N25" s="437" t="inlineStr"/>
      <c r="O25" s="437" t="n">
        <v>2</v>
      </c>
      <c r="P25" s="437" t="n"/>
    </row>
    <row r="26">
      <c r="A26" s="437" t="n">
        <v>50</v>
      </c>
      <c r="B26" s="437" t="n">
        <v>0</v>
      </c>
      <c r="C26" s="437" t="n">
        <v>0</v>
      </c>
      <c r="D26" s="437" t="n">
        <v>1</v>
      </c>
      <c r="E26" s="437" t="n">
        <v>228</v>
      </c>
      <c r="F26" s="437" t="n">
        <v>26</v>
      </c>
      <c r="G26" s="437" t="inlineStr">
        <is>
          <t>СтМатПод</t>
        </is>
      </c>
      <c r="H26" s="437" t="inlineStr">
        <is>
          <t>Стоимость материалов подрядчика</t>
        </is>
      </c>
      <c r="I26" s="437" t="n"/>
      <c r="J26" s="437" t="n"/>
      <c r="K26" s="437" t="n">
        <v>228</v>
      </c>
      <c r="L26" s="437" t="n">
        <v>7</v>
      </c>
      <c r="M26" s="437" t="n">
        <v>3</v>
      </c>
      <c r="N26" s="437" t="inlineStr"/>
      <c r="O26" s="437" t="n">
        <v>2</v>
      </c>
      <c r="P26" s="437" t="n"/>
    </row>
    <row r="27">
      <c r="A27" s="437" t="n">
        <v>50</v>
      </c>
      <c r="B27" s="437" t="n">
        <v>0</v>
      </c>
      <c r="C27" s="437" t="n">
        <v>0</v>
      </c>
      <c r="D27" s="437" t="n">
        <v>1</v>
      </c>
      <c r="E27" s="437" t="n">
        <v>216</v>
      </c>
      <c r="F27" s="437" t="n">
        <v>0</v>
      </c>
      <c r="G27" s="437" t="inlineStr">
        <is>
          <t>Оборуд</t>
        </is>
      </c>
      <c r="H27" s="437" t="inlineStr">
        <is>
          <t>Стоимость оборудования (всего)</t>
        </is>
      </c>
      <c r="I27" s="437" t="n"/>
      <c r="J27" s="437" t="n"/>
      <c r="K27" s="437" t="n">
        <v>216</v>
      </c>
      <c r="L27" s="437" t="n">
        <v>8</v>
      </c>
      <c r="M27" s="437" t="n">
        <v>3</v>
      </c>
      <c r="N27" s="437" t="inlineStr"/>
      <c r="O27" s="437" t="n">
        <v>2</v>
      </c>
      <c r="P27" s="437" t="n"/>
    </row>
    <row r="28">
      <c r="A28" s="437" t="n">
        <v>50</v>
      </c>
      <c r="B28" s="437" t="n">
        <v>0</v>
      </c>
      <c r="C28" s="437" t="n">
        <v>0</v>
      </c>
      <c r="D28" s="437" t="n">
        <v>1</v>
      </c>
      <c r="E28" s="437" t="n">
        <v>223</v>
      </c>
      <c r="F28" s="437" t="n">
        <v>0</v>
      </c>
      <c r="G28" s="437" t="inlineStr">
        <is>
          <t>ОборудЗак</t>
        </is>
      </c>
      <c r="H28" s="437" t="inlineStr">
        <is>
          <t>Стоимость оборудования заказчика</t>
        </is>
      </c>
      <c r="I28" s="437" t="n"/>
      <c r="J28" s="437" t="n"/>
      <c r="K28" s="437" t="n">
        <v>223</v>
      </c>
      <c r="L28" s="437" t="n">
        <v>9</v>
      </c>
      <c r="M28" s="437" t="n">
        <v>3</v>
      </c>
      <c r="N28" s="437" t="inlineStr"/>
      <c r="O28" s="437" t="n">
        <v>2</v>
      </c>
      <c r="P28" s="437" t="n"/>
    </row>
    <row r="29">
      <c r="A29" s="437" t="n">
        <v>50</v>
      </c>
      <c r="B29" s="437" t="n">
        <v>0</v>
      </c>
      <c r="C29" s="437" t="n">
        <v>0</v>
      </c>
      <c r="D29" s="437" t="n">
        <v>1</v>
      </c>
      <c r="E29" s="437" t="n">
        <v>229</v>
      </c>
      <c r="F29" s="437" t="n">
        <v>0</v>
      </c>
      <c r="G29" s="437" t="inlineStr">
        <is>
          <t>ОборудПод</t>
        </is>
      </c>
      <c r="H29" s="437" t="inlineStr">
        <is>
          <t>Стоимость оборудования подрядчика</t>
        </is>
      </c>
      <c r="I29" s="437" t="n"/>
      <c r="J29" s="437" t="n"/>
      <c r="K29" s="437" t="n">
        <v>229</v>
      </c>
      <c r="L29" s="437" t="n">
        <v>10</v>
      </c>
      <c r="M29" s="437" t="n">
        <v>3</v>
      </c>
      <c r="N29" s="437" t="inlineStr"/>
      <c r="O29" s="437" t="n">
        <v>2</v>
      </c>
      <c r="P29" s="437" t="n"/>
    </row>
    <row r="30">
      <c r="A30" s="437" t="n">
        <v>50</v>
      </c>
      <c r="B30" s="437" t="n">
        <v>0</v>
      </c>
      <c r="C30" s="437" t="n">
        <v>0</v>
      </c>
      <c r="D30" s="437" t="n">
        <v>1</v>
      </c>
      <c r="E30" s="437" t="n">
        <v>203</v>
      </c>
      <c r="F30" s="437" t="n">
        <v>143</v>
      </c>
      <c r="G30" s="437" t="inlineStr">
        <is>
          <t>ЭММ</t>
        </is>
      </c>
      <c r="H30" s="437" t="inlineStr">
        <is>
          <t>Эксплуатация машин</t>
        </is>
      </c>
      <c r="I30" s="437" t="n"/>
      <c r="J30" s="437" t="n"/>
      <c r="K30" s="437" t="n">
        <v>203</v>
      </c>
      <c r="L30" s="437" t="n">
        <v>11</v>
      </c>
      <c r="M30" s="437" t="n">
        <v>3</v>
      </c>
      <c r="N30" s="437" t="inlineStr"/>
      <c r="O30" s="437" t="n">
        <v>2</v>
      </c>
      <c r="P30" s="437" t="n"/>
    </row>
    <row r="31">
      <c r="A31" s="437" t="n">
        <v>50</v>
      </c>
      <c r="B31" s="437" t="n">
        <v>0</v>
      </c>
      <c r="C31" s="437" t="n">
        <v>0</v>
      </c>
      <c r="D31" s="437" t="n">
        <v>1</v>
      </c>
      <c r="E31" s="437" t="n">
        <v>231</v>
      </c>
      <c r="F31" s="437" t="n">
        <v>0</v>
      </c>
      <c r="G31" s="437" t="inlineStr">
        <is>
          <t>ЭММсНРиСП</t>
        </is>
      </c>
      <c r="H31" s="437" t="inlineStr">
        <is>
          <t>Эксплуатация машин по ТСН-2001.16</t>
        </is>
      </c>
      <c r="I31" s="437" t="n"/>
      <c r="J31" s="437" t="n"/>
      <c r="K31" s="437" t="n">
        <v>231</v>
      </c>
      <c r="L31" s="437" t="n">
        <v>12</v>
      </c>
      <c r="M31" s="437" t="n">
        <v>3</v>
      </c>
      <c r="N31" s="437" t="inlineStr"/>
      <c r="O31" s="437" t="n">
        <v>2</v>
      </c>
      <c r="P31" s="437" t="n"/>
    </row>
    <row r="32">
      <c r="A32" s="437" t="n">
        <v>50</v>
      </c>
      <c r="B32" s="437" t="n">
        <v>0</v>
      </c>
      <c r="C32" s="437" t="n">
        <v>0</v>
      </c>
      <c r="D32" s="437" t="n">
        <v>1</v>
      </c>
      <c r="E32" s="437" t="n">
        <v>204</v>
      </c>
      <c r="F32" s="437" t="n">
        <v>0</v>
      </c>
      <c r="G32" s="437" t="inlineStr">
        <is>
          <t>ЗПМ</t>
        </is>
      </c>
      <c r="H32" s="437" t="inlineStr">
        <is>
          <t>ЗП машинистов</t>
        </is>
      </c>
      <c r="I32" s="437" t="n"/>
      <c r="J32" s="437" t="n"/>
      <c r="K32" s="437" t="n">
        <v>204</v>
      </c>
      <c r="L32" s="437" t="n">
        <v>13</v>
      </c>
      <c r="M32" s="437" t="n">
        <v>3</v>
      </c>
      <c r="N32" s="437" t="inlineStr"/>
      <c r="O32" s="437" t="n">
        <v>2</v>
      </c>
      <c r="P32" s="437" t="n"/>
    </row>
    <row r="33">
      <c r="A33" s="437" t="n">
        <v>50</v>
      </c>
      <c r="B33" s="437" t="n">
        <v>0</v>
      </c>
      <c r="C33" s="437" t="n">
        <v>0</v>
      </c>
      <c r="D33" s="437" t="n">
        <v>1</v>
      </c>
      <c r="E33" s="437" t="n">
        <v>205</v>
      </c>
      <c r="F33" s="437" t="n">
        <v>1645</v>
      </c>
      <c r="G33" s="437" t="inlineStr">
        <is>
          <t>ОЗП</t>
        </is>
      </c>
      <c r="H33" s="437" t="inlineStr">
        <is>
          <t>Основная ЗП рабочих</t>
        </is>
      </c>
      <c r="I33" s="437" t="n"/>
      <c r="J33" s="437" t="n"/>
      <c r="K33" s="437" t="n">
        <v>205</v>
      </c>
      <c r="L33" s="437" t="n">
        <v>14</v>
      </c>
      <c r="M33" s="437" t="n">
        <v>3</v>
      </c>
      <c r="N33" s="437" t="inlineStr"/>
      <c r="O33" s="437" t="n">
        <v>2</v>
      </c>
      <c r="P33" s="437" t="n"/>
    </row>
    <row r="34">
      <c r="A34" s="437" t="n">
        <v>50</v>
      </c>
      <c r="B34" s="437" t="n">
        <v>0</v>
      </c>
      <c r="C34" s="437" t="n">
        <v>0</v>
      </c>
      <c r="D34" s="437" t="n">
        <v>1</v>
      </c>
      <c r="E34" s="437" t="n">
        <v>232</v>
      </c>
      <c r="F34" s="437" t="n">
        <v>0</v>
      </c>
      <c r="G34" s="437" t="inlineStr">
        <is>
          <t>ОЗПсНРиСП</t>
        </is>
      </c>
      <c r="H34" s="437" t="inlineStr">
        <is>
          <t>Основная ЗП рабочих по ТСН-2001.16</t>
        </is>
      </c>
      <c r="I34" s="437" t="n"/>
      <c r="J34" s="437" t="n"/>
      <c r="K34" s="437" t="n">
        <v>232</v>
      </c>
      <c r="L34" s="437" t="n">
        <v>15</v>
      </c>
      <c r="M34" s="437" t="n">
        <v>3</v>
      </c>
      <c r="N34" s="437" t="inlineStr"/>
      <c r="O34" s="437" t="n">
        <v>2</v>
      </c>
      <c r="P34" s="437" t="n"/>
    </row>
    <row r="35">
      <c r="A35" s="437" t="n">
        <v>50</v>
      </c>
      <c r="B35" s="437" t="n">
        <v>0</v>
      </c>
      <c r="C35" s="437" t="n">
        <v>0</v>
      </c>
      <c r="D35" s="437" t="n">
        <v>1</v>
      </c>
      <c r="E35" s="437" t="n">
        <v>214</v>
      </c>
      <c r="F35" s="437" t="n">
        <v>4988</v>
      </c>
      <c r="G35" s="437" t="inlineStr">
        <is>
          <t>Строит</t>
        </is>
      </c>
      <c r="H35" s="437" t="inlineStr">
        <is>
          <t>Строительные работы с НР и СП</t>
        </is>
      </c>
      <c r="I35" s="437" t="n"/>
      <c r="J35" s="437" t="n"/>
      <c r="K35" s="437" t="n">
        <v>214</v>
      </c>
      <c r="L35" s="437" t="n">
        <v>16</v>
      </c>
      <c r="M35" s="437" t="n">
        <v>3</v>
      </c>
      <c r="N35" s="437" t="inlineStr"/>
      <c r="O35" s="437" t="n">
        <v>2</v>
      </c>
      <c r="P35" s="437" t="n"/>
    </row>
    <row r="36">
      <c r="A36" s="437" t="n">
        <v>50</v>
      </c>
      <c r="B36" s="437" t="n">
        <v>0</v>
      </c>
      <c r="C36" s="437" t="n">
        <v>0</v>
      </c>
      <c r="D36" s="437" t="n">
        <v>1</v>
      </c>
      <c r="E36" s="437" t="n">
        <v>215</v>
      </c>
      <c r="F36" s="437" t="n">
        <v>0</v>
      </c>
      <c r="G36" s="437" t="inlineStr">
        <is>
          <t>Монтаж</t>
        </is>
      </c>
      <c r="H36" s="437" t="inlineStr">
        <is>
          <t>Монтажные работы с НР и СП</t>
        </is>
      </c>
      <c r="I36" s="437" t="n"/>
      <c r="J36" s="437" t="n"/>
      <c r="K36" s="437" t="n">
        <v>215</v>
      </c>
      <c r="L36" s="437" t="n">
        <v>17</v>
      </c>
      <c r="M36" s="437" t="n">
        <v>3</v>
      </c>
      <c r="N36" s="437" t="inlineStr"/>
      <c r="O36" s="437" t="n">
        <v>2</v>
      </c>
      <c r="P36" s="437" t="n"/>
    </row>
    <row r="37">
      <c r="A37" s="437" t="n">
        <v>50</v>
      </c>
      <c r="B37" s="437" t="n">
        <v>0</v>
      </c>
      <c r="C37" s="437" t="n">
        <v>0</v>
      </c>
      <c r="D37" s="437" t="n">
        <v>1</v>
      </c>
      <c r="E37" s="437" t="n">
        <v>217</v>
      </c>
      <c r="F37" s="437" t="n">
        <v>0</v>
      </c>
      <c r="G37" s="437" t="inlineStr">
        <is>
          <t>Прочие</t>
        </is>
      </c>
      <c r="H37" s="437" t="inlineStr">
        <is>
          <t>Прочие работы с НР и СП</t>
        </is>
      </c>
      <c r="I37" s="437" t="n"/>
      <c r="J37" s="437" t="n"/>
      <c r="K37" s="437" t="n">
        <v>217</v>
      </c>
      <c r="L37" s="437" t="n">
        <v>18</v>
      </c>
      <c r="M37" s="437" t="n">
        <v>3</v>
      </c>
      <c r="N37" s="437" t="inlineStr"/>
      <c r="O37" s="437" t="n">
        <v>2</v>
      </c>
      <c r="P37" s="437" t="n"/>
    </row>
    <row r="38">
      <c r="A38" s="437" t="n">
        <v>50</v>
      </c>
      <c r="B38" s="437" t="n">
        <v>0</v>
      </c>
      <c r="C38" s="437" t="n">
        <v>0</v>
      </c>
      <c r="D38" s="437" t="n">
        <v>1</v>
      </c>
      <c r="E38" s="437" t="n">
        <v>230</v>
      </c>
      <c r="F38" s="437" t="n">
        <v>0</v>
      </c>
      <c r="G38" s="437" t="inlineStr">
        <is>
          <t>ПрочиеЗатр</t>
        </is>
      </c>
      <c r="H38" s="437" t="inlineStr">
        <is>
          <t>Прочие затраты по ТСН-2001.16</t>
        </is>
      </c>
      <c r="I38" s="437" t="n"/>
      <c r="J38" s="437" t="n"/>
      <c r="K38" s="437" t="n">
        <v>230</v>
      </c>
      <c r="L38" s="437" t="n">
        <v>19</v>
      </c>
      <c r="M38" s="437" t="n">
        <v>3</v>
      </c>
      <c r="N38" s="437" t="inlineStr"/>
      <c r="O38" s="437" t="n">
        <v>2</v>
      </c>
      <c r="P38" s="437" t="n"/>
    </row>
    <row r="39">
      <c r="A39" s="437" t="n">
        <v>50</v>
      </c>
      <c r="B39" s="437" t="n">
        <v>0</v>
      </c>
      <c r="C39" s="437" t="n">
        <v>0</v>
      </c>
      <c r="D39" s="437" t="n">
        <v>1</v>
      </c>
      <c r="E39" s="437" t="n">
        <v>206</v>
      </c>
      <c r="F39" s="437" t="n">
        <v>0</v>
      </c>
      <c r="G39" s="437" t="inlineStr">
        <is>
          <t>ВозврМат</t>
        </is>
      </c>
      <c r="H39" s="437" t="inlineStr">
        <is>
          <t>Возврат материалов</t>
        </is>
      </c>
      <c r="I39" s="437" t="n"/>
      <c r="J39" s="437" t="n"/>
      <c r="K39" s="437" t="n">
        <v>206</v>
      </c>
      <c r="L39" s="437" t="n">
        <v>20</v>
      </c>
      <c r="M39" s="437" t="n">
        <v>3</v>
      </c>
      <c r="N39" s="437" t="inlineStr"/>
      <c r="O39" s="437" t="n">
        <v>2</v>
      </c>
      <c r="P39" s="437" t="n"/>
    </row>
    <row r="40">
      <c r="A40" s="437" t="n">
        <v>50</v>
      </c>
      <c r="B40" s="437" t="n">
        <v>0</v>
      </c>
      <c r="C40" s="437" t="n">
        <v>0</v>
      </c>
      <c r="D40" s="437" t="n">
        <v>1</v>
      </c>
      <c r="E40" s="437" t="n">
        <v>207</v>
      </c>
      <c r="F40" s="437" t="n">
        <v>2.7054</v>
      </c>
      <c r="G40" s="437" t="inlineStr">
        <is>
          <t>ТрудСтр</t>
        </is>
      </c>
      <c r="H40" s="437" t="inlineStr">
        <is>
          <t>Трудозатраты строителей</t>
        </is>
      </c>
      <c r="I40" s="437" t="n"/>
      <c r="J40" s="437" t="n"/>
      <c r="K40" s="437" t="n">
        <v>207</v>
      </c>
      <c r="L40" s="437" t="n">
        <v>21</v>
      </c>
      <c r="M40" s="437" t="n">
        <v>3</v>
      </c>
      <c r="N40" s="437" t="inlineStr"/>
      <c r="O40" s="437" t="n">
        <v>-1</v>
      </c>
      <c r="P40" s="437" t="n"/>
    </row>
    <row r="41">
      <c r="A41" s="437" t="n">
        <v>50</v>
      </c>
      <c r="B41" s="437" t="n">
        <v>0</v>
      </c>
      <c r="C41" s="437" t="n">
        <v>0</v>
      </c>
      <c r="D41" s="437" t="n">
        <v>1</v>
      </c>
      <c r="E41" s="437" t="n">
        <v>208</v>
      </c>
      <c r="F41" s="437" t="n">
        <v>0</v>
      </c>
      <c r="G41" s="437" t="inlineStr">
        <is>
          <t>ТрудМаш</t>
        </is>
      </c>
      <c r="H41" s="437" t="inlineStr">
        <is>
          <t>Трудозатраты машинистов</t>
        </is>
      </c>
      <c r="I41" s="437" t="n"/>
      <c r="J41" s="437" t="n"/>
      <c r="K41" s="437" t="n">
        <v>208</v>
      </c>
      <c r="L41" s="437" t="n">
        <v>22</v>
      </c>
      <c r="M41" s="437" t="n">
        <v>3</v>
      </c>
      <c r="N41" s="437" t="inlineStr"/>
      <c r="O41" s="437" t="n">
        <v>-1</v>
      </c>
      <c r="P41" s="437" t="n"/>
    </row>
    <row r="42">
      <c r="A42" s="437" t="n">
        <v>50</v>
      </c>
      <c r="B42" s="437" t="n">
        <v>0</v>
      </c>
      <c r="C42" s="437" t="n">
        <v>0</v>
      </c>
      <c r="D42" s="437" t="n">
        <v>1</v>
      </c>
      <c r="E42" s="437" t="n">
        <v>209</v>
      </c>
      <c r="F42" s="437" t="n">
        <v>0</v>
      </c>
      <c r="G42" s="437" t="inlineStr">
        <is>
          <t>ТранспМат</t>
        </is>
      </c>
      <c r="H42" s="437" t="inlineStr">
        <is>
          <t>Транспорт материалов</t>
        </is>
      </c>
      <c r="I42" s="437" t="n"/>
      <c r="J42" s="437" t="n"/>
      <c r="K42" s="437" t="n">
        <v>209</v>
      </c>
      <c r="L42" s="437" t="n">
        <v>23</v>
      </c>
      <c r="M42" s="437" t="n">
        <v>3</v>
      </c>
      <c r="N42" s="437" t="inlineStr"/>
      <c r="O42" s="437" t="n">
        <v>2</v>
      </c>
      <c r="P42" s="437" t="n"/>
    </row>
    <row r="43">
      <c r="A43" s="437" t="n">
        <v>50</v>
      </c>
      <c r="B43" s="437" t="n">
        <v>0</v>
      </c>
      <c r="C43" s="437" t="n">
        <v>0</v>
      </c>
      <c r="D43" s="437" t="n">
        <v>1</v>
      </c>
      <c r="E43" s="437" t="n">
        <v>233</v>
      </c>
      <c r="F43" s="437" t="n">
        <v>0</v>
      </c>
      <c r="G43" s="437" t="inlineStr">
        <is>
          <t>Перевозка</t>
        </is>
      </c>
      <c r="H43" s="437" t="inlineStr">
        <is>
          <t>Перевозка грузов</t>
        </is>
      </c>
      <c r="I43" s="437" t="n"/>
      <c r="J43" s="437" t="n"/>
      <c r="K43" s="437" t="n">
        <v>233</v>
      </c>
      <c r="L43" s="437" t="n">
        <v>24</v>
      </c>
      <c r="M43" s="437" t="n">
        <v>3</v>
      </c>
      <c r="N43" s="437" t="inlineStr"/>
      <c r="O43" s="437" t="n">
        <v>2</v>
      </c>
      <c r="P43" s="437" t="n"/>
    </row>
    <row r="44">
      <c r="A44" s="437" t="n">
        <v>50</v>
      </c>
      <c r="B44" s="437" t="n">
        <v>0</v>
      </c>
      <c r="C44" s="437" t="n">
        <v>0</v>
      </c>
      <c r="D44" s="437" t="n">
        <v>1</v>
      </c>
      <c r="E44" s="437" t="n">
        <v>210</v>
      </c>
      <c r="F44" s="437" t="n">
        <v>1990</v>
      </c>
      <c r="G44" s="437" t="inlineStr">
        <is>
          <t>НР</t>
        </is>
      </c>
      <c r="H44" s="437" t="inlineStr">
        <is>
          <t>Накладные расходы</t>
        </is>
      </c>
      <c r="I44" s="437" t="n"/>
      <c r="J44" s="437" t="n"/>
      <c r="K44" s="437" t="n">
        <v>210</v>
      </c>
      <c r="L44" s="437" t="n">
        <v>25</v>
      </c>
      <c r="M44" s="437" t="n">
        <v>3</v>
      </c>
      <c r="N44" s="437" t="inlineStr"/>
      <c r="O44" s="437" t="n">
        <v>2</v>
      </c>
      <c r="P44" s="437" t="n"/>
    </row>
    <row r="45">
      <c r="A45" s="437" t="n">
        <v>50</v>
      </c>
      <c r="B45" s="437" t="n">
        <v>0</v>
      </c>
      <c r="C45" s="437" t="n">
        <v>0</v>
      </c>
      <c r="D45" s="437" t="n">
        <v>1</v>
      </c>
      <c r="E45" s="437" t="n">
        <v>211</v>
      </c>
      <c r="F45" s="437" t="n">
        <v>1184</v>
      </c>
      <c r="G45" s="437" t="inlineStr">
        <is>
          <t>СмПриб</t>
        </is>
      </c>
      <c r="H45" s="437" t="inlineStr">
        <is>
          <t>Сметная прибыль</t>
        </is>
      </c>
      <c r="I45" s="437" t="n"/>
      <c r="J45" s="437" t="n"/>
      <c r="K45" s="437" t="n">
        <v>211</v>
      </c>
      <c r="L45" s="437" t="n">
        <v>26</v>
      </c>
      <c r="M45" s="437" t="n">
        <v>3</v>
      </c>
      <c r="N45" s="437" t="inlineStr"/>
      <c r="O45" s="437" t="n">
        <v>2</v>
      </c>
      <c r="P45" s="437" t="n"/>
    </row>
    <row r="46">
      <c r="A46" s="437" t="n">
        <v>50</v>
      </c>
      <c r="B46" s="437" t="n">
        <v>0</v>
      </c>
      <c r="C46" s="437" t="n">
        <v>0</v>
      </c>
      <c r="D46" s="437" t="n">
        <v>1</v>
      </c>
      <c r="E46" s="437" t="n">
        <v>224</v>
      </c>
      <c r="F46" s="437" t="n">
        <v>4988</v>
      </c>
      <c r="G46" s="437" t="inlineStr">
        <is>
          <t>Всего</t>
        </is>
      </c>
      <c r="H46" s="437" t="inlineStr">
        <is>
          <t>Всего с НР и СП</t>
        </is>
      </c>
      <c r="I46" s="437" t="n"/>
      <c r="J46" s="437" t="n"/>
      <c r="K46" s="437" t="n">
        <v>224</v>
      </c>
      <c r="L46" s="437" t="n">
        <v>27</v>
      </c>
      <c r="M46" s="437" t="n">
        <v>3</v>
      </c>
      <c r="N46" s="437" t="inlineStr"/>
      <c r="O46" s="437" t="n">
        <v>2</v>
      </c>
      <c r="P46" s="437" t="n"/>
    </row>
    <row r="47">
      <c r="A47" s="437" t="n">
        <v>50</v>
      </c>
      <c r="B47" s="437" t="n">
        <v>1</v>
      </c>
      <c r="C47" s="437" t="n">
        <v>0</v>
      </c>
      <c r="D47" s="437" t="n">
        <v>2</v>
      </c>
      <c r="E47" s="437" t="n">
        <v>0</v>
      </c>
      <c r="F47" s="437" t="n">
        <v>4988</v>
      </c>
      <c r="G47" s="437" t="inlineStr">
        <is>
          <t>и1</t>
        </is>
      </c>
      <c r="H47" s="437" t="inlineStr">
        <is>
          <t>Итого</t>
        </is>
      </c>
      <c r="I47" s="437" t="n"/>
      <c r="J47" s="437" t="n"/>
      <c r="K47" s="437" t="n">
        <v>212</v>
      </c>
      <c r="L47" s="437" t="n">
        <v>28</v>
      </c>
      <c r="M47" s="437" t="n">
        <v>0</v>
      </c>
      <c r="N47" s="437" t="inlineStr"/>
      <c r="O47" s="437" t="n">
        <v>2</v>
      </c>
      <c r="P47" s="437" t="n"/>
    </row>
    <row r="48">
      <c r="A48" s="437" t="n">
        <v>50</v>
      </c>
      <c r="B48" s="437" t="n">
        <v>1</v>
      </c>
      <c r="C48" s="437" t="n">
        <v>0</v>
      </c>
      <c r="D48" s="437" t="n">
        <v>2</v>
      </c>
      <c r="E48" s="437" t="n">
        <v>0</v>
      </c>
      <c r="F48" s="437" t="n">
        <v>1097</v>
      </c>
      <c r="G48" s="437" t="inlineStr">
        <is>
          <t>и2</t>
        </is>
      </c>
      <c r="H48" s="437" t="inlineStr">
        <is>
          <t>НДС 22%</t>
        </is>
      </c>
      <c r="I48" s="437" t="n"/>
      <c r="J48" s="437" t="n"/>
      <c r="K48" s="437" t="n">
        <v>212</v>
      </c>
      <c r="L48" s="437" t="n">
        <v>29</v>
      </c>
      <c r="M48" s="437" t="n">
        <v>0</v>
      </c>
      <c r="N48" s="437" t="inlineStr"/>
      <c r="O48" s="437" t="n">
        <v>2</v>
      </c>
      <c r="P48" s="437" t="n"/>
    </row>
    <row r="49">
      <c r="A49" s="437" t="n">
        <v>50</v>
      </c>
      <c r="B49" s="437" t="n">
        <v>1</v>
      </c>
      <c r="C49" s="437" t="n">
        <v>0</v>
      </c>
      <c r="D49" s="437" t="n">
        <v>2</v>
      </c>
      <c r="E49" s="437" t="n">
        <v>213</v>
      </c>
      <c r="F49" s="437" t="n">
        <v>6085</v>
      </c>
      <c r="G49" s="437" t="inlineStr">
        <is>
          <t>и3</t>
        </is>
      </c>
      <c r="H49" s="437" t="inlineStr">
        <is>
          <t>Всего</t>
        </is>
      </c>
      <c r="I49" s="437" t="n"/>
      <c r="J49" s="437" t="n"/>
      <c r="K49" s="437" t="n">
        <v>212</v>
      </c>
      <c r="L49" s="437" t="n">
        <v>30</v>
      </c>
      <c r="M49" s="437" t="n">
        <v>0</v>
      </c>
      <c r="N49" s="437" t="inlineStr"/>
      <c r="O49" s="437" t="n">
        <v>2</v>
      </c>
      <c r="P49" s="437" t="n"/>
    </row>
    <row r="50"/>
    <row r="51">
      <c r="A51" t="n">
        <v>-1</v>
      </c>
    </row>
    <row r="52"/>
    <row r="53"/>
    <row r="54">
      <c r="A54" s="436" t="n">
        <v>75</v>
      </c>
      <c r="B54" s="436" t="inlineStr">
        <is>
          <t>Уровень цен</t>
        </is>
      </c>
      <c r="C54" s="436" t="n">
        <v>2025</v>
      </c>
      <c r="D54" s="436" t="n">
        <v>0</v>
      </c>
      <c r="E54" s="436" t="n">
        <v>6</v>
      </c>
      <c r="F54" s="436" t="n"/>
      <c r="G54" s="436" t="n">
        <v>0</v>
      </c>
      <c r="H54" s="436" t="n">
        <v>1</v>
      </c>
      <c r="I54" s="436" t="n">
        <v>0</v>
      </c>
      <c r="J54" s="436" t="n">
        <v>3</v>
      </c>
      <c r="K54" s="436" t="n">
        <v>0</v>
      </c>
      <c r="L54" s="436" t="n">
        <v>0</v>
      </c>
      <c r="M54" s="436" t="n">
        <v>0</v>
      </c>
      <c r="N54" s="436" t="n">
        <v>78869116</v>
      </c>
      <c r="O54" s="436" t="n">
        <v>1</v>
      </c>
    </row>
    <row r="55">
      <c r="A55" s="438" t="n">
        <v>1</v>
      </c>
      <c r="B55" s="438" t="inlineStr">
        <is>
          <t>Сборник индексов</t>
        </is>
      </c>
      <c r="C55" s="438" t="inlineStr">
        <is>
          <t>ТСНБ-2001 Московской области (редакция 2014 г)</t>
        </is>
      </c>
      <c r="D55" s="438" t="n">
        <v>2025</v>
      </c>
      <c r="E55" s="438" t="n">
        <v>6</v>
      </c>
      <c r="F55" s="438" t="n">
        <v>1</v>
      </c>
      <c r="G55" s="438" t="n">
        <v>1</v>
      </c>
      <c r="H55" s="438" t="n">
        <v>0</v>
      </c>
      <c r="I55" s="438" t="n">
        <v>2</v>
      </c>
      <c r="J55" s="438" t="n">
        <v>1</v>
      </c>
      <c r="K55" s="438" t="n">
        <v>1</v>
      </c>
      <c r="L55" s="438" t="n">
        <v>1</v>
      </c>
      <c r="M55" s="438" t="n">
        <v>1</v>
      </c>
      <c r="N55" s="438" t="n">
        <v>1</v>
      </c>
      <c r="O55" s="438" t="n">
        <v>1</v>
      </c>
      <c r="P55" s="438" t="n">
        <v>1</v>
      </c>
      <c r="Q55" s="438" t="n">
        <v>1</v>
      </c>
      <c r="R55" s="438" t="inlineStr"/>
      <c r="S55" s="438" t="inlineStr"/>
      <c r="T55" s="438" t="inlineStr"/>
      <c r="U55" s="438" t="inlineStr"/>
      <c r="V55" s="438" t="inlineStr"/>
      <c r="W55" s="438" t="inlineStr"/>
      <c r="X55" s="438" t="inlineStr"/>
      <c r="Y55" s="438" t="inlineStr"/>
      <c r="Z55" s="438" t="inlineStr"/>
      <c r="AA55" s="438" t="inlineStr"/>
      <c r="AB55" s="438" t="n"/>
      <c r="AC55" s="438" t="n"/>
      <c r="AD55" s="438" t="n"/>
      <c r="AE55" s="438" t="n"/>
      <c r="AF55" s="438" t="n"/>
      <c r="AG55" s="438" t="n"/>
      <c r="AH55" s="438" t="n"/>
      <c r="AI55" s="438" t="n"/>
      <c r="AJ55" s="438" t="n"/>
      <c r="AK55" s="438" t="n"/>
      <c r="AL55" s="438" t="n"/>
      <c r="AM55" s="438" t="n"/>
      <c r="AN55" s="438" t="n">
        <v>78869117</v>
      </c>
      <c r="AO55" s="438" t="n"/>
      <c r="AP55" s="438" t="n"/>
      <c r="AQ55" s="438" t="n"/>
      <c r="AR55" s="438" t="n"/>
      <c r="AS55" s="438" t="n"/>
      <c r="AT55" s="438" t="n"/>
      <c r="AU55" s="438" t="n"/>
      <c r="AV55" s="438" t="n"/>
      <c r="AW55" s="438" t="n"/>
      <c r="AX55" s="438" t="n"/>
    </row>
    <row r="56">
      <c r="A56" s="438" t="n">
        <v>2</v>
      </c>
      <c r="B56" s="438" t="inlineStr">
        <is>
          <t>Вид цен</t>
        </is>
      </c>
      <c r="C56" s="438" t="inlineStr"/>
      <c r="D56" s="438" t="n">
        <v>0</v>
      </c>
      <c r="E56" s="438" t="n">
        <v>0</v>
      </c>
      <c r="F56" s="438" t="n">
        <v>-1</v>
      </c>
      <c r="G56" s="438" t="n"/>
      <c r="H56" s="438" t="n"/>
      <c r="I56" s="438" t="n"/>
      <c r="J56" s="438" t="n"/>
      <c r="K56" s="438" t="n"/>
      <c r="L56" s="438" t="n"/>
      <c r="M56" s="438" t="n"/>
      <c r="N56" s="438" t="n"/>
      <c r="O56" s="438" t="n"/>
      <c r="P56" s="438" t="n"/>
      <c r="Q56" s="438" t="n"/>
      <c r="R56" s="438" t="n"/>
      <c r="S56" s="438" t="n"/>
      <c r="T56" s="438" t="n"/>
      <c r="U56" s="438" t="n"/>
      <c r="V56" s="438" t="n"/>
      <c r="W56" s="438" t="n"/>
      <c r="X56" s="438" t="n"/>
      <c r="Y56" s="438" t="n"/>
      <c r="Z56" s="438" t="n"/>
      <c r="AA56" s="438" t="n"/>
      <c r="AB56" s="438" t="n"/>
      <c r="AC56" s="438" t="n"/>
      <c r="AD56" s="438" t="n"/>
      <c r="AE56" s="438" t="n"/>
      <c r="AF56" s="438" t="n"/>
      <c r="AG56" s="438" t="n"/>
      <c r="AH56" s="438" t="n"/>
      <c r="AI56" s="438" t="n"/>
      <c r="AJ56" s="438" t="n"/>
      <c r="AK56" s="438" t="n"/>
      <c r="AL56" s="438" t="n"/>
      <c r="AM56" s="438" t="n"/>
      <c r="AN56" s="438" t="n">
        <v>78869118</v>
      </c>
    </row>
    <row r="57">
      <c r="A57" s="438" t="n">
        <v>1</v>
      </c>
      <c r="B57" s="438" t="inlineStr">
        <is>
          <t>Сборник индексов</t>
        </is>
      </c>
      <c r="C57" s="438" t="inlineStr">
        <is>
          <t>МО эксплуатация дорог</t>
        </is>
      </c>
      <c r="D57" s="438" t="n">
        <v>2025</v>
      </c>
      <c r="E57" s="438" t="n">
        <v>9</v>
      </c>
      <c r="F57" s="438" t="n">
        <v>1</v>
      </c>
      <c r="G57" s="438" t="n">
        <v>1</v>
      </c>
      <c r="H57" s="438" t="n">
        <v>0</v>
      </c>
      <c r="I57" s="438" t="n">
        <v>2</v>
      </c>
      <c r="J57" s="438" t="n">
        <v>1</v>
      </c>
      <c r="K57" s="438" t="n">
        <v>1</v>
      </c>
      <c r="L57" s="438" t="n">
        <v>1</v>
      </c>
      <c r="M57" s="438" t="n">
        <v>1</v>
      </c>
      <c r="N57" s="438" t="n">
        <v>1</v>
      </c>
      <c r="O57" s="438" t="n">
        <v>1</v>
      </c>
      <c r="P57" s="438" t="n">
        <v>1</v>
      </c>
      <c r="Q57" s="438" t="n">
        <v>1</v>
      </c>
      <c r="R57" s="438" t="inlineStr"/>
      <c r="S57" s="438" t="inlineStr"/>
      <c r="T57" s="438" t="inlineStr"/>
      <c r="U57" s="438" t="inlineStr"/>
      <c r="V57" s="438" t="inlineStr"/>
      <c r="W57" s="438" t="inlineStr"/>
      <c r="X57" s="438" t="inlineStr"/>
      <c r="Y57" s="438" t="inlineStr"/>
      <c r="Z57" s="438" t="inlineStr"/>
      <c r="AA57" s="438" t="inlineStr"/>
      <c r="AB57" s="438" t="n"/>
      <c r="AC57" s="438" t="n"/>
      <c r="AD57" s="438" t="n"/>
      <c r="AE57" s="438" t="n"/>
      <c r="AF57" s="438" t="n"/>
      <c r="AG57" s="438" t="n"/>
      <c r="AH57" s="438" t="n"/>
      <c r="AI57" s="438" t="n"/>
      <c r="AJ57" s="438" t="n"/>
      <c r="AK57" s="438" t="n"/>
      <c r="AL57" s="438" t="n"/>
      <c r="AM57" s="438" t="n"/>
      <c r="AN57" s="438" t="n">
        <v>78869119</v>
      </c>
      <c r="AO57" s="438" t="n"/>
      <c r="AP57" s="438" t="n"/>
      <c r="AQ57" s="438" t="n"/>
      <c r="AR57" s="438" t="n"/>
      <c r="AS57" s="438" t="n"/>
      <c r="AT57" s="438" t="n"/>
      <c r="AU57" s="438" t="n"/>
      <c r="AV57" s="438" t="n"/>
      <c r="AW57" s="438" t="n"/>
      <c r="AX57" s="438" t="n"/>
    </row>
  </sheetData>
  <pageMargins left="0.75" right="0.75" top="1" bottom="1" header="0.5" footer="0.5"/>
</worksheet>
</file>

<file path=xl/worksheets/sheet8.xml><?xml version="1.0" encoding="utf-8"?>
<worksheet xmlns="http://schemas.openxmlformats.org/spreadsheetml/2006/main">
  <sheetPr>
    <outlinePr summaryBelow="1" summaryRight="1"/>
    <pageSetUpPr/>
  </sheetPr>
  <dimension ref="A1:DO1085"/>
  <sheetViews>
    <sheetView workbookViewId="0">
      <selection activeCell="A1" sqref="A1"/>
    </sheetView>
  </sheetViews>
  <sheetFormatPr baseColWidth="8" defaultRowHeight="15"/>
  <cols>
    <col width="9.140625" customWidth="1" style="200" min="1" max="1"/>
    <col width="13" customWidth="1" style="200" min="2" max="2"/>
    <col width="13" customWidth="1" style="200" min="3" max="3"/>
    <col width="13" customWidth="1" style="200" min="4" max="4"/>
    <col width="13" customWidth="1" style="200" min="5" max="5"/>
    <col width="13" customWidth="1" style="200" min="6" max="6"/>
    <col width="13" customWidth="1" style="200" min="7" max="7"/>
    <col width="13" customWidth="1" style="200" min="8" max="8"/>
    <col width="13" customWidth="1" style="200" min="9" max="9"/>
    <col width="13" customWidth="1" style="200" min="10" max="10"/>
    <col width="13" customWidth="1" style="200" min="11" max="11"/>
    <col width="13" customWidth="1" style="200" min="12" max="12"/>
    <col width="13" customWidth="1" style="200" min="13" max="13"/>
    <col width="13" customWidth="1" style="200" min="14" max="14"/>
    <col width="13" customWidth="1" style="200" min="15" max="15"/>
    <col width="13" customWidth="1" style="200" min="16" max="16"/>
    <col width="13" customWidth="1" style="200" min="17" max="17"/>
    <col width="13" customWidth="1" style="200" min="18" max="18"/>
    <col width="13" customWidth="1" style="200" min="19" max="19"/>
    <col width="13" customWidth="1" style="200" min="20" max="20"/>
    <col width="13" customWidth="1" style="200" min="21" max="21"/>
    <col width="13" customWidth="1" style="200" min="22" max="22"/>
    <col width="13" customWidth="1" style="200" min="23" max="23"/>
    <col width="13" customWidth="1" style="200" min="24" max="24"/>
    <col width="13" customWidth="1" style="200" min="25" max="25"/>
    <col width="13" customWidth="1" style="200" min="26" max="26"/>
    <col width="13" customWidth="1" style="200" min="27" max="27"/>
    <col width="13" customWidth="1" style="200" min="28" max="28"/>
    <col width="13" customWidth="1" style="200" min="29" max="29"/>
    <col width="13" customWidth="1" style="200" min="30" max="30"/>
    <col width="13" customWidth="1" style="200" min="31" max="31"/>
    <col width="13" customWidth="1" style="200" min="32" max="32"/>
    <col width="13" customWidth="1" style="200" min="33" max="33"/>
    <col width="13" customWidth="1" style="200" min="34" max="34"/>
    <col width="13" customWidth="1" style="200" min="35" max="35"/>
    <col width="13" customWidth="1" style="200" min="36" max="36"/>
    <col width="13" customWidth="1" style="200" min="37" max="37"/>
    <col width="13" customWidth="1" style="200" min="38" max="38"/>
    <col width="13" customWidth="1" style="200" min="39" max="39"/>
    <col width="13" customWidth="1" style="200" min="40" max="40"/>
    <col width="13" customWidth="1" style="200" min="41" max="41"/>
    <col width="13" customWidth="1" style="200" min="42" max="42"/>
    <col width="13" customWidth="1" style="200" min="43" max="43"/>
    <col width="13" customWidth="1" style="200" min="44" max="44"/>
    <col width="13" customWidth="1" style="200" min="45" max="45"/>
    <col width="13" customWidth="1" style="200" min="46" max="46"/>
    <col width="13" customWidth="1" style="200" min="47" max="47"/>
    <col width="13" customWidth="1" style="200" min="48" max="48"/>
    <col width="13" customWidth="1" style="200" min="49" max="49"/>
    <col width="13" customWidth="1" style="200" min="50" max="50"/>
    <col width="13" customWidth="1" style="200" min="51" max="51"/>
    <col width="13" customWidth="1" style="200" min="52" max="52"/>
    <col width="13" customWidth="1" style="200" min="53" max="53"/>
    <col width="13" customWidth="1" style="200" min="54" max="54"/>
    <col width="13" customWidth="1" style="200" min="55" max="55"/>
    <col width="13" customWidth="1" style="200" min="56" max="56"/>
    <col width="13" customWidth="1" style="200" min="57" max="57"/>
    <col width="13" customWidth="1" style="200" min="58" max="58"/>
    <col width="13" customWidth="1" style="200" min="59" max="59"/>
    <col width="13" customWidth="1" style="200" min="60" max="60"/>
    <col width="13" customWidth="1" style="200" min="61" max="61"/>
    <col width="13" customWidth="1" style="200" min="62" max="62"/>
    <col width="13" customWidth="1" style="200" min="63" max="63"/>
    <col width="13" customWidth="1" style="200" min="64" max="64"/>
    <col width="13" customWidth="1" style="200" min="65" max="65"/>
    <col width="13" customWidth="1" style="200" min="66" max="66"/>
    <col width="13" customWidth="1" style="200" min="67" max="67"/>
    <col width="13" customWidth="1" style="200" min="68" max="68"/>
    <col width="13" customWidth="1" style="200" min="69" max="69"/>
    <col width="13" customWidth="1" style="200" min="70" max="70"/>
    <col width="13" customWidth="1" style="200" min="71" max="71"/>
    <col width="13" customWidth="1" style="200" min="72" max="72"/>
    <col width="13" customWidth="1" style="200" min="73" max="73"/>
    <col width="13" customWidth="1" style="200" min="74" max="74"/>
    <col width="13" customWidth="1" style="200" min="75" max="75"/>
    <col width="13" customWidth="1" style="200" min="76" max="76"/>
    <col width="13" customWidth="1" style="200" min="77" max="77"/>
    <col width="13" customWidth="1" style="200" min="78" max="78"/>
    <col width="13" customWidth="1" style="200" min="79" max="79"/>
    <col width="13" customWidth="1" style="200" min="80" max="80"/>
    <col width="13" customWidth="1" style="200" min="81" max="81"/>
    <col width="13" customWidth="1" style="200" min="82" max="82"/>
    <col width="13" customWidth="1" style="200" min="83" max="83"/>
    <col width="13" customWidth="1" style="200" min="84" max="84"/>
    <col width="13" customWidth="1" style="200" min="85" max="85"/>
    <col width="13" customWidth="1" style="200" min="86" max="86"/>
    <col width="13" customWidth="1" style="200" min="87" max="87"/>
    <col width="13" customWidth="1" style="200" min="88" max="88"/>
    <col width="13" customWidth="1" style="200" min="89" max="89"/>
    <col width="13" customWidth="1" style="200" min="90" max="90"/>
    <col width="13" customWidth="1" style="200" min="91" max="91"/>
    <col width="13" customWidth="1" style="200" min="92" max="92"/>
    <col width="13" customWidth="1" style="200" min="93" max="93"/>
    <col width="13" customWidth="1" style="200" min="94" max="94"/>
    <col width="13" customWidth="1" style="200" min="95" max="95"/>
    <col width="13" customWidth="1" style="200" min="96" max="96"/>
    <col width="13" customWidth="1" style="200" min="97" max="97"/>
    <col width="13" customWidth="1" style="200" min="98" max="98"/>
    <col width="13" customWidth="1" style="200" min="99" max="99"/>
    <col width="13" customWidth="1" style="200" min="100" max="100"/>
    <col width="13" customWidth="1" style="200" min="101" max="101"/>
    <col width="13" customWidth="1" style="200" min="102" max="102"/>
    <col width="13" customWidth="1" style="200" min="103" max="103"/>
    <col width="13" customWidth="1" style="200" min="104" max="104"/>
    <col width="13" customWidth="1" style="200" min="105" max="105"/>
    <col width="13" customWidth="1" style="200" min="106" max="106"/>
    <col width="13" customWidth="1" style="200" min="107" max="107"/>
    <col width="13" customWidth="1" style="200" min="108" max="108"/>
    <col width="13" customWidth="1" style="200" min="109" max="109"/>
    <col width="13" customWidth="1" style="200" min="110" max="110"/>
    <col width="13" customWidth="1" style="200" min="111" max="111"/>
    <col width="13" customWidth="1" style="200" min="112" max="112"/>
    <col width="13" customWidth="1" style="200" min="113" max="113"/>
    <col width="13" customWidth="1" style="200" min="114" max="114"/>
    <col width="13" customWidth="1" style="200" min="115" max="115"/>
    <col width="13" customWidth="1" style="200" min="116" max="116"/>
    <col width="13" customWidth="1" style="200" min="117" max="117"/>
    <col width="13" customWidth="1" style="200" min="118" max="118"/>
    <col width="13" customWidth="1" style="200" min="119" max="119"/>
  </cols>
  <sheetData>
    <row r="1">
      <c r="A1">
        <f>ROW(Source!A24)</f>
        <v/>
      </c>
      <c r="B1" t="n">
        <v>78869116</v>
      </c>
      <c r="C1" t="n">
        <v>78869138</v>
      </c>
      <c r="D1" t="n">
        <v>18408291</v>
      </c>
      <c r="E1" t="n">
        <v>1</v>
      </c>
      <c r="F1" t="n">
        <v>1</v>
      </c>
      <c r="G1" t="n">
        <v>1</v>
      </c>
      <c r="H1" t="n">
        <v>1</v>
      </c>
      <c r="I1" t="inlineStr">
        <is>
          <t>1-1025-90</t>
        </is>
      </c>
      <c r="J1" t="inlineStr"/>
      <c r="K1" t="inlineStr">
        <is>
          <t>Рабочий строитель среднего разряда 2,5</t>
        </is>
      </c>
      <c r="L1" t="n">
        <v>1369</v>
      </c>
      <c r="N1" t="n">
        <v>1013</v>
      </c>
      <c r="O1" t="inlineStr">
        <is>
          <t>чел.-ч</t>
        </is>
      </c>
      <c r="P1" t="inlineStr">
        <is>
          <t>чел.-ч</t>
        </is>
      </c>
      <c r="Q1" t="n">
        <v>1</v>
      </c>
      <c r="W1" t="n">
        <v>0</v>
      </c>
      <c r="X1" t="n">
        <v>1933892413</v>
      </c>
      <c r="Y1">
        <f>AT1</f>
        <v/>
      </c>
      <c r="AA1" t="n">
        <v>0</v>
      </c>
      <c r="AB1" t="n">
        <v>0</v>
      </c>
      <c r="AC1" t="n">
        <v>0</v>
      </c>
      <c r="AD1" t="n">
        <v>8.17</v>
      </c>
      <c r="AE1" t="n">
        <v>0</v>
      </c>
      <c r="AF1" t="n">
        <v>0</v>
      </c>
      <c r="AG1" t="n">
        <v>0</v>
      </c>
      <c r="AH1" t="n">
        <v>8.17</v>
      </c>
      <c r="AI1" t="n">
        <v>1</v>
      </c>
      <c r="AJ1" t="n">
        <v>1</v>
      </c>
      <c r="AK1" t="n">
        <v>1</v>
      </c>
      <c r="AL1" t="n">
        <v>1</v>
      </c>
      <c r="AM1" t="n">
        <v>-2</v>
      </c>
      <c r="AN1" t="n">
        <v>0</v>
      </c>
      <c r="AO1" t="n">
        <v>1</v>
      </c>
      <c r="AP1" t="n">
        <v>1</v>
      </c>
      <c r="AQ1" t="n">
        <v>0</v>
      </c>
      <c r="AR1" t="n">
        <v>0</v>
      </c>
      <c r="AS1" t="inlineStr"/>
      <c r="AT1" t="n">
        <v>32.2</v>
      </c>
      <c r="AU1" t="inlineStr"/>
      <c r="AV1" t="n">
        <v>1</v>
      </c>
      <c r="AW1" t="n">
        <v>2</v>
      </c>
      <c r="AX1" t="n">
        <v>78874223</v>
      </c>
      <c r="AY1" t="n">
        <v>1</v>
      </c>
      <c r="AZ1" t="n">
        <v>0</v>
      </c>
      <c r="BA1" t="n">
        <v>1</v>
      </c>
      <c r="BB1" t="n">
        <v>0</v>
      </c>
      <c r="BC1" t="n">
        <v>0</v>
      </c>
      <c r="BD1" t="n">
        <v>0</v>
      </c>
      <c r="BE1" t="n">
        <v>0</v>
      </c>
      <c r="BF1" t="n">
        <v>0</v>
      </c>
      <c r="BG1" t="n">
        <v>0</v>
      </c>
      <c r="BH1" t="n">
        <v>0</v>
      </c>
      <c r="BI1" t="n">
        <v>0</v>
      </c>
      <c r="BJ1" t="n">
        <v>0</v>
      </c>
      <c r="BK1" t="n">
        <v>0</v>
      </c>
      <c r="BL1" t="n">
        <v>0</v>
      </c>
      <c r="BM1" t="n">
        <v>0</v>
      </c>
      <c r="BN1" t="n">
        <v>0</v>
      </c>
      <c r="BO1" t="n">
        <v>0</v>
      </c>
      <c r="BP1" t="n">
        <v>0</v>
      </c>
      <c r="BQ1" t="n">
        <v>0</v>
      </c>
      <c r="BR1" t="n">
        <v>0</v>
      </c>
      <c r="BS1" t="n">
        <v>0</v>
      </c>
      <c r="BT1" t="n">
        <v>0</v>
      </c>
      <c r="BU1" t="n">
        <v>0</v>
      </c>
      <c r="BV1" t="n">
        <v>0</v>
      </c>
      <c r="BW1" t="n">
        <v>0</v>
      </c>
      <c r="CU1">
        <f>ROUND(AT1*Source!I24*AH1*AL1,0)</f>
        <v/>
      </c>
      <c r="CV1">
        <f>ROUND(Y1*Source!I24,7)</f>
        <v/>
      </c>
      <c r="CW1" t="n">
        <v>0</v>
      </c>
      <c r="CX1">
        <f>ROUND(Y1*Source!I24,7)</f>
        <v/>
      </c>
      <c r="CY1">
        <f>AD1</f>
        <v/>
      </c>
      <c r="CZ1">
        <f>AH1</f>
        <v/>
      </c>
      <c r="DA1">
        <f>AL1</f>
        <v/>
      </c>
      <c r="DB1">
        <f>ROUND(ROUND(AT1*CZ1,2),2)</f>
        <v/>
      </c>
      <c r="DC1">
        <f>ROUND(ROUND(AT1*AG1,2),2)</f>
        <v/>
      </c>
      <c r="DD1" t="inlineStr"/>
      <c r="DE1" t="inlineStr"/>
      <c r="DF1">
        <f>ROUND(ROUND(AE1,0)*CX1,0)</f>
        <v/>
      </c>
      <c r="DG1">
        <f>ROUND(ROUND(AF1,0)*CX1,0)</f>
        <v/>
      </c>
      <c r="DH1">
        <f>ROUND(ROUND(AG1,0)*CX1,0)</f>
        <v/>
      </c>
      <c r="DI1">
        <f>ROUND(ROUND(AH1,0)*CX1,0)</f>
        <v/>
      </c>
      <c r="DJ1">
        <f>DI1</f>
        <v/>
      </c>
      <c r="DK1" t="n">
        <v>0</v>
      </c>
      <c r="DL1" t="inlineStr"/>
      <c r="DM1" t="n">
        <v>0</v>
      </c>
      <c r="DN1" t="inlineStr"/>
      <c r="DO1" t="n">
        <v>0</v>
      </c>
    </row>
    <row r="2">
      <c r="A2">
        <f>ROW(Source!A24)</f>
        <v/>
      </c>
      <c r="B2" t="n">
        <v>78869116</v>
      </c>
      <c r="C2" t="n">
        <v>78869138</v>
      </c>
      <c r="D2" t="n">
        <v>29174913</v>
      </c>
      <c r="E2" t="n">
        <v>1</v>
      </c>
      <c r="F2" t="n">
        <v>1</v>
      </c>
      <c r="G2" t="n">
        <v>1</v>
      </c>
      <c r="H2" t="n">
        <v>2</v>
      </c>
      <c r="I2" t="inlineStr">
        <is>
          <t>400001</t>
        </is>
      </c>
      <c r="J2" t="inlineStr">
        <is>
          <t>ТСЭМ Московской обл., 400001, приказ Минстроя России №675/пр от 28.02.2017 № 264/пр</t>
        </is>
      </c>
      <c r="K2" t="inlineStr">
        <is>
          <t>Автомобили бортовые, грузоподъемность до 5 т</t>
        </is>
      </c>
      <c r="L2" t="n">
        <v>1368</v>
      </c>
      <c r="N2" t="n">
        <v>1011</v>
      </c>
      <c r="O2" t="inlineStr">
        <is>
          <t>маш.-ч</t>
        </is>
      </c>
      <c r="P2" t="inlineStr">
        <is>
          <t>маш.-ч</t>
        </is>
      </c>
      <c r="Q2" t="n">
        <v>1</v>
      </c>
      <c r="W2" t="n">
        <v>0</v>
      </c>
      <c r="X2" t="n">
        <v>1230759911</v>
      </c>
      <c r="Y2">
        <f>AT2</f>
        <v/>
      </c>
      <c r="AA2" t="n">
        <v>0</v>
      </c>
      <c r="AB2" t="n">
        <v>2177.51</v>
      </c>
      <c r="AC2" t="n">
        <v>606.1</v>
      </c>
      <c r="AD2" t="n">
        <v>0</v>
      </c>
      <c r="AE2" t="n">
        <v>0</v>
      </c>
      <c r="AF2" t="n">
        <v>87.17</v>
      </c>
      <c r="AG2" t="n">
        <v>11.6</v>
      </c>
      <c r="AH2" t="n">
        <v>0</v>
      </c>
      <c r="AI2" t="n">
        <v>1</v>
      </c>
      <c r="AJ2" t="n">
        <v>24.98</v>
      </c>
      <c r="AK2" t="n">
        <v>52.25</v>
      </c>
      <c r="AL2" t="n">
        <v>1</v>
      </c>
      <c r="AM2" t="n">
        <v>2</v>
      </c>
      <c r="AN2" t="n">
        <v>0</v>
      </c>
      <c r="AO2" t="n">
        <v>1</v>
      </c>
      <c r="AP2" t="n">
        <v>1</v>
      </c>
      <c r="AQ2" t="n">
        <v>0</v>
      </c>
      <c r="AR2" t="n">
        <v>0</v>
      </c>
      <c r="AS2" t="inlineStr"/>
      <c r="AT2" t="n">
        <v>0.01</v>
      </c>
      <c r="AU2" t="inlineStr"/>
      <c r="AV2" t="n">
        <v>0</v>
      </c>
      <c r="AW2" t="n">
        <v>2</v>
      </c>
      <c r="AX2" t="n">
        <v>78874224</v>
      </c>
      <c r="AY2" t="n">
        <v>1</v>
      </c>
      <c r="AZ2" t="n">
        <v>0</v>
      </c>
      <c r="BA2" t="n">
        <v>2</v>
      </c>
      <c r="BB2" t="n">
        <v>0</v>
      </c>
      <c r="BC2" t="n">
        <v>0</v>
      </c>
      <c r="BD2" t="n">
        <v>0</v>
      </c>
      <c r="BE2" t="n">
        <v>0</v>
      </c>
      <c r="BF2" t="n">
        <v>0</v>
      </c>
      <c r="BG2" t="n">
        <v>0</v>
      </c>
      <c r="BH2" t="n">
        <v>0</v>
      </c>
      <c r="BI2" t="n">
        <v>0</v>
      </c>
      <c r="BJ2" t="n">
        <v>0</v>
      </c>
      <c r="BK2" t="n">
        <v>0</v>
      </c>
      <c r="BL2" t="n">
        <v>0</v>
      </c>
      <c r="BM2" t="n">
        <v>0</v>
      </c>
      <c r="BN2" t="n">
        <v>0</v>
      </c>
      <c r="BO2" t="n">
        <v>0</v>
      </c>
      <c r="BP2" t="n">
        <v>0</v>
      </c>
      <c r="BQ2" t="n">
        <v>0</v>
      </c>
      <c r="BR2" t="n">
        <v>0</v>
      </c>
      <c r="BS2" t="n">
        <v>0</v>
      </c>
      <c r="BT2" t="n">
        <v>0</v>
      </c>
      <c r="BU2" t="n">
        <v>0</v>
      </c>
      <c r="BV2" t="n">
        <v>0</v>
      </c>
      <c r="BW2" t="n">
        <v>0</v>
      </c>
      <c r="CV2" t="n">
        <v>0</v>
      </c>
      <c r="CW2">
        <f>ROUND(Y2*Source!I24*DO2,7)</f>
        <v/>
      </c>
      <c r="CX2">
        <f>ROUND(Y2*Source!I24,7)</f>
        <v/>
      </c>
      <c r="CY2">
        <f>AB2</f>
        <v/>
      </c>
      <c r="CZ2">
        <f>AF2</f>
        <v/>
      </c>
      <c r="DA2">
        <f>AJ2</f>
        <v/>
      </c>
      <c r="DB2">
        <f>ROUND(ROUND(AT2*CZ2,2),2)</f>
        <v/>
      </c>
      <c r="DC2">
        <f>ROUND(ROUND(AT2*AG2,2),2)</f>
        <v/>
      </c>
      <c r="DD2" t="inlineStr"/>
      <c r="DE2" t="inlineStr"/>
      <c r="DF2">
        <f>ROUND(ROUND(AE2,0)*CX2,0)</f>
        <v/>
      </c>
      <c r="DG2">
        <f>ROUND(ROUND(AF2*AJ2,0)*CX2,0)</f>
        <v/>
      </c>
      <c r="DH2">
        <f>ROUND(ROUND(AG2*AK2,0)*CX2,0)</f>
        <v/>
      </c>
      <c r="DI2">
        <f>ROUND(ROUND(AH2,0)*CX2,0)</f>
        <v/>
      </c>
      <c r="DJ2">
        <f>DG2</f>
        <v/>
      </c>
      <c r="DK2" t="n">
        <v>0</v>
      </c>
      <c r="DL2" t="inlineStr"/>
      <c r="DM2" t="n">
        <v>0</v>
      </c>
      <c r="DN2" t="inlineStr"/>
      <c r="DO2" t="n">
        <v>0</v>
      </c>
    </row>
    <row r="3">
      <c r="A3">
        <f>ROW(Source!A24)</f>
        <v/>
      </c>
      <c r="B3" t="n">
        <v>78869116</v>
      </c>
      <c r="C3" t="n">
        <v>78869138</v>
      </c>
      <c r="D3" t="n">
        <v>29110139</v>
      </c>
      <c r="E3" t="n">
        <v>1</v>
      </c>
      <c r="F3" t="n">
        <v>1</v>
      </c>
      <c r="G3" t="n">
        <v>1</v>
      </c>
      <c r="H3" t="n">
        <v>3</v>
      </c>
      <c r="I3" t="inlineStr">
        <is>
          <t>101-1703</t>
        </is>
      </c>
      <c r="J3" t="inlineStr">
        <is>
          <t>ТССЦ Московской обл., 101-1703, приказ Минстроя России №675/пр от 28.02.2017 № 254/пр</t>
        </is>
      </c>
      <c r="K3" t="inlineStr">
        <is>
          <t>Прокладки резиновые (пластина техническая прессованная)</t>
        </is>
      </c>
      <c r="L3" t="n">
        <v>1346</v>
      </c>
      <c r="N3" t="n">
        <v>1009</v>
      </c>
      <c r="O3" t="inlineStr">
        <is>
          <t>кг</t>
        </is>
      </c>
      <c r="P3" t="inlineStr">
        <is>
          <t>кг</t>
        </is>
      </c>
      <c r="Q3" t="n">
        <v>1</v>
      </c>
      <c r="W3" t="n">
        <v>0</v>
      </c>
      <c r="X3" t="n">
        <v>-1947909329</v>
      </c>
      <c r="Y3">
        <f>AT3</f>
        <v/>
      </c>
      <c r="AA3" t="n">
        <v>341.04</v>
      </c>
      <c r="AB3" t="n">
        <v>0</v>
      </c>
      <c r="AC3" t="n">
        <v>0</v>
      </c>
      <c r="AD3" t="n">
        <v>0</v>
      </c>
      <c r="AE3" t="n">
        <v>23.09</v>
      </c>
      <c r="AF3" t="n">
        <v>0</v>
      </c>
      <c r="AG3" t="n">
        <v>0</v>
      </c>
      <c r="AH3" t="n">
        <v>0</v>
      </c>
      <c r="AI3" t="n">
        <v>14.77</v>
      </c>
      <c r="AJ3" t="n">
        <v>1</v>
      </c>
      <c r="AK3" t="n">
        <v>1</v>
      </c>
      <c r="AL3" t="n">
        <v>1</v>
      </c>
      <c r="AM3" t="n">
        <v>2</v>
      </c>
      <c r="AN3" t="n">
        <v>0</v>
      </c>
      <c r="AO3" t="n">
        <v>1</v>
      </c>
      <c r="AP3" t="n">
        <v>1</v>
      </c>
      <c r="AQ3" t="n">
        <v>0</v>
      </c>
      <c r="AR3" t="n">
        <v>0</v>
      </c>
      <c r="AS3" t="inlineStr"/>
      <c r="AT3" t="n">
        <v>2</v>
      </c>
      <c r="AU3" t="inlineStr"/>
      <c r="AV3" t="n">
        <v>0</v>
      </c>
      <c r="AW3" t="n">
        <v>2</v>
      </c>
      <c r="AX3" t="n">
        <v>78874225</v>
      </c>
      <c r="AY3" t="n">
        <v>1</v>
      </c>
      <c r="AZ3" t="n">
        <v>0</v>
      </c>
      <c r="BA3" t="n">
        <v>3</v>
      </c>
      <c r="BB3" t="n">
        <v>0</v>
      </c>
      <c r="BC3" t="n">
        <v>0</v>
      </c>
      <c r="BD3" t="n">
        <v>0</v>
      </c>
      <c r="BE3" t="n">
        <v>0</v>
      </c>
      <c r="BF3" t="n">
        <v>0</v>
      </c>
      <c r="BG3" t="n">
        <v>0</v>
      </c>
      <c r="BH3" t="n">
        <v>0</v>
      </c>
      <c r="BI3" t="n">
        <v>0</v>
      </c>
      <c r="BJ3" t="n">
        <v>0</v>
      </c>
      <c r="BK3" t="n">
        <v>0</v>
      </c>
      <c r="BL3" t="n">
        <v>0</v>
      </c>
      <c r="BM3" t="n">
        <v>0</v>
      </c>
      <c r="BN3" t="n">
        <v>0</v>
      </c>
      <c r="BO3" t="n">
        <v>0</v>
      </c>
      <c r="BP3" t="n">
        <v>0</v>
      </c>
      <c r="BQ3" t="n">
        <v>0</v>
      </c>
      <c r="BR3" t="n">
        <v>0</v>
      </c>
      <c r="BS3" t="n">
        <v>0</v>
      </c>
      <c r="BT3" t="n">
        <v>0</v>
      </c>
      <c r="BU3" t="n">
        <v>0</v>
      </c>
      <c r="BV3" t="n">
        <v>0</v>
      </c>
      <c r="BW3" t="n">
        <v>0</v>
      </c>
      <c r="CV3" t="n">
        <v>0</v>
      </c>
      <c r="CW3" t="n">
        <v>0</v>
      </c>
      <c r="CX3">
        <f>ROUND(Y3*Source!I24,7)</f>
        <v/>
      </c>
      <c r="CY3">
        <f>AA3</f>
        <v/>
      </c>
      <c r="CZ3">
        <f>AE3</f>
        <v/>
      </c>
      <c r="DA3">
        <f>AI3</f>
        <v/>
      </c>
      <c r="DB3">
        <f>ROUND(ROUND(AT3*CZ3,2),2)</f>
        <v/>
      </c>
      <c r="DC3">
        <f>ROUND(ROUND(AT3*AG3,2),2)</f>
        <v/>
      </c>
      <c r="DD3" t="inlineStr"/>
      <c r="DE3" t="inlineStr"/>
      <c r="DF3">
        <f>ROUND(ROUND(AE3*AI3,0)*CX3,0)</f>
        <v/>
      </c>
      <c r="DG3">
        <f>ROUND(ROUND(AF3,0)*CX3,0)</f>
        <v/>
      </c>
      <c r="DH3">
        <f>ROUND(ROUND(AG3,0)*CX3,0)</f>
        <v/>
      </c>
      <c r="DI3">
        <f>ROUND(ROUND(AH3,0)*CX3,0)</f>
        <v/>
      </c>
      <c r="DJ3">
        <f>DF3</f>
        <v/>
      </c>
      <c r="DK3" t="n">
        <v>0</v>
      </c>
      <c r="DL3" t="inlineStr"/>
      <c r="DM3" t="n">
        <v>0</v>
      </c>
      <c r="DN3" t="inlineStr"/>
      <c r="DO3" t="n">
        <v>0</v>
      </c>
    </row>
    <row r="4">
      <c r="A4">
        <f>ROW(Source!A24)</f>
        <v/>
      </c>
      <c r="B4" t="n">
        <v>78869116</v>
      </c>
      <c r="C4" t="n">
        <v>78869138</v>
      </c>
      <c r="D4" t="n">
        <v>29114240</v>
      </c>
      <c r="E4" t="n">
        <v>1</v>
      </c>
      <c r="F4" t="n">
        <v>1</v>
      </c>
      <c r="G4" t="n">
        <v>1</v>
      </c>
      <c r="H4" t="n">
        <v>3</v>
      </c>
      <c r="I4" t="inlineStr">
        <is>
          <t>101-2576</t>
        </is>
      </c>
      <c r="J4" t="inlineStr">
        <is>
          <t>ТССЦ Московской обл., 101-2576, приказ Минстроя России №675/пр от 28.02.2017 № 254/пр</t>
        </is>
      </c>
      <c r="K4" t="inlineStr">
        <is>
          <t>Болты с гайками и шайбами для санитарно-технических работ диаметром 16 мм</t>
        </is>
      </c>
      <c r="L4" t="n">
        <v>1348</v>
      </c>
      <c r="N4" t="n">
        <v>1009</v>
      </c>
      <c r="O4" t="inlineStr">
        <is>
          <t>т</t>
        </is>
      </c>
      <c r="P4" t="inlineStr">
        <is>
          <t>т</t>
        </is>
      </c>
      <c r="Q4" t="n">
        <v>1000</v>
      </c>
      <c r="W4" t="n">
        <v>0</v>
      </c>
      <c r="X4" t="n">
        <v>-1701539228</v>
      </c>
      <c r="Y4">
        <f>AT4</f>
        <v/>
      </c>
      <c r="AA4" t="n">
        <v>145037.4</v>
      </c>
      <c r="AB4" t="n">
        <v>0</v>
      </c>
      <c r="AC4" t="n">
        <v>0</v>
      </c>
      <c r="AD4" t="n">
        <v>0</v>
      </c>
      <c r="AE4" t="n">
        <v>14830</v>
      </c>
      <c r="AF4" t="n">
        <v>0</v>
      </c>
      <c r="AG4" t="n">
        <v>0</v>
      </c>
      <c r="AH4" t="n">
        <v>0</v>
      </c>
      <c r="AI4" t="n">
        <v>9.779999999999999</v>
      </c>
      <c r="AJ4" t="n">
        <v>1</v>
      </c>
      <c r="AK4" t="n">
        <v>1</v>
      </c>
      <c r="AL4" t="n">
        <v>1</v>
      </c>
      <c r="AM4" t="n">
        <v>2</v>
      </c>
      <c r="AN4" t="n">
        <v>0</v>
      </c>
      <c r="AO4" t="n">
        <v>1</v>
      </c>
      <c r="AP4" t="n">
        <v>1</v>
      </c>
      <c r="AQ4" t="n">
        <v>0</v>
      </c>
      <c r="AR4" t="n">
        <v>0</v>
      </c>
      <c r="AS4" t="inlineStr"/>
      <c r="AT4" t="n">
        <v>0.005</v>
      </c>
      <c r="AU4" t="inlineStr"/>
      <c r="AV4" t="n">
        <v>0</v>
      </c>
      <c r="AW4" t="n">
        <v>2</v>
      </c>
      <c r="AX4" t="n">
        <v>78874226</v>
      </c>
      <c r="AY4" t="n">
        <v>1</v>
      </c>
      <c r="AZ4" t="n">
        <v>0</v>
      </c>
      <c r="BA4" t="n">
        <v>4</v>
      </c>
      <c r="BB4" t="n">
        <v>0</v>
      </c>
      <c r="BC4" t="n">
        <v>0</v>
      </c>
      <c r="BD4" t="n">
        <v>0</v>
      </c>
      <c r="BE4" t="n">
        <v>0</v>
      </c>
      <c r="BF4" t="n">
        <v>0</v>
      </c>
      <c r="BG4" t="n">
        <v>0</v>
      </c>
      <c r="BH4" t="n">
        <v>0</v>
      </c>
      <c r="BI4" t="n">
        <v>0</v>
      </c>
      <c r="BJ4" t="n">
        <v>0</v>
      </c>
      <c r="BK4" t="n">
        <v>0</v>
      </c>
      <c r="BL4" t="n">
        <v>0</v>
      </c>
      <c r="BM4" t="n">
        <v>0</v>
      </c>
      <c r="BN4" t="n">
        <v>0</v>
      </c>
      <c r="BO4" t="n">
        <v>0</v>
      </c>
      <c r="BP4" t="n">
        <v>0</v>
      </c>
      <c r="BQ4" t="n">
        <v>0</v>
      </c>
      <c r="BR4" t="n">
        <v>0</v>
      </c>
      <c r="BS4" t="n">
        <v>0</v>
      </c>
      <c r="BT4" t="n">
        <v>0</v>
      </c>
      <c r="BU4" t="n">
        <v>0</v>
      </c>
      <c r="BV4" t="n">
        <v>0</v>
      </c>
      <c r="BW4" t="n">
        <v>0</v>
      </c>
      <c r="CV4" t="n">
        <v>0</v>
      </c>
      <c r="CW4" t="n">
        <v>0</v>
      </c>
      <c r="CX4">
        <f>ROUND(Y4*Source!I24,7)</f>
        <v/>
      </c>
      <c r="CY4">
        <f>AA4</f>
        <v/>
      </c>
      <c r="CZ4">
        <f>AE4</f>
        <v/>
      </c>
      <c r="DA4">
        <f>AI4</f>
        <v/>
      </c>
      <c r="DB4">
        <f>ROUND(ROUND(AT4*CZ4,2),2)</f>
        <v/>
      </c>
      <c r="DC4">
        <f>ROUND(ROUND(AT4*AG4,2),2)</f>
        <v/>
      </c>
      <c r="DD4" t="inlineStr"/>
      <c r="DE4" t="inlineStr"/>
      <c r="DF4">
        <f>ROUND(ROUND(AE4*AI4,0)*CX4,0)</f>
        <v/>
      </c>
      <c r="DG4">
        <f>ROUND(ROUND(AF4,0)*CX4,0)</f>
        <v/>
      </c>
      <c r="DH4">
        <f>ROUND(ROUND(AG4,0)*CX4,0)</f>
        <v/>
      </c>
      <c r="DI4">
        <f>ROUND(ROUND(AH4,0)*CX4,0)</f>
        <v/>
      </c>
      <c r="DJ4">
        <f>DF4</f>
        <v/>
      </c>
      <c r="DK4" t="n">
        <v>0</v>
      </c>
      <c r="DL4" t="inlineStr"/>
      <c r="DM4" t="n">
        <v>0</v>
      </c>
      <c r="DN4" t="inlineStr"/>
      <c r="DO4" t="n">
        <v>0</v>
      </c>
    </row>
    <row r="5">
      <c r="A5">
        <f>ROW(Source!A24)</f>
        <v/>
      </c>
      <c r="B5" t="n">
        <v>78869116</v>
      </c>
      <c r="C5" t="n">
        <v>78869138</v>
      </c>
      <c r="D5" t="n">
        <v>29150040</v>
      </c>
      <c r="E5" t="n">
        <v>1</v>
      </c>
      <c r="F5" t="n">
        <v>1</v>
      </c>
      <c r="G5" t="n">
        <v>1</v>
      </c>
      <c r="H5" t="n">
        <v>3</v>
      </c>
      <c r="I5" t="inlineStr">
        <is>
          <t>411-0001</t>
        </is>
      </c>
      <c r="J5" t="inlineStr">
        <is>
          <t>ТССЦ Московской обл., 411-0001, приказ Минстроя России №675/пр от 28.02.2017 № 257/пр</t>
        </is>
      </c>
      <c r="K5" t="inlineStr">
        <is>
          <t>Вода</t>
        </is>
      </c>
      <c r="L5" t="n">
        <v>1339</v>
      </c>
      <c r="N5" t="n">
        <v>1007</v>
      </c>
      <c r="O5" t="inlineStr">
        <is>
          <t>м3</t>
        </is>
      </c>
      <c r="P5" t="inlineStr">
        <is>
          <t>м3</t>
        </is>
      </c>
      <c r="Q5" t="n">
        <v>1</v>
      </c>
      <c r="W5" t="n">
        <v>0</v>
      </c>
      <c r="X5" t="n">
        <v>619799737</v>
      </c>
      <c r="Y5">
        <f>AT5</f>
        <v/>
      </c>
      <c r="AA5" t="n">
        <v>31.28</v>
      </c>
      <c r="AB5" t="n">
        <v>0</v>
      </c>
      <c r="AC5" t="n">
        <v>0</v>
      </c>
      <c r="AD5" t="n">
        <v>0</v>
      </c>
      <c r="AE5" t="n">
        <v>2.44</v>
      </c>
      <c r="AF5" t="n">
        <v>0</v>
      </c>
      <c r="AG5" t="n">
        <v>0</v>
      </c>
      <c r="AH5" t="n">
        <v>0</v>
      </c>
      <c r="AI5" t="n">
        <v>12.82</v>
      </c>
      <c r="AJ5" t="n">
        <v>1</v>
      </c>
      <c r="AK5" t="n">
        <v>1</v>
      </c>
      <c r="AL5" t="n">
        <v>1</v>
      </c>
      <c r="AM5" t="n">
        <v>2</v>
      </c>
      <c r="AN5" t="n">
        <v>0</v>
      </c>
      <c r="AO5" t="n">
        <v>1</v>
      </c>
      <c r="AP5" t="n">
        <v>1</v>
      </c>
      <c r="AQ5" t="n">
        <v>0</v>
      </c>
      <c r="AR5" t="n">
        <v>0</v>
      </c>
      <c r="AS5" t="inlineStr"/>
      <c r="AT5" t="n">
        <v>7.8</v>
      </c>
      <c r="AU5" t="inlineStr"/>
      <c r="AV5" t="n">
        <v>0</v>
      </c>
      <c r="AW5" t="n">
        <v>2</v>
      </c>
      <c r="AX5" t="n">
        <v>78874227</v>
      </c>
      <c r="AY5" t="n">
        <v>1</v>
      </c>
      <c r="AZ5" t="n">
        <v>0</v>
      </c>
      <c r="BA5" t="n">
        <v>5</v>
      </c>
      <c r="BB5" t="n">
        <v>0</v>
      </c>
      <c r="BC5" t="n">
        <v>0</v>
      </c>
      <c r="BD5" t="n">
        <v>0</v>
      </c>
      <c r="BE5" t="n">
        <v>0</v>
      </c>
      <c r="BF5" t="n">
        <v>0</v>
      </c>
      <c r="BG5" t="n">
        <v>0</v>
      </c>
      <c r="BH5" t="n">
        <v>0</v>
      </c>
      <c r="BI5" t="n">
        <v>0</v>
      </c>
      <c r="BJ5" t="n">
        <v>0</v>
      </c>
      <c r="BK5" t="n">
        <v>0</v>
      </c>
      <c r="BL5" t="n">
        <v>0</v>
      </c>
      <c r="BM5" t="n">
        <v>0</v>
      </c>
      <c r="BN5" t="n">
        <v>0</v>
      </c>
      <c r="BO5" t="n">
        <v>0</v>
      </c>
      <c r="BP5" t="n">
        <v>0</v>
      </c>
      <c r="BQ5" t="n">
        <v>0</v>
      </c>
      <c r="BR5" t="n">
        <v>0</v>
      </c>
      <c r="BS5" t="n">
        <v>0</v>
      </c>
      <c r="BT5" t="n">
        <v>0</v>
      </c>
      <c r="BU5" t="n">
        <v>0</v>
      </c>
      <c r="BV5" t="n">
        <v>0</v>
      </c>
      <c r="BW5" t="n">
        <v>0</v>
      </c>
      <c r="CV5" t="n">
        <v>0</v>
      </c>
      <c r="CW5" t="n">
        <v>0</v>
      </c>
      <c r="CX5">
        <f>ROUND(Y5*Source!I24,7)</f>
        <v/>
      </c>
      <c r="CY5">
        <f>AA5</f>
        <v/>
      </c>
      <c r="CZ5">
        <f>AE5</f>
        <v/>
      </c>
      <c r="DA5">
        <f>AI5</f>
        <v/>
      </c>
      <c r="DB5">
        <f>ROUND(ROUND(AT5*CZ5,2),2)</f>
        <v/>
      </c>
      <c r="DC5">
        <f>ROUND(ROUND(AT5*AG5,2),2)</f>
        <v/>
      </c>
      <c r="DD5" t="inlineStr"/>
      <c r="DE5" t="inlineStr"/>
      <c r="DF5">
        <f>ROUND(ROUND(AE5*AI5,0)*CX5,0)</f>
        <v/>
      </c>
      <c r="DG5">
        <f>ROUND(ROUND(AF5,0)*CX5,0)</f>
        <v/>
      </c>
      <c r="DH5">
        <f>ROUND(ROUND(AG5,0)*CX5,0)</f>
        <v/>
      </c>
      <c r="DI5">
        <f>ROUND(ROUND(AH5,0)*CX5,0)</f>
        <v/>
      </c>
      <c r="DJ5">
        <f>DF5</f>
        <v/>
      </c>
      <c r="DK5" t="n">
        <v>0</v>
      </c>
      <c r="DL5" t="inlineStr"/>
      <c r="DM5" t="n">
        <v>0</v>
      </c>
      <c r="DN5" t="inlineStr"/>
      <c r="DO5" t="n">
        <v>0</v>
      </c>
    </row>
    <row r="6">
      <c r="A6">
        <f>ROW(Source!A25)</f>
        <v/>
      </c>
      <c r="B6" t="n">
        <v>78869116</v>
      </c>
      <c r="C6" t="n">
        <v>78869260</v>
      </c>
      <c r="D6" t="n">
        <v>18407150</v>
      </c>
      <c r="E6" t="n">
        <v>1</v>
      </c>
      <c r="F6" t="n">
        <v>1</v>
      </c>
      <c r="G6" t="n">
        <v>1</v>
      </c>
      <c r="H6" t="n">
        <v>1</v>
      </c>
      <c r="I6" t="inlineStr">
        <is>
          <t>1-1030-90</t>
        </is>
      </c>
      <c r="J6" t="inlineStr"/>
      <c r="K6" t="inlineStr">
        <is>
          <t>Рабочий строитель среднего разряда 3</t>
        </is>
      </c>
      <c r="L6" t="n">
        <v>1369</v>
      </c>
      <c r="N6" t="n">
        <v>1013</v>
      </c>
      <c r="O6" t="inlineStr">
        <is>
          <t>чел.-ч</t>
        </is>
      </c>
      <c r="P6" t="inlineStr">
        <is>
          <t>чел.-ч</t>
        </is>
      </c>
      <c r="Q6" t="n">
        <v>1</v>
      </c>
      <c r="W6" t="n">
        <v>0</v>
      </c>
      <c r="X6" t="n">
        <v>-931037793</v>
      </c>
      <c r="Y6">
        <f>AT6</f>
        <v/>
      </c>
      <c r="AA6" t="n">
        <v>0</v>
      </c>
      <c r="AB6" t="n">
        <v>0</v>
      </c>
      <c r="AC6" t="n">
        <v>0</v>
      </c>
      <c r="AD6" t="n">
        <v>8.529999999999999</v>
      </c>
      <c r="AE6" t="n">
        <v>0</v>
      </c>
      <c r="AF6" t="n">
        <v>0</v>
      </c>
      <c r="AG6" t="n">
        <v>0</v>
      </c>
      <c r="AH6" t="n">
        <v>8.529999999999999</v>
      </c>
      <c r="AI6" t="n">
        <v>1</v>
      </c>
      <c r="AJ6" t="n">
        <v>1</v>
      </c>
      <c r="AK6" t="n">
        <v>1</v>
      </c>
      <c r="AL6" t="n">
        <v>1</v>
      </c>
      <c r="AM6" t="n">
        <v>-2</v>
      </c>
      <c r="AN6" t="n">
        <v>0</v>
      </c>
      <c r="AO6" t="n">
        <v>1</v>
      </c>
      <c r="AP6" t="n">
        <v>0</v>
      </c>
      <c r="AQ6" t="n">
        <v>0</v>
      </c>
      <c r="AR6" t="n">
        <v>0</v>
      </c>
      <c r="AS6" t="inlineStr"/>
      <c r="AT6" t="n">
        <v>13.9</v>
      </c>
      <c r="AU6" t="inlineStr"/>
      <c r="AV6" t="n">
        <v>1</v>
      </c>
      <c r="AW6" t="n">
        <v>2</v>
      </c>
      <c r="AX6" t="n">
        <v>78869264</v>
      </c>
      <c r="AY6" t="n">
        <v>1</v>
      </c>
      <c r="AZ6" t="n">
        <v>0</v>
      </c>
      <c r="BA6" t="n">
        <v>6</v>
      </c>
      <c r="BB6" t="n">
        <v>0</v>
      </c>
      <c r="BC6" t="n">
        <v>0</v>
      </c>
      <c r="BD6" t="n">
        <v>0</v>
      </c>
      <c r="BE6" t="n">
        <v>0</v>
      </c>
      <c r="BF6" t="n">
        <v>0</v>
      </c>
      <c r="BG6" t="n">
        <v>0</v>
      </c>
      <c r="BH6" t="n">
        <v>0</v>
      </c>
      <c r="BI6" t="n">
        <v>0</v>
      </c>
      <c r="BJ6" t="n">
        <v>0</v>
      </c>
      <c r="BK6" t="n">
        <v>0</v>
      </c>
      <c r="BL6" t="n">
        <v>0</v>
      </c>
      <c r="BM6" t="n">
        <v>0</v>
      </c>
      <c r="BN6" t="n">
        <v>0</v>
      </c>
      <c r="BO6" t="n">
        <v>0</v>
      </c>
      <c r="BP6" t="n">
        <v>0</v>
      </c>
      <c r="BQ6" t="n">
        <v>0</v>
      </c>
      <c r="BR6" t="n">
        <v>0</v>
      </c>
      <c r="BS6" t="n">
        <v>0</v>
      </c>
      <c r="BT6" t="n">
        <v>0</v>
      </c>
      <c r="BU6" t="n">
        <v>0</v>
      </c>
      <c r="BV6" t="n">
        <v>0</v>
      </c>
      <c r="BW6" t="n">
        <v>0</v>
      </c>
      <c r="CU6">
        <f>ROUND(AT6*Source!I25*AH6*AL6,0)</f>
        <v/>
      </c>
      <c r="CV6">
        <f>ROUND(Y6*Source!I25,7)</f>
        <v/>
      </c>
      <c r="CW6" t="n">
        <v>0</v>
      </c>
      <c r="CX6">
        <f>ROUND(Y6*Source!I25,7)</f>
        <v/>
      </c>
      <c r="CY6">
        <f>AD6</f>
        <v/>
      </c>
      <c r="CZ6">
        <f>AH6</f>
        <v/>
      </c>
      <c r="DA6">
        <f>AL6</f>
        <v/>
      </c>
      <c r="DB6">
        <f>ROUND(ROUND(AT6*CZ6,2),2)</f>
        <v/>
      </c>
      <c r="DC6">
        <f>ROUND(ROUND(AT6*AG6,2),2)</f>
        <v/>
      </c>
      <c r="DD6" t="inlineStr"/>
      <c r="DE6" t="inlineStr"/>
      <c r="DF6">
        <f>ROUND(ROUND(AE6,0)*CX6,0)</f>
        <v/>
      </c>
      <c r="DG6">
        <f>ROUND(ROUND(AF6,0)*CX6,0)</f>
        <v/>
      </c>
      <c r="DH6">
        <f>ROUND(ROUND(AG6,0)*CX6,0)</f>
        <v/>
      </c>
      <c r="DI6">
        <f>ROUND(ROUND(AH6,0)*CX6,0)</f>
        <v/>
      </c>
      <c r="DJ6">
        <f>DI6</f>
        <v/>
      </c>
      <c r="DK6" t="n">
        <v>0</v>
      </c>
      <c r="DL6" t="inlineStr"/>
      <c r="DM6" t="n">
        <v>0</v>
      </c>
      <c r="DN6" t="inlineStr"/>
      <c r="DO6" t="n">
        <v>0</v>
      </c>
    </row>
    <row r="7">
      <c r="A7">
        <f>ROW(Source!A25)</f>
        <v/>
      </c>
      <c r="B7" t="n">
        <v>78869116</v>
      </c>
      <c r="C7" t="n">
        <v>78869260</v>
      </c>
      <c r="D7" t="n">
        <v>29169821</v>
      </c>
      <c r="E7" t="n">
        <v>1</v>
      </c>
      <c r="F7" t="n">
        <v>1</v>
      </c>
      <c r="G7" t="n">
        <v>1</v>
      </c>
      <c r="H7" t="n">
        <v>3</v>
      </c>
      <c r="I7" t="inlineStr">
        <is>
          <t>509-0696</t>
        </is>
      </c>
      <c r="J7" t="inlineStr">
        <is>
          <t>ТССЦ Московской обл., 509-0696, приказ Минстроя России №675/пр от 28.02.2017 № 258/пр</t>
        </is>
      </c>
      <c r="K7" t="inlineStr">
        <is>
          <t>Лампы люминесцентные ртутные низкого давления типа ЛБ, ЛД, ЛДЦ, ЛТВ, ЛБХ 20</t>
        </is>
      </c>
      <c r="L7" t="n">
        <v>1358</v>
      </c>
      <c r="N7" t="n">
        <v>1010</v>
      </c>
      <c r="O7" t="inlineStr">
        <is>
          <t>10 шт.</t>
        </is>
      </c>
      <c r="P7" t="inlineStr">
        <is>
          <t>10 шт.</t>
        </is>
      </c>
      <c r="Q7" t="n">
        <v>10</v>
      </c>
      <c r="W7" t="n">
        <v>0</v>
      </c>
      <c r="X7" t="n">
        <v>-1187244712</v>
      </c>
      <c r="Y7">
        <f>AT7</f>
        <v/>
      </c>
      <c r="AA7" t="n">
        <v>352.73</v>
      </c>
      <c r="AB7" t="n">
        <v>0</v>
      </c>
      <c r="AC7" t="n">
        <v>0</v>
      </c>
      <c r="AD7" t="n">
        <v>0</v>
      </c>
      <c r="AE7" t="n">
        <v>85.2</v>
      </c>
      <c r="AF7" t="n">
        <v>0</v>
      </c>
      <c r="AG7" t="n">
        <v>0</v>
      </c>
      <c r="AH7" t="n">
        <v>0</v>
      </c>
      <c r="AI7" t="n">
        <v>4.14</v>
      </c>
      <c r="AJ7" t="n">
        <v>1</v>
      </c>
      <c r="AK7" t="n">
        <v>1</v>
      </c>
      <c r="AL7" t="n">
        <v>1</v>
      </c>
      <c r="AM7" t="n">
        <v>2</v>
      </c>
      <c r="AN7" t="n">
        <v>0</v>
      </c>
      <c r="AO7" t="n">
        <v>1</v>
      </c>
      <c r="AP7" t="n">
        <v>0</v>
      </c>
      <c r="AQ7" t="n">
        <v>0</v>
      </c>
      <c r="AR7" t="n">
        <v>0</v>
      </c>
      <c r="AS7" t="inlineStr"/>
      <c r="AT7" t="n">
        <v>10</v>
      </c>
      <c r="AU7" t="inlineStr"/>
      <c r="AV7" t="n">
        <v>0</v>
      </c>
      <c r="AW7" t="n">
        <v>2</v>
      </c>
      <c r="AX7" t="n">
        <v>78869265</v>
      </c>
      <c r="AY7" t="n">
        <v>1</v>
      </c>
      <c r="AZ7" t="n">
        <v>0</v>
      </c>
      <c r="BA7" t="n">
        <v>7</v>
      </c>
      <c r="BB7" t="n">
        <v>0</v>
      </c>
      <c r="BC7" t="n">
        <v>0</v>
      </c>
      <c r="BD7" t="n">
        <v>0</v>
      </c>
      <c r="BE7" t="n">
        <v>0</v>
      </c>
      <c r="BF7" t="n">
        <v>0</v>
      </c>
      <c r="BG7" t="n">
        <v>0</v>
      </c>
      <c r="BH7" t="n">
        <v>0</v>
      </c>
      <c r="BI7" t="n">
        <v>0</v>
      </c>
      <c r="BJ7" t="n">
        <v>0</v>
      </c>
      <c r="BK7" t="n">
        <v>0</v>
      </c>
      <c r="BL7" t="n">
        <v>0</v>
      </c>
      <c r="BM7" t="n">
        <v>0</v>
      </c>
      <c r="BN7" t="n">
        <v>0</v>
      </c>
      <c r="BO7" t="n">
        <v>0</v>
      </c>
      <c r="BP7" t="n">
        <v>0</v>
      </c>
      <c r="BQ7" t="n">
        <v>0</v>
      </c>
      <c r="BR7" t="n">
        <v>0</v>
      </c>
      <c r="BS7" t="n">
        <v>0</v>
      </c>
      <c r="BT7" t="n">
        <v>0</v>
      </c>
      <c r="BU7" t="n">
        <v>0</v>
      </c>
      <c r="BV7" t="n">
        <v>0</v>
      </c>
      <c r="BW7" t="n">
        <v>0</v>
      </c>
      <c r="CV7" t="n">
        <v>0</v>
      </c>
      <c r="CW7" t="n">
        <v>0</v>
      </c>
      <c r="CX7">
        <f>ROUND(Y7*Source!I25,7)</f>
        <v/>
      </c>
      <c r="CY7">
        <f>AA7</f>
        <v/>
      </c>
      <c r="CZ7">
        <f>AE7</f>
        <v/>
      </c>
      <c r="DA7">
        <f>AI7</f>
        <v/>
      </c>
      <c r="DB7">
        <f>ROUND(ROUND(AT7*CZ7,2),2)</f>
        <v/>
      </c>
      <c r="DC7">
        <f>ROUND(ROUND(AT7*AG7,2),2)</f>
        <v/>
      </c>
      <c r="DD7" t="inlineStr"/>
      <c r="DE7" t="inlineStr"/>
      <c r="DF7">
        <f>ROUND(ROUND(AE7*AI7,0)*CX7,0)</f>
        <v/>
      </c>
      <c r="DG7">
        <f>ROUND(ROUND(AF7,0)*CX7,0)</f>
        <v/>
      </c>
      <c r="DH7">
        <f>ROUND(ROUND(AG7,0)*CX7,0)</f>
        <v/>
      </c>
      <c r="DI7">
        <f>ROUND(ROUND(AH7,0)*CX7,0)</f>
        <v/>
      </c>
      <c r="DJ7">
        <f>DF7</f>
        <v/>
      </c>
      <c r="DK7" t="n">
        <v>0</v>
      </c>
      <c r="DL7" t="inlineStr"/>
      <c r="DM7" t="n">
        <v>0</v>
      </c>
      <c r="DN7" t="inlineStr"/>
      <c r="DO7" t="n">
        <v>0</v>
      </c>
    </row>
    <row r="8">
      <c r="A8">
        <f>ROW(Source!A25)</f>
        <v/>
      </c>
      <c r="B8" t="n">
        <v>78869116</v>
      </c>
      <c r="C8" t="n">
        <v>78869260</v>
      </c>
      <c r="D8" t="n">
        <v>29169828</v>
      </c>
      <c r="E8" t="n">
        <v>1</v>
      </c>
      <c r="F8" t="n">
        <v>1</v>
      </c>
      <c r="G8" t="n">
        <v>1</v>
      </c>
      <c r="H8" t="n">
        <v>3</v>
      </c>
      <c r="I8" t="inlineStr">
        <is>
          <t>509-6744</t>
        </is>
      </c>
      <c r="J8" t="inlineStr">
        <is>
          <t>ТССЦ Московской обл., 509-6744, приказ Минстроя России №675/пр от 28.02.2017 № 258/пр</t>
        </is>
      </c>
      <c r="K8" t="inlineStr">
        <is>
          <t>Лампы люминесцентные компактные энергосберегающие с цоколем Е27 мощностью 55 Вт</t>
        </is>
      </c>
      <c r="L8" t="n">
        <v>1354</v>
      </c>
      <c r="N8" t="n">
        <v>1010</v>
      </c>
      <c r="O8" t="inlineStr">
        <is>
          <t>шт.</t>
        </is>
      </c>
      <c r="P8" t="inlineStr">
        <is>
          <t>шт.</t>
        </is>
      </c>
      <c r="Q8" t="n">
        <v>1</v>
      </c>
      <c r="W8" t="n">
        <v>0</v>
      </c>
      <c r="X8" t="n">
        <v>-228955380</v>
      </c>
      <c r="Y8">
        <f>AT8</f>
        <v/>
      </c>
      <c r="AA8" t="n">
        <v>237.77</v>
      </c>
      <c r="AB8" t="n">
        <v>0</v>
      </c>
      <c r="AC8" t="n">
        <v>0</v>
      </c>
      <c r="AD8" t="n">
        <v>0</v>
      </c>
      <c r="AE8" t="n">
        <v>140.69</v>
      </c>
      <c r="AF8" t="n">
        <v>0</v>
      </c>
      <c r="AG8" t="n">
        <v>0</v>
      </c>
      <c r="AH8" t="n">
        <v>0</v>
      </c>
      <c r="AI8" t="n">
        <v>1.69</v>
      </c>
      <c r="AJ8" t="n">
        <v>1</v>
      </c>
      <c r="AK8" t="n">
        <v>1</v>
      </c>
      <c r="AL8" t="n">
        <v>1</v>
      </c>
      <c r="AM8" t="n">
        <v>0</v>
      </c>
      <c r="AN8" t="n">
        <v>0</v>
      </c>
      <c r="AO8" t="n">
        <v>0</v>
      </c>
      <c r="AP8" t="n">
        <v>1</v>
      </c>
      <c r="AQ8" t="n">
        <v>0</v>
      </c>
      <c r="AR8" t="n">
        <v>0</v>
      </c>
      <c r="AS8" t="inlineStr"/>
      <c r="AT8" t="n">
        <v>100</v>
      </c>
      <c r="AU8" t="inlineStr"/>
      <c r="AV8" t="n">
        <v>0</v>
      </c>
      <c r="AW8" t="n">
        <v>1</v>
      </c>
      <c r="AX8" t="n">
        <v>-1</v>
      </c>
      <c r="AY8" t="n">
        <v>0</v>
      </c>
      <c r="AZ8" t="n">
        <v>0</v>
      </c>
      <c r="BA8" t="inlineStr"/>
      <c r="BB8" t="n">
        <v>0</v>
      </c>
      <c r="BC8" t="n">
        <v>0</v>
      </c>
      <c r="BD8" t="n">
        <v>0</v>
      </c>
      <c r="BE8" t="n">
        <v>0</v>
      </c>
      <c r="BF8" t="n">
        <v>0</v>
      </c>
      <c r="BG8" t="n">
        <v>0</v>
      </c>
      <c r="BH8" t="n">
        <v>0</v>
      </c>
      <c r="BI8" t="n">
        <v>0</v>
      </c>
      <c r="BJ8" t="n">
        <v>0</v>
      </c>
      <c r="BK8" t="n">
        <v>0</v>
      </c>
      <c r="BL8" t="n">
        <v>0</v>
      </c>
      <c r="BM8" t="n">
        <v>0</v>
      </c>
      <c r="BN8" t="n">
        <v>0</v>
      </c>
      <c r="BO8" t="n">
        <v>0</v>
      </c>
      <c r="BP8" t="n">
        <v>0</v>
      </c>
      <c r="BQ8" t="n">
        <v>0</v>
      </c>
      <c r="BR8" t="n">
        <v>0</v>
      </c>
      <c r="BS8" t="n">
        <v>0</v>
      </c>
      <c r="BT8" t="n">
        <v>0</v>
      </c>
      <c r="BU8" t="n">
        <v>0</v>
      </c>
      <c r="BV8" t="n">
        <v>0</v>
      </c>
      <c r="BW8" t="n">
        <v>0</v>
      </c>
      <c r="CV8" t="n">
        <v>0</v>
      </c>
      <c r="CW8" t="n">
        <v>0</v>
      </c>
      <c r="CX8">
        <f>ROUND(Y8*Source!I25,7)</f>
        <v/>
      </c>
      <c r="CY8">
        <f>AA8</f>
        <v/>
      </c>
      <c r="CZ8">
        <f>AE8</f>
        <v/>
      </c>
      <c r="DA8">
        <f>AI8</f>
        <v/>
      </c>
      <c r="DB8">
        <f>ROUND(ROUND(AT8*CZ8,2),2)</f>
        <v/>
      </c>
      <c r="DC8">
        <f>ROUND(ROUND(AT8*AG8,2),2)</f>
        <v/>
      </c>
      <c r="DD8" t="inlineStr"/>
      <c r="DE8" t="inlineStr"/>
      <c r="DF8">
        <f>ROUND(ROUND(AE8*AI8,0)*CX8,0)</f>
        <v/>
      </c>
      <c r="DG8">
        <f>ROUND(ROUND(AF8,0)*CX8,0)</f>
        <v/>
      </c>
      <c r="DH8">
        <f>ROUND(ROUND(AG8,0)*CX8,0)</f>
        <v/>
      </c>
      <c r="DI8">
        <f>ROUND(ROUND(AH8,0)*CX8,0)</f>
        <v/>
      </c>
      <c r="DJ8">
        <f>DF8</f>
        <v/>
      </c>
      <c r="DK8" t="n">
        <v>0</v>
      </c>
      <c r="DL8" t="inlineStr"/>
      <c r="DM8" t="n">
        <v>0</v>
      </c>
      <c r="DN8" t="inlineStr"/>
      <c r="DO8" t="n">
        <v>0</v>
      </c>
    </row>
    <row r="9">
      <c r="A9">
        <f>ROW(Source!A27)</f>
        <v/>
      </c>
      <c r="B9" t="n">
        <v>78869116</v>
      </c>
      <c r="C9" t="n">
        <v>78869272</v>
      </c>
      <c r="D9" t="n">
        <v>18442827</v>
      </c>
      <c r="E9" t="n">
        <v>1</v>
      </c>
      <c r="F9" t="n">
        <v>1</v>
      </c>
      <c r="G9" t="n">
        <v>1</v>
      </c>
      <c r="H9" t="n">
        <v>1</v>
      </c>
      <c r="I9" t="inlineStr">
        <is>
          <t>1-1053-90</t>
        </is>
      </c>
      <c r="J9" t="inlineStr"/>
      <c r="K9" t="inlineStr">
        <is>
          <t>Рабочий строитель среднего разряда 5,3</t>
        </is>
      </c>
      <c r="L9" t="n">
        <v>1369</v>
      </c>
      <c r="N9" t="n">
        <v>1013</v>
      </c>
      <c r="O9" t="inlineStr">
        <is>
          <t>чел.-ч</t>
        </is>
      </c>
      <c r="P9" t="inlineStr">
        <is>
          <t>чел.-ч</t>
        </is>
      </c>
      <c r="Q9" t="n">
        <v>1</v>
      </c>
      <c r="W9" t="n">
        <v>0</v>
      </c>
      <c r="X9" t="n">
        <v>717490484</v>
      </c>
      <c r="Y9">
        <f>(AT9*ROUND(5,7))</f>
        <v/>
      </c>
      <c r="AA9" t="n">
        <v>0</v>
      </c>
      <c r="AB9" t="n">
        <v>0</v>
      </c>
      <c r="AC9" t="n">
        <v>0</v>
      </c>
      <c r="AD9" t="n">
        <v>11.64</v>
      </c>
      <c r="AE9" t="n">
        <v>0</v>
      </c>
      <c r="AF9" t="n">
        <v>0</v>
      </c>
      <c r="AG9" t="n">
        <v>0</v>
      </c>
      <c r="AH9" t="n">
        <v>11.64</v>
      </c>
      <c r="AI9" t="n">
        <v>1</v>
      </c>
      <c r="AJ9" t="n">
        <v>1</v>
      </c>
      <c r="AK9" t="n">
        <v>1</v>
      </c>
      <c r="AL9" t="n">
        <v>1</v>
      </c>
      <c r="AM9" t="n">
        <v>-2</v>
      </c>
      <c r="AN9" t="n">
        <v>0</v>
      </c>
      <c r="AO9" t="n">
        <v>1</v>
      </c>
      <c r="AP9" t="n">
        <v>1</v>
      </c>
      <c r="AQ9" t="n">
        <v>0</v>
      </c>
      <c r="AR9" t="n">
        <v>0</v>
      </c>
      <c r="AS9" t="inlineStr"/>
      <c r="AT9" t="n">
        <v>5.01</v>
      </c>
      <c r="AU9" t="inlineStr">
        <is>
          <t>)*5</t>
        </is>
      </c>
      <c r="AV9" t="n">
        <v>1</v>
      </c>
      <c r="AW9" t="n">
        <v>2</v>
      </c>
      <c r="AX9" t="n">
        <v>78869279</v>
      </c>
      <c r="AY9" t="n">
        <v>1</v>
      </c>
      <c r="AZ9" t="n">
        <v>2048</v>
      </c>
      <c r="BA9" t="n">
        <v>8</v>
      </c>
      <c r="BB9" t="n">
        <v>0</v>
      </c>
      <c r="BC9" t="n">
        <v>0</v>
      </c>
      <c r="BD9" t="n">
        <v>0</v>
      </c>
      <c r="BE9" t="n">
        <v>0</v>
      </c>
      <c r="BF9" t="n">
        <v>0</v>
      </c>
      <c r="BG9" t="n">
        <v>0</v>
      </c>
      <c r="BH9" t="n">
        <v>0</v>
      </c>
      <c r="BI9" t="n">
        <v>0</v>
      </c>
      <c r="BJ9" t="n">
        <v>0</v>
      </c>
      <c r="BK9" t="n">
        <v>0</v>
      </c>
      <c r="BL9" t="n">
        <v>0</v>
      </c>
      <c r="BM9" t="n">
        <v>0</v>
      </c>
      <c r="BN9" t="n">
        <v>0</v>
      </c>
      <c r="BO9" t="n">
        <v>0</v>
      </c>
      <c r="BP9" t="n">
        <v>0</v>
      </c>
      <c r="BQ9" t="n">
        <v>0</v>
      </c>
      <c r="BR9" t="n">
        <v>0</v>
      </c>
      <c r="BS9" t="n">
        <v>0</v>
      </c>
      <c r="BT9" t="n">
        <v>0</v>
      </c>
      <c r="BU9" t="n">
        <v>0</v>
      </c>
      <c r="BV9" t="n">
        <v>0</v>
      </c>
      <c r="BW9" t="n">
        <v>0</v>
      </c>
      <c r="CU9">
        <f>ROUND(AT9*Source!I27*AH9*AL9,0)</f>
        <v/>
      </c>
      <c r="CV9">
        <f>ROUND(Y9*Source!I27,7)</f>
        <v/>
      </c>
      <c r="CW9" t="n">
        <v>0</v>
      </c>
      <c r="CX9">
        <f>ROUND(Y9*Source!I27,7)</f>
        <v/>
      </c>
      <c r="CY9">
        <f>AD9</f>
        <v/>
      </c>
      <c r="CZ9">
        <f>AH9</f>
        <v/>
      </c>
      <c r="DA9">
        <f>AL9</f>
        <v/>
      </c>
      <c r="DB9">
        <f>ROUND((ROUND(AT9*CZ9,2)*ROUND(5,7)),2)</f>
        <v/>
      </c>
      <c r="DC9">
        <f>ROUND((ROUND(AT9*AG9,2)*ROUND(5,7)),2)</f>
        <v/>
      </c>
      <c r="DD9" t="inlineStr"/>
      <c r="DE9" t="inlineStr"/>
      <c r="DF9">
        <f>ROUND(ROUND(AE9,0)*CX9,0)</f>
        <v/>
      </c>
      <c r="DG9">
        <f>ROUND(ROUND(AF9,0)*CX9,0)</f>
        <v/>
      </c>
      <c r="DH9">
        <f>ROUND(ROUND(AG9,0)*CX9,0)</f>
        <v/>
      </c>
      <c r="DI9">
        <f>ROUND(ROUND(AH9,0)*CX9,0)</f>
        <v/>
      </c>
      <c r="DJ9">
        <f>DI9</f>
        <v/>
      </c>
      <c r="DK9" t="n">
        <v>0</v>
      </c>
      <c r="DL9" t="inlineStr"/>
      <c r="DM9" t="n">
        <v>0</v>
      </c>
      <c r="DN9" t="inlineStr"/>
      <c r="DO9" t="n">
        <v>0</v>
      </c>
    </row>
    <row r="10">
      <c r="A10">
        <f>ROW(Source!A27)</f>
        <v/>
      </c>
      <c r="B10" t="n">
        <v>78869116</v>
      </c>
      <c r="C10" t="n">
        <v>78869272</v>
      </c>
      <c r="D10" t="n">
        <v>29172703</v>
      </c>
      <c r="E10" t="n">
        <v>1</v>
      </c>
      <c r="F10" t="n">
        <v>1</v>
      </c>
      <c r="G10" t="n">
        <v>1</v>
      </c>
      <c r="H10" t="n">
        <v>2</v>
      </c>
      <c r="I10" t="inlineStr">
        <is>
          <t>042900</t>
        </is>
      </c>
      <c r="J10" t="inlineStr">
        <is>
          <t>ТСЭМ Московской обл., 042900, приказ Минстроя России №675/пр от 28.02.2017 № 264/пр</t>
        </is>
      </c>
      <c r="K1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0" t="n">
        <v>1368</v>
      </c>
      <c r="N10" t="n">
        <v>1011</v>
      </c>
      <c r="O10" t="inlineStr">
        <is>
          <t>маш.-ч</t>
        </is>
      </c>
      <c r="P10" t="inlineStr">
        <is>
          <t>маш.-ч</t>
        </is>
      </c>
      <c r="Q10" t="n">
        <v>1</v>
      </c>
      <c r="W10" t="n">
        <v>0</v>
      </c>
      <c r="X10" t="n">
        <v>1695838894</v>
      </c>
      <c r="Y10">
        <f>(AT10*ROUND(5,7))</f>
        <v/>
      </c>
      <c r="AA10" t="n">
        <v>0</v>
      </c>
      <c r="AB10" t="n">
        <v>177.13</v>
      </c>
      <c r="AC10" t="n">
        <v>0</v>
      </c>
      <c r="AD10" t="n">
        <v>0</v>
      </c>
      <c r="AE10" t="n">
        <v>0</v>
      </c>
      <c r="AF10" t="n">
        <v>29.67</v>
      </c>
      <c r="AG10" t="n">
        <v>0</v>
      </c>
      <c r="AH10" t="n">
        <v>0</v>
      </c>
      <c r="AI10" t="n">
        <v>1</v>
      </c>
      <c r="AJ10" t="n">
        <v>5.97</v>
      </c>
      <c r="AK10" t="n">
        <v>52.25</v>
      </c>
      <c r="AL10" t="n">
        <v>1</v>
      </c>
      <c r="AM10" t="n">
        <v>2</v>
      </c>
      <c r="AN10" t="n">
        <v>0</v>
      </c>
      <c r="AO10" t="n">
        <v>1</v>
      </c>
      <c r="AP10" t="n">
        <v>1</v>
      </c>
      <c r="AQ10" t="n">
        <v>0</v>
      </c>
      <c r="AR10" t="n">
        <v>0</v>
      </c>
      <c r="AS10" t="inlineStr"/>
      <c r="AT10" t="n">
        <v>1.5</v>
      </c>
      <c r="AU10" t="inlineStr">
        <is>
          <t>)*5</t>
        </is>
      </c>
      <c r="AV10" t="n">
        <v>0</v>
      </c>
      <c r="AW10" t="n">
        <v>2</v>
      </c>
      <c r="AX10" t="n">
        <v>78869280</v>
      </c>
      <c r="AY10" t="n">
        <v>1</v>
      </c>
      <c r="AZ10" t="n">
        <v>0</v>
      </c>
      <c r="BA10" t="n">
        <v>9</v>
      </c>
      <c r="BB10" t="n">
        <v>0</v>
      </c>
      <c r="BC10" t="n">
        <v>0</v>
      </c>
      <c r="BD10" t="n">
        <v>0</v>
      </c>
      <c r="BE10" t="n">
        <v>0</v>
      </c>
      <c r="BF10" t="n">
        <v>0</v>
      </c>
      <c r="BG10" t="n">
        <v>0</v>
      </c>
      <c r="BH10" t="n">
        <v>0</v>
      </c>
      <c r="BI10" t="n">
        <v>0</v>
      </c>
      <c r="BJ10" t="n">
        <v>0</v>
      </c>
      <c r="BK10" t="n">
        <v>0</v>
      </c>
      <c r="BL10" t="n">
        <v>0</v>
      </c>
      <c r="BM10" t="n">
        <v>0</v>
      </c>
      <c r="BN10" t="n">
        <v>0</v>
      </c>
      <c r="BO10" t="n">
        <v>0</v>
      </c>
      <c r="BP10" t="n">
        <v>0</v>
      </c>
      <c r="BQ10" t="n">
        <v>0</v>
      </c>
      <c r="BR10" t="n">
        <v>0</v>
      </c>
      <c r="BS10" t="n">
        <v>0</v>
      </c>
      <c r="BT10" t="n">
        <v>0</v>
      </c>
      <c r="BU10" t="n">
        <v>0</v>
      </c>
      <c r="BV10" t="n">
        <v>0</v>
      </c>
      <c r="BW10" t="n">
        <v>0</v>
      </c>
      <c r="CV10" t="n">
        <v>0</v>
      </c>
      <c r="CW10">
        <f>ROUND(Y10*Source!I27*DO10,7)</f>
        <v/>
      </c>
      <c r="CX10">
        <f>ROUND(Y10*Source!I27,7)</f>
        <v/>
      </c>
      <c r="CY10">
        <f>AB10</f>
        <v/>
      </c>
      <c r="CZ10">
        <f>AF10</f>
        <v/>
      </c>
      <c r="DA10">
        <f>AJ10</f>
        <v/>
      </c>
      <c r="DB10">
        <f>ROUND((ROUND(AT10*CZ10,2)*ROUND(5,7)),2)</f>
        <v/>
      </c>
      <c r="DC10">
        <f>ROUND((ROUND(AT10*AG10,2)*ROUND(5,7)),2)</f>
        <v/>
      </c>
      <c r="DD10" t="inlineStr"/>
      <c r="DE10" t="inlineStr"/>
      <c r="DF10">
        <f>ROUND(ROUND(AE10,0)*CX10,0)</f>
        <v/>
      </c>
      <c r="DG10">
        <f>ROUND(ROUND(AF10*AJ10,0)*CX10,0)</f>
        <v/>
      </c>
      <c r="DH10">
        <f>ROUND(ROUND(AG10*AK10,0)*CX10,0)</f>
        <v/>
      </c>
      <c r="DI10">
        <f>ROUND(ROUND(AH10,0)*CX10,0)</f>
        <v/>
      </c>
      <c r="DJ10">
        <f>DG10</f>
        <v/>
      </c>
      <c r="DK10" t="n">
        <v>0</v>
      </c>
      <c r="DL10" t="inlineStr"/>
      <c r="DM10" t="n">
        <v>0</v>
      </c>
      <c r="DN10" t="inlineStr"/>
      <c r="DO10" t="n">
        <v>0</v>
      </c>
    </row>
    <row r="11">
      <c r="A11">
        <f>ROW(Source!A27)</f>
        <v/>
      </c>
      <c r="B11" t="n">
        <v>78869116</v>
      </c>
      <c r="C11" t="n">
        <v>78869272</v>
      </c>
      <c r="D11" t="n">
        <v>29110398</v>
      </c>
      <c r="E11" t="n">
        <v>1</v>
      </c>
      <c r="F11" t="n">
        <v>1</v>
      </c>
      <c r="G11" t="n">
        <v>1</v>
      </c>
      <c r="H11" t="n">
        <v>3</v>
      </c>
      <c r="I11" t="inlineStr">
        <is>
          <t>101-0388</t>
        </is>
      </c>
      <c r="J11" t="inlineStr">
        <is>
          <t>ТССЦ Московской обл., 101-0388, приказ Минстроя России №675/пр от 28.02.2017 № 254/пр</t>
        </is>
      </c>
      <c r="K11" t="inlineStr">
        <is>
          <t>Краски масляные земляные марки МА-0115 мумия, сурик железный</t>
        </is>
      </c>
      <c r="L11" t="n">
        <v>1348</v>
      </c>
      <c r="N11" t="n">
        <v>1009</v>
      </c>
      <c r="O11" t="inlineStr">
        <is>
          <t>т</t>
        </is>
      </c>
      <c r="P11" t="inlineStr">
        <is>
          <t>т</t>
        </is>
      </c>
      <c r="Q11" t="n">
        <v>1000</v>
      </c>
      <c r="W11" t="n">
        <v>0</v>
      </c>
      <c r="X11" t="n">
        <v>1625292450</v>
      </c>
      <c r="Y11">
        <f>(AT11*ROUND(5,7))</f>
        <v/>
      </c>
      <c r="AA11" t="n">
        <v>76804.47</v>
      </c>
      <c r="AB11" t="n">
        <v>0</v>
      </c>
      <c r="AC11" t="n">
        <v>0</v>
      </c>
      <c r="AD11" t="n">
        <v>0</v>
      </c>
      <c r="AE11" t="n">
        <v>15118.99</v>
      </c>
      <c r="AF11" t="n">
        <v>0</v>
      </c>
      <c r="AG11" t="n">
        <v>0</v>
      </c>
      <c r="AH11" t="n">
        <v>0</v>
      </c>
      <c r="AI11" t="n">
        <v>5.08</v>
      </c>
      <c r="AJ11" t="n">
        <v>1</v>
      </c>
      <c r="AK11" t="n">
        <v>1</v>
      </c>
      <c r="AL11" t="n">
        <v>1</v>
      </c>
      <c r="AM11" t="n">
        <v>2</v>
      </c>
      <c r="AN11" t="n">
        <v>0</v>
      </c>
      <c r="AO11" t="n">
        <v>1</v>
      </c>
      <c r="AP11" t="n">
        <v>1</v>
      </c>
      <c r="AQ11" t="n">
        <v>0</v>
      </c>
      <c r="AR11" t="n">
        <v>0</v>
      </c>
      <c r="AS11" t="inlineStr"/>
      <c r="AT11" t="n">
        <v>5e-05</v>
      </c>
      <c r="AU11" t="inlineStr">
        <is>
          <t>)*5</t>
        </is>
      </c>
      <c r="AV11" t="n">
        <v>0</v>
      </c>
      <c r="AW11" t="n">
        <v>2</v>
      </c>
      <c r="AX11" t="n">
        <v>78869281</v>
      </c>
      <c r="AY11" t="n">
        <v>1</v>
      </c>
      <c r="AZ11" t="n">
        <v>0</v>
      </c>
      <c r="BA11" t="n">
        <v>10</v>
      </c>
      <c r="BB11" t="n">
        <v>0</v>
      </c>
      <c r="BC11" t="n">
        <v>0</v>
      </c>
      <c r="BD11" t="n">
        <v>0</v>
      </c>
      <c r="BE11" t="n">
        <v>0</v>
      </c>
      <c r="BF11" t="n">
        <v>0</v>
      </c>
      <c r="BG11" t="n">
        <v>0</v>
      </c>
      <c r="BH11" t="n">
        <v>0</v>
      </c>
      <c r="BI11" t="n">
        <v>0</v>
      </c>
      <c r="BJ11" t="n">
        <v>0</v>
      </c>
      <c r="BK11" t="n">
        <v>0</v>
      </c>
      <c r="BL11" t="n">
        <v>0</v>
      </c>
      <c r="BM11" t="n">
        <v>0</v>
      </c>
      <c r="BN11" t="n">
        <v>0</v>
      </c>
      <c r="BO11" t="n">
        <v>0</v>
      </c>
      <c r="BP11" t="n">
        <v>0</v>
      </c>
      <c r="BQ11" t="n">
        <v>0</v>
      </c>
      <c r="BR11" t="n">
        <v>0</v>
      </c>
      <c r="BS11" t="n">
        <v>0</v>
      </c>
      <c r="BT11" t="n">
        <v>0</v>
      </c>
      <c r="BU11" t="n">
        <v>0</v>
      </c>
      <c r="BV11" t="n">
        <v>0</v>
      </c>
      <c r="BW11" t="n">
        <v>0</v>
      </c>
      <c r="CV11" t="n">
        <v>0</v>
      </c>
      <c r="CW11" t="n">
        <v>0</v>
      </c>
      <c r="CX11">
        <f>ROUND(Y11*Source!I27,7)</f>
        <v/>
      </c>
      <c r="CY11">
        <f>AA11</f>
        <v/>
      </c>
      <c r="CZ11">
        <f>AE11</f>
        <v/>
      </c>
      <c r="DA11">
        <f>AI11</f>
        <v/>
      </c>
      <c r="DB11">
        <f>ROUND((ROUND(AT11*CZ11,2)*ROUND(5,7)),2)</f>
        <v/>
      </c>
      <c r="DC11">
        <f>ROUND((ROUND(AT11*AG11,2)*ROUND(5,7)),2)</f>
        <v/>
      </c>
      <c r="DD11" t="inlineStr"/>
      <c r="DE11" t="inlineStr"/>
      <c r="DF11">
        <f>ROUND(ROUND(AE11*AI11,0)*CX11,0)</f>
        <v/>
      </c>
      <c r="DG11">
        <f>ROUND(ROUND(AF11,0)*CX11,0)</f>
        <v/>
      </c>
      <c r="DH11">
        <f>ROUND(ROUND(AG11,0)*CX11,0)</f>
        <v/>
      </c>
      <c r="DI11">
        <f>ROUND(ROUND(AH11,0)*CX11,0)</f>
        <v/>
      </c>
      <c r="DJ11">
        <f>DF11</f>
        <v/>
      </c>
      <c r="DK11" t="n">
        <v>0</v>
      </c>
      <c r="DL11" t="inlineStr"/>
      <c r="DM11" t="n">
        <v>0</v>
      </c>
      <c r="DN11" t="inlineStr"/>
      <c r="DO11" t="n">
        <v>0</v>
      </c>
    </row>
    <row r="12">
      <c r="A12">
        <f>ROW(Source!A27)</f>
        <v/>
      </c>
      <c r="B12" t="n">
        <v>78869116</v>
      </c>
      <c r="C12" t="n">
        <v>78869272</v>
      </c>
      <c r="D12" t="n">
        <v>29110573</v>
      </c>
      <c r="E12" t="n">
        <v>1</v>
      </c>
      <c r="F12" t="n">
        <v>1</v>
      </c>
      <c r="G12" t="n">
        <v>1</v>
      </c>
      <c r="H12" t="n">
        <v>3</v>
      </c>
      <c r="I12" t="inlineStr">
        <is>
          <t>101-0628</t>
        </is>
      </c>
      <c r="J12" t="inlineStr">
        <is>
          <t>ТССЦ Московской обл., 101-0628, приказ Минстроя России №675/пр от 28.02.2017 № 254/пр</t>
        </is>
      </c>
      <c r="K12" t="inlineStr">
        <is>
          <t>Олифа комбинированная, марки К-3</t>
        </is>
      </c>
      <c r="L12" t="n">
        <v>1348</v>
      </c>
      <c r="N12" t="n">
        <v>1009</v>
      </c>
      <c r="O12" t="inlineStr">
        <is>
          <t>т</t>
        </is>
      </c>
      <c r="P12" t="inlineStr">
        <is>
          <t>т</t>
        </is>
      </c>
      <c r="Q12" t="n">
        <v>1000</v>
      </c>
      <c r="W12" t="n">
        <v>0</v>
      </c>
      <c r="X12" t="n">
        <v>24062879</v>
      </c>
      <c r="Y12">
        <f>(AT12*ROUND(5,7))</f>
        <v/>
      </c>
      <c r="AA12" t="n">
        <v>87631.5</v>
      </c>
      <c r="AB12" t="n">
        <v>0</v>
      </c>
      <c r="AC12" t="n">
        <v>0</v>
      </c>
      <c r="AD12" t="n">
        <v>0</v>
      </c>
      <c r="AE12" t="n">
        <v>16950</v>
      </c>
      <c r="AF12" t="n">
        <v>0</v>
      </c>
      <c r="AG12" t="n">
        <v>0</v>
      </c>
      <c r="AH12" t="n">
        <v>0</v>
      </c>
      <c r="AI12" t="n">
        <v>5.17</v>
      </c>
      <c r="AJ12" t="n">
        <v>1</v>
      </c>
      <c r="AK12" t="n">
        <v>1</v>
      </c>
      <c r="AL12" t="n">
        <v>1</v>
      </c>
      <c r="AM12" t="n">
        <v>2</v>
      </c>
      <c r="AN12" t="n">
        <v>0</v>
      </c>
      <c r="AO12" t="n">
        <v>1</v>
      </c>
      <c r="AP12" t="n">
        <v>1</v>
      </c>
      <c r="AQ12" t="n">
        <v>0</v>
      </c>
      <c r="AR12" t="n">
        <v>0</v>
      </c>
      <c r="AS12" t="inlineStr"/>
      <c r="AT12" t="n">
        <v>2e-05</v>
      </c>
      <c r="AU12" t="inlineStr">
        <is>
          <t>)*5</t>
        </is>
      </c>
      <c r="AV12" t="n">
        <v>0</v>
      </c>
      <c r="AW12" t="n">
        <v>2</v>
      </c>
      <c r="AX12" t="n">
        <v>78869282</v>
      </c>
      <c r="AY12" t="n">
        <v>1</v>
      </c>
      <c r="AZ12" t="n">
        <v>0</v>
      </c>
      <c r="BA12" t="n">
        <v>11</v>
      </c>
      <c r="BB12" t="n">
        <v>0</v>
      </c>
      <c r="BC12" t="n">
        <v>0</v>
      </c>
      <c r="BD12" t="n">
        <v>0</v>
      </c>
      <c r="BE12" t="n">
        <v>0</v>
      </c>
      <c r="BF12" t="n">
        <v>0</v>
      </c>
      <c r="BG12" t="n">
        <v>0</v>
      </c>
      <c r="BH12" t="n">
        <v>0</v>
      </c>
      <c r="BI12" t="n">
        <v>0</v>
      </c>
      <c r="BJ12" t="n">
        <v>0</v>
      </c>
      <c r="BK12" t="n">
        <v>0</v>
      </c>
      <c r="BL12" t="n">
        <v>0</v>
      </c>
      <c r="BM12" t="n">
        <v>0</v>
      </c>
      <c r="BN12" t="n">
        <v>0</v>
      </c>
      <c r="BO12" t="n">
        <v>0</v>
      </c>
      <c r="BP12" t="n">
        <v>0</v>
      </c>
      <c r="BQ12" t="n">
        <v>0</v>
      </c>
      <c r="BR12" t="n">
        <v>0</v>
      </c>
      <c r="BS12" t="n">
        <v>0</v>
      </c>
      <c r="BT12" t="n">
        <v>0</v>
      </c>
      <c r="BU12" t="n">
        <v>0</v>
      </c>
      <c r="BV12" t="n">
        <v>0</v>
      </c>
      <c r="BW12" t="n">
        <v>0</v>
      </c>
      <c r="CV12" t="n">
        <v>0</v>
      </c>
      <c r="CW12" t="n">
        <v>0</v>
      </c>
      <c r="CX12">
        <f>ROUND(Y12*Source!I27,7)</f>
        <v/>
      </c>
      <c r="CY12">
        <f>AA12</f>
        <v/>
      </c>
      <c r="CZ12">
        <f>AE12</f>
        <v/>
      </c>
      <c r="DA12">
        <f>AI12</f>
        <v/>
      </c>
      <c r="DB12">
        <f>ROUND((ROUND(AT12*CZ12,2)*ROUND(5,7)),2)</f>
        <v/>
      </c>
      <c r="DC12">
        <f>ROUND((ROUND(AT12*AG12,2)*ROUND(5,7)),2)</f>
        <v/>
      </c>
      <c r="DD12" t="inlineStr"/>
      <c r="DE12" t="inlineStr"/>
      <c r="DF12">
        <f>ROUND(ROUND(AE12*AI12,0)*CX12,0)</f>
        <v/>
      </c>
      <c r="DG12">
        <f>ROUND(ROUND(AF12,0)*CX12,0)</f>
        <v/>
      </c>
      <c r="DH12">
        <f>ROUND(ROUND(AG12,0)*CX12,0)</f>
        <v/>
      </c>
      <c r="DI12">
        <f>ROUND(ROUND(AH12,0)*CX12,0)</f>
        <v/>
      </c>
      <c r="DJ12">
        <f>DF12</f>
        <v/>
      </c>
      <c r="DK12" t="n">
        <v>0</v>
      </c>
      <c r="DL12" t="inlineStr"/>
      <c r="DM12" t="n">
        <v>0</v>
      </c>
      <c r="DN12" t="inlineStr"/>
      <c r="DO12" t="n">
        <v>0</v>
      </c>
    </row>
    <row r="13">
      <c r="A13">
        <f>ROW(Source!A27)</f>
        <v/>
      </c>
      <c r="B13" t="n">
        <v>78869116</v>
      </c>
      <c r="C13" t="n">
        <v>78869272</v>
      </c>
      <c r="D13" t="n">
        <v>29107963</v>
      </c>
      <c r="E13" t="n">
        <v>1</v>
      </c>
      <c r="F13" t="n">
        <v>1</v>
      </c>
      <c r="G13" t="n">
        <v>1</v>
      </c>
      <c r="H13" t="n">
        <v>3</v>
      </c>
      <c r="I13" t="inlineStr">
        <is>
          <t>101-1669</t>
        </is>
      </c>
      <c r="J13" t="inlineStr">
        <is>
          <t>ТССЦ Московской обл., 101-1669, приказ Минстроя России №675/пр от 28.02.2017 № 254/пр</t>
        </is>
      </c>
      <c r="K13" t="inlineStr">
        <is>
          <t>Очес льняной</t>
        </is>
      </c>
      <c r="L13" t="n">
        <v>1346</v>
      </c>
      <c r="N13" t="n">
        <v>1009</v>
      </c>
      <c r="O13" t="inlineStr">
        <is>
          <t>кг</t>
        </is>
      </c>
      <c r="P13" t="inlineStr">
        <is>
          <t>кг</t>
        </is>
      </c>
      <c r="Q13" t="n">
        <v>1</v>
      </c>
      <c r="W13" t="n">
        <v>0</v>
      </c>
      <c r="X13" t="n">
        <v>-2113933962</v>
      </c>
      <c r="Y13">
        <f>(AT13*ROUND(5,7))</f>
        <v/>
      </c>
      <c r="AA13" t="n">
        <v>590.67</v>
      </c>
      <c r="AB13" t="n">
        <v>0</v>
      </c>
      <c r="AC13" t="n">
        <v>0</v>
      </c>
      <c r="AD13" t="n">
        <v>0</v>
      </c>
      <c r="AE13" t="n">
        <v>37.29</v>
      </c>
      <c r="AF13" t="n">
        <v>0</v>
      </c>
      <c r="AG13" t="n">
        <v>0</v>
      </c>
      <c r="AH13" t="n">
        <v>0</v>
      </c>
      <c r="AI13" t="n">
        <v>15.84</v>
      </c>
      <c r="AJ13" t="n">
        <v>1</v>
      </c>
      <c r="AK13" t="n">
        <v>1</v>
      </c>
      <c r="AL13" t="n">
        <v>1</v>
      </c>
      <c r="AM13" t="n">
        <v>2</v>
      </c>
      <c r="AN13" t="n">
        <v>0</v>
      </c>
      <c r="AO13" t="n">
        <v>1</v>
      </c>
      <c r="AP13" t="n">
        <v>1</v>
      </c>
      <c r="AQ13" t="n">
        <v>0</v>
      </c>
      <c r="AR13" t="n">
        <v>0</v>
      </c>
      <c r="AS13" t="inlineStr"/>
      <c r="AT13" t="n">
        <v>0.02</v>
      </c>
      <c r="AU13" t="inlineStr">
        <is>
          <t>)*5</t>
        </is>
      </c>
      <c r="AV13" t="n">
        <v>0</v>
      </c>
      <c r="AW13" t="n">
        <v>2</v>
      </c>
      <c r="AX13" t="n">
        <v>78869283</v>
      </c>
      <c r="AY13" t="n">
        <v>1</v>
      </c>
      <c r="AZ13" t="n">
        <v>0</v>
      </c>
      <c r="BA13" t="n">
        <v>12</v>
      </c>
      <c r="BB13" t="n">
        <v>0</v>
      </c>
      <c r="BC13" t="n">
        <v>0</v>
      </c>
      <c r="BD13" t="n">
        <v>0</v>
      </c>
      <c r="BE13" t="n">
        <v>0</v>
      </c>
      <c r="BF13" t="n">
        <v>0</v>
      </c>
      <c r="BG13" t="n">
        <v>0</v>
      </c>
      <c r="BH13" t="n">
        <v>0</v>
      </c>
      <c r="BI13" t="n">
        <v>0</v>
      </c>
      <c r="BJ13" t="n">
        <v>0</v>
      </c>
      <c r="BK13" t="n">
        <v>0</v>
      </c>
      <c r="BL13" t="n">
        <v>0</v>
      </c>
      <c r="BM13" t="n">
        <v>0</v>
      </c>
      <c r="BN13" t="n">
        <v>0</v>
      </c>
      <c r="BO13" t="n">
        <v>0</v>
      </c>
      <c r="BP13" t="n">
        <v>0</v>
      </c>
      <c r="BQ13" t="n">
        <v>0</v>
      </c>
      <c r="BR13" t="n">
        <v>0</v>
      </c>
      <c r="BS13" t="n">
        <v>0</v>
      </c>
      <c r="BT13" t="n">
        <v>0</v>
      </c>
      <c r="BU13" t="n">
        <v>0</v>
      </c>
      <c r="BV13" t="n">
        <v>0</v>
      </c>
      <c r="BW13" t="n">
        <v>0</v>
      </c>
      <c r="CV13" t="n">
        <v>0</v>
      </c>
      <c r="CW13" t="n">
        <v>0</v>
      </c>
      <c r="CX13">
        <f>ROUND(Y13*Source!I27,7)</f>
        <v/>
      </c>
      <c r="CY13">
        <f>AA13</f>
        <v/>
      </c>
      <c r="CZ13">
        <f>AE13</f>
        <v/>
      </c>
      <c r="DA13">
        <f>AI13</f>
        <v/>
      </c>
      <c r="DB13">
        <f>ROUND((ROUND(AT13*CZ13,2)*ROUND(5,7)),2)</f>
        <v/>
      </c>
      <c r="DC13">
        <f>ROUND((ROUND(AT13*AG13,2)*ROUND(5,7)),2)</f>
        <v/>
      </c>
      <c r="DD13" t="inlineStr"/>
      <c r="DE13" t="inlineStr"/>
      <c r="DF13">
        <f>ROUND(ROUND(AE13*AI13,0)*CX13,0)</f>
        <v/>
      </c>
      <c r="DG13">
        <f>ROUND(ROUND(AF13,0)*CX13,0)</f>
        <v/>
      </c>
      <c r="DH13">
        <f>ROUND(ROUND(AG13,0)*CX13,0)</f>
        <v/>
      </c>
      <c r="DI13">
        <f>ROUND(ROUND(AH13,0)*CX13,0)</f>
        <v/>
      </c>
      <c r="DJ13">
        <f>DF13</f>
        <v/>
      </c>
      <c r="DK13" t="n">
        <v>0</v>
      </c>
      <c r="DL13" t="inlineStr"/>
      <c r="DM13" t="n">
        <v>0</v>
      </c>
      <c r="DN13" t="inlineStr"/>
      <c r="DO13" t="n">
        <v>0</v>
      </c>
    </row>
    <row r="14">
      <c r="A14">
        <f>ROW(Source!A27)</f>
        <v/>
      </c>
      <c r="B14" t="n">
        <v>78869116</v>
      </c>
      <c r="C14" t="n">
        <v>78869272</v>
      </c>
      <c r="D14" t="n">
        <v>29150040</v>
      </c>
      <c r="E14" t="n">
        <v>1</v>
      </c>
      <c r="F14" t="n">
        <v>1</v>
      </c>
      <c r="G14" t="n">
        <v>1</v>
      </c>
      <c r="H14" t="n">
        <v>3</v>
      </c>
      <c r="I14" t="inlineStr">
        <is>
          <t>411-0001</t>
        </is>
      </c>
      <c r="J14" t="inlineStr">
        <is>
          <t>ТССЦ Московской обл., 411-0001, приказ Минстроя России №675/пр от 28.02.2017 № 257/пр</t>
        </is>
      </c>
      <c r="K14" t="inlineStr">
        <is>
          <t>Вода</t>
        </is>
      </c>
      <c r="L14" t="n">
        <v>1339</v>
      </c>
      <c r="N14" t="n">
        <v>1007</v>
      </c>
      <c r="O14" t="inlineStr">
        <is>
          <t>м3</t>
        </is>
      </c>
      <c r="P14" t="inlineStr">
        <is>
          <t>м3</t>
        </is>
      </c>
      <c r="Q14" t="n">
        <v>1</v>
      </c>
      <c r="W14" t="n">
        <v>0</v>
      </c>
      <c r="X14" t="n">
        <v>619799737</v>
      </c>
      <c r="Y14">
        <f>(AT14*ROUND(5,7))</f>
        <v/>
      </c>
      <c r="AA14" t="n">
        <v>31.28</v>
      </c>
      <c r="AB14" t="n">
        <v>0</v>
      </c>
      <c r="AC14" t="n">
        <v>0</v>
      </c>
      <c r="AD14" t="n">
        <v>0</v>
      </c>
      <c r="AE14" t="n">
        <v>2.44</v>
      </c>
      <c r="AF14" t="n">
        <v>0</v>
      </c>
      <c r="AG14" t="n">
        <v>0</v>
      </c>
      <c r="AH14" t="n">
        <v>0</v>
      </c>
      <c r="AI14" t="n">
        <v>12.82</v>
      </c>
      <c r="AJ14" t="n">
        <v>1</v>
      </c>
      <c r="AK14" t="n">
        <v>1</v>
      </c>
      <c r="AL14" t="n">
        <v>1</v>
      </c>
      <c r="AM14" t="n">
        <v>2</v>
      </c>
      <c r="AN14" t="n">
        <v>0</v>
      </c>
      <c r="AO14" t="n">
        <v>1</v>
      </c>
      <c r="AP14" t="n">
        <v>1</v>
      </c>
      <c r="AQ14" t="n">
        <v>0</v>
      </c>
      <c r="AR14" t="n">
        <v>0</v>
      </c>
      <c r="AS14" t="inlineStr"/>
      <c r="AT14" t="n">
        <v>1</v>
      </c>
      <c r="AU14" t="inlineStr">
        <is>
          <t>)*5</t>
        </is>
      </c>
      <c r="AV14" t="n">
        <v>0</v>
      </c>
      <c r="AW14" t="n">
        <v>2</v>
      </c>
      <c r="AX14" t="n">
        <v>78869284</v>
      </c>
      <c r="AY14" t="n">
        <v>1</v>
      </c>
      <c r="AZ14" t="n">
        <v>0</v>
      </c>
      <c r="BA14" t="n">
        <v>13</v>
      </c>
      <c r="BB14" t="n">
        <v>0</v>
      </c>
      <c r="BC14" t="n">
        <v>0</v>
      </c>
      <c r="BD14" t="n">
        <v>0</v>
      </c>
      <c r="BE14" t="n">
        <v>0</v>
      </c>
      <c r="BF14" t="n">
        <v>0</v>
      </c>
      <c r="BG14" t="n">
        <v>0</v>
      </c>
      <c r="BH14" t="n">
        <v>0</v>
      </c>
      <c r="BI14" t="n">
        <v>0</v>
      </c>
      <c r="BJ14" t="n">
        <v>0</v>
      </c>
      <c r="BK14" t="n">
        <v>0</v>
      </c>
      <c r="BL14" t="n">
        <v>0</v>
      </c>
      <c r="BM14" t="n">
        <v>0</v>
      </c>
      <c r="BN14" t="n">
        <v>0</v>
      </c>
      <c r="BO14" t="n">
        <v>0</v>
      </c>
      <c r="BP14" t="n">
        <v>0</v>
      </c>
      <c r="BQ14" t="n">
        <v>0</v>
      </c>
      <c r="BR14" t="n">
        <v>0</v>
      </c>
      <c r="BS14" t="n">
        <v>0</v>
      </c>
      <c r="BT14" t="n">
        <v>0</v>
      </c>
      <c r="BU14" t="n">
        <v>0</v>
      </c>
      <c r="BV14" t="n">
        <v>0</v>
      </c>
      <c r="BW14" t="n">
        <v>0</v>
      </c>
      <c r="CV14" t="n">
        <v>0</v>
      </c>
      <c r="CW14" t="n">
        <v>0</v>
      </c>
      <c r="CX14">
        <f>ROUND(Y14*Source!I27,7)</f>
        <v/>
      </c>
      <c r="CY14">
        <f>AA14</f>
        <v/>
      </c>
      <c r="CZ14">
        <f>AE14</f>
        <v/>
      </c>
      <c r="DA14">
        <f>AI14</f>
        <v/>
      </c>
      <c r="DB14">
        <f>ROUND((ROUND(AT14*CZ14,2)*ROUND(5,7)),2)</f>
        <v/>
      </c>
      <c r="DC14">
        <f>ROUND((ROUND(AT14*AG14,2)*ROUND(5,7)),2)</f>
        <v/>
      </c>
      <c r="DD14" t="inlineStr"/>
      <c r="DE14" t="inlineStr"/>
      <c r="DF14">
        <f>ROUND(ROUND(AE14*AI14,0)*CX14,0)</f>
        <v/>
      </c>
      <c r="DG14">
        <f>ROUND(ROUND(AF14,0)*CX14,0)</f>
        <v/>
      </c>
      <c r="DH14">
        <f>ROUND(ROUND(AG14,0)*CX14,0)</f>
        <v/>
      </c>
      <c r="DI14">
        <f>ROUND(ROUND(AH14,0)*CX14,0)</f>
        <v/>
      </c>
      <c r="DJ14">
        <f>DF14</f>
        <v/>
      </c>
      <c r="DK14" t="n">
        <v>0</v>
      </c>
      <c r="DL14" t="inlineStr"/>
      <c r="DM14" t="n">
        <v>0</v>
      </c>
      <c r="DN14" t="inlineStr"/>
      <c r="DO14" t="n">
        <v>0</v>
      </c>
    </row>
    <row r="15">
      <c r="A15">
        <f>ROW(Source!A66)</f>
        <v/>
      </c>
      <c r="B15" t="n">
        <v>78869116</v>
      </c>
      <c r="C15" t="n">
        <v>78869348</v>
      </c>
      <c r="D15" t="n">
        <v>18408291</v>
      </c>
      <c r="E15" t="n">
        <v>1</v>
      </c>
      <c r="F15" t="n">
        <v>1</v>
      </c>
      <c r="G15" t="n">
        <v>1</v>
      </c>
      <c r="H15" t="n">
        <v>1</v>
      </c>
      <c r="I15" t="inlineStr">
        <is>
          <t>1-1025-90</t>
        </is>
      </c>
      <c r="J15" t="inlineStr"/>
      <c r="K15" t="inlineStr">
        <is>
          <t>Рабочий строитель среднего разряда 2,5</t>
        </is>
      </c>
      <c r="L15" t="n">
        <v>1369</v>
      </c>
      <c r="N15" t="n">
        <v>1013</v>
      </c>
      <c r="O15" t="inlineStr">
        <is>
          <t>чел.-ч</t>
        </is>
      </c>
      <c r="P15" t="inlineStr">
        <is>
          <t>чел.-ч</t>
        </is>
      </c>
      <c r="Q15" t="n">
        <v>1</v>
      </c>
      <c r="W15" t="n">
        <v>0</v>
      </c>
      <c r="X15" t="n">
        <v>1933892413</v>
      </c>
      <c r="Y15">
        <f>AT15</f>
        <v/>
      </c>
      <c r="AA15" t="n">
        <v>0</v>
      </c>
      <c r="AB15" t="n">
        <v>0</v>
      </c>
      <c r="AC15" t="n">
        <v>0</v>
      </c>
      <c r="AD15" t="n">
        <v>8.17</v>
      </c>
      <c r="AE15" t="n">
        <v>0</v>
      </c>
      <c r="AF15" t="n">
        <v>0</v>
      </c>
      <c r="AG15" t="n">
        <v>0</v>
      </c>
      <c r="AH15" t="n">
        <v>8.17</v>
      </c>
      <c r="AI15" t="n">
        <v>1</v>
      </c>
      <c r="AJ15" t="n">
        <v>1</v>
      </c>
      <c r="AK15" t="n">
        <v>1</v>
      </c>
      <c r="AL15" t="n">
        <v>1</v>
      </c>
      <c r="AM15" t="n">
        <v>-2</v>
      </c>
      <c r="AN15" t="n">
        <v>0</v>
      </c>
      <c r="AO15" t="n">
        <v>1</v>
      </c>
      <c r="AP15" t="n">
        <v>1</v>
      </c>
      <c r="AQ15" t="n">
        <v>0</v>
      </c>
      <c r="AR15" t="n">
        <v>0</v>
      </c>
      <c r="AS15" t="inlineStr"/>
      <c r="AT15" t="n">
        <v>32.2</v>
      </c>
      <c r="AU15" t="inlineStr"/>
      <c r="AV15" t="n">
        <v>1</v>
      </c>
      <c r="AW15" t="n">
        <v>2</v>
      </c>
      <c r="AX15" t="n">
        <v>78869354</v>
      </c>
      <c r="AY15" t="n">
        <v>1</v>
      </c>
      <c r="AZ15" t="n">
        <v>0</v>
      </c>
      <c r="BA15" t="n">
        <v>14</v>
      </c>
      <c r="BB15" t="n">
        <v>0</v>
      </c>
      <c r="BC15" t="n">
        <v>0</v>
      </c>
      <c r="BD15" t="n">
        <v>0</v>
      </c>
      <c r="BE15" t="n">
        <v>0</v>
      </c>
      <c r="BF15" t="n">
        <v>0</v>
      </c>
      <c r="BG15" t="n">
        <v>0</v>
      </c>
      <c r="BH15" t="n">
        <v>0</v>
      </c>
      <c r="BI15" t="n">
        <v>0</v>
      </c>
      <c r="BJ15" t="n">
        <v>0</v>
      </c>
      <c r="BK15" t="n">
        <v>0</v>
      </c>
      <c r="BL15" t="n">
        <v>0</v>
      </c>
      <c r="BM15" t="n">
        <v>0</v>
      </c>
      <c r="BN15" t="n">
        <v>0</v>
      </c>
      <c r="BO15" t="n">
        <v>0</v>
      </c>
      <c r="BP15" t="n">
        <v>0</v>
      </c>
      <c r="BQ15" t="n">
        <v>0</v>
      </c>
      <c r="BR15" t="n">
        <v>0</v>
      </c>
      <c r="BS15" t="n">
        <v>0</v>
      </c>
      <c r="BT15" t="n">
        <v>0</v>
      </c>
      <c r="BU15" t="n">
        <v>0</v>
      </c>
      <c r="BV15" t="n">
        <v>0</v>
      </c>
      <c r="BW15" t="n">
        <v>0</v>
      </c>
      <c r="CU15">
        <f>ROUND(AT15*Source!I66*AH15*AL15,0)</f>
        <v/>
      </c>
      <c r="CV15">
        <f>ROUND(Y15*Source!I66,7)</f>
        <v/>
      </c>
      <c r="CW15" t="n">
        <v>0</v>
      </c>
      <c r="CX15">
        <f>ROUND(Y15*Source!I66,7)</f>
        <v/>
      </c>
      <c r="CY15">
        <f>AD15</f>
        <v/>
      </c>
      <c r="CZ15">
        <f>AH15</f>
        <v/>
      </c>
      <c r="DA15">
        <f>AL15</f>
        <v/>
      </c>
      <c r="DB15">
        <f>ROUND(ROUND(AT15*CZ15,2),2)</f>
        <v/>
      </c>
      <c r="DC15">
        <f>ROUND(ROUND(AT15*AG15,2),2)</f>
        <v/>
      </c>
      <c r="DD15" t="inlineStr"/>
      <c r="DE15" t="inlineStr"/>
      <c r="DF15">
        <f>ROUND(ROUND(AE15,0)*CX15,0)</f>
        <v/>
      </c>
      <c r="DG15">
        <f>ROUND(ROUND(AF15,0)*CX15,0)</f>
        <v/>
      </c>
      <c r="DH15">
        <f>ROUND(ROUND(AG15,0)*CX15,0)</f>
        <v/>
      </c>
      <c r="DI15">
        <f>ROUND(ROUND(AH15,0)*CX15,0)</f>
        <v/>
      </c>
      <c r="DJ15">
        <f>DI15</f>
        <v/>
      </c>
      <c r="DK15" t="n">
        <v>0</v>
      </c>
      <c r="DL15" t="inlineStr"/>
      <c r="DM15" t="n">
        <v>0</v>
      </c>
      <c r="DN15" t="inlineStr"/>
      <c r="DO15" t="n">
        <v>0</v>
      </c>
    </row>
    <row r="16">
      <c r="A16">
        <f>ROW(Source!A66)</f>
        <v/>
      </c>
      <c r="B16" t="n">
        <v>78869116</v>
      </c>
      <c r="C16" t="n">
        <v>78869348</v>
      </c>
      <c r="D16" t="n">
        <v>29174913</v>
      </c>
      <c r="E16" t="n">
        <v>1</v>
      </c>
      <c r="F16" t="n">
        <v>1</v>
      </c>
      <c r="G16" t="n">
        <v>1</v>
      </c>
      <c r="H16" t="n">
        <v>2</v>
      </c>
      <c r="I16" t="inlineStr">
        <is>
          <t>400001</t>
        </is>
      </c>
      <c r="J16" t="inlineStr">
        <is>
          <t>ТСЭМ Московской обл., 400001, приказ Минстроя России №675/пр от 28.02.2017 № 264/пр</t>
        </is>
      </c>
      <c r="K16" t="inlineStr">
        <is>
          <t>Автомобили бортовые, грузоподъемность до 5 т</t>
        </is>
      </c>
      <c r="L16" t="n">
        <v>1368</v>
      </c>
      <c r="N16" t="n">
        <v>1011</v>
      </c>
      <c r="O16" t="inlineStr">
        <is>
          <t>маш.-ч</t>
        </is>
      </c>
      <c r="P16" t="inlineStr">
        <is>
          <t>маш.-ч</t>
        </is>
      </c>
      <c r="Q16" t="n">
        <v>1</v>
      </c>
      <c r="W16" t="n">
        <v>0</v>
      </c>
      <c r="X16" t="n">
        <v>1230759911</v>
      </c>
      <c r="Y16">
        <f>AT16</f>
        <v/>
      </c>
      <c r="AA16" t="n">
        <v>0</v>
      </c>
      <c r="AB16" t="n">
        <v>2177.51</v>
      </c>
      <c r="AC16" t="n">
        <v>606.1</v>
      </c>
      <c r="AD16" t="n">
        <v>0</v>
      </c>
      <c r="AE16" t="n">
        <v>0</v>
      </c>
      <c r="AF16" t="n">
        <v>87.17</v>
      </c>
      <c r="AG16" t="n">
        <v>11.6</v>
      </c>
      <c r="AH16" t="n">
        <v>0</v>
      </c>
      <c r="AI16" t="n">
        <v>1</v>
      </c>
      <c r="AJ16" t="n">
        <v>24.98</v>
      </c>
      <c r="AK16" t="n">
        <v>52.25</v>
      </c>
      <c r="AL16" t="n">
        <v>1</v>
      </c>
      <c r="AM16" t="n">
        <v>2</v>
      </c>
      <c r="AN16" t="n">
        <v>0</v>
      </c>
      <c r="AO16" t="n">
        <v>1</v>
      </c>
      <c r="AP16" t="n">
        <v>1</v>
      </c>
      <c r="AQ16" t="n">
        <v>0</v>
      </c>
      <c r="AR16" t="n">
        <v>0</v>
      </c>
      <c r="AS16" t="inlineStr"/>
      <c r="AT16" t="n">
        <v>0.01</v>
      </c>
      <c r="AU16" t="inlineStr"/>
      <c r="AV16" t="n">
        <v>0</v>
      </c>
      <c r="AW16" t="n">
        <v>2</v>
      </c>
      <c r="AX16" t="n">
        <v>78869355</v>
      </c>
      <c r="AY16" t="n">
        <v>1</v>
      </c>
      <c r="AZ16" t="n">
        <v>0</v>
      </c>
      <c r="BA16" t="n">
        <v>15</v>
      </c>
      <c r="BB16" t="n">
        <v>0</v>
      </c>
      <c r="BC16" t="n">
        <v>0</v>
      </c>
      <c r="BD16" t="n">
        <v>0</v>
      </c>
      <c r="BE16" t="n">
        <v>0</v>
      </c>
      <c r="BF16" t="n">
        <v>0</v>
      </c>
      <c r="BG16" t="n">
        <v>0</v>
      </c>
      <c r="BH16" t="n">
        <v>0</v>
      </c>
      <c r="BI16" t="n">
        <v>0</v>
      </c>
      <c r="BJ16" t="n">
        <v>0</v>
      </c>
      <c r="BK16" t="n">
        <v>0</v>
      </c>
      <c r="BL16" t="n">
        <v>0</v>
      </c>
      <c r="BM16" t="n">
        <v>0</v>
      </c>
      <c r="BN16" t="n">
        <v>0</v>
      </c>
      <c r="BO16" t="n">
        <v>0</v>
      </c>
      <c r="BP16" t="n">
        <v>0</v>
      </c>
      <c r="BQ16" t="n">
        <v>0</v>
      </c>
      <c r="BR16" t="n">
        <v>0</v>
      </c>
      <c r="BS16" t="n">
        <v>0</v>
      </c>
      <c r="BT16" t="n">
        <v>0</v>
      </c>
      <c r="BU16" t="n">
        <v>0</v>
      </c>
      <c r="BV16" t="n">
        <v>0</v>
      </c>
      <c r="BW16" t="n">
        <v>0</v>
      </c>
      <c r="CV16" t="n">
        <v>0</v>
      </c>
      <c r="CW16">
        <f>ROUND(Y16*Source!I66*DO16,7)</f>
        <v/>
      </c>
      <c r="CX16">
        <f>ROUND(Y16*Source!I66,7)</f>
        <v/>
      </c>
      <c r="CY16">
        <f>AB16</f>
        <v/>
      </c>
      <c r="CZ16">
        <f>AF16</f>
        <v/>
      </c>
      <c r="DA16">
        <f>AJ16</f>
        <v/>
      </c>
      <c r="DB16">
        <f>ROUND(ROUND(AT16*CZ16,2),2)</f>
        <v/>
      </c>
      <c r="DC16">
        <f>ROUND(ROUND(AT16*AG16,2),2)</f>
        <v/>
      </c>
      <c r="DD16" t="inlineStr"/>
      <c r="DE16" t="inlineStr"/>
      <c r="DF16">
        <f>ROUND(ROUND(AE16,0)*CX16,0)</f>
        <v/>
      </c>
      <c r="DG16">
        <f>ROUND(ROUND(AF16*AJ16,0)*CX16,0)</f>
        <v/>
      </c>
      <c r="DH16">
        <f>ROUND(ROUND(AG16*AK16,0)*CX16,0)</f>
        <v/>
      </c>
      <c r="DI16">
        <f>ROUND(ROUND(AH16,0)*CX16,0)</f>
        <v/>
      </c>
      <c r="DJ16">
        <f>DG16</f>
        <v/>
      </c>
      <c r="DK16" t="n">
        <v>0</v>
      </c>
      <c r="DL16" t="inlineStr"/>
      <c r="DM16" t="n">
        <v>0</v>
      </c>
      <c r="DN16" t="inlineStr"/>
      <c r="DO16" t="n">
        <v>0</v>
      </c>
    </row>
    <row r="17">
      <c r="A17">
        <f>ROW(Source!A66)</f>
        <v/>
      </c>
      <c r="B17" t="n">
        <v>78869116</v>
      </c>
      <c r="C17" t="n">
        <v>78869348</v>
      </c>
      <c r="D17" t="n">
        <v>29110139</v>
      </c>
      <c r="E17" t="n">
        <v>1</v>
      </c>
      <c r="F17" t="n">
        <v>1</v>
      </c>
      <c r="G17" t="n">
        <v>1</v>
      </c>
      <c r="H17" t="n">
        <v>3</v>
      </c>
      <c r="I17" t="inlineStr">
        <is>
          <t>101-1703</t>
        </is>
      </c>
      <c r="J17" t="inlineStr">
        <is>
          <t>ТССЦ Московской обл., 101-1703, приказ Минстроя России №675/пр от 28.02.2017 № 254/пр</t>
        </is>
      </c>
      <c r="K17" t="inlineStr">
        <is>
          <t>Прокладки резиновые (пластина техническая прессованная)</t>
        </is>
      </c>
      <c r="L17" t="n">
        <v>1346</v>
      </c>
      <c r="N17" t="n">
        <v>1009</v>
      </c>
      <c r="O17" t="inlineStr">
        <is>
          <t>кг</t>
        </is>
      </c>
      <c r="P17" t="inlineStr">
        <is>
          <t>кг</t>
        </is>
      </c>
      <c r="Q17" t="n">
        <v>1</v>
      </c>
      <c r="W17" t="n">
        <v>0</v>
      </c>
      <c r="X17" t="n">
        <v>-1947909329</v>
      </c>
      <c r="Y17">
        <f>AT17</f>
        <v/>
      </c>
      <c r="AA17" t="n">
        <v>341.04</v>
      </c>
      <c r="AB17" t="n">
        <v>0</v>
      </c>
      <c r="AC17" t="n">
        <v>0</v>
      </c>
      <c r="AD17" t="n">
        <v>0</v>
      </c>
      <c r="AE17" t="n">
        <v>23.09</v>
      </c>
      <c r="AF17" t="n">
        <v>0</v>
      </c>
      <c r="AG17" t="n">
        <v>0</v>
      </c>
      <c r="AH17" t="n">
        <v>0</v>
      </c>
      <c r="AI17" t="n">
        <v>14.77</v>
      </c>
      <c r="AJ17" t="n">
        <v>1</v>
      </c>
      <c r="AK17" t="n">
        <v>1</v>
      </c>
      <c r="AL17" t="n">
        <v>1</v>
      </c>
      <c r="AM17" t="n">
        <v>2</v>
      </c>
      <c r="AN17" t="n">
        <v>0</v>
      </c>
      <c r="AO17" t="n">
        <v>1</v>
      </c>
      <c r="AP17" t="n">
        <v>1</v>
      </c>
      <c r="AQ17" t="n">
        <v>0</v>
      </c>
      <c r="AR17" t="n">
        <v>0</v>
      </c>
      <c r="AS17" t="inlineStr"/>
      <c r="AT17" t="n">
        <v>2</v>
      </c>
      <c r="AU17" t="inlineStr"/>
      <c r="AV17" t="n">
        <v>0</v>
      </c>
      <c r="AW17" t="n">
        <v>2</v>
      </c>
      <c r="AX17" t="n">
        <v>78869356</v>
      </c>
      <c r="AY17" t="n">
        <v>1</v>
      </c>
      <c r="AZ17" t="n">
        <v>0</v>
      </c>
      <c r="BA17" t="n">
        <v>16</v>
      </c>
      <c r="BB17" t="n">
        <v>0</v>
      </c>
      <c r="BC17" t="n">
        <v>0</v>
      </c>
      <c r="BD17" t="n">
        <v>0</v>
      </c>
      <c r="BE17" t="n">
        <v>0</v>
      </c>
      <c r="BF17" t="n">
        <v>0</v>
      </c>
      <c r="BG17" t="n">
        <v>0</v>
      </c>
      <c r="BH17" t="n">
        <v>0</v>
      </c>
      <c r="BI17" t="n">
        <v>0</v>
      </c>
      <c r="BJ17" t="n">
        <v>0</v>
      </c>
      <c r="BK17" t="n">
        <v>0</v>
      </c>
      <c r="BL17" t="n">
        <v>0</v>
      </c>
      <c r="BM17" t="n">
        <v>0</v>
      </c>
      <c r="BN17" t="n">
        <v>0</v>
      </c>
      <c r="BO17" t="n">
        <v>0</v>
      </c>
      <c r="BP17" t="n">
        <v>0</v>
      </c>
      <c r="BQ17" t="n">
        <v>0</v>
      </c>
      <c r="BR17" t="n">
        <v>0</v>
      </c>
      <c r="BS17" t="n">
        <v>0</v>
      </c>
      <c r="BT17" t="n">
        <v>0</v>
      </c>
      <c r="BU17" t="n">
        <v>0</v>
      </c>
      <c r="BV17" t="n">
        <v>0</v>
      </c>
      <c r="BW17" t="n">
        <v>0</v>
      </c>
      <c r="CV17" t="n">
        <v>0</v>
      </c>
      <c r="CW17" t="n">
        <v>0</v>
      </c>
      <c r="CX17">
        <f>ROUND(Y17*Source!I66,7)</f>
        <v/>
      </c>
      <c r="CY17">
        <f>AA17</f>
        <v/>
      </c>
      <c r="CZ17">
        <f>AE17</f>
        <v/>
      </c>
      <c r="DA17">
        <f>AI17</f>
        <v/>
      </c>
      <c r="DB17">
        <f>ROUND(ROUND(AT17*CZ17,2),2)</f>
        <v/>
      </c>
      <c r="DC17">
        <f>ROUND(ROUND(AT17*AG17,2),2)</f>
        <v/>
      </c>
      <c r="DD17" t="inlineStr"/>
      <c r="DE17" t="inlineStr"/>
      <c r="DF17">
        <f>ROUND(ROUND(AE17*AI17,0)*CX17,0)</f>
        <v/>
      </c>
      <c r="DG17">
        <f>ROUND(ROUND(AF17,0)*CX17,0)</f>
        <v/>
      </c>
      <c r="DH17">
        <f>ROUND(ROUND(AG17,0)*CX17,0)</f>
        <v/>
      </c>
      <c r="DI17">
        <f>ROUND(ROUND(AH17,0)*CX17,0)</f>
        <v/>
      </c>
      <c r="DJ17">
        <f>DF17</f>
        <v/>
      </c>
      <c r="DK17" t="n">
        <v>0</v>
      </c>
      <c r="DL17" t="inlineStr"/>
      <c r="DM17" t="n">
        <v>0</v>
      </c>
      <c r="DN17" t="inlineStr"/>
      <c r="DO17" t="n">
        <v>0</v>
      </c>
    </row>
    <row r="18">
      <c r="A18">
        <f>ROW(Source!A66)</f>
        <v/>
      </c>
      <c r="B18" t="n">
        <v>78869116</v>
      </c>
      <c r="C18" t="n">
        <v>78869348</v>
      </c>
      <c r="D18" t="n">
        <v>29114240</v>
      </c>
      <c r="E18" t="n">
        <v>1</v>
      </c>
      <c r="F18" t="n">
        <v>1</v>
      </c>
      <c r="G18" t="n">
        <v>1</v>
      </c>
      <c r="H18" t="n">
        <v>3</v>
      </c>
      <c r="I18" t="inlineStr">
        <is>
          <t>101-2576</t>
        </is>
      </c>
      <c r="J18" t="inlineStr">
        <is>
          <t>ТССЦ Московской обл., 101-2576, приказ Минстроя России №675/пр от 28.02.2017 № 254/пр</t>
        </is>
      </c>
      <c r="K18" t="inlineStr">
        <is>
          <t>Болты с гайками и шайбами для санитарно-технических работ диаметром 16 мм</t>
        </is>
      </c>
      <c r="L18" t="n">
        <v>1348</v>
      </c>
      <c r="N18" t="n">
        <v>1009</v>
      </c>
      <c r="O18" t="inlineStr">
        <is>
          <t>т</t>
        </is>
      </c>
      <c r="P18" t="inlineStr">
        <is>
          <t>т</t>
        </is>
      </c>
      <c r="Q18" t="n">
        <v>1000</v>
      </c>
      <c r="W18" t="n">
        <v>0</v>
      </c>
      <c r="X18" t="n">
        <v>-1701539228</v>
      </c>
      <c r="Y18">
        <f>AT18</f>
        <v/>
      </c>
      <c r="AA18" t="n">
        <v>145037.4</v>
      </c>
      <c r="AB18" t="n">
        <v>0</v>
      </c>
      <c r="AC18" t="n">
        <v>0</v>
      </c>
      <c r="AD18" t="n">
        <v>0</v>
      </c>
      <c r="AE18" t="n">
        <v>14830</v>
      </c>
      <c r="AF18" t="n">
        <v>0</v>
      </c>
      <c r="AG18" t="n">
        <v>0</v>
      </c>
      <c r="AH18" t="n">
        <v>0</v>
      </c>
      <c r="AI18" t="n">
        <v>9.779999999999999</v>
      </c>
      <c r="AJ18" t="n">
        <v>1</v>
      </c>
      <c r="AK18" t="n">
        <v>1</v>
      </c>
      <c r="AL18" t="n">
        <v>1</v>
      </c>
      <c r="AM18" t="n">
        <v>2</v>
      </c>
      <c r="AN18" t="n">
        <v>0</v>
      </c>
      <c r="AO18" t="n">
        <v>1</v>
      </c>
      <c r="AP18" t="n">
        <v>1</v>
      </c>
      <c r="AQ18" t="n">
        <v>0</v>
      </c>
      <c r="AR18" t="n">
        <v>0</v>
      </c>
      <c r="AS18" t="inlineStr"/>
      <c r="AT18" t="n">
        <v>0.005</v>
      </c>
      <c r="AU18" t="inlineStr"/>
      <c r="AV18" t="n">
        <v>0</v>
      </c>
      <c r="AW18" t="n">
        <v>2</v>
      </c>
      <c r="AX18" t="n">
        <v>78869357</v>
      </c>
      <c r="AY18" t="n">
        <v>1</v>
      </c>
      <c r="AZ18" t="n">
        <v>0</v>
      </c>
      <c r="BA18" t="n">
        <v>17</v>
      </c>
      <c r="BB18" t="n">
        <v>0</v>
      </c>
      <c r="BC18" t="n">
        <v>0</v>
      </c>
      <c r="BD18" t="n">
        <v>0</v>
      </c>
      <c r="BE18" t="n">
        <v>0</v>
      </c>
      <c r="BF18" t="n">
        <v>0</v>
      </c>
      <c r="BG18" t="n">
        <v>0</v>
      </c>
      <c r="BH18" t="n">
        <v>0</v>
      </c>
      <c r="BI18" t="n">
        <v>0</v>
      </c>
      <c r="BJ18" t="n">
        <v>0</v>
      </c>
      <c r="BK18" t="n">
        <v>0</v>
      </c>
      <c r="BL18" t="n">
        <v>0</v>
      </c>
      <c r="BM18" t="n">
        <v>0</v>
      </c>
      <c r="BN18" t="n">
        <v>0</v>
      </c>
      <c r="BO18" t="n">
        <v>0</v>
      </c>
      <c r="BP18" t="n">
        <v>0</v>
      </c>
      <c r="BQ18" t="n">
        <v>0</v>
      </c>
      <c r="BR18" t="n">
        <v>0</v>
      </c>
      <c r="BS18" t="n">
        <v>0</v>
      </c>
      <c r="BT18" t="n">
        <v>0</v>
      </c>
      <c r="BU18" t="n">
        <v>0</v>
      </c>
      <c r="BV18" t="n">
        <v>0</v>
      </c>
      <c r="BW18" t="n">
        <v>0</v>
      </c>
      <c r="CV18" t="n">
        <v>0</v>
      </c>
      <c r="CW18" t="n">
        <v>0</v>
      </c>
      <c r="CX18">
        <f>ROUND(Y18*Source!I66,7)</f>
        <v/>
      </c>
      <c r="CY18">
        <f>AA18</f>
        <v/>
      </c>
      <c r="CZ18">
        <f>AE18</f>
        <v/>
      </c>
      <c r="DA18">
        <f>AI18</f>
        <v/>
      </c>
      <c r="DB18">
        <f>ROUND(ROUND(AT18*CZ18,2),2)</f>
        <v/>
      </c>
      <c r="DC18">
        <f>ROUND(ROUND(AT18*AG18,2),2)</f>
        <v/>
      </c>
      <c r="DD18" t="inlineStr"/>
      <c r="DE18" t="inlineStr"/>
      <c r="DF18">
        <f>ROUND(ROUND(AE18*AI18,0)*CX18,0)</f>
        <v/>
      </c>
      <c r="DG18">
        <f>ROUND(ROUND(AF18,0)*CX18,0)</f>
        <v/>
      </c>
      <c r="DH18">
        <f>ROUND(ROUND(AG18,0)*CX18,0)</f>
        <v/>
      </c>
      <c r="DI18">
        <f>ROUND(ROUND(AH18,0)*CX18,0)</f>
        <v/>
      </c>
      <c r="DJ18">
        <f>DF18</f>
        <v/>
      </c>
      <c r="DK18" t="n">
        <v>0</v>
      </c>
      <c r="DL18" t="inlineStr"/>
      <c r="DM18" t="n">
        <v>0</v>
      </c>
      <c r="DN18" t="inlineStr"/>
      <c r="DO18" t="n">
        <v>0</v>
      </c>
    </row>
    <row r="19">
      <c r="A19">
        <f>ROW(Source!A66)</f>
        <v/>
      </c>
      <c r="B19" t="n">
        <v>78869116</v>
      </c>
      <c r="C19" t="n">
        <v>78869348</v>
      </c>
      <c r="D19" t="n">
        <v>29150040</v>
      </c>
      <c r="E19" t="n">
        <v>1</v>
      </c>
      <c r="F19" t="n">
        <v>1</v>
      </c>
      <c r="G19" t="n">
        <v>1</v>
      </c>
      <c r="H19" t="n">
        <v>3</v>
      </c>
      <c r="I19" t="inlineStr">
        <is>
          <t>411-0001</t>
        </is>
      </c>
      <c r="J19" t="inlineStr">
        <is>
          <t>ТССЦ Московской обл., 411-0001, приказ Минстроя России №675/пр от 28.02.2017 № 257/пр</t>
        </is>
      </c>
      <c r="K19" t="inlineStr">
        <is>
          <t>Вода</t>
        </is>
      </c>
      <c r="L19" t="n">
        <v>1339</v>
      </c>
      <c r="N19" t="n">
        <v>1007</v>
      </c>
      <c r="O19" t="inlineStr">
        <is>
          <t>м3</t>
        </is>
      </c>
      <c r="P19" t="inlineStr">
        <is>
          <t>м3</t>
        </is>
      </c>
      <c r="Q19" t="n">
        <v>1</v>
      </c>
      <c r="W19" t="n">
        <v>0</v>
      </c>
      <c r="X19" t="n">
        <v>619799737</v>
      </c>
      <c r="Y19">
        <f>AT19</f>
        <v/>
      </c>
      <c r="AA19" t="n">
        <v>31.28</v>
      </c>
      <c r="AB19" t="n">
        <v>0</v>
      </c>
      <c r="AC19" t="n">
        <v>0</v>
      </c>
      <c r="AD19" t="n">
        <v>0</v>
      </c>
      <c r="AE19" t="n">
        <v>2.44</v>
      </c>
      <c r="AF19" t="n">
        <v>0</v>
      </c>
      <c r="AG19" t="n">
        <v>0</v>
      </c>
      <c r="AH19" t="n">
        <v>0</v>
      </c>
      <c r="AI19" t="n">
        <v>12.82</v>
      </c>
      <c r="AJ19" t="n">
        <v>1</v>
      </c>
      <c r="AK19" t="n">
        <v>1</v>
      </c>
      <c r="AL19" t="n">
        <v>1</v>
      </c>
      <c r="AM19" t="n">
        <v>2</v>
      </c>
      <c r="AN19" t="n">
        <v>0</v>
      </c>
      <c r="AO19" t="n">
        <v>1</v>
      </c>
      <c r="AP19" t="n">
        <v>1</v>
      </c>
      <c r="AQ19" t="n">
        <v>0</v>
      </c>
      <c r="AR19" t="n">
        <v>0</v>
      </c>
      <c r="AS19" t="inlineStr"/>
      <c r="AT19" t="n">
        <v>7.8</v>
      </c>
      <c r="AU19" t="inlineStr"/>
      <c r="AV19" t="n">
        <v>0</v>
      </c>
      <c r="AW19" t="n">
        <v>2</v>
      </c>
      <c r="AX19" t="n">
        <v>78869358</v>
      </c>
      <c r="AY19" t="n">
        <v>1</v>
      </c>
      <c r="AZ19" t="n">
        <v>0</v>
      </c>
      <c r="BA19" t="n">
        <v>18</v>
      </c>
      <c r="BB19" t="n">
        <v>0</v>
      </c>
      <c r="BC19" t="n">
        <v>0</v>
      </c>
      <c r="BD19" t="n">
        <v>0</v>
      </c>
      <c r="BE19" t="n">
        <v>0</v>
      </c>
      <c r="BF19" t="n">
        <v>0</v>
      </c>
      <c r="BG19" t="n">
        <v>0</v>
      </c>
      <c r="BH19" t="n">
        <v>0</v>
      </c>
      <c r="BI19" t="n">
        <v>0</v>
      </c>
      <c r="BJ19" t="n">
        <v>0</v>
      </c>
      <c r="BK19" t="n">
        <v>0</v>
      </c>
      <c r="BL19" t="n">
        <v>0</v>
      </c>
      <c r="BM19" t="n">
        <v>0</v>
      </c>
      <c r="BN19" t="n">
        <v>0</v>
      </c>
      <c r="BO19" t="n">
        <v>0</v>
      </c>
      <c r="BP19" t="n">
        <v>0</v>
      </c>
      <c r="BQ19" t="n">
        <v>0</v>
      </c>
      <c r="BR19" t="n">
        <v>0</v>
      </c>
      <c r="BS19" t="n">
        <v>0</v>
      </c>
      <c r="BT19" t="n">
        <v>0</v>
      </c>
      <c r="BU19" t="n">
        <v>0</v>
      </c>
      <c r="BV19" t="n">
        <v>0</v>
      </c>
      <c r="BW19" t="n">
        <v>0</v>
      </c>
      <c r="CV19" t="n">
        <v>0</v>
      </c>
      <c r="CW19" t="n">
        <v>0</v>
      </c>
      <c r="CX19">
        <f>ROUND(Y19*Source!I66,7)</f>
        <v/>
      </c>
      <c r="CY19">
        <f>AA19</f>
        <v/>
      </c>
      <c r="CZ19">
        <f>AE19</f>
        <v/>
      </c>
      <c r="DA19">
        <f>AI19</f>
        <v/>
      </c>
      <c r="DB19">
        <f>ROUND(ROUND(AT19*CZ19,2),2)</f>
        <v/>
      </c>
      <c r="DC19">
        <f>ROUND(ROUND(AT19*AG19,2),2)</f>
        <v/>
      </c>
      <c r="DD19" t="inlineStr"/>
      <c r="DE19" t="inlineStr"/>
      <c r="DF19">
        <f>ROUND(ROUND(AE19*AI19,0)*CX19,0)</f>
        <v/>
      </c>
      <c r="DG19">
        <f>ROUND(ROUND(AF19,0)*CX19,0)</f>
        <v/>
      </c>
      <c r="DH19">
        <f>ROUND(ROUND(AG19,0)*CX19,0)</f>
        <v/>
      </c>
      <c r="DI19">
        <f>ROUND(ROUND(AH19,0)*CX19,0)</f>
        <v/>
      </c>
      <c r="DJ19">
        <f>DF19</f>
        <v/>
      </c>
      <c r="DK19" t="n">
        <v>0</v>
      </c>
      <c r="DL19" t="inlineStr"/>
      <c r="DM19" t="n">
        <v>0</v>
      </c>
      <c r="DN19" t="inlineStr"/>
      <c r="DO19" t="n">
        <v>0</v>
      </c>
    </row>
    <row r="20">
      <c r="A20">
        <f>ROW(Source!A67)</f>
        <v/>
      </c>
      <c r="B20" t="n">
        <v>78869116</v>
      </c>
      <c r="C20" t="n">
        <v>78869359</v>
      </c>
      <c r="D20" t="n">
        <v>18407150</v>
      </c>
      <c r="E20" t="n">
        <v>1</v>
      </c>
      <c r="F20" t="n">
        <v>1</v>
      </c>
      <c r="G20" t="n">
        <v>1</v>
      </c>
      <c r="H20" t="n">
        <v>1</v>
      </c>
      <c r="I20" t="inlineStr">
        <is>
          <t>1-1030-90</t>
        </is>
      </c>
      <c r="J20" t="inlineStr"/>
      <c r="K20" t="inlineStr">
        <is>
          <t>Рабочий строитель среднего разряда 3</t>
        </is>
      </c>
      <c r="L20" t="n">
        <v>1369</v>
      </c>
      <c r="N20" t="n">
        <v>1013</v>
      </c>
      <c r="O20" t="inlineStr">
        <is>
          <t>чел.-ч</t>
        </is>
      </c>
      <c r="P20" t="inlineStr">
        <is>
          <t>чел.-ч</t>
        </is>
      </c>
      <c r="Q20" t="n">
        <v>1</v>
      </c>
      <c r="W20" t="n">
        <v>0</v>
      </c>
      <c r="X20" t="n">
        <v>-931037793</v>
      </c>
      <c r="Y20">
        <f>AT20</f>
        <v/>
      </c>
      <c r="AA20" t="n">
        <v>0</v>
      </c>
      <c r="AB20" t="n">
        <v>0</v>
      </c>
      <c r="AC20" t="n">
        <v>0</v>
      </c>
      <c r="AD20" t="n">
        <v>8.529999999999999</v>
      </c>
      <c r="AE20" t="n">
        <v>0</v>
      </c>
      <c r="AF20" t="n">
        <v>0</v>
      </c>
      <c r="AG20" t="n">
        <v>0</v>
      </c>
      <c r="AH20" t="n">
        <v>8.529999999999999</v>
      </c>
      <c r="AI20" t="n">
        <v>1</v>
      </c>
      <c r="AJ20" t="n">
        <v>1</v>
      </c>
      <c r="AK20" t="n">
        <v>1</v>
      </c>
      <c r="AL20" t="n">
        <v>1</v>
      </c>
      <c r="AM20" t="n">
        <v>-2</v>
      </c>
      <c r="AN20" t="n">
        <v>0</v>
      </c>
      <c r="AO20" t="n">
        <v>1</v>
      </c>
      <c r="AP20" t="n">
        <v>0</v>
      </c>
      <c r="AQ20" t="n">
        <v>0</v>
      </c>
      <c r="AR20" t="n">
        <v>0</v>
      </c>
      <c r="AS20" t="inlineStr"/>
      <c r="AT20" t="n">
        <v>13.9</v>
      </c>
      <c r="AU20" t="inlineStr"/>
      <c r="AV20" t="n">
        <v>1</v>
      </c>
      <c r="AW20" t="n">
        <v>2</v>
      </c>
      <c r="AX20" t="n">
        <v>78869363</v>
      </c>
      <c r="AY20" t="n">
        <v>1</v>
      </c>
      <c r="AZ20" t="n">
        <v>0</v>
      </c>
      <c r="BA20" t="n">
        <v>19</v>
      </c>
      <c r="BB20" t="n">
        <v>0</v>
      </c>
      <c r="BC20" t="n">
        <v>0</v>
      </c>
      <c r="BD20" t="n">
        <v>0</v>
      </c>
      <c r="BE20" t="n">
        <v>0</v>
      </c>
      <c r="BF20" t="n">
        <v>0</v>
      </c>
      <c r="BG20" t="n">
        <v>0</v>
      </c>
      <c r="BH20" t="n">
        <v>0</v>
      </c>
      <c r="BI20" t="n">
        <v>0</v>
      </c>
      <c r="BJ20" t="n">
        <v>0</v>
      </c>
      <c r="BK20" t="n">
        <v>0</v>
      </c>
      <c r="BL20" t="n">
        <v>0</v>
      </c>
      <c r="BM20" t="n">
        <v>0</v>
      </c>
      <c r="BN20" t="n">
        <v>0</v>
      </c>
      <c r="BO20" t="n">
        <v>0</v>
      </c>
      <c r="BP20" t="n">
        <v>0</v>
      </c>
      <c r="BQ20" t="n">
        <v>0</v>
      </c>
      <c r="BR20" t="n">
        <v>0</v>
      </c>
      <c r="BS20" t="n">
        <v>0</v>
      </c>
      <c r="BT20" t="n">
        <v>0</v>
      </c>
      <c r="BU20" t="n">
        <v>0</v>
      </c>
      <c r="BV20" t="n">
        <v>0</v>
      </c>
      <c r="BW20" t="n">
        <v>0</v>
      </c>
      <c r="CU20">
        <f>ROUND(AT20*Source!I67*AH20*AL20,0)</f>
        <v/>
      </c>
      <c r="CV20">
        <f>ROUND(Y20*Source!I67,7)</f>
        <v/>
      </c>
      <c r="CW20" t="n">
        <v>0</v>
      </c>
      <c r="CX20">
        <f>ROUND(Y20*Source!I67,7)</f>
        <v/>
      </c>
      <c r="CY20">
        <f>AD20</f>
        <v/>
      </c>
      <c r="CZ20">
        <f>AH20</f>
        <v/>
      </c>
      <c r="DA20">
        <f>AL20</f>
        <v/>
      </c>
      <c r="DB20">
        <f>ROUND(ROUND(AT20*CZ20,2),2)</f>
        <v/>
      </c>
      <c r="DC20">
        <f>ROUND(ROUND(AT20*AG20,2),2)</f>
        <v/>
      </c>
      <c r="DD20" t="inlineStr"/>
      <c r="DE20" t="inlineStr"/>
      <c r="DF20">
        <f>ROUND(ROUND(AE20,0)*CX20,0)</f>
        <v/>
      </c>
      <c r="DG20">
        <f>ROUND(ROUND(AF20,0)*CX20,0)</f>
        <v/>
      </c>
      <c r="DH20">
        <f>ROUND(ROUND(AG20,0)*CX20,0)</f>
        <v/>
      </c>
      <c r="DI20">
        <f>ROUND(ROUND(AH20,0)*CX20,0)</f>
        <v/>
      </c>
      <c r="DJ20">
        <f>DI20</f>
        <v/>
      </c>
      <c r="DK20" t="n">
        <v>0</v>
      </c>
      <c r="DL20" t="inlineStr"/>
      <c r="DM20" t="n">
        <v>0</v>
      </c>
      <c r="DN20" t="inlineStr"/>
      <c r="DO20" t="n">
        <v>0</v>
      </c>
    </row>
    <row r="21">
      <c r="A21">
        <f>ROW(Source!A67)</f>
        <v/>
      </c>
      <c r="B21" t="n">
        <v>78869116</v>
      </c>
      <c r="C21" t="n">
        <v>78869359</v>
      </c>
      <c r="D21" t="n">
        <v>29169821</v>
      </c>
      <c r="E21" t="n">
        <v>1</v>
      </c>
      <c r="F21" t="n">
        <v>1</v>
      </c>
      <c r="G21" t="n">
        <v>1</v>
      </c>
      <c r="H21" t="n">
        <v>3</v>
      </c>
      <c r="I21" t="inlineStr">
        <is>
          <t>509-0696</t>
        </is>
      </c>
      <c r="J21" t="inlineStr">
        <is>
          <t>ТССЦ Московской обл., 509-0696, приказ Минстроя России №675/пр от 28.02.2017 № 258/пр</t>
        </is>
      </c>
      <c r="K21" t="inlineStr">
        <is>
          <t>Лампы люминесцентные ртутные низкого давления типа ЛБ, ЛД, ЛДЦ, ЛТВ, ЛБХ 20</t>
        </is>
      </c>
      <c r="L21" t="n">
        <v>1358</v>
      </c>
      <c r="N21" t="n">
        <v>1010</v>
      </c>
      <c r="O21" t="inlineStr">
        <is>
          <t>10 шт.</t>
        </is>
      </c>
      <c r="P21" t="inlineStr">
        <is>
          <t>10 шт.</t>
        </is>
      </c>
      <c r="Q21" t="n">
        <v>10</v>
      </c>
      <c r="W21" t="n">
        <v>0</v>
      </c>
      <c r="X21" t="n">
        <v>-1187244712</v>
      </c>
      <c r="Y21">
        <f>AT21</f>
        <v/>
      </c>
      <c r="AA21" t="n">
        <v>352.73</v>
      </c>
      <c r="AB21" t="n">
        <v>0</v>
      </c>
      <c r="AC21" t="n">
        <v>0</v>
      </c>
      <c r="AD21" t="n">
        <v>0</v>
      </c>
      <c r="AE21" t="n">
        <v>85.2</v>
      </c>
      <c r="AF21" t="n">
        <v>0</v>
      </c>
      <c r="AG21" t="n">
        <v>0</v>
      </c>
      <c r="AH21" t="n">
        <v>0</v>
      </c>
      <c r="AI21" t="n">
        <v>4.14</v>
      </c>
      <c r="AJ21" t="n">
        <v>1</v>
      </c>
      <c r="AK21" t="n">
        <v>1</v>
      </c>
      <c r="AL21" t="n">
        <v>1</v>
      </c>
      <c r="AM21" t="n">
        <v>2</v>
      </c>
      <c r="AN21" t="n">
        <v>0</v>
      </c>
      <c r="AO21" t="n">
        <v>1</v>
      </c>
      <c r="AP21" t="n">
        <v>0</v>
      </c>
      <c r="AQ21" t="n">
        <v>0</v>
      </c>
      <c r="AR21" t="n">
        <v>0</v>
      </c>
      <c r="AS21" t="inlineStr"/>
      <c r="AT21" t="n">
        <v>10</v>
      </c>
      <c r="AU21" t="inlineStr"/>
      <c r="AV21" t="n">
        <v>0</v>
      </c>
      <c r="AW21" t="n">
        <v>2</v>
      </c>
      <c r="AX21" t="n">
        <v>78869364</v>
      </c>
      <c r="AY21" t="n">
        <v>1</v>
      </c>
      <c r="AZ21" t="n">
        <v>0</v>
      </c>
      <c r="BA21" t="n">
        <v>20</v>
      </c>
      <c r="BB21" t="n">
        <v>0</v>
      </c>
      <c r="BC21" t="n">
        <v>0</v>
      </c>
      <c r="BD21" t="n">
        <v>0</v>
      </c>
      <c r="BE21" t="n">
        <v>0</v>
      </c>
      <c r="BF21" t="n">
        <v>0</v>
      </c>
      <c r="BG21" t="n">
        <v>0</v>
      </c>
      <c r="BH21" t="n">
        <v>0</v>
      </c>
      <c r="BI21" t="n">
        <v>0</v>
      </c>
      <c r="BJ21" t="n">
        <v>0</v>
      </c>
      <c r="BK21" t="n">
        <v>0</v>
      </c>
      <c r="BL21" t="n">
        <v>0</v>
      </c>
      <c r="BM21" t="n">
        <v>0</v>
      </c>
      <c r="BN21" t="n">
        <v>0</v>
      </c>
      <c r="BO21" t="n">
        <v>0</v>
      </c>
      <c r="BP21" t="n">
        <v>0</v>
      </c>
      <c r="BQ21" t="n">
        <v>0</v>
      </c>
      <c r="BR21" t="n">
        <v>0</v>
      </c>
      <c r="BS21" t="n">
        <v>0</v>
      </c>
      <c r="BT21" t="n">
        <v>0</v>
      </c>
      <c r="BU21" t="n">
        <v>0</v>
      </c>
      <c r="BV21" t="n">
        <v>0</v>
      </c>
      <c r="BW21" t="n">
        <v>0</v>
      </c>
      <c r="CV21" t="n">
        <v>0</v>
      </c>
      <c r="CW21" t="n">
        <v>0</v>
      </c>
      <c r="CX21">
        <f>ROUND(Y21*Source!I67,7)</f>
        <v/>
      </c>
      <c r="CY21">
        <f>AA21</f>
        <v/>
      </c>
      <c r="CZ21">
        <f>AE21</f>
        <v/>
      </c>
      <c r="DA21">
        <f>AI21</f>
        <v/>
      </c>
      <c r="DB21">
        <f>ROUND(ROUND(AT21*CZ21,2),2)</f>
        <v/>
      </c>
      <c r="DC21">
        <f>ROUND(ROUND(AT21*AG21,2),2)</f>
        <v/>
      </c>
      <c r="DD21" t="inlineStr"/>
      <c r="DE21" t="inlineStr"/>
      <c r="DF21">
        <f>ROUND(ROUND(AE21*AI21,0)*CX21,0)</f>
        <v/>
      </c>
      <c r="DG21">
        <f>ROUND(ROUND(AF21,0)*CX21,0)</f>
        <v/>
      </c>
      <c r="DH21">
        <f>ROUND(ROUND(AG21,0)*CX21,0)</f>
        <v/>
      </c>
      <c r="DI21">
        <f>ROUND(ROUND(AH21,0)*CX21,0)</f>
        <v/>
      </c>
      <c r="DJ21">
        <f>DF21</f>
        <v/>
      </c>
      <c r="DK21" t="n">
        <v>0</v>
      </c>
      <c r="DL21" t="inlineStr"/>
      <c r="DM21" t="n">
        <v>0</v>
      </c>
      <c r="DN21" t="inlineStr"/>
      <c r="DO21" t="n">
        <v>0</v>
      </c>
    </row>
    <row r="22">
      <c r="A22">
        <f>ROW(Source!A67)</f>
        <v/>
      </c>
      <c r="B22" t="n">
        <v>78869116</v>
      </c>
      <c r="C22" t="n">
        <v>78869359</v>
      </c>
      <c r="D22" t="n">
        <v>29169828</v>
      </c>
      <c r="E22" t="n">
        <v>1</v>
      </c>
      <c r="F22" t="n">
        <v>1</v>
      </c>
      <c r="G22" t="n">
        <v>1</v>
      </c>
      <c r="H22" t="n">
        <v>3</v>
      </c>
      <c r="I22" t="inlineStr">
        <is>
          <t>509-6744</t>
        </is>
      </c>
      <c r="J22" t="inlineStr">
        <is>
          <t>ТССЦ Московской обл., 509-6744, приказ Минстроя России №675/пр от 28.02.2017 № 258/пр</t>
        </is>
      </c>
      <c r="K22" t="inlineStr">
        <is>
          <t>Лампы люминесцентные компактные энергосберегающие с цоколем Е27 мощностью 55 Вт</t>
        </is>
      </c>
      <c r="L22" t="n">
        <v>1354</v>
      </c>
      <c r="N22" t="n">
        <v>1010</v>
      </c>
      <c r="O22" t="inlineStr">
        <is>
          <t>шт.</t>
        </is>
      </c>
      <c r="P22" t="inlineStr">
        <is>
          <t>шт.</t>
        </is>
      </c>
      <c r="Q22" t="n">
        <v>1</v>
      </c>
      <c r="W22" t="n">
        <v>0</v>
      </c>
      <c r="X22" t="n">
        <v>-228955380</v>
      </c>
      <c r="Y22">
        <f>AT22</f>
        <v/>
      </c>
      <c r="AA22" t="n">
        <v>237.77</v>
      </c>
      <c r="AB22" t="n">
        <v>0</v>
      </c>
      <c r="AC22" t="n">
        <v>0</v>
      </c>
      <c r="AD22" t="n">
        <v>0</v>
      </c>
      <c r="AE22" t="n">
        <v>140.69</v>
      </c>
      <c r="AF22" t="n">
        <v>0</v>
      </c>
      <c r="AG22" t="n">
        <v>0</v>
      </c>
      <c r="AH22" t="n">
        <v>0</v>
      </c>
      <c r="AI22" t="n">
        <v>1.69</v>
      </c>
      <c r="AJ22" t="n">
        <v>1</v>
      </c>
      <c r="AK22" t="n">
        <v>1</v>
      </c>
      <c r="AL22" t="n">
        <v>1</v>
      </c>
      <c r="AM22" t="n">
        <v>0</v>
      </c>
      <c r="AN22" t="n">
        <v>0</v>
      </c>
      <c r="AO22" t="n">
        <v>0</v>
      </c>
      <c r="AP22" t="n">
        <v>1</v>
      </c>
      <c r="AQ22" t="n">
        <v>0</v>
      </c>
      <c r="AR22" t="n">
        <v>0</v>
      </c>
      <c r="AS22" t="inlineStr"/>
      <c r="AT22" t="n">
        <v>100</v>
      </c>
      <c r="AU22" t="inlineStr"/>
      <c r="AV22" t="n">
        <v>0</v>
      </c>
      <c r="AW22" t="n">
        <v>1</v>
      </c>
      <c r="AX22" t="n">
        <v>-1</v>
      </c>
      <c r="AY22" t="n">
        <v>0</v>
      </c>
      <c r="AZ22" t="n">
        <v>0</v>
      </c>
      <c r="BA22" t="inlineStr"/>
      <c r="BB22" t="n">
        <v>0</v>
      </c>
      <c r="BC22" t="n">
        <v>0</v>
      </c>
      <c r="BD22" t="n">
        <v>0</v>
      </c>
      <c r="BE22" t="n">
        <v>0</v>
      </c>
      <c r="BF22" t="n">
        <v>0</v>
      </c>
      <c r="BG22" t="n">
        <v>0</v>
      </c>
      <c r="BH22" t="n">
        <v>0</v>
      </c>
      <c r="BI22" t="n">
        <v>0</v>
      </c>
      <c r="BJ22" t="n">
        <v>0</v>
      </c>
      <c r="BK22" t="n">
        <v>0</v>
      </c>
      <c r="BL22" t="n">
        <v>0</v>
      </c>
      <c r="BM22" t="n">
        <v>0</v>
      </c>
      <c r="BN22" t="n">
        <v>0</v>
      </c>
      <c r="BO22" t="n">
        <v>0</v>
      </c>
      <c r="BP22" t="n">
        <v>0</v>
      </c>
      <c r="BQ22" t="n">
        <v>0</v>
      </c>
      <c r="BR22" t="n">
        <v>0</v>
      </c>
      <c r="BS22" t="n">
        <v>0</v>
      </c>
      <c r="BT22" t="n">
        <v>0</v>
      </c>
      <c r="BU22" t="n">
        <v>0</v>
      </c>
      <c r="BV22" t="n">
        <v>0</v>
      </c>
      <c r="BW22" t="n">
        <v>0</v>
      </c>
      <c r="CV22" t="n">
        <v>0</v>
      </c>
      <c r="CW22" t="n">
        <v>0</v>
      </c>
      <c r="CX22">
        <f>ROUND(Y22*Source!I67,7)</f>
        <v/>
      </c>
      <c r="CY22">
        <f>AA22</f>
        <v/>
      </c>
      <c r="CZ22">
        <f>AE22</f>
        <v/>
      </c>
      <c r="DA22">
        <f>AI22</f>
        <v/>
      </c>
      <c r="DB22">
        <f>ROUND(ROUND(AT22*CZ22,2),2)</f>
        <v/>
      </c>
      <c r="DC22">
        <f>ROUND(ROUND(AT22*AG22,2),2)</f>
        <v/>
      </c>
      <c r="DD22" t="inlineStr"/>
      <c r="DE22" t="inlineStr"/>
      <c r="DF22">
        <f>ROUND(ROUND(AE22*AI22,0)*CX22,0)</f>
        <v/>
      </c>
      <c r="DG22">
        <f>ROUND(ROUND(AF22,0)*CX22,0)</f>
        <v/>
      </c>
      <c r="DH22">
        <f>ROUND(ROUND(AG22,0)*CX22,0)</f>
        <v/>
      </c>
      <c r="DI22">
        <f>ROUND(ROUND(AH22,0)*CX22,0)</f>
        <v/>
      </c>
      <c r="DJ22">
        <f>DF22</f>
        <v/>
      </c>
      <c r="DK22" t="n">
        <v>0</v>
      </c>
      <c r="DL22" t="inlineStr"/>
      <c r="DM22" t="n">
        <v>0</v>
      </c>
      <c r="DN22" t="inlineStr"/>
      <c r="DO22" t="n">
        <v>0</v>
      </c>
    </row>
    <row r="23">
      <c r="A23">
        <f>ROW(Source!A69)</f>
        <v/>
      </c>
      <c r="B23" t="n">
        <v>78869116</v>
      </c>
      <c r="C23" t="n">
        <v>78869366</v>
      </c>
      <c r="D23" t="n">
        <v>18409850</v>
      </c>
      <c r="E23" t="n">
        <v>1</v>
      </c>
      <c r="F23" t="n">
        <v>1</v>
      </c>
      <c r="G23" t="n">
        <v>1</v>
      </c>
      <c r="H23" t="n">
        <v>1</v>
      </c>
      <c r="I23" t="inlineStr">
        <is>
          <t>1-1035-90</t>
        </is>
      </c>
      <c r="J23" t="inlineStr"/>
      <c r="K23" t="inlineStr">
        <is>
          <t>Рабочий строитель среднего разряда 3,5</t>
        </is>
      </c>
      <c r="L23" t="n">
        <v>1369</v>
      </c>
      <c r="N23" t="n">
        <v>1013</v>
      </c>
      <c r="O23" t="inlineStr">
        <is>
          <t>чел.-ч</t>
        </is>
      </c>
      <c r="P23" t="inlineStr">
        <is>
          <t>чел.-ч</t>
        </is>
      </c>
      <c r="Q23" t="n">
        <v>1</v>
      </c>
      <c r="W23" t="n">
        <v>0</v>
      </c>
      <c r="X23" t="n">
        <v>855544366</v>
      </c>
      <c r="Y23">
        <f>AT23</f>
        <v/>
      </c>
      <c r="AA23" t="n">
        <v>0</v>
      </c>
      <c r="AB23" t="n">
        <v>0</v>
      </c>
      <c r="AC23" t="n">
        <v>0</v>
      </c>
      <c r="AD23" t="n">
        <v>9.07</v>
      </c>
      <c r="AE23" t="n">
        <v>0</v>
      </c>
      <c r="AF23" t="n">
        <v>0</v>
      </c>
      <c r="AG23" t="n">
        <v>0</v>
      </c>
      <c r="AH23" t="n">
        <v>9.07</v>
      </c>
      <c r="AI23" t="n">
        <v>1</v>
      </c>
      <c r="AJ23" t="n">
        <v>1</v>
      </c>
      <c r="AK23" t="n">
        <v>1</v>
      </c>
      <c r="AL23" t="n">
        <v>1</v>
      </c>
      <c r="AM23" t="n">
        <v>-2</v>
      </c>
      <c r="AN23" t="n">
        <v>0</v>
      </c>
      <c r="AO23" t="n">
        <v>1</v>
      </c>
      <c r="AP23" t="n">
        <v>1</v>
      </c>
      <c r="AQ23" t="n">
        <v>0</v>
      </c>
      <c r="AR23" t="n">
        <v>0</v>
      </c>
      <c r="AS23" t="inlineStr"/>
      <c r="AT23" t="n">
        <v>81</v>
      </c>
      <c r="AU23" t="inlineStr"/>
      <c r="AV23" t="n">
        <v>1</v>
      </c>
      <c r="AW23" t="n">
        <v>2</v>
      </c>
      <c r="AX23" t="n">
        <v>78869367</v>
      </c>
      <c r="AY23" t="n">
        <v>1</v>
      </c>
      <c r="AZ23" t="n">
        <v>0</v>
      </c>
      <c r="BA23" t="n">
        <v>21</v>
      </c>
      <c r="BB23" t="n">
        <v>0</v>
      </c>
      <c r="BC23" t="n">
        <v>0</v>
      </c>
      <c r="BD23" t="n">
        <v>0</v>
      </c>
      <c r="BE23" t="n">
        <v>0</v>
      </c>
      <c r="BF23" t="n">
        <v>0</v>
      </c>
      <c r="BG23" t="n">
        <v>0</v>
      </c>
      <c r="BH23" t="n">
        <v>0</v>
      </c>
      <c r="BI23" t="n">
        <v>0</v>
      </c>
      <c r="BJ23" t="n">
        <v>0</v>
      </c>
      <c r="BK23" t="n">
        <v>0</v>
      </c>
      <c r="BL23" t="n">
        <v>0</v>
      </c>
      <c r="BM23" t="n">
        <v>0</v>
      </c>
      <c r="BN23" t="n">
        <v>0</v>
      </c>
      <c r="BO23" t="n">
        <v>0</v>
      </c>
      <c r="BP23" t="n">
        <v>0</v>
      </c>
      <c r="BQ23" t="n">
        <v>0</v>
      </c>
      <c r="BR23" t="n">
        <v>0</v>
      </c>
      <c r="BS23" t="n">
        <v>0</v>
      </c>
      <c r="BT23" t="n">
        <v>0</v>
      </c>
      <c r="BU23" t="n">
        <v>0</v>
      </c>
      <c r="BV23" t="n">
        <v>0</v>
      </c>
      <c r="BW23" t="n">
        <v>0</v>
      </c>
      <c r="CU23">
        <f>ROUND(AT23*Source!I69*AH23*AL23,0)</f>
        <v/>
      </c>
      <c r="CV23">
        <f>ROUND(Y23*Source!I69,7)</f>
        <v/>
      </c>
      <c r="CW23" t="n">
        <v>0</v>
      </c>
      <c r="CX23">
        <f>ROUND(Y23*Source!I69,7)</f>
        <v/>
      </c>
      <c r="CY23">
        <f>AD23</f>
        <v/>
      </c>
      <c r="CZ23">
        <f>AH23</f>
        <v/>
      </c>
      <c r="DA23">
        <f>AL23</f>
        <v/>
      </c>
      <c r="DB23">
        <f>ROUND(ROUND(AT23*CZ23,2),2)</f>
        <v/>
      </c>
      <c r="DC23">
        <f>ROUND(ROUND(AT23*AG23,2),2)</f>
        <v/>
      </c>
      <c r="DD23" t="inlineStr"/>
      <c r="DE23" t="inlineStr"/>
      <c r="DF23">
        <f>ROUND(ROUND(AE23,0)*CX23,0)</f>
        <v/>
      </c>
      <c r="DG23">
        <f>ROUND(ROUND(AF23,0)*CX23,0)</f>
        <v/>
      </c>
      <c r="DH23">
        <f>ROUND(ROUND(AG23,0)*CX23,0)</f>
        <v/>
      </c>
      <c r="DI23">
        <f>ROUND(ROUND(AH23,0)*CX23,0)</f>
        <v/>
      </c>
      <c r="DJ23">
        <f>DI23</f>
        <v/>
      </c>
      <c r="DK23" t="n">
        <v>0</v>
      </c>
      <c r="DL23" t="inlineStr"/>
      <c r="DM23" t="n">
        <v>0</v>
      </c>
      <c r="DN23" t="inlineStr"/>
      <c r="DO23" t="n">
        <v>0</v>
      </c>
    </row>
    <row r="24">
      <c r="A24">
        <f>ROW(Source!A69)</f>
        <v/>
      </c>
      <c r="B24" t="n">
        <v>78869116</v>
      </c>
      <c r="C24" t="n">
        <v>78869366</v>
      </c>
      <c r="D24" t="n">
        <v>29174913</v>
      </c>
      <c r="E24" t="n">
        <v>1</v>
      </c>
      <c r="F24" t="n">
        <v>1</v>
      </c>
      <c r="G24" t="n">
        <v>1</v>
      </c>
      <c r="H24" t="n">
        <v>2</v>
      </c>
      <c r="I24" t="inlineStr">
        <is>
          <t>400001</t>
        </is>
      </c>
      <c r="J24" t="inlineStr">
        <is>
          <t>ТСЭМ Московской обл., 400001, приказ Минстроя России №675/пр от 28.02.2017 № 264/пр</t>
        </is>
      </c>
      <c r="K24" t="inlineStr">
        <is>
          <t>Автомобили бортовые, грузоподъемность до 5 т</t>
        </is>
      </c>
      <c r="L24" t="n">
        <v>1368</v>
      </c>
      <c r="N24" t="n">
        <v>1011</v>
      </c>
      <c r="O24" t="inlineStr">
        <is>
          <t>маш.-ч</t>
        </is>
      </c>
      <c r="P24" t="inlineStr">
        <is>
          <t>маш.-ч</t>
        </is>
      </c>
      <c r="Q24" t="n">
        <v>1</v>
      </c>
      <c r="W24" t="n">
        <v>0</v>
      </c>
      <c r="X24" t="n">
        <v>1230759911</v>
      </c>
      <c r="Y24">
        <f>AT24</f>
        <v/>
      </c>
      <c r="AA24" t="n">
        <v>0</v>
      </c>
      <c r="AB24" t="n">
        <v>2177.51</v>
      </c>
      <c r="AC24" t="n">
        <v>606.1</v>
      </c>
      <c r="AD24" t="n">
        <v>0</v>
      </c>
      <c r="AE24" t="n">
        <v>0</v>
      </c>
      <c r="AF24" t="n">
        <v>87.17</v>
      </c>
      <c r="AG24" t="n">
        <v>11.6</v>
      </c>
      <c r="AH24" t="n">
        <v>0</v>
      </c>
      <c r="AI24" t="n">
        <v>1</v>
      </c>
      <c r="AJ24" t="n">
        <v>24.98</v>
      </c>
      <c r="AK24" t="n">
        <v>52.25</v>
      </c>
      <c r="AL24" t="n">
        <v>1</v>
      </c>
      <c r="AM24" t="n">
        <v>2</v>
      </c>
      <c r="AN24" t="n">
        <v>0</v>
      </c>
      <c r="AO24" t="n">
        <v>1</v>
      </c>
      <c r="AP24" t="n">
        <v>1</v>
      </c>
      <c r="AQ24" t="n">
        <v>0</v>
      </c>
      <c r="AR24" t="n">
        <v>0</v>
      </c>
      <c r="AS24" t="inlineStr"/>
      <c r="AT24" t="n">
        <v>0.05</v>
      </c>
      <c r="AU24" t="inlineStr"/>
      <c r="AV24" t="n">
        <v>0</v>
      </c>
      <c r="AW24" t="n">
        <v>2</v>
      </c>
      <c r="AX24" t="n">
        <v>78869368</v>
      </c>
      <c r="AY24" t="n">
        <v>1</v>
      </c>
      <c r="AZ24" t="n">
        <v>0</v>
      </c>
      <c r="BA24" t="n">
        <v>22</v>
      </c>
      <c r="BB24" t="n">
        <v>0</v>
      </c>
      <c r="BC24" t="n">
        <v>0</v>
      </c>
      <c r="BD24" t="n">
        <v>0</v>
      </c>
      <c r="BE24" t="n">
        <v>0</v>
      </c>
      <c r="BF24" t="n">
        <v>0</v>
      </c>
      <c r="BG24" t="n">
        <v>0</v>
      </c>
      <c r="BH24" t="n">
        <v>0</v>
      </c>
      <c r="BI24" t="n">
        <v>0</v>
      </c>
      <c r="BJ24" t="n">
        <v>0</v>
      </c>
      <c r="BK24" t="n">
        <v>0</v>
      </c>
      <c r="BL24" t="n">
        <v>0</v>
      </c>
      <c r="BM24" t="n">
        <v>0</v>
      </c>
      <c r="BN24" t="n">
        <v>0</v>
      </c>
      <c r="BO24" t="n">
        <v>0</v>
      </c>
      <c r="BP24" t="n">
        <v>0</v>
      </c>
      <c r="BQ24" t="n">
        <v>0</v>
      </c>
      <c r="BR24" t="n">
        <v>0</v>
      </c>
      <c r="BS24" t="n">
        <v>0</v>
      </c>
      <c r="BT24" t="n">
        <v>0</v>
      </c>
      <c r="BU24" t="n">
        <v>0</v>
      </c>
      <c r="BV24" t="n">
        <v>0</v>
      </c>
      <c r="BW24" t="n">
        <v>0</v>
      </c>
      <c r="CV24" t="n">
        <v>0</v>
      </c>
      <c r="CW24">
        <f>ROUND(Y24*Source!I69*DO24,7)</f>
        <v/>
      </c>
      <c r="CX24">
        <f>ROUND(Y24*Source!I69,7)</f>
        <v/>
      </c>
      <c r="CY24">
        <f>AB24</f>
        <v/>
      </c>
      <c r="CZ24">
        <f>AF24</f>
        <v/>
      </c>
      <c r="DA24">
        <f>AJ24</f>
        <v/>
      </c>
      <c r="DB24">
        <f>ROUND(ROUND(AT24*CZ24,2),2)</f>
        <v/>
      </c>
      <c r="DC24">
        <f>ROUND(ROUND(AT24*AG24,2),2)</f>
        <v/>
      </c>
      <c r="DD24" t="inlineStr"/>
      <c r="DE24" t="inlineStr"/>
      <c r="DF24">
        <f>ROUND(ROUND(AE24,0)*CX24,0)</f>
        <v/>
      </c>
      <c r="DG24">
        <f>ROUND(ROUND(AF24*AJ24,0)*CX24,0)</f>
        <v/>
      </c>
      <c r="DH24">
        <f>ROUND(ROUND(AG24*AK24,0)*CX24,0)</f>
        <v/>
      </c>
      <c r="DI24">
        <f>ROUND(ROUND(AH24,0)*CX24,0)</f>
        <v/>
      </c>
      <c r="DJ24">
        <f>DG24</f>
        <v/>
      </c>
      <c r="DK24" t="n">
        <v>0</v>
      </c>
      <c r="DL24" t="inlineStr"/>
      <c r="DM24" t="n">
        <v>0</v>
      </c>
      <c r="DN24" t="inlineStr"/>
      <c r="DO24" t="n">
        <v>0</v>
      </c>
    </row>
    <row r="25">
      <c r="A25">
        <f>ROW(Source!A69)</f>
        <v/>
      </c>
      <c r="B25" t="n">
        <v>78869116</v>
      </c>
      <c r="C25" t="n">
        <v>78869366</v>
      </c>
      <c r="D25" t="n">
        <v>29110398</v>
      </c>
      <c r="E25" t="n">
        <v>1</v>
      </c>
      <c r="F25" t="n">
        <v>1</v>
      </c>
      <c r="G25" t="n">
        <v>1</v>
      </c>
      <c r="H25" t="n">
        <v>3</v>
      </c>
      <c r="I25" t="inlineStr">
        <is>
          <t>101-0388</t>
        </is>
      </c>
      <c r="J25" t="inlineStr">
        <is>
          <t>ТССЦ Московской обл., 101-0388, приказ Минстроя России №675/пр от 28.02.2017 № 254/пр</t>
        </is>
      </c>
      <c r="K25" t="inlineStr">
        <is>
          <t>Краски масляные земляные марки МА-0115 мумия, сурик железный</t>
        </is>
      </c>
      <c r="L25" t="n">
        <v>1348</v>
      </c>
      <c r="N25" t="n">
        <v>1009</v>
      </c>
      <c r="O25" t="inlineStr">
        <is>
          <t>т</t>
        </is>
      </c>
      <c r="P25" t="inlineStr">
        <is>
          <t>т</t>
        </is>
      </c>
      <c r="Q25" t="n">
        <v>1000</v>
      </c>
      <c r="W25" t="n">
        <v>0</v>
      </c>
      <c r="X25" t="n">
        <v>1625292450</v>
      </c>
      <c r="Y25">
        <f>AT25</f>
        <v/>
      </c>
      <c r="AA25" t="n">
        <v>76804.47</v>
      </c>
      <c r="AB25" t="n">
        <v>0</v>
      </c>
      <c r="AC25" t="n">
        <v>0</v>
      </c>
      <c r="AD25" t="n">
        <v>0</v>
      </c>
      <c r="AE25" t="n">
        <v>15118.99</v>
      </c>
      <c r="AF25" t="n">
        <v>0</v>
      </c>
      <c r="AG25" t="n">
        <v>0</v>
      </c>
      <c r="AH25" t="n">
        <v>0</v>
      </c>
      <c r="AI25" t="n">
        <v>5.08</v>
      </c>
      <c r="AJ25" t="n">
        <v>1</v>
      </c>
      <c r="AK25" t="n">
        <v>1</v>
      </c>
      <c r="AL25" t="n">
        <v>1</v>
      </c>
      <c r="AM25" t="n">
        <v>2</v>
      </c>
      <c r="AN25" t="n">
        <v>0</v>
      </c>
      <c r="AO25" t="n">
        <v>1</v>
      </c>
      <c r="AP25" t="n">
        <v>1</v>
      </c>
      <c r="AQ25" t="n">
        <v>0</v>
      </c>
      <c r="AR25" t="n">
        <v>0</v>
      </c>
      <c r="AS25" t="inlineStr"/>
      <c r="AT25" t="n">
        <v>0.0014</v>
      </c>
      <c r="AU25" t="inlineStr"/>
      <c r="AV25" t="n">
        <v>0</v>
      </c>
      <c r="AW25" t="n">
        <v>2</v>
      </c>
      <c r="AX25" t="n">
        <v>78869369</v>
      </c>
      <c r="AY25" t="n">
        <v>1</v>
      </c>
      <c r="AZ25" t="n">
        <v>0</v>
      </c>
      <c r="BA25" t="n">
        <v>23</v>
      </c>
      <c r="BB25" t="n">
        <v>0</v>
      </c>
      <c r="BC25" t="n">
        <v>0</v>
      </c>
      <c r="BD25" t="n">
        <v>0</v>
      </c>
      <c r="BE25" t="n">
        <v>0</v>
      </c>
      <c r="BF25" t="n">
        <v>0</v>
      </c>
      <c r="BG25" t="n">
        <v>0</v>
      </c>
      <c r="BH25" t="n">
        <v>0</v>
      </c>
      <c r="BI25" t="n">
        <v>0</v>
      </c>
      <c r="BJ25" t="n">
        <v>0</v>
      </c>
      <c r="BK25" t="n">
        <v>0</v>
      </c>
      <c r="BL25" t="n">
        <v>0</v>
      </c>
      <c r="BM25" t="n">
        <v>0</v>
      </c>
      <c r="BN25" t="n">
        <v>0</v>
      </c>
      <c r="BO25" t="n">
        <v>0</v>
      </c>
      <c r="BP25" t="n">
        <v>0</v>
      </c>
      <c r="BQ25" t="n">
        <v>0</v>
      </c>
      <c r="BR25" t="n">
        <v>0</v>
      </c>
      <c r="BS25" t="n">
        <v>0</v>
      </c>
      <c r="BT25" t="n">
        <v>0</v>
      </c>
      <c r="BU25" t="n">
        <v>0</v>
      </c>
      <c r="BV25" t="n">
        <v>0</v>
      </c>
      <c r="BW25" t="n">
        <v>0</v>
      </c>
      <c r="CV25" t="n">
        <v>0</v>
      </c>
      <c r="CW25" t="n">
        <v>0</v>
      </c>
      <c r="CX25">
        <f>ROUND(Y25*Source!I69,7)</f>
        <v/>
      </c>
      <c r="CY25">
        <f>AA25</f>
        <v/>
      </c>
      <c r="CZ25">
        <f>AE25</f>
        <v/>
      </c>
      <c r="DA25">
        <f>AI25</f>
        <v/>
      </c>
      <c r="DB25">
        <f>ROUND(ROUND(AT25*CZ25,2),2)</f>
        <v/>
      </c>
      <c r="DC25">
        <f>ROUND(ROUND(AT25*AG25,2),2)</f>
        <v/>
      </c>
      <c r="DD25" t="inlineStr"/>
      <c r="DE25" t="inlineStr"/>
      <c r="DF25">
        <f>ROUND(ROUND(AE25*AI25,0)*CX25,0)</f>
        <v/>
      </c>
      <c r="DG25">
        <f>ROUND(ROUND(AF25,0)*CX25,0)</f>
        <v/>
      </c>
      <c r="DH25">
        <f>ROUND(ROUND(AG25,0)*CX25,0)</f>
        <v/>
      </c>
      <c r="DI25">
        <f>ROUND(ROUND(AH25,0)*CX25,0)</f>
        <v/>
      </c>
      <c r="DJ25">
        <f>DF25</f>
        <v/>
      </c>
      <c r="DK25" t="n">
        <v>0</v>
      </c>
      <c r="DL25" t="inlineStr"/>
      <c r="DM25" t="n">
        <v>0</v>
      </c>
      <c r="DN25" t="inlineStr"/>
      <c r="DO25" t="n">
        <v>0</v>
      </c>
    </row>
    <row r="26">
      <c r="A26">
        <f>ROW(Source!A69)</f>
        <v/>
      </c>
      <c r="B26" t="n">
        <v>78869116</v>
      </c>
      <c r="C26" t="n">
        <v>78869366</v>
      </c>
      <c r="D26" t="n">
        <v>29110573</v>
      </c>
      <c r="E26" t="n">
        <v>1</v>
      </c>
      <c r="F26" t="n">
        <v>1</v>
      </c>
      <c r="G26" t="n">
        <v>1</v>
      </c>
      <c r="H26" t="n">
        <v>3</v>
      </c>
      <c r="I26" t="inlineStr">
        <is>
          <t>101-0628</t>
        </is>
      </c>
      <c r="J26" t="inlineStr">
        <is>
          <t>ТССЦ Московской обл., 101-0628, приказ Минстроя России №675/пр от 28.02.2017 № 254/пр</t>
        </is>
      </c>
      <c r="K26" t="inlineStr">
        <is>
          <t>Олифа комбинированная, марки К-3</t>
        </is>
      </c>
      <c r="L26" t="n">
        <v>1348</v>
      </c>
      <c r="N26" t="n">
        <v>1009</v>
      </c>
      <c r="O26" t="inlineStr">
        <is>
          <t>т</t>
        </is>
      </c>
      <c r="P26" t="inlineStr">
        <is>
          <t>т</t>
        </is>
      </c>
      <c r="Q26" t="n">
        <v>1000</v>
      </c>
      <c r="W26" t="n">
        <v>0</v>
      </c>
      <c r="X26" t="n">
        <v>24062879</v>
      </c>
      <c r="Y26">
        <f>AT26</f>
        <v/>
      </c>
      <c r="AA26" t="n">
        <v>87631.5</v>
      </c>
      <c r="AB26" t="n">
        <v>0</v>
      </c>
      <c r="AC26" t="n">
        <v>0</v>
      </c>
      <c r="AD26" t="n">
        <v>0</v>
      </c>
      <c r="AE26" t="n">
        <v>16950</v>
      </c>
      <c r="AF26" t="n">
        <v>0</v>
      </c>
      <c r="AG26" t="n">
        <v>0</v>
      </c>
      <c r="AH26" t="n">
        <v>0</v>
      </c>
      <c r="AI26" t="n">
        <v>5.17</v>
      </c>
      <c r="AJ26" t="n">
        <v>1</v>
      </c>
      <c r="AK26" t="n">
        <v>1</v>
      </c>
      <c r="AL26" t="n">
        <v>1</v>
      </c>
      <c r="AM26" t="n">
        <v>2</v>
      </c>
      <c r="AN26" t="n">
        <v>0</v>
      </c>
      <c r="AO26" t="n">
        <v>1</v>
      </c>
      <c r="AP26" t="n">
        <v>1</v>
      </c>
      <c r="AQ26" t="n">
        <v>0</v>
      </c>
      <c r="AR26" t="n">
        <v>0</v>
      </c>
      <c r="AS26" t="inlineStr"/>
      <c r="AT26" t="n">
        <v>0.0007</v>
      </c>
      <c r="AU26" t="inlineStr"/>
      <c r="AV26" t="n">
        <v>0</v>
      </c>
      <c r="AW26" t="n">
        <v>2</v>
      </c>
      <c r="AX26" t="n">
        <v>78869370</v>
      </c>
      <c r="AY26" t="n">
        <v>1</v>
      </c>
      <c r="AZ26" t="n">
        <v>0</v>
      </c>
      <c r="BA26" t="n">
        <v>24</v>
      </c>
      <c r="BB26" t="n">
        <v>0</v>
      </c>
      <c r="BC26" t="n">
        <v>0</v>
      </c>
      <c r="BD26" t="n">
        <v>0</v>
      </c>
      <c r="BE26" t="n">
        <v>0</v>
      </c>
      <c r="BF26" t="n">
        <v>0</v>
      </c>
      <c r="BG26" t="n">
        <v>0</v>
      </c>
      <c r="BH26" t="n">
        <v>0</v>
      </c>
      <c r="BI26" t="n">
        <v>0</v>
      </c>
      <c r="BJ26" t="n">
        <v>0</v>
      </c>
      <c r="BK26" t="n">
        <v>0</v>
      </c>
      <c r="BL26" t="n">
        <v>0</v>
      </c>
      <c r="BM26" t="n">
        <v>0</v>
      </c>
      <c r="BN26" t="n">
        <v>0</v>
      </c>
      <c r="BO26" t="n">
        <v>0</v>
      </c>
      <c r="BP26" t="n">
        <v>0</v>
      </c>
      <c r="BQ26" t="n">
        <v>0</v>
      </c>
      <c r="BR26" t="n">
        <v>0</v>
      </c>
      <c r="BS26" t="n">
        <v>0</v>
      </c>
      <c r="BT26" t="n">
        <v>0</v>
      </c>
      <c r="BU26" t="n">
        <v>0</v>
      </c>
      <c r="BV26" t="n">
        <v>0</v>
      </c>
      <c r="BW26" t="n">
        <v>0</v>
      </c>
      <c r="CV26" t="n">
        <v>0</v>
      </c>
      <c r="CW26" t="n">
        <v>0</v>
      </c>
      <c r="CX26">
        <f>ROUND(Y26*Source!I69,7)</f>
        <v/>
      </c>
      <c r="CY26">
        <f>AA26</f>
        <v/>
      </c>
      <c r="CZ26">
        <f>AE26</f>
        <v/>
      </c>
      <c r="DA26">
        <f>AI26</f>
        <v/>
      </c>
      <c r="DB26">
        <f>ROUND(ROUND(AT26*CZ26,2),2)</f>
        <v/>
      </c>
      <c r="DC26">
        <f>ROUND(ROUND(AT26*AG26,2),2)</f>
        <v/>
      </c>
      <c r="DD26" t="inlineStr"/>
      <c r="DE26" t="inlineStr"/>
      <c r="DF26">
        <f>ROUND(ROUND(AE26*AI26,0)*CX26,0)</f>
        <v/>
      </c>
      <c r="DG26">
        <f>ROUND(ROUND(AF26,0)*CX26,0)</f>
        <v/>
      </c>
      <c r="DH26">
        <f>ROUND(ROUND(AG26,0)*CX26,0)</f>
        <v/>
      </c>
      <c r="DI26">
        <f>ROUND(ROUND(AH26,0)*CX26,0)</f>
        <v/>
      </c>
      <c r="DJ26">
        <f>DF26</f>
        <v/>
      </c>
      <c r="DK26" t="n">
        <v>0</v>
      </c>
      <c r="DL26" t="inlineStr"/>
      <c r="DM26" t="n">
        <v>0</v>
      </c>
      <c r="DN26" t="inlineStr"/>
      <c r="DO26" t="n">
        <v>0</v>
      </c>
    </row>
    <row r="27">
      <c r="A27">
        <f>ROW(Source!A69)</f>
        <v/>
      </c>
      <c r="B27" t="n">
        <v>78869116</v>
      </c>
      <c r="C27" t="n">
        <v>78869366</v>
      </c>
      <c r="D27" t="n">
        <v>29107963</v>
      </c>
      <c r="E27" t="n">
        <v>1</v>
      </c>
      <c r="F27" t="n">
        <v>1</v>
      </c>
      <c r="G27" t="n">
        <v>1</v>
      </c>
      <c r="H27" t="n">
        <v>3</v>
      </c>
      <c r="I27" t="inlineStr">
        <is>
          <t>101-1669</t>
        </is>
      </c>
      <c r="J27" t="inlineStr">
        <is>
          <t>ТССЦ Московской обл., 101-1669, приказ Минстроя России №675/пр от 28.02.2017 № 254/пр</t>
        </is>
      </c>
      <c r="K27" t="inlineStr">
        <is>
          <t>Очес льняной</t>
        </is>
      </c>
      <c r="L27" t="n">
        <v>1346</v>
      </c>
      <c r="N27" t="n">
        <v>1009</v>
      </c>
      <c r="O27" t="inlineStr">
        <is>
          <t>кг</t>
        </is>
      </c>
      <c r="P27" t="inlineStr">
        <is>
          <t>кг</t>
        </is>
      </c>
      <c r="Q27" t="n">
        <v>1</v>
      </c>
      <c r="W27" t="n">
        <v>0</v>
      </c>
      <c r="X27" t="n">
        <v>-2113933962</v>
      </c>
      <c r="Y27">
        <f>AT27</f>
        <v/>
      </c>
      <c r="AA27" t="n">
        <v>590.67</v>
      </c>
      <c r="AB27" t="n">
        <v>0</v>
      </c>
      <c r="AC27" t="n">
        <v>0</v>
      </c>
      <c r="AD27" t="n">
        <v>0</v>
      </c>
      <c r="AE27" t="n">
        <v>37.29</v>
      </c>
      <c r="AF27" t="n">
        <v>0</v>
      </c>
      <c r="AG27" t="n">
        <v>0</v>
      </c>
      <c r="AH27" t="n">
        <v>0</v>
      </c>
      <c r="AI27" t="n">
        <v>15.84</v>
      </c>
      <c r="AJ27" t="n">
        <v>1</v>
      </c>
      <c r="AK27" t="n">
        <v>1</v>
      </c>
      <c r="AL27" t="n">
        <v>1</v>
      </c>
      <c r="AM27" t="n">
        <v>2</v>
      </c>
      <c r="AN27" t="n">
        <v>0</v>
      </c>
      <c r="AO27" t="n">
        <v>1</v>
      </c>
      <c r="AP27" t="n">
        <v>1</v>
      </c>
      <c r="AQ27" t="n">
        <v>0</v>
      </c>
      <c r="AR27" t="n">
        <v>0</v>
      </c>
      <c r="AS27" t="inlineStr"/>
      <c r="AT27" t="n">
        <v>0.7</v>
      </c>
      <c r="AU27" t="inlineStr"/>
      <c r="AV27" t="n">
        <v>0</v>
      </c>
      <c r="AW27" t="n">
        <v>2</v>
      </c>
      <c r="AX27" t="n">
        <v>78869371</v>
      </c>
      <c r="AY27" t="n">
        <v>1</v>
      </c>
      <c r="AZ27" t="n">
        <v>0</v>
      </c>
      <c r="BA27" t="n">
        <v>25</v>
      </c>
      <c r="BB27" t="n">
        <v>0</v>
      </c>
      <c r="BC27" t="n">
        <v>0</v>
      </c>
      <c r="BD27" t="n">
        <v>0</v>
      </c>
      <c r="BE27" t="n">
        <v>0</v>
      </c>
      <c r="BF27" t="n">
        <v>0</v>
      </c>
      <c r="BG27" t="n">
        <v>0</v>
      </c>
      <c r="BH27" t="n">
        <v>0</v>
      </c>
      <c r="BI27" t="n">
        <v>0</v>
      </c>
      <c r="BJ27" t="n">
        <v>0</v>
      </c>
      <c r="BK27" t="n">
        <v>0</v>
      </c>
      <c r="BL27" t="n">
        <v>0</v>
      </c>
      <c r="BM27" t="n">
        <v>0</v>
      </c>
      <c r="BN27" t="n">
        <v>0</v>
      </c>
      <c r="BO27" t="n">
        <v>0</v>
      </c>
      <c r="BP27" t="n">
        <v>0</v>
      </c>
      <c r="BQ27" t="n">
        <v>0</v>
      </c>
      <c r="BR27" t="n">
        <v>0</v>
      </c>
      <c r="BS27" t="n">
        <v>0</v>
      </c>
      <c r="BT27" t="n">
        <v>0</v>
      </c>
      <c r="BU27" t="n">
        <v>0</v>
      </c>
      <c r="BV27" t="n">
        <v>0</v>
      </c>
      <c r="BW27" t="n">
        <v>0</v>
      </c>
      <c r="CV27" t="n">
        <v>0</v>
      </c>
      <c r="CW27" t="n">
        <v>0</v>
      </c>
      <c r="CX27">
        <f>ROUND(Y27*Source!I69,7)</f>
        <v/>
      </c>
      <c r="CY27">
        <f>AA27</f>
        <v/>
      </c>
      <c r="CZ27">
        <f>AE27</f>
        <v/>
      </c>
      <c r="DA27">
        <f>AI27</f>
        <v/>
      </c>
      <c r="DB27">
        <f>ROUND(ROUND(AT27*CZ27,2),2)</f>
        <v/>
      </c>
      <c r="DC27">
        <f>ROUND(ROUND(AT27*AG27,2),2)</f>
        <v/>
      </c>
      <c r="DD27" t="inlineStr"/>
      <c r="DE27" t="inlineStr"/>
      <c r="DF27">
        <f>ROUND(ROUND(AE27*AI27,0)*CX27,0)</f>
        <v/>
      </c>
      <c r="DG27">
        <f>ROUND(ROUND(AF27,0)*CX27,0)</f>
        <v/>
      </c>
      <c r="DH27">
        <f>ROUND(ROUND(AG27,0)*CX27,0)</f>
        <v/>
      </c>
      <c r="DI27">
        <f>ROUND(ROUND(AH27,0)*CX27,0)</f>
        <v/>
      </c>
      <c r="DJ27">
        <f>DF27</f>
        <v/>
      </c>
      <c r="DK27" t="n">
        <v>0</v>
      </c>
      <c r="DL27" t="inlineStr"/>
      <c r="DM27" t="n">
        <v>0</v>
      </c>
      <c r="DN27" t="inlineStr"/>
      <c r="DO27" t="n">
        <v>0</v>
      </c>
    </row>
    <row r="28">
      <c r="A28">
        <f>ROW(Source!A69)</f>
        <v/>
      </c>
      <c r="B28" t="n">
        <v>78869116</v>
      </c>
      <c r="C28" t="n">
        <v>78869366</v>
      </c>
      <c r="D28" t="n">
        <v>29143378</v>
      </c>
      <c r="E28" t="n">
        <v>1</v>
      </c>
      <c r="F28" t="n">
        <v>1</v>
      </c>
      <c r="G28" t="n">
        <v>1</v>
      </c>
      <c r="H28" t="n">
        <v>3</v>
      </c>
      <c r="I28" t="inlineStr">
        <is>
          <t>302-0062</t>
        </is>
      </c>
      <c r="J28" t="inlineStr">
        <is>
          <t>ТССЦ Московской обл., 302-0062, приказ Минстроя России №675/пр от 28.02.2017 № 256/пр</t>
        </is>
      </c>
      <c r="K28" t="inlineStr">
        <is>
          <t>Кран шаровый муфтовый Valtec для воды диаметром 15 мм, тип в/в</t>
        </is>
      </c>
      <c r="L28" t="n">
        <v>1354</v>
      </c>
      <c r="N28" t="n">
        <v>1010</v>
      </c>
      <c r="O28" t="inlineStr">
        <is>
          <t>шт.</t>
        </is>
      </c>
      <c r="P28" t="inlineStr">
        <is>
          <t>шт.</t>
        </is>
      </c>
      <c r="Q28" t="n">
        <v>1</v>
      </c>
      <c r="W28" t="n">
        <v>0</v>
      </c>
      <c r="X28" t="n">
        <v>-1687406522</v>
      </c>
      <c r="Y28">
        <f>AT28</f>
        <v/>
      </c>
      <c r="AA28" t="n">
        <v>384.3</v>
      </c>
      <c r="AB28" t="n">
        <v>0</v>
      </c>
      <c r="AC28" t="n">
        <v>0</v>
      </c>
      <c r="AD28" t="n">
        <v>0</v>
      </c>
      <c r="AE28" t="n">
        <v>28.53</v>
      </c>
      <c r="AF28" t="n">
        <v>0</v>
      </c>
      <c r="AG28" t="n">
        <v>0</v>
      </c>
      <c r="AH28" t="n">
        <v>0</v>
      </c>
      <c r="AI28" t="n">
        <v>13.47</v>
      </c>
      <c r="AJ28" t="n">
        <v>1</v>
      </c>
      <c r="AK28" t="n">
        <v>1</v>
      </c>
      <c r="AL28" t="n">
        <v>1</v>
      </c>
      <c r="AM28" t="n">
        <v>0</v>
      </c>
      <c r="AN28" t="n">
        <v>0</v>
      </c>
      <c r="AO28" t="n">
        <v>0</v>
      </c>
      <c r="AP28" t="n">
        <v>1</v>
      </c>
      <c r="AQ28" t="n">
        <v>0</v>
      </c>
      <c r="AR28" t="n">
        <v>0</v>
      </c>
      <c r="AS28" t="inlineStr"/>
      <c r="AT28" t="n">
        <v>100</v>
      </c>
      <c r="AU28" t="inlineStr"/>
      <c r="AV28" t="n">
        <v>0</v>
      </c>
      <c r="AW28" t="n">
        <v>1</v>
      </c>
      <c r="AX28" t="n">
        <v>-1</v>
      </c>
      <c r="AY28" t="n">
        <v>0</v>
      </c>
      <c r="AZ28" t="n">
        <v>0</v>
      </c>
      <c r="BA28" t="inlineStr"/>
      <c r="BB28" t="n">
        <v>0</v>
      </c>
      <c r="BC28" t="n">
        <v>0</v>
      </c>
      <c r="BD28" t="n">
        <v>0</v>
      </c>
      <c r="BE28" t="n">
        <v>0</v>
      </c>
      <c r="BF28" t="n">
        <v>0</v>
      </c>
      <c r="BG28" t="n">
        <v>0</v>
      </c>
      <c r="BH28" t="n">
        <v>0</v>
      </c>
      <c r="BI28" t="n">
        <v>0</v>
      </c>
      <c r="BJ28" t="n">
        <v>0</v>
      </c>
      <c r="BK28" t="n">
        <v>0</v>
      </c>
      <c r="BL28" t="n">
        <v>0</v>
      </c>
      <c r="BM28" t="n">
        <v>0</v>
      </c>
      <c r="BN28" t="n">
        <v>0</v>
      </c>
      <c r="BO28" t="n">
        <v>0</v>
      </c>
      <c r="BP28" t="n">
        <v>0</v>
      </c>
      <c r="BQ28" t="n">
        <v>0</v>
      </c>
      <c r="BR28" t="n">
        <v>0</v>
      </c>
      <c r="BS28" t="n">
        <v>0</v>
      </c>
      <c r="BT28" t="n">
        <v>0</v>
      </c>
      <c r="BU28" t="n">
        <v>0</v>
      </c>
      <c r="BV28" t="n">
        <v>0</v>
      </c>
      <c r="BW28" t="n">
        <v>0</v>
      </c>
      <c r="CV28" t="n">
        <v>0</v>
      </c>
      <c r="CW28" t="n">
        <v>0</v>
      </c>
      <c r="CX28">
        <f>ROUND(Y28*Source!I69,7)</f>
        <v/>
      </c>
      <c r="CY28">
        <f>AA28</f>
        <v/>
      </c>
      <c r="CZ28">
        <f>AE28</f>
        <v/>
      </c>
      <c r="DA28">
        <f>AI28</f>
        <v/>
      </c>
      <c r="DB28">
        <f>ROUND(ROUND(AT28*CZ28,2),2)</f>
        <v/>
      </c>
      <c r="DC28">
        <f>ROUND(ROUND(AT28*AG28,2),2)</f>
        <v/>
      </c>
      <c r="DD28" t="inlineStr"/>
      <c r="DE28" t="inlineStr"/>
      <c r="DF28">
        <f>ROUND(ROUND(AE28*AI28,0)*CX28,0)</f>
        <v/>
      </c>
      <c r="DG28">
        <f>ROUND(ROUND(AF28,0)*CX28,0)</f>
        <v/>
      </c>
      <c r="DH28">
        <f>ROUND(ROUND(AG28,0)*CX28,0)</f>
        <v/>
      </c>
      <c r="DI28">
        <f>ROUND(ROUND(AH28,0)*CX28,0)</f>
        <v/>
      </c>
      <c r="DJ28">
        <f>DF28</f>
        <v/>
      </c>
      <c r="DK28" t="n">
        <v>0</v>
      </c>
      <c r="DL28" t="inlineStr"/>
      <c r="DM28" t="n">
        <v>0</v>
      </c>
      <c r="DN28" t="inlineStr"/>
      <c r="DO28" t="n">
        <v>0</v>
      </c>
    </row>
    <row r="29">
      <c r="A29">
        <f>ROW(Source!A69)</f>
        <v/>
      </c>
      <c r="B29" t="n">
        <v>78869116</v>
      </c>
      <c r="C29" t="n">
        <v>78869366</v>
      </c>
      <c r="D29" t="n">
        <v>29142465</v>
      </c>
      <c r="E29" t="n">
        <v>1</v>
      </c>
      <c r="F29" t="n">
        <v>1</v>
      </c>
      <c r="G29" t="n">
        <v>1</v>
      </c>
      <c r="H29" t="n">
        <v>3</v>
      </c>
      <c r="I29" t="inlineStr">
        <is>
          <t>302-1342</t>
        </is>
      </c>
      <c r="J29" t="inlineStr">
        <is>
          <t>ТССЦ Московской обл., 302-1342, приказ Минстроя России №675/пр от 28.02.2017 № 256/пр</t>
        </is>
      </c>
      <c r="K29" t="inlineStr">
        <is>
          <t>Вентили проходные муфтовые 15кч18п для воды давлением 1,6 МПа (16 кгс/см2), диаметром 20 мм</t>
        </is>
      </c>
      <c r="L29" t="n">
        <v>1354</v>
      </c>
      <c r="N29" t="n">
        <v>1010</v>
      </c>
      <c r="O29" t="inlineStr">
        <is>
          <t>шт.</t>
        </is>
      </c>
      <c r="P29" t="inlineStr">
        <is>
          <t>шт.</t>
        </is>
      </c>
      <c r="Q29" t="n">
        <v>1</v>
      </c>
      <c r="W29" t="n">
        <v>0</v>
      </c>
      <c r="X29" t="n">
        <v>-852705161</v>
      </c>
      <c r="Y29">
        <f>AT29</f>
        <v/>
      </c>
      <c r="AA29" t="n">
        <v>221.81</v>
      </c>
      <c r="AB29" t="n">
        <v>0</v>
      </c>
      <c r="AC29" t="n">
        <v>0</v>
      </c>
      <c r="AD29" t="n">
        <v>0</v>
      </c>
      <c r="AE29" t="n">
        <v>21.81</v>
      </c>
      <c r="AF29" t="n">
        <v>0</v>
      </c>
      <c r="AG29" t="n">
        <v>0</v>
      </c>
      <c r="AH29" t="n">
        <v>0</v>
      </c>
      <c r="AI29" t="n">
        <v>10.17</v>
      </c>
      <c r="AJ29" t="n">
        <v>1</v>
      </c>
      <c r="AK29" t="n">
        <v>1</v>
      </c>
      <c r="AL29" t="n">
        <v>1</v>
      </c>
      <c r="AM29" t="n">
        <v>2</v>
      </c>
      <c r="AN29" t="n">
        <v>0</v>
      </c>
      <c r="AO29" t="n">
        <v>1</v>
      </c>
      <c r="AP29" t="n">
        <v>1</v>
      </c>
      <c r="AQ29" t="n">
        <v>0</v>
      </c>
      <c r="AR29" t="n">
        <v>0</v>
      </c>
      <c r="AS29" t="inlineStr"/>
      <c r="AT29" t="n">
        <v>100</v>
      </c>
      <c r="AU29" t="inlineStr"/>
      <c r="AV29" t="n">
        <v>0</v>
      </c>
      <c r="AW29" t="n">
        <v>2</v>
      </c>
      <c r="AX29" t="n">
        <v>78869372</v>
      </c>
      <c r="AY29" t="n">
        <v>1</v>
      </c>
      <c r="AZ29" t="n">
        <v>0</v>
      </c>
      <c r="BA29" t="n">
        <v>26</v>
      </c>
      <c r="BB29" t="n">
        <v>0</v>
      </c>
      <c r="BC29" t="n">
        <v>0</v>
      </c>
      <c r="BD29" t="n">
        <v>0</v>
      </c>
      <c r="BE29" t="n">
        <v>0</v>
      </c>
      <c r="BF29" t="n">
        <v>0</v>
      </c>
      <c r="BG29" t="n">
        <v>0</v>
      </c>
      <c r="BH29" t="n">
        <v>0</v>
      </c>
      <c r="BI29" t="n">
        <v>0</v>
      </c>
      <c r="BJ29" t="n">
        <v>0</v>
      </c>
      <c r="BK29" t="n">
        <v>0</v>
      </c>
      <c r="BL29" t="n">
        <v>0</v>
      </c>
      <c r="BM29" t="n">
        <v>0</v>
      </c>
      <c r="BN29" t="n">
        <v>0</v>
      </c>
      <c r="BO29" t="n">
        <v>0</v>
      </c>
      <c r="BP29" t="n">
        <v>0</v>
      </c>
      <c r="BQ29" t="n">
        <v>0</v>
      </c>
      <c r="BR29" t="n">
        <v>0</v>
      </c>
      <c r="BS29" t="n">
        <v>0</v>
      </c>
      <c r="BT29" t="n">
        <v>0</v>
      </c>
      <c r="BU29" t="n">
        <v>0</v>
      </c>
      <c r="BV29" t="n">
        <v>0</v>
      </c>
      <c r="BW29" t="n">
        <v>0</v>
      </c>
      <c r="CV29" t="n">
        <v>0</v>
      </c>
      <c r="CW29" t="n">
        <v>0</v>
      </c>
      <c r="CX29">
        <f>ROUND(Y29*Source!I69,7)</f>
        <v/>
      </c>
      <c r="CY29">
        <f>AA29</f>
        <v/>
      </c>
      <c r="CZ29">
        <f>AE29</f>
        <v/>
      </c>
      <c r="DA29">
        <f>AI29</f>
        <v/>
      </c>
      <c r="DB29">
        <f>ROUND(ROUND(AT29*CZ29,2),2)</f>
        <v/>
      </c>
      <c r="DC29">
        <f>ROUND(ROUND(AT29*AG29,2),2)</f>
        <v/>
      </c>
      <c r="DD29" t="inlineStr"/>
      <c r="DE29" t="inlineStr"/>
      <c r="DF29">
        <f>ROUND(ROUND(AE29*AI29,0)*CX29,0)</f>
        <v/>
      </c>
      <c r="DG29">
        <f>ROUND(ROUND(AF29,0)*CX29,0)</f>
        <v/>
      </c>
      <c r="DH29">
        <f>ROUND(ROUND(AG29,0)*CX29,0)</f>
        <v/>
      </c>
      <c r="DI29">
        <f>ROUND(ROUND(AH29,0)*CX29,0)</f>
        <v/>
      </c>
      <c r="DJ29">
        <f>DF29</f>
        <v/>
      </c>
      <c r="DK29" t="n">
        <v>0</v>
      </c>
      <c r="DL29" t="inlineStr"/>
      <c r="DM29" t="n">
        <v>0</v>
      </c>
      <c r="DN29" t="inlineStr"/>
      <c r="DO29" t="n">
        <v>0</v>
      </c>
    </row>
    <row r="30">
      <c r="A30">
        <f>ROW(Source!A69)</f>
        <v/>
      </c>
      <c r="B30" t="n">
        <v>78869116</v>
      </c>
      <c r="C30" t="n">
        <v>78869366</v>
      </c>
      <c r="D30" t="n">
        <v>29164350</v>
      </c>
      <c r="E30" t="n">
        <v>1</v>
      </c>
      <c r="F30" t="n">
        <v>1</v>
      </c>
      <c r="G30" t="n">
        <v>1</v>
      </c>
      <c r="H30" t="n">
        <v>3</v>
      </c>
      <c r="I30" t="inlineStr">
        <is>
          <t>509-9899</t>
        </is>
      </c>
      <c r="J30" t="inlineStr">
        <is>
          <t>ТССЦ Московской обл., 509-9899, приказ Минстроя России №675/пр от 28.02.2017 № 258/пр</t>
        </is>
      </c>
      <c r="K30" t="inlineStr">
        <is>
          <t>Строительный мусор и масса возвратных материалов</t>
        </is>
      </c>
      <c r="L30" t="n">
        <v>1348</v>
      </c>
      <c r="N30" t="n">
        <v>1009</v>
      </c>
      <c r="O30" t="inlineStr">
        <is>
          <t>т</t>
        </is>
      </c>
      <c r="P30" t="inlineStr">
        <is>
          <t>т</t>
        </is>
      </c>
      <c r="Q30" t="n">
        <v>1000</v>
      </c>
      <c r="W30" t="n">
        <v>0</v>
      </c>
      <c r="X30" t="n">
        <v>1839160745</v>
      </c>
      <c r="Y30">
        <f>AT30</f>
        <v/>
      </c>
      <c r="AA30" t="n">
        <v>0</v>
      </c>
      <c r="AB30" t="n">
        <v>0</v>
      </c>
      <c r="AC30" t="n">
        <v>0</v>
      </c>
      <c r="AD30" t="n">
        <v>0</v>
      </c>
      <c r="AE30" t="n">
        <v>0</v>
      </c>
      <c r="AF30" t="n">
        <v>0</v>
      </c>
      <c r="AG30" t="n">
        <v>0</v>
      </c>
      <c r="AH30" t="n">
        <v>0</v>
      </c>
      <c r="AI30" t="n">
        <v>1</v>
      </c>
      <c r="AJ30" t="n">
        <v>1</v>
      </c>
      <c r="AK30" t="n">
        <v>1</v>
      </c>
      <c r="AL30" t="n">
        <v>1</v>
      </c>
      <c r="AM30" t="n">
        <v>0</v>
      </c>
      <c r="AN30" t="n">
        <v>0</v>
      </c>
      <c r="AO30" t="n">
        <v>0</v>
      </c>
      <c r="AP30" t="n">
        <v>1</v>
      </c>
      <c r="AQ30" t="n">
        <v>0</v>
      </c>
      <c r="AR30" t="n">
        <v>0</v>
      </c>
      <c r="AS30" t="inlineStr"/>
      <c r="AT30" t="n">
        <v>0.04</v>
      </c>
      <c r="AU30" t="inlineStr"/>
      <c r="AV30" t="n">
        <v>0</v>
      </c>
      <c r="AW30" t="n">
        <v>2</v>
      </c>
      <c r="AX30" t="n">
        <v>78869373</v>
      </c>
      <c r="AY30" t="n">
        <v>1</v>
      </c>
      <c r="AZ30" t="n">
        <v>0</v>
      </c>
      <c r="BA30" t="n">
        <v>27</v>
      </c>
      <c r="BB30" t="n">
        <v>0</v>
      </c>
      <c r="BC30" t="n">
        <v>0</v>
      </c>
      <c r="BD30" t="n">
        <v>0</v>
      </c>
      <c r="BE30" t="n">
        <v>0</v>
      </c>
      <c r="BF30" t="n">
        <v>0</v>
      </c>
      <c r="BG30" t="n">
        <v>0</v>
      </c>
      <c r="BH30" t="n">
        <v>0</v>
      </c>
      <c r="BI30" t="n">
        <v>0</v>
      </c>
      <c r="BJ30" t="n">
        <v>0</v>
      </c>
      <c r="BK30" t="n">
        <v>0</v>
      </c>
      <c r="BL30" t="n">
        <v>0</v>
      </c>
      <c r="BM30" t="n">
        <v>0</v>
      </c>
      <c r="BN30" t="n">
        <v>0</v>
      </c>
      <c r="BO30" t="n">
        <v>0</v>
      </c>
      <c r="BP30" t="n">
        <v>0</v>
      </c>
      <c r="BQ30" t="n">
        <v>0</v>
      </c>
      <c r="BR30" t="n">
        <v>0</v>
      </c>
      <c r="BS30" t="n">
        <v>0</v>
      </c>
      <c r="BT30" t="n">
        <v>0</v>
      </c>
      <c r="BU30" t="n">
        <v>0</v>
      </c>
      <c r="BV30" t="n">
        <v>0</v>
      </c>
      <c r="BW30" t="n">
        <v>0</v>
      </c>
      <c r="CV30" t="n">
        <v>0</v>
      </c>
      <c r="CW30" t="n">
        <v>0</v>
      </c>
      <c r="CX30">
        <f>ROUND(Y30*Source!I69,7)</f>
        <v/>
      </c>
      <c r="CY30">
        <f>AA30</f>
        <v/>
      </c>
      <c r="CZ30">
        <f>AE30</f>
        <v/>
      </c>
      <c r="DA30">
        <f>AI30</f>
        <v/>
      </c>
      <c r="DB30">
        <f>ROUND(ROUND(AT30*CZ30,2),2)</f>
        <v/>
      </c>
      <c r="DC30">
        <f>ROUND(ROUND(AT30*AG30,2),2)</f>
        <v/>
      </c>
      <c r="DD30" t="inlineStr"/>
      <c r="DE30" t="inlineStr"/>
      <c r="DF30">
        <f>ROUND(ROUND(AE30,0)*CX30,0)</f>
        <v/>
      </c>
      <c r="DG30">
        <f>ROUND(ROUND(AF30,0)*CX30,0)</f>
        <v/>
      </c>
      <c r="DH30">
        <f>ROUND(ROUND(AG30,0)*CX30,0)</f>
        <v/>
      </c>
      <c r="DI30">
        <f>ROUND(ROUND(AH30,0)*CX30,0)</f>
        <v/>
      </c>
      <c r="DJ30">
        <f>DF30</f>
        <v/>
      </c>
      <c r="DK30" t="n">
        <v>0</v>
      </c>
      <c r="DL30" t="inlineStr"/>
      <c r="DM30" t="n">
        <v>0</v>
      </c>
      <c r="DN30" t="inlineStr"/>
      <c r="DO30" t="n">
        <v>0</v>
      </c>
    </row>
    <row r="31">
      <c r="A31">
        <f>ROW(Source!A72)</f>
        <v/>
      </c>
      <c r="B31" t="n">
        <v>78869116</v>
      </c>
      <c r="C31" t="n">
        <v>78869377</v>
      </c>
      <c r="D31" t="n">
        <v>18442827</v>
      </c>
      <c r="E31" t="n">
        <v>1</v>
      </c>
      <c r="F31" t="n">
        <v>1</v>
      </c>
      <c r="G31" t="n">
        <v>1</v>
      </c>
      <c r="H31" t="n">
        <v>1</v>
      </c>
      <c r="I31" t="inlineStr">
        <is>
          <t>1-1053-90</t>
        </is>
      </c>
      <c r="J31" t="inlineStr"/>
      <c r="K31" t="inlineStr">
        <is>
          <t>Рабочий строитель среднего разряда 5,3</t>
        </is>
      </c>
      <c r="L31" t="n">
        <v>1369</v>
      </c>
      <c r="N31" t="n">
        <v>1013</v>
      </c>
      <c r="O31" t="inlineStr">
        <is>
          <t>чел.-ч</t>
        </is>
      </c>
      <c r="P31" t="inlineStr">
        <is>
          <t>чел.-ч</t>
        </is>
      </c>
      <c r="Q31" t="n">
        <v>1</v>
      </c>
      <c r="W31" t="n">
        <v>0</v>
      </c>
      <c r="X31" t="n">
        <v>717490484</v>
      </c>
      <c r="Y31">
        <f>AT31</f>
        <v/>
      </c>
      <c r="AA31" t="n">
        <v>0</v>
      </c>
      <c r="AB31" t="n">
        <v>0</v>
      </c>
      <c r="AC31" t="n">
        <v>0</v>
      </c>
      <c r="AD31" t="n">
        <v>11.64</v>
      </c>
      <c r="AE31" t="n">
        <v>0</v>
      </c>
      <c r="AF31" t="n">
        <v>0</v>
      </c>
      <c r="AG31" t="n">
        <v>0</v>
      </c>
      <c r="AH31" t="n">
        <v>11.64</v>
      </c>
      <c r="AI31" t="n">
        <v>1</v>
      </c>
      <c r="AJ31" t="n">
        <v>1</v>
      </c>
      <c r="AK31" t="n">
        <v>1</v>
      </c>
      <c r="AL31" t="n">
        <v>1</v>
      </c>
      <c r="AM31" t="n">
        <v>-2</v>
      </c>
      <c r="AN31" t="n">
        <v>0</v>
      </c>
      <c r="AO31" t="n">
        <v>1</v>
      </c>
      <c r="AP31" t="n">
        <v>0</v>
      </c>
      <c r="AQ31" t="n">
        <v>0</v>
      </c>
      <c r="AR31" t="n">
        <v>0</v>
      </c>
      <c r="AS31" t="inlineStr"/>
      <c r="AT31" t="n">
        <v>5.01</v>
      </c>
      <c r="AU31" t="inlineStr"/>
      <c r="AV31" t="n">
        <v>1</v>
      </c>
      <c r="AW31" t="n">
        <v>2</v>
      </c>
      <c r="AX31" t="n">
        <v>78869384</v>
      </c>
      <c r="AY31" t="n">
        <v>1</v>
      </c>
      <c r="AZ31" t="n">
        <v>0</v>
      </c>
      <c r="BA31" t="n">
        <v>28</v>
      </c>
      <c r="BB31" t="n">
        <v>0</v>
      </c>
      <c r="BC31" t="n">
        <v>0</v>
      </c>
      <c r="BD31" t="n">
        <v>0</v>
      </c>
      <c r="BE31" t="n">
        <v>0</v>
      </c>
      <c r="BF31" t="n">
        <v>0</v>
      </c>
      <c r="BG31" t="n">
        <v>0</v>
      </c>
      <c r="BH31" t="n">
        <v>0</v>
      </c>
      <c r="BI31" t="n">
        <v>0</v>
      </c>
      <c r="BJ31" t="n">
        <v>0</v>
      </c>
      <c r="BK31" t="n">
        <v>0</v>
      </c>
      <c r="BL31" t="n">
        <v>0</v>
      </c>
      <c r="BM31" t="n">
        <v>0</v>
      </c>
      <c r="BN31" t="n">
        <v>0</v>
      </c>
      <c r="BO31" t="n">
        <v>0</v>
      </c>
      <c r="BP31" t="n">
        <v>0</v>
      </c>
      <c r="BQ31" t="n">
        <v>0</v>
      </c>
      <c r="BR31" t="n">
        <v>0</v>
      </c>
      <c r="BS31" t="n">
        <v>0</v>
      </c>
      <c r="BT31" t="n">
        <v>0</v>
      </c>
      <c r="BU31" t="n">
        <v>0</v>
      </c>
      <c r="BV31" t="n">
        <v>0</v>
      </c>
      <c r="BW31" t="n">
        <v>0</v>
      </c>
      <c r="CU31">
        <f>ROUND(AT31*Source!I72*AH31*AL31,0)</f>
        <v/>
      </c>
      <c r="CV31">
        <f>ROUND(Y31*Source!I72,7)</f>
        <v/>
      </c>
      <c r="CW31" t="n">
        <v>0</v>
      </c>
      <c r="CX31">
        <f>ROUND(Y31*Source!I72,7)</f>
        <v/>
      </c>
      <c r="CY31">
        <f>AD31</f>
        <v/>
      </c>
      <c r="CZ31">
        <f>AH31</f>
        <v/>
      </c>
      <c r="DA31">
        <f>AL31</f>
        <v/>
      </c>
      <c r="DB31">
        <f>ROUND(ROUND(AT31*CZ31,2),2)</f>
        <v/>
      </c>
      <c r="DC31">
        <f>ROUND(ROUND(AT31*AG31,2),2)</f>
        <v/>
      </c>
      <c r="DD31" t="inlineStr"/>
      <c r="DE31" t="inlineStr"/>
      <c r="DF31">
        <f>ROUND(ROUND(AE31,0)*CX31,0)</f>
        <v/>
      </c>
      <c r="DG31">
        <f>ROUND(ROUND(AF31,0)*CX31,0)</f>
        <v/>
      </c>
      <c r="DH31">
        <f>ROUND(ROUND(AG31,0)*CX31,0)</f>
        <v/>
      </c>
      <c r="DI31">
        <f>ROUND(ROUND(AH31,0)*CX31,0)</f>
        <v/>
      </c>
      <c r="DJ31">
        <f>DI31</f>
        <v/>
      </c>
      <c r="DK31" t="n">
        <v>0</v>
      </c>
      <c r="DL31" t="inlineStr"/>
      <c r="DM31" t="n">
        <v>0</v>
      </c>
      <c r="DN31" t="inlineStr"/>
      <c r="DO31" t="n">
        <v>0</v>
      </c>
    </row>
    <row r="32">
      <c r="A32">
        <f>ROW(Source!A72)</f>
        <v/>
      </c>
      <c r="B32" t="n">
        <v>78869116</v>
      </c>
      <c r="C32" t="n">
        <v>78869377</v>
      </c>
      <c r="D32" t="n">
        <v>29172703</v>
      </c>
      <c r="E32" t="n">
        <v>1</v>
      </c>
      <c r="F32" t="n">
        <v>1</v>
      </c>
      <c r="G32" t="n">
        <v>1</v>
      </c>
      <c r="H32" t="n">
        <v>2</v>
      </c>
      <c r="I32" t="inlineStr">
        <is>
          <t>042900</t>
        </is>
      </c>
      <c r="J32" t="inlineStr">
        <is>
          <t>ТСЭМ Московской обл., 042900, приказ Минстроя России №675/пр от 28.02.2017 № 264/пр</t>
        </is>
      </c>
      <c r="K3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32" t="n">
        <v>1368</v>
      </c>
      <c r="N32" t="n">
        <v>1011</v>
      </c>
      <c r="O32" t="inlineStr">
        <is>
          <t>маш.-ч</t>
        </is>
      </c>
      <c r="P32" t="inlineStr">
        <is>
          <t>маш.-ч</t>
        </is>
      </c>
      <c r="Q32" t="n">
        <v>1</v>
      </c>
      <c r="W32" t="n">
        <v>0</v>
      </c>
      <c r="X32" t="n">
        <v>1695838894</v>
      </c>
      <c r="Y32">
        <f>AT32</f>
        <v/>
      </c>
      <c r="AA32" t="n">
        <v>0</v>
      </c>
      <c r="AB32" t="n">
        <v>177.13</v>
      </c>
      <c r="AC32" t="n">
        <v>0</v>
      </c>
      <c r="AD32" t="n">
        <v>0</v>
      </c>
      <c r="AE32" t="n">
        <v>0</v>
      </c>
      <c r="AF32" t="n">
        <v>29.67</v>
      </c>
      <c r="AG32" t="n">
        <v>0</v>
      </c>
      <c r="AH32" t="n">
        <v>0</v>
      </c>
      <c r="AI32" t="n">
        <v>1</v>
      </c>
      <c r="AJ32" t="n">
        <v>5.97</v>
      </c>
      <c r="AK32" t="n">
        <v>52.25</v>
      </c>
      <c r="AL32" t="n">
        <v>1</v>
      </c>
      <c r="AM32" t="n">
        <v>2</v>
      </c>
      <c r="AN32" t="n">
        <v>0</v>
      </c>
      <c r="AO32" t="n">
        <v>1</v>
      </c>
      <c r="AP32" t="n">
        <v>0</v>
      </c>
      <c r="AQ32" t="n">
        <v>0</v>
      </c>
      <c r="AR32" t="n">
        <v>0</v>
      </c>
      <c r="AS32" t="inlineStr"/>
      <c r="AT32" t="n">
        <v>1.5</v>
      </c>
      <c r="AU32" t="inlineStr"/>
      <c r="AV32" t="n">
        <v>0</v>
      </c>
      <c r="AW32" t="n">
        <v>2</v>
      </c>
      <c r="AX32" t="n">
        <v>78869385</v>
      </c>
      <c r="AY32" t="n">
        <v>1</v>
      </c>
      <c r="AZ32" t="n">
        <v>0</v>
      </c>
      <c r="BA32" t="n">
        <v>29</v>
      </c>
      <c r="BB32" t="n">
        <v>0</v>
      </c>
      <c r="BC32" t="n">
        <v>0</v>
      </c>
      <c r="BD32" t="n">
        <v>0</v>
      </c>
      <c r="BE32" t="n">
        <v>0</v>
      </c>
      <c r="BF32" t="n">
        <v>0</v>
      </c>
      <c r="BG32" t="n">
        <v>0</v>
      </c>
      <c r="BH32" t="n">
        <v>0</v>
      </c>
      <c r="BI32" t="n">
        <v>0</v>
      </c>
      <c r="BJ32" t="n">
        <v>0</v>
      </c>
      <c r="BK32" t="n">
        <v>0</v>
      </c>
      <c r="BL32" t="n">
        <v>0</v>
      </c>
      <c r="BM32" t="n">
        <v>0</v>
      </c>
      <c r="BN32" t="n">
        <v>0</v>
      </c>
      <c r="BO32" t="n">
        <v>0</v>
      </c>
      <c r="BP32" t="n">
        <v>0</v>
      </c>
      <c r="BQ32" t="n">
        <v>0</v>
      </c>
      <c r="BR32" t="n">
        <v>0</v>
      </c>
      <c r="BS32" t="n">
        <v>0</v>
      </c>
      <c r="BT32" t="n">
        <v>0</v>
      </c>
      <c r="BU32" t="n">
        <v>0</v>
      </c>
      <c r="BV32" t="n">
        <v>0</v>
      </c>
      <c r="BW32" t="n">
        <v>0</v>
      </c>
      <c r="CV32" t="n">
        <v>0</v>
      </c>
      <c r="CW32">
        <f>ROUND(Y32*Source!I72*DO32,7)</f>
        <v/>
      </c>
      <c r="CX32">
        <f>ROUND(Y32*Source!I72,7)</f>
        <v/>
      </c>
      <c r="CY32">
        <f>AB32</f>
        <v/>
      </c>
      <c r="CZ32">
        <f>AF32</f>
        <v/>
      </c>
      <c r="DA32">
        <f>AJ32</f>
        <v/>
      </c>
      <c r="DB32">
        <f>ROUND(ROUND(AT32*CZ32,2),2)</f>
        <v/>
      </c>
      <c r="DC32">
        <f>ROUND(ROUND(AT32*AG32,2),2)</f>
        <v/>
      </c>
      <c r="DD32" t="inlineStr"/>
      <c r="DE32" t="inlineStr"/>
      <c r="DF32">
        <f>ROUND(ROUND(AE32,0)*CX32,0)</f>
        <v/>
      </c>
      <c r="DG32">
        <f>ROUND(ROUND(AF32*AJ32,0)*CX32,0)</f>
        <v/>
      </c>
      <c r="DH32">
        <f>ROUND(ROUND(AG32*AK32,0)*CX32,0)</f>
        <v/>
      </c>
      <c r="DI32">
        <f>ROUND(ROUND(AH32,0)*CX32,0)</f>
        <v/>
      </c>
      <c r="DJ32">
        <f>DG32</f>
        <v/>
      </c>
      <c r="DK32" t="n">
        <v>0</v>
      </c>
      <c r="DL32" t="inlineStr"/>
      <c r="DM32" t="n">
        <v>0</v>
      </c>
      <c r="DN32" t="inlineStr"/>
      <c r="DO32" t="n">
        <v>0</v>
      </c>
    </row>
    <row r="33">
      <c r="A33">
        <f>ROW(Source!A72)</f>
        <v/>
      </c>
      <c r="B33" t="n">
        <v>78869116</v>
      </c>
      <c r="C33" t="n">
        <v>78869377</v>
      </c>
      <c r="D33" t="n">
        <v>29110398</v>
      </c>
      <c r="E33" t="n">
        <v>1</v>
      </c>
      <c r="F33" t="n">
        <v>1</v>
      </c>
      <c r="G33" t="n">
        <v>1</v>
      </c>
      <c r="H33" t="n">
        <v>3</v>
      </c>
      <c r="I33" t="inlineStr">
        <is>
          <t>101-0388</t>
        </is>
      </c>
      <c r="J33" t="inlineStr">
        <is>
          <t>ТССЦ Московской обл., 101-0388, приказ Минстроя России №675/пр от 28.02.2017 № 254/пр</t>
        </is>
      </c>
      <c r="K33" t="inlineStr">
        <is>
          <t>Краски масляные земляные марки МА-0115 мумия, сурик железный</t>
        </is>
      </c>
      <c r="L33" t="n">
        <v>1348</v>
      </c>
      <c r="N33" t="n">
        <v>1009</v>
      </c>
      <c r="O33" t="inlineStr">
        <is>
          <t>т</t>
        </is>
      </c>
      <c r="P33" t="inlineStr">
        <is>
          <t>т</t>
        </is>
      </c>
      <c r="Q33" t="n">
        <v>1000</v>
      </c>
      <c r="W33" t="n">
        <v>0</v>
      </c>
      <c r="X33" t="n">
        <v>1625292450</v>
      </c>
      <c r="Y33">
        <f>AT33</f>
        <v/>
      </c>
      <c r="AA33" t="n">
        <v>76804.47</v>
      </c>
      <c r="AB33" t="n">
        <v>0</v>
      </c>
      <c r="AC33" t="n">
        <v>0</v>
      </c>
      <c r="AD33" t="n">
        <v>0</v>
      </c>
      <c r="AE33" t="n">
        <v>15118.99</v>
      </c>
      <c r="AF33" t="n">
        <v>0</v>
      </c>
      <c r="AG33" t="n">
        <v>0</v>
      </c>
      <c r="AH33" t="n">
        <v>0</v>
      </c>
      <c r="AI33" t="n">
        <v>5.08</v>
      </c>
      <c r="AJ33" t="n">
        <v>1</v>
      </c>
      <c r="AK33" t="n">
        <v>1</v>
      </c>
      <c r="AL33" t="n">
        <v>1</v>
      </c>
      <c r="AM33" t="n">
        <v>2</v>
      </c>
      <c r="AN33" t="n">
        <v>0</v>
      </c>
      <c r="AO33" t="n">
        <v>1</v>
      </c>
      <c r="AP33" t="n">
        <v>0</v>
      </c>
      <c r="AQ33" t="n">
        <v>0</v>
      </c>
      <c r="AR33" t="n">
        <v>0</v>
      </c>
      <c r="AS33" t="inlineStr"/>
      <c r="AT33" t="n">
        <v>5e-05</v>
      </c>
      <c r="AU33" t="inlineStr"/>
      <c r="AV33" t="n">
        <v>0</v>
      </c>
      <c r="AW33" t="n">
        <v>2</v>
      </c>
      <c r="AX33" t="n">
        <v>78869386</v>
      </c>
      <c r="AY33" t="n">
        <v>1</v>
      </c>
      <c r="AZ33" t="n">
        <v>0</v>
      </c>
      <c r="BA33" t="n">
        <v>30</v>
      </c>
      <c r="BB33" t="n">
        <v>0</v>
      </c>
      <c r="BC33" t="n">
        <v>0</v>
      </c>
      <c r="BD33" t="n">
        <v>0</v>
      </c>
      <c r="BE33" t="n">
        <v>0</v>
      </c>
      <c r="BF33" t="n">
        <v>0</v>
      </c>
      <c r="BG33" t="n">
        <v>0</v>
      </c>
      <c r="BH33" t="n">
        <v>0</v>
      </c>
      <c r="BI33" t="n">
        <v>0</v>
      </c>
      <c r="BJ33" t="n">
        <v>0</v>
      </c>
      <c r="BK33" t="n">
        <v>0</v>
      </c>
      <c r="BL33" t="n">
        <v>0</v>
      </c>
      <c r="BM33" t="n">
        <v>0</v>
      </c>
      <c r="BN33" t="n">
        <v>0</v>
      </c>
      <c r="BO33" t="n">
        <v>0</v>
      </c>
      <c r="BP33" t="n">
        <v>0</v>
      </c>
      <c r="BQ33" t="n">
        <v>0</v>
      </c>
      <c r="BR33" t="n">
        <v>0</v>
      </c>
      <c r="BS33" t="n">
        <v>0</v>
      </c>
      <c r="BT33" t="n">
        <v>0</v>
      </c>
      <c r="BU33" t="n">
        <v>0</v>
      </c>
      <c r="BV33" t="n">
        <v>0</v>
      </c>
      <c r="BW33" t="n">
        <v>0</v>
      </c>
      <c r="CV33" t="n">
        <v>0</v>
      </c>
      <c r="CW33" t="n">
        <v>0</v>
      </c>
      <c r="CX33">
        <f>ROUND(Y33*Source!I72,7)</f>
        <v/>
      </c>
      <c r="CY33">
        <f>AA33</f>
        <v/>
      </c>
      <c r="CZ33">
        <f>AE33</f>
        <v/>
      </c>
      <c r="DA33">
        <f>AI33</f>
        <v/>
      </c>
      <c r="DB33">
        <f>ROUND(ROUND(AT33*CZ33,2),2)</f>
        <v/>
      </c>
      <c r="DC33">
        <f>ROUND(ROUND(AT33*AG33,2),2)</f>
        <v/>
      </c>
      <c r="DD33" t="inlineStr"/>
      <c r="DE33" t="inlineStr"/>
      <c r="DF33">
        <f>ROUND(ROUND(AE33*AI33,0)*CX33,0)</f>
        <v/>
      </c>
      <c r="DG33">
        <f>ROUND(ROUND(AF33,0)*CX33,0)</f>
        <v/>
      </c>
      <c r="DH33">
        <f>ROUND(ROUND(AG33,0)*CX33,0)</f>
        <v/>
      </c>
      <c r="DI33">
        <f>ROUND(ROUND(AH33,0)*CX33,0)</f>
        <v/>
      </c>
      <c r="DJ33">
        <f>DF33</f>
        <v/>
      </c>
      <c r="DK33" t="n">
        <v>0</v>
      </c>
      <c r="DL33" t="inlineStr"/>
      <c r="DM33" t="n">
        <v>0</v>
      </c>
      <c r="DN33" t="inlineStr"/>
      <c r="DO33" t="n">
        <v>0</v>
      </c>
    </row>
    <row r="34">
      <c r="A34">
        <f>ROW(Source!A72)</f>
        <v/>
      </c>
      <c r="B34" t="n">
        <v>78869116</v>
      </c>
      <c r="C34" t="n">
        <v>78869377</v>
      </c>
      <c r="D34" t="n">
        <v>29110573</v>
      </c>
      <c r="E34" t="n">
        <v>1</v>
      </c>
      <c r="F34" t="n">
        <v>1</v>
      </c>
      <c r="G34" t="n">
        <v>1</v>
      </c>
      <c r="H34" t="n">
        <v>3</v>
      </c>
      <c r="I34" t="inlineStr">
        <is>
          <t>101-0628</t>
        </is>
      </c>
      <c r="J34" t="inlineStr">
        <is>
          <t>ТССЦ Московской обл., 101-0628, приказ Минстроя России №675/пр от 28.02.2017 № 254/пр</t>
        </is>
      </c>
      <c r="K34" t="inlineStr">
        <is>
          <t>Олифа комбинированная, марки К-3</t>
        </is>
      </c>
      <c r="L34" t="n">
        <v>1348</v>
      </c>
      <c r="N34" t="n">
        <v>1009</v>
      </c>
      <c r="O34" t="inlineStr">
        <is>
          <t>т</t>
        </is>
      </c>
      <c r="P34" t="inlineStr">
        <is>
          <t>т</t>
        </is>
      </c>
      <c r="Q34" t="n">
        <v>1000</v>
      </c>
      <c r="W34" t="n">
        <v>0</v>
      </c>
      <c r="X34" t="n">
        <v>24062879</v>
      </c>
      <c r="Y34">
        <f>AT34</f>
        <v/>
      </c>
      <c r="AA34" t="n">
        <v>87631.5</v>
      </c>
      <c r="AB34" t="n">
        <v>0</v>
      </c>
      <c r="AC34" t="n">
        <v>0</v>
      </c>
      <c r="AD34" t="n">
        <v>0</v>
      </c>
      <c r="AE34" t="n">
        <v>16950</v>
      </c>
      <c r="AF34" t="n">
        <v>0</v>
      </c>
      <c r="AG34" t="n">
        <v>0</v>
      </c>
      <c r="AH34" t="n">
        <v>0</v>
      </c>
      <c r="AI34" t="n">
        <v>5.17</v>
      </c>
      <c r="AJ34" t="n">
        <v>1</v>
      </c>
      <c r="AK34" t="n">
        <v>1</v>
      </c>
      <c r="AL34" t="n">
        <v>1</v>
      </c>
      <c r="AM34" t="n">
        <v>2</v>
      </c>
      <c r="AN34" t="n">
        <v>0</v>
      </c>
      <c r="AO34" t="n">
        <v>1</v>
      </c>
      <c r="AP34" t="n">
        <v>0</v>
      </c>
      <c r="AQ34" t="n">
        <v>0</v>
      </c>
      <c r="AR34" t="n">
        <v>0</v>
      </c>
      <c r="AS34" t="inlineStr"/>
      <c r="AT34" t="n">
        <v>2e-05</v>
      </c>
      <c r="AU34" t="inlineStr"/>
      <c r="AV34" t="n">
        <v>0</v>
      </c>
      <c r="AW34" t="n">
        <v>2</v>
      </c>
      <c r="AX34" t="n">
        <v>78869387</v>
      </c>
      <c r="AY34" t="n">
        <v>1</v>
      </c>
      <c r="AZ34" t="n">
        <v>0</v>
      </c>
      <c r="BA34" t="n">
        <v>31</v>
      </c>
      <c r="BB34" t="n">
        <v>0</v>
      </c>
      <c r="BC34" t="n">
        <v>0</v>
      </c>
      <c r="BD34" t="n">
        <v>0</v>
      </c>
      <c r="BE34" t="n">
        <v>0</v>
      </c>
      <c r="BF34" t="n">
        <v>0</v>
      </c>
      <c r="BG34" t="n">
        <v>0</v>
      </c>
      <c r="BH34" t="n">
        <v>0</v>
      </c>
      <c r="BI34" t="n">
        <v>0</v>
      </c>
      <c r="BJ34" t="n">
        <v>0</v>
      </c>
      <c r="BK34" t="n">
        <v>0</v>
      </c>
      <c r="BL34" t="n">
        <v>0</v>
      </c>
      <c r="BM34" t="n">
        <v>0</v>
      </c>
      <c r="BN34" t="n">
        <v>0</v>
      </c>
      <c r="BO34" t="n">
        <v>0</v>
      </c>
      <c r="BP34" t="n">
        <v>0</v>
      </c>
      <c r="BQ34" t="n">
        <v>0</v>
      </c>
      <c r="BR34" t="n">
        <v>0</v>
      </c>
      <c r="BS34" t="n">
        <v>0</v>
      </c>
      <c r="BT34" t="n">
        <v>0</v>
      </c>
      <c r="BU34" t="n">
        <v>0</v>
      </c>
      <c r="BV34" t="n">
        <v>0</v>
      </c>
      <c r="BW34" t="n">
        <v>0</v>
      </c>
      <c r="CV34" t="n">
        <v>0</v>
      </c>
      <c r="CW34" t="n">
        <v>0</v>
      </c>
      <c r="CX34">
        <f>ROUND(Y34*Source!I72,7)</f>
        <v/>
      </c>
      <c r="CY34">
        <f>AA34</f>
        <v/>
      </c>
      <c r="CZ34">
        <f>AE34</f>
        <v/>
      </c>
      <c r="DA34">
        <f>AI34</f>
        <v/>
      </c>
      <c r="DB34">
        <f>ROUND(ROUND(AT34*CZ34,2),2)</f>
        <v/>
      </c>
      <c r="DC34">
        <f>ROUND(ROUND(AT34*AG34,2),2)</f>
        <v/>
      </c>
      <c r="DD34" t="inlineStr"/>
      <c r="DE34" t="inlineStr"/>
      <c r="DF34">
        <f>ROUND(ROUND(AE34*AI34,0)*CX34,0)</f>
        <v/>
      </c>
      <c r="DG34">
        <f>ROUND(ROUND(AF34,0)*CX34,0)</f>
        <v/>
      </c>
      <c r="DH34">
        <f>ROUND(ROUND(AG34,0)*CX34,0)</f>
        <v/>
      </c>
      <c r="DI34">
        <f>ROUND(ROUND(AH34,0)*CX34,0)</f>
        <v/>
      </c>
      <c r="DJ34">
        <f>DF34</f>
        <v/>
      </c>
      <c r="DK34" t="n">
        <v>0</v>
      </c>
      <c r="DL34" t="inlineStr"/>
      <c r="DM34" t="n">
        <v>0</v>
      </c>
      <c r="DN34" t="inlineStr"/>
      <c r="DO34" t="n">
        <v>0</v>
      </c>
    </row>
    <row r="35">
      <c r="A35">
        <f>ROW(Source!A72)</f>
        <v/>
      </c>
      <c r="B35" t="n">
        <v>78869116</v>
      </c>
      <c r="C35" t="n">
        <v>78869377</v>
      </c>
      <c r="D35" t="n">
        <v>29107963</v>
      </c>
      <c r="E35" t="n">
        <v>1</v>
      </c>
      <c r="F35" t="n">
        <v>1</v>
      </c>
      <c r="G35" t="n">
        <v>1</v>
      </c>
      <c r="H35" t="n">
        <v>3</v>
      </c>
      <c r="I35" t="inlineStr">
        <is>
          <t>101-1669</t>
        </is>
      </c>
      <c r="J35" t="inlineStr">
        <is>
          <t>ТССЦ Московской обл., 101-1669, приказ Минстроя России №675/пр от 28.02.2017 № 254/пр</t>
        </is>
      </c>
      <c r="K35" t="inlineStr">
        <is>
          <t>Очес льняной</t>
        </is>
      </c>
      <c r="L35" t="n">
        <v>1346</v>
      </c>
      <c r="N35" t="n">
        <v>1009</v>
      </c>
      <c r="O35" t="inlineStr">
        <is>
          <t>кг</t>
        </is>
      </c>
      <c r="P35" t="inlineStr">
        <is>
          <t>кг</t>
        </is>
      </c>
      <c r="Q35" t="n">
        <v>1</v>
      </c>
      <c r="W35" t="n">
        <v>0</v>
      </c>
      <c r="X35" t="n">
        <v>-2113933962</v>
      </c>
      <c r="Y35">
        <f>AT35</f>
        <v/>
      </c>
      <c r="AA35" t="n">
        <v>590.67</v>
      </c>
      <c r="AB35" t="n">
        <v>0</v>
      </c>
      <c r="AC35" t="n">
        <v>0</v>
      </c>
      <c r="AD35" t="n">
        <v>0</v>
      </c>
      <c r="AE35" t="n">
        <v>37.29</v>
      </c>
      <c r="AF35" t="n">
        <v>0</v>
      </c>
      <c r="AG35" t="n">
        <v>0</v>
      </c>
      <c r="AH35" t="n">
        <v>0</v>
      </c>
      <c r="AI35" t="n">
        <v>15.84</v>
      </c>
      <c r="AJ35" t="n">
        <v>1</v>
      </c>
      <c r="AK35" t="n">
        <v>1</v>
      </c>
      <c r="AL35" t="n">
        <v>1</v>
      </c>
      <c r="AM35" t="n">
        <v>2</v>
      </c>
      <c r="AN35" t="n">
        <v>0</v>
      </c>
      <c r="AO35" t="n">
        <v>1</v>
      </c>
      <c r="AP35" t="n">
        <v>0</v>
      </c>
      <c r="AQ35" t="n">
        <v>0</v>
      </c>
      <c r="AR35" t="n">
        <v>0</v>
      </c>
      <c r="AS35" t="inlineStr"/>
      <c r="AT35" t="n">
        <v>0.02</v>
      </c>
      <c r="AU35" t="inlineStr"/>
      <c r="AV35" t="n">
        <v>0</v>
      </c>
      <c r="AW35" t="n">
        <v>2</v>
      </c>
      <c r="AX35" t="n">
        <v>78869388</v>
      </c>
      <c r="AY35" t="n">
        <v>1</v>
      </c>
      <c r="AZ35" t="n">
        <v>0</v>
      </c>
      <c r="BA35" t="n">
        <v>32</v>
      </c>
      <c r="BB35" t="n">
        <v>0</v>
      </c>
      <c r="BC35" t="n">
        <v>0</v>
      </c>
      <c r="BD35" t="n">
        <v>0</v>
      </c>
      <c r="BE35" t="n">
        <v>0</v>
      </c>
      <c r="BF35" t="n">
        <v>0</v>
      </c>
      <c r="BG35" t="n">
        <v>0</v>
      </c>
      <c r="BH35" t="n">
        <v>0</v>
      </c>
      <c r="BI35" t="n">
        <v>0</v>
      </c>
      <c r="BJ35" t="n">
        <v>0</v>
      </c>
      <c r="BK35" t="n">
        <v>0</v>
      </c>
      <c r="BL35" t="n">
        <v>0</v>
      </c>
      <c r="BM35" t="n">
        <v>0</v>
      </c>
      <c r="BN35" t="n">
        <v>0</v>
      </c>
      <c r="BO35" t="n">
        <v>0</v>
      </c>
      <c r="BP35" t="n">
        <v>0</v>
      </c>
      <c r="BQ35" t="n">
        <v>0</v>
      </c>
      <c r="BR35" t="n">
        <v>0</v>
      </c>
      <c r="BS35" t="n">
        <v>0</v>
      </c>
      <c r="BT35" t="n">
        <v>0</v>
      </c>
      <c r="BU35" t="n">
        <v>0</v>
      </c>
      <c r="BV35" t="n">
        <v>0</v>
      </c>
      <c r="BW35" t="n">
        <v>0</v>
      </c>
      <c r="CV35" t="n">
        <v>0</v>
      </c>
      <c r="CW35" t="n">
        <v>0</v>
      </c>
      <c r="CX35">
        <f>ROUND(Y35*Source!I72,7)</f>
        <v/>
      </c>
      <c r="CY35">
        <f>AA35</f>
        <v/>
      </c>
      <c r="CZ35">
        <f>AE35</f>
        <v/>
      </c>
      <c r="DA35">
        <f>AI35</f>
        <v/>
      </c>
      <c r="DB35">
        <f>ROUND(ROUND(AT35*CZ35,2),2)</f>
        <v/>
      </c>
      <c r="DC35">
        <f>ROUND(ROUND(AT35*AG35,2),2)</f>
        <v/>
      </c>
      <c r="DD35" t="inlineStr"/>
      <c r="DE35" t="inlineStr"/>
      <c r="DF35">
        <f>ROUND(ROUND(AE35*AI35,0)*CX35,0)</f>
        <v/>
      </c>
      <c r="DG35">
        <f>ROUND(ROUND(AF35,0)*CX35,0)</f>
        <v/>
      </c>
      <c r="DH35">
        <f>ROUND(ROUND(AG35,0)*CX35,0)</f>
        <v/>
      </c>
      <c r="DI35">
        <f>ROUND(ROUND(AH35,0)*CX35,0)</f>
        <v/>
      </c>
      <c r="DJ35">
        <f>DF35</f>
        <v/>
      </c>
      <c r="DK35" t="n">
        <v>0</v>
      </c>
      <c r="DL35" t="inlineStr"/>
      <c r="DM35" t="n">
        <v>0</v>
      </c>
      <c r="DN35" t="inlineStr"/>
      <c r="DO35" t="n">
        <v>0</v>
      </c>
    </row>
    <row r="36">
      <c r="A36">
        <f>ROW(Source!A72)</f>
        <v/>
      </c>
      <c r="B36" t="n">
        <v>78869116</v>
      </c>
      <c r="C36" t="n">
        <v>78869377</v>
      </c>
      <c r="D36" t="n">
        <v>29150040</v>
      </c>
      <c r="E36" t="n">
        <v>1</v>
      </c>
      <c r="F36" t="n">
        <v>1</v>
      </c>
      <c r="G36" t="n">
        <v>1</v>
      </c>
      <c r="H36" t="n">
        <v>3</v>
      </c>
      <c r="I36" t="inlineStr">
        <is>
          <t>411-0001</t>
        </is>
      </c>
      <c r="J36" t="inlineStr">
        <is>
          <t>ТССЦ Московской обл., 411-0001, приказ Минстроя России №675/пр от 28.02.2017 № 257/пр</t>
        </is>
      </c>
      <c r="K36" t="inlineStr">
        <is>
          <t>Вода</t>
        </is>
      </c>
      <c r="L36" t="n">
        <v>1339</v>
      </c>
      <c r="N36" t="n">
        <v>1007</v>
      </c>
      <c r="O36" t="inlineStr">
        <is>
          <t>м3</t>
        </is>
      </c>
      <c r="P36" t="inlineStr">
        <is>
          <t>м3</t>
        </is>
      </c>
      <c r="Q36" t="n">
        <v>1</v>
      </c>
      <c r="W36" t="n">
        <v>0</v>
      </c>
      <c r="X36" t="n">
        <v>619799737</v>
      </c>
      <c r="Y36">
        <f>AT36</f>
        <v/>
      </c>
      <c r="AA36" t="n">
        <v>31.28</v>
      </c>
      <c r="AB36" t="n">
        <v>0</v>
      </c>
      <c r="AC36" t="n">
        <v>0</v>
      </c>
      <c r="AD36" t="n">
        <v>0</v>
      </c>
      <c r="AE36" t="n">
        <v>2.44</v>
      </c>
      <c r="AF36" t="n">
        <v>0</v>
      </c>
      <c r="AG36" t="n">
        <v>0</v>
      </c>
      <c r="AH36" t="n">
        <v>0</v>
      </c>
      <c r="AI36" t="n">
        <v>12.82</v>
      </c>
      <c r="AJ36" t="n">
        <v>1</v>
      </c>
      <c r="AK36" t="n">
        <v>1</v>
      </c>
      <c r="AL36" t="n">
        <v>1</v>
      </c>
      <c r="AM36" t="n">
        <v>2</v>
      </c>
      <c r="AN36" t="n">
        <v>0</v>
      </c>
      <c r="AO36" t="n">
        <v>1</v>
      </c>
      <c r="AP36" t="n">
        <v>0</v>
      </c>
      <c r="AQ36" t="n">
        <v>0</v>
      </c>
      <c r="AR36" t="n">
        <v>0</v>
      </c>
      <c r="AS36" t="inlineStr"/>
      <c r="AT36" t="n">
        <v>1</v>
      </c>
      <c r="AU36" t="inlineStr"/>
      <c r="AV36" t="n">
        <v>0</v>
      </c>
      <c r="AW36" t="n">
        <v>2</v>
      </c>
      <c r="AX36" t="n">
        <v>78869389</v>
      </c>
      <c r="AY36" t="n">
        <v>1</v>
      </c>
      <c r="AZ36" t="n">
        <v>0</v>
      </c>
      <c r="BA36" t="n">
        <v>33</v>
      </c>
      <c r="BB36" t="n">
        <v>0</v>
      </c>
      <c r="BC36" t="n">
        <v>0</v>
      </c>
      <c r="BD36" t="n">
        <v>0</v>
      </c>
      <c r="BE36" t="n">
        <v>0</v>
      </c>
      <c r="BF36" t="n">
        <v>0</v>
      </c>
      <c r="BG36" t="n">
        <v>0</v>
      </c>
      <c r="BH36" t="n">
        <v>0</v>
      </c>
      <c r="BI36" t="n">
        <v>0</v>
      </c>
      <c r="BJ36" t="n">
        <v>0</v>
      </c>
      <c r="BK36" t="n">
        <v>0</v>
      </c>
      <c r="BL36" t="n">
        <v>0</v>
      </c>
      <c r="BM36" t="n">
        <v>0</v>
      </c>
      <c r="BN36" t="n">
        <v>0</v>
      </c>
      <c r="BO36" t="n">
        <v>0</v>
      </c>
      <c r="BP36" t="n">
        <v>0</v>
      </c>
      <c r="BQ36" t="n">
        <v>0</v>
      </c>
      <c r="BR36" t="n">
        <v>0</v>
      </c>
      <c r="BS36" t="n">
        <v>0</v>
      </c>
      <c r="BT36" t="n">
        <v>0</v>
      </c>
      <c r="BU36" t="n">
        <v>0</v>
      </c>
      <c r="BV36" t="n">
        <v>0</v>
      </c>
      <c r="BW36" t="n">
        <v>0</v>
      </c>
      <c r="CV36" t="n">
        <v>0</v>
      </c>
      <c r="CW36" t="n">
        <v>0</v>
      </c>
      <c r="CX36">
        <f>ROUND(Y36*Source!I72,7)</f>
        <v/>
      </c>
      <c r="CY36">
        <f>AA36</f>
        <v/>
      </c>
      <c r="CZ36">
        <f>AE36</f>
        <v/>
      </c>
      <c r="DA36">
        <f>AI36</f>
        <v/>
      </c>
      <c r="DB36">
        <f>ROUND(ROUND(AT36*CZ36,2),2)</f>
        <v/>
      </c>
      <c r="DC36">
        <f>ROUND(ROUND(AT36*AG36,2),2)</f>
        <v/>
      </c>
      <c r="DD36" t="inlineStr"/>
      <c r="DE36" t="inlineStr"/>
      <c r="DF36">
        <f>ROUND(ROUND(AE36*AI36,0)*CX36,0)</f>
        <v/>
      </c>
      <c r="DG36">
        <f>ROUND(ROUND(AF36,0)*CX36,0)</f>
        <v/>
      </c>
      <c r="DH36">
        <f>ROUND(ROUND(AG36,0)*CX36,0)</f>
        <v/>
      </c>
      <c r="DI36">
        <f>ROUND(ROUND(AH36,0)*CX36,0)</f>
        <v/>
      </c>
      <c r="DJ36">
        <f>DF36</f>
        <v/>
      </c>
      <c r="DK36" t="n">
        <v>0</v>
      </c>
      <c r="DL36" t="inlineStr"/>
      <c r="DM36" t="n">
        <v>0</v>
      </c>
      <c r="DN36" t="inlineStr"/>
      <c r="DO36" t="n">
        <v>0</v>
      </c>
    </row>
    <row r="37">
      <c r="A37">
        <f>ROW(Source!A73)</f>
        <v/>
      </c>
      <c r="B37" t="n">
        <v>78869116</v>
      </c>
      <c r="C37" t="n">
        <v>78869390</v>
      </c>
      <c r="D37" t="n">
        <v>18410171</v>
      </c>
      <c r="E37" t="n">
        <v>1</v>
      </c>
      <c r="F37" t="n">
        <v>1</v>
      </c>
      <c r="G37" t="n">
        <v>1</v>
      </c>
      <c r="H37" t="n">
        <v>1</v>
      </c>
      <c r="I37" t="inlineStr">
        <is>
          <t>1-1034-90</t>
        </is>
      </c>
      <c r="J37" t="inlineStr"/>
      <c r="K37" t="inlineStr">
        <is>
          <t>Рабочий строитель среднего разряда 3,4</t>
        </is>
      </c>
      <c r="L37" t="n">
        <v>1369</v>
      </c>
      <c r="N37" t="n">
        <v>1013</v>
      </c>
      <c r="O37" t="inlineStr">
        <is>
          <t>чел.-ч</t>
        </is>
      </c>
      <c r="P37" t="inlineStr">
        <is>
          <t>чел.-ч</t>
        </is>
      </c>
      <c r="Q37" t="n">
        <v>1</v>
      </c>
      <c r="W37" t="n">
        <v>0</v>
      </c>
      <c r="X37" t="n">
        <v>1151098980</v>
      </c>
      <c r="Y37">
        <f>AT37</f>
        <v/>
      </c>
      <c r="AA37" t="n">
        <v>0</v>
      </c>
      <c r="AB37" t="n">
        <v>0</v>
      </c>
      <c r="AC37" t="n">
        <v>0</v>
      </c>
      <c r="AD37" t="n">
        <v>8.970000000000001</v>
      </c>
      <c r="AE37" t="n">
        <v>0</v>
      </c>
      <c r="AF37" t="n">
        <v>0</v>
      </c>
      <c r="AG37" t="n">
        <v>0</v>
      </c>
      <c r="AH37" t="n">
        <v>8.970000000000001</v>
      </c>
      <c r="AI37" t="n">
        <v>1</v>
      </c>
      <c r="AJ37" t="n">
        <v>1</v>
      </c>
      <c r="AK37" t="n">
        <v>1</v>
      </c>
      <c r="AL37" t="n">
        <v>1</v>
      </c>
      <c r="AM37" t="n">
        <v>-2</v>
      </c>
      <c r="AN37" t="n">
        <v>0</v>
      </c>
      <c r="AO37" t="n">
        <v>1</v>
      </c>
      <c r="AP37" t="n">
        <v>0</v>
      </c>
      <c r="AQ37" t="n">
        <v>0</v>
      </c>
      <c r="AR37" t="n">
        <v>0</v>
      </c>
      <c r="AS37" t="inlineStr"/>
      <c r="AT37" t="n">
        <v>290.27</v>
      </c>
      <c r="AU37" t="inlineStr"/>
      <c r="AV37" t="n">
        <v>1</v>
      </c>
      <c r="AW37" t="n">
        <v>2</v>
      </c>
      <c r="AX37" t="n">
        <v>78869391</v>
      </c>
      <c r="AY37" t="n">
        <v>1</v>
      </c>
      <c r="AZ37" t="n">
        <v>0</v>
      </c>
      <c r="BA37" t="n">
        <v>34</v>
      </c>
      <c r="BB37" t="n">
        <v>0</v>
      </c>
      <c r="BC37" t="n">
        <v>0</v>
      </c>
      <c r="BD37" t="n">
        <v>0</v>
      </c>
      <c r="BE37" t="n">
        <v>0</v>
      </c>
      <c r="BF37" t="n">
        <v>0</v>
      </c>
      <c r="BG37" t="n">
        <v>0</v>
      </c>
      <c r="BH37" t="n">
        <v>0</v>
      </c>
      <c r="BI37" t="n">
        <v>0</v>
      </c>
      <c r="BJ37" t="n">
        <v>0</v>
      </c>
      <c r="BK37" t="n">
        <v>0</v>
      </c>
      <c r="BL37" t="n">
        <v>0</v>
      </c>
      <c r="BM37" t="n">
        <v>0</v>
      </c>
      <c r="BN37" t="n">
        <v>0</v>
      </c>
      <c r="BO37" t="n">
        <v>0</v>
      </c>
      <c r="BP37" t="n">
        <v>0</v>
      </c>
      <c r="BQ37" t="n">
        <v>0</v>
      </c>
      <c r="BR37" t="n">
        <v>0</v>
      </c>
      <c r="BS37" t="n">
        <v>0</v>
      </c>
      <c r="BT37" t="n">
        <v>0</v>
      </c>
      <c r="BU37" t="n">
        <v>0</v>
      </c>
      <c r="BV37" t="n">
        <v>0</v>
      </c>
      <c r="BW37" t="n">
        <v>0</v>
      </c>
      <c r="CU37">
        <f>ROUND(AT37*Source!I73*AH37*AL37,0)</f>
        <v/>
      </c>
      <c r="CV37">
        <f>ROUND(Y37*Source!I73,7)</f>
        <v/>
      </c>
      <c r="CW37" t="n">
        <v>0</v>
      </c>
      <c r="CX37">
        <f>ROUND(Y37*Source!I73,7)</f>
        <v/>
      </c>
      <c r="CY37">
        <f>AD37</f>
        <v/>
      </c>
      <c r="CZ37">
        <f>AH37</f>
        <v/>
      </c>
      <c r="DA37">
        <f>AL37</f>
        <v/>
      </c>
      <c r="DB37">
        <f>ROUND(ROUND(AT37*CZ37,2),2)</f>
        <v/>
      </c>
      <c r="DC37">
        <f>ROUND(ROUND(AT37*AG37,2),2)</f>
        <v/>
      </c>
      <c r="DD37" t="inlineStr"/>
      <c r="DE37" t="inlineStr"/>
      <c r="DF37">
        <f>ROUND(ROUND(AE37,0)*CX37,0)</f>
        <v/>
      </c>
      <c r="DG37">
        <f>ROUND(ROUND(AF37,0)*CX37,0)</f>
        <v/>
      </c>
      <c r="DH37">
        <f>ROUND(ROUND(AG37,0)*CX37,0)</f>
        <v/>
      </c>
      <c r="DI37">
        <f>ROUND(ROUND(AH37,0)*CX37,0)</f>
        <v/>
      </c>
      <c r="DJ37">
        <f>DI37</f>
        <v/>
      </c>
      <c r="DK37" t="n">
        <v>0</v>
      </c>
      <c r="DL37" t="inlineStr"/>
      <c r="DM37" t="n">
        <v>0</v>
      </c>
      <c r="DN37" t="inlineStr"/>
      <c r="DO37" t="n">
        <v>0</v>
      </c>
    </row>
    <row r="38">
      <c r="A38">
        <f>ROW(Source!A73)</f>
        <v/>
      </c>
      <c r="B38" t="n">
        <v>78869116</v>
      </c>
      <c r="C38" t="n">
        <v>78869390</v>
      </c>
      <c r="D38" t="n">
        <v>121548</v>
      </c>
      <c r="E38" t="n">
        <v>1</v>
      </c>
      <c r="F38" t="n">
        <v>1</v>
      </c>
      <c r="G38" t="n">
        <v>1</v>
      </c>
      <c r="H38" t="n">
        <v>1</v>
      </c>
      <c r="I38" t="inlineStr">
        <is>
          <t>2</t>
        </is>
      </c>
      <c r="J38" t="inlineStr"/>
      <c r="K38" t="inlineStr">
        <is>
          <t>Затраты труда машинистов</t>
        </is>
      </c>
      <c r="L38" t="n">
        <v>608254</v>
      </c>
      <c r="N38" t="n">
        <v>1013</v>
      </c>
      <c r="O38" t="inlineStr">
        <is>
          <t>чел.час</t>
        </is>
      </c>
      <c r="P38" t="inlineStr">
        <is>
          <t>чел.час</t>
        </is>
      </c>
      <c r="Q38" t="n">
        <v>1</v>
      </c>
      <c r="W38" t="n">
        <v>0</v>
      </c>
      <c r="X38" t="n">
        <v>-185737400</v>
      </c>
      <c r="Y38">
        <f>AT38</f>
        <v/>
      </c>
      <c r="AA38" t="n">
        <v>0</v>
      </c>
      <c r="AB38" t="n">
        <v>0</v>
      </c>
      <c r="AC38" t="n">
        <v>0</v>
      </c>
      <c r="AD38" t="n">
        <v>0</v>
      </c>
      <c r="AE38" t="n">
        <v>0</v>
      </c>
      <c r="AF38" t="n">
        <v>0</v>
      </c>
      <c r="AG38" t="n">
        <v>0</v>
      </c>
      <c r="AH38" t="n">
        <v>0</v>
      </c>
      <c r="AI38" t="n">
        <v>1</v>
      </c>
      <c r="AJ38" t="n">
        <v>1</v>
      </c>
      <c r="AK38" t="n">
        <v>1</v>
      </c>
      <c r="AL38" t="n">
        <v>1</v>
      </c>
      <c r="AM38" t="n">
        <v>-2</v>
      </c>
      <c r="AN38" t="n">
        <v>0</v>
      </c>
      <c r="AO38" t="n">
        <v>1</v>
      </c>
      <c r="AP38" t="n">
        <v>0</v>
      </c>
      <c r="AQ38" t="n">
        <v>0</v>
      </c>
      <c r="AR38" t="n">
        <v>0</v>
      </c>
      <c r="AS38" t="inlineStr"/>
      <c r="AT38" t="n">
        <v>0.72</v>
      </c>
      <c r="AU38" t="inlineStr"/>
      <c r="AV38" t="n">
        <v>2</v>
      </c>
      <c r="AW38" t="n">
        <v>2</v>
      </c>
      <c r="AX38" t="n">
        <v>78869392</v>
      </c>
      <c r="AY38" t="n">
        <v>1</v>
      </c>
      <c r="AZ38" t="n">
        <v>0</v>
      </c>
      <c r="BA38" t="n">
        <v>35</v>
      </c>
      <c r="BB38" t="n">
        <v>0</v>
      </c>
      <c r="BC38" t="n">
        <v>0</v>
      </c>
      <c r="BD38" t="n">
        <v>0</v>
      </c>
      <c r="BE38" t="n">
        <v>0</v>
      </c>
      <c r="BF38" t="n">
        <v>0</v>
      </c>
      <c r="BG38" t="n">
        <v>0</v>
      </c>
      <c r="BH38" t="n">
        <v>0</v>
      </c>
      <c r="BI38" t="n">
        <v>0</v>
      </c>
      <c r="BJ38" t="n">
        <v>0</v>
      </c>
      <c r="BK38" t="n">
        <v>0</v>
      </c>
      <c r="BL38" t="n">
        <v>0</v>
      </c>
      <c r="BM38" t="n">
        <v>0</v>
      </c>
      <c r="BN38" t="n">
        <v>0</v>
      </c>
      <c r="BO38" t="n">
        <v>0</v>
      </c>
      <c r="BP38" t="n">
        <v>0</v>
      </c>
      <c r="BQ38" t="n">
        <v>0</v>
      </c>
      <c r="BR38" t="n">
        <v>0</v>
      </c>
      <c r="BS38" t="n">
        <v>0</v>
      </c>
      <c r="BT38" t="n">
        <v>0</v>
      </c>
      <c r="BU38" t="n">
        <v>0</v>
      </c>
      <c r="BV38" t="n">
        <v>0</v>
      </c>
      <c r="BW38" t="n">
        <v>0</v>
      </c>
      <c r="CV38" t="n">
        <v>0</v>
      </c>
      <c r="CW38" t="n">
        <v>0</v>
      </c>
      <c r="CX38">
        <f>ROUND(Y38*Source!I73,7)</f>
        <v/>
      </c>
      <c r="CY38">
        <f>AD38</f>
        <v/>
      </c>
      <c r="CZ38">
        <f>AH38</f>
        <v/>
      </c>
      <c r="DA38">
        <f>AL38</f>
        <v/>
      </c>
      <c r="DB38">
        <f>ROUND(ROUND(AT38*CZ38,2),2)</f>
        <v/>
      </c>
      <c r="DC38">
        <f>ROUND(ROUND(AT38*AG38,2),2)</f>
        <v/>
      </c>
      <c r="DD38" t="inlineStr"/>
      <c r="DE38" t="inlineStr"/>
      <c r="DF38">
        <f>ROUND(ROUND(AE38,0)*CX38,0)</f>
        <v/>
      </c>
      <c r="DG38">
        <f>ROUND(ROUND(AF38,0)*CX38,0)</f>
        <v/>
      </c>
      <c r="DH38">
        <f>ROUND(ROUND(AG38,0)*CX38,0)</f>
        <v/>
      </c>
      <c r="DI38">
        <f>ROUND(ROUND(AH38,0)*CX38,0)</f>
        <v/>
      </c>
      <c r="DJ38">
        <f>DI38</f>
        <v/>
      </c>
      <c r="DK38" t="n">
        <v>0</v>
      </c>
      <c r="DL38" t="inlineStr"/>
      <c r="DM38" t="n">
        <v>0</v>
      </c>
      <c r="DN38" t="inlineStr"/>
      <c r="DO38" t="n">
        <v>0</v>
      </c>
    </row>
    <row r="39">
      <c r="A39">
        <f>ROW(Source!A73)</f>
        <v/>
      </c>
      <c r="B39" t="n">
        <v>78869116</v>
      </c>
      <c r="C39" t="n">
        <v>78869390</v>
      </c>
      <c r="D39" t="n">
        <v>29172556</v>
      </c>
      <c r="E39" t="n">
        <v>1</v>
      </c>
      <c r="F39" t="n">
        <v>1</v>
      </c>
      <c r="G39" t="n">
        <v>1</v>
      </c>
      <c r="H39" t="n">
        <v>2</v>
      </c>
      <c r="I39" t="inlineStr">
        <is>
          <t>030954</t>
        </is>
      </c>
      <c r="J39" t="inlineStr">
        <is>
          <t>ТСЭМ Московской обл., 030954, приказ Минстроя России №675/пр от 28.02.2017 № 264/пр</t>
        </is>
      </c>
      <c r="K39" t="inlineStr">
        <is>
          <t>Подъемники грузоподъемностью до 500 кг одномачтовые, высота подъема 45 м</t>
        </is>
      </c>
      <c r="L39" t="n">
        <v>1368</v>
      </c>
      <c r="N39" t="n">
        <v>1011</v>
      </c>
      <c r="O39" t="inlineStr">
        <is>
          <t>маш.-ч</t>
        </is>
      </c>
      <c r="P39" t="inlineStr">
        <is>
          <t>маш.-ч</t>
        </is>
      </c>
      <c r="Q39" t="n">
        <v>1</v>
      </c>
      <c r="W39" t="n">
        <v>0</v>
      </c>
      <c r="X39" t="n">
        <v>344519037</v>
      </c>
      <c r="Y39">
        <f>AT39</f>
        <v/>
      </c>
      <c r="AA39" t="n">
        <v>0</v>
      </c>
      <c r="AB39" t="n">
        <v>728.98</v>
      </c>
      <c r="AC39" t="n">
        <v>705.38</v>
      </c>
      <c r="AD39" t="n">
        <v>0</v>
      </c>
      <c r="AE39" t="n">
        <v>0</v>
      </c>
      <c r="AF39" t="n">
        <v>31.26</v>
      </c>
      <c r="AG39" t="n">
        <v>13.5</v>
      </c>
      <c r="AH39" t="n">
        <v>0</v>
      </c>
      <c r="AI39" t="n">
        <v>1</v>
      </c>
      <c r="AJ39" t="n">
        <v>23.32</v>
      </c>
      <c r="AK39" t="n">
        <v>52.25</v>
      </c>
      <c r="AL39" t="n">
        <v>1</v>
      </c>
      <c r="AM39" t="n">
        <v>2</v>
      </c>
      <c r="AN39" t="n">
        <v>0</v>
      </c>
      <c r="AO39" t="n">
        <v>1</v>
      </c>
      <c r="AP39" t="n">
        <v>0</v>
      </c>
      <c r="AQ39" t="n">
        <v>0</v>
      </c>
      <c r="AR39" t="n">
        <v>0</v>
      </c>
      <c r="AS39" t="inlineStr"/>
      <c r="AT39" t="n">
        <v>0.72</v>
      </c>
      <c r="AU39" t="inlineStr"/>
      <c r="AV39" t="n">
        <v>0</v>
      </c>
      <c r="AW39" t="n">
        <v>2</v>
      </c>
      <c r="AX39" t="n">
        <v>78869393</v>
      </c>
      <c r="AY39" t="n">
        <v>1</v>
      </c>
      <c r="AZ39" t="n">
        <v>0</v>
      </c>
      <c r="BA39" t="n">
        <v>36</v>
      </c>
      <c r="BB39" t="n">
        <v>0</v>
      </c>
      <c r="BC39" t="n">
        <v>0</v>
      </c>
      <c r="BD39" t="n">
        <v>0</v>
      </c>
      <c r="BE39" t="n">
        <v>0</v>
      </c>
      <c r="BF39" t="n">
        <v>0</v>
      </c>
      <c r="BG39" t="n">
        <v>0</v>
      </c>
      <c r="BH39" t="n">
        <v>0</v>
      </c>
      <c r="BI39" t="n">
        <v>0</v>
      </c>
      <c r="BJ39" t="n">
        <v>0</v>
      </c>
      <c r="BK39" t="n">
        <v>0</v>
      </c>
      <c r="BL39" t="n">
        <v>0</v>
      </c>
      <c r="BM39" t="n">
        <v>0</v>
      </c>
      <c r="BN39" t="n">
        <v>0</v>
      </c>
      <c r="BO39" t="n">
        <v>0</v>
      </c>
      <c r="BP39" t="n">
        <v>0</v>
      </c>
      <c r="BQ39" t="n">
        <v>0</v>
      </c>
      <c r="BR39" t="n">
        <v>0</v>
      </c>
      <c r="BS39" t="n">
        <v>0</v>
      </c>
      <c r="BT39" t="n">
        <v>0</v>
      </c>
      <c r="BU39" t="n">
        <v>0</v>
      </c>
      <c r="BV39" t="n">
        <v>0</v>
      </c>
      <c r="BW39" t="n">
        <v>0</v>
      </c>
      <c r="CV39" t="n">
        <v>0</v>
      </c>
      <c r="CW39">
        <f>ROUND(Y39*Source!I73*DO39,7)</f>
        <v/>
      </c>
      <c r="CX39">
        <f>ROUND(Y39*Source!I73,7)</f>
        <v/>
      </c>
      <c r="CY39">
        <f>AB39</f>
        <v/>
      </c>
      <c r="CZ39">
        <f>AF39</f>
        <v/>
      </c>
      <c r="DA39">
        <f>AJ39</f>
        <v/>
      </c>
      <c r="DB39">
        <f>ROUND(ROUND(AT39*CZ39,2),2)</f>
        <v/>
      </c>
      <c r="DC39">
        <f>ROUND(ROUND(AT39*AG39,2),2)</f>
        <v/>
      </c>
      <c r="DD39" t="inlineStr"/>
      <c r="DE39" t="inlineStr"/>
      <c r="DF39">
        <f>ROUND(ROUND(AE39,0)*CX39,0)</f>
        <v/>
      </c>
      <c r="DG39">
        <f>ROUND(ROUND(AF39*AJ39,0)*CX39,0)</f>
        <v/>
      </c>
      <c r="DH39">
        <f>ROUND(ROUND(AG39*AK39,0)*CX39,0)</f>
        <v/>
      </c>
      <c r="DI39">
        <f>ROUND(ROUND(AH39,0)*CX39,0)</f>
        <v/>
      </c>
      <c r="DJ39">
        <f>DG39</f>
        <v/>
      </c>
      <c r="DK39" t="n">
        <v>0</v>
      </c>
      <c r="DL39" t="inlineStr"/>
      <c r="DM39" t="n">
        <v>0</v>
      </c>
      <c r="DN39" t="inlineStr"/>
      <c r="DO39" t="n">
        <v>0</v>
      </c>
    </row>
    <row r="40">
      <c r="A40">
        <f>ROW(Source!A73)</f>
        <v/>
      </c>
      <c r="B40" t="n">
        <v>78869116</v>
      </c>
      <c r="C40" t="n">
        <v>78869390</v>
      </c>
      <c r="D40" t="n">
        <v>29145213</v>
      </c>
      <c r="E40" t="n">
        <v>1</v>
      </c>
      <c r="F40" t="n">
        <v>1</v>
      </c>
      <c r="G40" t="n">
        <v>1</v>
      </c>
      <c r="H40" t="n">
        <v>3</v>
      </c>
      <c r="I40" t="inlineStr">
        <is>
          <t>402-0083</t>
        </is>
      </c>
      <c r="J40" t="inlineStr">
        <is>
          <t>ТССЦ Московской обл., 402-0083, приказ Минстроя России №675/пр от 28.02.2017 № 257/пр</t>
        </is>
      </c>
      <c r="K40" t="inlineStr">
        <is>
          <t>Раствор готовый отделочный тяжелый, цементно-известковый 1:1:6</t>
        </is>
      </c>
      <c r="L40" t="n">
        <v>1339</v>
      </c>
      <c r="N40" t="n">
        <v>1007</v>
      </c>
      <c r="O40" t="inlineStr">
        <is>
          <t>м3</t>
        </is>
      </c>
      <c r="P40" t="inlineStr">
        <is>
          <t>м3</t>
        </is>
      </c>
      <c r="Q40" t="n">
        <v>1</v>
      </c>
      <c r="W40" t="n">
        <v>0</v>
      </c>
      <c r="X40" t="n">
        <v>298602793</v>
      </c>
      <c r="Y40">
        <f>AT40</f>
        <v/>
      </c>
      <c r="AA40" t="n">
        <v>5246.23</v>
      </c>
      <c r="AB40" t="n">
        <v>0</v>
      </c>
      <c r="AC40" t="n">
        <v>0</v>
      </c>
      <c r="AD40" t="n">
        <v>0</v>
      </c>
      <c r="AE40" t="n">
        <v>517.89</v>
      </c>
      <c r="AF40" t="n">
        <v>0</v>
      </c>
      <c r="AG40" t="n">
        <v>0</v>
      </c>
      <c r="AH40" t="n">
        <v>0</v>
      </c>
      <c r="AI40" t="n">
        <v>10.13</v>
      </c>
      <c r="AJ40" t="n">
        <v>1</v>
      </c>
      <c r="AK40" t="n">
        <v>1</v>
      </c>
      <c r="AL40" t="n">
        <v>1</v>
      </c>
      <c r="AM40" t="n">
        <v>2</v>
      </c>
      <c r="AN40" t="n">
        <v>0</v>
      </c>
      <c r="AO40" t="n">
        <v>1</v>
      </c>
      <c r="AP40" t="n">
        <v>0</v>
      </c>
      <c r="AQ40" t="n">
        <v>0</v>
      </c>
      <c r="AR40" t="n">
        <v>0</v>
      </c>
      <c r="AS40" t="inlineStr"/>
      <c r="AT40" t="n">
        <v>2.31</v>
      </c>
      <c r="AU40" t="inlineStr"/>
      <c r="AV40" t="n">
        <v>0</v>
      </c>
      <c r="AW40" t="n">
        <v>2</v>
      </c>
      <c r="AX40" t="n">
        <v>78869394</v>
      </c>
      <c r="AY40" t="n">
        <v>1</v>
      </c>
      <c r="AZ40" t="n">
        <v>0</v>
      </c>
      <c r="BA40" t="n">
        <v>37</v>
      </c>
      <c r="BB40" t="n">
        <v>0</v>
      </c>
      <c r="BC40" t="n">
        <v>0</v>
      </c>
      <c r="BD40" t="n">
        <v>0</v>
      </c>
      <c r="BE40" t="n">
        <v>0</v>
      </c>
      <c r="BF40" t="n">
        <v>0</v>
      </c>
      <c r="BG40" t="n">
        <v>0</v>
      </c>
      <c r="BH40" t="n">
        <v>0</v>
      </c>
      <c r="BI40" t="n">
        <v>0</v>
      </c>
      <c r="BJ40" t="n">
        <v>0</v>
      </c>
      <c r="BK40" t="n">
        <v>0</v>
      </c>
      <c r="BL40" t="n">
        <v>0</v>
      </c>
      <c r="BM40" t="n">
        <v>0</v>
      </c>
      <c r="BN40" t="n">
        <v>0</v>
      </c>
      <c r="BO40" t="n">
        <v>0</v>
      </c>
      <c r="BP40" t="n">
        <v>0</v>
      </c>
      <c r="BQ40" t="n">
        <v>0</v>
      </c>
      <c r="BR40" t="n">
        <v>0</v>
      </c>
      <c r="BS40" t="n">
        <v>0</v>
      </c>
      <c r="BT40" t="n">
        <v>0</v>
      </c>
      <c r="BU40" t="n">
        <v>0</v>
      </c>
      <c r="BV40" t="n">
        <v>0</v>
      </c>
      <c r="BW40" t="n">
        <v>0</v>
      </c>
      <c r="CV40" t="n">
        <v>0</v>
      </c>
      <c r="CW40" t="n">
        <v>0</v>
      </c>
      <c r="CX40">
        <f>ROUND(Y40*Source!I73,7)</f>
        <v/>
      </c>
      <c r="CY40">
        <f>AA40</f>
        <v/>
      </c>
      <c r="CZ40">
        <f>AE40</f>
        <v/>
      </c>
      <c r="DA40">
        <f>AI40</f>
        <v/>
      </c>
      <c r="DB40">
        <f>ROUND(ROUND(AT40*CZ40,2),2)</f>
        <v/>
      </c>
      <c r="DC40">
        <f>ROUND(ROUND(AT40*AG40,2),2)</f>
        <v/>
      </c>
      <c r="DD40" t="inlineStr"/>
      <c r="DE40" t="inlineStr"/>
      <c r="DF40">
        <f>ROUND(ROUND(AE40*AI40,0)*CX40,0)</f>
        <v/>
      </c>
      <c r="DG40">
        <f>ROUND(ROUND(AF40,0)*CX40,0)</f>
        <v/>
      </c>
      <c r="DH40">
        <f>ROUND(ROUND(AG40,0)*CX40,0)</f>
        <v/>
      </c>
      <c r="DI40">
        <f>ROUND(ROUND(AH40,0)*CX40,0)</f>
        <v/>
      </c>
      <c r="DJ40">
        <f>DF40</f>
        <v/>
      </c>
      <c r="DK40" t="n">
        <v>0</v>
      </c>
      <c r="DL40" t="inlineStr"/>
      <c r="DM40" t="n">
        <v>0</v>
      </c>
      <c r="DN40" t="inlineStr"/>
      <c r="DO40" t="n">
        <v>0</v>
      </c>
    </row>
    <row r="41">
      <c r="A41">
        <f>ROW(Source!A73)</f>
        <v/>
      </c>
      <c r="B41" t="n">
        <v>78869116</v>
      </c>
      <c r="C41" t="n">
        <v>78869390</v>
      </c>
      <c r="D41" t="n">
        <v>29150040</v>
      </c>
      <c r="E41" t="n">
        <v>1</v>
      </c>
      <c r="F41" t="n">
        <v>1</v>
      </c>
      <c r="G41" t="n">
        <v>1</v>
      </c>
      <c r="H41" t="n">
        <v>3</v>
      </c>
      <c r="I41" t="inlineStr">
        <is>
          <t>411-0001</t>
        </is>
      </c>
      <c r="J41" t="inlineStr">
        <is>
          <t>ТССЦ Московской обл., 411-0001, приказ Минстроя России №675/пр от 28.02.2017 № 257/пр</t>
        </is>
      </c>
      <c r="K41" t="inlineStr">
        <is>
          <t>Вода</t>
        </is>
      </c>
      <c r="L41" t="n">
        <v>1339</v>
      </c>
      <c r="N41" t="n">
        <v>1007</v>
      </c>
      <c r="O41" t="inlineStr">
        <is>
          <t>м3</t>
        </is>
      </c>
      <c r="P41" t="inlineStr">
        <is>
          <t>м3</t>
        </is>
      </c>
      <c r="Q41" t="n">
        <v>1</v>
      </c>
      <c r="W41" t="n">
        <v>0</v>
      </c>
      <c r="X41" t="n">
        <v>619799737</v>
      </c>
      <c r="Y41">
        <f>AT41</f>
        <v/>
      </c>
      <c r="AA41" t="n">
        <v>31.28</v>
      </c>
      <c r="AB41" t="n">
        <v>0</v>
      </c>
      <c r="AC41" t="n">
        <v>0</v>
      </c>
      <c r="AD41" t="n">
        <v>0</v>
      </c>
      <c r="AE41" t="n">
        <v>2.44</v>
      </c>
      <c r="AF41" t="n">
        <v>0</v>
      </c>
      <c r="AG41" t="n">
        <v>0</v>
      </c>
      <c r="AH41" t="n">
        <v>0</v>
      </c>
      <c r="AI41" t="n">
        <v>12.82</v>
      </c>
      <c r="AJ41" t="n">
        <v>1</v>
      </c>
      <c r="AK41" t="n">
        <v>1</v>
      </c>
      <c r="AL41" t="n">
        <v>1</v>
      </c>
      <c r="AM41" t="n">
        <v>2</v>
      </c>
      <c r="AN41" t="n">
        <v>0</v>
      </c>
      <c r="AO41" t="n">
        <v>1</v>
      </c>
      <c r="AP41" t="n">
        <v>0</v>
      </c>
      <c r="AQ41" t="n">
        <v>0</v>
      </c>
      <c r="AR41" t="n">
        <v>0</v>
      </c>
      <c r="AS41" t="inlineStr"/>
      <c r="AT41" t="n">
        <v>0.35</v>
      </c>
      <c r="AU41" t="inlineStr"/>
      <c r="AV41" t="n">
        <v>0</v>
      </c>
      <c r="AW41" t="n">
        <v>2</v>
      </c>
      <c r="AX41" t="n">
        <v>78869395</v>
      </c>
      <c r="AY41" t="n">
        <v>1</v>
      </c>
      <c r="AZ41" t="n">
        <v>0</v>
      </c>
      <c r="BA41" t="n">
        <v>38</v>
      </c>
      <c r="BB41" t="n">
        <v>0</v>
      </c>
      <c r="BC41" t="n">
        <v>0</v>
      </c>
      <c r="BD41" t="n">
        <v>0</v>
      </c>
      <c r="BE41" t="n">
        <v>0</v>
      </c>
      <c r="BF41" t="n">
        <v>0</v>
      </c>
      <c r="BG41" t="n">
        <v>0</v>
      </c>
      <c r="BH41" t="n">
        <v>0</v>
      </c>
      <c r="BI41" t="n">
        <v>0</v>
      </c>
      <c r="BJ41" t="n">
        <v>0</v>
      </c>
      <c r="BK41" t="n">
        <v>0</v>
      </c>
      <c r="BL41" t="n">
        <v>0</v>
      </c>
      <c r="BM41" t="n">
        <v>0</v>
      </c>
      <c r="BN41" t="n">
        <v>0</v>
      </c>
      <c r="BO41" t="n">
        <v>0</v>
      </c>
      <c r="BP41" t="n">
        <v>0</v>
      </c>
      <c r="BQ41" t="n">
        <v>0</v>
      </c>
      <c r="BR41" t="n">
        <v>0</v>
      </c>
      <c r="BS41" t="n">
        <v>0</v>
      </c>
      <c r="BT41" t="n">
        <v>0</v>
      </c>
      <c r="BU41" t="n">
        <v>0</v>
      </c>
      <c r="BV41" t="n">
        <v>0</v>
      </c>
      <c r="BW41" t="n">
        <v>0</v>
      </c>
      <c r="CV41" t="n">
        <v>0</v>
      </c>
      <c r="CW41" t="n">
        <v>0</v>
      </c>
      <c r="CX41">
        <f>ROUND(Y41*Source!I73,7)</f>
        <v/>
      </c>
      <c r="CY41">
        <f>AA41</f>
        <v/>
      </c>
      <c r="CZ41">
        <f>AE41</f>
        <v/>
      </c>
      <c r="DA41">
        <f>AI41</f>
        <v/>
      </c>
      <c r="DB41">
        <f>ROUND(ROUND(AT41*CZ41,2),2)</f>
        <v/>
      </c>
      <c r="DC41">
        <f>ROUND(ROUND(AT41*AG41,2),2)</f>
        <v/>
      </c>
      <c r="DD41" t="inlineStr"/>
      <c r="DE41" t="inlineStr"/>
      <c r="DF41">
        <f>ROUND(ROUND(AE41*AI41,0)*CX41,0)</f>
        <v/>
      </c>
      <c r="DG41">
        <f>ROUND(ROUND(AF41,0)*CX41,0)</f>
        <v/>
      </c>
      <c r="DH41">
        <f>ROUND(ROUND(AG41,0)*CX41,0)</f>
        <v/>
      </c>
      <c r="DI41">
        <f>ROUND(ROUND(AH41,0)*CX41,0)</f>
        <v/>
      </c>
      <c r="DJ41">
        <f>DF41</f>
        <v/>
      </c>
      <c r="DK41" t="n">
        <v>0</v>
      </c>
      <c r="DL41" t="inlineStr"/>
      <c r="DM41" t="n">
        <v>0</v>
      </c>
      <c r="DN41" t="inlineStr"/>
      <c r="DO41" t="n">
        <v>0</v>
      </c>
    </row>
    <row r="42">
      <c r="A42">
        <f>ROW(Source!A73)</f>
        <v/>
      </c>
      <c r="B42" t="n">
        <v>78869116</v>
      </c>
      <c r="C42" t="n">
        <v>78869390</v>
      </c>
      <c r="D42" t="n">
        <v>29164349</v>
      </c>
      <c r="E42" t="n">
        <v>1</v>
      </c>
      <c r="F42" t="n">
        <v>1</v>
      </c>
      <c r="G42" t="n">
        <v>1</v>
      </c>
      <c r="H42" t="n">
        <v>3</v>
      </c>
      <c r="I42" t="inlineStr">
        <is>
          <t>509-9900</t>
        </is>
      </c>
      <c r="J42" t="inlineStr">
        <is>
          <t>ТССЦ Московской обл., 509-9900, приказ Минстроя России №675/пр от 28.02.2017 № 258/пр</t>
        </is>
      </c>
      <c r="K42" t="inlineStr">
        <is>
          <t>Строительный мусор</t>
        </is>
      </c>
      <c r="L42" t="n">
        <v>1348</v>
      </c>
      <c r="N42" t="n">
        <v>1009</v>
      </c>
      <c r="O42" t="inlineStr">
        <is>
          <t>т</t>
        </is>
      </c>
      <c r="P42" t="inlineStr">
        <is>
          <t>т</t>
        </is>
      </c>
      <c r="Q42" t="n">
        <v>1000</v>
      </c>
      <c r="W42" t="n">
        <v>0</v>
      </c>
      <c r="X42" t="n">
        <v>1876412176</v>
      </c>
      <c r="Y42">
        <f>AT42</f>
        <v/>
      </c>
      <c r="AA42" t="n">
        <v>0</v>
      </c>
      <c r="AB42" t="n">
        <v>0</v>
      </c>
      <c r="AC42" t="n">
        <v>0</v>
      </c>
      <c r="AD42" t="n">
        <v>0</v>
      </c>
      <c r="AE42" t="n">
        <v>0</v>
      </c>
      <c r="AF42" t="n">
        <v>0</v>
      </c>
      <c r="AG42" t="n">
        <v>0</v>
      </c>
      <c r="AH42" t="n">
        <v>0</v>
      </c>
      <c r="AI42" t="n">
        <v>1</v>
      </c>
      <c r="AJ42" t="n">
        <v>1</v>
      </c>
      <c r="AK42" t="n">
        <v>1</v>
      </c>
      <c r="AL42" t="n">
        <v>1</v>
      </c>
      <c r="AM42" t="n">
        <v>0</v>
      </c>
      <c r="AN42" t="n">
        <v>0</v>
      </c>
      <c r="AO42" t="n">
        <v>0</v>
      </c>
      <c r="AP42" t="n">
        <v>0</v>
      </c>
      <c r="AQ42" t="n">
        <v>0</v>
      </c>
      <c r="AR42" t="n">
        <v>0</v>
      </c>
      <c r="AS42" t="inlineStr"/>
      <c r="AT42" t="n">
        <v>3.38</v>
      </c>
      <c r="AU42" t="inlineStr"/>
      <c r="AV42" t="n">
        <v>0</v>
      </c>
      <c r="AW42" t="n">
        <v>2</v>
      </c>
      <c r="AX42" t="n">
        <v>78869396</v>
      </c>
      <c r="AY42" t="n">
        <v>1</v>
      </c>
      <c r="AZ42" t="n">
        <v>0</v>
      </c>
      <c r="BA42" t="n">
        <v>39</v>
      </c>
      <c r="BB42" t="n">
        <v>0</v>
      </c>
      <c r="BC42" t="n">
        <v>0</v>
      </c>
      <c r="BD42" t="n">
        <v>0</v>
      </c>
      <c r="BE42" t="n">
        <v>0</v>
      </c>
      <c r="BF42" t="n">
        <v>0</v>
      </c>
      <c r="BG42" t="n">
        <v>0</v>
      </c>
      <c r="BH42" t="n">
        <v>0</v>
      </c>
      <c r="BI42" t="n">
        <v>0</v>
      </c>
      <c r="BJ42" t="n">
        <v>0</v>
      </c>
      <c r="BK42" t="n">
        <v>0</v>
      </c>
      <c r="BL42" t="n">
        <v>0</v>
      </c>
      <c r="BM42" t="n">
        <v>0</v>
      </c>
      <c r="BN42" t="n">
        <v>0</v>
      </c>
      <c r="BO42" t="n">
        <v>0</v>
      </c>
      <c r="BP42" t="n">
        <v>0</v>
      </c>
      <c r="BQ42" t="n">
        <v>0</v>
      </c>
      <c r="BR42" t="n">
        <v>0</v>
      </c>
      <c r="BS42" t="n">
        <v>0</v>
      </c>
      <c r="BT42" t="n">
        <v>0</v>
      </c>
      <c r="BU42" t="n">
        <v>0</v>
      </c>
      <c r="BV42" t="n">
        <v>0</v>
      </c>
      <c r="BW42" t="n">
        <v>0</v>
      </c>
      <c r="CV42" t="n">
        <v>0</v>
      </c>
      <c r="CW42" t="n">
        <v>0</v>
      </c>
      <c r="CX42">
        <f>ROUND(Y42*Source!I73,7)</f>
        <v/>
      </c>
      <c r="CY42">
        <f>AA42</f>
        <v/>
      </c>
      <c r="CZ42">
        <f>AE42</f>
        <v/>
      </c>
      <c r="DA42">
        <f>AI42</f>
        <v/>
      </c>
      <c r="DB42">
        <f>ROUND(ROUND(AT42*CZ42,2),2)</f>
        <v/>
      </c>
      <c r="DC42">
        <f>ROUND(ROUND(AT42*AG42,2),2)</f>
        <v/>
      </c>
      <c r="DD42" t="inlineStr"/>
      <c r="DE42" t="inlineStr"/>
      <c r="DF42">
        <f>ROUND(ROUND(AE42,0)*CX42,0)</f>
        <v/>
      </c>
      <c r="DG42">
        <f>ROUND(ROUND(AF42,0)*CX42,0)</f>
        <v/>
      </c>
      <c r="DH42">
        <f>ROUND(ROUND(AG42,0)*CX42,0)</f>
        <v/>
      </c>
      <c r="DI42">
        <f>ROUND(ROUND(AH42,0)*CX42,0)</f>
        <v/>
      </c>
      <c r="DJ42">
        <f>DF42</f>
        <v/>
      </c>
      <c r="DK42" t="n">
        <v>0</v>
      </c>
      <c r="DL42" t="inlineStr"/>
      <c r="DM42" t="n">
        <v>0</v>
      </c>
      <c r="DN42" t="inlineStr"/>
      <c r="DO42" t="n">
        <v>0</v>
      </c>
    </row>
    <row r="43">
      <c r="A43">
        <f>ROW(Source!A75)</f>
        <v/>
      </c>
      <c r="B43" t="n">
        <v>78869116</v>
      </c>
      <c r="C43" t="n">
        <v>78869398</v>
      </c>
      <c r="D43" t="n">
        <v>18406785</v>
      </c>
      <c r="E43" t="n">
        <v>1</v>
      </c>
      <c r="F43" t="n">
        <v>1</v>
      </c>
      <c r="G43" t="n">
        <v>1</v>
      </c>
      <c r="H43" t="n">
        <v>1</v>
      </c>
      <c r="I43" t="inlineStr">
        <is>
          <t>1-1033-90</t>
        </is>
      </c>
      <c r="J43" t="inlineStr"/>
      <c r="K43" t="inlineStr">
        <is>
          <t>Рабочий строитель среднего разряда 3,3</t>
        </is>
      </c>
      <c r="L43" t="n">
        <v>1369</v>
      </c>
      <c r="N43" t="n">
        <v>1013</v>
      </c>
      <c r="O43" t="inlineStr">
        <is>
          <t>чел.-ч</t>
        </is>
      </c>
      <c r="P43" t="inlineStr">
        <is>
          <t>чел.-ч</t>
        </is>
      </c>
      <c r="Q43" t="n">
        <v>1</v>
      </c>
      <c r="W43" t="n">
        <v>0</v>
      </c>
      <c r="X43" t="n">
        <v>645971194</v>
      </c>
      <c r="Y43">
        <f>AT43</f>
        <v/>
      </c>
      <c r="AA43" t="n">
        <v>0</v>
      </c>
      <c r="AB43" t="n">
        <v>0</v>
      </c>
      <c r="AC43" t="n">
        <v>0</v>
      </c>
      <c r="AD43" t="n">
        <v>8.859999999999999</v>
      </c>
      <c r="AE43" t="n">
        <v>0</v>
      </c>
      <c r="AF43" t="n">
        <v>0</v>
      </c>
      <c r="AG43" t="n">
        <v>0</v>
      </c>
      <c r="AH43" t="n">
        <v>8.859999999999999</v>
      </c>
      <c r="AI43" t="n">
        <v>1</v>
      </c>
      <c r="AJ43" t="n">
        <v>1</v>
      </c>
      <c r="AK43" t="n">
        <v>1</v>
      </c>
      <c r="AL43" t="n">
        <v>1</v>
      </c>
      <c r="AM43" t="n">
        <v>-2</v>
      </c>
      <c r="AN43" t="n">
        <v>0</v>
      </c>
      <c r="AO43" t="n">
        <v>1</v>
      </c>
      <c r="AP43" t="n">
        <v>0</v>
      </c>
      <c r="AQ43" t="n">
        <v>0</v>
      </c>
      <c r="AR43" t="n">
        <v>0</v>
      </c>
      <c r="AS43" t="inlineStr"/>
      <c r="AT43" t="n">
        <v>228.35</v>
      </c>
      <c r="AU43" t="inlineStr"/>
      <c r="AV43" t="n">
        <v>1</v>
      </c>
      <c r="AW43" t="n">
        <v>2</v>
      </c>
      <c r="AX43" t="n">
        <v>78869399</v>
      </c>
      <c r="AY43" t="n">
        <v>1</v>
      </c>
      <c r="AZ43" t="n">
        <v>0</v>
      </c>
      <c r="BA43" t="n">
        <v>40</v>
      </c>
      <c r="BB43" t="n">
        <v>0</v>
      </c>
      <c r="BC43" t="n">
        <v>0</v>
      </c>
      <c r="BD43" t="n">
        <v>0</v>
      </c>
      <c r="BE43" t="n">
        <v>0</v>
      </c>
      <c r="BF43" t="n">
        <v>0</v>
      </c>
      <c r="BG43" t="n">
        <v>0</v>
      </c>
      <c r="BH43" t="n">
        <v>0</v>
      </c>
      <c r="BI43" t="n">
        <v>0</v>
      </c>
      <c r="BJ43" t="n">
        <v>0</v>
      </c>
      <c r="BK43" t="n">
        <v>0</v>
      </c>
      <c r="BL43" t="n">
        <v>0</v>
      </c>
      <c r="BM43" t="n">
        <v>0</v>
      </c>
      <c r="BN43" t="n">
        <v>0</v>
      </c>
      <c r="BO43" t="n">
        <v>0</v>
      </c>
      <c r="BP43" t="n">
        <v>0</v>
      </c>
      <c r="BQ43" t="n">
        <v>0</v>
      </c>
      <c r="BR43" t="n">
        <v>0</v>
      </c>
      <c r="BS43" t="n">
        <v>0</v>
      </c>
      <c r="BT43" t="n">
        <v>0</v>
      </c>
      <c r="BU43" t="n">
        <v>0</v>
      </c>
      <c r="BV43" t="n">
        <v>0</v>
      </c>
      <c r="BW43" t="n">
        <v>0</v>
      </c>
      <c r="CU43">
        <f>ROUND(AT43*Source!I75*AH43*AL43,0)</f>
        <v/>
      </c>
      <c r="CV43">
        <f>ROUND(Y43*Source!I75,7)</f>
        <v/>
      </c>
      <c r="CW43" t="n">
        <v>0</v>
      </c>
      <c r="CX43">
        <f>ROUND(Y43*Source!I75,7)</f>
        <v/>
      </c>
      <c r="CY43">
        <f>AD43</f>
        <v/>
      </c>
      <c r="CZ43">
        <f>AH43</f>
        <v/>
      </c>
      <c r="DA43">
        <f>AL43</f>
        <v/>
      </c>
      <c r="DB43">
        <f>ROUND(ROUND(AT43*CZ43,2),2)</f>
        <v/>
      </c>
      <c r="DC43">
        <f>ROUND(ROUND(AT43*AG43,2),2)</f>
        <v/>
      </c>
      <c r="DD43" t="inlineStr"/>
      <c r="DE43" t="inlineStr"/>
      <c r="DF43">
        <f>ROUND(ROUND(AE43,0)*CX43,0)</f>
        <v/>
      </c>
      <c r="DG43">
        <f>ROUND(ROUND(AF43,0)*CX43,0)</f>
        <v/>
      </c>
      <c r="DH43">
        <f>ROUND(ROUND(AG43,0)*CX43,0)</f>
        <v/>
      </c>
      <c r="DI43">
        <f>ROUND(ROUND(AH43,0)*CX43,0)</f>
        <v/>
      </c>
      <c r="DJ43">
        <f>DI43</f>
        <v/>
      </c>
      <c r="DK43" t="n">
        <v>0</v>
      </c>
      <c r="DL43" t="inlineStr"/>
      <c r="DM43" t="n">
        <v>0</v>
      </c>
      <c r="DN43" t="inlineStr"/>
      <c r="DO43" t="n">
        <v>0</v>
      </c>
    </row>
    <row r="44">
      <c r="A44">
        <f>ROW(Source!A75)</f>
        <v/>
      </c>
      <c r="B44" t="n">
        <v>78869116</v>
      </c>
      <c r="C44" t="n">
        <v>78869398</v>
      </c>
      <c r="D44" t="n">
        <v>121548</v>
      </c>
      <c r="E44" t="n">
        <v>1</v>
      </c>
      <c r="F44" t="n">
        <v>1</v>
      </c>
      <c r="G44" t="n">
        <v>1</v>
      </c>
      <c r="H44" t="n">
        <v>1</v>
      </c>
      <c r="I44" t="inlineStr">
        <is>
          <t>2</t>
        </is>
      </c>
      <c r="J44" t="inlineStr"/>
      <c r="K44" t="inlineStr">
        <is>
          <t>Затраты труда машинистов</t>
        </is>
      </c>
      <c r="L44" t="n">
        <v>608254</v>
      </c>
      <c r="N44" t="n">
        <v>1013</v>
      </c>
      <c r="O44" t="inlineStr">
        <is>
          <t>чел.час</t>
        </is>
      </c>
      <c r="P44" t="inlineStr">
        <is>
          <t>чел.час</t>
        </is>
      </c>
      <c r="Q44" t="n">
        <v>1</v>
      </c>
      <c r="W44" t="n">
        <v>0</v>
      </c>
      <c r="X44" t="n">
        <v>-185737400</v>
      </c>
      <c r="Y44">
        <f>AT44</f>
        <v/>
      </c>
      <c r="AA44" t="n">
        <v>0</v>
      </c>
      <c r="AB44" t="n">
        <v>0</v>
      </c>
      <c r="AC44" t="n">
        <v>0</v>
      </c>
      <c r="AD44" t="n">
        <v>0</v>
      </c>
      <c r="AE44" t="n">
        <v>0</v>
      </c>
      <c r="AF44" t="n">
        <v>0</v>
      </c>
      <c r="AG44" t="n">
        <v>0</v>
      </c>
      <c r="AH44" t="n">
        <v>0</v>
      </c>
      <c r="AI44" t="n">
        <v>1</v>
      </c>
      <c r="AJ44" t="n">
        <v>1</v>
      </c>
      <c r="AK44" t="n">
        <v>1</v>
      </c>
      <c r="AL44" t="n">
        <v>1</v>
      </c>
      <c r="AM44" t="n">
        <v>-2</v>
      </c>
      <c r="AN44" t="n">
        <v>0</v>
      </c>
      <c r="AO44" t="n">
        <v>1</v>
      </c>
      <c r="AP44" t="n">
        <v>0</v>
      </c>
      <c r="AQ44" t="n">
        <v>0</v>
      </c>
      <c r="AR44" t="n">
        <v>0</v>
      </c>
      <c r="AS44" t="inlineStr"/>
      <c r="AT44" t="n">
        <v>0.67</v>
      </c>
      <c r="AU44" t="inlineStr"/>
      <c r="AV44" t="n">
        <v>2</v>
      </c>
      <c r="AW44" t="n">
        <v>2</v>
      </c>
      <c r="AX44" t="n">
        <v>78869400</v>
      </c>
      <c r="AY44" t="n">
        <v>1</v>
      </c>
      <c r="AZ44" t="n">
        <v>0</v>
      </c>
      <c r="BA44" t="n">
        <v>41</v>
      </c>
      <c r="BB44" t="n">
        <v>0</v>
      </c>
      <c r="BC44" t="n">
        <v>0</v>
      </c>
      <c r="BD44" t="n">
        <v>0</v>
      </c>
      <c r="BE44" t="n">
        <v>0</v>
      </c>
      <c r="BF44" t="n">
        <v>0</v>
      </c>
      <c r="BG44" t="n">
        <v>0</v>
      </c>
      <c r="BH44" t="n">
        <v>0</v>
      </c>
      <c r="BI44" t="n">
        <v>0</v>
      </c>
      <c r="BJ44" t="n">
        <v>0</v>
      </c>
      <c r="BK44" t="n">
        <v>0</v>
      </c>
      <c r="BL44" t="n">
        <v>0</v>
      </c>
      <c r="BM44" t="n">
        <v>0</v>
      </c>
      <c r="BN44" t="n">
        <v>0</v>
      </c>
      <c r="BO44" t="n">
        <v>0</v>
      </c>
      <c r="BP44" t="n">
        <v>0</v>
      </c>
      <c r="BQ44" t="n">
        <v>0</v>
      </c>
      <c r="BR44" t="n">
        <v>0</v>
      </c>
      <c r="BS44" t="n">
        <v>0</v>
      </c>
      <c r="BT44" t="n">
        <v>0</v>
      </c>
      <c r="BU44" t="n">
        <v>0</v>
      </c>
      <c r="BV44" t="n">
        <v>0</v>
      </c>
      <c r="BW44" t="n">
        <v>0</v>
      </c>
      <c r="CV44" t="n">
        <v>0</v>
      </c>
      <c r="CW44" t="n">
        <v>0</v>
      </c>
      <c r="CX44">
        <f>ROUND(Y44*Source!I75,7)</f>
        <v/>
      </c>
      <c r="CY44">
        <f>AD44</f>
        <v/>
      </c>
      <c r="CZ44">
        <f>AH44</f>
        <v/>
      </c>
      <c r="DA44">
        <f>AL44</f>
        <v/>
      </c>
      <c r="DB44">
        <f>ROUND(ROUND(AT44*CZ44,2),2)</f>
        <v/>
      </c>
      <c r="DC44">
        <f>ROUND(ROUND(AT44*AG44,2),2)</f>
        <v/>
      </c>
      <c r="DD44" t="inlineStr"/>
      <c r="DE44" t="inlineStr"/>
      <c r="DF44">
        <f>ROUND(ROUND(AE44,0)*CX44,0)</f>
        <v/>
      </c>
      <c r="DG44">
        <f>ROUND(ROUND(AF44,0)*CX44,0)</f>
        <v/>
      </c>
      <c r="DH44">
        <f>ROUND(ROUND(AG44,0)*CX44,0)</f>
        <v/>
      </c>
      <c r="DI44">
        <f>ROUND(ROUND(AH44,0)*CX44,0)</f>
        <v/>
      </c>
      <c r="DJ44">
        <f>DI44</f>
        <v/>
      </c>
      <c r="DK44" t="n">
        <v>0</v>
      </c>
      <c r="DL44" t="inlineStr"/>
      <c r="DM44" t="n">
        <v>0</v>
      </c>
      <c r="DN44" t="inlineStr"/>
      <c r="DO44" t="n">
        <v>0</v>
      </c>
    </row>
    <row r="45">
      <c r="A45">
        <f>ROW(Source!A75)</f>
        <v/>
      </c>
      <c r="B45" t="n">
        <v>78869116</v>
      </c>
      <c r="C45" t="n">
        <v>78869398</v>
      </c>
      <c r="D45" t="n">
        <v>29172556</v>
      </c>
      <c r="E45" t="n">
        <v>1</v>
      </c>
      <c r="F45" t="n">
        <v>1</v>
      </c>
      <c r="G45" t="n">
        <v>1</v>
      </c>
      <c r="H45" t="n">
        <v>2</v>
      </c>
      <c r="I45" t="inlineStr">
        <is>
          <t>030954</t>
        </is>
      </c>
      <c r="J45" t="inlineStr">
        <is>
          <t>ТСЭМ Московской обл., 030954, приказ Минстроя России №675/пр от 28.02.2017 № 264/пр</t>
        </is>
      </c>
      <c r="K45" t="inlineStr">
        <is>
          <t>Подъемники грузоподъемностью до 500 кг одномачтовые, высота подъема 45 м</t>
        </is>
      </c>
      <c r="L45" t="n">
        <v>1368</v>
      </c>
      <c r="N45" t="n">
        <v>1011</v>
      </c>
      <c r="O45" t="inlineStr">
        <is>
          <t>маш.-ч</t>
        </is>
      </c>
      <c r="P45" t="inlineStr">
        <is>
          <t>маш.-ч</t>
        </is>
      </c>
      <c r="Q45" t="n">
        <v>1</v>
      </c>
      <c r="W45" t="n">
        <v>0</v>
      </c>
      <c r="X45" t="n">
        <v>344519037</v>
      </c>
      <c r="Y45">
        <f>AT45</f>
        <v/>
      </c>
      <c r="AA45" t="n">
        <v>0</v>
      </c>
      <c r="AB45" t="n">
        <v>728.98</v>
      </c>
      <c r="AC45" t="n">
        <v>705.38</v>
      </c>
      <c r="AD45" t="n">
        <v>0</v>
      </c>
      <c r="AE45" t="n">
        <v>0</v>
      </c>
      <c r="AF45" t="n">
        <v>31.26</v>
      </c>
      <c r="AG45" t="n">
        <v>13.5</v>
      </c>
      <c r="AH45" t="n">
        <v>0</v>
      </c>
      <c r="AI45" t="n">
        <v>1</v>
      </c>
      <c r="AJ45" t="n">
        <v>23.32</v>
      </c>
      <c r="AK45" t="n">
        <v>52.25</v>
      </c>
      <c r="AL45" t="n">
        <v>1</v>
      </c>
      <c r="AM45" t="n">
        <v>2</v>
      </c>
      <c r="AN45" t="n">
        <v>0</v>
      </c>
      <c r="AO45" t="n">
        <v>1</v>
      </c>
      <c r="AP45" t="n">
        <v>0</v>
      </c>
      <c r="AQ45" t="n">
        <v>0</v>
      </c>
      <c r="AR45" t="n">
        <v>0</v>
      </c>
      <c r="AS45" t="inlineStr"/>
      <c r="AT45" t="n">
        <v>0.67</v>
      </c>
      <c r="AU45" t="inlineStr"/>
      <c r="AV45" t="n">
        <v>0</v>
      </c>
      <c r="AW45" t="n">
        <v>2</v>
      </c>
      <c r="AX45" t="n">
        <v>78869401</v>
      </c>
      <c r="AY45" t="n">
        <v>1</v>
      </c>
      <c r="AZ45" t="n">
        <v>0</v>
      </c>
      <c r="BA45" t="n">
        <v>42</v>
      </c>
      <c r="BB45" t="n">
        <v>0</v>
      </c>
      <c r="BC45" t="n">
        <v>0</v>
      </c>
      <c r="BD45" t="n">
        <v>0</v>
      </c>
      <c r="BE45" t="n">
        <v>0</v>
      </c>
      <c r="BF45" t="n">
        <v>0</v>
      </c>
      <c r="BG45" t="n">
        <v>0</v>
      </c>
      <c r="BH45" t="n">
        <v>0</v>
      </c>
      <c r="BI45" t="n">
        <v>0</v>
      </c>
      <c r="BJ45" t="n">
        <v>0</v>
      </c>
      <c r="BK45" t="n">
        <v>0</v>
      </c>
      <c r="BL45" t="n">
        <v>0</v>
      </c>
      <c r="BM45" t="n">
        <v>0</v>
      </c>
      <c r="BN45" t="n">
        <v>0</v>
      </c>
      <c r="BO45" t="n">
        <v>0</v>
      </c>
      <c r="BP45" t="n">
        <v>0</v>
      </c>
      <c r="BQ45" t="n">
        <v>0</v>
      </c>
      <c r="BR45" t="n">
        <v>0</v>
      </c>
      <c r="BS45" t="n">
        <v>0</v>
      </c>
      <c r="BT45" t="n">
        <v>0</v>
      </c>
      <c r="BU45" t="n">
        <v>0</v>
      </c>
      <c r="BV45" t="n">
        <v>0</v>
      </c>
      <c r="BW45" t="n">
        <v>0</v>
      </c>
      <c r="CV45" t="n">
        <v>0</v>
      </c>
      <c r="CW45">
        <f>ROUND(Y45*Source!I75*DO45,7)</f>
        <v/>
      </c>
      <c r="CX45">
        <f>ROUND(Y45*Source!I75,7)</f>
        <v/>
      </c>
      <c r="CY45">
        <f>AB45</f>
        <v/>
      </c>
      <c r="CZ45">
        <f>AF45</f>
        <v/>
      </c>
      <c r="DA45">
        <f>AJ45</f>
        <v/>
      </c>
      <c r="DB45">
        <f>ROUND(ROUND(AT45*CZ45,2),2)</f>
        <v/>
      </c>
      <c r="DC45">
        <f>ROUND(ROUND(AT45*AG45,2),2)</f>
        <v/>
      </c>
      <c r="DD45" t="inlineStr"/>
      <c r="DE45" t="inlineStr"/>
      <c r="DF45">
        <f>ROUND(ROUND(AE45,0)*CX45,0)</f>
        <v/>
      </c>
      <c r="DG45">
        <f>ROUND(ROUND(AF45*AJ45,0)*CX45,0)</f>
        <v/>
      </c>
      <c r="DH45">
        <f>ROUND(ROUND(AG45*AK45,0)*CX45,0)</f>
        <v/>
      </c>
      <c r="DI45">
        <f>ROUND(ROUND(AH45,0)*CX45,0)</f>
        <v/>
      </c>
      <c r="DJ45">
        <f>DG45</f>
        <v/>
      </c>
      <c r="DK45" t="n">
        <v>0</v>
      </c>
      <c r="DL45" t="inlineStr"/>
      <c r="DM45" t="n">
        <v>0</v>
      </c>
      <c r="DN45" t="inlineStr"/>
      <c r="DO45" t="n">
        <v>0</v>
      </c>
    </row>
    <row r="46">
      <c r="A46">
        <f>ROW(Source!A75)</f>
        <v/>
      </c>
      <c r="B46" t="n">
        <v>78869116</v>
      </c>
      <c r="C46" t="n">
        <v>78869398</v>
      </c>
      <c r="D46" t="n">
        <v>29145213</v>
      </c>
      <c r="E46" t="n">
        <v>1</v>
      </c>
      <c r="F46" t="n">
        <v>1</v>
      </c>
      <c r="G46" t="n">
        <v>1</v>
      </c>
      <c r="H46" t="n">
        <v>3</v>
      </c>
      <c r="I46" t="inlineStr">
        <is>
          <t>402-0083</t>
        </is>
      </c>
      <c r="J46" t="inlineStr">
        <is>
          <t>ТССЦ Московской обл., 402-0083, приказ Минстроя России №675/пр от 28.02.2017 № 257/пр</t>
        </is>
      </c>
      <c r="K46" t="inlineStr">
        <is>
          <t>Раствор готовый отделочный тяжелый, цементно-известковый 1:1:6</t>
        </is>
      </c>
      <c r="L46" t="n">
        <v>1339</v>
      </c>
      <c r="N46" t="n">
        <v>1007</v>
      </c>
      <c r="O46" t="inlineStr">
        <is>
          <t>м3</t>
        </is>
      </c>
      <c r="P46" t="inlineStr">
        <is>
          <t>м3</t>
        </is>
      </c>
      <c r="Q46" t="n">
        <v>1</v>
      </c>
      <c r="W46" t="n">
        <v>0</v>
      </c>
      <c r="X46" t="n">
        <v>298602793</v>
      </c>
      <c r="Y46">
        <f>AT46</f>
        <v/>
      </c>
      <c r="AA46" t="n">
        <v>5246.23</v>
      </c>
      <c r="AB46" t="n">
        <v>0</v>
      </c>
      <c r="AC46" t="n">
        <v>0</v>
      </c>
      <c r="AD46" t="n">
        <v>0</v>
      </c>
      <c r="AE46" t="n">
        <v>517.89</v>
      </c>
      <c r="AF46" t="n">
        <v>0</v>
      </c>
      <c r="AG46" t="n">
        <v>0</v>
      </c>
      <c r="AH46" t="n">
        <v>0</v>
      </c>
      <c r="AI46" t="n">
        <v>10.13</v>
      </c>
      <c r="AJ46" t="n">
        <v>1</v>
      </c>
      <c r="AK46" t="n">
        <v>1</v>
      </c>
      <c r="AL46" t="n">
        <v>1</v>
      </c>
      <c r="AM46" t="n">
        <v>2</v>
      </c>
      <c r="AN46" t="n">
        <v>0</v>
      </c>
      <c r="AO46" t="n">
        <v>1</v>
      </c>
      <c r="AP46" t="n">
        <v>0</v>
      </c>
      <c r="AQ46" t="n">
        <v>0</v>
      </c>
      <c r="AR46" t="n">
        <v>0</v>
      </c>
      <c r="AS46" t="inlineStr"/>
      <c r="AT46" t="n">
        <v>2.2</v>
      </c>
      <c r="AU46" t="inlineStr"/>
      <c r="AV46" t="n">
        <v>0</v>
      </c>
      <c r="AW46" t="n">
        <v>2</v>
      </c>
      <c r="AX46" t="n">
        <v>78869402</v>
      </c>
      <c r="AY46" t="n">
        <v>1</v>
      </c>
      <c r="AZ46" t="n">
        <v>0</v>
      </c>
      <c r="BA46" t="n">
        <v>43</v>
      </c>
      <c r="BB46" t="n">
        <v>0</v>
      </c>
      <c r="BC46" t="n">
        <v>0</v>
      </c>
      <c r="BD46" t="n">
        <v>0</v>
      </c>
      <c r="BE46" t="n">
        <v>0</v>
      </c>
      <c r="BF46" t="n">
        <v>0</v>
      </c>
      <c r="BG46" t="n">
        <v>0</v>
      </c>
      <c r="BH46" t="n">
        <v>0</v>
      </c>
      <c r="BI46" t="n">
        <v>0</v>
      </c>
      <c r="BJ46" t="n">
        <v>0</v>
      </c>
      <c r="BK46" t="n">
        <v>0</v>
      </c>
      <c r="BL46" t="n">
        <v>0</v>
      </c>
      <c r="BM46" t="n">
        <v>0</v>
      </c>
      <c r="BN46" t="n">
        <v>0</v>
      </c>
      <c r="BO46" t="n">
        <v>0</v>
      </c>
      <c r="BP46" t="n">
        <v>0</v>
      </c>
      <c r="BQ46" t="n">
        <v>0</v>
      </c>
      <c r="BR46" t="n">
        <v>0</v>
      </c>
      <c r="BS46" t="n">
        <v>0</v>
      </c>
      <c r="BT46" t="n">
        <v>0</v>
      </c>
      <c r="BU46" t="n">
        <v>0</v>
      </c>
      <c r="BV46" t="n">
        <v>0</v>
      </c>
      <c r="BW46" t="n">
        <v>0</v>
      </c>
      <c r="CV46" t="n">
        <v>0</v>
      </c>
      <c r="CW46" t="n">
        <v>0</v>
      </c>
      <c r="CX46">
        <f>ROUND(Y46*Source!I75,7)</f>
        <v/>
      </c>
      <c r="CY46">
        <f>AA46</f>
        <v/>
      </c>
      <c r="CZ46">
        <f>AE46</f>
        <v/>
      </c>
      <c r="DA46">
        <f>AI46</f>
        <v/>
      </c>
      <c r="DB46">
        <f>ROUND(ROUND(AT46*CZ46,2),2)</f>
        <v/>
      </c>
      <c r="DC46">
        <f>ROUND(ROUND(AT46*AG46,2),2)</f>
        <v/>
      </c>
      <c r="DD46" t="inlineStr"/>
      <c r="DE46" t="inlineStr"/>
      <c r="DF46">
        <f>ROUND(ROUND(AE46*AI46,0)*CX46,0)</f>
        <v/>
      </c>
      <c r="DG46">
        <f>ROUND(ROUND(AF46,0)*CX46,0)</f>
        <v/>
      </c>
      <c r="DH46">
        <f>ROUND(ROUND(AG46,0)*CX46,0)</f>
        <v/>
      </c>
      <c r="DI46">
        <f>ROUND(ROUND(AH46,0)*CX46,0)</f>
        <v/>
      </c>
      <c r="DJ46">
        <f>DF46</f>
        <v/>
      </c>
      <c r="DK46" t="n">
        <v>0</v>
      </c>
      <c r="DL46" t="inlineStr"/>
      <c r="DM46" t="n">
        <v>0</v>
      </c>
      <c r="DN46" t="inlineStr"/>
      <c r="DO46" t="n">
        <v>0</v>
      </c>
    </row>
    <row r="47">
      <c r="A47">
        <f>ROW(Source!A75)</f>
        <v/>
      </c>
      <c r="B47" t="n">
        <v>78869116</v>
      </c>
      <c r="C47" t="n">
        <v>78869398</v>
      </c>
      <c r="D47" t="n">
        <v>29150040</v>
      </c>
      <c r="E47" t="n">
        <v>1</v>
      </c>
      <c r="F47" t="n">
        <v>1</v>
      </c>
      <c r="G47" t="n">
        <v>1</v>
      </c>
      <c r="H47" t="n">
        <v>3</v>
      </c>
      <c r="I47" t="inlineStr">
        <is>
          <t>411-0001</t>
        </is>
      </c>
      <c r="J47" t="inlineStr">
        <is>
          <t>ТССЦ Московской обл., 411-0001, приказ Минстроя России №675/пр от 28.02.2017 № 257/пр</t>
        </is>
      </c>
      <c r="K47" t="inlineStr">
        <is>
          <t>Вода</t>
        </is>
      </c>
      <c r="L47" t="n">
        <v>1339</v>
      </c>
      <c r="N47" t="n">
        <v>1007</v>
      </c>
      <c r="O47" t="inlineStr">
        <is>
          <t>м3</t>
        </is>
      </c>
      <c r="P47" t="inlineStr">
        <is>
          <t>м3</t>
        </is>
      </c>
      <c r="Q47" t="n">
        <v>1</v>
      </c>
      <c r="W47" t="n">
        <v>0</v>
      </c>
      <c r="X47" t="n">
        <v>619799737</v>
      </c>
      <c r="Y47">
        <f>AT47</f>
        <v/>
      </c>
      <c r="AA47" t="n">
        <v>31.28</v>
      </c>
      <c r="AB47" t="n">
        <v>0</v>
      </c>
      <c r="AC47" t="n">
        <v>0</v>
      </c>
      <c r="AD47" t="n">
        <v>0</v>
      </c>
      <c r="AE47" t="n">
        <v>2.44</v>
      </c>
      <c r="AF47" t="n">
        <v>0</v>
      </c>
      <c r="AG47" t="n">
        <v>0</v>
      </c>
      <c r="AH47" t="n">
        <v>0</v>
      </c>
      <c r="AI47" t="n">
        <v>12.82</v>
      </c>
      <c r="AJ47" t="n">
        <v>1</v>
      </c>
      <c r="AK47" t="n">
        <v>1</v>
      </c>
      <c r="AL47" t="n">
        <v>1</v>
      </c>
      <c r="AM47" t="n">
        <v>2</v>
      </c>
      <c r="AN47" t="n">
        <v>0</v>
      </c>
      <c r="AO47" t="n">
        <v>1</v>
      </c>
      <c r="AP47" t="n">
        <v>0</v>
      </c>
      <c r="AQ47" t="n">
        <v>0</v>
      </c>
      <c r="AR47" t="n">
        <v>0</v>
      </c>
      <c r="AS47" t="inlineStr"/>
      <c r="AT47" t="n">
        <v>0.35</v>
      </c>
      <c r="AU47" t="inlineStr"/>
      <c r="AV47" t="n">
        <v>0</v>
      </c>
      <c r="AW47" t="n">
        <v>2</v>
      </c>
      <c r="AX47" t="n">
        <v>78869403</v>
      </c>
      <c r="AY47" t="n">
        <v>1</v>
      </c>
      <c r="AZ47" t="n">
        <v>0</v>
      </c>
      <c r="BA47" t="n">
        <v>44</v>
      </c>
      <c r="BB47" t="n">
        <v>0</v>
      </c>
      <c r="BC47" t="n">
        <v>0</v>
      </c>
      <c r="BD47" t="n">
        <v>0</v>
      </c>
      <c r="BE47" t="n">
        <v>0</v>
      </c>
      <c r="BF47" t="n">
        <v>0</v>
      </c>
      <c r="BG47" t="n">
        <v>0</v>
      </c>
      <c r="BH47" t="n">
        <v>0</v>
      </c>
      <c r="BI47" t="n">
        <v>0</v>
      </c>
      <c r="BJ47" t="n">
        <v>0</v>
      </c>
      <c r="BK47" t="n">
        <v>0</v>
      </c>
      <c r="BL47" t="n">
        <v>0</v>
      </c>
      <c r="BM47" t="n">
        <v>0</v>
      </c>
      <c r="BN47" t="n">
        <v>0</v>
      </c>
      <c r="BO47" t="n">
        <v>0</v>
      </c>
      <c r="BP47" t="n">
        <v>0</v>
      </c>
      <c r="BQ47" t="n">
        <v>0</v>
      </c>
      <c r="BR47" t="n">
        <v>0</v>
      </c>
      <c r="BS47" t="n">
        <v>0</v>
      </c>
      <c r="BT47" t="n">
        <v>0</v>
      </c>
      <c r="BU47" t="n">
        <v>0</v>
      </c>
      <c r="BV47" t="n">
        <v>0</v>
      </c>
      <c r="BW47" t="n">
        <v>0</v>
      </c>
      <c r="CV47" t="n">
        <v>0</v>
      </c>
      <c r="CW47" t="n">
        <v>0</v>
      </c>
      <c r="CX47">
        <f>ROUND(Y47*Source!I75,7)</f>
        <v/>
      </c>
      <c r="CY47">
        <f>AA47</f>
        <v/>
      </c>
      <c r="CZ47">
        <f>AE47</f>
        <v/>
      </c>
      <c r="DA47">
        <f>AI47</f>
        <v/>
      </c>
      <c r="DB47">
        <f>ROUND(ROUND(AT47*CZ47,2),2)</f>
        <v/>
      </c>
      <c r="DC47">
        <f>ROUND(ROUND(AT47*AG47,2),2)</f>
        <v/>
      </c>
      <c r="DD47" t="inlineStr"/>
      <c r="DE47" t="inlineStr"/>
      <c r="DF47">
        <f>ROUND(ROUND(AE47*AI47,0)*CX47,0)</f>
        <v/>
      </c>
      <c r="DG47">
        <f>ROUND(ROUND(AF47,0)*CX47,0)</f>
        <v/>
      </c>
      <c r="DH47">
        <f>ROUND(ROUND(AG47,0)*CX47,0)</f>
        <v/>
      </c>
      <c r="DI47">
        <f>ROUND(ROUND(AH47,0)*CX47,0)</f>
        <v/>
      </c>
      <c r="DJ47">
        <f>DF47</f>
        <v/>
      </c>
      <c r="DK47" t="n">
        <v>0</v>
      </c>
      <c r="DL47" t="inlineStr"/>
      <c r="DM47" t="n">
        <v>0</v>
      </c>
      <c r="DN47" t="inlineStr"/>
      <c r="DO47" t="n">
        <v>0</v>
      </c>
    </row>
    <row r="48">
      <c r="A48">
        <f>ROW(Source!A75)</f>
        <v/>
      </c>
      <c r="B48" t="n">
        <v>78869116</v>
      </c>
      <c r="C48" t="n">
        <v>78869398</v>
      </c>
      <c r="D48" t="n">
        <v>29164349</v>
      </c>
      <c r="E48" t="n">
        <v>1</v>
      </c>
      <c r="F48" t="n">
        <v>1</v>
      </c>
      <c r="G48" t="n">
        <v>1</v>
      </c>
      <c r="H48" t="n">
        <v>3</v>
      </c>
      <c r="I48" t="inlineStr">
        <is>
          <t>509-9900</t>
        </is>
      </c>
      <c r="J48" t="inlineStr">
        <is>
          <t>ТССЦ Московской обл., 509-9900, приказ Минстроя России №675/пр от 28.02.2017 № 258/пр</t>
        </is>
      </c>
      <c r="K48" t="inlineStr">
        <is>
          <t>Строительный мусор</t>
        </is>
      </c>
      <c r="L48" t="n">
        <v>1348</v>
      </c>
      <c r="N48" t="n">
        <v>1009</v>
      </c>
      <c r="O48" t="inlineStr">
        <is>
          <t>т</t>
        </is>
      </c>
      <c r="P48" t="inlineStr">
        <is>
          <t>т</t>
        </is>
      </c>
      <c r="Q48" t="n">
        <v>1000</v>
      </c>
      <c r="W48" t="n">
        <v>0</v>
      </c>
      <c r="X48" t="n">
        <v>1876412176</v>
      </c>
      <c r="Y48">
        <f>AT48</f>
        <v/>
      </c>
      <c r="AA48" t="n">
        <v>0</v>
      </c>
      <c r="AB48" t="n">
        <v>0</v>
      </c>
      <c r="AC48" t="n">
        <v>0</v>
      </c>
      <c r="AD48" t="n">
        <v>0</v>
      </c>
      <c r="AE48" t="n">
        <v>0</v>
      </c>
      <c r="AF48" t="n">
        <v>0</v>
      </c>
      <c r="AG48" t="n">
        <v>0</v>
      </c>
      <c r="AH48" t="n">
        <v>0</v>
      </c>
      <c r="AI48" t="n">
        <v>1</v>
      </c>
      <c r="AJ48" t="n">
        <v>1</v>
      </c>
      <c r="AK48" t="n">
        <v>1</v>
      </c>
      <c r="AL48" t="n">
        <v>1</v>
      </c>
      <c r="AM48" t="n">
        <v>0</v>
      </c>
      <c r="AN48" t="n">
        <v>0</v>
      </c>
      <c r="AO48" t="n">
        <v>0</v>
      </c>
      <c r="AP48" t="n">
        <v>0</v>
      </c>
      <c r="AQ48" t="n">
        <v>0</v>
      </c>
      <c r="AR48" t="n">
        <v>0</v>
      </c>
      <c r="AS48" t="inlineStr"/>
      <c r="AT48" t="n">
        <v>3.38</v>
      </c>
      <c r="AU48" t="inlineStr"/>
      <c r="AV48" t="n">
        <v>0</v>
      </c>
      <c r="AW48" t="n">
        <v>2</v>
      </c>
      <c r="AX48" t="n">
        <v>78869404</v>
      </c>
      <c r="AY48" t="n">
        <v>1</v>
      </c>
      <c r="AZ48" t="n">
        <v>0</v>
      </c>
      <c r="BA48" t="n">
        <v>45</v>
      </c>
      <c r="BB48" t="n">
        <v>0</v>
      </c>
      <c r="BC48" t="n">
        <v>0</v>
      </c>
      <c r="BD48" t="n">
        <v>0</v>
      </c>
      <c r="BE48" t="n">
        <v>0</v>
      </c>
      <c r="BF48" t="n">
        <v>0</v>
      </c>
      <c r="BG48" t="n">
        <v>0</v>
      </c>
      <c r="BH48" t="n">
        <v>0</v>
      </c>
      <c r="BI48" t="n">
        <v>0</v>
      </c>
      <c r="BJ48" t="n">
        <v>0</v>
      </c>
      <c r="BK48" t="n">
        <v>0</v>
      </c>
      <c r="BL48" t="n">
        <v>0</v>
      </c>
      <c r="BM48" t="n">
        <v>0</v>
      </c>
      <c r="BN48" t="n">
        <v>0</v>
      </c>
      <c r="BO48" t="n">
        <v>0</v>
      </c>
      <c r="BP48" t="n">
        <v>0</v>
      </c>
      <c r="BQ48" t="n">
        <v>0</v>
      </c>
      <c r="BR48" t="n">
        <v>0</v>
      </c>
      <c r="BS48" t="n">
        <v>0</v>
      </c>
      <c r="BT48" t="n">
        <v>0</v>
      </c>
      <c r="BU48" t="n">
        <v>0</v>
      </c>
      <c r="BV48" t="n">
        <v>0</v>
      </c>
      <c r="BW48" t="n">
        <v>0</v>
      </c>
      <c r="CV48" t="n">
        <v>0</v>
      </c>
      <c r="CW48" t="n">
        <v>0</v>
      </c>
      <c r="CX48">
        <f>ROUND(Y48*Source!I75,7)</f>
        <v/>
      </c>
      <c r="CY48">
        <f>AA48</f>
        <v/>
      </c>
      <c r="CZ48">
        <f>AE48</f>
        <v/>
      </c>
      <c r="DA48">
        <f>AI48</f>
        <v/>
      </c>
      <c r="DB48">
        <f>ROUND(ROUND(AT48*CZ48,2),2)</f>
        <v/>
      </c>
      <c r="DC48">
        <f>ROUND(ROUND(AT48*AG48,2),2)</f>
        <v/>
      </c>
      <c r="DD48" t="inlineStr"/>
      <c r="DE48" t="inlineStr"/>
      <c r="DF48">
        <f>ROUND(ROUND(AE48,0)*CX48,0)</f>
        <v/>
      </c>
      <c r="DG48">
        <f>ROUND(ROUND(AF48,0)*CX48,0)</f>
        <v/>
      </c>
      <c r="DH48">
        <f>ROUND(ROUND(AG48,0)*CX48,0)</f>
        <v/>
      </c>
      <c r="DI48">
        <f>ROUND(ROUND(AH48,0)*CX48,0)</f>
        <v/>
      </c>
      <c r="DJ48">
        <f>DF48</f>
        <v/>
      </c>
      <c r="DK48" t="n">
        <v>0</v>
      </c>
      <c r="DL48" t="inlineStr"/>
      <c r="DM48" t="n">
        <v>0</v>
      </c>
      <c r="DN48" t="inlineStr"/>
      <c r="DO48" t="n">
        <v>0</v>
      </c>
    </row>
    <row r="49">
      <c r="A49">
        <f>ROW(Source!A77)</f>
        <v/>
      </c>
      <c r="B49" t="n">
        <v>78869116</v>
      </c>
      <c r="C49" t="n">
        <v>78869406</v>
      </c>
      <c r="D49" t="n">
        <v>18410572</v>
      </c>
      <c r="E49" t="n">
        <v>1</v>
      </c>
      <c r="F49" t="n">
        <v>1</v>
      </c>
      <c r="G49" t="n">
        <v>1</v>
      </c>
      <c r="H49" t="n">
        <v>1</v>
      </c>
      <c r="I49" t="inlineStr">
        <is>
          <t>1-1032-90</t>
        </is>
      </c>
      <c r="J49" t="inlineStr"/>
      <c r="K49" t="inlineStr">
        <is>
          <t>Рабочий строитель среднего разряда 3,2</t>
        </is>
      </c>
      <c r="L49" t="n">
        <v>1369</v>
      </c>
      <c r="N49" t="n">
        <v>1013</v>
      </c>
      <c r="O49" t="inlineStr">
        <is>
          <t>чел.-ч</t>
        </is>
      </c>
      <c r="P49" t="inlineStr">
        <is>
          <t>чел.-ч</t>
        </is>
      </c>
      <c r="Q49" t="n">
        <v>1</v>
      </c>
      <c r="W49" t="n">
        <v>0</v>
      </c>
      <c r="X49" t="n">
        <v>-546915240</v>
      </c>
      <c r="Y49">
        <f>AT49</f>
        <v/>
      </c>
      <c r="AA49" t="n">
        <v>0</v>
      </c>
      <c r="AB49" t="n">
        <v>0</v>
      </c>
      <c r="AC49" t="n">
        <v>0</v>
      </c>
      <c r="AD49" t="n">
        <v>8.74</v>
      </c>
      <c r="AE49" t="n">
        <v>0</v>
      </c>
      <c r="AF49" t="n">
        <v>0</v>
      </c>
      <c r="AG49" t="n">
        <v>0</v>
      </c>
      <c r="AH49" t="n">
        <v>8.74</v>
      </c>
      <c r="AI49" t="n">
        <v>1</v>
      </c>
      <c r="AJ49" t="n">
        <v>1</v>
      </c>
      <c r="AK49" t="n">
        <v>1</v>
      </c>
      <c r="AL49" t="n">
        <v>1</v>
      </c>
      <c r="AM49" t="n">
        <v>-2</v>
      </c>
      <c r="AN49" t="n">
        <v>0</v>
      </c>
      <c r="AO49" t="n">
        <v>1</v>
      </c>
      <c r="AP49" t="n">
        <v>0</v>
      </c>
      <c r="AQ49" t="n">
        <v>0</v>
      </c>
      <c r="AR49" t="n">
        <v>0</v>
      </c>
      <c r="AS49" t="inlineStr"/>
      <c r="AT49" t="n">
        <v>43.56</v>
      </c>
      <c r="AU49" t="inlineStr"/>
      <c r="AV49" t="n">
        <v>1</v>
      </c>
      <c r="AW49" t="n">
        <v>2</v>
      </c>
      <c r="AX49" t="n">
        <v>78869407</v>
      </c>
      <c r="AY49" t="n">
        <v>1</v>
      </c>
      <c r="AZ49" t="n">
        <v>0</v>
      </c>
      <c r="BA49" t="n">
        <v>46</v>
      </c>
      <c r="BB49" t="n">
        <v>0</v>
      </c>
      <c r="BC49" t="n">
        <v>0</v>
      </c>
      <c r="BD49" t="n">
        <v>0</v>
      </c>
      <c r="BE49" t="n">
        <v>0</v>
      </c>
      <c r="BF49" t="n">
        <v>0</v>
      </c>
      <c r="BG49" t="n">
        <v>0</v>
      </c>
      <c r="BH49" t="n">
        <v>0</v>
      </c>
      <c r="BI49" t="n">
        <v>0</v>
      </c>
      <c r="BJ49" t="n">
        <v>0</v>
      </c>
      <c r="BK49" t="n">
        <v>0</v>
      </c>
      <c r="BL49" t="n">
        <v>0</v>
      </c>
      <c r="BM49" t="n">
        <v>0</v>
      </c>
      <c r="BN49" t="n">
        <v>0</v>
      </c>
      <c r="BO49" t="n">
        <v>0</v>
      </c>
      <c r="BP49" t="n">
        <v>0</v>
      </c>
      <c r="BQ49" t="n">
        <v>0</v>
      </c>
      <c r="BR49" t="n">
        <v>0</v>
      </c>
      <c r="BS49" t="n">
        <v>0</v>
      </c>
      <c r="BT49" t="n">
        <v>0</v>
      </c>
      <c r="BU49" t="n">
        <v>0</v>
      </c>
      <c r="BV49" t="n">
        <v>0</v>
      </c>
      <c r="BW49" t="n">
        <v>0</v>
      </c>
      <c r="CU49">
        <f>ROUND(AT49*Source!I77*AH49*AL49,0)</f>
        <v/>
      </c>
      <c r="CV49">
        <f>ROUND(Y49*Source!I77,7)</f>
        <v/>
      </c>
      <c r="CW49" t="n">
        <v>0</v>
      </c>
      <c r="CX49">
        <f>ROUND(Y49*Source!I77,7)</f>
        <v/>
      </c>
      <c r="CY49">
        <f>AD49</f>
        <v/>
      </c>
      <c r="CZ49">
        <f>AH49</f>
        <v/>
      </c>
      <c r="DA49">
        <f>AL49</f>
        <v/>
      </c>
      <c r="DB49">
        <f>ROUND(ROUND(AT49*CZ49,2),2)</f>
        <v/>
      </c>
      <c r="DC49">
        <f>ROUND(ROUND(AT49*AG49,2),2)</f>
        <v/>
      </c>
      <c r="DD49" t="inlineStr"/>
      <c r="DE49" t="inlineStr"/>
      <c r="DF49">
        <f>ROUND(ROUND(AE49,0)*CX49,0)</f>
        <v/>
      </c>
      <c r="DG49">
        <f>ROUND(ROUND(AF49,0)*CX49,0)</f>
        <v/>
      </c>
      <c r="DH49">
        <f>ROUND(ROUND(AG49,0)*CX49,0)</f>
        <v/>
      </c>
      <c r="DI49">
        <f>ROUND(ROUND(AH49,0)*CX49,0)</f>
        <v/>
      </c>
      <c r="DJ49">
        <f>DI49</f>
        <v/>
      </c>
      <c r="DK49" t="n">
        <v>0</v>
      </c>
      <c r="DL49" t="inlineStr"/>
      <c r="DM49" t="n">
        <v>0</v>
      </c>
      <c r="DN49" t="inlineStr"/>
      <c r="DO49" t="n">
        <v>0</v>
      </c>
    </row>
    <row r="50">
      <c r="A50">
        <f>ROW(Source!A77)</f>
        <v/>
      </c>
      <c r="B50" t="n">
        <v>78869116</v>
      </c>
      <c r="C50" t="n">
        <v>78869406</v>
      </c>
      <c r="D50" t="n">
        <v>121548</v>
      </c>
      <c r="E50" t="n">
        <v>1</v>
      </c>
      <c r="F50" t="n">
        <v>1</v>
      </c>
      <c r="G50" t="n">
        <v>1</v>
      </c>
      <c r="H50" t="n">
        <v>1</v>
      </c>
      <c r="I50" t="inlineStr">
        <is>
          <t>2</t>
        </is>
      </c>
      <c r="J50" t="inlineStr"/>
      <c r="K50" t="inlineStr">
        <is>
          <t>Затраты труда машинистов</t>
        </is>
      </c>
      <c r="L50" t="n">
        <v>608254</v>
      </c>
      <c r="N50" t="n">
        <v>1013</v>
      </c>
      <c r="O50" t="inlineStr">
        <is>
          <t>чел.час</t>
        </is>
      </c>
      <c r="P50" t="inlineStr">
        <is>
          <t>чел.час</t>
        </is>
      </c>
      <c r="Q50" t="n">
        <v>1</v>
      </c>
      <c r="W50" t="n">
        <v>0</v>
      </c>
      <c r="X50" t="n">
        <v>-185737400</v>
      </c>
      <c r="Y50">
        <f>AT50</f>
        <v/>
      </c>
      <c r="AA50" t="n">
        <v>0</v>
      </c>
      <c r="AB50" t="n">
        <v>0</v>
      </c>
      <c r="AC50" t="n">
        <v>0</v>
      </c>
      <c r="AD50" t="n">
        <v>0</v>
      </c>
      <c r="AE50" t="n">
        <v>0</v>
      </c>
      <c r="AF50" t="n">
        <v>0</v>
      </c>
      <c r="AG50" t="n">
        <v>0</v>
      </c>
      <c r="AH50" t="n">
        <v>0</v>
      </c>
      <c r="AI50" t="n">
        <v>1</v>
      </c>
      <c r="AJ50" t="n">
        <v>1</v>
      </c>
      <c r="AK50" t="n">
        <v>1</v>
      </c>
      <c r="AL50" t="n">
        <v>1</v>
      </c>
      <c r="AM50" t="n">
        <v>-2</v>
      </c>
      <c r="AN50" t="n">
        <v>0</v>
      </c>
      <c r="AO50" t="n">
        <v>1</v>
      </c>
      <c r="AP50" t="n">
        <v>0</v>
      </c>
      <c r="AQ50" t="n">
        <v>0</v>
      </c>
      <c r="AR50" t="n">
        <v>0</v>
      </c>
      <c r="AS50" t="inlineStr"/>
      <c r="AT50" t="n">
        <v>0.02</v>
      </c>
      <c r="AU50" t="inlineStr"/>
      <c r="AV50" t="n">
        <v>2</v>
      </c>
      <c r="AW50" t="n">
        <v>2</v>
      </c>
      <c r="AX50" t="n">
        <v>78869408</v>
      </c>
      <c r="AY50" t="n">
        <v>1</v>
      </c>
      <c r="AZ50" t="n">
        <v>0</v>
      </c>
      <c r="BA50" t="n">
        <v>47</v>
      </c>
      <c r="BB50" t="n">
        <v>0</v>
      </c>
      <c r="BC50" t="n">
        <v>0</v>
      </c>
      <c r="BD50" t="n">
        <v>0</v>
      </c>
      <c r="BE50" t="n">
        <v>0</v>
      </c>
      <c r="BF50" t="n">
        <v>0</v>
      </c>
      <c r="BG50" t="n">
        <v>0</v>
      </c>
      <c r="BH50" t="n">
        <v>0</v>
      </c>
      <c r="BI50" t="n">
        <v>0</v>
      </c>
      <c r="BJ50" t="n">
        <v>0</v>
      </c>
      <c r="BK50" t="n">
        <v>0</v>
      </c>
      <c r="BL50" t="n">
        <v>0</v>
      </c>
      <c r="BM50" t="n">
        <v>0</v>
      </c>
      <c r="BN50" t="n">
        <v>0</v>
      </c>
      <c r="BO50" t="n">
        <v>0</v>
      </c>
      <c r="BP50" t="n">
        <v>0</v>
      </c>
      <c r="BQ50" t="n">
        <v>0</v>
      </c>
      <c r="BR50" t="n">
        <v>0</v>
      </c>
      <c r="BS50" t="n">
        <v>0</v>
      </c>
      <c r="BT50" t="n">
        <v>0</v>
      </c>
      <c r="BU50" t="n">
        <v>0</v>
      </c>
      <c r="BV50" t="n">
        <v>0</v>
      </c>
      <c r="BW50" t="n">
        <v>0</v>
      </c>
      <c r="CV50" t="n">
        <v>0</v>
      </c>
      <c r="CW50" t="n">
        <v>0</v>
      </c>
      <c r="CX50">
        <f>ROUND(Y50*Source!I77,7)</f>
        <v/>
      </c>
      <c r="CY50">
        <f>AD50</f>
        <v/>
      </c>
      <c r="CZ50">
        <f>AH50</f>
        <v/>
      </c>
      <c r="DA50">
        <f>AL50</f>
        <v/>
      </c>
      <c r="DB50">
        <f>ROUND(ROUND(AT50*CZ50,2),2)</f>
        <v/>
      </c>
      <c r="DC50">
        <f>ROUND(ROUND(AT50*AG50,2),2)</f>
        <v/>
      </c>
      <c r="DD50" t="inlineStr"/>
      <c r="DE50" t="inlineStr"/>
      <c r="DF50">
        <f>ROUND(ROUND(AE50,0)*CX50,0)</f>
        <v/>
      </c>
      <c r="DG50">
        <f>ROUND(ROUND(AF50,0)*CX50,0)</f>
        <v/>
      </c>
      <c r="DH50">
        <f>ROUND(ROUND(AG50,0)*CX50,0)</f>
        <v/>
      </c>
      <c r="DI50">
        <f>ROUND(ROUND(AH50,0)*CX50,0)</f>
        <v/>
      </c>
      <c r="DJ50">
        <f>DI50</f>
        <v/>
      </c>
      <c r="DK50" t="n">
        <v>0</v>
      </c>
      <c r="DL50" t="inlineStr"/>
      <c r="DM50" t="n">
        <v>0</v>
      </c>
      <c r="DN50" t="inlineStr"/>
      <c r="DO50" t="n">
        <v>0</v>
      </c>
    </row>
    <row r="51">
      <c r="A51">
        <f>ROW(Source!A77)</f>
        <v/>
      </c>
      <c r="B51" t="n">
        <v>78869116</v>
      </c>
      <c r="C51" t="n">
        <v>78869406</v>
      </c>
      <c r="D51" t="n">
        <v>29172554</v>
      </c>
      <c r="E51" t="n">
        <v>1</v>
      </c>
      <c r="F51" t="n">
        <v>1</v>
      </c>
      <c r="G51" t="n">
        <v>1</v>
      </c>
      <c r="H51" t="n">
        <v>2</v>
      </c>
      <c r="I51" t="inlineStr">
        <is>
          <t>030952</t>
        </is>
      </c>
      <c r="J51" t="inlineStr">
        <is>
          <t>ТСЭМ Московской обл., 030952, приказ Минстроя России №675/пр от 28.02.2017 № 264/пр</t>
        </is>
      </c>
      <c r="K51" t="inlineStr">
        <is>
          <t>Подъемники грузоподъемностью до 500 кг одномачтовые, высота подъема 25 м</t>
        </is>
      </c>
      <c r="L51" t="n">
        <v>1368</v>
      </c>
      <c r="N51" t="n">
        <v>1011</v>
      </c>
      <c r="O51" t="inlineStr">
        <is>
          <t>маш.-ч</t>
        </is>
      </c>
      <c r="P51" t="inlineStr">
        <is>
          <t>маш.-ч</t>
        </is>
      </c>
      <c r="Q51" t="n">
        <v>1</v>
      </c>
      <c r="W51" t="n">
        <v>0</v>
      </c>
      <c r="X51" t="n">
        <v>-1902254956</v>
      </c>
      <c r="Y51">
        <f>AT51</f>
        <v/>
      </c>
      <c r="AA51" t="n">
        <v>0</v>
      </c>
      <c r="AB51" t="n">
        <v>659.14</v>
      </c>
      <c r="AC51" t="n">
        <v>606.1</v>
      </c>
      <c r="AD51" t="n">
        <v>0</v>
      </c>
      <c r="AE51" t="n">
        <v>0</v>
      </c>
      <c r="AF51" t="n">
        <v>27.66</v>
      </c>
      <c r="AG51" t="n">
        <v>11.6</v>
      </c>
      <c r="AH51" t="n">
        <v>0</v>
      </c>
      <c r="AI51" t="n">
        <v>1</v>
      </c>
      <c r="AJ51" t="n">
        <v>23.83</v>
      </c>
      <c r="AK51" t="n">
        <v>52.25</v>
      </c>
      <c r="AL51" t="n">
        <v>1</v>
      </c>
      <c r="AM51" t="n">
        <v>2</v>
      </c>
      <c r="AN51" t="n">
        <v>0</v>
      </c>
      <c r="AO51" t="n">
        <v>1</v>
      </c>
      <c r="AP51" t="n">
        <v>0</v>
      </c>
      <c r="AQ51" t="n">
        <v>0</v>
      </c>
      <c r="AR51" t="n">
        <v>0</v>
      </c>
      <c r="AS51" t="inlineStr"/>
      <c r="AT51" t="n">
        <v>0.02</v>
      </c>
      <c r="AU51" t="inlineStr"/>
      <c r="AV51" t="n">
        <v>0</v>
      </c>
      <c r="AW51" t="n">
        <v>2</v>
      </c>
      <c r="AX51" t="n">
        <v>78869409</v>
      </c>
      <c r="AY51" t="n">
        <v>1</v>
      </c>
      <c r="AZ51" t="n">
        <v>0</v>
      </c>
      <c r="BA51" t="n">
        <v>48</v>
      </c>
      <c r="BB51" t="n">
        <v>0</v>
      </c>
      <c r="BC51" t="n">
        <v>0</v>
      </c>
      <c r="BD51" t="n">
        <v>0</v>
      </c>
      <c r="BE51" t="n">
        <v>0</v>
      </c>
      <c r="BF51" t="n">
        <v>0</v>
      </c>
      <c r="BG51" t="n">
        <v>0</v>
      </c>
      <c r="BH51" t="n">
        <v>0</v>
      </c>
      <c r="BI51" t="n">
        <v>0</v>
      </c>
      <c r="BJ51" t="n">
        <v>0</v>
      </c>
      <c r="BK51" t="n">
        <v>0</v>
      </c>
      <c r="BL51" t="n">
        <v>0</v>
      </c>
      <c r="BM51" t="n">
        <v>0</v>
      </c>
      <c r="BN51" t="n">
        <v>0</v>
      </c>
      <c r="BO51" t="n">
        <v>0</v>
      </c>
      <c r="BP51" t="n">
        <v>0</v>
      </c>
      <c r="BQ51" t="n">
        <v>0</v>
      </c>
      <c r="BR51" t="n">
        <v>0</v>
      </c>
      <c r="BS51" t="n">
        <v>0</v>
      </c>
      <c r="BT51" t="n">
        <v>0</v>
      </c>
      <c r="BU51" t="n">
        <v>0</v>
      </c>
      <c r="BV51" t="n">
        <v>0</v>
      </c>
      <c r="BW51" t="n">
        <v>0</v>
      </c>
      <c r="CV51" t="n">
        <v>0</v>
      </c>
      <c r="CW51">
        <f>ROUND(Y51*Source!I77*DO51,7)</f>
        <v/>
      </c>
      <c r="CX51">
        <f>ROUND(Y51*Source!I77,7)</f>
        <v/>
      </c>
      <c r="CY51">
        <f>AB51</f>
        <v/>
      </c>
      <c r="CZ51">
        <f>AF51</f>
        <v/>
      </c>
      <c r="DA51">
        <f>AJ51</f>
        <v/>
      </c>
      <c r="DB51">
        <f>ROUND(ROUND(AT51*CZ51,2),2)</f>
        <v/>
      </c>
      <c r="DC51">
        <f>ROUND(ROUND(AT51*AG51,2),2)</f>
        <v/>
      </c>
      <c r="DD51" t="inlineStr"/>
      <c r="DE51" t="inlineStr"/>
      <c r="DF51">
        <f>ROUND(ROUND(AE51,0)*CX51,0)</f>
        <v/>
      </c>
      <c r="DG51">
        <f>ROUND(ROUND(AF51*AJ51,0)*CX51,0)</f>
        <v/>
      </c>
      <c r="DH51">
        <f>ROUND(ROUND(AG51*AK51,0)*CX51,0)</f>
        <v/>
      </c>
      <c r="DI51">
        <f>ROUND(ROUND(AH51,0)*CX51,0)</f>
        <v/>
      </c>
      <c r="DJ51">
        <f>DG51</f>
        <v/>
      </c>
      <c r="DK51" t="n">
        <v>0</v>
      </c>
      <c r="DL51" t="inlineStr"/>
      <c r="DM51" t="n">
        <v>0</v>
      </c>
      <c r="DN51" t="inlineStr"/>
      <c r="DO51" t="n">
        <v>0</v>
      </c>
    </row>
    <row r="52">
      <c r="A52">
        <f>ROW(Source!A77)</f>
        <v/>
      </c>
      <c r="B52" t="n">
        <v>78869116</v>
      </c>
      <c r="C52" t="n">
        <v>78869406</v>
      </c>
      <c r="D52" t="n">
        <v>29174913</v>
      </c>
      <c r="E52" t="n">
        <v>1</v>
      </c>
      <c r="F52" t="n">
        <v>1</v>
      </c>
      <c r="G52" t="n">
        <v>1</v>
      </c>
      <c r="H52" t="n">
        <v>2</v>
      </c>
      <c r="I52" t="inlineStr">
        <is>
          <t>400001</t>
        </is>
      </c>
      <c r="J52" t="inlineStr">
        <is>
          <t>ТСЭМ Московской обл., 400001, приказ Минстроя России №675/пр от 28.02.2017 № 264/пр</t>
        </is>
      </c>
      <c r="K52" t="inlineStr">
        <is>
          <t>Автомобили бортовые, грузоподъемность до 5 т</t>
        </is>
      </c>
      <c r="L52" t="n">
        <v>1368</v>
      </c>
      <c r="N52" t="n">
        <v>1011</v>
      </c>
      <c r="O52" t="inlineStr">
        <is>
          <t>маш.-ч</t>
        </is>
      </c>
      <c r="P52" t="inlineStr">
        <is>
          <t>маш.-ч</t>
        </is>
      </c>
      <c r="Q52" t="n">
        <v>1</v>
      </c>
      <c r="W52" t="n">
        <v>0</v>
      </c>
      <c r="X52" t="n">
        <v>1230759911</v>
      </c>
      <c r="Y52">
        <f>AT52</f>
        <v/>
      </c>
      <c r="AA52" t="n">
        <v>0</v>
      </c>
      <c r="AB52" t="n">
        <v>2177.51</v>
      </c>
      <c r="AC52" t="n">
        <v>606.1</v>
      </c>
      <c r="AD52" t="n">
        <v>0</v>
      </c>
      <c r="AE52" t="n">
        <v>0</v>
      </c>
      <c r="AF52" t="n">
        <v>87.17</v>
      </c>
      <c r="AG52" t="n">
        <v>11.6</v>
      </c>
      <c r="AH52" t="n">
        <v>0</v>
      </c>
      <c r="AI52" t="n">
        <v>1</v>
      </c>
      <c r="AJ52" t="n">
        <v>24.98</v>
      </c>
      <c r="AK52" t="n">
        <v>52.25</v>
      </c>
      <c r="AL52" t="n">
        <v>1</v>
      </c>
      <c r="AM52" t="n">
        <v>2</v>
      </c>
      <c r="AN52" t="n">
        <v>0</v>
      </c>
      <c r="AO52" t="n">
        <v>1</v>
      </c>
      <c r="AP52" t="n">
        <v>0</v>
      </c>
      <c r="AQ52" t="n">
        <v>0</v>
      </c>
      <c r="AR52" t="n">
        <v>0</v>
      </c>
      <c r="AS52" t="inlineStr"/>
      <c r="AT52" t="n">
        <v>0.15</v>
      </c>
      <c r="AU52" t="inlineStr"/>
      <c r="AV52" t="n">
        <v>0</v>
      </c>
      <c r="AW52" t="n">
        <v>2</v>
      </c>
      <c r="AX52" t="n">
        <v>78869410</v>
      </c>
      <c r="AY52" t="n">
        <v>1</v>
      </c>
      <c r="AZ52" t="n">
        <v>0</v>
      </c>
      <c r="BA52" t="n">
        <v>49</v>
      </c>
      <c r="BB52" t="n">
        <v>0</v>
      </c>
      <c r="BC52" t="n">
        <v>0</v>
      </c>
      <c r="BD52" t="n">
        <v>0</v>
      </c>
      <c r="BE52" t="n">
        <v>0</v>
      </c>
      <c r="BF52" t="n">
        <v>0</v>
      </c>
      <c r="BG52" t="n">
        <v>0</v>
      </c>
      <c r="BH52" t="n">
        <v>0</v>
      </c>
      <c r="BI52" t="n">
        <v>0</v>
      </c>
      <c r="BJ52" t="n">
        <v>0</v>
      </c>
      <c r="BK52" t="n">
        <v>0</v>
      </c>
      <c r="BL52" t="n">
        <v>0</v>
      </c>
      <c r="BM52" t="n">
        <v>0</v>
      </c>
      <c r="BN52" t="n">
        <v>0</v>
      </c>
      <c r="BO52" t="n">
        <v>0</v>
      </c>
      <c r="BP52" t="n">
        <v>0</v>
      </c>
      <c r="BQ52" t="n">
        <v>0</v>
      </c>
      <c r="BR52" t="n">
        <v>0</v>
      </c>
      <c r="BS52" t="n">
        <v>0</v>
      </c>
      <c r="BT52" t="n">
        <v>0</v>
      </c>
      <c r="BU52" t="n">
        <v>0</v>
      </c>
      <c r="BV52" t="n">
        <v>0</v>
      </c>
      <c r="BW52" t="n">
        <v>0</v>
      </c>
      <c r="CV52" t="n">
        <v>0</v>
      </c>
      <c r="CW52">
        <f>ROUND(Y52*Source!I77*DO52,7)</f>
        <v/>
      </c>
      <c r="CX52">
        <f>ROUND(Y52*Source!I77,7)</f>
        <v/>
      </c>
      <c r="CY52">
        <f>AB52</f>
        <v/>
      </c>
      <c r="CZ52">
        <f>AF52</f>
        <v/>
      </c>
      <c r="DA52">
        <f>AJ52</f>
        <v/>
      </c>
      <c r="DB52">
        <f>ROUND(ROUND(AT52*CZ52,2),2)</f>
        <v/>
      </c>
      <c r="DC52">
        <f>ROUND(ROUND(AT52*AG52,2),2)</f>
        <v/>
      </c>
      <c r="DD52" t="inlineStr"/>
      <c r="DE52" t="inlineStr"/>
      <c r="DF52">
        <f>ROUND(ROUND(AE52,0)*CX52,0)</f>
        <v/>
      </c>
      <c r="DG52">
        <f>ROUND(ROUND(AF52*AJ52,0)*CX52,0)</f>
        <v/>
      </c>
      <c r="DH52">
        <f>ROUND(ROUND(AG52*AK52,0)*CX52,0)</f>
        <v/>
      </c>
      <c r="DI52">
        <f>ROUND(ROUND(AH52,0)*CX52,0)</f>
        <v/>
      </c>
      <c r="DJ52">
        <f>DG52</f>
        <v/>
      </c>
      <c r="DK52" t="n">
        <v>0</v>
      </c>
      <c r="DL52" t="inlineStr"/>
      <c r="DM52" t="n">
        <v>0</v>
      </c>
      <c r="DN52" t="inlineStr"/>
      <c r="DO52" t="n">
        <v>0</v>
      </c>
    </row>
    <row r="53">
      <c r="A53">
        <f>ROW(Source!A77)</f>
        <v/>
      </c>
      <c r="B53" t="n">
        <v>78869116</v>
      </c>
      <c r="C53" t="n">
        <v>78869406</v>
      </c>
      <c r="D53" t="n">
        <v>29107779</v>
      </c>
      <c r="E53" t="n">
        <v>1</v>
      </c>
      <c r="F53" t="n">
        <v>1</v>
      </c>
      <c r="G53" t="n">
        <v>1</v>
      </c>
      <c r="H53" t="n">
        <v>3</v>
      </c>
      <c r="I53" t="inlineStr">
        <is>
          <t>101-1596</t>
        </is>
      </c>
      <c r="J53" t="inlineStr">
        <is>
          <t>ТССЦ Московской обл., 101-1596, приказ Минстроя России №675/пр от 28.02.2017 № 254/пр</t>
        </is>
      </c>
      <c r="K53" t="inlineStr">
        <is>
          <t>Шкурка шлифовальная двухслойная с зернистостью 40-25</t>
        </is>
      </c>
      <c r="L53" t="n">
        <v>1327</v>
      </c>
      <c r="N53" t="n">
        <v>1005</v>
      </c>
      <c r="O53" t="inlineStr">
        <is>
          <t>м2</t>
        </is>
      </c>
      <c r="P53" t="inlineStr">
        <is>
          <t>м2</t>
        </is>
      </c>
      <c r="Q53" t="n">
        <v>1</v>
      </c>
      <c r="W53" t="n">
        <v>0</v>
      </c>
      <c r="X53" t="n">
        <v>-1827594923</v>
      </c>
      <c r="Y53">
        <f>AT53</f>
        <v/>
      </c>
      <c r="AA53" t="n">
        <v>390.47</v>
      </c>
      <c r="AB53" t="n">
        <v>0</v>
      </c>
      <c r="AC53" t="n">
        <v>0</v>
      </c>
      <c r="AD53" t="n">
        <v>0</v>
      </c>
      <c r="AE53" t="n">
        <v>72.31</v>
      </c>
      <c r="AF53" t="n">
        <v>0</v>
      </c>
      <c r="AG53" t="n">
        <v>0</v>
      </c>
      <c r="AH53" t="n">
        <v>0</v>
      </c>
      <c r="AI53" t="n">
        <v>5.4</v>
      </c>
      <c r="AJ53" t="n">
        <v>1</v>
      </c>
      <c r="AK53" t="n">
        <v>1</v>
      </c>
      <c r="AL53" t="n">
        <v>1</v>
      </c>
      <c r="AM53" t="n">
        <v>2</v>
      </c>
      <c r="AN53" t="n">
        <v>0</v>
      </c>
      <c r="AO53" t="n">
        <v>1</v>
      </c>
      <c r="AP53" t="n">
        <v>0</v>
      </c>
      <c r="AQ53" t="n">
        <v>0</v>
      </c>
      <c r="AR53" t="n">
        <v>0</v>
      </c>
      <c r="AS53" t="inlineStr"/>
      <c r="AT53" t="n">
        <v>0.84</v>
      </c>
      <c r="AU53" t="inlineStr"/>
      <c r="AV53" t="n">
        <v>0</v>
      </c>
      <c r="AW53" t="n">
        <v>2</v>
      </c>
      <c r="AX53" t="n">
        <v>78869411</v>
      </c>
      <c r="AY53" t="n">
        <v>1</v>
      </c>
      <c r="AZ53" t="n">
        <v>0</v>
      </c>
      <c r="BA53" t="n">
        <v>50</v>
      </c>
      <c r="BB53" t="n">
        <v>0</v>
      </c>
      <c r="BC53" t="n">
        <v>0</v>
      </c>
      <c r="BD53" t="n">
        <v>0</v>
      </c>
      <c r="BE53" t="n">
        <v>0</v>
      </c>
      <c r="BF53" t="n">
        <v>0</v>
      </c>
      <c r="BG53" t="n">
        <v>0</v>
      </c>
      <c r="BH53" t="n">
        <v>0</v>
      </c>
      <c r="BI53" t="n">
        <v>0</v>
      </c>
      <c r="BJ53" t="n">
        <v>0</v>
      </c>
      <c r="BK53" t="n">
        <v>0</v>
      </c>
      <c r="BL53" t="n">
        <v>0</v>
      </c>
      <c r="BM53" t="n">
        <v>0</v>
      </c>
      <c r="BN53" t="n">
        <v>0</v>
      </c>
      <c r="BO53" t="n">
        <v>0</v>
      </c>
      <c r="BP53" t="n">
        <v>0</v>
      </c>
      <c r="BQ53" t="n">
        <v>0</v>
      </c>
      <c r="BR53" t="n">
        <v>0</v>
      </c>
      <c r="BS53" t="n">
        <v>0</v>
      </c>
      <c r="BT53" t="n">
        <v>0</v>
      </c>
      <c r="BU53" t="n">
        <v>0</v>
      </c>
      <c r="BV53" t="n">
        <v>0</v>
      </c>
      <c r="BW53" t="n">
        <v>0</v>
      </c>
      <c r="CV53" t="n">
        <v>0</v>
      </c>
      <c r="CW53" t="n">
        <v>0</v>
      </c>
      <c r="CX53">
        <f>ROUND(Y53*Source!I77,7)</f>
        <v/>
      </c>
      <c r="CY53">
        <f>AA53</f>
        <v/>
      </c>
      <c r="CZ53">
        <f>AE53</f>
        <v/>
      </c>
      <c r="DA53">
        <f>AI53</f>
        <v/>
      </c>
      <c r="DB53">
        <f>ROUND(ROUND(AT53*CZ53,2),2)</f>
        <v/>
      </c>
      <c r="DC53">
        <f>ROUND(ROUND(AT53*AG53,2),2)</f>
        <v/>
      </c>
      <c r="DD53" t="inlineStr"/>
      <c r="DE53" t="inlineStr"/>
      <c r="DF53">
        <f>ROUND(ROUND(AE53*AI53,0)*CX53,0)</f>
        <v/>
      </c>
      <c r="DG53">
        <f>ROUND(ROUND(AF53,0)*CX53,0)</f>
        <v/>
      </c>
      <c r="DH53">
        <f>ROUND(ROUND(AG53,0)*CX53,0)</f>
        <v/>
      </c>
      <c r="DI53">
        <f>ROUND(ROUND(AH53,0)*CX53,0)</f>
        <v/>
      </c>
      <c r="DJ53">
        <f>DF53</f>
        <v/>
      </c>
      <c r="DK53" t="n">
        <v>0</v>
      </c>
      <c r="DL53" t="inlineStr"/>
      <c r="DM53" t="n">
        <v>0</v>
      </c>
      <c r="DN53" t="inlineStr"/>
      <c r="DO53" t="n">
        <v>0</v>
      </c>
    </row>
    <row r="54">
      <c r="A54">
        <f>ROW(Source!A77)</f>
        <v/>
      </c>
      <c r="B54" t="n">
        <v>78869116</v>
      </c>
      <c r="C54" t="n">
        <v>78869406</v>
      </c>
      <c r="D54" t="n">
        <v>29107800</v>
      </c>
      <c r="E54" t="n">
        <v>1</v>
      </c>
      <c r="F54" t="n">
        <v>1</v>
      </c>
      <c r="G54" t="n">
        <v>1</v>
      </c>
      <c r="H54" t="n">
        <v>3</v>
      </c>
      <c r="I54" t="inlineStr">
        <is>
          <t>101-1757</t>
        </is>
      </c>
      <c r="J54" t="inlineStr">
        <is>
          <t>ТССЦ Московской обл., 101-1757, приказ Минстроя России №675/пр от 28.02.2017 № 254/пр</t>
        </is>
      </c>
      <c r="K54" t="inlineStr">
        <is>
          <t>Ветошь</t>
        </is>
      </c>
      <c r="L54" t="n">
        <v>1346</v>
      </c>
      <c r="N54" t="n">
        <v>1009</v>
      </c>
      <c r="O54" t="inlineStr">
        <is>
          <t>кг</t>
        </is>
      </c>
      <c r="P54" t="inlineStr">
        <is>
          <t>кг</t>
        </is>
      </c>
      <c r="Q54" t="n">
        <v>1</v>
      </c>
      <c r="W54" t="n">
        <v>0</v>
      </c>
      <c r="X54" t="n">
        <v>644139035</v>
      </c>
      <c r="Y54">
        <f>AT54</f>
        <v/>
      </c>
      <c r="AA54" t="n">
        <v>114.7</v>
      </c>
      <c r="AB54" t="n">
        <v>0</v>
      </c>
      <c r="AC54" t="n">
        <v>0</v>
      </c>
      <c r="AD54" t="n">
        <v>0</v>
      </c>
      <c r="AE54" t="n">
        <v>1.81</v>
      </c>
      <c r="AF54" t="n">
        <v>0</v>
      </c>
      <c r="AG54" t="n">
        <v>0</v>
      </c>
      <c r="AH54" t="n">
        <v>0</v>
      </c>
      <c r="AI54" t="n">
        <v>63.37</v>
      </c>
      <c r="AJ54" t="n">
        <v>1</v>
      </c>
      <c r="AK54" t="n">
        <v>1</v>
      </c>
      <c r="AL54" t="n">
        <v>1</v>
      </c>
      <c r="AM54" t="n">
        <v>2</v>
      </c>
      <c r="AN54" t="n">
        <v>0</v>
      </c>
      <c r="AO54" t="n">
        <v>1</v>
      </c>
      <c r="AP54" t="n">
        <v>0</v>
      </c>
      <c r="AQ54" t="n">
        <v>0</v>
      </c>
      <c r="AR54" t="n">
        <v>0</v>
      </c>
      <c r="AS54" t="inlineStr"/>
      <c r="AT54" t="n">
        <v>0.31</v>
      </c>
      <c r="AU54" t="inlineStr"/>
      <c r="AV54" t="n">
        <v>0</v>
      </c>
      <c r="AW54" t="n">
        <v>2</v>
      </c>
      <c r="AX54" t="n">
        <v>78869412</v>
      </c>
      <c r="AY54" t="n">
        <v>1</v>
      </c>
      <c r="AZ54" t="n">
        <v>0</v>
      </c>
      <c r="BA54" t="n">
        <v>51</v>
      </c>
      <c r="BB54" t="n">
        <v>0</v>
      </c>
      <c r="BC54" t="n">
        <v>0</v>
      </c>
      <c r="BD54" t="n">
        <v>0</v>
      </c>
      <c r="BE54" t="n">
        <v>0</v>
      </c>
      <c r="BF54" t="n">
        <v>0</v>
      </c>
      <c r="BG54" t="n">
        <v>0</v>
      </c>
      <c r="BH54" t="n">
        <v>0</v>
      </c>
      <c r="BI54" t="n">
        <v>0</v>
      </c>
      <c r="BJ54" t="n">
        <v>0</v>
      </c>
      <c r="BK54" t="n">
        <v>0</v>
      </c>
      <c r="BL54" t="n">
        <v>0</v>
      </c>
      <c r="BM54" t="n">
        <v>0</v>
      </c>
      <c r="BN54" t="n">
        <v>0</v>
      </c>
      <c r="BO54" t="n">
        <v>0</v>
      </c>
      <c r="BP54" t="n">
        <v>0</v>
      </c>
      <c r="BQ54" t="n">
        <v>0</v>
      </c>
      <c r="BR54" t="n">
        <v>0</v>
      </c>
      <c r="BS54" t="n">
        <v>0</v>
      </c>
      <c r="BT54" t="n">
        <v>0</v>
      </c>
      <c r="BU54" t="n">
        <v>0</v>
      </c>
      <c r="BV54" t="n">
        <v>0</v>
      </c>
      <c r="BW54" t="n">
        <v>0</v>
      </c>
      <c r="CV54" t="n">
        <v>0</v>
      </c>
      <c r="CW54" t="n">
        <v>0</v>
      </c>
      <c r="CX54">
        <f>ROUND(Y54*Source!I77,7)</f>
        <v/>
      </c>
      <c r="CY54">
        <f>AA54</f>
        <v/>
      </c>
      <c r="CZ54">
        <f>AE54</f>
        <v/>
      </c>
      <c r="DA54">
        <f>AI54</f>
        <v/>
      </c>
      <c r="DB54">
        <f>ROUND(ROUND(AT54*CZ54,2),2)</f>
        <v/>
      </c>
      <c r="DC54">
        <f>ROUND(ROUND(AT54*AG54,2),2)</f>
        <v/>
      </c>
      <c r="DD54" t="inlineStr"/>
      <c r="DE54" t="inlineStr"/>
      <c r="DF54">
        <f>ROUND(ROUND(AE54*AI54,0)*CX54,0)</f>
        <v/>
      </c>
      <c r="DG54">
        <f>ROUND(ROUND(AF54,0)*CX54,0)</f>
        <v/>
      </c>
      <c r="DH54">
        <f>ROUND(ROUND(AG54,0)*CX54,0)</f>
        <v/>
      </c>
      <c r="DI54">
        <f>ROUND(ROUND(AH54,0)*CX54,0)</f>
        <v/>
      </c>
      <c r="DJ54">
        <f>DF54</f>
        <v/>
      </c>
      <c r="DK54" t="n">
        <v>0</v>
      </c>
      <c r="DL54" t="inlineStr"/>
      <c r="DM54" t="n">
        <v>0</v>
      </c>
      <c r="DN54" t="inlineStr"/>
      <c r="DO54" t="n">
        <v>0</v>
      </c>
    </row>
    <row r="55">
      <c r="A55">
        <f>ROW(Source!A77)</f>
        <v/>
      </c>
      <c r="B55" t="n">
        <v>78869116</v>
      </c>
      <c r="C55" t="n">
        <v>78869406</v>
      </c>
      <c r="D55" t="n">
        <v>29110233</v>
      </c>
      <c r="E55" t="n">
        <v>1</v>
      </c>
      <c r="F55" t="n">
        <v>1</v>
      </c>
      <c r="G55" t="n">
        <v>1</v>
      </c>
      <c r="H55" t="n">
        <v>3</v>
      </c>
      <c r="I55" t="inlineStr">
        <is>
          <t>101-3512</t>
        </is>
      </c>
      <c r="J55" t="inlineStr">
        <is>
          <t>ТССЦ Московской обл., 101-3512, приказ Минстроя России №675/пр от 28.02.2017 № 254/пр</t>
        </is>
      </c>
      <c r="K55" t="inlineStr">
        <is>
          <t>Краска акриловая ВД-АК 2180, ВГТ</t>
        </is>
      </c>
      <c r="L55" t="n">
        <v>1348</v>
      </c>
      <c r="N55" t="n">
        <v>1009</v>
      </c>
      <c r="O55" t="inlineStr">
        <is>
          <t>т</t>
        </is>
      </c>
      <c r="P55" t="inlineStr">
        <is>
          <t>т</t>
        </is>
      </c>
      <c r="Q55" t="n">
        <v>1000</v>
      </c>
      <c r="W55" t="n">
        <v>0</v>
      </c>
      <c r="X55" t="n">
        <v>2076838230</v>
      </c>
      <c r="Y55">
        <f>AT55</f>
        <v/>
      </c>
      <c r="AA55" t="n">
        <v>65638.67</v>
      </c>
      <c r="AB55" t="n">
        <v>0</v>
      </c>
      <c r="AC55" t="n">
        <v>0</v>
      </c>
      <c r="AD55" t="n">
        <v>0</v>
      </c>
      <c r="AE55" t="n">
        <v>4615.94</v>
      </c>
      <c r="AF55" t="n">
        <v>0</v>
      </c>
      <c r="AG55" t="n">
        <v>0</v>
      </c>
      <c r="AH55" t="n">
        <v>0</v>
      </c>
      <c r="AI55" t="n">
        <v>14.22</v>
      </c>
      <c r="AJ55" t="n">
        <v>1</v>
      </c>
      <c r="AK55" t="n">
        <v>1</v>
      </c>
      <c r="AL55" t="n">
        <v>1</v>
      </c>
      <c r="AM55" t="n">
        <v>2</v>
      </c>
      <c r="AN55" t="n">
        <v>0</v>
      </c>
      <c r="AO55" t="n">
        <v>1</v>
      </c>
      <c r="AP55" t="n">
        <v>0</v>
      </c>
      <c r="AQ55" t="n">
        <v>0</v>
      </c>
      <c r="AR55" t="n">
        <v>0</v>
      </c>
      <c r="AS55" t="inlineStr"/>
      <c r="AT55" t="n">
        <v>0.03</v>
      </c>
      <c r="AU55" t="inlineStr"/>
      <c r="AV55" t="n">
        <v>0</v>
      </c>
      <c r="AW55" t="n">
        <v>2</v>
      </c>
      <c r="AX55" t="n">
        <v>78869413</v>
      </c>
      <c r="AY55" t="n">
        <v>1</v>
      </c>
      <c r="AZ55" t="n">
        <v>0</v>
      </c>
      <c r="BA55" t="n">
        <v>52</v>
      </c>
      <c r="BB55" t="n">
        <v>0</v>
      </c>
      <c r="BC55" t="n">
        <v>0</v>
      </c>
      <c r="BD55" t="n">
        <v>0</v>
      </c>
      <c r="BE55" t="n">
        <v>0</v>
      </c>
      <c r="BF55" t="n">
        <v>0</v>
      </c>
      <c r="BG55" t="n">
        <v>0</v>
      </c>
      <c r="BH55" t="n">
        <v>0</v>
      </c>
      <c r="BI55" t="n">
        <v>0</v>
      </c>
      <c r="BJ55" t="n">
        <v>0</v>
      </c>
      <c r="BK55" t="n">
        <v>0</v>
      </c>
      <c r="BL55" t="n">
        <v>0</v>
      </c>
      <c r="BM55" t="n">
        <v>0</v>
      </c>
      <c r="BN55" t="n">
        <v>0</v>
      </c>
      <c r="BO55" t="n">
        <v>0</v>
      </c>
      <c r="BP55" t="n">
        <v>0</v>
      </c>
      <c r="BQ55" t="n">
        <v>0</v>
      </c>
      <c r="BR55" t="n">
        <v>0</v>
      </c>
      <c r="BS55" t="n">
        <v>0</v>
      </c>
      <c r="BT55" t="n">
        <v>0</v>
      </c>
      <c r="BU55" t="n">
        <v>0</v>
      </c>
      <c r="BV55" t="n">
        <v>0</v>
      </c>
      <c r="BW55" t="n">
        <v>0</v>
      </c>
      <c r="CV55" t="n">
        <v>0</v>
      </c>
      <c r="CW55" t="n">
        <v>0</v>
      </c>
      <c r="CX55">
        <f>ROUND(Y55*Source!I77,7)</f>
        <v/>
      </c>
      <c r="CY55">
        <f>AA55</f>
        <v/>
      </c>
      <c r="CZ55">
        <f>AE55</f>
        <v/>
      </c>
      <c r="DA55">
        <f>AI55</f>
        <v/>
      </c>
      <c r="DB55">
        <f>ROUND(ROUND(AT55*CZ55,2),2)</f>
        <v/>
      </c>
      <c r="DC55">
        <f>ROUND(ROUND(AT55*AG55,2),2)</f>
        <v/>
      </c>
      <c r="DD55" t="inlineStr"/>
      <c r="DE55" t="inlineStr"/>
      <c r="DF55">
        <f>ROUND(ROUND(AE55*AI55,0)*CX55,0)</f>
        <v/>
      </c>
      <c r="DG55">
        <f>ROUND(ROUND(AF55,0)*CX55,0)</f>
        <v/>
      </c>
      <c r="DH55">
        <f>ROUND(ROUND(AG55,0)*CX55,0)</f>
        <v/>
      </c>
      <c r="DI55">
        <f>ROUND(ROUND(AH55,0)*CX55,0)</f>
        <v/>
      </c>
      <c r="DJ55">
        <f>DF55</f>
        <v/>
      </c>
      <c r="DK55" t="n">
        <v>0</v>
      </c>
      <c r="DL55" t="inlineStr"/>
      <c r="DM55" t="n">
        <v>0</v>
      </c>
      <c r="DN55" t="inlineStr"/>
      <c r="DO55" t="n">
        <v>0</v>
      </c>
    </row>
    <row r="56">
      <c r="A56">
        <f>ROW(Source!A77)</f>
        <v/>
      </c>
      <c r="B56" t="n">
        <v>78869116</v>
      </c>
      <c r="C56" t="n">
        <v>78869406</v>
      </c>
      <c r="D56" t="n">
        <v>29109784</v>
      </c>
      <c r="E56" t="n">
        <v>1</v>
      </c>
      <c r="F56" t="n">
        <v>1</v>
      </c>
      <c r="G56" t="n">
        <v>1</v>
      </c>
      <c r="H56" t="n">
        <v>3</v>
      </c>
      <c r="I56" t="inlineStr">
        <is>
          <t>101-3585</t>
        </is>
      </c>
      <c r="J56" t="inlineStr">
        <is>
          <t>ТССЦ Московской обл., 101-3585, приказ Минстроя России №675/пр от 28.02.2017 № 254/пр</t>
        </is>
      </c>
      <c r="K56" t="inlineStr">
        <is>
          <t>Шпатлевка водно-дисперсионная</t>
        </is>
      </c>
      <c r="L56" t="n">
        <v>1348</v>
      </c>
      <c r="N56" t="n">
        <v>1009</v>
      </c>
      <c r="O56" t="inlineStr">
        <is>
          <t>т</t>
        </is>
      </c>
      <c r="P56" t="inlineStr">
        <is>
          <t>т</t>
        </is>
      </c>
      <c r="Q56" t="n">
        <v>1000</v>
      </c>
      <c r="W56" t="n">
        <v>0</v>
      </c>
      <c r="X56" t="n">
        <v>1268898367</v>
      </c>
      <c r="Y56">
        <f>AT56</f>
        <v/>
      </c>
      <c r="AA56" t="n">
        <v>109136.53</v>
      </c>
      <c r="AB56" t="n">
        <v>0</v>
      </c>
      <c r="AC56" t="n">
        <v>0</v>
      </c>
      <c r="AD56" t="n">
        <v>0</v>
      </c>
      <c r="AE56" t="n">
        <v>11927.49</v>
      </c>
      <c r="AF56" t="n">
        <v>0</v>
      </c>
      <c r="AG56" t="n">
        <v>0</v>
      </c>
      <c r="AH56" t="n">
        <v>0</v>
      </c>
      <c r="AI56" t="n">
        <v>9.15</v>
      </c>
      <c r="AJ56" t="n">
        <v>1</v>
      </c>
      <c r="AK56" t="n">
        <v>1</v>
      </c>
      <c r="AL56" t="n">
        <v>1</v>
      </c>
      <c r="AM56" t="n">
        <v>2</v>
      </c>
      <c r="AN56" t="n">
        <v>0</v>
      </c>
      <c r="AO56" t="n">
        <v>1</v>
      </c>
      <c r="AP56" t="n">
        <v>0</v>
      </c>
      <c r="AQ56" t="n">
        <v>0</v>
      </c>
      <c r="AR56" t="n">
        <v>0</v>
      </c>
      <c r="AS56" t="inlineStr"/>
      <c r="AT56" t="n">
        <v>0.051</v>
      </c>
      <c r="AU56" t="inlineStr"/>
      <c r="AV56" t="n">
        <v>0</v>
      </c>
      <c r="AW56" t="n">
        <v>2</v>
      </c>
      <c r="AX56" t="n">
        <v>78869414</v>
      </c>
      <c r="AY56" t="n">
        <v>1</v>
      </c>
      <c r="AZ56" t="n">
        <v>0</v>
      </c>
      <c r="BA56" t="n">
        <v>53</v>
      </c>
      <c r="BB56" t="n">
        <v>0</v>
      </c>
      <c r="BC56" t="n">
        <v>0</v>
      </c>
      <c r="BD56" t="n">
        <v>0</v>
      </c>
      <c r="BE56" t="n">
        <v>0</v>
      </c>
      <c r="BF56" t="n">
        <v>0</v>
      </c>
      <c r="BG56" t="n">
        <v>0</v>
      </c>
      <c r="BH56" t="n">
        <v>0</v>
      </c>
      <c r="BI56" t="n">
        <v>0</v>
      </c>
      <c r="BJ56" t="n">
        <v>0</v>
      </c>
      <c r="BK56" t="n">
        <v>0</v>
      </c>
      <c r="BL56" t="n">
        <v>0</v>
      </c>
      <c r="BM56" t="n">
        <v>0</v>
      </c>
      <c r="BN56" t="n">
        <v>0</v>
      </c>
      <c r="BO56" t="n">
        <v>0</v>
      </c>
      <c r="BP56" t="n">
        <v>0</v>
      </c>
      <c r="BQ56" t="n">
        <v>0</v>
      </c>
      <c r="BR56" t="n">
        <v>0</v>
      </c>
      <c r="BS56" t="n">
        <v>0</v>
      </c>
      <c r="BT56" t="n">
        <v>0</v>
      </c>
      <c r="BU56" t="n">
        <v>0</v>
      </c>
      <c r="BV56" t="n">
        <v>0</v>
      </c>
      <c r="BW56" t="n">
        <v>0</v>
      </c>
      <c r="CV56" t="n">
        <v>0</v>
      </c>
      <c r="CW56" t="n">
        <v>0</v>
      </c>
      <c r="CX56">
        <f>ROUND(Y56*Source!I77,7)</f>
        <v/>
      </c>
      <c r="CY56">
        <f>AA56</f>
        <v/>
      </c>
      <c r="CZ56">
        <f>AE56</f>
        <v/>
      </c>
      <c r="DA56">
        <f>AI56</f>
        <v/>
      </c>
      <c r="DB56">
        <f>ROUND(ROUND(AT56*CZ56,2),2)</f>
        <v/>
      </c>
      <c r="DC56">
        <f>ROUND(ROUND(AT56*AG56,2),2)</f>
        <v/>
      </c>
      <c r="DD56" t="inlineStr"/>
      <c r="DE56" t="inlineStr"/>
      <c r="DF56">
        <f>ROUND(ROUND(AE56*AI56,0)*CX56,0)</f>
        <v/>
      </c>
      <c r="DG56">
        <f>ROUND(ROUND(AF56,0)*CX56,0)</f>
        <v/>
      </c>
      <c r="DH56">
        <f>ROUND(ROUND(AG56,0)*CX56,0)</f>
        <v/>
      </c>
      <c r="DI56">
        <f>ROUND(ROUND(AH56,0)*CX56,0)</f>
        <v/>
      </c>
      <c r="DJ56">
        <f>DF56</f>
        <v/>
      </c>
      <c r="DK56" t="n">
        <v>0</v>
      </c>
      <c r="DL56" t="inlineStr"/>
      <c r="DM56" t="n">
        <v>0</v>
      </c>
      <c r="DN56" t="inlineStr"/>
      <c r="DO56" t="n">
        <v>0</v>
      </c>
    </row>
    <row r="57">
      <c r="A57">
        <f>ROW(Source!A77)</f>
        <v/>
      </c>
      <c r="B57" t="n">
        <v>78869116</v>
      </c>
      <c r="C57" t="n">
        <v>78869406</v>
      </c>
      <c r="D57" t="n">
        <v>29109298</v>
      </c>
      <c r="E57" t="n">
        <v>1</v>
      </c>
      <c r="F57" t="n">
        <v>1</v>
      </c>
      <c r="G57" t="n">
        <v>1</v>
      </c>
      <c r="H57" t="n">
        <v>3</v>
      </c>
      <c r="I57" t="inlineStr">
        <is>
          <t>101-4163</t>
        </is>
      </c>
      <c r="J57" t="inlineStr">
        <is>
          <t>ТССЦ Московской обл., 101-4163, приказ Минстроя России №675/пр от 28.02.2017 № 254/пр</t>
        </is>
      </c>
      <c r="K57" t="inlineStr">
        <is>
          <t>Грунтовка акриловая НОРТЕКС-ГРУНТ</t>
        </is>
      </c>
      <c r="L57" t="n">
        <v>1346</v>
      </c>
      <c r="N57" t="n">
        <v>1009</v>
      </c>
      <c r="O57" t="inlineStr">
        <is>
          <t>кг</t>
        </is>
      </c>
      <c r="P57" t="inlineStr">
        <is>
          <t>кг</t>
        </is>
      </c>
      <c r="Q57" t="n">
        <v>1</v>
      </c>
      <c r="W57" t="n">
        <v>0</v>
      </c>
      <c r="X57" t="n">
        <v>-1042179355</v>
      </c>
      <c r="Y57">
        <f>AT57</f>
        <v/>
      </c>
      <c r="AA57" t="n">
        <v>162.98</v>
      </c>
      <c r="AB57" t="n">
        <v>0</v>
      </c>
      <c r="AC57" t="n">
        <v>0</v>
      </c>
      <c r="AD57" t="n">
        <v>0</v>
      </c>
      <c r="AE57" t="n">
        <v>15.26</v>
      </c>
      <c r="AF57" t="n">
        <v>0</v>
      </c>
      <c r="AG57" t="n">
        <v>0</v>
      </c>
      <c r="AH57" t="n">
        <v>0</v>
      </c>
      <c r="AI57" t="n">
        <v>10.68</v>
      </c>
      <c r="AJ57" t="n">
        <v>1</v>
      </c>
      <c r="AK57" t="n">
        <v>1</v>
      </c>
      <c r="AL57" t="n">
        <v>1</v>
      </c>
      <c r="AM57" t="n">
        <v>2</v>
      </c>
      <c r="AN57" t="n">
        <v>0</v>
      </c>
      <c r="AO57" t="n">
        <v>1</v>
      </c>
      <c r="AP57" t="n">
        <v>0</v>
      </c>
      <c r="AQ57" t="n">
        <v>0</v>
      </c>
      <c r="AR57" t="n">
        <v>0</v>
      </c>
      <c r="AS57" t="inlineStr"/>
      <c r="AT57" t="n">
        <v>20</v>
      </c>
      <c r="AU57" t="inlineStr"/>
      <c r="AV57" t="n">
        <v>0</v>
      </c>
      <c r="AW57" t="n">
        <v>2</v>
      </c>
      <c r="AX57" t="n">
        <v>78869415</v>
      </c>
      <c r="AY57" t="n">
        <v>1</v>
      </c>
      <c r="AZ57" t="n">
        <v>0</v>
      </c>
      <c r="BA57" t="n">
        <v>54</v>
      </c>
      <c r="BB57" t="n">
        <v>0</v>
      </c>
      <c r="BC57" t="n">
        <v>0</v>
      </c>
      <c r="BD57" t="n">
        <v>0</v>
      </c>
      <c r="BE57" t="n">
        <v>0</v>
      </c>
      <c r="BF57" t="n">
        <v>0</v>
      </c>
      <c r="BG57" t="n">
        <v>0</v>
      </c>
      <c r="BH57" t="n">
        <v>0</v>
      </c>
      <c r="BI57" t="n">
        <v>0</v>
      </c>
      <c r="BJ57" t="n">
        <v>0</v>
      </c>
      <c r="BK57" t="n">
        <v>0</v>
      </c>
      <c r="BL57" t="n">
        <v>0</v>
      </c>
      <c r="BM57" t="n">
        <v>0</v>
      </c>
      <c r="BN57" t="n">
        <v>0</v>
      </c>
      <c r="BO57" t="n">
        <v>0</v>
      </c>
      <c r="BP57" t="n">
        <v>0</v>
      </c>
      <c r="BQ57" t="n">
        <v>0</v>
      </c>
      <c r="BR57" t="n">
        <v>0</v>
      </c>
      <c r="BS57" t="n">
        <v>0</v>
      </c>
      <c r="BT57" t="n">
        <v>0</v>
      </c>
      <c r="BU57" t="n">
        <v>0</v>
      </c>
      <c r="BV57" t="n">
        <v>0</v>
      </c>
      <c r="BW57" t="n">
        <v>0</v>
      </c>
      <c r="CV57" t="n">
        <v>0</v>
      </c>
      <c r="CW57" t="n">
        <v>0</v>
      </c>
      <c r="CX57">
        <f>ROUND(Y57*Source!I77,7)</f>
        <v/>
      </c>
      <c r="CY57">
        <f>AA57</f>
        <v/>
      </c>
      <c r="CZ57">
        <f>AE57</f>
        <v/>
      </c>
      <c r="DA57">
        <f>AI57</f>
        <v/>
      </c>
      <c r="DB57">
        <f>ROUND(ROUND(AT57*CZ57,2),2)</f>
        <v/>
      </c>
      <c r="DC57">
        <f>ROUND(ROUND(AT57*AG57,2),2)</f>
        <v/>
      </c>
      <c r="DD57" t="inlineStr"/>
      <c r="DE57" t="inlineStr"/>
      <c r="DF57">
        <f>ROUND(ROUND(AE57*AI57,0)*CX57,0)</f>
        <v/>
      </c>
      <c r="DG57">
        <f>ROUND(ROUND(AF57,0)*CX57,0)</f>
        <v/>
      </c>
      <c r="DH57">
        <f>ROUND(ROUND(AG57,0)*CX57,0)</f>
        <v/>
      </c>
      <c r="DI57">
        <f>ROUND(ROUND(AH57,0)*CX57,0)</f>
        <v/>
      </c>
      <c r="DJ57">
        <f>DF57</f>
        <v/>
      </c>
      <c r="DK57" t="n">
        <v>0</v>
      </c>
      <c r="DL57" t="inlineStr"/>
      <c r="DM57" t="n">
        <v>0</v>
      </c>
      <c r="DN57" t="inlineStr"/>
      <c r="DO57" t="n">
        <v>0</v>
      </c>
    </row>
    <row r="58">
      <c r="A58">
        <f>ROW(Source!A78)</f>
        <v/>
      </c>
      <c r="B58" t="n">
        <v>78869116</v>
      </c>
      <c r="C58" t="n">
        <v>78869416</v>
      </c>
      <c r="D58" t="n">
        <v>18442827</v>
      </c>
      <c r="E58" t="n">
        <v>1</v>
      </c>
      <c r="F58" t="n">
        <v>1</v>
      </c>
      <c r="G58" t="n">
        <v>1</v>
      </c>
      <c r="H58" t="n">
        <v>1</v>
      </c>
      <c r="I58" t="inlineStr">
        <is>
          <t>1-1053-90</t>
        </is>
      </c>
      <c r="J58" t="inlineStr"/>
      <c r="K58" t="inlineStr">
        <is>
          <t>Рабочий строитель среднего разряда 5,3</t>
        </is>
      </c>
      <c r="L58" t="n">
        <v>1369</v>
      </c>
      <c r="N58" t="n">
        <v>1013</v>
      </c>
      <c r="O58" t="inlineStr">
        <is>
          <t>чел.-ч</t>
        </is>
      </c>
      <c r="P58" t="inlineStr">
        <is>
          <t>чел.-ч</t>
        </is>
      </c>
      <c r="Q58" t="n">
        <v>1</v>
      </c>
      <c r="W58" t="n">
        <v>0</v>
      </c>
      <c r="X58" t="n">
        <v>717490484</v>
      </c>
      <c r="Y58">
        <f>(AT58*ROUND(5,7))</f>
        <v/>
      </c>
      <c r="AA58" t="n">
        <v>0</v>
      </c>
      <c r="AB58" t="n">
        <v>0</v>
      </c>
      <c r="AC58" t="n">
        <v>0</v>
      </c>
      <c r="AD58" t="n">
        <v>11.64</v>
      </c>
      <c r="AE58" t="n">
        <v>0</v>
      </c>
      <c r="AF58" t="n">
        <v>0</v>
      </c>
      <c r="AG58" t="n">
        <v>0</v>
      </c>
      <c r="AH58" t="n">
        <v>11.64</v>
      </c>
      <c r="AI58" t="n">
        <v>1</v>
      </c>
      <c r="AJ58" t="n">
        <v>1</v>
      </c>
      <c r="AK58" t="n">
        <v>1</v>
      </c>
      <c r="AL58" t="n">
        <v>1</v>
      </c>
      <c r="AM58" t="n">
        <v>-2</v>
      </c>
      <c r="AN58" t="n">
        <v>0</v>
      </c>
      <c r="AO58" t="n">
        <v>1</v>
      </c>
      <c r="AP58" t="n">
        <v>1</v>
      </c>
      <c r="AQ58" t="n">
        <v>0</v>
      </c>
      <c r="AR58" t="n">
        <v>0</v>
      </c>
      <c r="AS58" t="inlineStr"/>
      <c r="AT58" t="n">
        <v>5.01</v>
      </c>
      <c r="AU58" t="inlineStr">
        <is>
          <t>)*5</t>
        </is>
      </c>
      <c r="AV58" t="n">
        <v>1</v>
      </c>
      <c r="AW58" t="n">
        <v>2</v>
      </c>
      <c r="AX58" t="n">
        <v>78869423</v>
      </c>
      <c r="AY58" t="n">
        <v>1</v>
      </c>
      <c r="AZ58" t="n">
        <v>2048</v>
      </c>
      <c r="BA58" t="n">
        <v>55</v>
      </c>
      <c r="BB58" t="n">
        <v>0</v>
      </c>
      <c r="BC58" t="n">
        <v>0</v>
      </c>
      <c r="BD58" t="n">
        <v>0</v>
      </c>
      <c r="BE58" t="n">
        <v>0</v>
      </c>
      <c r="BF58" t="n">
        <v>0</v>
      </c>
      <c r="BG58" t="n">
        <v>0</v>
      </c>
      <c r="BH58" t="n">
        <v>0</v>
      </c>
      <c r="BI58" t="n">
        <v>0</v>
      </c>
      <c r="BJ58" t="n">
        <v>0</v>
      </c>
      <c r="BK58" t="n">
        <v>0</v>
      </c>
      <c r="BL58" t="n">
        <v>0</v>
      </c>
      <c r="BM58" t="n">
        <v>0</v>
      </c>
      <c r="BN58" t="n">
        <v>0</v>
      </c>
      <c r="BO58" t="n">
        <v>0</v>
      </c>
      <c r="BP58" t="n">
        <v>0</v>
      </c>
      <c r="BQ58" t="n">
        <v>0</v>
      </c>
      <c r="BR58" t="n">
        <v>0</v>
      </c>
      <c r="BS58" t="n">
        <v>0</v>
      </c>
      <c r="BT58" t="n">
        <v>0</v>
      </c>
      <c r="BU58" t="n">
        <v>0</v>
      </c>
      <c r="BV58" t="n">
        <v>0</v>
      </c>
      <c r="BW58" t="n">
        <v>0</v>
      </c>
      <c r="CU58">
        <f>ROUND(AT58*Source!I78*AH58*AL58,0)</f>
        <v/>
      </c>
      <c r="CV58">
        <f>ROUND(Y58*Source!I78,7)</f>
        <v/>
      </c>
      <c r="CW58" t="n">
        <v>0</v>
      </c>
      <c r="CX58">
        <f>ROUND(Y58*Source!I78,7)</f>
        <v/>
      </c>
      <c r="CY58">
        <f>AD58</f>
        <v/>
      </c>
      <c r="CZ58">
        <f>AH58</f>
        <v/>
      </c>
      <c r="DA58">
        <f>AL58</f>
        <v/>
      </c>
      <c r="DB58">
        <f>ROUND((ROUND(AT58*CZ58,2)*ROUND(5,7)),2)</f>
        <v/>
      </c>
      <c r="DC58">
        <f>ROUND((ROUND(AT58*AG58,2)*ROUND(5,7)),2)</f>
        <v/>
      </c>
      <c r="DD58" t="inlineStr"/>
      <c r="DE58" t="inlineStr"/>
      <c r="DF58">
        <f>ROUND(ROUND(AE58,0)*CX58,0)</f>
        <v/>
      </c>
      <c r="DG58">
        <f>ROUND(ROUND(AF58,0)*CX58,0)</f>
        <v/>
      </c>
      <c r="DH58">
        <f>ROUND(ROUND(AG58,0)*CX58,0)</f>
        <v/>
      </c>
      <c r="DI58">
        <f>ROUND(ROUND(AH58,0)*CX58,0)</f>
        <v/>
      </c>
      <c r="DJ58">
        <f>DI58</f>
        <v/>
      </c>
      <c r="DK58" t="n">
        <v>0</v>
      </c>
      <c r="DL58" t="inlineStr"/>
      <c r="DM58" t="n">
        <v>0</v>
      </c>
      <c r="DN58" t="inlineStr"/>
      <c r="DO58" t="n">
        <v>0</v>
      </c>
    </row>
    <row r="59">
      <c r="A59">
        <f>ROW(Source!A78)</f>
        <v/>
      </c>
      <c r="B59" t="n">
        <v>78869116</v>
      </c>
      <c r="C59" t="n">
        <v>78869416</v>
      </c>
      <c r="D59" t="n">
        <v>29172703</v>
      </c>
      <c r="E59" t="n">
        <v>1</v>
      </c>
      <c r="F59" t="n">
        <v>1</v>
      </c>
      <c r="G59" t="n">
        <v>1</v>
      </c>
      <c r="H59" t="n">
        <v>2</v>
      </c>
      <c r="I59" t="inlineStr">
        <is>
          <t>042900</t>
        </is>
      </c>
      <c r="J59" t="inlineStr">
        <is>
          <t>ТСЭМ Московской обл., 042900, приказ Минстроя России №675/пр от 28.02.2017 № 264/пр</t>
        </is>
      </c>
      <c r="K5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9" t="n">
        <v>1368</v>
      </c>
      <c r="N59" t="n">
        <v>1011</v>
      </c>
      <c r="O59" t="inlineStr">
        <is>
          <t>маш.-ч</t>
        </is>
      </c>
      <c r="P59" t="inlineStr">
        <is>
          <t>маш.-ч</t>
        </is>
      </c>
      <c r="Q59" t="n">
        <v>1</v>
      </c>
      <c r="W59" t="n">
        <v>0</v>
      </c>
      <c r="X59" t="n">
        <v>1695838894</v>
      </c>
      <c r="Y59">
        <f>(AT59*ROUND(5,7))</f>
        <v/>
      </c>
      <c r="AA59" t="n">
        <v>0</v>
      </c>
      <c r="AB59" t="n">
        <v>177.13</v>
      </c>
      <c r="AC59" t="n">
        <v>0</v>
      </c>
      <c r="AD59" t="n">
        <v>0</v>
      </c>
      <c r="AE59" t="n">
        <v>0</v>
      </c>
      <c r="AF59" t="n">
        <v>29.67</v>
      </c>
      <c r="AG59" t="n">
        <v>0</v>
      </c>
      <c r="AH59" t="n">
        <v>0</v>
      </c>
      <c r="AI59" t="n">
        <v>1</v>
      </c>
      <c r="AJ59" t="n">
        <v>5.97</v>
      </c>
      <c r="AK59" t="n">
        <v>52.25</v>
      </c>
      <c r="AL59" t="n">
        <v>1</v>
      </c>
      <c r="AM59" t="n">
        <v>2</v>
      </c>
      <c r="AN59" t="n">
        <v>0</v>
      </c>
      <c r="AO59" t="n">
        <v>1</v>
      </c>
      <c r="AP59" t="n">
        <v>1</v>
      </c>
      <c r="AQ59" t="n">
        <v>0</v>
      </c>
      <c r="AR59" t="n">
        <v>0</v>
      </c>
      <c r="AS59" t="inlineStr"/>
      <c r="AT59" t="n">
        <v>1.5</v>
      </c>
      <c r="AU59" t="inlineStr">
        <is>
          <t>)*5</t>
        </is>
      </c>
      <c r="AV59" t="n">
        <v>0</v>
      </c>
      <c r="AW59" t="n">
        <v>2</v>
      </c>
      <c r="AX59" t="n">
        <v>78869424</v>
      </c>
      <c r="AY59" t="n">
        <v>1</v>
      </c>
      <c r="AZ59" t="n">
        <v>0</v>
      </c>
      <c r="BA59" t="n">
        <v>56</v>
      </c>
      <c r="BB59" t="n">
        <v>0</v>
      </c>
      <c r="BC59" t="n">
        <v>0</v>
      </c>
      <c r="BD59" t="n">
        <v>0</v>
      </c>
      <c r="BE59" t="n">
        <v>0</v>
      </c>
      <c r="BF59" t="n">
        <v>0</v>
      </c>
      <c r="BG59" t="n">
        <v>0</v>
      </c>
      <c r="BH59" t="n">
        <v>0</v>
      </c>
      <c r="BI59" t="n">
        <v>0</v>
      </c>
      <c r="BJ59" t="n">
        <v>0</v>
      </c>
      <c r="BK59" t="n">
        <v>0</v>
      </c>
      <c r="BL59" t="n">
        <v>0</v>
      </c>
      <c r="BM59" t="n">
        <v>0</v>
      </c>
      <c r="BN59" t="n">
        <v>0</v>
      </c>
      <c r="BO59" t="n">
        <v>0</v>
      </c>
      <c r="BP59" t="n">
        <v>0</v>
      </c>
      <c r="BQ59" t="n">
        <v>0</v>
      </c>
      <c r="BR59" t="n">
        <v>0</v>
      </c>
      <c r="BS59" t="n">
        <v>0</v>
      </c>
      <c r="BT59" t="n">
        <v>0</v>
      </c>
      <c r="BU59" t="n">
        <v>0</v>
      </c>
      <c r="BV59" t="n">
        <v>0</v>
      </c>
      <c r="BW59" t="n">
        <v>0</v>
      </c>
      <c r="CV59" t="n">
        <v>0</v>
      </c>
      <c r="CW59">
        <f>ROUND(Y59*Source!I78*DO59,7)</f>
        <v/>
      </c>
      <c r="CX59">
        <f>ROUND(Y59*Source!I78,7)</f>
        <v/>
      </c>
      <c r="CY59">
        <f>AB59</f>
        <v/>
      </c>
      <c r="CZ59">
        <f>AF59</f>
        <v/>
      </c>
      <c r="DA59">
        <f>AJ59</f>
        <v/>
      </c>
      <c r="DB59">
        <f>ROUND((ROUND(AT59*CZ59,2)*ROUND(5,7)),2)</f>
        <v/>
      </c>
      <c r="DC59">
        <f>ROUND((ROUND(AT59*AG59,2)*ROUND(5,7)),2)</f>
        <v/>
      </c>
      <c r="DD59" t="inlineStr"/>
      <c r="DE59" t="inlineStr"/>
      <c r="DF59">
        <f>ROUND(ROUND(AE59,0)*CX59,0)</f>
        <v/>
      </c>
      <c r="DG59">
        <f>ROUND(ROUND(AF59*AJ59,0)*CX59,0)</f>
        <v/>
      </c>
      <c r="DH59">
        <f>ROUND(ROUND(AG59*AK59,0)*CX59,0)</f>
        <v/>
      </c>
      <c r="DI59">
        <f>ROUND(ROUND(AH59,0)*CX59,0)</f>
        <v/>
      </c>
      <c r="DJ59">
        <f>DG59</f>
        <v/>
      </c>
      <c r="DK59" t="n">
        <v>0</v>
      </c>
      <c r="DL59" t="inlineStr"/>
      <c r="DM59" t="n">
        <v>0</v>
      </c>
      <c r="DN59" t="inlineStr"/>
      <c r="DO59" t="n">
        <v>0</v>
      </c>
    </row>
    <row r="60">
      <c r="A60">
        <f>ROW(Source!A78)</f>
        <v/>
      </c>
      <c r="B60" t="n">
        <v>78869116</v>
      </c>
      <c r="C60" t="n">
        <v>78869416</v>
      </c>
      <c r="D60" t="n">
        <v>29110398</v>
      </c>
      <c r="E60" t="n">
        <v>1</v>
      </c>
      <c r="F60" t="n">
        <v>1</v>
      </c>
      <c r="G60" t="n">
        <v>1</v>
      </c>
      <c r="H60" t="n">
        <v>3</v>
      </c>
      <c r="I60" t="inlineStr">
        <is>
          <t>101-0388</t>
        </is>
      </c>
      <c r="J60" t="inlineStr">
        <is>
          <t>ТССЦ Московской обл., 101-0388, приказ Минстроя России №675/пр от 28.02.2017 № 254/пр</t>
        </is>
      </c>
      <c r="K60" t="inlineStr">
        <is>
          <t>Краски масляные земляные марки МА-0115 мумия, сурик железный</t>
        </is>
      </c>
      <c r="L60" t="n">
        <v>1348</v>
      </c>
      <c r="N60" t="n">
        <v>1009</v>
      </c>
      <c r="O60" t="inlineStr">
        <is>
          <t>т</t>
        </is>
      </c>
      <c r="P60" t="inlineStr">
        <is>
          <t>т</t>
        </is>
      </c>
      <c r="Q60" t="n">
        <v>1000</v>
      </c>
      <c r="W60" t="n">
        <v>0</v>
      </c>
      <c r="X60" t="n">
        <v>1625292450</v>
      </c>
      <c r="Y60">
        <f>(AT60*ROUND(5,7))</f>
        <v/>
      </c>
      <c r="AA60" t="n">
        <v>76804.47</v>
      </c>
      <c r="AB60" t="n">
        <v>0</v>
      </c>
      <c r="AC60" t="n">
        <v>0</v>
      </c>
      <c r="AD60" t="n">
        <v>0</v>
      </c>
      <c r="AE60" t="n">
        <v>15118.99</v>
      </c>
      <c r="AF60" t="n">
        <v>0</v>
      </c>
      <c r="AG60" t="n">
        <v>0</v>
      </c>
      <c r="AH60" t="n">
        <v>0</v>
      </c>
      <c r="AI60" t="n">
        <v>5.08</v>
      </c>
      <c r="AJ60" t="n">
        <v>1</v>
      </c>
      <c r="AK60" t="n">
        <v>1</v>
      </c>
      <c r="AL60" t="n">
        <v>1</v>
      </c>
      <c r="AM60" t="n">
        <v>2</v>
      </c>
      <c r="AN60" t="n">
        <v>0</v>
      </c>
      <c r="AO60" t="n">
        <v>1</v>
      </c>
      <c r="AP60" t="n">
        <v>1</v>
      </c>
      <c r="AQ60" t="n">
        <v>0</v>
      </c>
      <c r="AR60" t="n">
        <v>0</v>
      </c>
      <c r="AS60" t="inlineStr"/>
      <c r="AT60" t="n">
        <v>5e-05</v>
      </c>
      <c r="AU60" t="inlineStr">
        <is>
          <t>)*5</t>
        </is>
      </c>
      <c r="AV60" t="n">
        <v>0</v>
      </c>
      <c r="AW60" t="n">
        <v>2</v>
      </c>
      <c r="AX60" t="n">
        <v>78869425</v>
      </c>
      <c r="AY60" t="n">
        <v>1</v>
      </c>
      <c r="AZ60" t="n">
        <v>0</v>
      </c>
      <c r="BA60" t="n">
        <v>57</v>
      </c>
      <c r="BB60" t="n">
        <v>0</v>
      </c>
      <c r="BC60" t="n">
        <v>0</v>
      </c>
      <c r="BD60" t="n">
        <v>0</v>
      </c>
      <c r="BE60" t="n">
        <v>0</v>
      </c>
      <c r="BF60" t="n">
        <v>0</v>
      </c>
      <c r="BG60" t="n">
        <v>0</v>
      </c>
      <c r="BH60" t="n">
        <v>0</v>
      </c>
      <c r="BI60" t="n">
        <v>0</v>
      </c>
      <c r="BJ60" t="n">
        <v>0</v>
      </c>
      <c r="BK60" t="n">
        <v>0</v>
      </c>
      <c r="BL60" t="n">
        <v>0</v>
      </c>
      <c r="BM60" t="n">
        <v>0</v>
      </c>
      <c r="BN60" t="n">
        <v>0</v>
      </c>
      <c r="BO60" t="n">
        <v>0</v>
      </c>
      <c r="BP60" t="n">
        <v>0</v>
      </c>
      <c r="BQ60" t="n">
        <v>0</v>
      </c>
      <c r="BR60" t="n">
        <v>0</v>
      </c>
      <c r="BS60" t="n">
        <v>0</v>
      </c>
      <c r="BT60" t="n">
        <v>0</v>
      </c>
      <c r="BU60" t="n">
        <v>0</v>
      </c>
      <c r="BV60" t="n">
        <v>0</v>
      </c>
      <c r="BW60" t="n">
        <v>0</v>
      </c>
      <c r="CV60" t="n">
        <v>0</v>
      </c>
      <c r="CW60" t="n">
        <v>0</v>
      </c>
      <c r="CX60">
        <f>ROUND(Y60*Source!I78,7)</f>
        <v/>
      </c>
      <c r="CY60">
        <f>AA60</f>
        <v/>
      </c>
      <c r="CZ60">
        <f>AE60</f>
        <v/>
      </c>
      <c r="DA60">
        <f>AI60</f>
        <v/>
      </c>
      <c r="DB60">
        <f>ROUND((ROUND(AT60*CZ60,2)*ROUND(5,7)),2)</f>
        <v/>
      </c>
      <c r="DC60">
        <f>ROUND((ROUND(AT60*AG60,2)*ROUND(5,7)),2)</f>
        <v/>
      </c>
      <c r="DD60" t="inlineStr"/>
      <c r="DE60" t="inlineStr"/>
      <c r="DF60">
        <f>ROUND(ROUND(AE60*AI60,0)*CX60,0)</f>
        <v/>
      </c>
      <c r="DG60">
        <f>ROUND(ROUND(AF60,0)*CX60,0)</f>
        <v/>
      </c>
      <c r="DH60">
        <f>ROUND(ROUND(AG60,0)*CX60,0)</f>
        <v/>
      </c>
      <c r="DI60">
        <f>ROUND(ROUND(AH60,0)*CX60,0)</f>
        <v/>
      </c>
      <c r="DJ60">
        <f>DF60</f>
        <v/>
      </c>
      <c r="DK60" t="n">
        <v>0</v>
      </c>
      <c r="DL60" t="inlineStr"/>
      <c r="DM60" t="n">
        <v>0</v>
      </c>
      <c r="DN60" t="inlineStr"/>
      <c r="DO60" t="n">
        <v>0</v>
      </c>
    </row>
    <row r="61">
      <c r="A61">
        <f>ROW(Source!A78)</f>
        <v/>
      </c>
      <c r="B61" t="n">
        <v>78869116</v>
      </c>
      <c r="C61" t="n">
        <v>78869416</v>
      </c>
      <c r="D61" t="n">
        <v>29110573</v>
      </c>
      <c r="E61" t="n">
        <v>1</v>
      </c>
      <c r="F61" t="n">
        <v>1</v>
      </c>
      <c r="G61" t="n">
        <v>1</v>
      </c>
      <c r="H61" t="n">
        <v>3</v>
      </c>
      <c r="I61" t="inlineStr">
        <is>
          <t>101-0628</t>
        </is>
      </c>
      <c r="J61" t="inlineStr">
        <is>
          <t>ТССЦ Московской обл., 101-0628, приказ Минстроя России №675/пр от 28.02.2017 № 254/пр</t>
        </is>
      </c>
      <c r="K61" t="inlineStr">
        <is>
          <t>Олифа комбинированная, марки К-3</t>
        </is>
      </c>
      <c r="L61" t="n">
        <v>1348</v>
      </c>
      <c r="N61" t="n">
        <v>1009</v>
      </c>
      <c r="O61" t="inlineStr">
        <is>
          <t>т</t>
        </is>
      </c>
      <c r="P61" t="inlineStr">
        <is>
          <t>т</t>
        </is>
      </c>
      <c r="Q61" t="n">
        <v>1000</v>
      </c>
      <c r="W61" t="n">
        <v>0</v>
      </c>
      <c r="X61" t="n">
        <v>24062879</v>
      </c>
      <c r="Y61">
        <f>(AT61*ROUND(5,7))</f>
        <v/>
      </c>
      <c r="AA61" t="n">
        <v>87631.5</v>
      </c>
      <c r="AB61" t="n">
        <v>0</v>
      </c>
      <c r="AC61" t="n">
        <v>0</v>
      </c>
      <c r="AD61" t="n">
        <v>0</v>
      </c>
      <c r="AE61" t="n">
        <v>16950</v>
      </c>
      <c r="AF61" t="n">
        <v>0</v>
      </c>
      <c r="AG61" t="n">
        <v>0</v>
      </c>
      <c r="AH61" t="n">
        <v>0</v>
      </c>
      <c r="AI61" t="n">
        <v>5.17</v>
      </c>
      <c r="AJ61" t="n">
        <v>1</v>
      </c>
      <c r="AK61" t="n">
        <v>1</v>
      </c>
      <c r="AL61" t="n">
        <v>1</v>
      </c>
      <c r="AM61" t="n">
        <v>2</v>
      </c>
      <c r="AN61" t="n">
        <v>0</v>
      </c>
      <c r="AO61" t="n">
        <v>1</v>
      </c>
      <c r="AP61" t="n">
        <v>1</v>
      </c>
      <c r="AQ61" t="n">
        <v>0</v>
      </c>
      <c r="AR61" t="n">
        <v>0</v>
      </c>
      <c r="AS61" t="inlineStr"/>
      <c r="AT61" t="n">
        <v>2e-05</v>
      </c>
      <c r="AU61" t="inlineStr">
        <is>
          <t>)*5</t>
        </is>
      </c>
      <c r="AV61" t="n">
        <v>0</v>
      </c>
      <c r="AW61" t="n">
        <v>2</v>
      </c>
      <c r="AX61" t="n">
        <v>78869426</v>
      </c>
      <c r="AY61" t="n">
        <v>1</v>
      </c>
      <c r="AZ61" t="n">
        <v>0</v>
      </c>
      <c r="BA61" t="n">
        <v>58</v>
      </c>
      <c r="BB61" t="n">
        <v>0</v>
      </c>
      <c r="BC61" t="n">
        <v>0</v>
      </c>
      <c r="BD61" t="n">
        <v>0</v>
      </c>
      <c r="BE61" t="n">
        <v>0</v>
      </c>
      <c r="BF61" t="n">
        <v>0</v>
      </c>
      <c r="BG61" t="n">
        <v>0</v>
      </c>
      <c r="BH61" t="n">
        <v>0</v>
      </c>
      <c r="BI61" t="n">
        <v>0</v>
      </c>
      <c r="BJ61" t="n">
        <v>0</v>
      </c>
      <c r="BK61" t="n">
        <v>0</v>
      </c>
      <c r="BL61" t="n">
        <v>0</v>
      </c>
      <c r="BM61" t="n">
        <v>0</v>
      </c>
      <c r="BN61" t="n">
        <v>0</v>
      </c>
      <c r="BO61" t="n">
        <v>0</v>
      </c>
      <c r="BP61" t="n">
        <v>0</v>
      </c>
      <c r="BQ61" t="n">
        <v>0</v>
      </c>
      <c r="BR61" t="n">
        <v>0</v>
      </c>
      <c r="BS61" t="n">
        <v>0</v>
      </c>
      <c r="BT61" t="n">
        <v>0</v>
      </c>
      <c r="BU61" t="n">
        <v>0</v>
      </c>
      <c r="BV61" t="n">
        <v>0</v>
      </c>
      <c r="BW61" t="n">
        <v>0</v>
      </c>
      <c r="CV61" t="n">
        <v>0</v>
      </c>
      <c r="CW61" t="n">
        <v>0</v>
      </c>
      <c r="CX61">
        <f>ROUND(Y61*Source!I78,7)</f>
        <v/>
      </c>
      <c r="CY61">
        <f>AA61</f>
        <v/>
      </c>
      <c r="CZ61">
        <f>AE61</f>
        <v/>
      </c>
      <c r="DA61">
        <f>AI61</f>
        <v/>
      </c>
      <c r="DB61">
        <f>ROUND((ROUND(AT61*CZ61,2)*ROUND(5,7)),2)</f>
        <v/>
      </c>
      <c r="DC61">
        <f>ROUND((ROUND(AT61*AG61,2)*ROUND(5,7)),2)</f>
        <v/>
      </c>
      <c r="DD61" t="inlineStr"/>
      <c r="DE61" t="inlineStr"/>
      <c r="DF61">
        <f>ROUND(ROUND(AE61*AI61,0)*CX61,0)</f>
        <v/>
      </c>
      <c r="DG61">
        <f>ROUND(ROUND(AF61,0)*CX61,0)</f>
        <v/>
      </c>
      <c r="DH61">
        <f>ROUND(ROUND(AG61,0)*CX61,0)</f>
        <v/>
      </c>
      <c r="DI61">
        <f>ROUND(ROUND(AH61,0)*CX61,0)</f>
        <v/>
      </c>
      <c r="DJ61">
        <f>DF61</f>
        <v/>
      </c>
      <c r="DK61" t="n">
        <v>0</v>
      </c>
      <c r="DL61" t="inlineStr"/>
      <c r="DM61" t="n">
        <v>0</v>
      </c>
      <c r="DN61" t="inlineStr"/>
      <c r="DO61" t="n">
        <v>0</v>
      </c>
    </row>
    <row r="62">
      <c r="A62">
        <f>ROW(Source!A78)</f>
        <v/>
      </c>
      <c r="B62" t="n">
        <v>78869116</v>
      </c>
      <c r="C62" t="n">
        <v>78869416</v>
      </c>
      <c r="D62" t="n">
        <v>29107963</v>
      </c>
      <c r="E62" t="n">
        <v>1</v>
      </c>
      <c r="F62" t="n">
        <v>1</v>
      </c>
      <c r="G62" t="n">
        <v>1</v>
      </c>
      <c r="H62" t="n">
        <v>3</v>
      </c>
      <c r="I62" t="inlineStr">
        <is>
          <t>101-1669</t>
        </is>
      </c>
      <c r="J62" t="inlineStr">
        <is>
          <t>ТССЦ Московской обл., 101-1669, приказ Минстроя России №675/пр от 28.02.2017 № 254/пр</t>
        </is>
      </c>
      <c r="K62" t="inlineStr">
        <is>
          <t>Очес льняной</t>
        </is>
      </c>
      <c r="L62" t="n">
        <v>1346</v>
      </c>
      <c r="N62" t="n">
        <v>1009</v>
      </c>
      <c r="O62" t="inlineStr">
        <is>
          <t>кг</t>
        </is>
      </c>
      <c r="P62" t="inlineStr">
        <is>
          <t>кг</t>
        </is>
      </c>
      <c r="Q62" t="n">
        <v>1</v>
      </c>
      <c r="W62" t="n">
        <v>0</v>
      </c>
      <c r="X62" t="n">
        <v>-2113933962</v>
      </c>
      <c r="Y62">
        <f>(AT62*ROUND(5,7))</f>
        <v/>
      </c>
      <c r="AA62" t="n">
        <v>590.67</v>
      </c>
      <c r="AB62" t="n">
        <v>0</v>
      </c>
      <c r="AC62" t="n">
        <v>0</v>
      </c>
      <c r="AD62" t="n">
        <v>0</v>
      </c>
      <c r="AE62" t="n">
        <v>37.29</v>
      </c>
      <c r="AF62" t="n">
        <v>0</v>
      </c>
      <c r="AG62" t="n">
        <v>0</v>
      </c>
      <c r="AH62" t="n">
        <v>0</v>
      </c>
      <c r="AI62" t="n">
        <v>15.84</v>
      </c>
      <c r="AJ62" t="n">
        <v>1</v>
      </c>
      <c r="AK62" t="n">
        <v>1</v>
      </c>
      <c r="AL62" t="n">
        <v>1</v>
      </c>
      <c r="AM62" t="n">
        <v>2</v>
      </c>
      <c r="AN62" t="n">
        <v>0</v>
      </c>
      <c r="AO62" t="n">
        <v>1</v>
      </c>
      <c r="AP62" t="n">
        <v>1</v>
      </c>
      <c r="AQ62" t="n">
        <v>0</v>
      </c>
      <c r="AR62" t="n">
        <v>0</v>
      </c>
      <c r="AS62" t="inlineStr"/>
      <c r="AT62" t="n">
        <v>0.02</v>
      </c>
      <c r="AU62" t="inlineStr">
        <is>
          <t>)*5</t>
        </is>
      </c>
      <c r="AV62" t="n">
        <v>0</v>
      </c>
      <c r="AW62" t="n">
        <v>2</v>
      </c>
      <c r="AX62" t="n">
        <v>78869427</v>
      </c>
      <c r="AY62" t="n">
        <v>1</v>
      </c>
      <c r="AZ62" t="n">
        <v>0</v>
      </c>
      <c r="BA62" t="n">
        <v>59</v>
      </c>
      <c r="BB62" t="n">
        <v>0</v>
      </c>
      <c r="BC62" t="n">
        <v>0</v>
      </c>
      <c r="BD62" t="n">
        <v>0</v>
      </c>
      <c r="BE62" t="n">
        <v>0</v>
      </c>
      <c r="BF62" t="n">
        <v>0</v>
      </c>
      <c r="BG62" t="n">
        <v>0</v>
      </c>
      <c r="BH62" t="n">
        <v>0</v>
      </c>
      <c r="BI62" t="n">
        <v>0</v>
      </c>
      <c r="BJ62" t="n">
        <v>0</v>
      </c>
      <c r="BK62" t="n">
        <v>0</v>
      </c>
      <c r="BL62" t="n">
        <v>0</v>
      </c>
      <c r="BM62" t="n">
        <v>0</v>
      </c>
      <c r="BN62" t="n">
        <v>0</v>
      </c>
      <c r="BO62" t="n">
        <v>0</v>
      </c>
      <c r="BP62" t="n">
        <v>0</v>
      </c>
      <c r="BQ62" t="n">
        <v>0</v>
      </c>
      <c r="BR62" t="n">
        <v>0</v>
      </c>
      <c r="BS62" t="n">
        <v>0</v>
      </c>
      <c r="BT62" t="n">
        <v>0</v>
      </c>
      <c r="BU62" t="n">
        <v>0</v>
      </c>
      <c r="BV62" t="n">
        <v>0</v>
      </c>
      <c r="BW62" t="n">
        <v>0</v>
      </c>
      <c r="CV62" t="n">
        <v>0</v>
      </c>
      <c r="CW62" t="n">
        <v>0</v>
      </c>
      <c r="CX62">
        <f>ROUND(Y62*Source!I78,7)</f>
        <v/>
      </c>
      <c r="CY62">
        <f>AA62</f>
        <v/>
      </c>
      <c r="CZ62">
        <f>AE62</f>
        <v/>
      </c>
      <c r="DA62">
        <f>AI62</f>
        <v/>
      </c>
      <c r="DB62">
        <f>ROUND((ROUND(AT62*CZ62,2)*ROUND(5,7)),2)</f>
        <v/>
      </c>
      <c r="DC62">
        <f>ROUND((ROUND(AT62*AG62,2)*ROUND(5,7)),2)</f>
        <v/>
      </c>
      <c r="DD62" t="inlineStr"/>
      <c r="DE62" t="inlineStr"/>
      <c r="DF62">
        <f>ROUND(ROUND(AE62*AI62,0)*CX62,0)</f>
        <v/>
      </c>
      <c r="DG62">
        <f>ROUND(ROUND(AF62,0)*CX62,0)</f>
        <v/>
      </c>
      <c r="DH62">
        <f>ROUND(ROUND(AG62,0)*CX62,0)</f>
        <v/>
      </c>
      <c r="DI62">
        <f>ROUND(ROUND(AH62,0)*CX62,0)</f>
        <v/>
      </c>
      <c r="DJ62">
        <f>DF62</f>
        <v/>
      </c>
      <c r="DK62" t="n">
        <v>0</v>
      </c>
      <c r="DL62" t="inlineStr"/>
      <c r="DM62" t="n">
        <v>0</v>
      </c>
      <c r="DN62" t="inlineStr"/>
      <c r="DO62" t="n">
        <v>0</v>
      </c>
    </row>
    <row r="63">
      <c r="A63">
        <f>ROW(Source!A78)</f>
        <v/>
      </c>
      <c r="B63" t="n">
        <v>78869116</v>
      </c>
      <c r="C63" t="n">
        <v>78869416</v>
      </c>
      <c r="D63" t="n">
        <v>29150040</v>
      </c>
      <c r="E63" t="n">
        <v>1</v>
      </c>
      <c r="F63" t="n">
        <v>1</v>
      </c>
      <c r="G63" t="n">
        <v>1</v>
      </c>
      <c r="H63" t="n">
        <v>3</v>
      </c>
      <c r="I63" t="inlineStr">
        <is>
          <t>411-0001</t>
        </is>
      </c>
      <c r="J63" t="inlineStr">
        <is>
          <t>ТССЦ Московской обл., 411-0001, приказ Минстроя России №675/пр от 28.02.2017 № 257/пр</t>
        </is>
      </c>
      <c r="K63" t="inlineStr">
        <is>
          <t>Вода</t>
        </is>
      </c>
      <c r="L63" t="n">
        <v>1339</v>
      </c>
      <c r="N63" t="n">
        <v>1007</v>
      </c>
      <c r="O63" t="inlineStr">
        <is>
          <t>м3</t>
        </is>
      </c>
      <c r="P63" t="inlineStr">
        <is>
          <t>м3</t>
        </is>
      </c>
      <c r="Q63" t="n">
        <v>1</v>
      </c>
      <c r="W63" t="n">
        <v>0</v>
      </c>
      <c r="X63" t="n">
        <v>619799737</v>
      </c>
      <c r="Y63">
        <f>(AT63*ROUND(5,7))</f>
        <v/>
      </c>
      <c r="AA63" t="n">
        <v>31.28</v>
      </c>
      <c r="AB63" t="n">
        <v>0</v>
      </c>
      <c r="AC63" t="n">
        <v>0</v>
      </c>
      <c r="AD63" t="n">
        <v>0</v>
      </c>
      <c r="AE63" t="n">
        <v>2.44</v>
      </c>
      <c r="AF63" t="n">
        <v>0</v>
      </c>
      <c r="AG63" t="n">
        <v>0</v>
      </c>
      <c r="AH63" t="n">
        <v>0</v>
      </c>
      <c r="AI63" t="n">
        <v>12.82</v>
      </c>
      <c r="AJ63" t="n">
        <v>1</v>
      </c>
      <c r="AK63" t="n">
        <v>1</v>
      </c>
      <c r="AL63" t="n">
        <v>1</v>
      </c>
      <c r="AM63" t="n">
        <v>2</v>
      </c>
      <c r="AN63" t="n">
        <v>0</v>
      </c>
      <c r="AO63" t="n">
        <v>1</v>
      </c>
      <c r="AP63" t="n">
        <v>1</v>
      </c>
      <c r="AQ63" t="n">
        <v>0</v>
      </c>
      <c r="AR63" t="n">
        <v>0</v>
      </c>
      <c r="AS63" t="inlineStr"/>
      <c r="AT63" t="n">
        <v>1</v>
      </c>
      <c r="AU63" t="inlineStr">
        <is>
          <t>)*5</t>
        </is>
      </c>
      <c r="AV63" t="n">
        <v>0</v>
      </c>
      <c r="AW63" t="n">
        <v>2</v>
      </c>
      <c r="AX63" t="n">
        <v>78869428</v>
      </c>
      <c r="AY63" t="n">
        <v>1</v>
      </c>
      <c r="AZ63" t="n">
        <v>0</v>
      </c>
      <c r="BA63" t="n">
        <v>60</v>
      </c>
      <c r="BB63" t="n">
        <v>0</v>
      </c>
      <c r="BC63" t="n">
        <v>0</v>
      </c>
      <c r="BD63" t="n">
        <v>0</v>
      </c>
      <c r="BE63" t="n">
        <v>0</v>
      </c>
      <c r="BF63" t="n">
        <v>0</v>
      </c>
      <c r="BG63" t="n">
        <v>0</v>
      </c>
      <c r="BH63" t="n">
        <v>0</v>
      </c>
      <c r="BI63" t="n">
        <v>0</v>
      </c>
      <c r="BJ63" t="n">
        <v>0</v>
      </c>
      <c r="BK63" t="n">
        <v>0</v>
      </c>
      <c r="BL63" t="n">
        <v>0</v>
      </c>
      <c r="BM63" t="n">
        <v>0</v>
      </c>
      <c r="BN63" t="n">
        <v>0</v>
      </c>
      <c r="BO63" t="n">
        <v>0</v>
      </c>
      <c r="BP63" t="n">
        <v>0</v>
      </c>
      <c r="BQ63" t="n">
        <v>0</v>
      </c>
      <c r="BR63" t="n">
        <v>0</v>
      </c>
      <c r="BS63" t="n">
        <v>0</v>
      </c>
      <c r="BT63" t="n">
        <v>0</v>
      </c>
      <c r="BU63" t="n">
        <v>0</v>
      </c>
      <c r="BV63" t="n">
        <v>0</v>
      </c>
      <c r="BW63" t="n">
        <v>0</v>
      </c>
      <c r="CV63" t="n">
        <v>0</v>
      </c>
      <c r="CW63" t="n">
        <v>0</v>
      </c>
      <c r="CX63">
        <f>ROUND(Y63*Source!I78,7)</f>
        <v/>
      </c>
      <c r="CY63">
        <f>AA63</f>
        <v/>
      </c>
      <c r="CZ63">
        <f>AE63</f>
        <v/>
      </c>
      <c r="DA63">
        <f>AI63</f>
        <v/>
      </c>
      <c r="DB63">
        <f>ROUND((ROUND(AT63*CZ63,2)*ROUND(5,7)),2)</f>
        <v/>
      </c>
      <c r="DC63">
        <f>ROUND((ROUND(AT63*AG63,2)*ROUND(5,7)),2)</f>
        <v/>
      </c>
      <c r="DD63" t="inlineStr"/>
      <c r="DE63" t="inlineStr"/>
      <c r="DF63">
        <f>ROUND(ROUND(AE63*AI63,0)*CX63,0)</f>
        <v/>
      </c>
      <c r="DG63">
        <f>ROUND(ROUND(AF63,0)*CX63,0)</f>
        <v/>
      </c>
      <c r="DH63">
        <f>ROUND(ROUND(AG63,0)*CX63,0)</f>
        <v/>
      </c>
      <c r="DI63">
        <f>ROUND(ROUND(AH63,0)*CX63,0)</f>
        <v/>
      </c>
      <c r="DJ63">
        <f>DF63</f>
        <v/>
      </c>
      <c r="DK63" t="n">
        <v>0</v>
      </c>
      <c r="DL63" t="inlineStr"/>
      <c r="DM63" t="n">
        <v>0</v>
      </c>
      <c r="DN63" t="inlineStr"/>
      <c r="DO63" t="n">
        <v>0</v>
      </c>
    </row>
    <row r="64">
      <c r="A64">
        <f>ROW(Source!A117)</f>
        <v/>
      </c>
      <c r="B64" t="n">
        <v>78869116</v>
      </c>
      <c r="C64" t="n">
        <v>78869492</v>
      </c>
      <c r="D64" t="n">
        <v>18408291</v>
      </c>
      <c r="E64" t="n">
        <v>1</v>
      </c>
      <c r="F64" t="n">
        <v>1</v>
      </c>
      <c r="G64" t="n">
        <v>1</v>
      </c>
      <c r="H64" t="n">
        <v>1</v>
      </c>
      <c r="I64" t="inlineStr">
        <is>
          <t>1-1025-90</t>
        </is>
      </c>
      <c r="J64" t="inlineStr"/>
      <c r="K64" t="inlineStr">
        <is>
          <t>Рабочий строитель среднего разряда 2,5</t>
        </is>
      </c>
      <c r="L64" t="n">
        <v>1369</v>
      </c>
      <c r="N64" t="n">
        <v>1013</v>
      </c>
      <c r="O64" t="inlineStr">
        <is>
          <t>чел.-ч</t>
        </is>
      </c>
      <c r="P64" t="inlineStr">
        <is>
          <t>чел.-ч</t>
        </is>
      </c>
      <c r="Q64" t="n">
        <v>1</v>
      </c>
      <c r="W64" t="n">
        <v>0</v>
      </c>
      <c r="X64" t="n">
        <v>1933892413</v>
      </c>
      <c r="Y64">
        <f>AT64</f>
        <v/>
      </c>
      <c r="AA64" t="n">
        <v>0</v>
      </c>
      <c r="AB64" t="n">
        <v>0</v>
      </c>
      <c r="AC64" t="n">
        <v>0</v>
      </c>
      <c r="AD64" t="n">
        <v>8.17</v>
      </c>
      <c r="AE64" t="n">
        <v>0</v>
      </c>
      <c r="AF64" t="n">
        <v>0</v>
      </c>
      <c r="AG64" t="n">
        <v>0</v>
      </c>
      <c r="AH64" t="n">
        <v>8.17</v>
      </c>
      <c r="AI64" t="n">
        <v>1</v>
      </c>
      <c r="AJ64" t="n">
        <v>1</v>
      </c>
      <c r="AK64" t="n">
        <v>1</v>
      </c>
      <c r="AL64" t="n">
        <v>1</v>
      </c>
      <c r="AM64" t="n">
        <v>-2</v>
      </c>
      <c r="AN64" t="n">
        <v>0</v>
      </c>
      <c r="AO64" t="n">
        <v>1</v>
      </c>
      <c r="AP64" t="n">
        <v>1</v>
      </c>
      <c r="AQ64" t="n">
        <v>0</v>
      </c>
      <c r="AR64" t="n">
        <v>0</v>
      </c>
      <c r="AS64" t="inlineStr"/>
      <c r="AT64" t="n">
        <v>32.2</v>
      </c>
      <c r="AU64" t="inlineStr"/>
      <c r="AV64" t="n">
        <v>1</v>
      </c>
      <c r="AW64" t="n">
        <v>2</v>
      </c>
      <c r="AX64" t="n">
        <v>78869498</v>
      </c>
      <c r="AY64" t="n">
        <v>1</v>
      </c>
      <c r="AZ64" t="n">
        <v>0</v>
      </c>
      <c r="BA64" t="n">
        <v>61</v>
      </c>
      <c r="BB64" t="n">
        <v>0</v>
      </c>
      <c r="BC64" t="n">
        <v>0</v>
      </c>
      <c r="BD64" t="n">
        <v>0</v>
      </c>
      <c r="BE64" t="n">
        <v>0</v>
      </c>
      <c r="BF64" t="n">
        <v>0</v>
      </c>
      <c r="BG64" t="n">
        <v>0</v>
      </c>
      <c r="BH64" t="n">
        <v>0</v>
      </c>
      <c r="BI64" t="n">
        <v>0</v>
      </c>
      <c r="BJ64" t="n">
        <v>0</v>
      </c>
      <c r="BK64" t="n">
        <v>0</v>
      </c>
      <c r="BL64" t="n">
        <v>0</v>
      </c>
      <c r="BM64" t="n">
        <v>0</v>
      </c>
      <c r="BN64" t="n">
        <v>0</v>
      </c>
      <c r="BO64" t="n">
        <v>0</v>
      </c>
      <c r="BP64" t="n">
        <v>0</v>
      </c>
      <c r="BQ64" t="n">
        <v>0</v>
      </c>
      <c r="BR64" t="n">
        <v>0</v>
      </c>
      <c r="BS64" t="n">
        <v>0</v>
      </c>
      <c r="BT64" t="n">
        <v>0</v>
      </c>
      <c r="BU64" t="n">
        <v>0</v>
      </c>
      <c r="BV64" t="n">
        <v>0</v>
      </c>
      <c r="BW64" t="n">
        <v>0</v>
      </c>
      <c r="CU64">
        <f>ROUND(AT64*Source!I117*AH64*AL64,0)</f>
        <v/>
      </c>
      <c r="CV64">
        <f>ROUND(Y64*Source!I117,7)</f>
        <v/>
      </c>
      <c r="CW64" t="n">
        <v>0</v>
      </c>
      <c r="CX64">
        <f>ROUND(Y64*Source!I117,7)</f>
        <v/>
      </c>
      <c r="CY64">
        <f>AD64</f>
        <v/>
      </c>
      <c r="CZ64">
        <f>AH64</f>
        <v/>
      </c>
      <c r="DA64">
        <f>AL64</f>
        <v/>
      </c>
      <c r="DB64">
        <f>ROUND(ROUND(AT64*CZ64,2),2)</f>
        <v/>
      </c>
      <c r="DC64">
        <f>ROUND(ROUND(AT64*AG64,2),2)</f>
        <v/>
      </c>
      <c r="DD64" t="inlineStr"/>
      <c r="DE64" t="inlineStr"/>
      <c r="DF64">
        <f>ROUND(ROUND(AE64,0)*CX64,0)</f>
        <v/>
      </c>
      <c r="DG64">
        <f>ROUND(ROUND(AF64,0)*CX64,0)</f>
        <v/>
      </c>
      <c r="DH64">
        <f>ROUND(ROUND(AG64,0)*CX64,0)</f>
        <v/>
      </c>
      <c r="DI64">
        <f>ROUND(ROUND(AH64,0)*CX64,0)</f>
        <v/>
      </c>
      <c r="DJ64">
        <f>DI64</f>
        <v/>
      </c>
      <c r="DK64" t="n">
        <v>0</v>
      </c>
      <c r="DL64" t="inlineStr"/>
      <c r="DM64" t="n">
        <v>0</v>
      </c>
      <c r="DN64" t="inlineStr"/>
      <c r="DO64" t="n">
        <v>0</v>
      </c>
    </row>
    <row r="65">
      <c r="A65">
        <f>ROW(Source!A117)</f>
        <v/>
      </c>
      <c r="B65" t="n">
        <v>78869116</v>
      </c>
      <c r="C65" t="n">
        <v>78869492</v>
      </c>
      <c r="D65" t="n">
        <v>29174913</v>
      </c>
      <c r="E65" t="n">
        <v>1</v>
      </c>
      <c r="F65" t="n">
        <v>1</v>
      </c>
      <c r="G65" t="n">
        <v>1</v>
      </c>
      <c r="H65" t="n">
        <v>2</v>
      </c>
      <c r="I65" t="inlineStr">
        <is>
          <t>400001</t>
        </is>
      </c>
      <c r="J65" t="inlineStr">
        <is>
          <t>ТСЭМ Московской обл., 400001, приказ Минстроя России №675/пр от 28.02.2017 № 264/пр</t>
        </is>
      </c>
      <c r="K65" t="inlineStr">
        <is>
          <t>Автомобили бортовые, грузоподъемность до 5 т</t>
        </is>
      </c>
      <c r="L65" t="n">
        <v>1368</v>
      </c>
      <c r="N65" t="n">
        <v>1011</v>
      </c>
      <c r="O65" t="inlineStr">
        <is>
          <t>маш.-ч</t>
        </is>
      </c>
      <c r="P65" t="inlineStr">
        <is>
          <t>маш.-ч</t>
        </is>
      </c>
      <c r="Q65" t="n">
        <v>1</v>
      </c>
      <c r="W65" t="n">
        <v>0</v>
      </c>
      <c r="X65" t="n">
        <v>1230759911</v>
      </c>
      <c r="Y65">
        <f>AT65</f>
        <v/>
      </c>
      <c r="AA65" t="n">
        <v>0</v>
      </c>
      <c r="AB65" t="n">
        <v>2177.51</v>
      </c>
      <c r="AC65" t="n">
        <v>606.1</v>
      </c>
      <c r="AD65" t="n">
        <v>0</v>
      </c>
      <c r="AE65" t="n">
        <v>0</v>
      </c>
      <c r="AF65" t="n">
        <v>87.17</v>
      </c>
      <c r="AG65" t="n">
        <v>11.6</v>
      </c>
      <c r="AH65" t="n">
        <v>0</v>
      </c>
      <c r="AI65" t="n">
        <v>1</v>
      </c>
      <c r="AJ65" t="n">
        <v>24.98</v>
      </c>
      <c r="AK65" t="n">
        <v>52.25</v>
      </c>
      <c r="AL65" t="n">
        <v>1</v>
      </c>
      <c r="AM65" t="n">
        <v>2</v>
      </c>
      <c r="AN65" t="n">
        <v>0</v>
      </c>
      <c r="AO65" t="n">
        <v>1</v>
      </c>
      <c r="AP65" t="n">
        <v>1</v>
      </c>
      <c r="AQ65" t="n">
        <v>0</v>
      </c>
      <c r="AR65" t="n">
        <v>0</v>
      </c>
      <c r="AS65" t="inlineStr"/>
      <c r="AT65" t="n">
        <v>0.01</v>
      </c>
      <c r="AU65" t="inlineStr"/>
      <c r="AV65" t="n">
        <v>0</v>
      </c>
      <c r="AW65" t="n">
        <v>2</v>
      </c>
      <c r="AX65" t="n">
        <v>78869499</v>
      </c>
      <c r="AY65" t="n">
        <v>1</v>
      </c>
      <c r="AZ65" t="n">
        <v>0</v>
      </c>
      <c r="BA65" t="n">
        <v>62</v>
      </c>
      <c r="BB65" t="n">
        <v>0</v>
      </c>
      <c r="BC65" t="n">
        <v>0</v>
      </c>
      <c r="BD65" t="n">
        <v>0</v>
      </c>
      <c r="BE65" t="n">
        <v>0</v>
      </c>
      <c r="BF65" t="n">
        <v>0</v>
      </c>
      <c r="BG65" t="n">
        <v>0</v>
      </c>
      <c r="BH65" t="n">
        <v>0</v>
      </c>
      <c r="BI65" t="n">
        <v>0</v>
      </c>
      <c r="BJ65" t="n">
        <v>0</v>
      </c>
      <c r="BK65" t="n">
        <v>0</v>
      </c>
      <c r="BL65" t="n">
        <v>0</v>
      </c>
      <c r="BM65" t="n">
        <v>0</v>
      </c>
      <c r="BN65" t="n">
        <v>0</v>
      </c>
      <c r="BO65" t="n">
        <v>0</v>
      </c>
      <c r="BP65" t="n">
        <v>0</v>
      </c>
      <c r="BQ65" t="n">
        <v>0</v>
      </c>
      <c r="BR65" t="n">
        <v>0</v>
      </c>
      <c r="BS65" t="n">
        <v>0</v>
      </c>
      <c r="BT65" t="n">
        <v>0</v>
      </c>
      <c r="BU65" t="n">
        <v>0</v>
      </c>
      <c r="BV65" t="n">
        <v>0</v>
      </c>
      <c r="BW65" t="n">
        <v>0</v>
      </c>
      <c r="CV65" t="n">
        <v>0</v>
      </c>
      <c r="CW65">
        <f>ROUND(Y65*Source!I117*DO65,7)</f>
        <v/>
      </c>
      <c r="CX65">
        <f>ROUND(Y65*Source!I117,7)</f>
        <v/>
      </c>
      <c r="CY65">
        <f>AB65</f>
        <v/>
      </c>
      <c r="CZ65">
        <f>AF65</f>
        <v/>
      </c>
      <c r="DA65">
        <f>AJ65</f>
        <v/>
      </c>
      <c r="DB65">
        <f>ROUND(ROUND(AT65*CZ65,2),2)</f>
        <v/>
      </c>
      <c r="DC65">
        <f>ROUND(ROUND(AT65*AG65,2),2)</f>
        <v/>
      </c>
      <c r="DD65" t="inlineStr"/>
      <c r="DE65" t="inlineStr"/>
      <c r="DF65">
        <f>ROUND(ROUND(AE65,0)*CX65,0)</f>
        <v/>
      </c>
      <c r="DG65">
        <f>ROUND(ROUND(AF65*AJ65,0)*CX65,0)</f>
        <v/>
      </c>
      <c r="DH65">
        <f>ROUND(ROUND(AG65*AK65,0)*CX65,0)</f>
        <v/>
      </c>
      <c r="DI65">
        <f>ROUND(ROUND(AH65,0)*CX65,0)</f>
        <v/>
      </c>
      <c r="DJ65">
        <f>DG65</f>
        <v/>
      </c>
      <c r="DK65" t="n">
        <v>0</v>
      </c>
      <c r="DL65" t="inlineStr"/>
      <c r="DM65" t="n">
        <v>0</v>
      </c>
      <c r="DN65" t="inlineStr"/>
      <c r="DO65" t="n">
        <v>0</v>
      </c>
    </row>
    <row r="66">
      <c r="A66">
        <f>ROW(Source!A117)</f>
        <v/>
      </c>
      <c r="B66" t="n">
        <v>78869116</v>
      </c>
      <c r="C66" t="n">
        <v>78869492</v>
      </c>
      <c r="D66" t="n">
        <v>29110139</v>
      </c>
      <c r="E66" t="n">
        <v>1</v>
      </c>
      <c r="F66" t="n">
        <v>1</v>
      </c>
      <c r="G66" t="n">
        <v>1</v>
      </c>
      <c r="H66" t="n">
        <v>3</v>
      </c>
      <c r="I66" t="inlineStr">
        <is>
          <t>101-1703</t>
        </is>
      </c>
      <c r="J66" t="inlineStr">
        <is>
          <t>ТССЦ Московской обл., 101-1703, приказ Минстроя России №675/пр от 28.02.2017 № 254/пр</t>
        </is>
      </c>
      <c r="K66" t="inlineStr">
        <is>
          <t>Прокладки резиновые (пластина техническая прессованная)</t>
        </is>
      </c>
      <c r="L66" t="n">
        <v>1346</v>
      </c>
      <c r="N66" t="n">
        <v>1009</v>
      </c>
      <c r="O66" t="inlineStr">
        <is>
          <t>кг</t>
        </is>
      </c>
      <c r="P66" t="inlineStr">
        <is>
          <t>кг</t>
        </is>
      </c>
      <c r="Q66" t="n">
        <v>1</v>
      </c>
      <c r="W66" t="n">
        <v>0</v>
      </c>
      <c r="X66" t="n">
        <v>-1947909329</v>
      </c>
      <c r="Y66">
        <f>AT66</f>
        <v/>
      </c>
      <c r="AA66" t="n">
        <v>341.04</v>
      </c>
      <c r="AB66" t="n">
        <v>0</v>
      </c>
      <c r="AC66" t="n">
        <v>0</v>
      </c>
      <c r="AD66" t="n">
        <v>0</v>
      </c>
      <c r="AE66" t="n">
        <v>23.09</v>
      </c>
      <c r="AF66" t="n">
        <v>0</v>
      </c>
      <c r="AG66" t="n">
        <v>0</v>
      </c>
      <c r="AH66" t="n">
        <v>0</v>
      </c>
      <c r="AI66" t="n">
        <v>14.77</v>
      </c>
      <c r="AJ66" t="n">
        <v>1</v>
      </c>
      <c r="AK66" t="n">
        <v>1</v>
      </c>
      <c r="AL66" t="n">
        <v>1</v>
      </c>
      <c r="AM66" t="n">
        <v>2</v>
      </c>
      <c r="AN66" t="n">
        <v>0</v>
      </c>
      <c r="AO66" t="n">
        <v>1</v>
      </c>
      <c r="AP66" t="n">
        <v>1</v>
      </c>
      <c r="AQ66" t="n">
        <v>0</v>
      </c>
      <c r="AR66" t="n">
        <v>0</v>
      </c>
      <c r="AS66" t="inlineStr"/>
      <c r="AT66" t="n">
        <v>2</v>
      </c>
      <c r="AU66" t="inlineStr"/>
      <c r="AV66" t="n">
        <v>0</v>
      </c>
      <c r="AW66" t="n">
        <v>2</v>
      </c>
      <c r="AX66" t="n">
        <v>78869500</v>
      </c>
      <c r="AY66" t="n">
        <v>1</v>
      </c>
      <c r="AZ66" t="n">
        <v>0</v>
      </c>
      <c r="BA66" t="n">
        <v>63</v>
      </c>
      <c r="BB66" t="n">
        <v>0</v>
      </c>
      <c r="BC66" t="n">
        <v>0</v>
      </c>
      <c r="BD66" t="n">
        <v>0</v>
      </c>
      <c r="BE66" t="n">
        <v>0</v>
      </c>
      <c r="BF66" t="n">
        <v>0</v>
      </c>
      <c r="BG66" t="n">
        <v>0</v>
      </c>
      <c r="BH66" t="n">
        <v>0</v>
      </c>
      <c r="BI66" t="n">
        <v>0</v>
      </c>
      <c r="BJ66" t="n">
        <v>0</v>
      </c>
      <c r="BK66" t="n">
        <v>0</v>
      </c>
      <c r="BL66" t="n">
        <v>0</v>
      </c>
      <c r="BM66" t="n">
        <v>0</v>
      </c>
      <c r="BN66" t="n">
        <v>0</v>
      </c>
      <c r="BO66" t="n">
        <v>0</v>
      </c>
      <c r="BP66" t="n">
        <v>0</v>
      </c>
      <c r="BQ66" t="n">
        <v>0</v>
      </c>
      <c r="BR66" t="n">
        <v>0</v>
      </c>
      <c r="BS66" t="n">
        <v>0</v>
      </c>
      <c r="BT66" t="n">
        <v>0</v>
      </c>
      <c r="BU66" t="n">
        <v>0</v>
      </c>
      <c r="BV66" t="n">
        <v>0</v>
      </c>
      <c r="BW66" t="n">
        <v>0</v>
      </c>
      <c r="CV66" t="n">
        <v>0</v>
      </c>
      <c r="CW66" t="n">
        <v>0</v>
      </c>
      <c r="CX66">
        <f>ROUND(Y66*Source!I117,7)</f>
        <v/>
      </c>
      <c r="CY66">
        <f>AA66</f>
        <v/>
      </c>
      <c r="CZ66">
        <f>AE66</f>
        <v/>
      </c>
      <c r="DA66">
        <f>AI66</f>
        <v/>
      </c>
      <c r="DB66">
        <f>ROUND(ROUND(AT66*CZ66,2),2)</f>
        <v/>
      </c>
      <c r="DC66">
        <f>ROUND(ROUND(AT66*AG66,2),2)</f>
        <v/>
      </c>
      <c r="DD66" t="inlineStr"/>
      <c r="DE66" t="inlineStr"/>
      <c r="DF66">
        <f>ROUND(ROUND(AE66*AI66,0)*CX66,0)</f>
        <v/>
      </c>
      <c r="DG66">
        <f>ROUND(ROUND(AF66,0)*CX66,0)</f>
        <v/>
      </c>
      <c r="DH66">
        <f>ROUND(ROUND(AG66,0)*CX66,0)</f>
        <v/>
      </c>
      <c r="DI66">
        <f>ROUND(ROUND(AH66,0)*CX66,0)</f>
        <v/>
      </c>
      <c r="DJ66">
        <f>DF66</f>
        <v/>
      </c>
      <c r="DK66" t="n">
        <v>0</v>
      </c>
      <c r="DL66" t="inlineStr"/>
      <c r="DM66" t="n">
        <v>0</v>
      </c>
      <c r="DN66" t="inlineStr"/>
      <c r="DO66" t="n">
        <v>0</v>
      </c>
    </row>
    <row r="67">
      <c r="A67">
        <f>ROW(Source!A117)</f>
        <v/>
      </c>
      <c r="B67" t="n">
        <v>78869116</v>
      </c>
      <c r="C67" t="n">
        <v>78869492</v>
      </c>
      <c r="D67" t="n">
        <v>29114240</v>
      </c>
      <c r="E67" t="n">
        <v>1</v>
      </c>
      <c r="F67" t="n">
        <v>1</v>
      </c>
      <c r="G67" t="n">
        <v>1</v>
      </c>
      <c r="H67" t="n">
        <v>3</v>
      </c>
      <c r="I67" t="inlineStr">
        <is>
          <t>101-2576</t>
        </is>
      </c>
      <c r="J67" t="inlineStr">
        <is>
          <t>ТССЦ Московской обл., 101-2576, приказ Минстроя России №675/пр от 28.02.2017 № 254/пр</t>
        </is>
      </c>
      <c r="K67" t="inlineStr">
        <is>
          <t>Болты с гайками и шайбами для санитарно-технических работ диаметром 16 мм</t>
        </is>
      </c>
      <c r="L67" t="n">
        <v>1348</v>
      </c>
      <c r="N67" t="n">
        <v>1009</v>
      </c>
      <c r="O67" t="inlineStr">
        <is>
          <t>т</t>
        </is>
      </c>
      <c r="P67" t="inlineStr">
        <is>
          <t>т</t>
        </is>
      </c>
      <c r="Q67" t="n">
        <v>1000</v>
      </c>
      <c r="W67" t="n">
        <v>0</v>
      </c>
      <c r="X67" t="n">
        <v>-1701539228</v>
      </c>
      <c r="Y67">
        <f>AT67</f>
        <v/>
      </c>
      <c r="AA67" t="n">
        <v>145037.4</v>
      </c>
      <c r="AB67" t="n">
        <v>0</v>
      </c>
      <c r="AC67" t="n">
        <v>0</v>
      </c>
      <c r="AD67" t="n">
        <v>0</v>
      </c>
      <c r="AE67" t="n">
        <v>14830</v>
      </c>
      <c r="AF67" t="n">
        <v>0</v>
      </c>
      <c r="AG67" t="n">
        <v>0</v>
      </c>
      <c r="AH67" t="n">
        <v>0</v>
      </c>
      <c r="AI67" t="n">
        <v>9.779999999999999</v>
      </c>
      <c r="AJ67" t="n">
        <v>1</v>
      </c>
      <c r="AK67" t="n">
        <v>1</v>
      </c>
      <c r="AL67" t="n">
        <v>1</v>
      </c>
      <c r="AM67" t="n">
        <v>2</v>
      </c>
      <c r="AN67" t="n">
        <v>0</v>
      </c>
      <c r="AO67" t="n">
        <v>1</v>
      </c>
      <c r="AP67" t="n">
        <v>1</v>
      </c>
      <c r="AQ67" t="n">
        <v>0</v>
      </c>
      <c r="AR67" t="n">
        <v>0</v>
      </c>
      <c r="AS67" t="inlineStr"/>
      <c r="AT67" t="n">
        <v>0.005</v>
      </c>
      <c r="AU67" t="inlineStr"/>
      <c r="AV67" t="n">
        <v>0</v>
      </c>
      <c r="AW67" t="n">
        <v>2</v>
      </c>
      <c r="AX67" t="n">
        <v>78869501</v>
      </c>
      <c r="AY67" t="n">
        <v>1</v>
      </c>
      <c r="AZ67" t="n">
        <v>0</v>
      </c>
      <c r="BA67" t="n">
        <v>64</v>
      </c>
      <c r="BB67" t="n">
        <v>0</v>
      </c>
      <c r="BC67" t="n">
        <v>0</v>
      </c>
      <c r="BD67" t="n">
        <v>0</v>
      </c>
      <c r="BE67" t="n">
        <v>0</v>
      </c>
      <c r="BF67" t="n">
        <v>0</v>
      </c>
      <c r="BG67" t="n">
        <v>0</v>
      </c>
      <c r="BH67" t="n">
        <v>0</v>
      </c>
      <c r="BI67" t="n">
        <v>0</v>
      </c>
      <c r="BJ67" t="n">
        <v>0</v>
      </c>
      <c r="BK67" t="n">
        <v>0</v>
      </c>
      <c r="BL67" t="n">
        <v>0</v>
      </c>
      <c r="BM67" t="n">
        <v>0</v>
      </c>
      <c r="BN67" t="n">
        <v>0</v>
      </c>
      <c r="BO67" t="n">
        <v>0</v>
      </c>
      <c r="BP67" t="n">
        <v>0</v>
      </c>
      <c r="BQ67" t="n">
        <v>0</v>
      </c>
      <c r="BR67" t="n">
        <v>0</v>
      </c>
      <c r="BS67" t="n">
        <v>0</v>
      </c>
      <c r="BT67" t="n">
        <v>0</v>
      </c>
      <c r="BU67" t="n">
        <v>0</v>
      </c>
      <c r="BV67" t="n">
        <v>0</v>
      </c>
      <c r="BW67" t="n">
        <v>0</v>
      </c>
      <c r="CV67" t="n">
        <v>0</v>
      </c>
      <c r="CW67" t="n">
        <v>0</v>
      </c>
      <c r="CX67">
        <f>ROUND(Y67*Source!I117,7)</f>
        <v/>
      </c>
      <c r="CY67">
        <f>AA67</f>
        <v/>
      </c>
      <c r="CZ67">
        <f>AE67</f>
        <v/>
      </c>
      <c r="DA67">
        <f>AI67</f>
        <v/>
      </c>
      <c r="DB67">
        <f>ROUND(ROUND(AT67*CZ67,2),2)</f>
        <v/>
      </c>
      <c r="DC67">
        <f>ROUND(ROUND(AT67*AG67,2),2)</f>
        <v/>
      </c>
      <c r="DD67" t="inlineStr"/>
      <c r="DE67" t="inlineStr"/>
      <c r="DF67">
        <f>ROUND(ROUND(AE67*AI67,0)*CX67,0)</f>
        <v/>
      </c>
      <c r="DG67">
        <f>ROUND(ROUND(AF67,0)*CX67,0)</f>
        <v/>
      </c>
      <c r="DH67">
        <f>ROUND(ROUND(AG67,0)*CX67,0)</f>
        <v/>
      </c>
      <c r="DI67">
        <f>ROUND(ROUND(AH67,0)*CX67,0)</f>
        <v/>
      </c>
      <c r="DJ67">
        <f>DF67</f>
        <v/>
      </c>
      <c r="DK67" t="n">
        <v>0</v>
      </c>
      <c r="DL67" t="inlineStr"/>
      <c r="DM67" t="n">
        <v>0</v>
      </c>
      <c r="DN67" t="inlineStr"/>
      <c r="DO67" t="n">
        <v>0</v>
      </c>
    </row>
    <row r="68">
      <c r="A68">
        <f>ROW(Source!A117)</f>
        <v/>
      </c>
      <c r="B68" t="n">
        <v>78869116</v>
      </c>
      <c r="C68" t="n">
        <v>78869492</v>
      </c>
      <c r="D68" t="n">
        <v>29150040</v>
      </c>
      <c r="E68" t="n">
        <v>1</v>
      </c>
      <c r="F68" t="n">
        <v>1</v>
      </c>
      <c r="G68" t="n">
        <v>1</v>
      </c>
      <c r="H68" t="n">
        <v>3</v>
      </c>
      <c r="I68" t="inlineStr">
        <is>
          <t>411-0001</t>
        </is>
      </c>
      <c r="J68" t="inlineStr">
        <is>
          <t>ТССЦ Московской обл., 411-0001, приказ Минстроя России №675/пр от 28.02.2017 № 257/пр</t>
        </is>
      </c>
      <c r="K68" t="inlineStr">
        <is>
          <t>Вода</t>
        </is>
      </c>
      <c r="L68" t="n">
        <v>1339</v>
      </c>
      <c r="N68" t="n">
        <v>1007</v>
      </c>
      <c r="O68" t="inlineStr">
        <is>
          <t>м3</t>
        </is>
      </c>
      <c r="P68" t="inlineStr">
        <is>
          <t>м3</t>
        </is>
      </c>
      <c r="Q68" t="n">
        <v>1</v>
      </c>
      <c r="W68" t="n">
        <v>0</v>
      </c>
      <c r="X68" t="n">
        <v>619799737</v>
      </c>
      <c r="Y68">
        <f>AT68</f>
        <v/>
      </c>
      <c r="AA68" t="n">
        <v>31.28</v>
      </c>
      <c r="AB68" t="n">
        <v>0</v>
      </c>
      <c r="AC68" t="n">
        <v>0</v>
      </c>
      <c r="AD68" t="n">
        <v>0</v>
      </c>
      <c r="AE68" t="n">
        <v>2.44</v>
      </c>
      <c r="AF68" t="n">
        <v>0</v>
      </c>
      <c r="AG68" t="n">
        <v>0</v>
      </c>
      <c r="AH68" t="n">
        <v>0</v>
      </c>
      <c r="AI68" t="n">
        <v>12.82</v>
      </c>
      <c r="AJ68" t="n">
        <v>1</v>
      </c>
      <c r="AK68" t="n">
        <v>1</v>
      </c>
      <c r="AL68" t="n">
        <v>1</v>
      </c>
      <c r="AM68" t="n">
        <v>2</v>
      </c>
      <c r="AN68" t="n">
        <v>0</v>
      </c>
      <c r="AO68" t="n">
        <v>1</v>
      </c>
      <c r="AP68" t="n">
        <v>1</v>
      </c>
      <c r="AQ68" t="n">
        <v>0</v>
      </c>
      <c r="AR68" t="n">
        <v>0</v>
      </c>
      <c r="AS68" t="inlineStr"/>
      <c r="AT68" t="n">
        <v>7.8</v>
      </c>
      <c r="AU68" t="inlineStr"/>
      <c r="AV68" t="n">
        <v>0</v>
      </c>
      <c r="AW68" t="n">
        <v>2</v>
      </c>
      <c r="AX68" t="n">
        <v>78869502</v>
      </c>
      <c r="AY68" t="n">
        <v>1</v>
      </c>
      <c r="AZ68" t="n">
        <v>0</v>
      </c>
      <c r="BA68" t="n">
        <v>65</v>
      </c>
      <c r="BB68" t="n">
        <v>0</v>
      </c>
      <c r="BC68" t="n">
        <v>0</v>
      </c>
      <c r="BD68" t="n">
        <v>0</v>
      </c>
      <c r="BE68" t="n">
        <v>0</v>
      </c>
      <c r="BF68" t="n">
        <v>0</v>
      </c>
      <c r="BG68" t="n">
        <v>0</v>
      </c>
      <c r="BH68" t="n">
        <v>0</v>
      </c>
      <c r="BI68" t="n">
        <v>0</v>
      </c>
      <c r="BJ68" t="n">
        <v>0</v>
      </c>
      <c r="BK68" t="n">
        <v>0</v>
      </c>
      <c r="BL68" t="n">
        <v>0</v>
      </c>
      <c r="BM68" t="n">
        <v>0</v>
      </c>
      <c r="BN68" t="n">
        <v>0</v>
      </c>
      <c r="BO68" t="n">
        <v>0</v>
      </c>
      <c r="BP68" t="n">
        <v>0</v>
      </c>
      <c r="BQ68" t="n">
        <v>0</v>
      </c>
      <c r="BR68" t="n">
        <v>0</v>
      </c>
      <c r="BS68" t="n">
        <v>0</v>
      </c>
      <c r="BT68" t="n">
        <v>0</v>
      </c>
      <c r="BU68" t="n">
        <v>0</v>
      </c>
      <c r="BV68" t="n">
        <v>0</v>
      </c>
      <c r="BW68" t="n">
        <v>0</v>
      </c>
      <c r="CV68" t="n">
        <v>0</v>
      </c>
      <c r="CW68" t="n">
        <v>0</v>
      </c>
      <c r="CX68">
        <f>ROUND(Y68*Source!I117,7)</f>
        <v/>
      </c>
      <c r="CY68">
        <f>AA68</f>
        <v/>
      </c>
      <c r="CZ68">
        <f>AE68</f>
        <v/>
      </c>
      <c r="DA68">
        <f>AI68</f>
        <v/>
      </c>
      <c r="DB68">
        <f>ROUND(ROUND(AT68*CZ68,2),2)</f>
        <v/>
      </c>
      <c r="DC68">
        <f>ROUND(ROUND(AT68*AG68,2),2)</f>
        <v/>
      </c>
      <c r="DD68" t="inlineStr"/>
      <c r="DE68" t="inlineStr"/>
      <c r="DF68">
        <f>ROUND(ROUND(AE68*AI68,0)*CX68,0)</f>
        <v/>
      </c>
      <c r="DG68">
        <f>ROUND(ROUND(AF68,0)*CX68,0)</f>
        <v/>
      </c>
      <c r="DH68">
        <f>ROUND(ROUND(AG68,0)*CX68,0)</f>
        <v/>
      </c>
      <c r="DI68">
        <f>ROUND(ROUND(AH68,0)*CX68,0)</f>
        <v/>
      </c>
      <c r="DJ68">
        <f>DF68</f>
        <v/>
      </c>
      <c r="DK68" t="n">
        <v>0</v>
      </c>
      <c r="DL68" t="inlineStr"/>
      <c r="DM68" t="n">
        <v>0</v>
      </c>
      <c r="DN68" t="inlineStr"/>
      <c r="DO68" t="n">
        <v>0</v>
      </c>
    </row>
    <row r="69">
      <c r="A69">
        <f>ROW(Source!A118)</f>
        <v/>
      </c>
      <c r="B69" t="n">
        <v>78869116</v>
      </c>
      <c r="C69" t="n">
        <v>78869503</v>
      </c>
      <c r="D69" t="n">
        <v>18407150</v>
      </c>
      <c r="E69" t="n">
        <v>1</v>
      </c>
      <c r="F69" t="n">
        <v>1</v>
      </c>
      <c r="G69" t="n">
        <v>1</v>
      </c>
      <c r="H69" t="n">
        <v>1</v>
      </c>
      <c r="I69" t="inlineStr">
        <is>
          <t>1-1030-90</t>
        </is>
      </c>
      <c r="J69" t="inlineStr"/>
      <c r="K69" t="inlineStr">
        <is>
          <t>Рабочий строитель среднего разряда 3</t>
        </is>
      </c>
      <c r="L69" t="n">
        <v>1369</v>
      </c>
      <c r="N69" t="n">
        <v>1013</v>
      </c>
      <c r="O69" t="inlineStr">
        <is>
          <t>чел.-ч</t>
        </is>
      </c>
      <c r="P69" t="inlineStr">
        <is>
          <t>чел.-ч</t>
        </is>
      </c>
      <c r="Q69" t="n">
        <v>1</v>
      </c>
      <c r="W69" t="n">
        <v>0</v>
      </c>
      <c r="X69" t="n">
        <v>-931037793</v>
      </c>
      <c r="Y69">
        <f>AT69</f>
        <v/>
      </c>
      <c r="AA69" t="n">
        <v>0</v>
      </c>
      <c r="AB69" t="n">
        <v>0</v>
      </c>
      <c r="AC69" t="n">
        <v>0</v>
      </c>
      <c r="AD69" t="n">
        <v>8.529999999999999</v>
      </c>
      <c r="AE69" t="n">
        <v>0</v>
      </c>
      <c r="AF69" t="n">
        <v>0</v>
      </c>
      <c r="AG69" t="n">
        <v>0</v>
      </c>
      <c r="AH69" t="n">
        <v>8.529999999999999</v>
      </c>
      <c r="AI69" t="n">
        <v>1</v>
      </c>
      <c r="AJ69" t="n">
        <v>1</v>
      </c>
      <c r="AK69" t="n">
        <v>1</v>
      </c>
      <c r="AL69" t="n">
        <v>1</v>
      </c>
      <c r="AM69" t="n">
        <v>-2</v>
      </c>
      <c r="AN69" t="n">
        <v>0</v>
      </c>
      <c r="AO69" t="n">
        <v>1</v>
      </c>
      <c r="AP69" t="n">
        <v>0</v>
      </c>
      <c r="AQ69" t="n">
        <v>0</v>
      </c>
      <c r="AR69" t="n">
        <v>0</v>
      </c>
      <c r="AS69" t="inlineStr"/>
      <c r="AT69" t="n">
        <v>13.9</v>
      </c>
      <c r="AU69" t="inlineStr"/>
      <c r="AV69" t="n">
        <v>1</v>
      </c>
      <c r="AW69" t="n">
        <v>2</v>
      </c>
      <c r="AX69" t="n">
        <v>78869507</v>
      </c>
      <c r="AY69" t="n">
        <v>1</v>
      </c>
      <c r="AZ69" t="n">
        <v>0</v>
      </c>
      <c r="BA69" t="n">
        <v>66</v>
      </c>
      <c r="BB69" t="n">
        <v>0</v>
      </c>
      <c r="BC69" t="n">
        <v>0</v>
      </c>
      <c r="BD69" t="n">
        <v>0</v>
      </c>
      <c r="BE69" t="n">
        <v>0</v>
      </c>
      <c r="BF69" t="n">
        <v>0</v>
      </c>
      <c r="BG69" t="n">
        <v>0</v>
      </c>
      <c r="BH69" t="n">
        <v>0</v>
      </c>
      <c r="BI69" t="n">
        <v>0</v>
      </c>
      <c r="BJ69" t="n">
        <v>0</v>
      </c>
      <c r="BK69" t="n">
        <v>0</v>
      </c>
      <c r="BL69" t="n">
        <v>0</v>
      </c>
      <c r="BM69" t="n">
        <v>0</v>
      </c>
      <c r="BN69" t="n">
        <v>0</v>
      </c>
      <c r="BO69" t="n">
        <v>0</v>
      </c>
      <c r="BP69" t="n">
        <v>0</v>
      </c>
      <c r="BQ69" t="n">
        <v>0</v>
      </c>
      <c r="BR69" t="n">
        <v>0</v>
      </c>
      <c r="BS69" t="n">
        <v>0</v>
      </c>
      <c r="BT69" t="n">
        <v>0</v>
      </c>
      <c r="BU69" t="n">
        <v>0</v>
      </c>
      <c r="BV69" t="n">
        <v>0</v>
      </c>
      <c r="BW69" t="n">
        <v>0</v>
      </c>
      <c r="CU69">
        <f>ROUND(AT69*Source!I118*AH69*AL69,0)</f>
        <v/>
      </c>
      <c r="CV69">
        <f>ROUND(Y69*Source!I118,7)</f>
        <v/>
      </c>
      <c r="CW69" t="n">
        <v>0</v>
      </c>
      <c r="CX69">
        <f>ROUND(Y69*Source!I118,7)</f>
        <v/>
      </c>
      <c r="CY69">
        <f>AD69</f>
        <v/>
      </c>
      <c r="CZ69">
        <f>AH69</f>
        <v/>
      </c>
      <c r="DA69">
        <f>AL69</f>
        <v/>
      </c>
      <c r="DB69">
        <f>ROUND(ROUND(AT69*CZ69,2),2)</f>
        <v/>
      </c>
      <c r="DC69">
        <f>ROUND(ROUND(AT69*AG69,2),2)</f>
        <v/>
      </c>
      <c r="DD69" t="inlineStr"/>
      <c r="DE69" t="inlineStr"/>
      <c r="DF69">
        <f>ROUND(ROUND(AE69,0)*CX69,0)</f>
        <v/>
      </c>
      <c r="DG69">
        <f>ROUND(ROUND(AF69,0)*CX69,0)</f>
        <v/>
      </c>
      <c r="DH69">
        <f>ROUND(ROUND(AG69,0)*CX69,0)</f>
        <v/>
      </c>
      <c r="DI69">
        <f>ROUND(ROUND(AH69,0)*CX69,0)</f>
        <v/>
      </c>
      <c r="DJ69">
        <f>DI69</f>
        <v/>
      </c>
      <c r="DK69" t="n">
        <v>0</v>
      </c>
      <c r="DL69" t="inlineStr"/>
      <c r="DM69" t="n">
        <v>0</v>
      </c>
      <c r="DN69" t="inlineStr"/>
      <c r="DO69" t="n">
        <v>0</v>
      </c>
    </row>
    <row r="70">
      <c r="A70">
        <f>ROW(Source!A118)</f>
        <v/>
      </c>
      <c r="B70" t="n">
        <v>78869116</v>
      </c>
      <c r="C70" t="n">
        <v>78869503</v>
      </c>
      <c r="D70" t="n">
        <v>29169821</v>
      </c>
      <c r="E70" t="n">
        <v>1</v>
      </c>
      <c r="F70" t="n">
        <v>1</v>
      </c>
      <c r="G70" t="n">
        <v>1</v>
      </c>
      <c r="H70" t="n">
        <v>3</v>
      </c>
      <c r="I70" t="inlineStr">
        <is>
          <t>509-0696</t>
        </is>
      </c>
      <c r="J70" t="inlineStr">
        <is>
          <t>ТССЦ Московской обл., 509-0696, приказ Минстроя России №675/пр от 28.02.2017 № 258/пр</t>
        </is>
      </c>
      <c r="K70" t="inlineStr">
        <is>
          <t>Лампы люминесцентные ртутные низкого давления типа ЛБ, ЛД, ЛДЦ, ЛТВ, ЛБХ 20</t>
        </is>
      </c>
      <c r="L70" t="n">
        <v>1358</v>
      </c>
      <c r="N70" t="n">
        <v>1010</v>
      </c>
      <c r="O70" t="inlineStr">
        <is>
          <t>10 шт.</t>
        </is>
      </c>
      <c r="P70" t="inlineStr">
        <is>
          <t>10 шт.</t>
        </is>
      </c>
      <c r="Q70" t="n">
        <v>10</v>
      </c>
      <c r="W70" t="n">
        <v>0</v>
      </c>
      <c r="X70" t="n">
        <v>-1187244712</v>
      </c>
      <c r="Y70">
        <f>AT70</f>
        <v/>
      </c>
      <c r="AA70" t="n">
        <v>352.73</v>
      </c>
      <c r="AB70" t="n">
        <v>0</v>
      </c>
      <c r="AC70" t="n">
        <v>0</v>
      </c>
      <c r="AD70" t="n">
        <v>0</v>
      </c>
      <c r="AE70" t="n">
        <v>85.2</v>
      </c>
      <c r="AF70" t="n">
        <v>0</v>
      </c>
      <c r="AG70" t="n">
        <v>0</v>
      </c>
      <c r="AH70" t="n">
        <v>0</v>
      </c>
      <c r="AI70" t="n">
        <v>4.14</v>
      </c>
      <c r="AJ70" t="n">
        <v>1</v>
      </c>
      <c r="AK70" t="n">
        <v>1</v>
      </c>
      <c r="AL70" t="n">
        <v>1</v>
      </c>
      <c r="AM70" t="n">
        <v>2</v>
      </c>
      <c r="AN70" t="n">
        <v>0</v>
      </c>
      <c r="AO70" t="n">
        <v>1</v>
      </c>
      <c r="AP70" t="n">
        <v>0</v>
      </c>
      <c r="AQ70" t="n">
        <v>0</v>
      </c>
      <c r="AR70" t="n">
        <v>0</v>
      </c>
      <c r="AS70" t="inlineStr"/>
      <c r="AT70" t="n">
        <v>10</v>
      </c>
      <c r="AU70" t="inlineStr"/>
      <c r="AV70" t="n">
        <v>0</v>
      </c>
      <c r="AW70" t="n">
        <v>2</v>
      </c>
      <c r="AX70" t="n">
        <v>78869508</v>
      </c>
      <c r="AY70" t="n">
        <v>1</v>
      </c>
      <c r="AZ70" t="n">
        <v>0</v>
      </c>
      <c r="BA70" t="n">
        <v>67</v>
      </c>
      <c r="BB70" t="n">
        <v>0</v>
      </c>
      <c r="BC70" t="n">
        <v>0</v>
      </c>
      <c r="BD70" t="n">
        <v>0</v>
      </c>
      <c r="BE70" t="n">
        <v>0</v>
      </c>
      <c r="BF70" t="n">
        <v>0</v>
      </c>
      <c r="BG70" t="n">
        <v>0</v>
      </c>
      <c r="BH70" t="n">
        <v>0</v>
      </c>
      <c r="BI70" t="n">
        <v>0</v>
      </c>
      <c r="BJ70" t="n">
        <v>0</v>
      </c>
      <c r="BK70" t="n">
        <v>0</v>
      </c>
      <c r="BL70" t="n">
        <v>0</v>
      </c>
      <c r="BM70" t="n">
        <v>0</v>
      </c>
      <c r="BN70" t="n">
        <v>0</v>
      </c>
      <c r="BO70" t="n">
        <v>0</v>
      </c>
      <c r="BP70" t="n">
        <v>0</v>
      </c>
      <c r="BQ70" t="n">
        <v>0</v>
      </c>
      <c r="BR70" t="n">
        <v>0</v>
      </c>
      <c r="BS70" t="n">
        <v>0</v>
      </c>
      <c r="BT70" t="n">
        <v>0</v>
      </c>
      <c r="BU70" t="n">
        <v>0</v>
      </c>
      <c r="BV70" t="n">
        <v>0</v>
      </c>
      <c r="BW70" t="n">
        <v>0</v>
      </c>
      <c r="CV70" t="n">
        <v>0</v>
      </c>
      <c r="CW70" t="n">
        <v>0</v>
      </c>
      <c r="CX70">
        <f>ROUND(Y70*Source!I118,7)</f>
        <v/>
      </c>
      <c r="CY70">
        <f>AA70</f>
        <v/>
      </c>
      <c r="CZ70">
        <f>AE70</f>
        <v/>
      </c>
      <c r="DA70">
        <f>AI70</f>
        <v/>
      </c>
      <c r="DB70">
        <f>ROUND(ROUND(AT70*CZ70,2),2)</f>
        <v/>
      </c>
      <c r="DC70">
        <f>ROUND(ROUND(AT70*AG70,2),2)</f>
        <v/>
      </c>
      <c r="DD70" t="inlineStr"/>
      <c r="DE70" t="inlineStr"/>
      <c r="DF70">
        <f>ROUND(ROUND(AE70*AI70,0)*CX70,0)</f>
        <v/>
      </c>
      <c r="DG70">
        <f>ROUND(ROUND(AF70,0)*CX70,0)</f>
        <v/>
      </c>
      <c r="DH70">
        <f>ROUND(ROUND(AG70,0)*CX70,0)</f>
        <v/>
      </c>
      <c r="DI70">
        <f>ROUND(ROUND(AH70,0)*CX70,0)</f>
        <v/>
      </c>
      <c r="DJ70">
        <f>DF70</f>
        <v/>
      </c>
      <c r="DK70" t="n">
        <v>0</v>
      </c>
      <c r="DL70" t="inlineStr"/>
      <c r="DM70" t="n">
        <v>0</v>
      </c>
      <c r="DN70" t="inlineStr"/>
      <c r="DO70" t="n">
        <v>0</v>
      </c>
    </row>
    <row r="71">
      <c r="A71">
        <f>ROW(Source!A118)</f>
        <v/>
      </c>
      <c r="B71" t="n">
        <v>78869116</v>
      </c>
      <c r="C71" t="n">
        <v>78869503</v>
      </c>
      <c r="D71" t="n">
        <v>29169828</v>
      </c>
      <c r="E71" t="n">
        <v>1</v>
      </c>
      <c r="F71" t="n">
        <v>1</v>
      </c>
      <c r="G71" t="n">
        <v>1</v>
      </c>
      <c r="H71" t="n">
        <v>3</v>
      </c>
      <c r="I71" t="inlineStr">
        <is>
          <t>509-6744</t>
        </is>
      </c>
      <c r="J71" t="inlineStr">
        <is>
          <t>ТССЦ Московской обл., 509-6744, приказ Минстроя России №675/пр от 28.02.2017 № 258/пр</t>
        </is>
      </c>
      <c r="K71" t="inlineStr">
        <is>
          <t>Лампы люминесцентные компактные энергосберегающие с цоколем Е27 мощностью 55 Вт</t>
        </is>
      </c>
      <c r="L71" t="n">
        <v>1354</v>
      </c>
      <c r="N71" t="n">
        <v>1010</v>
      </c>
      <c r="O71" t="inlineStr">
        <is>
          <t>шт.</t>
        </is>
      </c>
      <c r="P71" t="inlineStr">
        <is>
          <t>шт.</t>
        </is>
      </c>
      <c r="Q71" t="n">
        <v>1</v>
      </c>
      <c r="W71" t="n">
        <v>0</v>
      </c>
      <c r="X71" t="n">
        <v>-228955380</v>
      </c>
      <c r="Y71">
        <f>AT71</f>
        <v/>
      </c>
      <c r="AA71" t="n">
        <v>237.77</v>
      </c>
      <c r="AB71" t="n">
        <v>0</v>
      </c>
      <c r="AC71" t="n">
        <v>0</v>
      </c>
      <c r="AD71" t="n">
        <v>0</v>
      </c>
      <c r="AE71" t="n">
        <v>140.69</v>
      </c>
      <c r="AF71" t="n">
        <v>0</v>
      </c>
      <c r="AG71" t="n">
        <v>0</v>
      </c>
      <c r="AH71" t="n">
        <v>0</v>
      </c>
      <c r="AI71" t="n">
        <v>1.69</v>
      </c>
      <c r="AJ71" t="n">
        <v>1</v>
      </c>
      <c r="AK71" t="n">
        <v>1</v>
      </c>
      <c r="AL71" t="n">
        <v>1</v>
      </c>
      <c r="AM71" t="n">
        <v>0</v>
      </c>
      <c r="AN71" t="n">
        <v>0</v>
      </c>
      <c r="AO71" t="n">
        <v>0</v>
      </c>
      <c r="AP71" t="n">
        <v>1</v>
      </c>
      <c r="AQ71" t="n">
        <v>0</v>
      </c>
      <c r="AR71" t="n">
        <v>0</v>
      </c>
      <c r="AS71" t="inlineStr"/>
      <c r="AT71" t="n">
        <v>100</v>
      </c>
      <c r="AU71" t="inlineStr"/>
      <c r="AV71" t="n">
        <v>0</v>
      </c>
      <c r="AW71" t="n">
        <v>1</v>
      </c>
      <c r="AX71" t="n">
        <v>-1</v>
      </c>
      <c r="AY71" t="n">
        <v>0</v>
      </c>
      <c r="AZ71" t="n">
        <v>0</v>
      </c>
      <c r="BA71" t="inlineStr"/>
      <c r="BB71" t="n">
        <v>0</v>
      </c>
      <c r="BC71" t="n">
        <v>0</v>
      </c>
      <c r="BD71" t="n">
        <v>0</v>
      </c>
      <c r="BE71" t="n">
        <v>0</v>
      </c>
      <c r="BF71" t="n">
        <v>0</v>
      </c>
      <c r="BG71" t="n">
        <v>0</v>
      </c>
      <c r="BH71" t="n">
        <v>0</v>
      </c>
      <c r="BI71" t="n">
        <v>0</v>
      </c>
      <c r="BJ71" t="n">
        <v>0</v>
      </c>
      <c r="BK71" t="n">
        <v>0</v>
      </c>
      <c r="BL71" t="n">
        <v>0</v>
      </c>
      <c r="BM71" t="n">
        <v>0</v>
      </c>
      <c r="BN71" t="n">
        <v>0</v>
      </c>
      <c r="BO71" t="n">
        <v>0</v>
      </c>
      <c r="BP71" t="n">
        <v>0</v>
      </c>
      <c r="BQ71" t="n">
        <v>0</v>
      </c>
      <c r="BR71" t="n">
        <v>0</v>
      </c>
      <c r="BS71" t="n">
        <v>0</v>
      </c>
      <c r="BT71" t="n">
        <v>0</v>
      </c>
      <c r="BU71" t="n">
        <v>0</v>
      </c>
      <c r="BV71" t="n">
        <v>0</v>
      </c>
      <c r="BW71" t="n">
        <v>0</v>
      </c>
      <c r="CV71" t="n">
        <v>0</v>
      </c>
      <c r="CW71" t="n">
        <v>0</v>
      </c>
      <c r="CX71">
        <f>ROUND(Y71*Source!I118,7)</f>
        <v/>
      </c>
      <c r="CY71">
        <f>AA71</f>
        <v/>
      </c>
      <c r="CZ71">
        <f>AE71</f>
        <v/>
      </c>
      <c r="DA71">
        <f>AI71</f>
        <v/>
      </c>
      <c r="DB71">
        <f>ROUND(ROUND(AT71*CZ71,2),2)</f>
        <v/>
      </c>
      <c r="DC71">
        <f>ROUND(ROUND(AT71*AG71,2),2)</f>
        <v/>
      </c>
      <c r="DD71" t="inlineStr"/>
      <c r="DE71" t="inlineStr"/>
      <c r="DF71">
        <f>ROUND(ROUND(AE71*AI71,0)*CX71,0)</f>
        <v/>
      </c>
      <c r="DG71">
        <f>ROUND(ROUND(AF71,0)*CX71,0)</f>
        <v/>
      </c>
      <c r="DH71">
        <f>ROUND(ROUND(AG71,0)*CX71,0)</f>
        <v/>
      </c>
      <c r="DI71">
        <f>ROUND(ROUND(AH71,0)*CX71,0)</f>
        <v/>
      </c>
      <c r="DJ71">
        <f>DF71</f>
        <v/>
      </c>
      <c r="DK71" t="n">
        <v>0</v>
      </c>
      <c r="DL71" t="inlineStr"/>
      <c r="DM71" t="n">
        <v>0</v>
      </c>
      <c r="DN71" t="inlineStr"/>
      <c r="DO71" t="n">
        <v>0</v>
      </c>
    </row>
    <row r="72">
      <c r="A72">
        <f>ROW(Source!A120)</f>
        <v/>
      </c>
      <c r="B72" t="n">
        <v>78869116</v>
      </c>
      <c r="C72" t="n">
        <v>78869528</v>
      </c>
      <c r="D72" t="n">
        <v>18442827</v>
      </c>
      <c r="E72" t="n">
        <v>1</v>
      </c>
      <c r="F72" t="n">
        <v>1</v>
      </c>
      <c r="G72" t="n">
        <v>1</v>
      </c>
      <c r="H72" t="n">
        <v>1</v>
      </c>
      <c r="I72" t="inlineStr">
        <is>
          <t>1-1053-90</t>
        </is>
      </c>
      <c r="J72" t="inlineStr"/>
      <c r="K72" t="inlineStr">
        <is>
          <t>Рабочий строитель среднего разряда 5,3</t>
        </is>
      </c>
      <c r="L72" t="n">
        <v>1369</v>
      </c>
      <c r="N72" t="n">
        <v>1013</v>
      </c>
      <c r="O72" t="inlineStr">
        <is>
          <t>чел.-ч</t>
        </is>
      </c>
      <c r="P72" t="inlineStr">
        <is>
          <t>чел.-ч</t>
        </is>
      </c>
      <c r="Q72" t="n">
        <v>1</v>
      </c>
      <c r="W72" t="n">
        <v>0</v>
      </c>
      <c r="X72" t="n">
        <v>717490484</v>
      </c>
      <c r="Y72">
        <f>AT72</f>
        <v/>
      </c>
      <c r="AA72" t="n">
        <v>0</v>
      </c>
      <c r="AB72" t="n">
        <v>0</v>
      </c>
      <c r="AC72" t="n">
        <v>0</v>
      </c>
      <c r="AD72" t="n">
        <v>11.64</v>
      </c>
      <c r="AE72" t="n">
        <v>0</v>
      </c>
      <c r="AF72" t="n">
        <v>0</v>
      </c>
      <c r="AG72" t="n">
        <v>0</v>
      </c>
      <c r="AH72" t="n">
        <v>11.64</v>
      </c>
      <c r="AI72" t="n">
        <v>1</v>
      </c>
      <c r="AJ72" t="n">
        <v>1</v>
      </c>
      <c r="AK72" t="n">
        <v>1</v>
      </c>
      <c r="AL72" t="n">
        <v>1</v>
      </c>
      <c r="AM72" t="n">
        <v>-2</v>
      </c>
      <c r="AN72" t="n">
        <v>0</v>
      </c>
      <c r="AO72" t="n">
        <v>1</v>
      </c>
      <c r="AP72" t="n">
        <v>0</v>
      </c>
      <c r="AQ72" t="n">
        <v>0</v>
      </c>
      <c r="AR72" t="n">
        <v>0</v>
      </c>
      <c r="AS72" t="inlineStr"/>
      <c r="AT72" t="n">
        <v>5.01</v>
      </c>
      <c r="AU72" t="inlineStr"/>
      <c r="AV72" t="n">
        <v>1</v>
      </c>
      <c r="AW72" t="n">
        <v>2</v>
      </c>
      <c r="AX72" t="n">
        <v>78869535</v>
      </c>
      <c r="AY72" t="n">
        <v>1</v>
      </c>
      <c r="AZ72" t="n">
        <v>0</v>
      </c>
      <c r="BA72" t="n">
        <v>68</v>
      </c>
      <c r="BB72" t="n">
        <v>0</v>
      </c>
      <c r="BC72" t="n">
        <v>0</v>
      </c>
      <c r="BD72" t="n">
        <v>0</v>
      </c>
      <c r="BE72" t="n">
        <v>0</v>
      </c>
      <c r="BF72" t="n">
        <v>0</v>
      </c>
      <c r="BG72" t="n">
        <v>0</v>
      </c>
      <c r="BH72" t="n">
        <v>0</v>
      </c>
      <c r="BI72" t="n">
        <v>0</v>
      </c>
      <c r="BJ72" t="n">
        <v>0</v>
      </c>
      <c r="BK72" t="n">
        <v>0</v>
      </c>
      <c r="BL72" t="n">
        <v>0</v>
      </c>
      <c r="BM72" t="n">
        <v>0</v>
      </c>
      <c r="BN72" t="n">
        <v>0</v>
      </c>
      <c r="BO72" t="n">
        <v>0</v>
      </c>
      <c r="BP72" t="n">
        <v>0</v>
      </c>
      <c r="BQ72" t="n">
        <v>0</v>
      </c>
      <c r="BR72" t="n">
        <v>0</v>
      </c>
      <c r="BS72" t="n">
        <v>0</v>
      </c>
      <c r="BT72" t="n">
        <v>0</v>
      </c>
      <c r="BU72" t="n">
        <v>0</v>
      </c>
      <c r="BV72" t="n">
        <v>0</v>
      </c>
      <c r="BW72" t="n">
        <v>0</v>
      </c>
      <c r="CU72">
        <f>ROUND(AT72*Source!I120*AH72*AL72,0)</f>
        <v/>
      </c>
      <c r="CV72">
        <f>ROUND(Y72*Source!I120,7)</f>
        <v/>
      </c>
      <c r="CW72" t="n">
        <v>0</v>
      </c>
      <c r="CX72">
        <f>ROUND(Y72*Source!I120,7)</f>
        <v/>
      </c>
      <c r="CY72">
        <f>AD72</f>
        <v/>
      </c>
      <c r="CZ72">
        <f>AH72</f>
        <v/>
      </c>
      <c r="DA72">
        <f>AL72</f>
        <v/>
      </c>
      <c r="DB72">
        <f>ROUND(ROUND(AT72*CZ72,2),2)</f>
        <v/>
      </c>
      <c r="DC72">
        <f>ROUND(ROUND(AT72*AG72,2),2)</f>
        <v/>
      </c>
      <c r="DD72" t="inlineStr"/>
      <c r="DE72" t="inlineStr"/>
      <c r="DF72">
        <f>ROUND(ROUND(AE72,0)*CX72,0)</f>
        <v/>
      </c>
      <c r="DG72">
        <f>ROUND(ROUND(AF72,0)*CX72,0)</f>
        <v/>
      </c>
      <c r="DH72">
        <f>ROUND(ROUND(AG72,0)*CX72,0)</f>
        <v/>
      </c>
      <c r="DI72">
        <f>ROUND(ROUND(AH72,0)*CX72,0)</f>
        <v/>
      </c>
      <c r="DJ72">
        <f>DI72</f>
        <v/>
      </c>
      <c r="DK72" t="n">
        <v>0</v>
      </c>
      <c r="DL72" t="inlineStr"/>
      <c r="DM72" t="n">
        <v>0</v>
      </c>
      <c r="DN72" t="inlineStr"/>
      <c r="DO72" t="n">
        <v>0</v>
      </c>
    </row>
    <row r="73">
      <c r="A73">
        <f>ROW(Source!A120)</f>
        <v/>
      </c>
      <c r="B73" t="n">
        <v>78869116</v>
      </c>
      <c r="C73" t="n">
        <v>78869528</v>
      </c>
      <c r="D73" t="n">
        <v>29172703</v>
      </c>
      <c r="E73" t="n">
        <v>1</v>
      </c>
      <c r="F73" t="n">
        <v>1</v>
      </c>
      <c r="G73" t="n">
        <v>1</v>
      </c>
      <c r="H73" t="n">
        <v>2</v>
      </c>
      <c r="I73" t="inlineStr">
        <is>
          <t>042900</t>
        </is>
      </c>
      <c r="J73" t="inlineStr">
        <is>
          <t>ТСЭМ Московской обл., 042900, приказ Минстроя России №675/пр от 28.02.2017 № 264/пр</t>
        </is>
      </c>
      <c r="K73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3" t="n">
        <v>1368</v>
      </c>
      <c r="N73" t="n">
        <v>1011</v>
      </c>
      <c r="O73" t="inlineStr">
        <is>
          <t>маш.-ч</t>
        </is>
      </c>
      <c r="P73" t="inlineStr">
        <is>
          <t>маш.-ч</t>
        </is>
      </c>
      <c r="Q73" t="n">
        <v>1</v>
      </c>
      <c r="W73" t="n">
        <v>0</v>
      </c>
      <c r="X73" t="n">
        <v>1695838894</v>
      </c>
      <c r="Y73">
        <f>AT73</f>
        <v/>
      </c>
      <c r="AA73" t="n">
        <v>0</v>
      </c>
      <c r="AB73" t="n">
        <v>177.13</v>
      </c>
      <c r="AC73" t="n">
        <v>0</v>
      </c>
      <c r="AD73" t="n">
        <v>0</v>
      </c>
      <c r="AE73" t="n">
        <v>0</v>
      </c>
      <c r="AF73" t="n">
        <v>29.67</v>
      </c>
      <c r="AG73" t="n">
        <v>0</v>
      </c>
      <c r="AH73" t="n">
        <v>0</v>
      </c>
      <c r="AI73" t="n">
        <v>1</v>
      </c>
      <c r="AJ73" t="n">
        <v>5.97</v>
      </c>
      <c r="AK73" t="n">
        <v>52.25</v>
      </c>
      <c r="AL73" t="n">
        <v>1</v>
      </c>
      <c r="AM73" t="n">
        <v>2</v>
      </c>
      <c r="AN73" t="n">
        <v>0</v>
      </c>
      <c r="AO73" t="n">
        <v>1</v>
      </c>
      <c r="AP73" t="n">
        <v>0</v>
      </c>
      <c r="AQ73" t="n">
        <v>0</v>
      </c>
      <c r="AR73" t="n">
        <v>0</v>
      </c>
      <c r="AS73" t="inlineStr"/>
      <c r="AT73" t="n">
        <v>1.5</v>
      </c>
      <c r="AU73" t="inlineStr"/>
      <c r="AV73" t="n">
        <v>0</v>
      </c>
      <c r="AW73" t="n">
        <v>2</v>
      </c>
      <c r="AX73" t="n">
        <v>78869536</v>
      </c>
      <c r="AY73" t="n">
        <v>1</v>
      </c>
      <c r="AZ73" t="n">
        <v>0</v>
      </c>
      <c r="BA73" t="n">
        <v>69</v>
      </c>
      <c r="BB73" t="n">
        <v>0</v>
      </c>
      <c r="BC73" t="n">
        <v>0</v>
      </c>
      <c r="BD73" t="n">
        <v>0</v>
      </c>
      <c r="BE73" t="n">
        <v>0</v>
      </c>
      <c r="BF73" t="n">
        <v>0</v>
      </c>
      <c r="BG73" t="n">
        <v>0</v>
      </c>
      <c r="BH73" t="n">
        <v>0</v>
      </c>
      <c r="BI73" t="n">
        <v>0</v>
      </c>
      <c r="BJ73" t="n">
        <v>0</v>
      </c>
      <c r="BK73" t="n">
        <v>0</v>
      </c>
      <c r="BL73" t="n">
        <v>0</v>
      </c>
      <c r="BM73" t="n">
        <v>0</v>
      </c>
      <c r="BN73" t="n">
        <v>0</v>
      </c>
      <c r="BO73" t="n">
        <v>0</v>
      </c>
      <c r="BP73" t="n">
        <v>0</v>
      </c>
      <c r="BQ73" t="n">
        <v>0</v>
      </c>
      <c r="BR73" t="n">
        <v>0</v>
      </c>
      <c r="BS73" t="n">
        <v>0</v>
      </c>
      <c r="BT73" t="n">
        <v>0</v>
      </c>
      <c r="BU73" t="n">
        <v>0</v>
      </c>
      <c r="BV73" t="n">
        <v>0</v>
      </c>
      <c r="BW73" t="n">
        <v>0</v>
      </c>
      <c r="CV73" t="n">
        <v>0</v>
      </c>
      <c r="CW73">
        <f>ROUND(Y73*Source!I120*DO73,7)</f>
        <v/>
      </c>
      <c r="CX73">
        <f>ROUND(Y73*Source!I120,7)</f>
        <v/>
      </c>
      <c r="CY73">
        <f>AB73</f>
        <v/>
      </c>
      <c r="CZ73">
        <f>AF73</f>
        <v/>
      </c>
      <c r="DA73">
        <f>AJ73</f>
        <v/>
      </c>
      <c r="DB73">
        <f>ROUND(ROUND(AT73*CZ73,2),2)</f>
        <v/>
      </c>
      <c r="DC73">
        <f>ROUND(ROUND(AT73*AG73,2),2)</f>
        <v/>
      </c>
      <c r="DD73" t="inlineStr"/>
      <c r="DE73" t="inlineStr"/>
      <c r="DF73">
        <f>ROUND(ROUND(AE73,0)*CX73,0)</f>
        <v/>
      </c>
      <c r="DG73">
        <f>ROUND(ROUND(AF73*AJ73,0)*CX73,0)</f>
        <v/>
      </c>
      <c r="DH73">
        <f>ROUND(ROUND(AG73*AK73,0)*CX73,0)</f>
        <v/>
      </c>
      <c r="DI73">
        <f>ROUND(ROUND(AH73,0)*CX73,0)</f>
        <v/>
      </c>
      <c r="DJ73">
        <f>DG73</f>
        <v/>
      </c>
      <c r="DK73" t="n">
        <v>0</v>
      </c>
      <c r="DL73" t="inlineStr"/>
      <c r="DM73" t="n">
        <v>0</v>
      </c>
      <c r="DN73" t="inlineStr"/>
      <c r="DO73" t="n">
        <v>0</v>
      </c>
    </row>
    <row r="74">
      <c r="A74">
        <f>ROW(Source!A120)</f>
        <v/>
      </c>
      <c r="B74" t="n">
        <v>78869116</v>
      </c>
      <c r="C74" t="n">
        <v>78869528</v>
      </c>
      <c r="D74" t="n">
        <v>29110398</v>
      </c>
      <c r="E74" t="n">
        <v>1</v>
      </c>
      <c r="F74" t="n">
        <v>1</v>
      </c>
      <c r="G74" t="n">
        <v>1</v>
      </c>
      <c r="H74" t="n">
        <v>3</v>
      </c>
      <c r="I74" t="inlineStr">
        <is>
          <t>101-0388</t>
        </is>
      </c>
      <c r="J74" t="inlineStr">
        <is>
          <t>ТССЦ Московской обл., 101-0388, приказ Минстроя России №675/пр от 28.02.2017 № 254/пр</t>
        </is>
      </c>
      <c r="K74" t="inlineStr">
        <is>
          <t>Краски масляные земляные марки МА-0115 мумия, сурик железный</t>
        </is>
      </c>
      <c r="L74" t="n">
        <v>1348</v>
      </c>
      <c r="N74" t="n">
        <v>1009</v>
      </c>
      <c r="O74" t="inlineStr">
        <is>
          <t>т</t>
        </is>
      </c>
      <c r="P74" t="inlineStr">
        <is>
          <t>т</t>
        </is>
      </c>
      <c r="Q74" t="n">
        <v>1000</v>
      </c>
      <c r="W74" t="n">
        <v>0</v>
      </c>
      <c r="X74" t="n">
        <v>1625292450</v>
      </c>
      <c r="Y74">
        <f>AT74</f>
        <v/>
      </c>
      <c r="AA74" t="n">
        <v>76804.47</v>
      </c>
      <c r="AB74" t="n">
        <v>0</v>
      </c>
      <c r="AC74" t="n">
        <v>0</v>
      </c>
      <c r="AD74" t="n">
        <v>0</v>
      </c>
      <c r="AE74" t="n">
        <v>15118.99</v>
      </c>
      <c r="AF74" t="n">
        <v>0</v>
      </c>
      <c r="AG74" t="n">
        <v>0</v>
      </c>
      <c r="AH74" t="n">
        <v>0</v>
      </c>
      <c r="AI74" t="n">
        <v>5.08</v>
      </c>
      <c r="AJ74" t="n">
        <v>1</v>
      </c>
      <c r="AK74" t="n">
        <v>1</v>
      </c>
      <c r="AL74" t="n">
        <v>1</v>
      </c>
      <c r="AM74" t="n">
        <v>2</v>
      </c>
      <c r="AN74" t="n">
        <v>0</v>
      </c>
      <c r="AO74" t="n">
        <v>1</v>
      </c>
      <c r="AP74" t="n">
        <v>0</v>
      </c>
      <c r="AQ74" t="n">
        <v>0</v>
      </c>
      <c r="AR74" t="n">
        <v>0</v>
      </c>
      <c r="AS74" t="inlineStr"/>
      <c r="AT74" t="n">
        <v>5e-05</v>
      </c>
      <c r="AU74" t="inlineStr"/>
      <c r="AV74" t="n">
        <v>0</v>
      </c>
      <c r="AW74" t="n">
        <v>2</v>
      </c>
      <c r="AX74" t="n">
        <v>78869537</v>
      </c>
      <c r="AY74" t="n">
        <v>1</v>
      </c>
      <c r="AZ74" t="n">
        <v>0</v>
      </c>
      <c r="BA74" t="n">
        <v>70</v>
      </c>
      <c r="BB74" t="n">
        <v>0</v>
      </c>
      <c r="BC74" t="n">
        <v>0</v>
      </c>
      <c r="BD74" t="n">
        <v>0</v>
      </c>
      <c r="BE74" t="n">
        <v>0</v>
      </c>
      <c r="BF74" t="n">
        <v>0</v>
      </c>
      <c r="BG74" t="n">
        <v>0</v>
      </c>
      <c r="BH74" t="n">
        <v>0</v>
      </c>
      <c r="BI74" t="n">
        <v>0</v>
      </c>
      <c r="BJ74" t="n">
        <v>0</v>
      </c>
      <c r="BK74" t="n">
        <v>0</v>
      </c>
      <c r="BL74" t="n">
        <v>0</v>
      </c>
      <c r="BM74" t="n">
        <v>0</v>
      </c>
      <c r="BN74" t="n">
        <v>0</v>
      </c>
      <c r="BO74" t="n">
        <v>0</v>
      </c>
      <c r="BP74" t="n">
        <v>0</v>
      </c>
      <c r="BQ74" t="n">
        <v>0</v>
      </c>
      <c r="BR74" t="n">
        <v>0</v>
      </c>
      <c r="BS74" t="n">
        <v>0</v>
      </c>
      <c r="BT74" t="n">
        <v>0</v>
      </c>
      <c r="BU74" t="n">
        <v>0</v>
      </c>
      <c r="BV74" t="n">
        <v>0</v>
      </c>
      <c r="BW74" t="n">
        <v>0</v>
      </c>
      <c r="CV74" t="n">
        <v>0</v>
      </c>
      <c r="CW74" t="n">
        <v>0</v>
      </c>
      <c r="CX74">
        <f>ROUND(Y74*Source!I120,7)</f>
        <v/>
      </c>
      <c r="CY74">
        <f>AA74</f>
        <v/>
      </c>
      <c r="CZ74">
        <f>AE74</f>
        <v/>
      </c>
      <c r="DA74">
        <f>AI74</f>
        <v/>
      </c>
      <c r="DB74">
        <f>ROUND(ROUND(AT74*CZ74,2),2)</f>
        <v/>
      </c>
      <c r="DC74">
        <f>ROUND(ROUND(AT74*AG74,2),2)</f>
        <v/>
      </c>
      <c r="DD74" t="inlineStr"/>
      <c r="DE74" t="inlineStr"/>
      <c r="DF74">
        <f>ROUND(ROUND(AE74*AI74,0)*CX74,0)</f>
        <v/>
      </c>
      <c r="DG74">
        <f>ROUND(ROUND(AF74,0)*CX74,0)</f>
        <v/>
      </c>
      <c r="DH74">
        <f>ROUND(ROUND(AG74,0)*CX74,0)</f>
        <v/>
      </c>
      <c r="DI74">
        <f>ROUND(ROUND(AH74,0)*CX74,0)</f>
        <v/>
      </c>
      <c r="DJ74">
        <f>DF74</f>
        <v/>
      </c>
      <c r="DK74" t="n">
        <v>0</v>
      </c>
      <c r="DL74" t="inlineStr"/>
      <c r="DM74" t="n">
        <v>0</v>
      </c>
      <c r="DN74" t="inlineStr"/>
      <c r="DO74" t="n">
        <v>0</v>
      </c>
    </row>
    <row r="75">
      <c r="A75">
        <f>ROW(Source!A120)</f>
        <v/>
      </c>
      <c r="B75" t="n">
        <v>78869116</v>
      </c>
      <c r="C75" t="n">
        <v>78869528</v>
      </c>
      <c r="D75" t="n">
        <v>29110573</v>
      </c>
      <c r="E75" t="n">
        <v>1</v>
      </c>
      <c r="F75" t="n">
        <v>1</v>
      </c>
      <c r="G75" t="n">
        <v>1</v>
      </c>
      <c r="H75" t="n">
        <v>3</v>
      </c>
      <c r="I75" t="inlineStr">
        <is>
          <t>101-0628</t>
        </is>
      </c>
      <c r="J75" t="inlineStr">
        <is>
          <t>ТССЦ Московской обл., 101-0628, приказ Минстроя России №675/пр от 28.02.2017 № 254/пр</t>
        </is>
      </c>
      <c r="K75" t="inlineStr">
        <is>
          <t>Олифа комбинированная, марки К-3</t>
        </is>
      </c>
      <c r="L75" t="n">
        <v>1348</v>
      </c>
      <c r="N75" t="n">
        <v>1009</v>
      </c>
      <c r="O75" t="inlineStr">
        <is>
          <t>т</t>
        </is>
      </c>
      <c r="P75" t="inlineStr">
        <is>
          <t>т</t>
        </is>
      </c>
      <c r="Q75" t="n">
        <v>1000</v>
      </c>
      <c r="W75" t="n">
        <v>0</v>
      </c>
      <c r="X75" t="n">
        <v>24062879</v>
      </c>
      <c r="Y75">
        <f>AT75</f>
        <v/>
      </c>
      <c r="AA75" t="n">
        <v>87631.5</v>
      </c>
      <c r="AB75" t="n">
        <v>0</v>
      </c>
      <c r="AC75" t="n">
        <v>0</v>
      </c>
      <c r="AD75" t="n">
        <v>0</v>
      </c>
      <c r="AE75" t="n">
        <v>16950</v>
      </c>
      <c r="AF75" t="n">
        <v>0</v>
      </c>
      <c r="AG75" t="n">
        <v>0</v>
      </c>
      <c r="AH75" t="n">
        <v>0</v>
      </c>
      <c r="AI75" t="n">
        <v>5.17</v>
      </c>
      <c r="AJ75" t="n">
        <v>1</v>
      </c>
      <c r="AK75" t="n">
        <v>1</v>
      </c>
      <c r="AL75" t="n">
        <v>1</v>
      </c>
      <c r="AM75" t="n">
        <v>2</v>
      </c>
      <c r="AN75" t="n">
        <v>0</v>
      </c>
      <c r="AO75" t="n">
        <v>1</v>
      </c>
      <c r="AP75" t="n">
        <v>0</v>
      </c>
      <c r="AQ75" t="n">
        <v>0</v>
      </c>
      <c r="AR75" t="n">
        <v>0</v>
      </c>
      <c r="AS75" t="inlineStr"/>
      <c r="AT75" t="n">
        <v>2e-05</v>
      </c>
      <c r="AU75" t="inlineStr"/>
      <c r="AV75" t="n">
        <v>0</v>
      </c>
      <c r="AW75" t="n">
        <v>2</v>
      </c>
      <c r="AX75" t="n">
        <v>78869538</v>
      </c>
      <c r="AY75" t="n">
        <v>1</v>
      </c>
      <c r="AZ75" t="n">
        <v>0</v>
      </c>
      <c r="BA75" t="n">
        <v>71</v>
      </c>
      <c r="BB75" t="n">
        <v>0</v>
      </c>
      <c r="BC75" t="n">
        <v>0</v>
      </c>
      <c r="BD75" t="n">
        <v>0</v>
      </c>
      <c r="BE75" t="n">
        <v>0</v>
      </c>
      <c r="BF75" t="n">
        <v>0</v>
      </c>
      <c r="BG75" t="n">
        <v>0</v>
      </c>
      <c r="BH75" t="n">
        <v>0</v>
      </c>
      <c r="BI75" t="n">
        <v>0</v>
      </c>
      <c r="BJ75" t="n">
        <v>0</v>
      </c>
      <c r="BK75" t="n">
        <v>0</v>
      </c>
      <c r="BL75" t="n">
        <v>0</v>
      </c>
      <c r="BM75" t="n">
        <v>0</v>
      </c>
      <c r="BN75" t="n">
        <v>0</v>
      </c>
      <c r="BO75" t="n">
        <v>0</v>
      </c>
      <c r="BP75" t="n">
        <v>0</v>
      </c>
      <c r="BQ75" t="n">
        <v>0</v>
      </c>
      <c r="BR75" t="n">
        <v>0</v>
      </c>
      <c r="BS75" t="n">
        <v>0</v>
      </c>
      <c r="BT75" t="n">
        <v>0</v>
      </c>
      <c r="BU75" t="n">
        <v>0</v>
      </c>
      <c r="BV75" t="n">
        <v>0</v>
      </c>
      <c r="BW75" t="n">
        <v>0</v>
      </c>
      <c r="CV75" t="n">
        <v>0</v>
      </c>
      <c r="CW75" t="n">
        <v>0</v>
      </c>
      <c r="CX75">
        <f>ROUND(Y75*Source!I120,7)</f>
        <v/>
      </c>
      <c r="CY75">
        <f>AA75</f>
        <v/>
      </c>
      <c r="CZ75">
        <f>AE75</f>
        <v/>
      </c>
      <c r="DA75">
        <f>AI75</f>
        <v/>
      </c>
      <c r="DB75">
        <f>ROUND(ROUND(AT75*CZ75,2),2)</f>
        <v/>
      </c>
      <c r="DC75">
        <f>ROUND(ROUND(AT75*AG75,2),2)</f>
        <v/>
      </c>
      <c r="DD75" t="inlineStr"/>
      <c r="DE75" t="inlineStr"/>
      <c r="DF75">
        <f>ROUND(ROUND(AE75*AI75,0)*CX75,0)</f>
        <v/>
      </c>
      <c r="DG75">
        <f>ROUND(ROUND(AF75,0)*CX75,0)</f>
        <v/>
      </c>
      <c r="DH75">
        <f>ROUND(ROUND(AG75,0)*CX75,0)</f>
        <v/>
      </c>
      <c r="DI75">
        <f>ROUND(ROUND(AH75,0)*CX75,0)</f>
        <v/>
      </c>
      <c r="DJ75">
        <f>DF75</f>
        <v/>
      </c>
      <c r="DK75" t="n">
        <v>0</v>
      </c>
      <c r="DL75" t="inlineStr"/>
      <c r="DM75" t="n">
        <v>0</v>
      </c>
      <c r="DN75" t="inlineStr"/>
      <c r="DO75" t="n">
        <v>0</v>
      </c>
    </row>
    <row r="76">
      <c r="A76">
        <f>ROW(Source!A120)</f>
        <v/>
      </c>
      <c r="B76" t="n">
        <v>78869116</v>
      </c>
      <c r="C76" t="n">
        <v>78869528</v>
      </c>
      <c r="D76" t="n">
        <v>29107963</v>
      </c>
      <c r="E76" t="n">
        <v>1</v>
      </c>
      <c r="F76" t="n">
        <v>1</v>
      </c>
      <c r="G76" t="n">
        <v>1</v>
      </c>
      <c r="H76" t="n">
        <v>3</v>
      </c>
      <c r="I76" t="inlineStr">
        <is>
          <t>101-1669</t>
        </is>
      </c>
      <c r="J76" t="inlineStr">
        <is>
          <t>ТССЦ Московской обл., 101-1669, приказ Минстроя России №675/пр от 28.02.2017 № 254/пр</t>
        </is>
      </c>
      <c r="K76" t="inlineStr">
        <is>
          <t>Очес льняной</t>
        </is>
      </c>
      <c r="L76" t="n">
        <v>1346</v>
      </c>
      <c r="N76" t="n">
        <v>1009</v>
      </c>
      <c r="O76" t="inlineStr">
        <is>
          <t>кг</t>
        </is>
      </c>
      <c r="P76" t="inlineStr">
        <is>
          <t>кг</t>
        </is>
      </c>
      <c r="Q76" t="n">
        <v>1</v>
      </c>
      <c r="W76" t="n">
        <v>0</v>
      </c>
      <c r="X76" t="n">
        <v>-2113933962</v>
      </c>
      <c r="Y76">
        <f>AT76</f>
        <v/>
      </c>
      <c r="AA76" t="n">
        <v>590.67</v>
      </c>
      <c r="AB76" t="n">
        <v>0</v>
      </c>
      <c r="AC76" t="n">
        <v>0</v>
      </c>
      <c r="AD76" t="n">
        <v>0</v>
      </c>
      <c r="AE76" t="n">
        <v>37.29</v>
      </c>
      <c r="AF76" t="n">
        <v>0</v>
      </c>
      <c r="AG76" t="n">
        <v>0</v>
      </c>
      <c r="AH76" t="n">
        <v>0</v>
      </c>
      <c r="AI76" t="n">
        <v>15.84</v>
      </c>
      <c r="AJ76" t="n">
        <v>1</v>
      </c>
      <c r="AK76" t="n">
        <v>1</v>
      </c>
      <c r="AL76" t="n">
        <v>1</v>
      </c>
      <c r="AM76" t="n">
        <v>2</v>
      </c>
      <c r="AN76" t="n">
        <v>0</v>
      </c>
      <c r="AO76" t="n">
        <v>1</v>
      </c>
      <c r="AP76" t="n">
        <v>0</v>
      </c>
      <c r="AQ76" t="n">
        <v>0</v>
      </c>
      <c r="AR76" t="n">
        <v>0</v>
      </c>
      <c r="AS76" t="inlineStr"/>
      <c r="AT76" t="n">
        <v>0.02</v>
      </c>
      <c r="AU76" t="inlineStr"/>
      <c r="AV76" t="n">
        <v>0</v>
      </c>
      <c r="AW76" t="n">
        <v>2</v>
      </c>
      <c r="AX76" t="n">
        <v>78869539</v>
      </c>
      <c r="AY76" t="n">
        <v>1</v>
      </c>
      <c r="AZ76" t="n">
        <v>0</v>
      </c>
      <c r="BA76" t="n">
        <v>72</v>
      </c>
      <c r="BB76" t="n">
        <v>0</v>
      </c>
      <c r="BC76" t="n">
        <v>0</v>
      </c>
      <c r="BD76" t="n">
        <v>0</v>
      </c>
      <c r="BE76" t="n">
        <v>0</v>
      </c>
      <c r="BF76" t="n">
        <v>0</v>
      </c>
      <c r="BG76" t="n">
        <v>0</v>
      </c>
      <c r="BH76" t="n">
        <v>0</v>
      </c>
      <c r="BI76" t="n">
        <v>0</v>
      </c>
      <c r="BJ76" t="n">
        <v>0</v>
      </c>
      <c r="BK76" t="n">
        <v>0</v>
      </c>
      <c r="BL76" t="n">
        <v>0</v>
      </c>
      <c r="BM76" t="n">
        <v>0</v>
      </c>
      <c r="BN76" t="n">
        <v>0</v>
      </c>
      <c r="BO76" t="n">
        <v>0</v>
      </c>
      <c r="BP76" t="n">
        <v>0</v>
      </c>
      <c r="BQ76" t="n">
        <v>0</v>
      </c>
      <c r="BR76" t="n">
        <v>0</v>
      </c>
      <c r="BS76" t="n">
        <v>0</v>
      </c>
      <c r="BT76" t="n">
        <v>0</v>
      </c>
      <c r="BU76" t="n">
        <v>0</v>
      </c>
      <c r="BV76" t="n">
        <v>0</v>
      </c>
      <c r="BW76" t="n">
        <v>0</v>
      </c>
      <c r="CV76" t="n">
        <v>0</v>
      </c>
      <c r="CW76" t="n">
        <v>0</v>
      </c>
      <c r="CX76">
        <f>ROUND(Y76*Source!I120,7)</f>
        <v/>
      </c>
      <c r="CY76">
        <f>AA76</f>
        <v/>
      </c>
      <c r="CZ76">
        <f>AE76</f>
        <v/>
      </c>
      <c r="DA76">
        <f>AI76</f>
        <v/>
      </c>
      <c r="DB76">
        <f>ROUND(ROUND(AT76*CZ76,2),2)</f>
        <v/>
      </c>
      <c r="DC76">
        <f>ROUND(ROUND(AT76*AG76,2),2)</f>
        <v/>
      </c>
      <c r="DD76" t="inlineStr"/>
      <c r="DE76" t="inlineStr"/>
      <c r="DF76">
        <f>ROUND(ROUND(AE76*AI76,0)*CX76,0)</f>
        <v/>
      </c>
      <c r="DG76">
        <f>ROUND(ROUND(AF76,0)*CX76,0)</f>
        <v/>
      </c>
      <c r="DH76">
        <f>ROUND(ROUND(AG76,0)*CX76,0)</f>
        <v/>
      </c>
      <c r="DI76">
        <f>ROUND(ROUND(AH76,0)*CX76,0)</f>
        <v/>
      </c>
      <c r="DJ76">
        <f>DF76</f>
        <v/>
      </c>
      <c r="DK76" t="n">
        <v>0</v>
      </c>
      <c r="DL76" t="inlineStr"/>
      <c r="DM76" t="n">
        <v>0</v>
      </c>
      <c r="DN76" t="inlineStr"/>
      <c r="DO76" t="n">
        <v>0</v>
      </c>
    </row>
    <row r="77">
      <c r="A77">
        <f>ROW(Source!A120)</f>
        <v/>
      </c>
      <c r="B77" t="n">
        <v>78869116</v>
      </c>
      <c r="C77" t="n">
        <v>78869528</v>
      </c>
      <c r="D77" t="n">
        <v>29150040</v>
      </c>
      <c r="E77" t="n">
        <v>1</v>
      </c>
      <c r="F77" t="n">
        <v>1</v>
      </c>
      <c r="G77" t="n">
        <v>1</v>
      </c>
      <c r="H77" t="n">
        <v>3</v>
      </c>
      <c r="I77" t="inlineStr">
        <is>
          <t>411-0001</t>
        </is>
      </c>
      <c r="J77" t="inlineStr">
        <is>
          <t>ТССЦ Московской обл., 411-0001, приказ Минстроя России №675/пр от 28.02.2017 № 257/пр</t>
        </is>
      </c>
      <c r="K77" t="inlineStr">
        <is>
          <t>Вода</t>
        </is>
      </c>
      <c r="L77" t="n">
        <v>1339</v>
      </c>
      <c r="N77" t="n">
        <v>1007</v>
      </c>
      <c r="O77" t="inlineStr">
        <is>
          <t>м3</t>
        </is>
      </c>
      <c r="P77" t="inlineStr">
        <is>
          <t>м3</t>
        </is>
      </c>
      <c r="Q77" t="n">
        <v>1</v>
      </c>
      <c r="W77" t="n">
        <v>0</v>
      </c>
      <c r="X77" t="n">
        <v>619799737</v>
      </c>
      <c r="Y77">
        <f>AT77</f>
        <v/>
      </c>
      <c r="AA77" t="n">
        <v>31.28</v>
      </c>
      <c r="AB77" t="n">
        <v>0</v>
      </c>
      <c r="AC77" t="n">
        <v>0</v>
      </c>
      <c r="AD77" t="n">
        <v>0</v>
      </c>
      <c r="AE77" t="n">
        <v>2.44</v>
      </c>
      <c r="AF77" t="n">
        <v>0</v>
      </c>
      <c r="AG77" t="n">
        <v>0</v>
      </c>
      <c r="AH77" t="n">
        <v>0</v>
      </c>
      <c r="AI77" t="n">
        <v>12.82</v>
      </c>
      <c r="AJ77" t="n">
        <v>1</v>
      </c>
      <c r="AK77" t="n">
        <v>1</v>
      </c>
      <c r="AL77" t="n">
        <v>1</v>
      </c>
      <c r="AM77" t="n">
        <v>2</v>
      </c>
      <c r="AN77" t="n">
        <v>0</v>
      </c>
      <c r="AO77" t="n">
        <v>1</v>
      </c>
      <c r="AP77" t="n">
        <v>0</v>
      </c>
      <c r="AQ77" t="n">
        <v>0</v>
      </c>
      <c r="AR77" t="n">
        <v>0</v>
      </c>
      <c r="AS77" t="inlineStr"/>
      <c r="AT77" t="n">
        <v>1</v>
      </c>
      <c r="AU77" t="inlineStr"/>
      <c r="AV77" t="n">
        <v>0</v>
      </c>
      <c r="AW77" t="n">
        <v>2</v>
      </c>
      <c r="AX77" t="n">
        <v>78869540</v>
      </c>
      <c r="AY77" t="n">
        <v>1</v>
      </c>
      <c r="AZ77" t="n">
        <v>0</v>
      </c>
      <c r="BA77" t="n">
        <v>73</v>
      </c>
      <c r="BB77" t="n">
        <v>0</v>
      </c>
      <c r="BC77" t="n">
        <v>0</v>
      </c>
      <c r="BD77" t="n">
        <v>0</v>
      </c>
      <c r="BE77" t="n">
        <v>0</v>
      </c>
      <c r="BF77" t="n">
        <v>0</v>
      </c>
      <c r="BG77" t="n">
        <v>0</v>
      </c>
      <c r="BH77" t="n">
        <v>0</v>
      </c>
      <c r="BI77" t="n">
        <v>0</v>
      </c>
      <c r="BJ77" t="n">
        <v>0</v>
      </c>
      <c r="BK77" t="n">
        <v>0</v>
      </c>
      <c r="BL77" t="n">
        <v>0</v>
      </c>
      <c r="BM77" t="n">
        <v>0</v>
      </c>
      <c r="BN77" t="n">
        <v>0</v>
      </c>
      <c r="BO77" t="n">
        <v>0</v>
      </c>
      <c r="BP77" t="n">
        <v>0</v>
      </c>
      <c r="BQ77" t="n">
        <v>0</v>
      </c>
      <c r="BR77" t="n">
        <v>0</v>
      </c>
      <c r="BS77" t="n">
        <v>0</v>
      </c>
      <c r="BT77" t="n">
        <v>0</v>
      </c>
      <c r="BU77" t="n">
        <v>0</v>
      </c>
      <c r="BV77" t="n">
        <v>0</v>
      </c>
      <c r="BW77" t="n">
        <v>0</v>
      </c>
      <c r="CV77" t="n">
        <v>0</v>
      </c>
      <c r="CW77" t="n">
        <v>0</v>
      </c>
      <c r="CX77">
        <f>ROUND(Y77*Source!I120,7)</f>
        <v/>
      </c>
      <c r="CY77">
        <f>AA77</f>
        <v/>
      </c>
      <c r="CZ77">
        <f>AE77</f>
        <v/>
      </c>
      <c r="DA77">
        <f>AI77</f>
        <v/>
      </c>
      <c r="DB77">
        <f>ROUND(ROUND(AT77*CZ77,2),2)</f>
        <v/>
      </c>
      <c r="DC77">
        <f>ROUND(ROUND(AT77*AG77,2),2)</f>
        <v/>
      </c>
      <c r="DD77" t="inlineStr"/>
      <c r="DE77" t="inlineStr"/>
      <c r="DF77">
        <f>ROUND(ROUND(AE77*AI77,0)*CX77,0)</f>
        <v/>
      </c>
      <c r="DG77">
        <f>ROUND(ROUND(AF77,0)*CX77,0)</f>
        <v/>
      </c>
      <c r="DH77">
        <f>ROUND(ROUND(AG77,0)*CX77,0)</f>
        <v/>
      </c>
      <c r="DI77">
        <f>ROUND(ROUND(AH77,0)*CX77,0)</f>
        <v/>
      </c>
      <c r="DJ77">
        <f>DF77</f>
        <v/>
      </c>
      <c r="DK77" t="n">
        <v>0</v>
      </c>
      <c r="DL77" t="inlineStr"/>
      <c r="DM77" t="n">
        <v>0</v>
      </c>
      <c r="DN77" t="inlineStr"/>
      <c r="DO77" t="n">
        <v>0</v>
      </c>
    </row>
    <row r="78">
      <c r="A78">
        <f>ROW(Source!A159)</f>
        <v/>
      </c>
      <c r="B78" t="n">
        <v>78869116</v>
      </c>
      <c r="C78" t="n">
        <v>78869604</v>
      </c>
      <c r="D78" t="n">
        <v>18408291</v>
      </c>
      <c r="E78" t="n">
        <v>1</v>
      </c>
      <c r="F78" t="n">
        <v>1</v>
      </c>
      <c r="G78" t="n">
        <v>1</v>
      </c>
      <c r="H78" t="n">
        <v>1</v>
      </c>
      <c r="I78" t="inlineStr">
        <is>
          <t>1-1025-90</t>
        </is>
      </c>
      <c r="J78" t="inlineStr"/>
      <c r="K78" t="inlineStr">
        <is>
          <t>Рабочий строитель среднего разряда 2,5</t>
        </is>
      </c>
      <c r="L78" t="n">
        <v>1369</v>
      </c>
      <c r="N78" t="n">
        <v>1013</v>
      </c>
      <c r="O78" t="inlineStr">
        <is>
          <t>чел.-ч</t>
        </is>
      </c>
      <c r="P78" t="inlineStr">
        <is>
          <t>чел.-ч</t>
        </is>
      </c>
      <c r="Q78" t="n">
        <v>1</v>
      </c>
      <c r="W78" t="n">
        <v>0</v>
      </c>
      <c r="X78" t="n">
        <v>1933892413</v>
      </c>
      <c r="Y78">
        <f>AT78</f>
        <v/>
      </c>
      <c r="AA78" t="n">
        <v>0</v>
      </c>
      <c r="AB78" t="n">
        <v>0</v>
      </c>
      <c r="AC78" t="n">
        <v>0</v>
      </c>
      <c r="AD78" t="n">
        <v>8.17</v>
      </c>
      <c r="AE78" t="n">
        <v>0</v>
      </c>
      <c r="AF78" t="n">
        <v>0</v>
      </c>
      <c r="AG78" t="n">
        <v>0</v>
      </c>
      <c r="AH78" t="n">
        <v>8.17</v>
      </c>
      <c r="AI78" t="n">
        <v>1</v>
      </c>
      <c r="AJ78" t="n">
        <v>1</v>
      </c>
      <c r="AK78" t="n">
        <v>1</v>
      </c>
      <c r="AL78" t="n">
        <v>1</v>
      </c>
      <c r="AM78" t="n">
        <v>-2</v>
      </c>
      <c r="AN78" t="n">
        <v>0</v>
      </c>
      <c r="AO78" t="n">
        <v>1</v>
      </c>
      <c r="AP78" t="n">
        <v>1</v>
      </c>
      <c r="AQ78" t="n">
        <v>0</v>
      </c>
      <c r="AR78" t="n">
        <v>0</v>
      </c>
      <c r="AS78" t="inlineStr"/>
      <c r="AT78" t="n">
        <v>32.2</v>
      </c>
      <c r="AU78" t="inlineStr"/>
      <c r="AV78" t="n">
        <v>1</v>
      </c>
      <c r="AW78" t="n">
        <v>2</v>
      </c>
      <c r="AX78" t="n">
        <v>78869610</v>
      </c>
      <c r="AY78" t="n">
        <v>1</v>
      </c>
      <c r="AZ78" t="n">
        <v>0</v>
      </c>
      <c r="BA78" t="n">
        <v>74</v>
      </c>
      <c r="BB78" t="n">
        <v>0</v>
      </c>
      <c r="BC78" t="n">
        <v>0</v>
      </c>
      <c r="BD78" t="n">
        <v>0</v>
      </c>
      <c r="BE78" t="n">
        <v>0</v>
      </c>
      <c r="BF78" t="n">
        <v>0</v>
      </c>
      <c r="BG78" t="n">
        <v>0</v>
      </c>
      <c r="BH78" t="n">
        <v>0</v>
      </c>
      <c r="BI78" t="n">
        <v>0</v>
      </c>
      <c r="BJ78" t="n">
        <v>0</v>
      </c>
      <c r="BK78" t="n">
        <v>0</v>
      </c>
      <c r="BL78" t="n">
        <v>0</v>
      </c>
      <c r="BM78" t="n">
        <v>0</v>
      </c>
      <c r="BN78" t="n">
        <v>0</v>
      </c>
      <c r="BO78" t="n">
        <v>0</v>
      </c>
      <c r="BP78" t="n">
        <v>0</v>
      </c>
      <c r="BQ78" t="n">
        <v>0</v>
      </c>
      <c r="BR78" t="n">
        <v>0</v>
      </c>
      <c r="BS78" t="n">
        <v>0</v>
      </c>
      <c r="BT78" t="n">
        <v>0</v>
      </c>
      <c r="BU78" t="n">
        <v>0</v>
      </c>
      <c r="BV78" t="n">
        <v>0</v>
      </c>
      <c r="BW78" t="n">
        <v>0</v>
      </c>
      <c r="CU78">
        <f>ROUND(AT78*Source!I159*AH78*AL78,0)</f>
        <v/>
      </c>
      <c r="CV78">
        <f>ROUND(Y78*Source!I159,7)</f>
        <v/>
      </c>
      <c r="CW78" t="n">
        <v>0</v>
      </c>
      <c r="CX78">
        <f>ROUND(Y78*Source!I159,7)</f>
        <v/>
      </c>
      <c r="CY78">
        <f>AD78</f>
        <v/>
      </c>
      <c r="CZ78">
        <f>AH78</f>
        <v/>
      </c>
      <c r="DA78">
        <f>AL78</f>
        <v/>
      </c>
      <c r="DB78">
        <f>ROUND(ROUND(AT78*CZ78,2),2)</f>
        <v/>
      </c>
      <c r="DC78">
        <f>ROUND(ROUND(AT78*AG78,2),2)</f>
        <v/>
      </c>
      <c r="DD78" t="inlineStr"/>
      <c r="DE78" t="inlineStr"/>
      <c r="DF78">
        <f>ROUND(ROUND(AE78,0)*CX78,0)</f>
        <v/>
      </c>
      <c r="DG78">
        <f>ROUND(ROUND(AF78,0)*CX78,0)</f>
        <v/>
      </c>
      <c r="DH78">
        <f>ROUND(ROUND(AG78,0)*CX78,0)</f>
        <v/>
      </c>
      <c r="DI78">
        <f>ROUND(ROUND(AH78,0)*CX78,0)</f>
        <v/>
      </c>
      <c r="DJ78">
        <f>DI78</f>
        <v/>
      </c>
      <c r="DK78" t="n">
        <v>0</v>
      </c>
      <c r="DL78" t="inlineStr"/>
      <c r="DM78" t="n">
        <v>0</v>
      </c>
      <c r="DN78" t="inlineStr"/>
      <c r="DO78" t="n">
        <v>0</v>
      </c>
    </row>
    <row r="79">
      <c r="A79">
        <f>ROW(Source!A159)</f>
        <v/>
      </c>
      <c r="B79" t="n">
        <v>78869116</v>
      </c>
      <c r="C79" t="n">
        <v>78869604</v>
      </c>
      <c r="D79" t="n">
        <v>29174913</v>
      </c>
      <c r="E79" t="n">
        <v>1</v>
      </c>
      <c r="F79" t="n">
        <v>1</v>
      </c>
      <c r="G79" t="n">
        <v>1</v>
      </c>
      <c r="H79" t="n">
        <v>2</v>
      </c>
      <c r="I79" t="inlineStr">
        <is>
          <t>400001</t>
        </is>
      </c>
      <c r="J79" t="inlineStr">
        <is>
          <t>ТСЭМ Московской обл., 400001, приказ Минстроя России №675/пр от 28.02.2017 № 264/пр</t>
        </is>
      </c>
      <c r="K79" t="inlineStr">
        <is>
          <t>Автомобили бортовые, грузоподъемность до 5 т</t>
        </is>
      </c>
      <c r="L79" t="n">
        <v>1368</v>
      </c>
      <c r="N79" t="n">
        <v>1011</v>
      </c>
      <c r="O79" t="inlineStr">
        <is>
          <t>маш.-ч</t>
        </is>
      </c>
      <c r="P79" t="inlineStr">
        <is>
          <t>маш.-ч</t>
        </is>
      </c>
      <c r="Q79" t="n">
        <v>1</v>
      </c>
      <c r="W79" t="n">
        <v>0</v>
      </c>
      <c r="X79" t="n">
        <v>1230759911</v>
      </c>
      <c r="Y79">
        <f>AT79</f>
        <v/>
      </c>
      <c r="AA79" t="n">
        <v>0</v>
      </c>
      <c r="AB79" t="n">
        <v>2177.51</v>
      </c>
      <c r="AC79" t="n">
        <v>606.1</v>
      </c>
      <c r="AD79" t="n">
        <v>0</v>
      </c>
      <c r="AE79" t="n">
        <v>0</v>
      </c>
      <c r="AF79" t="n">
        <v>87.17</v>
      </c>
      <c r="AG79" t="n">
        <v>11.6</v>
      </c>
      <c r="AH79" t="n">
        <v>0</v>
      </c>
      <c r="AI79" t="n">
        <v>1</v>
      </c>
      <c r="AJ79" t="n">
        <v>24.98</v>
      </c>
      <c r="AK79" t="n">
        <v>52.25</v>
      </c>
      <c r="AL79" t="n">
        <v>1</v>
      </c>
      <c r="AM79" t="n">
        <v>2</v>
      </c>
      <c r="AN79" t="n">
        <v>0</v>
      </c>
      <c r="AO79" t="n">
        <v>1</v>
      </c>
      <c r="AP79" t="n">
        <v>1</v>
      </c>
      <c r="AQ79" t="n">
        <v>0</v>
      </c>
      <c r="AR79" t="n">
        <v>0</v>
      </c>
      <c r="AS79" t="inlineStr"/>
      <c r="AT79" t="n">
        <v>0.01</v>
      </c>
      <c r="AU79" t="inlineStr"/>
      <c r="AV79" t="n">
        <v>0</v>
      </c>
      <c r="AW79" t="n">
        <v>2</v>
      </c>
      <c r="AX79" t="n">
        <v>78869611</v>
      </c>
      <c r="AY79" t="n">
        <v>1</v>
      </c>
      <c r="AZ79" t="n">
        <v>0</v>
      </c>
      <c r="BA79" t="n">
        <v>75</v>
      </c>
      <c r="BB79" t="n">
        <v>0</v>
      </c>
      <c r="BC79" t="n">
        <v>0</v>
      </c>
      <c r="BD79" t="n">
        <v>0</v>
      </c>
      <c r="BE79" t="n">
        <v>0</v>
      </c>
      <c r="BF79" t="n">
        <v>0</v>
      </c>
      <c r="BG79" t="n">
        <v>0</v>
      </c>
      <c r="BH79" t="n">
        <v>0</v>
      </c>
      <c r="BI79" t="n">
        <v>0</v>
      </c>
      <c r="BJ79" t="n">
        <v>0</v>
      </c>
      <c r="BK79" t="n">
        <v>0</v>
      </c>
      <c r="BL79" t="n">
        <v>0</v>
      </c>
      <c r="BM79" t="n">
        <v>0</v>
      </c>
      <c r="BN79" t="n">
        <v>0</v>
      </c>
      <c r="BO79" t="n">
        <v>0</v>
      </c>
      <c r="BP79" t="n">
        <v>0</v>
      </c>
      <c r="BQ79" t="n">
        <v>0</v>
      </c>
      <c r="BR79" t="n">
        <v>0</v>
      </c>
      <c r="BS79" t="n">
        <v>0</v>
      </c>
      <c r="BT79" t="n">
        <v>0</v>
      </c>
      <c r="BU79" t="n">
        <v>0</v>
      </c>
      <c r="BV79" t="n">
        <v>0</v>
      </c>
      <c r="BW79" t="n">
        <v>0</v>
      </c>
      <c r="CV79" t="n">
        <v>0</v>
      </c>
      <c r="CW79">
        <f>ROUND(Y79*Source!I159*DO79,7)</f>
        <v/>
      </c>
      <c r="CX79">
        <f>ROUND(Y79*Source!I159,7)</f>
        <v/>
      </c>
      <c r="CY79">
        <f>AB79</f>
        <v/>
      </c>
      <c r="CZ79">
        <f>AF79</f>
        <v/>
      </c>
      <c r="DA79">
        <f>AJ79</f>
        <v/>
      </c>
      <c r="DB79">
        <f>ROUND(ROUND(AT79*CZ79,2),2)</f>
        <v/>
      </c>
      <c r="DC79">
        <f>ROUND(ROUND(AT79*AG79,2),2)</f>
        <v/>
      </c>
      <c r="DD79" t="inlineStr"/>
      <c r="DE79" t="inlineStr"/>
      <c r="DF79">
        <f>ROUND(ROUND(AE79,0)*CX79,0)</f>
        <v/>
      </c>
      <c r="DG79">
        <f>ROUND(ROUND(AF79*AJ79,0)*CX79,0)</f>
        <v/>
      </c>
      <c r="DH79">
        <f>ROUND(ROUND(AG79*AK79,0)*CX79,0)</f>
        <v/>
      </c>
      <c r="DI79">
        <f>ROUND(ROUND(AH79,0)*CX79,0)</f>
        <v/>
      </c>
      <c r="DJ79">
        <f>DG79</f>
        <v/>
      </c>
      <c r="DK79" t="n">
        <v>0</v>
      </c>
      <c r="DL79" t="inlineStr"/>
      <c r="DM79" t="n">
        <v>0</v>
      </c>
      <c r="DN79" t="inlineStr"/>
      <c r="DO79" t="n">
        <v>0</v>
      </c>
    </row>
    <row r="80">
      <c r="A80">
        <f>ROW(Source!A159)</f>
        <v/>
      </c>
      <c r="B80" t="n">
        <v>78869116</v>
      </c>
      <c r="C80" t="n">
        <v>78869604</v>
      </c>
      <c r="D80" t="n">
        <v>29110139</v>
      </c>
      <c r="E80" t="n">
        <v>1</v>
      </c>
      <c r="F80" t="n">
        <v>1</v>
      </c>
      <c r="G80" t="n">
        <v>1</v>
      </c>
      <c r="H80" t="n">
        <v>3</v>
      </c>
      <c r="I80" t="inlineStr">
        <is>
          <t>101-1703</t>
        </is>
      </c>
      <c r="J80" t="inlineStr">
        <is>
          <t>ТССЦ Московской обл., 101-1703, приказ Минстроя России №675/пр от 28.02.2017 № 254/пр</t>
        </is>
      </c>
      <c r="K80" t="inlineStr">
        <is>
          <t>Прокладки резиновые (пластина техническая прессованная)</t>
        </is>
      </c>
      <c r="L80" t="n">
        <v>1346</v>
      </c>
      <c r="N80" t="n">
        <v>1009</v>
      </c>
      <c r="O80" t="inlineStr">
        <is>
          <t>кг</t>
        </is>
      </c>
      <c r="P80" t="inlineStr">
        <is>
          <t>кг</t>
        </is>
      </c>
      <c r="Q80" t="n">
        <v>1</v>
      </c>
      <c r="W80" t="n">
        <v>0</v>
      </c>
      <c r="X80" t="n">
        <v>-1947909329</v>
      </c>
      <c r="Y80">
        <f>AT80</f>
        <v/>
      </c>
      <c r="AA80" t="n">
        <v>341.04</v>
      </c>
      <c r="AB80" t="n">
        <v>0</v>
      </c>
      <c r="AC80" t="n">
        <v>0</v>
      </c>
      <c r="AD80" t="n">
        <v>0</v>
      </c>
      <c r="AE80" t="n">
        <v>23.09</v>
      </c>
      <c r="AF80" t="n">
        <v>0</v>
      </c>
      <c r="AG80" t="n">
        <v>0</v>
      </c>
      <c r="AH80" t="n">
        <v>0</v>
      </c>
      <c r="AI80" t="n">
        <v>14.77</v>
      </c>
      <c r="AJ80" t="n">
        <v>1</v>
      </c>
      <c r="AK80" t="n">
        <v>1</v>
      </c>
      <c r="AL80" t="n">
        <v>1</v>
      </c>
      <c r="AM80" t="n">
        <v>2</v>
      </c>
      <c r="AN80" t="n">
        <v>0</v>
      </c>
      <c r="AO80" t="n">
        <v>1</v>
      </c>
      <c r="AP80" t="n">
        <v>1</v>
      </c>
      <c r="AQ80" t="n">
        <v>0</v>
      </c>
      <c r="AR80" t="n">
        <v>0</v>
      </c>
      <c r="AS80" t="inlineStr"/>
      <c r="AT80" t="n">
        <v>2</v>
      </c>
      <c r="AU80" t="inlineStr"/>
      <c r="AV80" t="n">
        <v>0</v>
      </c>
      <c r="AW80" t="n">
        <v>2</v>
      </c>
      <c r="AX80" t="n">
        <v>78869612</v>
      </c>
      <c r="AY80" t="n">
        <v>1</v>
      </c>
      <c r="AZ80" t="n">
        <v>0</v>
      </c>
      <c r="BA80" t="n">
        <v>76</v>
      </c>
      <c r="BB80" t="n">
        <v>0</v>
      </c>
      <c r="BC80" t="n">
        <v>0</v>
      </c>
      <c r="BD80" t="n">
        <v>0</v>
      </c>
      <c r="BE80" t="n">
        <v>0</v>
      </c>
      <c r="BF80" t="n">
        <v>0</v>
      </c>
      <c r="BG80" t="n">
        <v>0</v>
      </c>
      <c r="BH80" t="n">
        <v>0</v>
      </c>
      <c r="BI80" t="n">
        <v>0</v>
      </c>
      <c r="BJ80" t="n">
        <v>0</v>
      </c>
      <c r="BK80" t="n">
        <v>0</v>
      </c>
      <c r="BL80" t="n">
        <v>0</v>
      </c>
      <c r="BM80" t="n">
        <v>0</v>
      </c>
      <c r="BN80" t="n">
        <v>0</v>
      </c>
      <c r="BO80" t="n">
        <v>0</v>
      </c>
      <c r="BP80" t="n">
        <v>0</v>
      </c>
      <c r="BQ80" t="n">
        <v>0</v>
      </c>
      <c r="BR80" t="n">
        <v>0</v>
      </c>
      <c r="BS80" t="n">
        <v>0</v>
      </c>
      <c r="BT80" t="n">
        <v>0</v>
      </c>
      <c r="BU80" t="n">
        <v>0</v>
      </c>
      <c r="BV80" t="n">
        <v>0</v>
      </c>
      <c r="BW80" t="n">
        <v>0</v>
      </c>
      <c r="CV80" t="n">
        <v>0</v>
      </c>
      <c r="CW80" t="n">
        <v>0</v>
      </c>
      <c r="CX80">
        <f>ROUND(Y80*Source!I159,7)</f>
        <v/>
      </c>
      <c r="CY80">
        <f>AA80</f>
        <v/>
      </c>
      <c r="CZ80">
        <f>AE80</f>
        <v/>
      </c>
      <c r="DA80">
        <f>AI80</f>
        <v/>
      </c>
      <c r="DB80">
        <f>ROUND(ROUND(AT80*CZ80,2),2)</f>
        <v/>
      </c>
      <c r="DC80">
        <f>ROUND(ROUND(AT80*AG80,2),2)</f>
        <v/>
      </c>
      <c r="DD80" t="inlineStr"/>
      <c r="DE80" t="inlineStr"/>
      <c r="DF80">
        <f>ROUND(ROUND(AE80*AI80,0)*CX80,0)</f>
        <v/>
      </c>
      <c r="DG80">
        <f>ROUND(ROUND(AF80,0)*CX80,0)</f>
        <v/>
      </c>
      <c r="DH80">
        <f>ROUND(ROUND(AG80,0)*CX80,0)</f>
        <v/>
      </c>
      <c r="DI80">
        <f>ROUND(ROUND(AH80,0)*CX80,0)</f>
        <v/>
      </c>
      <c r="DJ80">
        <f>DF80</f>
        <v/>
      </c>
      <c r="DK80" t="n">
        <v>0</v>
      </c>
      <c r="DL80" t="inlineStr"/>
      <c r="DM80" t="n">
        <v>0</v>
      </c>
      <c r="DN80" t="inlineStr"/>
      <c r="DO80" t="n">
        <v>0</v>
      </c>
    </row>
    <row r="81">
      <c r="A81">
        <f>ROW(Source!A159)</f>
        <v/>
      </c>
      <c r="B81" t="n">
        <v>78869116</v>
      </c>
      <c r="C81" t="n">
        <v>78869604</v>
      </c>
      <c r="D81" t="n">
        <v>29114240</v>
      </c>
      <c r="E81" t="n">
        <v>1</v>
      </c>
      <c r="F81" t="n">
        <v>1</v>
      </c>
      <c r="G81" t="n">
        <v>1</v>
      </c>
      <c r="H81" t="n">
        <v>3</v>
      </c>
      <c r="I81" t="inlineStr">
        <is>
          <t>101-2576</t>
        </is>
      </c>
      <c r="J81" t="inlineStr">
        <is>
          <t>ТССЦ Московской обл., 101-2576, приказ Минстроя России №675/пр от 28.02.2017 № 254/пр</t>
        </is>
      </c>
      <c r="K81" t="inlineStr">
        <is>
          <t>Болты с гайками и шайбами для санитарно-технических работ диаметром 16 мм</t>
        </is>
      </c>
      <c r="L81" t="n">
        <v>1348</v>
      </c>
      <c r="N81" t="n">
        <v>1009</v>
      </c>
      <c r="O81" t="inlineStr">
        <is>
          <t>т</t>
        </is>
      </c>
      <c r="P81" t="inlineStr">
        <is>
          <t>т</t>
        </is>
      </c>
      <c r="Q81" t="n">
        <v>1000</v>
      </c>
      <c r="W81" t="n">
        <v>0</v>
      </c>
      <c r="X81" t="n">
        <v>-1701539228</v>
      </c>
      <c r="Y81">
        <f>AT81</f>
        <v/>
      </c>
      <c r="AA81" t="n">
        <v>145037.4</v>
      </c>
      <c r="AB81" t="n">
        <v>0</v>
      </c>
      <c r="AC81" t="n">
        <v>0</v>
      </c>
      <c r="AD81" t="n">
        <v>0</v>
      </c>
      <c r="AE81" t="n">
        <v>14830</v>
      </c>
      <c r="AF81" t="n">
        <v>0</v>
      </c>
      <c r="AG81" t="n">
        <v>0</v>
      </c>
      <c r="AH81" t="n">
        <v>0</v>
      </c>
      <c r="AI81" t="n">
        <v>9.779999999999999</v>
      </c>
      <c r="AJ81" t="n">
        <v>1</v>
      </c>
      <c r="AK81" t="n">
        <v>1</v>
      </c>
      <c r="AL81" t="n">
        <v>1</v>
      </c>
      <c r="AM81" t="n">
        <v>2</v>
      </c>
      <c r="AN81" t="n">
        <v>0</v>
      </c>
      <c r="AO81" t="n">
        <v>1</v>
      </c>
      <c r="AP81" t="n">
        <v>1</v>
      </c>
      <c r="AQ81" t="n">
        <v>0</v>
      </c>
      <c r="AR81" t="n">
        <v>0</v>
      </c>
      <c r="AS81" t="inlineStr"/>
      <c r="AT81" t="n">
        <v>0.005</v>
      </c>
      <c r="AU81" t="inlineStr"/>
      <c r="AV81" t="n">
        <v>0</v>
      </c>
      <c r="AW81" t="n">
        <v>2</v>
      </c>
      <c r="AX81" t="n">
        <v>78869613</v>
      </c>
      <c r="AY81" t="n">
        <v>1</v>
      </c>
      <c r="AZ81" t="n">
        <v>0</v>
      </c>
      <c r="BA81" t="n">
        <v>77</v>
      </c>
      <c r="BB81" t="n">
        <v>0</v>
      </c>
      <c r="BC81" t="n">
        <v>0</v>
      </c>
      <c r="BD81" t="n">
        <v>0</v>
      </c>
      <c r="BE81" t="n">
        <v>0</v>
      </c>
      <c r="BF81" t="n">
        <v>0</v>
      </c>
      <c r="BG81" t="n">
        <v>0</v>
      </c>
      <c r="BH81" t="n">
        <v>0</v>
      </c>
      <c r="BI81" t="n">
        <v>0</v>
      </c>
      <c r="BJ81" t="n">
        <v>0</v>
      </c>
      <c r="BK81" t="n">
        <v>0</v>
      </c>
      <c r="BL81" t="n">
        <v>0</v>
      </c>
      <c r="BM81" t="n">
        <v>0</v>
      </c>
      <c r="BN81" t="n">
        <v>0</v>
      </c>
      <c r="BO81" t="n">
        <v>0</v>
      </c>
      <c r="BP81" t="n">
        <v>0</v>
      </c>
      <c r="BQ81" t="n">
        <v>0</v>
      </c>
      <c r="BR81" t="n">
        <v>0</v>
      </c>
      <c r="BS81" t="n">
        <v>0</v>
      </c>
      <c r="BT81" t="n">
        <v>0</v>
      </c>
      <c r="BU81" t="n">
        <v>0</v>
      </c>
      <c r="BV81" t="n">
        <v>0</v>
      </c>
      <c r="BW81" t="n">
        <v>0</v>
      </c>
      <c r="CV81" t="n">
        <v>0</v>
      </c>
      <c r="CW81" t="n">
        <v>0</v>
      </c>
      <c r="CX81">
        <f>ROUND(Y81*Source!I159,7)</f>
        <v/>
      </c>
      <c r="CY81">
        <f>AA81</f>
        <v/>
      </c>
      <c r="CZ81">
        <f>AE81</f>
        <v/>
      </c>
      <c r="DA81">
        <f>AI81</f>
        <v/>
      </c>
      <c r="DB81">
        <f>ROUND(ROUND(AT81*CZ81,2),2)</f>
        <v/>
      </c>
      <c r="DC81">
        <f>ROUND(ROUND(AT81*AG81,2),2)</f>
        <v/>
      </c>
      <c r="DD81" t="inlineStr"/>
      <c r="DE81" t="inlineStr"/>
      <c r="DF81">
        <f>ROUND(ROUND(AE81*AI81,0)*CX81,0)</f>
        <v/>
      </c>
      <c r="DG81">
        <f>ROUND(ROUND(AF81,0)*CX81,0)</f>
        <v/>
      </c>
      <c r="DH81">
        <f>ROUND(ROUND(AG81,0)*CX81,0)</f>
        <v/>
      </c>
      <c r="DI81">
        <f>ROUND(ROUND(AH81,0)*CX81,0)</f>
        <v/>
      </c>
      <c r="DJ81">
        <f>DF81</f>
        <v/>
      </c>
      <c r="DK81" t="n">
        <v>0</v>
      </c>
      <c r="DL81" t="inlineStr"/>
      <c r="DM81" t="n">
        <v>0</v>
      </c>
      <c r="DN81" t="inlineStr"/>
      <c r="DO81" t="n">
        <v>0</v>
      </c>
    </row>
    <row r="82">
      <c r="A82">
        <f>ROW(Source!A159)</f>
        <v/>
      </c>
      <c r="B82" t="n">
        <v>78869116</v>
      </c>
      <c r="C82" t="n">
        <v>78869604</v>
      </c>
      <c r="D82" t="n">
        <v>29150040</v>
      </c>
      <c r="E82" t="n">
        <v>1</v>
      </c>
      <c r="F82" t="n">
        <v>1</v>
      </c>
      <c r="G82" t="n">
        <v>1</v>
      </c>
      <c r="H82" t="n">
        <v>3</v>
      </c>
      <c r="I82" t="inlineStr">
        <is>
          <t>411-0001</t>
        </is>
      </c>
      <c r="J82" t="inlineStr">
        <is>
          <t>ТССЦ Московской обл., 411-0001, приказ Минстроя России №675/пр от 28.02.2017 № 257/пр</t>
        </is>
      </c>
      <c r="K82" t="inlineStr">
        <is>
          <t>Вода</t>
        </is>
      </c>
      <c r="L82" t="n">
        <v>1339</v>
      </c>
      <c r="N82" t="n">
        <v>1007</v>
      </c>
      <c r="O82" t="inlineStr">
        <is>
          <t>м3</t>
        </is>
      </c>
      <c r="P82" t="inlineStr">
        <is>
          <t>м3</t>
        </is>
      </c>
      <c r="Q82" t="n">
        <v>1</v>
      </c>
      <c r="W82" t="n">
        <v>0</v>
      </c>
      <c r="X82" t="n">
        <v>619799737</v>
      </c>
      <c r="Y82">
        <f>AT82</f>
        <v/>
      </c>
      <c r="AA82" t="n">
        <v>31.28</v>
      </c>
      <c r="AB82" t="n">
        <v>0</v>
      </c>
      <c r="AC82" t="n">
        <v>0</v>
      </c>
      <c r="AD82" t="n">
        <v>0</v>
      </c>
      <c r="AE82" t="n">
        <v>2.44</v>
      </c>
      <c r="AF82" t="n">
        <v>0</v>
      </c>
      <c r="AG82" t="n">
        <v>0</v>
      </c>
      <c r="AH82" t="n">
        <v>0</v>
      </c>
      <c r="AI82" t="n">
        <v>12.82</v>
      </c>
      <c r="AJ82" t="n">
        <v>1</v>
      </c>
      <c r="AK82" t="n">
        <v>1</v>
      </c>
      <c r="AL82" t="n">
        <v>1</v>
      </c>
      <c r="AM82" t="n">
        <v>2</v>
      </c>
      <c r="AN82" t="n">
        <v>0</v>
      </c>
      <c r="AO82" t="n">
        <v>1</v>
      </c>
      <c r="AP82" t="n">
        <v>1</v>
      </c>
      <c r="AQ82" t="n">
        <v>0</v>
      </c>
      <c r="AR82" t="n">
        <v>0</v>
      </c>
      <c r="AS82" t="inlineStr"/>
      <c r="AT82" t="n">
        <v>7.8</v>
      </c>
      <c r="AU82" t="inlineStr"/>
      <c r="AV82" t="n">
        <v>0</v>
      </c>
      <c r="AW82" t="n">
        <v>2</v>
      </c>
      <c r="AX82" t="n">
        <v>78869614</v>
      </c>
      <c r="AY82" t="n">
        <v>1</v>
      </c>
      <c r="AZ82" t="n">
        <v>0</v>
      </c>
      <c r="BA82" t="n">
        <v>78</v>
      </c>
      <c r="BB82" t="n">
        <v>0</v>
      </c>
      <c r="BC82" t="n">
        <v>0</v>
      </c>
      <c r="BD82" t="n">
        <v>0</v>
      </c>
      <c r="BE82" t="n">
        <v>0</v>
      </c>
      <c r="BF82" t="n">
        <v>0</v>
      </c>
      <c r="BG82" t="n">
        <v>0</v>
      </c>
      <c r="BH82" t="n">
        <v>0</v>
      </c>
      <c r="BI82" t="n">
        <v>0</v>
      </c>
      <c r="BJ82" t="n">
        <v>0</v>
      </c>
      <c r="BK82" t="n">
        <v>0</v>
      </c>
      <c r="BL82" t="n">
        <v>0</v>
      </c>
      <c r="BM82" t="n">
        <v>0</v>
      </c>
      <c r="BN82" t="n">
        <v>0</v>
      </c>
      <c r="BO82" t="n">
        <v>0</v>
      </c>
      <c r="BP82" t="n">
        <v>0</v>
      </c>
      <c r="BQ82" t="n">
        <v>0</v>
      </c>
      <c r="BR82" t="n">
        <v>0</v>
      </c>
      <c r="BS82" t="n">
        <v>0</v>
      </c>
      <c r="BT82" t="n">
        <v>0</v>
      </c>
      <c r="BU82" t="n">
        <v>0</v>
      </c>
      <c r="BV82" t="n">
        <v>0</v>
      </c>
      <c r="BW82" t="n">
        <v>0</v>
      </c>
      <c r="CV82" t="n">
        <v>0</v>
      </c>
      <c r="CW82" t="n">
        <v>0</v>
      </c>
      <c r="CX82">
        <f>ROUND(Y82*Source!I159,7)</f>
        <v/>
      </c>
      <c r="CY82">
        <f>AA82</f>
        <v/>
      </c>
      <c r="CZ82">
        <f>AE82</f>
        <v/>
      </c>
      <c r="DA82">
        <f>AI82</f>
        <v/>
      </c>
      <c r="DB82">
        <f>ROUND(ROUND(AT82*CZ82,2),2)</f>
        <v/>
      </c>
      <c r="DC82">
        <f>ROUND(ROUND(AT82*AG82,2),2)</f>
        <v/>
      </c>
      <c r="DD82" t="inlineStr"/>
      <c r="DE82" t="inlineStr"/>
      <c r="DF82">
        <f>ROUND(ROUND(AE82*AI82,0)*CX82,0)</f>
        <v/>
      </c>
      <c r="DG82">
        <f>ROUND(ROUND(AF82,0)*CX82,0)</f>
        <v/>
      </c>
      <c r="DH82">
        <f>ROUND(ROUND(AG82,0)*CX82,0)</f>
        <v/>
      </c>
      <c r="DI82">
        <f>ROUND(ROUND(AH82,0)*CX82,0)</f>
        <v/>
      </c>
      <c r="DJ82">
        <f>DF82</f>
        <v/>
      </c>
      <c r="DK82" t="n">
        <v>0</v>
      </c>
      <c r="DL82" t="inlineStr"/>
      <c r="DM82" t="n">
        <v>0</v>
      </c>
      <c r="DN82" t="inlineStr"/>
      <c r="DO82" t="n">
        <v>0</v>
      </c>
    </row>
    <row r="83">
      <c r="A83">
        <f>ROW(Source!A160)</f>
        <v/>
      </c>
      <c r="B83" t="n">
        <v>78869116</v>
      </c>
      <c r="C83" t="n">
        <v>78869615</v>
      </c>
      <c r="D83" t="n">
        <v>18442827</v>
      </c>
      <c r="E83" t="n">
        <v>1</v>
      </c>
      <c r="F83" t="n">
        <v>1</v>
      </c>
      <c r="G83" t="n">
        <v>1</v>
      </c>
      <c r="H83" t="n">
        <v>1</v>
      </c>
      <c r="I83" t="inlineStr">
        <is>
          <t>1-1053-90</t>
        </is>
      </c>
      <c r="J83" t="inlineStr"/>
      <c r="K83" t="inlineStr">
        <is>
          <t>Рабочий строитель среднего разряда 5,3</t>
        </is>
      </c>
      <c r="L83" t="n">
        <v>1369</v>
      </c>
      <c r="N83" t="n">
        <v>1013</v>
      </c>
      <c r="O83" t="inlineStr">
        <is>
          <t>чел.-ч</t>
        </is>
      </c>
      <c r="P83" t="inlineStr">
        <is>
          <t>чел.-ч</t>
        </is>
      </c>
      <c r="Q83" t="n">
        <v>1</v>
      </c>
      <c r="W83" t="n">
        <v>0</v>
      </c>
      <c r="X83" t="n">
        <v>717490484</v>
      </c>
      <c r="Y83">
        <f>AT83</f>
        <v/>
      </c>
      <c r="AA83" t="n">
        <v>0</v>
      </c>
      <c r="AB83" t="n">
        <v>0</v>
      </c>
      <c r="AC83" t="n">
        <v>0</v>
      </c>
      <c r="AD83" t="n">
        <v>11.64</v>
      </c>
      <c r="AE83" t="n">
        <v>0</v>
      </c>
      <c r="AF83" t="n">
        <v>0</v>
      </c>
      <c r="AG83" t="n">
        <v>0</v>
      </c>
      <c r="AH83" t="n">
        <v>11.64</v>
      </c>
      <c r="AI83" t="n">
        <v>1</v>
      </c>
      <c r="AJ83" t="n">
        <v>1</v>
      </c>
      <c r="AK83" t="n">
        <v>1</v>
      </c>
      <c r="AL83" t="n">
        <v>1</v>
      </c>
      <c r="AM83" t="n">
        <v>-2</v>
      </c>
      <c r="AN83" t="n">
        <v>0</v>
      </c>
      <c r="AO83" t="n">
        <v>1</v>
      </c>
      <c r="AP83" t="n">
        <v>0</v>
      </c>
      <c r="AQ83" t="n">
        <v>0</v>
      </c>
      <c r="AR83" t="n">
        <v>0</v>
      </c>
      <c r="AS83" t="inlineStr"/>
      <c r="AT83" t="n">
        <v>5.01</v>
      </c>
      <c r="AU83" t="inlineStr"/>
      <c r="AV83" t="n">
        <v>1</v>
      </c>
      <c r="AW83" t="n">
        <v>2</v>
      </c>
      <c r="AX83" t="n">
        <v>78869622</v>
      </c>
      <c r="AY83" t="n">
        <v>1</v>
      </c>
      <c r="AZ83" t="n">
        <v>0</v>
      </c>
      <c r="BA83" t="n">
        <v>79</v>
      </c>
      <c r="BB83" t="n">
        <v>0</v>
      </c>
      <c r="BC83" t="n">
        <v>0</v>
      </c>
      <c r="BD83" t="n">
        <v>0</v>
      </c>
      <c r="BE83" t="n">
        <v>0</v>
      </c>
      <c r="BF83" t="n">
        <v>0</v>
      </c>
      <c r="BG83" t="n">
        <v>0</v>
      </c>
      <c r="BH83" t="n">
        <v>0</v>
      </c>
      <c r="BI83" t="n">
        <v>0</v>
      </c>
      <c r="BJ83" t="n">
        <v>0</v>
      </c>
      <c r="BK83" t="n">
        <v>0</v>
      </c>
      <c r="BL83" t="n">
        <v>0</v>
      </c>
      <c r="BM83" t="n">
        <v>0</v>
      </c>
      <c r="BN83" t="n">
        <v>0</v>
      </c>
      <c r="BO83" t="n">
        <v>0</v>
      </c>
      <c r="BP83" t="n">
        <v>0</v>
      </c>
      <c r="BQ83" t="n">
        <v>0</v>
      </c>
      <c r="BR83" t="n">
        <v>0</v>
      </c>
      <c r="BS83" t="n">
        <v>0</v>
      </c>
      <c r="BT83" t="n">
        <v>0</v>
      </c>
      <c r="BU83" t="n">
        <v>0</v>
      </c>
      <c r="BV83" t="n">
        <v>0</v>
      </c>
      <c r="BW83" t="n">
        <v>0</v>
      </c>
      <c r="CU83">
        <f>ROUND(AT83*Source!I160*AH83*AL83,0)</f>
        <v/>
      </c>
      <c r="CV83">
        <f>ROUND(Y83*Source!I160,7)</f>
        <v/>
      </c>
      <c r="CW83" t="n">
        <v>0</v>
      </c>
      <c r="CX83">
        <f>ROUND(Y83*Source!I160,7)</f>
        <v/>
      </c>
      <c r="CY83">
        <f>AD83</f>
        <v/>
      </c>
      <c r="CZ83">
        <f>AH83</f>
        <v/>
      </c>
      <c r="DA83">
        <f>AL83</f>
        <v/>
      </c>
      <c r="DB83">
        <f>ROUND(ROUND(AT83*CZ83,2),2)</f>
        <v/>
      </c>
      <c r="DC83">
        <f>ROUND(ROUND(AT83*AG83,2),2)</f>
        <v/>
      </c>
      <c r="DD83" t="inlineStr"/>
      <c r="DE83" t="inlineStr"/>
      <c r="DF83">
        <f>ROUND(ROUND(AE83,0)*CX83,0)</f>
        <v/>
      </c>
      <c r="DG83">
        <f>ROUND(ROUND(AF83,0)*CX83,0)</f>
        <v/>
      </c>
      <c r="DH83">
        <f>ROUND(ROUND(AG83,0)*CX83,0)</f>
        <v/>
      </c>
      <c r="DI83">
        <f>ROUND(ROUND(AH83,0)*CX83,0)</f>
        <v/>
      </c>
      <c r="DJ83">
        <f>DI83</f>
        <v/>
      </c>
      <c r="DK83" t="n">
        <v>0</v>
      </c>
      <c r="DL83" t="inlineStr"/>
      <c r="DM83" t="n">
        <v>0</v>
      </c>
      <c r="DN83" t="inlineStr"/>
      <c r="DO83" t="n">
        <v>0</v>
      </c>
    </row>
    <row r="84">
      <c r="A84">
        <f>ROW(Source!A160)</f>
        <v/>
      </c>
      <c r="B84" t="n">
        <v>78869116</v>
      </c>
      <c r="C84" t="n">
        <v>78869615</v>
      </c>
      <c r="D84" t="n">
        <v>29172703</v>
      </c>
      <c r="E84" t="n">
        <v>1</v>
      </c>
      <c r="F84" t="n">
        <v>1</v>
      </c>
      <c r="G84" t="n">
        <v>1</v>
      </c>
      <c r="H84" t="n">
        <v>2</v>
      </c>
      <c r="I84" t="inlineStr">
        <is>
          <t>042900</t>
        </is>
      </c>
      <c r="J84" t="inlineStr">
        <is>
          <t>ТСЭМ Московской обл., 042900, приказ Минстроя России №675/пр от 28.02.2017 № 264/пр</t>
        </is>
      </c>
      <c r="K8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4" t="n">
        <v>1368</v>
      </c>
      <c r="N84" t="n">
        <v>1011</v>
      </c>
      <c r="O84" t="inlineStr">
        <is>
          <t>маш.-ч</t>
        </is>
      </c>
      <c r="P84" t="inlineStr">
        <is>
          <t>маш.-ч</t>
        </is>
      </c>
      <c r="Q84" t="n">
        <v>1</v>
      </c>
      <c r="W84" t="n">
        <v>0</v>
      </c>
      <c r="X84" t="n">
        <v>1695838894</v>
      </c>
      <c r="Y84">
        <f>AT84</f>
        <v/>
      </c>
      <c r="AA84" t="n">
        <v>0</v>
      </c>
      <c r="AB84" t="n">
        <v>177.13</v>
      </c>
      <c r="AC84" t="n">
        <v>0</v>
      </c>
      <c r="AD84" t="n">
        <v>0</v>
      </c>
      <c r="AE84" t="n">
        <v>0</v>
      </c>
      <c r="AF84" t="n">
        <v>29.67</v>
      </c>
      <c r="AG84" t="n">
        <v>0</v>
      </c>
      <c r="AH84" t="n">
        <v>0</v>
      </c>
      <c r="AI84" t="n">
        <v>1</v>
      </c>
      <c r="AJ84" t="n">
        <v>5.97</v>
      </c>
      <c r="AK84" t="n">
        <v>52.25</v>
      </c>
      <c r="AL84" t="n">
        <v>1</v>
      </c>
      <c r="AM84" t="n">
        <v>2</v>
      </c>
      <c r="AN84" t="n">
        <v>0</v>
      </c>
      <c r="AO84" t="n">
        <v>1</v>
      </c>
      <c r="AP84" t="n">
        <v>0</v>
      </c>
      <c r="AQ84" t="n">
        <v>0</v>
      </c>
      <c r="AR84" t="n">
        <v>0</v>
      </c>
      <c r="AS84" t="inlineStr"/>
      <c r="AT84" t="n">
        <v>1.5</v>
      </c>
      <c r="AU84" t="inlineStr"/>
      <c r="AV84" t="n">
        <v>0</v>
      </c>
      <c r="AW84" t="n">
        <v>2</v>
      </c>
      <c r="AX84" t="n">
        <v>78869623</v>
      </c>
      <c r="AY84" t="n">
        <v>1</v>
      </c>
      <c r="AZ84" t="n">
        <v>0</v>
      </c>
      <c r="BA84" t="n">
        <v>80</v>
      </c>
      <c r="BB84" t="n">
        <v>0</v>
      </c>
      <c r="BC84" t="n">
        <v>0</v>
      </c>
      <c r="BD84" t="n">
        <v>0</v>
      </c>
      <c r="BE84" t="n">
        <v>0</v>
      </c>
      <c r="BF84" t="n">
        <v>0</v>
      </c>
      <c r="BG84" t="n">
        <v>0</v>
      </c>
      <c r="BH84" t="n">
        <v>0</v>
      </c>
      <c r="BI84" t="n">
        <v>0</v>
      </c>
      <c r="BJ84" t="n">
        <v>0</v>
      </c>
      <c r="BK84" t="n">
        <v>0</v>
      </c>
      <c r="BL84" t="n">
        <v>0</v>
      </c>
      <c r="BM84" t="n">
        <v>0</v>
      </c>
      <c r="BN84" t="n">
        <v>0</v>
      </c>
      <c r="BO84" t="n">
        <v>0</v>
      </c>
      <c r="BP84" t="n">
        <v>0</v>
      </c>
      <c r="BQ84" t="n">
        <v>0</v>
      </c>
      <c r="BR84" t="n">
        <v>0</v>
      </c>
      <c r="BS84" t="n">
        <v>0</v>
      </c>
      <c r="BT84" t="n">
        <v>0</v>
      </c>
      <c r="BU84" t="n">
        <v>0</v>
      </c>
      <c r="BV84" t="n">
        <v>0</v>
      </c>
      <c r="BW84" t="n">
        <v>0</v>
      </c>
      <c r="CV84" t="n">
        <v>0</v>
      </c>
      <c r="CW84">
        <f>ROUND(Y84*Source!I160*DO84,7)</f>
        <v/>
      </c>
      <c r="CX84">
        <f>ROUND(Y84*Source!I160,7)</f>
        <v/>
      </c>
      <c r="CY84">
        <f>AB84</f>
        <v/>
      </c>
      <c r="CZ84">
        <f>AF84</f>
        <v/>
      </c>
      <c r="DA84">
        <f>AJ84</f>
        <v/>
      </c>
      <c r="DB84">
        <f>ROUND(ROUND(AT84*CZ84,2),2)</f>
        <v/>
      </c>
      <c r="DC84">
        <f>ROUND(ROUND(AT84*AG84,2),2)</f>
        <v/>
      </c>
      <c r="DD84" t="inlineStr"/>
      <c r="DE84" t="inlineStr"/>
      <c r="DF84">
        <f>ROUND(ROUND(AE84,0)*CX84,0)</f>
        <v/>
      </c>
      <c r="DG84">
        <f>ROUND(ROUND(AF84*AJ84,0)*CX84,0)</f>
        <v/>
      </c>
      <c r="DH84">
        <f>ROUND(ROUND(AG84*AK84,0)*CX84,0)</f>
        <v/>
      </c>
      <c r="DI84">
        <f>ROUND(ROUND(AH84,0)*CX84,0)</f>
        <v/>
      </c>
      <c r="DJ84">
        <f>DG84</f>
        <v/>
      </c>
      <c r="DK84" t="n">
        <v>0</v>
      </c>
      <c r="DL84" t="inlineStr"/>
      <c r="DM84" t="n">
        <v>0</v>
      </c>
      <c r="DN84" t="inlineStr"/>
      <c r="DO84" t="n">
        <v>0</v>
      </c>
    </row>
    <row r="85">
      <c r="A85">
        <f>ROW(Source!A160)</f>
        <v/>
      </c>
      <c r="B85" t="n">
        <v>78869116</v>
      </c>
      <c r="C85" t="n">
        <v>78869615</v>
      </c>
      <c r="D85" t="n">
        <v>29110398</v>
      </c>
      <c r="E85" t="n">
        <v>1</v>
      </c>
      <c r="F85" t="n">
        <v>1</v>
      </c>
      <c r="G85" t="n">
        <v>1</v>
      </c>
      <c r="H85" t="n">
        <v>3</v>
      </c>
      <c r="I85" t="inlineStr">
        <is>
          <t>101-0388</t>
        </is>
      </c>
      <c r="J85" t="inlineStr">
        <is>
          <t>ТССЦ Московской обл., 101-0388, приказ Минстроя России №675/пр от 28.02.2017 № 254/пр</t>
        </is>
      </c>
      <c r="K85" t="inlineStr">
        <is>
          <t>Краски масляные земляные марки МА-0115 мумия, сурик железный</t>
        </is>
      </c>
      <c r="L85" t="n">
        <v>1348</v>
      </c>
      <c r="N85" t="n">
        <v>1009</v>
      </c>
      <c r="O85" t="inlineStr">
        <is>
          <t>т</t>
        </is>
      </c>
      <c r="P85" t="inlineStr">
        <is>
          <t>т</t>
        </is>
      </c>
      <c r="Q85" t="n">
        <v>1000</v>
      </c>
      <c r="W85" t="n">
        <v>0</v>
      </c>
      <c r="X85" t="n">
        <v>1625292450</v>
      </c>
      <c r="Y85">
        <f>AT85</f>
        <v/>
      </c>
      <c r="AA85" t="n">
        <v>76804.47</v>
      </c>
      <c r="AB85" t="n">
        <v>0</v>
      </c>
      <c r="AC85" t="n">
        <v>0</v>
      </c>
      <c r="AD85" t="n">
        <v>0</v>
      </c>
      <c r="AE85" t="n">
        <v>15118.99</v>
      </c>
      <c r="AF85" t="n">
        <v>0</v>
      </c>
      <c r="AG85" t="n">
        <v>0</v>
      </c>
      <c r="AH85" t="n">
        <v>0</v>
      </c>
      <c r="AI85" t="n">
        <v>5.08</v>
      </c>
      <c r="AJ85" t="n">
        <v>1</v>
      </c>
      <c r="AK85" t="n">
        <v>1</v>
      </c>
      <c r="AL85" t="n">
        <v>1</v>
      </c>
      <c r="AM85" t="n">
        <v>2</v>
      </c>
      <c r="AN85" t="n">
        <v>0</v>
      </c>
      <c r="AO85" t="n">
        <v>1</v>
      </c>
      <c r="AP85" t="n">
        <v>0</v>
      </c>
      <c r="AQ85" t="n">
        <v>0</v>
      </c>
      <c r="AR85" t="n">
        <v>0</v>
      </c>
      <c r="AS85" t="inlineStr"/>
      <c r="AT85" t="n">
        <v>5e-05</v>
      </c>
      <c r="AU85" t="inlineStr"/>
      <c r="AV85" t="n">
        <v>0</v>
      </c>
      <c r="AW85" t="n">
        <v>2</v>
      </c>
      <c r="AX85" t="n">
        <v>78869624</v>
      </c>
      <c r="AY85" t="n">
        <v>1</v>
      </c>
      <c r="AZ85" t="n">
        <v>0</v>
      </c>
      <c r="BA85" t="n">
        <v>81</v>
      </c>
      <c r="BB85" t="n">
        <v>0</v>
      </c>
      <c r="BC85" t="n">
        <v>0</v>
      </c>
      <c r="BD85" t="n">
        <v>0</v>
      </c>
      <c r="BE85" t="n">
        <v>0</v>
      </c>
      <c r="BF85" t="n">
        <v>0</v>
      </c>
      <c r="BG85" t="n">
        <v>0</v>
      </c>
      <c r="BH85" t="n">
        <v>0</v>
      </c>
      <c r="BI85" t="n">
        <v>0</v>
      </c>
      <c r="BJ85" t="n">
        <v>0</v>
      </c>
      <c r="BK85" t="n">
        <v>0</v>
      </c>
      <c r="BL85" t="n">
        <v>0</v>
      </c>
      <c r="BM85" t="n">
        <v>0</v>
      </c>
      <c r="BN85" t="n">
        <v>0</v>
      </c>
      <c r="BO85" t="n">
        <v>0</v>
      </c>
      <c r="BP85" t="n">
        <v>0</v>
      </c>
      <c r="BQ85" t="n">
        <v>0</v>
      </c>
      <c r="BR85" t="n">
        <v>0</v>
      </c>
      <c r="BS85" t="n">
        <v>0</v>
      </c>
      <c r="BT85" t="n">
        <v>0</v>
      </c>
      <c r="BU85" t="n">
        <v>0</v>
      </c>
      <c r="BV85" t="n">
        <v>0</v>
      </c>
      <c r="BW85" t="n">
        <v>0</v>
      </c>
      <c r="CV85" t="n">
        <v>0</v>
      </c>
      <c r="CW85" t="n">
        <v>0</v>
      </c>
      <c r="CX85">
        <f>ROUND(Y85*Source!I160,7)</f>
        <v/>
      </c>
      <c r="CY85">
        <f>AA85</f>
        <v/>
      </c>
      <c r="CZ85">
        <f>AE85</f>
        <v/>
      </c>
      <c r="DA85">
        <f>AI85</f>
        <v/>
      </c>
      <c r="DB85">
        <f>ROUND(ROUND(AT85*CZ85,2),2)</f>
        <v/>
      </c>
      <c r="DC85">
        <f>ROUND(ROUND(AT85*AG85,2),2)</f>
        <v/>
      </c>
      <c r="DD85" t="inlineStr"/>
      <c r="DE85" t="inlineStr"/>
      <c r="DF85">
        <f>ROUND(ROUND(AE85*AI85,0)*CX85,0)</f>
        <v/>
      </c>
      <c r="DG85">
        <f>ROUND(ROUND(AF85,0)*CX85,0)</f>
        <v/>
      </c>
      <c r="DH85">
        <f>ROUND(ROUND(AG85,0)*CX85,0)</f>
        <v/>
      </c>
      <c r="DI85">
        <f>ROUND(ROUND(AH85,0)*CX85,0)</f>
        <v/>
      </c>
      <c r="DJ85">
        <f>DF85</f>
        <v/>
      </c>
      <c r="DK85" t="n">
        <v>0</v>
      </c>
      <c r="DL85" t="inlineStr"/>
      <c r="DM85" t="n">
        <v>0</v>
      </c>
      <c r="DN85" t="inlineStr"/>
      <c r="DO85" t="n">
        <v>0</v>
      </c>
    </row>
    <row r="86">
      <c r="A86">
        <f>ROW(Source!A160)</f>
        <v/>
      </c>
      <c r="B86" t="n">
        <v>78869116</v>
      </c>
      <c r="C86" t="n">
        <v>78869615</v>
      </c>
      <c r="D86" t="n">
        <v>29110573</v>
      </c>
      <c r="E86" t="n">
        <v>1</v>
      </c>
      <c r="F86" t="n">
        <v>1</v>
      </c>
      <c r="G86" t="n">
        <v>1</v>
      </c>
      <c r="H86" t="n">
        <v>3</v>
      </c>
      <c r="I86" t="inlineStr">
        <is>
          <t>101-0628</t>
        </is>
      </c>
      <c r="J86" t="inlineStr">
        <is>
          <t>ТССЦ Московской обл., 101-0628, приказ Минстроя России №675/пр от 28.02.2017 № 254/пр</t>
        </is>
      </c>
      <c r="K86" t="inlineStr">
        <is>
          <t>Олифа комбинированная, марки К-3</t>
        </is>
      </c>
      <c r="L86" t="n">
        <v>1348</v>
      </c>
      <c r="N86" t="n">
        <v>1009</v>
      </c>
      <c r="O86" t="inlineStr">
        <is>
          <t>т</t>
        </is>
      </c>
      <c r="P86" t="inlineStr">
        <is>
          <t>т</t>
        </is>
      </c>
      <c r="Q86" t="n">
        <v>1000</v>
      </c>
      <c r="W86" t="n">
        <v>0</v>
      </c>
      <c r="X86" t="n">
        <v>24062879</v>
      </c>
      <c r="Y86">
        <f>AT86</f>
        <v/>
      </c>
      <c r="AA86" t="n">
        <v>87631.5</v>
      </c>
      <c r="AB86" t="n">
        <v>0</v>
      </c>
      <c r="AC86" t="n">
        <v>0</v>
      </c>
      <c r="AD86" t="n">
        <v>0</v>
      </c>
      <c r="AE86" t="n">
        <v>16950</v>
      </c>
      <c r="AF86" t="n">
        <v>0</v>
      </c>
      <c r="AG86" t="n">
        <v>0</v>
      </c>
      <c r="AH86" t="n">
        <v>0</v>
      </c>
      <c r="AI86" t="n">
        <v>5.17</v>
      </c>
      <c r="AJ86" t="n">
        <v>1</v>
      </c>
      <c r="AK86" t="n">
        <v>1</v>
      </c>
      <c r="AL86" t="n">
        <v>1</v>
      </c>
      <c r="AM86" t="n">
        <v>2</v>
      </c>
      <c r="AN86" t="n">
        <v>0</v>
      </c>
      <c r="AO86" t="n">
        <v>1</v>
      </c>
      <c r="AP86" t="n">
        <v>0</v>
      </c>
      <c r="AQ86" t="n">
        <v>0</v>
      </c>
      <c r="AR86" t="n">
        <v>0</v>
      </c>
      <c r="AS86" t="inlineStr"/>
      <c r="AT86" t="n">
        <v>2e-05</v>
      </c>
      <c r="AU86" t="inlineStr"/>
      <c r="AV86" t="n">
        <v>0</v>
      </c>
      <c r="AW86" t="n">
        <v>2</v>
      </c>
      <c r="AX86" t="n">
        <v>78869625</v>
      </c>
      <c r="AY86" t="n">
        <v>1</v>
      </c>
      <c r="AZ86" t="n">
        <v>0</v>
      </c>
      <c r="BA86" t="n">
        <v>82</v>
      </c>
      <c r="BB86" t="n">
        <v>0</v>
      </c>
      <c r="BC86" t="n">
        <v>0</v>
      </c>
      <c r="BD86" t="n">
        <v>0</v>
      </c>
      <c r="BE86" t="n">
        <v>0</v>
      </c>
      <c r="BF86" t="n">
        <v>0</v>
      </c>
      <c r="BG86" t="n">
        <v>0</v>
      </c>
      <c r="BH86" t="n">
        <v>0</v>
      </c>
      <c r="BI86" t="n">
        <v>0</v>
      </c>
      <c r="BJ86" t="n">
        <v>0</v>
      </c>
      <c r="BK86" t="n">
        <v>0</v>
      </c>
      <c r="BL86" t="n">
        <v>0</v>
      </c>
      <c r="BM86" t="n">
        <v>0</v>
      </c>
      <c r="BN86" t="n">
        <v>0</v>
      </c>
      <c r="BO86" t="n">
        <v>0</v>
      </c>
      <c r="BP86" t="n">
        <v>0</v>
      </c>
      <c r="BQ86" t="n">
        <v>0</v>
      </c>
      <c r="BR86" t="n">
        <v>0</v>
      </c>
      <c r="BS86" t="n">
        <v>0</v>
      </c>
      <c r="BT86" t="n">
        <v>0</v>
      </c>
      <c r="BU86" t="n">
        <v>0</v>
      </c>
      <c r="BV86" t="n">
        <v>0</v>
      </c>
      <c r="BW86" t="n">
        <v>0</v>
      </c>
      <c r="CV86" t="n">
        <v>0</v>
      </c>
      <c r="CW86" t="n">
        <v>0</v>
      </c>
      <c r="CX86">
        <f>ROUND(Y86*Source!I160,7)</f>
        <v/>
      </c>
      <c r="CY86">
        <f>AA86</f>
        <v/>
      </c>
      <c r="CZ86">
        <f>AE86</f>
        <v/>
      </c>
      <c r="DA86">
        <f>AI86</f>
        <v/>
      </c>
      <c r="DB86">
        <f>ROUND(ROUND(AT86*CZ86,2),2)</f>
        <v/>
      </c>
      <c r="DC86">
        <f>ROUND(ROUND(AT86*AG86,2),2)</f>
        <v/>
      </c>
      <c r="DD86" t="inlineStr"/>
      <c r="DE86" t="inlineStr"/>
      <c r="DF86">
        <f>ROUND(ROUND(AE86*AI86,0)*CX86,0)</f>
        <v/>
      </c>
      <c r="DG86">
        <f>ROUND(ROUND(AF86,0)*CX86,0)</f>
        <v/>
      </c>
      <c r="DH86">
        <f>ROUND(ROUND(AG86,0)*CX86,0)</f>
        <v/>
      </c>
      <c r="DI86">
        <f>ROUND(ROUND(AH86,0)*CX86,0)</f>
        <v/>
      </c>
      <c r="DJ86">
        <f>DF86</f>
        <v/>
      </c>
      <c r="DK86" t="n">
        <v>0</v>
      </c>
      <c r="DL86" t="inlineStr"/>
      <c r="DM86" t="n">
        <v>0</v>
      </c>
      <c r="DN86" t="inlineStr"/>
      <c r="DO86" t="n">
        <v>0</v>
      </c>
    </row>
    <row r="87">
      <c r="A87">
        <f>ROW(Source!A160)</f>
        <v/>
      </c>
      <c r="B87" t="n">
        <v>78869116</v>
      </c>
      <c r="C87" t="n">
        <v>78869615</v>
      </c>
      <c r="D87" t="n">
        <v>29107963</v>
      </c>
      <c r="E87" t="n">
        <v>1</v>
      </c>
      <c r="F87" t="n">
        <v>1</v>
      </c>
      <c r="G87" t="n">
        <v>1</v>
      </c>
      <c r="H87" t="n">
        <v>3</v>
      </c>
      <c r="I87" t="inlineStr">
        <is>
          <t>101-1669</t>
        </is>
      </c>
      <c r="J87" t="inlineStr">
        <is>
          <t>ТССЦ Московской обл., 101-1669, приказ Минстроя России №675/пр от 28.02.2017 № 254/пр</t>
        </is>
      </c>
      <c r="K87" t="inlineStr">
        <is>
          <t>Очес льняной</t>
        </is>
      </c>
      <c r="L87" t="n">
        <v>1346</v>
      </c>
      <c r="N87" t="n">
        <v>1009</v>
      </c>
      <c r="O87" t="inlineStr">
        <is>
          <t>кг</t>
        </is>
      </c>
      <c r="P87" t="inlineStr">
        <is>
          <t>кг</t>
        </is>
      </c>
      <c r="Q87" t="n">
        <v>1</v>
      </c>
      <c r="W87" t="n">
        <v>0</v>
      </c>
      <c r="X87" t="n">
        <v>-2113933962</v>
      </c>
      <c r="Y87">
        <f>AT87</f>
        <v/>
      </c>
      <c r="AA87" t="n">
        <v>590.67</v>
      </c>
      <c r="AB87" t="n">
        <v>0</v>
      </c>
      <c r="AC87" t="n">
        <v>0</v>
      </c>
      <c r="AD87" t="n">
        <v>0</v>
      </c>
      <c r="AE87" t="n">
        <v>37.29</v>
      </c>
      <c r="AF87" t="n">
        <v>0</v>
      </c>
      <c r="AG87" t="n">
        <v>0</v>
      </c>
      <c r="AH87" t="n">
        <v>0</v>
      </c>
      <c r="AI87" t="n">
        <v>15.84</v>
      </c>
      <c r="AJ87" t="n">
        <v>1</v>
      </c>
      <c r="AK87" t="n">
        <v>1</v>
      </c>
      <c r="AL87" t="n">
        <v>1</v>
      </c>
      <c r="AM87" t="n">
        <v>2</v>
      </c>
      <c r="AN87" t="n">
        <v>0</v>
      </c>
      <c r="AO87" t="n">
        <v>1</v>
      </c>
      <c r="AP87" t="n">
        <v>0</v>
      </c>
      <c r="AQ87" t="n">
        <v>0</v>
      </c>
      <c r="AR87" t="n">
        <v>0</v>
      </c>
      <c r="AS87" t="inlineStr"/>
      <c r="AT87" t="n">
        <v>0.02</v>
      </c>
      <c r="AU87" t="inlineStr"/>
      <c r="AV87" t="n">
        <v>0</v>
      </c>
      <c r="AW87" t="n">
        <v>2</v>
      </c>
      <c r="AX87" t="n">
        <v>78869626</v>
      </c>
      <c r="AY87" t="n">
        <v>1</v>
      </c>
      <c r="AZ87" t="n">
        <v>0</v>
      </c>
      <c r="BA87" t="n">
        <v>83</v>
      </c>
      <c r="BB87" t="n">
        <v>0</v>
      </c>
      <c r="BC87" t="n">
        <v>0</v>
      </c>
      <c r="BD87" t="n">
        <v>0</v>
      </c>
      <c r="BE87" t="n">
        <v>0</v>
      </c>
      <c r="BF87" t="n">
        <v>0</v>
      </c>
      <c r="BG87" t="n">
        <v>0</v>
      </c>
      <c r="BH87" t="n">
        <v>0</v>
      </c>
      <c r="BI87" t="n">
        <v>0</v>
      </c>
      <c r="BJ87" t="n">
        <v>0</v>
      </c>
      <c r="BK87" t="n">
        <v>0</v>
      </c>
      <c r="BL87" t="n">
        <v>0</v>
      </c>
      <c r="BM87" t="n">
        <v>0</v>
      </c>
      <c r="BN87" t="n">
        <v>0</v>
      </c>
      <c r="BO87" t="n">
        <v>0</v>
      </c>
      <c r="BP87" t="n">
        <v>0</v>
      </c>
      <c r="BQ87" t="n">
        <v>0</v>
      </c>
      <c r="BR87" t="n">
        <v>0</v>
      </c>
      <c r="BS87" t="n">
        <v>0</v>
      </c>
      <c r="BT87" t="n">
        <v>0</v>
      </c>
      <c r="BU87" t="n">
        <v>0</v>
      </c>
      <c r="BV87" t="n">
        <v>0</v>
      </c>
      <c r="BW87" t="n">
        <v>0</v>
      </c>
      <c r="CV87" t="n">
        <v>0</v>
      </c>
      <c r="CW87" t="n">
        <v>0</v>
      </c>
      <c r="CX87">
        <f>ROUND(Y87*Source!I160,7)</f>
        <v/>
      </c>
      <c r="CY87">
        <f>AA87</f>
        <v/>
      </c>
      <c r="CZ87">
        <f>AE87</f>
        <v/>
      </c>
      <c r="DA87">
        <f>AI87</f>
        <v/>
      </c>
      <c r="DB87">
        <f>ROUND(ROUND(AT87*CZ87,2),2)</f>
        <v/>
      </c>
      <c r="DC87">
        <f>ROUND(ROUND(AT87*AG87,2),2)</f>
        <v/>
      </c>
      <c r="DD87" t="inlineStr"/>
      <c r="DE87" t="inlineStr"/>
      <c r="DF87">
        <f>ROUND(ROUND(AE87*AI87,0)*CX87,0)</f>
        <v/>
      </c>
      <c r="DG87">
        <f>ROUND(ROUND(AF87,0)*CX87,0)</f>
        <v/>
      </c>
      <c r="DH87">
        <f>ROUND(ROUND(AG87,0)*CX87,0)</f>
        <v/>
      </c>
      <c r="DI87">
        <f>ROUND(ROUND(AH87,0)*CX87,0)</f>
        <v/>
      </c>
      <c r="DJ87">
        <f>DF87</f>
        <v/>
      </c>
      <c r="DK87" t="n">
        <v>0</v>
      </c>
      <c r="DL87" t="inlineStr"/>
      <c r="DM87" t="n">
        <v>0</v>
      </c>
      <c r="DN87" t="inlineStr"/>
      <c r="DO87" t="n">
        <v>0</v>
      </c>
    </row>
    <row r="88">
      <c r="A88">
        <f>ROW(Source!A160)</f>
        <v/>
      </c>
      <c r="B88" t="n">
        <v>78869116</v>
      </c>
      <c r="C88" t="n">
        <v>78869615</v>
      </c>
      <c r="D88" t="n">
        <v>29150040</v>
      </c>
      <c r="E88" t="n">
        <v>1</v>
      </c>
      <c r="F88" t="n">
        <v>1</v>
      </c>
      <c r="G88" t="n">
        <v>1</v>
      </c>
      <c r="H88" t="n">
        <v>3</v>
      </c>
      <c r="I88" t="inlineStr">
        <is>
          <t>411-0001</t>
        </is>
      </c>
      <c r="J88" t="inlineStr">
        <is>
          <t>ТССЦ Московской обл., 411-0001, приказ Минстроя России №675/пр от 28.02.2017 № 257/пр</t>
        </is>
      </c>
      <c r="K88" t="inlineStr">
        <is>
          <t>Вода</t>
        </is>
      </c>
      <c r="L88" t="n">
        <v>1339</v>
      </c>
      <c r="N88" t="n">
        <v>1007</v>
      </c>
      <c r="O88" t="inlineStr">
        <is>
          <t>м3</t>
        </is>
      </c>
      <c r="P88" t="inlineStr">
        <is>
          <t>м3</t>
        </is>
      </c>
      <c r="Q88" t="n">
        <v>1</v>
      </c>
      <c r="W88" t="n">
        <v>0</v>
      </c>
      <c r="X88" t="n">
        <v>619799737</v>
      </c>
      <c r="Y88">
        <f>AT88</f>
        <v/>
      </c>
      <c r="AA88" t="n">
        <v>31.28</v>
      </c>
      <c r="AB88" t="n">
        <v>0</v>
      </c>
      <c r="AC88" t="n">
        <v>0</v>
      </c>
      <c r="AD88" t="n">
        <v>0</v>
      </c>
      <c r="AE88" t="n">
        <v>2.44</v>
      </c>
      <c r="AF88" t="n">
        <v>0</v>
      </c>
      <c r="AG88" t="n">
        <v>0</v>
      </c>
      <c r="AH88" t="n">
        <v>0</v>
      </c>
      <c r="AI88" t="n">
        <v>12.82</v>
      </c>
      <c r="AJ88" t="n">
        <v>1</v>
      </c>
      <c r="AK88" t="n">
        <v>1</v>
      </c>
      <c r="AL88" t="n">
        <v>1</v>
      </c>
      <c r="AM88" t="n">
        <v>2</v>
      </c>
      <c r="AN88" t="n">
        <v>0</v>
      </c>
      <c r="AO88" t="n">
        <v>1</v>
      </c>
      <c r="AP88" t="n">
        <v>0</v>
      </c>
      <c r="AQ88" t="n">
        <v>0</v>
      </c>
      <c r="AR88" t="n">
        <v>0</v>
      </c>
      <c r="AS88" t="inlineStr"/>
      <c r="AT88" t="n">
        <v>1</v>
      </c>
      <c r="AU88" t="inlineStr"/>
      <c r="AV88" t="n">
        <v>0</v>
      </c>
      <c r="AW88" t="n">
        <v>2</v>
      </c>
      <c r="AX88" t="n">
        <v>78869627</v>
      </c>
      <c r="AY88" t="n">
        <v>1</v>
      </c>
      <c r="AZ88" t="n">
        <v>0</v>
      </c>
      <c r="BA88" t="n">
        <v>84</v>
      </c>
      <c r="BB88" t="n">
        <v>0</v>
      </c>
      <c r="BC88" t="n">
        <v>0</v>
      </c>
      <c r="BD88" t="n">
        <v>0</v>
      </c>
      <c r="BE88" t="n">
        <v>0</v>
      </c>
      <c r="BF88" t="n">
        <v>0</v>
      </c>
      <c r="BG88" t="n">
        <v>0</v>
      </c>
      <c r="BH88" t="n">
        <v>0</v>
      </c>
      <c r="BI88" t="n">
        <v>0</v>
      </c>
      <c r="BJ88" t="n">
        <v>0</v>
      </c>
      <c r="BK88" t="n">
        <v>0</v>
      </c>
      <c r="BL88" t="n">
        <v>0</v>
      </c>
      <c r="BM88" t="n">
        <v>0</v>
      </c>
      <c r="BN88" t="n">
        <v>0</v>
      </c>
      <c r="BO88" t="n">
        <v>0</v>
      </c>
      <c r="BP88" t="n">
        <v>0</v>
      </c>
      <c r="BQ88" t="n">
        <v>0</v>
      </c>
      <c r="BR88" t="n">
        <v>0</v>
      </c>
      <c r="BS88" t="n">
        <v>0</v>
      </c>
      <c r="BT88" t="n">
        <v>0</v>
      </c>
      <c r="BU88" t="n">
        <v>0</v>
      </c>
      <c r="BV88" t="n">
        <v>0</v>
      </c>
      <c r="BW88" t="n">
        <v>0</v>
      </c>
      <c r="CV88" t="n">
        <v>0</v>
      </c>
      <c r="CW88" t="n">
        <v>0</v>
      </c>
      <c r="CX88">
        <f>ROUND(Y88*Source!I160,7)</f>
        <v/>
      </c>
      <c r="CY88">
        <f>AA88</f>
        <v/>
      </c>
      <c r="CZ88">
        <f>AE88</f>
        <v/>
      </c>
      <c r="DA88">
        <f>AI88</f>
        <v/>
      </c>
      <c r="DB88">
        <f>ROUND(ROUND(AT88*CZ88,2),2)</f>
        <v/>
      </c>
      <c r="DC88">
        <f>ROUND(ROUND(AT88*AG88,2),2)</f>
        <v/>
      </c>
      <c r="DD88" t="inlineStr"/>
      <c r="DE88" t="inlineStr"/>
      <c r="DF88">
        <f>ROUND(ROUND(AE88*AI88,0)*CX88,0)</f>
        <v/>
      </c>
      <c r="DG88">
        <f>ROUND(ROUND(AF88,0)*CX88,0)</f>
        <v/>
      </c>
      <c r="DH88">
        <f>ROUND(ROUND(AG88,0)*CX88,0)</f>
        <v/>
      </c>
      <c r="DI88">
        <f>ROUND(ROUND(AH88,0)*CX88,0)</f>
        <v/>
      </c>
      <c r="DJ88">
        <f>DF88</f>
        <v/>
      </c>
      <c r="DK88" t="n">
        <v>0</v>
      </c>
      <c r="DL88" t="inlineStr"/>
      <c r="DM88" t="n">
        <v>0</v>
      </c>
      <c r="DN88" t="inlineStr"/>
      <c r="DO88" t="n">
        <v>0</v>
      </c>
    </row>
    <row r="89">
      <c r="A89">
        <f>ROW(Source!A199)</f>
        <v/>
      </c>
      <c r="B89" t="n">
        <v>78869116</v>
      </c>
      <c r="C89" t="n">
        <v>78869691</v>
      </c>
      <c r="D89" t="n">
        <v>18408291</v>
      </c>
      <c r="E89" t="n">
        <v>1</v>
      </c>
      <c r="F89" t="n">
        <v>1</v>
      </c>
      <c r="G89" t="n">
        <v>1</v>
      </c>
      <c r="H89" t="n">
        <v>1</v>
      </c>
      <c r="I89" t="inlineStr">
        <is>
          <t>1-1025-90</t>
        </is>
      </c>
      <c r="J89" t="inlineStr"/>
      <c r="K89" t="inlineStr">
        <is>
          <t>Рабочий строитель среднего разряда 2,5</t>
        </is>
      </c>
      <c r="L89" t="n">
        <v>1369</v>
      </c>
      <c r="N89" t="n">
        <v>1013</v>
      </c>
      <c r="O89" t="inlineStr">
        <is>
          <t>чел.-ч</t>
        </is>
      </c>
      <c r="P89" t="inlineStr">
        <is>
          <t>чел.-ч</t>
        </is>
      </c>
      <c r="Q89" t="n">
        <v>1</v>
      </c>
      <c r="W89" t="n">
        <v>0</v>
      </c>
      <c r="X89" t="n">
        <v>1933892413</v>
      </c>
      <c r="Y89">
        <f>AT89</f>
        <v/>
      </c>
      <c r="AA89" t="n">
        <v>0</v>
      </c>
      <c r="AB89" t="n">
        <v>0</v>
      </c>
      <c r="AC89" t="n">
        <v>0</v>
      </c>
      <c r="AD89" t="n">
        <v>8.17</v>
      </c>
      <c r="AE89" t="n">
        <v>0</v>
      </c>
      <c r="AF89" t="n">
        <v>0</v>
      </c>
      <c r="AG89" t="n">
        <v>0</v>
      </c>
      <c r="AH89" t="n">
        <v>8.17</v>
      </c>
      <c r="AI89" t="n">
        <v>1</v>
      </c>
      <c r="AJ89" t="n">
        <v>1</v>
      </c>
      <c r="AK89" t="n">
        <v>1</v>
      </c>
      <c r="AL89" t="n">
        <v>1</v>
      </c>
      <c r="AM89" t="n">
        <v>-2</v>
      </c>
      <c r="AN89" t="n">
        <v>0</v>
      </c>
      <c r="AO89" t="n">
        <v>1</v>
      </c>
      <c r="AP89" t="n">
        <v>1</v>
      </c>
      <c r="AQ89" t="n">
        <v>0</v>
      </c>
      <c r="AR89" t="n">
        <v>0</v>
      </c>
      <c r="AS89" t="inlineStr"/>
      <c r="AT89" t="n">
        <v>32.2</v>
      </c>
      <c r="AU89" t="inlineStr"/>
      <c r="AV89" t="n">
        <v>1</v>
      </c>
      <c r="AW89" t="n">
        <v>2</v>
      </c>
      <c r="AX89" t="n">
        <v>78869697</v>
      </c>
      <c r="AY89" t="n">
        <v>1</v>
      </c>
      <c r="AZ89" t="n">
        <v>0</v>
      </c>
      <c r="BA89" t="n">
        <v>85</v>
      </c>
      <c r="BB89" t="n">
        <v>0</v>
      </c>
      <c r="BC89" t="n">
        <v>0</v>
      </c>
      <c r="BD89" t="n">
        <v>0</v>
      </c>
      <c r="BE89" t="n">
        <v>0</v>
      </c>
      <c r="BF89" t="n">
        <v>0</v>
      </c>
      <c r="BG89" t="n">
        <v>0</v>
      </c>
      <c r="BH89" t="n">
        <v>0</v>
      </c>
      <c r="BI89" t="n">
        <v>0</v>
      </c>
      <c r="BJ89" t="n">
        <v>0</v>
      </c>
      <c r="BK89" t="n">
        <v>0</v>
      </c>
      <c r="BL89" t="n">
        <v>0</v>
      </c>
      <c r="BM89" t="n">
        <v>0</v>
      </c>
      <c r="BN89" t="n">
        <v>0</v>
      </c>
      <c r="BO89" t="n">
        <v>0</v>
      </c>
      <c r="BP89" t="n">
        <v>0</v>
      </c>
      <c r="BQ89" t="n">
        <v>0</v>
      </c>
      <c r="BR89" t="n">
        <v>0</v>
      </c>
      <c r="BS89" t="n">
        <v>0</v>
      </c>
      <c r="BT89" t="n">
        <v>0</v>
      </c>
      <c r="BU89" t="n">
        <v>0</v>
      </c>
      <c r="BV89" t="n">
        <v>0</v>
      </c>
      <c r="BW89" t="n">
        <v>0</v>
      </c>
      <c r="CU89">
        <f>ROUND(AT89*Source!I199*AH89*AL89,0)</f>
        <v/>
      </c>
      <c r="CV89">
        <f>ROUND(Y89*Source!I199,7)</f>
        <v/>
      </c>
      <c r="CW89" t="n">
        <v>0</v>
      </c>
      <c r="CX89">
        <f>ROUND(Y89*Source!I199,7)</f>
        <v/>
      </c>
      <c r="CY89">
        <f>AD89</f>
        <v/>
      </c>
      <c r="CZ89">
        <f>AH89</f>
        <v/>
      </c>
      <c r="DA89">
        <f>AL89</f>
        <v/>
      </c>
      <c r="DB89">
        <f>ROUND(ROUND(AT89*CZ89,2),2)</f>
        <v/>
      </c>
      <c r="DC89">
        <f>ROUND(ROUND(AT89*AG89,2),2)</f>
        <v/>
      </c>
      <c r="DD89" t="inlineStr"/>
      <c r="DE89" t="inlineStr"/>
      <c r="DF89">
        <f>ROUND(ROUND(AE89,0)*CX89,0)</f>
        <v/>
      </c>
      <c r="DG89">
        <f>ROUND(ROUND(AF89,0)*CX89,0)</f>
        <v/>
      </c>
      <c r="DH89">
        <f>ROUND(ROUND(AG89,0)*CX89,0)</f>
        <v/>
      </c>
      <c r="DI89">
        <f>ROUND(ROUND(AH89,0)*CX89,0)</f>
        <v/>
      </c>
      <c r="DJ89">
        <f>DI89</f>
        <v/>
      </c>
      <c r="DK89" t="n">
        <v>0</v>
      </c>
      <c r="DL89" t="inlineStr"/>
      <c r="DM89" t="n">
        <v>0</v>
      </c>
      <c r="DN89" t="inlineStr"/>
      <c r="DO89" t="n">
        <v>0</v>
      </c>
    </row>
    <row r="90">
      <c r="A90">
        <f>ROW(Source!A199)</f>
        <v/>
      </c>
      <c r="B90" t="n">
        <v>78869116</v>
      </c>
      <c r="C90" t="n">
        <v>78869691</v>
      </c>
      <c r="D90" t="n">
        <v>29174913</v>
      </c>
      <c r="E90" t="n">
        <v>1</v>
      </c>
      <c r="F90" t="n">
        <v>1</v>
      </c>
      <c r="G90" t="n">
        <v>1</v>
      </c>
      <c r="H90" t="n">
        <v>2</v>
      </c>
      <c r="I90" t="inlineStr">
        <is>
          <t>400001</t>
        </is>
      </c>
      <c r="J90" t="inlineStr">
        <is>
          <t>ТСЭМ Московской обл., 400001, приказ Минстроя России №675/пр от 28.02.2017 № 264/пр</t>
        </is>
      </c>
      <c r="K90" t="inlineStr">
        <is>
          <t>Автомобили бортовые, грузоподъемность до 5 т</t>
        </is>
      </c>
      <c r="L90" t="n">
        <v>1368</v>
      </c>
      <c r="N90" t="n">
        <v>1011</v>
      </c>
      <c r="O90" t="inlineStr">
        <is>
          <t>маш.-ч</t>
        </is>
      </c>
      <c r="P90" t="inlineStr">
        <is>
          <t>маш.-ч</t>
        </is>
      </c>
      <c r="Q90" t="n">
        <v>1</v>
      </c>
      <c r="W90" t="n">
        <v>0</v>
      </c>
      <c r="X90" t="n">
        <v>1230759911</v>
      </c>
      <c r="Y90">
        <f>AT90</f>
        <v/>
      </c>
      <c r="AA90" t="n">
        <v>0</v>
      </c>
      <c r="AB90" t="n">
        <v>2177.51</v>
      </c>
      <c r="AC90" t="n">
        <v>606.1</v>
      </c>
      <c r="AD90" t="n">
        <v>0</v>
      </c>
      <c r="AE90" t="n">
        <v>0</v>
      </c>
      <c r="AF90" t="n">
        <v>87.17</v>
      </c>
      <c r="AG90" t="n">
        <v>11.6</v>
      </c>
      <c r="AH90" t="n">
        <v>0</v>
      </c>
      <c r="AI90" t="n">
        <v>1</v>
      </c>
      <c r="AJ90" t="n">
        <v>24.98</v>
      </c>
      <c r="AK90" t="n">
        <v>52.25</v>
      </c>
      <c r="AL90" t="n">
        <v>1</v>
      </c>
      <c r="AM90" t="n">
        <v>2</v>
      </c>
      <c r="AN90" t="n">
        <v>0</v>
      </c>
      <c r="AO90" t="n">
        <v>1</v>
      </c>
      <c r="AP90" t="n">
        <v>1</v>
      </c>
      <c r="AQ90" t="n">
        <v>0</v>
      </c>
      <c r="AR90" t="n">
        <v>0</v>
      </c>
      <c r="AS90" t="inlineStr"/>
      <c r="AT90" t="n">
        <v>0.01</v>
      </c>
      <c r="AU90" t="inlineStr"/>
      <c r="AV90" t="n">
        <v>0</v>
      </c>
      <c r="AW90" t="n">
        <v>2</v>
      </c>
      <c r="AX90" t="n">
        <v>78869698</v>
      </c>
      <c r="AY90" t="n">
        <v>1</v>
      </c>
      <c r="AZ90" t="n">
        <v>0</v>
      </c>
      <c r="BA90" t="n">
        <v>86</v>
      </c>
      <c r="BB90" t="n">
        <v>0</v>
      </c>
      <c r="BC90" t="n">
        <v>0</v>
      </c>
      <c r="BD90" t="n">
        <v>0</v>
      </c>
      <c r="BE90" t="n">
        <v>0</v>
      </c>
      <c r="BF90" t="n">
        <v>0</v>
      </c>
      <c r="BG90" t="n">
        <v>0</v>
      </c>
      <c r="BH90" t="n">
        <v>0</v>
      </c>
      <c r="BI90" t="n">
        <v>0</v>
      </c>
      <c r="BJ90" t="n">
        <v>0</v>
      </c>
      <c r="BK90" t="n">
        <v>0</v>
      </c>
      <c r="BL90" t="n">
        <v>0</v>
      </c>
      <c r="BM90" t="n">
        <v>0</v>
      </c>
      <c r="BN90" t="n">
        <v>0</v>
      </c>
      <c r="BO90" t="n">
        <v>0</v>
      </c>
      <c r="BP90" t="n">
        <v>0</v>
      </c>
      <c r="BQ90" t="n">
        <v>0</v>
      </c>
      <c r="BR90" t="n">
        <v>0</v>
      </c>
      <c r="BS90" t="n">
        <v>0</v>
      </c>
      <c r="BT90" t="n">
        <v>0</v>
      </c>
      <c r="BU90" t="n">
        <v>0</v>
      </c>
      <c r="BV90" t="n">
        <v>0</v>
      </c>
      <c r="BW90" t="n">
        <v>0</v>
      </c>
      <c r="CV90" t="n">
        <v>0</v>
      </c>
      <c r="CW90">
        <f>ROUND(Y90*Source!I199*DO90,7)</f>
        <v/>
      </c>
      <c r="CX90">
        <f>ROUND(Y90*Source!I199,7)</f>
        <v/>
      </c>
      <c r="CY90">
        <f>AB90</f>
        <v/>
      </c>
      <c r="CZ90">
        <f>AF90</f>
        <v/>
      </c>
      <c r="DA90">
        <f>AJ90</f>
        <v/>
      </c>
      <c r="DB90">
        <f>ROUND(ROUND(AT90*CZ90,2),2)</f>
        <v/>
      </c>
      <c r="DC90">
        <f>ROUND(ROUND(AT90*AG90,2),2)</f>
        <v/>
      </c>
      <c r="DD90" t="inlineStr"/>
      <c r="DE90" t="inlineStr"/>
      <c r="DF90">
        <f>ROUND(ROUND(AE90,0)*CX90,0)</f>
        <v/>
      </c>
      <c r="DG90">
        <f>ROUND(ROUND(AF90*AJ90,0)*CX90,0)</f>
        <v/>
      </c>
      <c r="DH90">
        <f>ROUND(ROUND(AG90*AK90,0)*CX90,0)</f>
        <v/>
      </c>
      <c r="DI90">
        <f>ROUND(ROUND(AH90,0)*CX90,0)</f>
        <v/>
      </c>
      <c r="DJ90">
        <f>DG90</f>
        <v/>
      </c>
      <c r="DK90" t="n">
        <v>0</v>
      </c>
      <c r="DL90" t="inlineStr"/>
      <c r="DM90" t="n">
        <v>0</v>
      </c>
      <c r="DN90" t="inlineStr"/>
      <c r="DO90" t="n">
        <v>0</v>
      </c>
    </row>
    <row r="91">
      <c r="A91">
        <f>ROW(Source!A199)</f>
        <v/>
      </c>
      <c r="B91" t="n">
        <v>78869116</v>
      </c>
      <c r="C91" t="n">
        <v>78869691</v>
      </c>
      <c r="D91" t="n">
        <v>29110139</v>
      </c>
      <c r="E91" t="n">
        <v>1</v>
      </c>
      <c r="F91" t="n">
        <v>1</v>
      </c>
      <c r="G91" t="n">
        <v>1</v>
      </c>
      <c r="H91" t="n">
        <v>3</v>
      </c>
      <c r="I91" t="inlineStr">
        <is>
          <t>101-1703</t>
        </is>
      </c>
      <c r="J91" t="inlineStr">
        <is>
          <t>ТССЦ Московской обл., 101-1703, приказ Минстроя России №675/пр от 28.02.2017 № 254/пр</t>
        </is>
      </c>
      <c r="K91" t="inlineStr">
        <is>
          <t>Прокладки резиновые (пластина техническая прессованная)</t>
        </is>
      </c>
      <c r="L91" t="n">
        <v>1346</v>
      </c>
      <c r="N91" t="n">
        <v>1009</v>
      </c>
      <c r="O91" t="inlineStr">
        <is>
          <t>кг</t>
        </is>
      </c>
      <c r="P91" t="inlineStr">
        <is>
          <t>кг</t>
        </is>
      </c>
      <c r="Q91" t="n">
        <v>1</v>
      </c>
      <c r="W91" t="n">
        <v>0</v>
      </c>
      <c r="X91" t="n">
        <v>-1947909329</v>
      </c>
      <c r="Y91">
        <f>AT91</f>
        <v/>
      </c>
      <c r="AA91" t="n">
        <v>341.04</v>
      </c>
      <c r="AB91" t="n">
        <v>0</v>
      </c>
      <c r="AC91" t="n">
        <v>0</v>
      </c>
      <c r="AD91" t="n">
        <v>0</v>
      </c>
      <c r="AE91" t="n">
        <v>23.09</v>
      </c>
      <c r="AF91" t="n">
        <v>0</v>
      </c>
      <c r="AG91" t="n">
        <v>0</v>
      </c>
      <c r="AH91" t="n">
        <v>0</v>
      </c>
      <c r="AI91" t="n">
        <v>14.77</v>
      </c>
      <c r="AJ91" t="n">
        <v>1</v>
      </c>
      <c r="AK91" t="n">
        <v>1</v>
      </c>
      <c r="AL91" t="n">
        <v>1</v>
      </c>
      <c r="AM91" t="n">
        <v>2</v>
      </c>
      <c r="AN91" t="n">
        <v>0</v>
      </c>
      <c r="AO91" t="n">
        <v>1</v>
      </c>
      <c r="AP91" t="n">
        <v>1</v>
      </c>
      <c r="AQ91" t="n">
        <v>0</v>
      </c>
      <c r="AR91" t="n">
        <v>0</v>
      </c>
      <c r="AS91" t="inlineStr"/>
      <c r="AT91" t="n">
        <v>2</v>
      </c>
      <c r="AU91" t="inlineStr"/>
      <c r="AV91" t="n">
        <v>0</v>
      </c>
      <c r="AW91" t="n">
        <v>2</v>
      </c>
      <c r="AX91" t="n">
        <v>78869699</v>
      </c>
      <c r="AY91" t="n">
        <v>1</v>
      </c>
      <c r="AZ91" t="n">
        <v>0</v>
      </c>
      <c r="BA91" t="n">
        <v>87</v>
      </c>
      <c r="BB91" t="n">
        <v>0</v>
      </c>
      <c r="BC91" t="n">
        <v>0</v>
      </c>
      <c r="BD91" t="n">
        <v>0</v>
      </c>
      <c r="BE91" t="n">
        <v>0</v>
      </c>
      <c r="BF91" t="n">
        <v>0</v>
      </c>
      <c r="BG91" t="n">
        <v>0</v>
      </c>
      <c r="BH91" t="n">
        <v>0</v>
      </c>
      <c r="BI91" t="n">
        <v>0</v>
      </c>
      <c r="BJ91" t="n">
        <v>0</v>
      </c>
      <c r="BK91" t="n">
        <v>0</v>
      </c>
      <c r="BL91" t="n">
        <v>0</v>
      </c>
      <c r="BM91" t="n">
        <v>0</v>
      </c>
      <c r="BN91" t="n">
        <v>0</v>
      </c>
      <c r="BO91" t="n">
        <v>0</v>
      </c>
      <c r="BP91" t="n">
        <v>0</v>
      </c>
      <c r="BQ91" t="n">
        <v>0</v>
      </c>
      <c r="BR91" t="n">
        <v>0</v>
      </c>
      <c r="BS91" t="n">
        <v>0</v>
      </c>
      <c r="BT91" t="n">
        <v>0</v>
      </c>
      <c r="BU91" t="n">
        <v>0</v>
      </c>
      <c r="BV91" t="n">
        <v>0</v>
      </c>
      <c r="BW91" t="n">
        <v>0</v>
      </c>
      <c r="CV91" t="n">
        <v>0</v>
      </c>
      <c r="CW91" t="n">
        <v>0</v>
      </c>
      <c r="CX91">
        <f>ROUND(Y91*Source!I199,7)</f>
        <v/>
      </c>
      <c r="CY91">
        <f>AA91</f>
        <v/>
      </c>
      <c r="CZ91">
        <f>AE91</f>
        <v/>
      </c>
      <c r="DA91">
        <f>AI91</f>
        <v/>
      </c>
      <c r="DB91">
        <f>ROUND(ROUND(AT91*CZ91,2),2)</f>
        <v/>
      </c>
      <c r="DC91">
        <f>ROUND(ROUND(AT91*AG91,2),2)</f>
        <v/>
      </c>
      <c r="DD91" t="inlineStr"/>
      <c r="DE91" t="inlineStr"/>
      <c r="DF91">
        <f>ROUND(ROUND(AE91*AI91,0)*CX91,0)</f>
        <v/>
      </c>
      <c r="DG91">
        <f>ROUND(ROUND(AF91,0)*CX91,0)</f>
        <v/>
      </c>
      <c r="DH91">
        <f>ROUND(ROUND(AG91,0)*CX91,0)</f>
        <v/>
      </c>
      <c r="DI91">
        <f>ROUND(ROUND(AH91,0)*CX91,0)</f>
        <v/>
      </c>
      <c r="DJ91">
        <f>DF91</f>
        <v/>
      </c>
      <c r="DK91" t="n">
        <v>0</v>
      </c>
      <c r="DL91" t="inlineStr"/>
      <c r="DM91" t="n">
        <v>0</v>
      </c>
      <c r="DN91" t="inlineStr"/>
      <c r="DO91" t="n">
        <v>0</v>
      </c>
    </row>
    <row r="92">
      <c r="A92">
        <f>ROW(Source!A199)</f>
        <v/>
      </c>
      <c r="B92" t="n">
        <v>78869116</v>
      </c>
      <c r="C92" t="n">
        <v>78869691</v>
      </c>
      <c r="D92" t="n">
        <v>29114240</v>
      </c>
      <c r="E92" t="n">
        <v>1</v>
      </c>
      <c r="F92" t="n">
        <v>1</v>
      </c>
      <c r="G92" t="n">
        <v>1</v>
      </c>
      <c r="H92" t="n">
        <v>3</v>
      </c>
      <c r="I92" t="inlineStr">
        <is>
          <t>101-2576</t>
        </is>
      </c>
      <c r="J92" t="inlineStr">
        <is>
          <t>ТССЦ Московской обл., 101-2576, приказ Минстроя России №675/пр от 28.02.2017 № 254/пр</t>
        </is>
      </c>
      <c r="K92" t="inlineStr">
        <is>
          <t>Болты с гайками и шайбами для санитарно-технических работ диаметром 16 мм</t>
        </is>
      </c>
      <c r="L92" t="n">
        <v>1348</v>
      </c>
      <c r="N92" t="n">
        <v>1009</v>
      </c>
      <c r="O92" t="inlineStr">
        <is>
          <t>т</t>
        </is>
      </c>
      <c r="P92" t="inlineStr">
        <is>
          <t>т</t>
        </is>
      </c>
      <c r="Q92" t="n">
        <v>1000</v>
      </c>
      <c r="W92" t="n">
        <v>0</v>
      </c>
      <c r="X92" t="n">
        <v>-1701539228</v>
      </c>
      <c r="Y92">
        <f>AT92</f>
        <v/>
      </c>
      <c r="AA92" t="n">
        <v>145037.4</v>
      </c>
      <c r="AB92" t="n">
        <v>0</v>
      </c>
      <c r="AC92" t="n">
        <v>0</v>
      </c>
      <c r="AD92" t="n">
        <v>0</v>
      </c>
      <c r="AE92" t="n">
        <v>14830</v>
      </c>
      <c r="AF92" t="n">
        <v>0</v>
      </c>
      <c r="AG92" t="n">
        <v>0</v>
      </c>
      <c r="AH92" t="n">
        <v>0</v>
      </c>
      <c r="AI92" t="n">
        <v>9.779999999999999</v>
      </c>
      <c r="AJ92" t="n">
        <v>1</v>
      </c>
      <c r="AK92" t="n">
        <v>1</v>
      </c>
      <c r="AL92" t="n">
        <v>1</v>
      </c>
      <c r="AM92" t="n">
        <v>2</v>
      </c>
      <c r="AN92" t="n">
        <v>0</v>
      </c>
      <c r="AO92" t="n">
        <v>1</v>
      </c>
      <c r="AP92" t="n">
        <v>1</v>
      </c>
      <c r="AQ92" t="n">
        <v>0</v>
      </c>
      <c r="AR92" t="n">
        <v>0</v>
      </c>
      <c r="AS92" t="inlineStr"/>
      <c r="AT92" t="n">
        <v>0.005</v>
      </c>
      <c r="AU92" t="inlineStr"/>
      <c r="AV92" t="n">
        <v>0</v>
      </c>
      <c r="AW92" t="n">
        <v>2</v>
      </c>
      <c r="AX92" t="n">
        <v>78869700</v>
      </c>
      <c r="AY92" t="n">
        <v>1</v>
      </c>
      <c r="AZ92" t="n">
        <v>0</v>
      </c>
      <c r="BA92" t="n">
        <v>88</v>
      </c>
      <c r="BB92" t="n">
        <v>0</v>
      </c>
      <c r="BC92" t="n">
        <v>0</v>
      </c>
      <c r="BD92" t="n">
        <v>0</v>
      </c>
      <c r="BE92" t="n">
        <v>0</v>
      </c>
      <c r="BF92" t="n">
        <v>0</v>
      </c>
      <c r="BG92" t="n">
        <v>0</v>
      </c>
      <c r="BH92" t="n">
        <v>0</v>
      </c>
      <c r="BI92" t="n">
        <v>0</v>
      </c>
      <c r="BJ92" t="n">
        <v>0</v>
      </c>
      <c r="BK92" t="n">
        <v>0</v>
      </c>
      <c r="BL92" t="n">
        <v>0</v>
      </c>
      <c r="BM92" t="n">
        <v>0</v>
      </c>
      <c r="BN92" t="n">
        <v>0</v>
      </c>
      <c r="BO92" t="n">
        <v>0</v>
      </c>
      <c r="BP92" t="n">
        <v>0</v>
      </c>
      <c r="BQ92" t="n">
        <v>0</v>
      </c>
      <c r="BR92" t="n">
        <v>0</v>
      </c>
      <c r="BS92" t="n">
        <v>0</v>
      </c>
      <c r="BT92" t="n">
        <v>0</v>
      </c>
      <c r="BU92" t="n">
        <v>0</v>
      </c>
      <c r="BV92" t="n">
        <v>0</v>
      </c>
      <c r="BW92" t="n">
        <v>0</v>
      </c>
      <c r="CV92" t="n">
        <v>0</v>
      </c>
      <c r="CW92" t="n">
        <v>0</v>
      </c>
      <c r="CX92">
        <f>ROUND(Y92*Source!I199,7)</f>
        <v/>
      </c>
      <c r="CY92">
        <f>AA92</f>
        <v/>
      </c>
      <c r="CZ92">
        <f>AE92</f>
        <v/>
      </c>
      <c r="DA92">
        <f>AI92</f>
        <v/>
      </c>
      <c r="DB92">
        <f>ROUND(ROUND(AT92*CZ92,2),2)</f>
        <v/>
      </c>
      <c r="DC92">
        <f>ROUND(ROUND(AT92*AG92,2),2)</f>
        <v/>
      </c>
      <c r="DD92" t="inlineStr"/>
      <c r="DE92" t="inlineStr"/>
      <c r="DF92">
        <f>ROUND(ROUND(AE92*AI92,0)*CX92,0)</f>
        <v/>
      </c>
      <c r="DG92">
        <f>ROUND(ROUND(AF92,0)*CX92,0)</f>
        <v/>
      </c>
      <c r="DH92">
        <f>ROUND(ROUND(AG92,0)*CX92,0)</f>
        <v/>
      </c>
      <c r="DI92">
        <f>ROUND(ROUND(AH92,0)*CX92,0)</f>
        <v/>
      </c>
      <c r="DJ92">
        <f>DF92</f>
        <v/>
      </c>
      <c r="DK92" t="n">
        <v>0</v>
      </c>
      <c r="DL92" t="inlineStr"/>
      <c r="DM92" t="n">
        <v>0</v>
      </c>
      <c r="DN92" t="inlineStr"/>
      <c r="DO92" t="n">
        <v>0</v>
      </c>
    </row>
    <row r="93">
      <c r="A93">
        <f>ROW(Source!A199)</f>
        <v/>
      </c>
      <c r="B93" t="n">
        <v>78869116</v>
      </c>
      <c r="C93" t="n">
        <v>78869691</v>
      </c>
      <c r="D93" t="n">
        <v>29150040</v>
      </c>
      <c r="E93" t="n">
        <v>1</v>
      </c>
      <c r="F93" t="n">
        <v>1</v>
      </c>
      <c r="G93" t="n">
        <v>1</v>
      </c>
      <c r="H93" t="n">
        <v>3</v>
      </c>
      <c r="I93" t="inlineStr">
        <is>
          <t>411-0001</t>
        </is>
      </c>
      <c r="J93" t="inlineStr">
        <is>
          <t>ТССЦ Московской обл., 411-0001, приказ Минстроя России №675/пр от 28.02.2017 № 257/пр</t>
        </is>
      </c>
      <c r="K93" t="inlineStr">
        <is>
          <t>Вода</t>
        </is>
      </c>
      <c r="L93" t="n">
        <v>1339</v>
      </c>
      <c r="N93" t="n">
        <v>1007</v>
      </c>
      <c r="O93" t="inlineStr">
        <is>
          <t>м3</t>
        </is>
      </c>
      <c r="P93" t="inlineStr">
        <is>
          <t>м3</t>
        </is>
      </c>
      <c r="Q93" t="n">
        <v>1</v>
      </c>
      <c r="W93" t="n">
        <v>0</v>
      </c>
      <c r="X93" t="n">
        <v>619799737</v>
      </c>
      <c r="Y93">
        <f>AT93</f>
        <v/>
      </c>
      <c r="AA93" t="n">
        <v>31.28</v>
      </c>
      <c r="AB93" t="n">
        <v>0</v>
      </c>
      <c r="AC93" t="n">
        <v>0</v>
      </c>
      <c r="AD93" t="n">
        <v>0</v>
      </c>
      <c r="AE93" t="n">
        <v>2.44</v>
      </c>
      <c r="AF93" t="n">
        <v>0</v>
      </c>
      <c r="AG93" t="n">
        <v>0</v>
      </c>
      <c r="AH93" t="n">
        <v>0</v>
      </c>
      <c r="AI93" t="n">
        <v>12.82</v>
      </c>
      <c r="AJ93" t="n">
        <v>1</v>
      </c>
      <c r="AK93" t="n">
        <v>1</v>
      </c>
      <c r="AL93" t="n">
        <v>1</v>
      </c>
      <c r="AM93" t="n">
        <v>2</v>
      </c>
      <c r="AN93" t="n">
        <v>0</v>
      </c>
      <c r="AO93" t="n">
        <v>1</v>
      </c>
      <c r="AP93" t="n">
        <v>1</v>
      </c>
      <c r="AQ93" t="n">
        <v>0</v>
      </c>
      <c r="AR93" t="n">
        <v>0</v>
      </c>
      <c r="AS93" t="inlineStr"/>
      <c r="AT93" t="n">
        <v>7.8</v>
      </c>
      <c r="AU93" t="inlineStr"/>
      <c r="AV93" t="n">
        <v>0</v>
      </c>
      <c r="AW93" t="n">
        <v>2</v>
      </c>
      <c r="AX93" t="n">
        <v>78869701</v>
      </c>
      <c r="AY93" t="n">
        <v>1</v>
      </c>
      <c r="AZ93" t="n">
        <v>0</v>
      </c>
      <c r="BA93" t="n">
        <v>89</v>
      </c>
      <c r="BB93" t="n">
        <v>0</v>
      </c>
      <c r="BC93" t="n">
        <v>0</v>
      </c>
      <c r="BD93" t="n">
        <v>0</v>
      </c>
      <c r="BE93" t="n">
        <v>0</v>
      </c>
      <c r="BF93" t="n">
        <v>0</v>
      </c>
      <c r="BG93" t="n">
        <v>0</v>
      </c>
      <c r="BH93" t="n">
        <v>0</v>
      </c>
      <c r="BI93" t="n">
        <v>0</v>
      </c>
      <c r="BJ93" t="n">
        <v>0</v>
      </c>
      <c r="BK93" t="n">
        <v>0</v>
      </c>
      <c r="BL93" t="n">
        <v>0</v>
      </c>
      <c r="BM93" t="n">
        <v>0</v>
      </c>
      <c r="BN93" t="n">
        <v>0</v>
      </c>
      <c r="BO93" t="n">
        <v>0</v>
      </c>
      <c r="BP93" t="n">
        <v>0</v>
      </c>
      <c r="BQ93" t="n">
        <v>0</v>
      </c>
      <c r="BR93" t="n">
        <v>0</v>
      </c>
      <c r="BS93" t="n">
        <v>0</v>
      </c>
      <c r="BT93" t="n">
        <v>0</v>
      </c>
      <c r="BU93" t="n">
        <v>0</v>
      </c>
      <c r="BV93" t="n">
        <v>0</v>
      </c>
      <c r="BW93" t="n">
        <v>0</v>
      </c>
      <c r="CV93" t="n">
        <v>0</v>
      </c>
      <c r="CW93" t="n">
        <v>0</v>
      </c>
      <c r="CX93">
        <f>ROUND(Y93*Source!I199,7)</f>
        <v/>
      </c>
      <c r="CY93">
        <f>AA93</f>
        <v/>
      </c>
      <c r="CZ93">
        <f>AE93</f>
        <v/>
      </c>
      <c r="DA93">
        <f>AI93</f>
        <v/>
      </c>
      <c r="DB93">
        <f>ROUND(ROUND(AT93*CZ93,2),2)</f>
        <v/>
      </c>
      <c r="DC93">
        <f>ROUND(ROUND(AT93*AG93,2),2)</f>
        <v/>
      </c>
      <c r="DD93" t="inlineStr"/>
      <c r="DE93" t="inlineStr"/>
      <c r="DF93">
        <f>ROUND(ROUND(AE93*AI93,0)*CX93,0)</f>
        <v/>
      </c>
      <c r="DG93">
        <f>ROUND(ROUND(AF93,0)*CX93,0)</f>
        <v/>
      </c>
      <c r="DH93">
        <f>ROUND(ROUND(AG93,0)*CX93,0)</f>
        <v/>
      </c>
      <c r="DI93">
        <f>ROUND(ROUND(AH93,0)*CX93,0)</f>
        <v/>
      </c>
      <c r="DJ93">
        <f>DF93</f>
        <v/>
      </c>
      <c r="DK93" t="n">
        <v>0</v>
      </c>
      <c r="DL93" t="inlineStr"/>
      <c r="DM93" t="n">
        <v>0</v>
      </c>
      <c r="DN93" t="inlineStr"/>
      <c r="DO93" t="n">
        <v>0</v>
      </c>
    </row>
    <row r="94">
      <c r="A94">
        <f>ROW(Source!A200)</f>
        <v/>
      </c>
      <c r="B94" t="n">
        <v>78869116</v>
      </c>
      <c r="C94" t="n">
        <v>78869702</v>
      </c>
      <c r="D94" t="n">
        <v>18407150</v>
      </c>
      <c r="E94" t="n">
        <v>1</v>
      </c>
      <c r="F94" t="n">
        <v>1</v>
      </c>
      <c r="G94" t="n">
        <v>1</v>
      </c>
      <c r="H94" t="n">
        <v>1</v>
      </c>
      <c r="I94" t="inlineStr">
        <is>
          <t>1-1030-90</t>
        </is>
      </c>
      <c r="J94" t="inlineStr"/>
      <c r="K94" t="inlineStr">
        <is>
          <t>Рабочий строитель среднего разряда 3</t>
        </is>
      </c>
      <c r="L94" t="n">
        <v>1369</v>
      </c>
      <c r="N94" t="n">
        <v>1013</v>
      </c>
      <c r="O94" t="inlineStr">
        <is>
          <t>чел.-ч</t>
        </is>
      </c>
      <c r="P94" t="inlineStr">
        <is>
          <t>чел.-ч</t>
        </is>
      </c>
      <c r="Q94" t="n">
        <v>1</v>
      </c>
      <c r="W94" t="n">
        <v>0</v>
      </c>
      <c r="X94" t="n">
        <v>-931037793</v>
      </c>
      <c r="Y94">
        <f>AT94</f>
        <v/>
      </c>
      <c r="AA94" t="n">
        <v>0</v>
      </c>
      <c r="AB94" t="n">
        <v>0</v>
      </c>
      <c r="AC94" t="n">
        <v>0</v>
      </c>
      <c r="AD94" t="n">
        <v>8.529999999999999</v>
      </c>
      <c r="AE94" t="n">
        <v>0</v>
      </c>
      <c r="AF94" t="n">
        <v>0</v>
      </c>
      <c r="AG94" t="n">
        <v>0</v>
      </c>
      <c r="AH94" t="n">
        <v>8.529999999999999</v>
      </c>
      <c r="AI94" t="n">
        <v>1</v>
      </c>
      <c r="AJ94" t="n">
        <v>1</v>
      </c>
      <c r="AK94" t="n">
        <v>1</v>
      </c>
      <c r="AL94" t="n">
        <v>1</v>
      </c>
      <c r="AM94" t="n">
        <v>-2</v>
      </c>
      <c r="AN94" t="n">
        <v>0</v>
      </c>
      <c r="AO94" t="n">
        <v>1</v>
      </c>
      <c r="AP94" t="n">
        <v>0</v>
      </c>
      <c r="AQ94" t="n">
        <v>0</v>
      </c>
      <c r="AR94" t="n">
        <v>0</v>
      </c>
      <c r="AS94" t="inlineStr"/>
      <c r="AT94" t="n">
        <v>13.9</v>
      </c>
      <c r="AU94" t="inlineStr"/>
      <c r="AV94" t="n">
        <v>1</v>
      </c>
      <c r="AW94" t="n">
        <v>2</v>
      </c>
      <c r="AX94" t="n">
        <v>78869706</v>
      </c>
      <c r="AY94" t="n">
        <v>1</v>
      </c>
      <c r="AZ94" t="n">
        <v>0</v>
      </c>
      <c r="BA94" t="n">
        <v>90</v>
      </c>
      <c r="BB94" t="n">
        <v>0</v>
      </c>
      <c r="BC94" t="n">
        <v>0</v>
      </c>
      <c r="BD94" t="n">
        <v>0</v>
      </c>
      <c r="BE94" t="n">
        <v>0</v>
      </c>
      <c r="BF94" t="n">
        <v>0</v>
      </c>
      <c r="BG94" t="n">
        <v>0</v>
      </c>
      <c r="BH94" t="n">
        <v>0</v>
      </c>
      <c r="BI94" t="n">
        <v>0</v>
      </c>
      <c r="BJ94" t="n">
        <v>0</v>
      </c>
      <c r="BK94" t="n">
        <v>0</v>
      </c>
      <c r="BL94" t="n">
        <v>0</v>
      </c>
      <c r="BM94" t="n">
        <v>0</v>
      </c>
      <c r="BN94" t="n">
        <v>0</v>
      </c>
      <c r="BO94" t="n">
        <v>0</v>
      </c>
      <c r="BP94" t="n">
        <v>0</v>
      </c>
      <c r="BQ94" t="n">
        <v>0</v>
      </c>
      <c r="BR94" t="n">
        <v>0</v>
      </c>
      <c r="BS94" t="n">
        <v>0</v>
      </c>
      <c r="BT94" t="n">
        <v>0</v>
      </c>
      <c r="BU94" t="n">
        <v>0</v>
      </c>
      <c r="BV94" t="n">
        <v>0</v>
      </c>
      <c r="BW94" t="n">
        <v>0</v>
      </c>
      <c r="CU94">
        <f>ROUND(AT94*Source!I200*AH94*AL94,0)</f>
        <v/>
      </c>
      <c r="CV94">
        <f>ROUND(Y94*Source!I200,7)</f>
        <v/>
      </c>
      <c r="CW94" t="n">
        <v>0</v>
      </c>
      <c r="CX94">
        <f>ROUND(Y94*Source!I200,7)</f>
        <v/>
      </c>
      <c r="CY94">
        <f>AD94</f>
        <v/>
      </c>
      <c r="CZ94">
        <f>AH94</f>
        <v/>
      </c>
      <c r="DA94">
        <f>AL94</f>
        <v/>
      </c>
      <c r="DB94">
        <f>ROUND(ROUND(AT94*CZ94,2),2)</f>
        <v/>
      </c>
      <c r="DC94">
        <f>ROUND(ROUND(AT94*AG94,2),2)</f>
        <v/>
      </c>
      <c r="DD94" t="inlineStr"/>
      <c r="DE94" t="inlineStr"/>
      <c r="DF94">
        <f>ROUND(ROUND(AE94,0)*CX94,0)</f>
        <v/>
      </c>
      <c r="DG94">
        <f>ROUND(ROUND(AF94,0)*CX94,0)</f>
        <v/>
      </c>
      <c r="DH94">
        <f>ROUND(ROUND(AG94,0)*CX94,0)</f>
        <v/>
      </c>
      <c r="DI94">
        <f>ROUND(ROUND(AH94,0)*CX94,0)</f>
        <v/>
      </c>
      <c r="DJ94">
        <f>DI94</f>
        <v/>
      </c>
      <c r="DK94" t="n">
        <v>0</v>
      </c>
      <c r="DL94" t="inlineStr"/>
      <c r="DM94" t="n">
        <v>0</v>
      </c>
      <c r="DN94" t="inlineStr"/>
      <c r="DO94" t="n">
        <v>0</v>
      </c>
    </row>
    <row r="95">
      <c r="A95">
        <f>ROW(Source!A200)</f>
        <v/>
      </c>
      <c r="B95" t="n">
        <v>78869116</v>
      </c>
      <c r="C95" t="n">
        <v>78869702</v>
      </c>
      <c r="D95" t="n">
        <v>29169821</v>
      </c>
      <c r="E95" t="n">
        <v>1</v>
      </c>
      <c r="F95" t="n">
        <v>1</v>
      </c>
      <c r="G95" t="n">
        <v>1</v>
      </c>
      <c r="H95" t="n">
        <v>3</v>
      </c>
      <c r="I95" t="inlineStr">
        <is>
          <t>509-0696</t>
        </is>
      </c>
      <c r="J95" t="inlineStr">
        <is>
          <t>ТССЦ Московской обл., 509-0696, приказ Минстроя России №675/пр от 28.02.2017 № 258/пр</t>
        </is>
      </c>
      <c r="K95" t="inlineStr">
        <is>
          <t>Лампы люминесцентные ртутные низкого давления типа ЛБ, ЛД, ЛДЦ, ЛТВ, ЛБХ 20</t>
        </is>
      </c>
      <c r="L95" t="n">
        <v>1358</v>
      </c>
      <c r="N95" t="n">
        <v>1010</v>
      </c>
      <c r="O95" t="inlineStr">
        <is>
          <t>10 шт.</t>
        </is>
      </c>
      <c r="P95" t="inlineStr">
        <is>
          <t>10 шт.</t>
        </is>
      </c>
      <c r="Q95" t="n">
        <v>10</v>
      </c>
      <c r="W95" t="n">
        <v>0</v>
      </c>
      <c r="X95" t="n">
        <v>-1187244712</v>
      </c>
      <c r="Y95">
        <f>AT95</f>
        <v/>
      </c>
      <c r="AA95" t="n">
        <v>352.73</v>
      </c>
      <c r="AB95" t="n">
        <v>0</v>
      </c>
      <c r="AC95" t="n">
        <v>0</v>
      </c>
      <c r="AD95" t="n">
        <v>0</v>
      </c>
      <c r="AE95" t="n">
        <v>85.2</v>
      </c>
      <c r="AF95" t="n">
        <v>0</v>
      </c>
      <c r="AG95" t="n">
        <v>0</v>
      </c>
      <c r="AH95" t="n">
        <v>0</v>
      </c>
      <c r="AI95" t="n">
        <v>4.14</v>
      </c>
      <c r="AJ95" t="n">
        <v>1</v>
      </c>
      <c r="AK95" t="n">
        <v>1</v>
      </c>
      <c r="AL95" t="n">
        <v>1</v>
      </c>
      <c r="AM95" t="n">
        <v>2</v>
      </c>
      <c r="AN95" t="n">
        <v>0</v>
      </c>
      <c r="AO95" t="n">
        <v>1</v>
      </c>
      <c r="AP95" t="n">
        <v>0</v>
      </c>
      <c r="AQ95" t="n">
        <v>0</v>
      </c>
      <c r="AR95" t="n">
        <v>0</v>
      </c>
      <c r="AS95" t="inlineStr"/>
      <c r="AT95" t="n">
        <v>10</v>
      </c>
      <c r="AU95" t="inlineStr"/>
      <c r="AV95" t="n">
        <v>0</v>
      </c>
      <c r="AW95" t="n">
        <v>2</v>
      </c>
      <c r="AX95" t="n">
        <v>78869707</v>
      </c>
      <c r="AY95" t="n">
        <v>1</v>
      </c>
      <c r="AZ95" t="n">
        <v>0</v>
      </c>
      <c r="BA95" t="n">
        <v>91</v>
      </c>
      <c r="BB95" t="n">
        <v>0</v>
      </c>
      <c r="BC95" t="n">
        <v>0</v>
      </c>
      <c r="BD95" t="n">
        <v>0</v>
      </c>
      <c r="BE95" t="n">
        <v>0</v>
      </c>
      <c r="BF95" t="n">
        <v>0</v>
      </c>
      <c r="BG95" t="n">
        <v>0</v>
      </c>
      <c r="BH95" t="n">
        <v>0</v>
      </c>
      <c r="BI95" t="n">
        <v>0</v>
      </c>
      <c r="BJ95" t="n">
        <v>0</v>
      </c>
      <c r="BK95" t="n">
        <v>0</v>
      </c>
      <c r="BL95" t="n">
        <v>0</v>
      </c>
      <c r="BM95" t="n">
        <v>0</v>
      </c>
      <c r="BN95" t="n">
        <v>0</v>
      </c>
      <c r="BO95" t="n">
        <v>0</v>
      </c>
      <c r="BP95" t="n">
        <v>0</v>
      </c>
      <c r="BQ95" t="n">
        <v>0</v>
      </c>
      <c r="BR95" t="n">
        <v>0</v>
      </c>
      <c r="BS95" t="n">
        <v>0</v>
      </c>
      <c r="BT95" t="n">
        <v>0</v>
      </c>
      <c r="BU95" t="n">
        <v>0</v>
      </c>
      <c r="BV95" t="n">
        <v>0</v>
      </c>
      <c r="BW95" t="n">
        <v>0</v>
      </c>
      <c r="CV95" t="n">
        <v>0</v>
      </c>
      <c r="CW95" t="n">
        <v>0</v>
      </c>
      <c r="CX95">
        <f>ROUND(Y95*Source!I200,7)</f>
        <v/>
      </c>
      <c r="CY95">
        <f>AA95</f>
        <v/>
      </c>
      <c r="CZ95">
        <f>AE95</f>
        <v/>
      </c>
      <c r="DA95">
        <f>AI95</f>
        <v/>
      </c>
      <c r="DB95">
        <f>ROUND(ROUND(AT95*CZ95,2),2)</f>
        <v/>
      </c>
      <c r="DC95">
        <f>ROUND(ROUND(AT95*AG95,2),2)</f>
        <v/>
      </c>
      <c r="DD95" t="inlineStr"/>
      <c r="DE95" t="inlineStr"/>
      <c r="DF95">
        <f>ROUND(ROUND(AE95*AI95,0)*CX95,0)</f>
        <v/>
      </c>
      <c r="DG95">
        <f>ROUND(ROUND(AF95,0)*CX95,0)</f>
        <v/>
      </c>
      <c r="DH95">
        <f>ROUND(ROUND(AG95,0)*CX95,0)</f>
        <v/>
      </c>
      <c r="DI95">
        <f>ROUND(ROUND(AH95,0)*CX95,0)</f>
        <v/>
      </c>
      <c r="DJ95">
        <f>DF95</f>
        <v/>
      </c>
      <c r="DK95" t="n">
        <v>0</v>
      </c>
      <c r="DL95" t="inlineStr"/>
      <c r="DM95" t="n">
        <v>0</v>
      </c>
      <c r="DN95" t="inlineStr"/>
      <c r="DO95" t="n">
        <v>0</v>
      </c>
    </row>
    <row r="96">
      <c r="A96">
        <f>ROW(Source!A200)</f>
        <v/>
      </c>
      <c r="B96" t="n">
        <v>78869116</v>
      </c>
      <c r="C96" t="n">
        <v>78869702</v>
      </c>
      <c r="D96" t="n">
        <v>29169828</v>
      </c>
      <c r="E96" t="n">
        <v>1</v>
      </c>
      <c r="F96" t="n">
        <v>1</v>
      </c>
      <c r="G96" t="n">
        <v>1</v>
      </c>
      <c r="H96" t="n">
        <v>3</v>
      </c>
      <c r="I96" t="inlineStr">
        <is>
          <t>509-6744</t>
        </is>
      </c>
      <c r="J96" t="inlineStr">
        <is>
          <t>ТССЦ Московской обл., 509-6744, приказ Минстроя России №675/пр от 28.02.2017 № 258/пр</t>
        </is>
      </c>
      <c r="K96" t="inlineStr">
        <is>
          <t>Лампы люминесцентные компактные энергосберегающие с цоколем Е27 мощностью 55 Вт</t>
        </is>
      </c>
      <c r="L96" t="n">
        <v>1354</v>
      </c>
      <c r="N96" t="n">
        <v>1010</v>
      </c>
      <c r="O96" t="inlineStr">
        <is>
          <t>шт.</t>
        </is>
      </c>
      <c r="P96" t="inlineStr">
        <is>
          <t>шт.</t>
        </is>
      </c>
      <c r="Q96" t="n">
        <v>1</v>
      </c>
      <c r="W96" t="n">
        <v>0</v>
      </c>
      <c r="X96" t="n">
        <v>-228955380</v>
      </c>
      <c r="Y96">
        <f>AT96</f>
        <v/>
      </c>
      <c r="AA96" t="n">
        <v>237.77</v>
      </c>
      <c r="AB96" t="n">
        <v>0</v>
      </c>
      <c r="AC96" t="n">
        <v>0</v>
      </c>
      <c r="AD96" t="n">
        <v>0</v>
      </c>
      <c r="AE96" t="n">
        <v>140.69</v>
      </c>
      <c r="AF96" t="n">
        <v>0</v>
      </c>
      <c r="AG96" t="n">
        <v>0</v>
      </c>
      <c r="AH96" t="n">
        <v>0</v>
      </c>
      <c r="AI96" t="n">
        <v>1.69</v>
      </c>
      <c r="AJ96" t="n">
        <v>1</v>
      </c>
      <c r="AK96" t="n">
        <v>1</v>
      </c>
      <c r="AL96" t="n">
        <v>1</v>
      </c>
      <c r="AM96" t="n">
        <v>0</v>
      </c>
      <c r="AN96" t="n">
        <v>0</v>
      </c>
      <c r="AO96" t="n">
        <v>0</v>
      </c>
      <c r="AP96" t="n">
        <v>1</v>
      </c>
      <c r="AQ96" t="n">
        <v>0</v>
      </c>
      <c r="AR96" t="n">
        <v>0</v>
      </c>
      <c r="AS96" t="inlineStr"/>
      <c r="AT96" t="n">
        <v>100</v>
      </c>
      <c r="AU96" t="inlineStr"/>
      <c r="AV96" t="n">
        <v>0</v>
      </c>
      <c r="AW96" t="n">
        <v>1</v>
      </c>
      <c r="AX96" t="n">
        <v>-1</v>
      </c>
      <c r="AY96" t="n">
        <v>0</v>
      </c>
      <c r="AZ96" t="n">
        <v>0</v>
      </c>
      <c r="BA96" t="inlineStr"/>
      <c r="BB96" t="n">
        <v>0</v>
      </c>
      <c r="BC96" t="n">
        <v>0</v>
      </c>
      <c r="BD96" t="n">
        <v>0</v>
      </c>
      <c r="BE96" t="n">
        <v>0</v>
      </c>
      <c r="BF96" t="n">
        <v>0</v>
      </c>
      <c r="BG96" t="n">
        <v>0</v>
      </c>
      <c r="BH96" t="n">
        <v>0</v>
      </c>
      <c r="BI96" t="n">
        <v>0</v>
      </c>
      <c r="BJ96" t="n">
        <v>0</v>
      </c>
      <c r="BK96" t="n">
        <v>0</v>
      </c>
      <c r="BL96" t="n">
        <v>0</v>
      </c>
      <c r="BM96" t="n">
        <v>0</v>
      </c>
      <c r="BN96" t="n">
        <v>0</v>
      </c>
      <c r="BO96" t="n">
        <v>0</v>
      </c>
      <c r="BP96" t="n">
        <v>0</v>
      </c>
      <c r="BQ96" t="n">
        <v>0</v>
      </c>
      <c r="BR96" t="n">
        <v>0</v>
      </c>
      <c r="BS96" t="n">
        <v>0</v>
      </c>
      <c r="BT96" t="n">
        <v>0</v>
      </c>
      <c r="BU96" t="n">
        <v>0</v>
      </c>
      <c r="BV96" t="n">
        <v>0</v>
      </c>
      <c r="BW96" t="n">
        <v>0</v>
      </c>
      <c r="CV96" t="n">
        <v>0</v>
      </c>
      <c r="CW96" t="n">
        <v>0</v>
      </c>
      <c r="CX96">
        <f>ROUND(Y96*Source!I200,7)</f>
        <v/>
      </c>
      <c r="CY96">
        <f>AA96</f>
        <v/>
      </c>
      <c r="CZ96">
        <f>AE96</f>
        <v/>
      </c>
      <c r="DA96">
        <f>AI96</f>
        <v/>
      </c>
      <c r="DB96">
        <f>ROUND(ROUND(AT96*CZ96,2),2)</f>
        <v/>
      </c>
      <c r="DC96">
        <f>ROUND(ROUND(AT96*AG96,2),2)</f>
        <v/>
      </c>
      <c r="DD96" t="inlineStr"/>
      <c r="DE96" t="inlineStr"/>
      <c r="DF96">
        <f>ROUND(ROUND(AE96*AI96,0)*CX96,0)</f>
        <v/>
      </c>
      <c r="DG96">
        <f>ROUND(ROUND(AF96,0)*CX96,0)</f>
        <v/>
      </c>
      <c r="DH96">
        <f>ROUND(ROUND(AG96,0)*CX96,0)</f>
        <v/>
      </c>
      <c r="DI96">
        <f>ROUND(ROUND(AH96,0)*CX96,0)</f>
        <v/>
      </c>
      <c r="DJ96">
        <f>DF96</f>
        <v/>
      </c>
      <c r="DK96" t="n">
        <v>0</v>
      </c>
      <c r="DL96" t="inlineStr"/>
      <c r="DM96" t="n">
        <v>0</v>
      </c>
      <c r="DN96" t="inlineStr"/>
      <c r="DO96" t="n">
        <v>0</v>
      </c>
    </row>
    <row r="97">
      <c r="A97">
        <f>ROW(Source!A202)</f>
        <v/>
      </c>
      <c r="B97" t="n">
        <v>78869116</v>
      </c>
      <c r="C97" t="n">
        <v>78869709</v>
      </c>
      <c r="D97" t="n">
        <v>18409850</v>
      </c>
      <c r="E97" t="n">
        <v>1</v>
      </c>
      <c r="F97" t="n">
        <v>1</v>
      </c>
      <c r="G97" t="n">
        <v>1</v>
      </c>
      <c r="H97" t="n">
        <v>1</v>
      </c>
      <c r="I97" t="inlineStr">
        <is>
          <t>1-1035-90</t>
        </is>
      </c>
      <c r="J97" t="inlineStr"/>
      <c r="K97" t="inlineStr">
        <is>
          <t>Рабочий строитель среднего разряда 3,5</t>
        </is>
      </c>
      <c r="L97" t="n">
        <v>1369</v>
      </c>
      <c r="N97" t="n">
        <v>1013</v>
      </c>
      <c r="O97" t="inlineStr">
        <is>
          <t>чел.-ч</t>
        </is>
      </c>
      <c r="P97" t="inlineStr">
        <is>
          <t>чел.-ч</t>
        </is>
      </c>
      <c r="Q97" t="n">
        <v>1</v>
      </c>
      <c r="W97" t="n">
        <v>0</v>
      </c>
      <c r="X97" t="n">
        <v>855544366</v>
      </c>
      <c r="Y97">
        <f>AT97</f>
        <v/>
      </c>
      <c r="AA97" t="n">
        <v>0</v>
      </c>
      <c r="AB97" t="n">
        <v>0</v>
      </c>
      <c r="AC97" t="n">
        <v>0</v>
      </c>
      <c r="AD97" t="n">
        <v>9.07</v>
      </c>
      <c r="AE97" t="n">
        <v>0</v>
      </c>
      <c r="AF97" t="n">
        <v>0</v>
      </c>
      <c r="AG97" t="n">
        <v>0</v>
      </c>
      <c r="AH97" t="n">
        <v>9.07</v>
      </c>
      <c r="AI97" t="n">
        <v>1</v>
      </c>
      <c r="AJ97" t="n">
        <v>1</v>
      </c>
      <c r="AK97" t="n">
        <v>1</v>
      </c>
      <c r="AL97" t="n">
        <v>1</v>
      </c>
      <c r="AM97" t="n">
        <v>-2</v>
      </c>
      <c r="AN97" t="n">
        <v>0</v>
      </c>
      <c r="AO97" t="n">
        <v>1</v>
      </c>
      <c r="AP97" t="n">
        <v>1</v>
      </c>
      <c r="AQ97" t="n">
        <v>0</v>
      </c>
      <c r="AR97" t="n">
        <v>0</v>
      </c>
      <c r="AS97" t="inlineStr"/>
      <c r="AT97" t="n">
        <v>81</v>
      </c>
      <c r="AU97" t="inlineStr"/>
      <c r="AV97" t="n">
        <v>1</v>
      </c>
      <c r="AW97" t="n">
        <v>2</v>
      </c>
      <c r="AX97" t="n">
        <v>78869718</v>
      </c>
      <c r="AY97" t="n">
        <v>1</v>
      </c>
      <c r="AZ97" t="n">
        <v>0</v>
      </c>
      <c r="BA97" t="n">
        <v>92</v>
      </c>
      <c r="BB97" t="n">
        <v>0</v>
      </c>
      <c r="BC97" t="n">
        <v>0</v>
      </c>
      <c r="BD97" t="n">
        <v>0</v>
      </c>
      <c r="BE97" t="n">
        <v>0</v>
      </c>
      <c r="BF97" t="n">
        <v>0</v>
      </c>
      <c r="BG97" t="n">
        <v>0</v>
      </c>
      <c r="BH97" t="n">
        <v>0</v>
      </c>
      <c r="BI97" t="n">
        <v>0</v>
      </c>
      <c r="BJ97" t="n">
        <v>0</v>
      </c>
      <c r="BK97" t="n">
        <v>0</v>
      </c>
      <c r="BL97" t="n">
        <v>0</v>
      </c>
      <c r="BM97" t="n">
        <v>0</v>
      </c>
      <c r="BN97" t="n">
        <v>0</v>
      </c>
      <c r="BO97" t="n">
        <v>0</v>
      </c>
      <c r="BP97" t="n">
        <v>0</v>
      </c>
      <c r="BQ97" t="n">
        <v>0</v>
      </c>
      <c r="BR97" t="n">
        <v>0</v>
      </c>
      <c r="BS97" t="n">
        <v>0</v>
      </c>
      <c r="BT97" t="n">
        <v>0</v>
      </c>
      <c r="BU97" t="n">
        <v>0</v>
      </c>
      <c r="BV97" t="n">
        <v>0</v>
      </c>
      <c r="BW97" t="n">
        <v>0</v>
      </c>
      <c r="CU97">
        <f>ROUND(AT97*Source!I202*AH97*AL97,0)</f>
        <v/>
      </c>
      <c r="CV97">
        <f>ROUND(Y97*Source!I202,7)</f>
        <v/>
      </c>
      <c r="CW97" t="n">
        <v>0</v>
      </c>
      <c r="CX97">
        <f>ROUND(Y97*Source!I202,7)</f>
        <v/>
      </c>
      <c r="CY97">
        <f>AD97</f>
        <v/>
      </c>
      <c r="CZ97">
        <f>AH97</f>
        <v/>
      </c>
      <c r="DA97">
        <f>AL97</f>
        <v/>
      </c>
      <c r="DB97">
        <f>ROUND(ROUND(AT97*CZ97,2),2)</f>
        <v/>
      </c>
      <c r="DC97">
        <f>ROUND(ROUND(AT97*AG97,2),2)</f>
        <v/>
      </c>
      <c r="DD97" t="inlineStr"/>
      <c r="DE97" t="inlineStr"/>
      <c r="DF97">
        <f>ROUND(ROUND(AE97,0)*CX97,0)</f>
        <v/>
      </c>
      <c r="DG97">
        <f>ROUND(ROUND(AF97,0)*CX97,0)</f>
        <v/>
      </c>
      <c r="DH97">
        <f>ROUND(ROUND(AG97,0)*CX97,0)</f>
        <v/>
      </c>
      <c r="DI97">
        <f>ROUND(ROUND(AH97,0)*CX97,0)</f>
        <v/>
      </c>
      <c r="DJ97">
        <f>DI97</f>
        <v/>
      </c>
      <c r="DK97" t="n">
        <v>0</v>
      </c>
      <c r="DL97" t="inlineStr"/>
      <c r="DM97" t="n">
        <v>0</v>
      </c>
      <c r="DN97" t="inlineStr"/>
      <c r="DO97" t="n">
        <v>0</v>
      </c>
    </row>
    <row r="98">
      <c r="A98">
        <f>ROW(Source!A202)</f>
        <v/>
      </c>
      <c r="B98" t="n">
        <v>78869116</v>
      </c>
      <c r="C98" t="n">
        <v>78869709</v>
      </c>
      <c r="D98" t="n">
        <v>29174913</v>
      </c>
      <c r="E98" t="n">
        <v>1</v>
      </c>
      <c r="F98" t="n">
        <v>1</v>
      </c>
      <c r="G98" t="n">
        <v>1</v>
      </c>
      <c r="H98" t="n">
        <v>2</v>
      </c>
      <c r="I98" t="inlineStr">
        <is>
          <t>400001</t>
        </is>
      </c>
      <c r="J98" t="inlineStr">
        <is>
          <t>ТСЭМ Московской обл., 400001, приказ Минстроя России №675/пр от 28.02.2017 № 264/пр</t>
        </is>
      </c>
      <c r="K98" t="inlineStr">
        <is>
          <t>Автомобили бортовые, грузоподъемность до 5 т</t>
        </is>
      </c>
      <c r="L98" t="n">
        <v>1368</v>
      </c>
      <c r="N98" t="n">
        <v>1011</v>
      </c>
      <c r="O98" t="inlineStr">
        <is>
          <t>маш.-ч</t>
        </is>
      </c>
      <c r="P98" t="inlineStr">
        <is>
          <t>маш.-ч</t>
        </is>
      </c>
      <c r="Q98" t="n">
        <v>1</v>
      </c>
      <c r="W98" t="n">
        <v>0</v>
      </c>
      <c r="X98" t="n">
        <v>1230759911</v>
      </c>
      <c r="Y98">
        <f>AT98</f>
        <v/>
      </c>
      <c r="AA98" t="n">
        <v>0</v>
      </c>
      <c r="AB98" t="n">
        <v>2177.51</v>
      </c>
      <c r="AC98" t="n">
        <v>606.1</v>
      </c>
      <c r="AD98" t="n">
        <v>0</v>
      </c>
      <c r="AE98" t="n">
        <v>0</v>
      </c>
      <c r="AF98" t="n">
        <v>87.17</v>
      </c>
      <c r="AG98" t="n">
        <v>11.6</v>
      </c>
      <c r="AH98" t="n">
        <v>0</v>
      </c>
      <c r="AI98" t="n">
        <v>1</v>
      </c>
      <c r="AJ98" t="n">
        <v>24.98</v>
      </c>
      <c r="AK98" t="n">
        <v>52.25</v>
      </c>
      <c r="AL98" t="n">
        <v>1</v>
      </c>
      <c r="AM98" t="n">
        <v>2</v>
      </c>
      <c r="AN98" t="n">
        <v>0</v>
      </c>
      <c r="AO98" t="n">
        <v>1</v>
      </c>
      <c r="AP98" t="n">
        <v>1</v>
      </c>
      <c r="AQ98" t="n">
        <v>0</v>
      </c>
      <c r="AR98" t="n">
        <v>0</v>
      </c>
      <c r="AS98" t="inlineStr"/>
      <c r="AT98" t="n">
        <v>0.05</v>
      </c>
      <c r="AU98" t="inlineStr"/>
      <c r="AV98" t="n">
        <v>0</v>
      </c>
      <c r="AW98" t="n">
        <v>2</v>
      </c>
      <c r="AX98" t="n">
        <v>78869719</v>
      </c>
      <c r="AY98" t="n">
        <v>1</v>
      </c>
      <c r="AZ98" t="n">
        <v>0</v>
      </c>
      <c r="BA98" t="n">
        <v>93</v>
      </c>
      <c r="BB98" t="n">
        <v>0</v>
      </c>
      <c r="BC98" t="n">
        <v>0</v>
      </c>
      <c r="BD98" t="n">
        <v>0</v>
      </c>
      <c r="BE98" t="n">
        <v>0</v>
      </c>
      <c r="BF98" t="n">
        <v>0</v>
      </c>
      <c r="BG98" t="n">
        <v>0</v>
      </c>
      <c r="BH98" t="n">
        <v>0</v>
      </c>
      <c r="BI98" t="n">
        <v>0</v>
      </c>
      <c r="BJ98" t="n">
        <v>0</v>
      </c>
      <c r="BK98" t="n">
        <v>0</v>
      </c>
      <c r="BL98" t="n">
        <v>0</v>
      </c>
      <c r="BM98" t="n">
        <v>0</v>
      </c>
      <c r="BN98" t="n">
        <v>0</v>
      </c>
      <c r="BO98" t="n">
        <v>0</v>
      </c>
      <c r="BP98" t="n">
        <v>0</v>
      </c>
      <c r="BQ98" t="n">
        <v>0</v>
      </c>
      <c r="BR98" t="n">
        <v>0</v>
      </c>
      <c r="BS98" t="n">
        <v>0</v>
      </c>
      <c r="BT98" t="n">
        <v>0</v>
      </c>
      <c r="BU98" t="n">
        <v>0</v>
      </c>
      <c r="BV98" t="n">
        <v>0</v>
      </c>
      <c r="BW98" t="n">
        <v>0</v>
      </c>
      <c r="CV98" t="n">
        <v>0</v>
      </c>
      <c r="CW98">
        <f>ROUND(Y98*Source!I202*DO98,7)</f>
        <v/>
      </c>
      <c r="CX98">
        <f>ROUND(Y98*Source!I202,7)</f>
        <v/>
      </c>
      <c r="CY98">
        <f>AB98</f>
        <v/>
      </c>
      <c r="CZ98">
        <f>AF98</f>
        <v/>
      </c>
      <c r="DA98">
        <f>AJ98</f>
        <v/>
      </c>
      <c r="DB98">
        <f>ROUND(ROUND(AT98*CZ98,2),2)</f>
        <v/>
      </c>
      <c r="DC98">
        <f>ROUND(ROUND(AT98*AG98,2),2)</f>
        <v/>
      </c>
      <c r="DD98" t="inlineStr"/>
      <c r="DE98" t="inlineStr"/>
      <c r="DF98">
        <f>ROUND(ROUND(AE98,0)*CX98,0)</f>
        <v/>
      </c>
      <c r="DG98">
        <f>ROUND(ROUND(AF98*AJ98,0)*CX98,0)</f>
        <v/>
      </c>
      <c r="DH98">
        <f>ROUND(ROUND(AG98*AK98,0)*CX98,0)</f>
        <v/>
      </c>
      <c r="DI98">
        <f>ROUND(ROUND(AH98,0)*CX98,0)</f>
        <v/>
      </c>
      <c r="DJ98">
        <f>DG98</f>
        <v/>
      </c>
      <c r="DK98" t="n">
        <v>0</v>
      </c>
      <c r="DL98" t="inlineStr"/>
      <c r="DM98" t="n">
        <v>0</v>
      </c>
      <c r="DN98" t="inlineStr"/>
      <c r="DO98" t="n">
        <v>0</v>
      </c>
    </row>
    <row r="99">
      <c r="A99">
        <f>ROW(Source!A202)</f>
        <v/>
      </c>
      <c r="B99" t="n">
        <v>78869116</v>
      </c>
      <c r="C99" t="n">
        <v>78869709</v>
      </c>
      <c r="D99" t="n">
        <v>29110398</v>
      </c>
      <c r="E99" t="n">
        <v>1</v>
      </c>
      <c r="F99" t="n">
        <v>1</v>
      </c>
      <c r="G99" t="n">
        <v>1</v>
      </c>
      <c r="H99" t="n">
        <v>3</v>
      </c>
      <c r="I99" t="inlineStr">
        <is>
          <t>101-0388</t>
        </is>
      </c>
      <c r="J99" t="inlineStr">
        <is>
          <t>ТССЦ Московской обл., 101-0388, приказ Минстроя России №675/пр от 28.02.2017 № 254/пр</t>
        </is>
      </c>
      <c r="K99" t="inlineStr">
        <is>
          <t>Краски масляные земляные марки МА-0115 мумия, сурик железный</t>
        </is>
      </c>
      <c r="L99" t="n">
        <v>1348</v>
      </c>
      <c r="N99" t="n">
        <v>1009</v>
      </c>
      <c r="O99" t="inlineStr">
        <is>
          <t>т</t>
        </is>
      </c>
      <c r="P99" t="inlineStr">
        <is>
          <t>т</t>
        </is>
      </c>
      <c r="Q99" t="n">
        <v>1000</v>
      </c>
      <c r="W99" t="n">
        <v>0</v>
      </c>
      <c r="X99" t="n">
        <v>1625292450</v>
      </c>
      <c r="Y99">
        <f>AT99</f>
        <v/>
      </c>
      <c r="AA99" t="n">
        <v>76804.47</v>
      </c>
      <c r="AB99" t="n">
        <v>0</v>
      </c>
      <c r="AC99" t="n">
        <v>0</v>
      </c>
      <c r="AD99" t="n">
        <v>0</v>
      </c>
      <c r="AE99" t="n">
        <v>15118.99</v>
      </c>
      <c r="AF99" t="n">
        <v>0</v>
      </c>
      <c r="AG99" t="n">
        <v>0</v>
      </c>
      <c r="AH99" t="n">
        <v>0</v>
      </c>
      <c r="AI99" t="n">
        <v>5.08</v>
      </c>
      <c r="AJ99" t="n">
        <v>1</v>
      </c>
      <c r="AK99" t="n">
        <v>1</v>
      </c>
      <c r="AL99" t="n">
        <v>1</v>
      </c>
      <c r="AM99" t="n">
        <v>2</v>
      </c>
      <c r="AN99" t="n">
        <v>0</v>
      </c>
      <c r="AO99" t="n">
        <v>1</v>
      </c>
      <c r="AP99" t="n">
        <v>1</v>
      </c>
      <c r="AQ99" t="n">
        <v>0</v>
      </c>
      <c r="AR99" t="n">
        <v>0</v>
      </c>
      <c r="AS99" t="inlineStr"/>
      <c r="AT99" t="n">
        <v>0.0014</v>
      </c>
      <c r="AU99" t="inlineStr"/>
      <c r="AV99" t="n">
        <v>0</v>
      </c>
      <c r="AW99" t="n">
        <v>2</v>
      </c>
      <c r="AX99" t="n">
        <v>78869720</v>
      </c>
      <c r="AY99" t="n">
        <v>1</v>
      </c>
      <c r="AZ99" t="n">
        <v>0</v>
      </c>
      <c r="BA99" t="n">
        <v>94</v>
      </c>
      <c r="BB99" t="n">
        <v>0</v>
      </c>
      <c r="BC99" t="n">
        <v>0</v>
      </c>
      <c r="BD99" t="n">
        <v>0</v>
      </c>
      <c r="BE99" t="n">
        <v>0</v>
      </c>
      <c r="BF99" t="n">
        <v>0</v>
      </c>
      <c r="BG99" t="n">
        <v>0</v>
      </c>
      <c r="BH99" t="n">
        <v>0</v>
      </c>
      <c r="BI99" t="n">
        <v>0</v>
      </c>
      <c r="BJ99" t="n">
        <v>0</v>
      </c>
      <c r="BK99" t="n">
        <v>0</v>
      </c>
      <c r="BL99" t="n">
        <v>0</v>
      </c>
      <c r="BM99" t="n">
        <v>0</v>
      </c>
      <c r="BN99" t="n">
        <v>0</v>
      </c>
      <c r="BO99" t="n">
        <v>0</v>
      </c>
      <c r="BP99" t="n">
        <v>0</v>
      </c>
      <c r="BQ99" t="n">
        <v>0</v>
      </c>
      <c r="BR99" t="n">
        <v>0</v>
      </c>
      <c r="BS99" t="n">
        <v>0</v>
      </c>
      <c r="BT99" t="n">
        <v>0</v>
      </c>
      <c r="BU99" t="n">
        <v>0</v>
      </c>
      <c r="BV99" t="n">
        <v>0</v>
      </c>
      <c r="BW99" t="n">
        <v>0</v>
      </c>
      <c r="CV99" t="n">
        <v>0</v>
      </c>
      <c r="CW99" t="n">
        <v>0</v>
      </c>
      <c r="CX99">
        <f>ROUND(Y99*Source!I202,7)</f>
        <v/>
      </c>
      <c r="CY99">
        <f>AA99</f>
        <v/>
      </c>
      <c r="CZ99">
        <f>AE99</f>
        <v/>
      </c>
      <c r="DA99">
        <f>AI99</f>
        <v/>
      </c>
      <c r="DB99">
        <f>ROUND(ROUND(AT99*CZ99,2),2)</f>
        <v/>
      </c>
      <c r="DC99">
        <f>ROUND(ROUND(AT99*AG99,2),2)</f>
        <v/>
      </c>
      <c r="DD99" t="inlineStr"/>
      <c r="DE99" t="inlineStr"/>
      <c r="DF99">
        <f>ROUND(ROUND(AE99*AI99,0)*CX99,0)</f>
        <v/>
      </c>
      <c r="DG99">
        <f>ROUND(ROUND(AF99,0)*CX99,0)</f>
        <v/>
      </c>
      <c r="DH99">
        <f>ROUND(ROUND(AG99,0)*CX99,0)</f>
        <v/>
      </c>
      <c r="DI99">
        <f>ROUND(ROUND(AH99,0)*CX99,0)</f>
        <v/>
      </c>
      <c r="DJ99">
        <f>DF99</f>
        <v/>
      </c>
      <c r="DK99" t="n">
        <v>0</v>
      </c>
      <c r="DL99" t="inlineStr"/>
      <c r="DM99" t="n">
        <v>0</v>
      </c>
      <c r="DN99" t="inlineStr"/>
      <c r="DO99" t="n">
        <v>0</v>
      </c>
    </row>
    <row r="100">
      <c r="A100">
        <f>ROW(Source!A202)</f>
        <v/>
      </c>
      <c r="B100" t="n">
        <v>78869116</v>
      </c>
      <c r="C100" t="n">
        <v>78869709</v>
      </c>
      <c r="D100" t="n">
        <v>29110573</v>
      </c>
      <c r="E100" t="n">
        <v>1</v>
      </c>
      <c r="F100" t="n">
        <v>1</v>
      </c>
      <c r="G100" t="n">
        <v>1</v>
      </c>
      <c r="H100" t="n">
        <v>3</v>
      </c>
      <c r="I100" t="inlineStr">
        <is>
          <t>101-0628</t>
        </is>
      </c>
      <c r="J100" t="inlineStr">
        <is>
          <t>ТССЦ Московской обл., 101-0628, приказ Минстроя России №675/пр от 28.02.2017 № 254/пр</t>
        </is>
      </c>
      <c r="K100" t="inlineStr">
        <is>
          <t>Олифа комбинированная, марки К-3</t>
        </is>
      </c>
      <c r="L100" t="n">
        <v>1348</v>
      </c>
      <c r="N100" t="n">
        <v>1009</v>
      </c>
      <c r="O100" t="inlineStr">
        <is>
          <t>т</t>
        </is>
      </c>
      <c r="P100" t="inlineStr">
        <is>
          <t>т</t>
        </is>
      </c>
      <c r="Q100" t="n">
        <v>1000</v>
      </c>
      <c r="W100" t="n">
        <v>0</v>
      </c>
      <c r="X100" t="n">
        <v>24062879</v>
      </c>
      <c r="Y100">
        <f>AT100</f>
        <v/>
      </c>
      <c r="AA100" t="n">
        <v>87631.5</v>
      </c>
      <c r="AB100" t="n">
        <v>0</v>
      </c>
      <c r="AC100" t="n">
        <v>0</v>
      </c>
      <c r="AD100" t="n">
        <v>0</v>
      </c>
      <c r="AE100" t="n">
        <v>16950</v>
      </c>
      <c r="AF100" t="n">
        <v>0</v>
      </c>
      <c r="AG100" t="n">
        <v>0</v>
      </c>
      <c r="AH100" t="n">
        <v>0</v>
      </c>
      <c r="AI100" t="n">
        <v>5.17</v>
      </c>
      <c r="AJ100" t="n">
        <v>1</v>
      </c>
      <c r="AK100" t="n">
        <v>1</v>
      </c>
      <c r="AL100" t="n">
        <v>1</v>
      </c>
      <c r="AM100" t="n">
        <v>2</v>
      </c>
      <c r="AN100" t="n">
        <v>0</v>
      </c>
      <c r="AO100" t="n">
        <v>1</v>
      </c>
      <c r="AP100" t="n">
        <v>1</v>
      </c>
      <c r="AQ100" t="n">
        <v>0</v>
      </c>
      <c r="AR100" t="n">
        <v>0</v>
      </c>
      <c r="AS100" t="inlineStr"/>
      <c r="AT100" t="n">
        <v>0.0007</v>
      </c>
      <c r="AU100" t="inlineStr"/>
      <c r="AV100" t="n">
        <v>0</v>
      </c>
      <c r="AW100" t="n">
        <v>2</v>
      </c>
      <c r="AX100" t="n">
        <v>78869721</v>
      </c>
      <c r="AY100" t="n">
        <v>1</v>
      </c>
      <c r="AZ100" t="n">
        <v>0</v>
      </c>
      <c r="BA100" t="n">
        <v>95</v>
      </c>
      <c r="BB100" t="n">
        <v>0</v>
      </c>
      <c r="BC100" t="n">
        <v>0</v>
      </c>
      <c r="BD100" t="n">
        <v>0</v>
      </c>
      <c r="BE100" t="n">
        <v>0</v>
      </c>
      <c r="BF100" t="n">
        <v>0</v>
      </c>
      <c r="BG100" t="n">
        <v>0</v>
      </c>
      <c r="BH100" t="n">
        <v>0</v>
      </c>
      <c r="BI100" t="n">
        <v>0</v>
      </c>
      <c r="BJ100" t="n">
        <v>0</v>
      </c>
      <c r="BK100" t="n">
        <v>0</v>
      </c>
      <c r="BL100" t="n">
        <v>0</v>
      </c>
      <c r="BM100" t="n">
        <v>0</v>
      </c>
      <c r="BN100" t="n">
        <v>0</v>
      </c>
      <c r="BO100" t="n">
        <v>0</v>
      </c>
      <c r="BP100" t="n">
        <v>0</v>
      </c>
      <c r="BQ100" t="n">
        <v>0</v>
      </c>
      <c r="BR100" t="n">
        <v>0</v>
      </c>
      <c r="BS100" t="n">
        <v>0</v>
      </c>
      <c r="BT100" t="n">
        <v>0</v>
      </c>
      <c r="BU100" t="n">
        <v>0</v>
      </c>
      <c r="BV100" t="n">
        <v>0</v>
      </c>
      <c r="BW100" t="n">
        <v>0</v>
      </c>
      <c r="CV100" t="n">
        <v>0</v>
      </c>
      <c r="CW100" t="n">
        <v>0</v>
      </c>
      <c r="CX100">
        <f>ROUND(Y100*Source!I202,7)</f>
        <v/>
      </c>
      <c r="CY100">
        <f>AA100</f>
        <v/>
      </c>
      <c r="CZ100">
        <f>AE100</f>
        <v/>
      </c>
      <c r="DA100">
        <f>AI100</f>
        <v/>
      </c>
      <c r="DB100">
        <f>ROUND(ROUND(AT100*CZ100,2),2)</f>
        <v/>
      </c>
      <c r="DC100">
        <f>ROUND(ROUND(AT100*AG100,2),2)</f>
        <v/>
      </c>
      <c r="DD100" t="inlineStr"/>
      <c r="DE100" t="inlineStr"/>
      <c r="DF100">
        <f>ROUND(ROUND(AE100*AI100,0)*CX100,0)</f>
        <v/>
      </c>
      <c r="DG100">
        <f>ROUND(ROUND(AF100,0)*CX100,0)</f>
        <v/>
      </c>
      <c r="DH100">
        <f>ROUND(ROUND(AG100,0)*CX100,0)</f>
        <v/>
      </c>
      <c r="DI100">
        <f>ROUND(ROUND(AH100,0)*CX100,0)</f>
        <v/>
      </c>
      <c r="DJ100">
        <f>DF100</f>
        <v/>
      </c>
      <c r="DK100" t="n">
        <v>0</v>
      </c>
      <c r="DL100" t="inlineStr"/>
      <c r="DM100" t="n">
        <v>0</v>
      </c>
      <c r="DN100" t="inlineStr"/>
      <c r="DO100" t="n">
        <v>0</v>
      </c>
    </row>
    <row r="101">
      <c r="A101">
        <f>ROW(Source!A202)</f>
        <v/>
      </c>
      <c r="B101" t="n">
        <v>78869116</v>
      </c>
      <c r="C101" t="n">
        <v>78869709</v>
      </c>
      <c r="D101" t="n">
        <v>29107963</v>
      </c>
      <c r="E101" t="n">
        <v>1</v>
      </c>
      <c r="F101" t="n">
        <v>1</v>
      </c>
      <c r="G101" t="n">
        <v>1</v>
      </c>
      <c r="H101" t="n">
        <v>3</v>
      </c>
      <c r="I101" t="inlineStr">
        <is>
          <t>101-1669</t>
        </is>
      </c>
      <c r="J101" t="inlineStr">
        <is>
          <t>ТССЦ Московской обл., 101-1669, приказ Минстроя России №675/пр от 28.02.2017 № 254/пр</t>
        </is>
      </c>
      <c r="K101" t="inlineStr">
        <is>
          <t>Очес льняной</t>
        </is>
      </c>
      <c r="L101" t="n">
        <v>1346</v>
      </c>
      <c r="N101" t="n">
        <v>1009</v>
      </c>
      <c r="O101" t="inlineStr">
        <is>
          <t>кг</t>
        </is>
      </c>
      <c r="P101" t="inlineStr">
        <is>
          <t>кг</t>
        </is>
      </c>
      <c r="Q101" t="n">
        <v>1</v>
      </c>
      <c r="W101" t="n">
        <v>0</v>
      </c>
      <c r="X101" t="n">
        <v>-2113933962</v>
      </c>
      <c r="Y101">
        <f>AT101</f>
        <v/>
      </c>
      <c r="AA101" t="n">
        <v>590.67</v>
      </c>
      <c r="AB101" t="n">
        <v>0</v>
      </c>
      <c r="AC101" t="n">
        <v>0</v>
      </c>
      <c r="AD101" t="n">
        <v>0</v>
      </c>
      <c r="AE101" t="n">
        <v>37.29</v>
      </c>
      <c r="AF101" t="n">
        <v>0</v>
      </c>
      <c r="AG101" t="n">
        <v>0</v>
      </c>
      <c r="AH101" t="n">
        <v>0</v>
      </c>
      <c r="AI101" t="n">
        <v>15.84</v>
      </c>
      <c r="AJ101" t="n">
        <v>1</v>
      </c>
      <c r="AK101" t="n">
        <v>1</v>
      </c>
      <c r="AL101" t="n">
        <v>1</v>
      </c>
      <c r="AM101" t="n">
        <v>2</v>
      </c>
      <c r="AN101" t="n">
        <v>0</v>
      </c>
      <c r="AO101" t="n">
        <v>1</v>
      </c>
      <c r="AP101" t="n">
        <v>1</v>
      </c>
      <c r="AQ101" t="n">
        <v>0</v>
      </c>
      <c r="AR101" t="n">
        <v>0</v>
      </c>
      <c r="AS101" t="inlineStr"/>
      <c r="AT101" t="n">
        <v>0.7</v>
      </c>
      <c r="AU101" t="inlineStr"/>
      <c r="AV101" t="n">
        <v>0</v>
      </c>
      <c r="AW101" t="n">
        <v>2</v>
      </c>
      <c r="AX101" t="n">
        <v>78869722</v>
      </c>
      <c r="AY101" t="n">
        <v>1</v>
      </c>
      <c r="AZ101" t="n">
        <v>0</v>
      </c>
      <c r="BA101" t="n">
        <v>96</v>
      </c>
      <c r="BB101" t="n">
        <v>0</v>
      </c>
      <c r="BC101" t="n">
        <v>0</v>
      </c>
      <c r="BD101" t="n">
        <v>0</v>
      </c>
      <c r="BE101" t="n">
        <v>0</v>
      </c>
      <c r="BF101" t="n">
        <v>0</v>
      </c>
      <c r="BG101" t="n">
        <v>0</v>
      </c>
      <c r="BH101" t="n">
        <v>0</v>
      </c>
      <c r="BI101" t="n">
        <v>0</v>
      </c>
      <c r="BJ101" t="n">
        <v>0</v>
      </c>
      <c r="BK101" t="n">
        <v>0</v>
      </c>
      <c r="BL101" t="n">
        <v>0</v>
      </c>
      <c r="BM101" t="n">
        <v>0</v>
      </c>
      <c r="BN101" t="n">
        <v>0</v>
      </c>
      <c r="BO101" t="n">
        <v>0</v>
      </c>
      <c r="BP101" t="n">
        <v>0</v>
      </c>
      <c r="BQ101" t="n">
        <v>0</v>
      </c>
      <c r="BR101" t="n">
        <v>0</v>
      </c>
      <c r="BS101" t="n">
        <v>0</v>
      </c>
      <c r="BT101" t="n">
        <v>0</v>
      </c>
      <c r="BU101" t="n">
        <v>0</v>
      </c>
      <c r="BV101" t="n">
        <v>0</v>
      </c>
      <c r="BW101" t="n">
        <v>0</v>
      </c>
      <c r="CV101" t="n">
        <v>0</v>
      </c>
      <c r="CW101" t="n">
        <v>0</v>
      </c>
      <c r="CX101">
        <f>ROUND(Y101*Source!I202,7)</f>
        <v/>
      </c>
      <c r="CY101">
        <f>AA101</f>
        <v/>
      </c>
      <c r="CZ101">
        <f>AE101</f>
        <v/>
      </c>
      <c r="DA101">
        <f>AI101</f>
        <v/>
      </c>
      <c r="DB101">
        <f>ROUND(ROUND(AT101*CZ101,2),2)</f>
        <v/>
      </c>
      <c r="DC101">
        <f>ROUND(ROUND(AT101*AG101,2),2)</f>
        <v/>
      </c>
      <c r="DD101" t="inlineStr"/>
      <c r="DE101" t="inlineStr"/>
      <c r="DF101">
        <f>ROUND(ROUND(AE101*AI101,0)*CX101,0)</f>
        <v/>
      </c>
      <c r="DG101">
        <f>ROUND(ROUND(AF101,0)*CX101,0)</f>
        <v/>
      </c>
      <c r="DH101">
        <f>ROUND(ROUND(AG101,0)*CX101,0)</f>
        <v/>
      </c>
      <c r="DI101">
        <f>ROUND(ROUND(AH101,0)*CX101,0)</f>
        <v/>
      </c>
      <c r="DJ101">
        <f>DF101</f>
        <v/>
      </c>
      <c r="DK101" t="n">
        <v>0</v>
      </c>
      <c r="DL101" t="inlineStr"/>
      <c r="DM101" t="n">
        <v>0</v>
      </c>
      <c r="DN101" t="inlineStr"/>
      <c r="DO101" t="n">
        <v>0</v>
      </c>
    </row>
    <row r="102">
      <c r="A102">
        <f>ROW(Source!A202)</f>
        <v/>
      </c>
      <c r="B102" t="n">
        <v>78869116</v>
      </c>
      <c r="C102" t="n">
        <v>78869709</v>
      </c>
      <c r="D102" t="n">
        <v>29143378</v>
      </c>
      <c r="E102" t="n">
        <v>1</v>
      </c>
      <c r="F102" t="n">
        <v>1</v>
      </c>
      <c r="G102" t="n">
        <v>1</v>
      </c>
      <c r="H102" t="n">
        <v>3</v>
      </c>
      <c r="I102" t="inlineStr">
        <is>
          <t>302-0062</t>
        </is>
      </c>
      <c r="J102" t="inlineStr">
        <is>
          <t>ТССЦ Московской обл., 302-0062, приказ Минстроя России №675/пр от 28.02.2017 № 256/пр</t>
        </is>
      </c>
      <c r="K102" t="inlineStr">
        <is>
          <t>Кран шаровый муфтовый Valtec для воды диаметром 15 мм, тип в/в</t>
        </is>
      </c>
      <c r="L102" t="n">
        <v>1354</v>
      </c>
      <c r="N102" t="n">
        <v>1010</v>
      </c>
      <c r="O102" t="inlineStr">
        <is>
          <t>шт.</t>
        </is>
      </c>
      <c r="P102" t="inlineStr">
        <is>
          <t>шт.</t>
        </is>
      </c>
      <c r="Q102" t="n">
        <v>1</v>
      </c>
      <c r="W102" t="n">
        <v>0</v>
      </c>
      <c r="X102" t="n">
        <v>-1687406522</v>
      </c>
      <c r="Y102">
        <f>AT102</f>
        <v/>
      </c>
      <c r="AA102" t="n">
        <v>384.3</v>
      </c>
      <c r="AB102" t="n">
        <v>0</v>
      </c>
      <c r="AC102" t="n">
        <v>0</v>
      </c>
      <c r="AD102" t="n">
        <v>0</v>
      </c>
      <c r="AE102" t="n">
        <v>28.53</v>
      </c>
      <c r="AF102" t="n">
        <v>0</v>
      </c>
      <c r="AG102" t="n">
        <v>0</v>
      </c>
      <c r="AH102" t="n">
        <v>0</v>
      </c>
      <c r="AI102" t="n">
        <v>13.47</v>
      </c>
      <c r="AJ102" t="n">
        <v>1</v>
      </c>
      <c r="AK102" t="n">
        <v>1</v>
      </c>
      <c r="AL102" t="n">
        <v>1</v>
      </c>
      <c r="AM102" t="n">
        <v>0</v>
      </c>
      <c r="AN102" t="n">
        <v>0</v>
      </c>
      <c r="AO102" t="n">
        <v>0</v>
      </c>
      <c r="AP102" t="n">
        <v>1</v>
      </c>
      <c r="AQ102" t="n">
        <v>0</v>
      </c>
      <c r="AR102" t="n">
        <v>0</v>
      </c>
      <c r="AS102" t="inlineStr"/>
      <c r="AT102" t="n">
        <v>100</v>
      </c>
      <c r="AU102" t="inlineStr"/>
      <c r="AV102" t="n">
        <v>0</v>
      </c>
      <c r="AW102" t="n">
        <v>1</v>
      </c>
      <c r="AX102" t="n">
        <v>-1</v>
      </c>
      <c r="AY102" t="n">
        <v>0</v>
      </c>
      <c r="AZ102" t="n">
        <v>0</v>
      </c>
      <c r="BA102" t="inlineStr"/>
      <c r="BB102" t="n">
        <v>0</v>
      </c>
      <c r="BC102" t="n">
        <v>0</v>
      </c>
      <c r="BD102" t="n">
        <v>0</v>
      </c>
      <c r="BE102" t="n">
        <v>0</v>
      </c>
      <c r="BF102" t="n">
        <v>0</v>
      </c>
      <c r="BG102" t="n">
        <v>0</v>
      </c>
      <c r="BH102" t="n">
        <v>0</v>
      </c>
      <c r="BI102" t="n">
        <v>0</v>
      </c>
      <c r="BJ102" t="n">
        <v>0</v>
      </c>
      <c r="BK102" t="n">
        <v>0</v>
      </c>
      <c r="BL102" t="n">
        <v>0</v>
      </c>
      <c r="BM102" t="n">
        <v>0</v>
      </c>
      <c r="BN102" t="n">
        <v>0</v>
      </c>
      <c r="BO102" t="n">
        <v>0</v>
      </c>
      <c r="BP102" t="n">
        <v>0</v>
      </c>
      <c r="BQ102" t="n">
        <v>0</v>
      </c>
      <c r="BR102" t="n">
        <v>0</v>
      </c>
      <c r="BS102" t="n">
        <v>0</v>
      </c>
      <c r="BT102" t="n">
        <v>0</v>
      </c>
      <c r="BU102" t="n">
        <v>0</v>
      </c>
      <c r="BV102" t="n">
        <v>0</v>
      </c>
      <c r="BW102" t="n">
        <v>0</v>
      </c>
      <c r="CV102" t="n">
        <v>0</v>
      </c>
      <c r="CW102" t="n">
        <v>0</v>
      </c>
      <c r="CX102">
        <f>ROUND(Y102*Source!I202,7)</f>
        <v/>
      </c>
      <c r="CY102">
        <f>AA102</f>
        <v/>
      </c>
      <c r="CZ102">
        <f>AE102</f>
        <v/>
      </c>
      <c r="DA102">
        <f>AI102</f>
        <v/>
      </c>
      <c r="DB102">
        <f>ROUND(ROUND(AT102*CZ102,2),2)</f>
        <v/>
      </c>
      <c r="DC102">
        <f>ROUND(ROUND(AT102*AG102,2),2)</f>
        <v/>
      </c>
      <c r="DD102" t="inlineStr"/>
      <c r="DE102" t="inlineStr"/>
      <c r="DF102">
        <f>ROUND(ROUND(AE102*AI102,0)*CX102,0)</f>
        <v/>
      </c>
      <c r="DG102">
        <f>ROUND(ROUND(AF102,0)*CX102,0)</f>
        <v/>
      </c>
      <c r="DH102">
        <f>ROUND(ROUND(AG102,0)*CX102,0)</f>
        <v/>
      </c>
      <c r="DI102">
        <f>ROUND(ROUND(AH102,0)*CX102,0)</f>
        <v/>
      </c>
      <c r="DJ102">
        <f>DF102</f>
        <v/>
      </c>
      <c r="DK102" t="n">
        <v>0</v>
      </c>
      <c r="DL102" t="inlineStr"/>
      <c r="DM102" t="n">
        <v>0</v>
      </c>
      <c r="DN102" t="inlineStr"/>
      <c r="DO102" t="n">
        <v>0</v>
      </c>
    </row>
    <row r="103">
      <c r="A103">
        <f>ROW(Source!A202)</f>
        <v/>
      </c>
      <c r="B103" t="n">
        <v>78869116</v>
      </c>
      <c r="C103" t="n">
        <v>78869709</v>
      </c>
      <c r="D103" t="n">
        <v>29142465</v>
      </c>
      <c r="E103" t="n">
        <v>1</v>
      </c>
      <c r="F103" t="n">
        <v>1</v>
      </c>
      <c r="G103" t="n">
        <v>1</v>
      </c>
      <c r="H103" t="n">
        <v>3</v>
      </c>
      <c r="I103" t="inlineStr">
        <is>
          <t>302-1342</t>
        </is>
      </c>
      <c r="J103" t="inlineStr">
        <is>
          <t>ТССЦ Московской обл., 302-1342, приказ Минстроя России №675/пр от 28.02.2017 № 256/пр</t>
        </is>
      </c>
      <c r="K103" t="inlineStr">
        <is>
          <t>Вентили проходные муфтовые 15кч18п для воды давлением 1,6 МПа (16 кгс/см2), диаметром 20 мм</t>
        </is>
      </c>
      <c r="L103" t="n">
        <v>1354</v>
      </c>
      <c r="N103" t="n">
        <v>1010</v>
      </c>
      <c r="O103" t="inlineStr">
        <is>
          <t>шт.</t>
        </is>
      </c>
      <c r="P103" t="inlineStr">
        <is>
          <t>шт.</t>
        </is>
      </c>
      <c r="Q103" t="n">
        <v>1</v>
      </c>
      <c r="W103" t="n">
        <v>0</v>
      </c>
      <c r="X103" t="n">
        <v>-852705161</v>
      </c>
      <c r="Y103">
        <f>AT103</f>
        <v/>
      </c>
      <c r="AA103" t="n">
        <v>221.81</v>
      </c>
      <c r="AB103" t="n">
        <v>0</v>
      </c>
      <c r="AC103" t="n">
        <v>0</v>
      </c>
      <c r="AD103" t="n">
        <v>0</v>
      </c>
      <c r="AE103" t="n">
        <v>21.81</v>
      </c>
      <c r="AF103" t="n">
        <v>0</v>
      </c>
      <c r="AG103" t="n">
        <v>0</v>
      </c>
      <c r="AH103" t="n">
        <v>0</v>
      </c>
      <c r="AI103" t="n">
        <v>10.17</v>
      </c>
      <c r="AJ103" t="n">
        <v>1</v>
      </c>
      <c r="AK103" t="n">
        <v>1</v>
      </c>
      <c r="AL103" t="n">
        <v>1</v>
      </c>
      <c r="AM103" t="n">
        <v>2</v>
      </c>
      <c r="AN103" t="n">
        <v>0</v>
      </c>
      <c r="AO103" t="n">
        <v>1</v>
      </c>
      <c r="AP103" t="n">
        <v>1</v>
      </c>
      <c r="AQ103" t="n">
        <v>0</v>
      </c>
      <c r="AR103" t="n">
        <v>0</v>
      </c>
      <c r="AS103" t="inlineStr"/>
      <c r="AT103" t="n">
        <v>100</v>
      </c>
      <c r="AU103" t="inlineStr"/>
      <c r="AV103" t="n">
        <v>0</v>
      </c>
      <c r="AW103" t="n">
        <v>2</v>
      </c>
      <c r="AX103" t="n">
        <v>78869723</v>
      </c>
      <c r="AY103" t="n">
        <v>1</v>
      </c>
      <c r="AZ103" t="n">
        <v>0</v>
      </c>
      <c r="BA103" t="n">
        <v>97</v>
      </c>
      <c r="BB103" t="n">
        <v>0</v>
      </c>
      <c r="BC103" t="n">
        <v>0</v>
      </c>
      <c r="BD103" t="n">
        <v>0</v>
      </c>
      <c r="BE103" t="n">
        <v>0</v>
      </c>
      <c r="BF103" t="n">
        <v>0</v>
      </c>
      <c r="BG103" t="n">
        <v>0</v>
      </c>
      <c r="BH103" t="n">
        <v>0</v>
      </c>
      <c r="BI103" t="n">
        <v>0</v>
      </c>
      <c r="BJ103" t="n">
        <v>0</v>
      </c>
      <c r="BK103" t="n">
        <v>0</v>
      </c>
      <c r="BL103" t="n">
        <v>0</v>
      </c>
      <c r="BM103" t="n">
        <v>0</v>
      </c>
      <c r="BN103" t="n">
        <v>0</v>
      </c>
      <c r="BO103" t="n">
        <v>0</v>
      </c>
      <c r="BP103" t="n">
        <v>0</v>
      </c>
      <c r="BQ103" t="n">
        <v>0</v>
      </c>
      <c r="BR103" t="n">
        <v>0</v>
      </c>
      <c r="BS103" t="n">
        <v>0</v>
      </c>
      <c r="BT103" t="n">
        <v>0</v>
      </c>
      <c r="BU103" t="n">
        <v>0</v>
      </c>
      <c r="BV103" t="n">
        <v>0</v>
      </c>
      <c r="BW103" t="n">
        <v>0</v>
      </c>
      <c r="CV103" t="n">
        <v>0</v>
      </c>
      <c r="CW103" t="n">
        <v>0</v>
      </c>
      <c r="CX103">
        <f>ROUND(Y103*Source!I202,7)</f>
        <v/>
      </c>
      <c r="CY103">
        <f>AA103</f>
        <v/>
      </c>
      <c r="CZ103">
        <f>AE103</f>
        <v/>
      </c>
      <c r="DA103">
        <f>AI103</f>
        <v/>
      </c>
      <c r="DB103">
        <f>ROUND(ROUND(AT103*CZ103,2),2)</f>
        <v/>
      </c>
      <c r="DC103">
        <f>ROUND(ROUND(AT103*AG103,2),2)</f>
        <v/>
      </c>
      <c r="DD103" t="inlineStr"/>
      <c r="DE103" t="inlineStr"/>
      <c r="DF103">
        <f>ROUND(ROUND(AE103*AI103,0)*CX103,0)</f>
        <v/>
      </c>
      <c r="DG103">
        <f>ROUND(ROUND(AF103,0)*CX103,0)</f>
        <v/>
      </c>
      <c r="DH103">
        <f>ROUND(ROUND(AG103,0)*CX103,0)</f>
        <v/>
      </c>
      <c r="DI103">
        <f>ROUND(ROUND(AH103,0)*CX103,0)</f>
        <v/>
      </c>
      <c r="DJ103">
        <f>DF103</f>
        <v/>
      </c>
      <c r="DK103" t="n">
        <v>0</v>
      </c>
      <c r="DL103" t="inlineStr"/>
      <c r="DM103" t="n">
        <v>0</v>
      </c>
      <c r="DN103" t="inlineStr"/>
      <c r="DO103" t="n">
        <v>0</v>
      </c>
    </row>
    <row r="104">
      <c r="A104">
        <f>ROW(Source!A202)</f>
        <v/>
      </c>
      <c r="B104" t="n">
        <v>78869116</v>
      </c>
      <c r="C104" t="n">
        <v>78869709</v>
      </c>
      <c r="D104" t="n">
        <v>29164350</v>
      </c>
      <c r="E104" t="n">
        <v>1</v>
      </c>
      <c r="F104" t="n">
        <v>1</v>
      </c>
      <c r="G104" t="n">
        <v>1</v>
      </c>
      <c r="H104" t="n">
        <v>3</v>
      </c>
      <c r="I104" t="inlineStr">
        <is>
          <t>509-9899</t>
        </is>
      </c>
      <c r="J104" t="inlineStr">
        <is>
          <t>ТССЦ Московской обл., 509-9899, приказ Минстроя России №675/пр от 28.02.2017 № 258/пр</t>
        </is>
      </c>
      <c r="K104" t="inlineStr">
        <is>
          <t>Строительный мусор и масса возвратных материалов</t>
        </is>
      </c>
      <c r="L104" t="n">
        <v>1348</v>
      </c>
      <c r="N104" t="n">
        <v>1009</v>
      </c>
      <c r="O104" t="inlineStr">
        <is>
          <t>т</t>
        </is>
      </c>
      <c r="P104" t="inlineStr">
        <is>
          <t>т</t>
        </is>
      </c>
      <c r="Q104" t="n">
        <v>1000</v>
      </c>
      <c r="W104" t="n">
        <v>0</v>
      </c>
      <c r="X104" t="n">
        <v>1839160745</v>
      </c>
      <c r="Y104">
        <f>AT104</f>
        <v/>
      </c>
      <c r="AA104" t="n">
        <v>0</v>
      </c>
      <c r="AB104" t="n">
        <v>0</v>
      </c>
      <c r="AC104" t="n">
        <v>0</v>
      </c>
      <c r="AD104" t="n">
        <v>0</v>
      </c>
      <c r="AE104" t="n">
        <v>0</v>
      </c>
      <c r="AF104" t="n">
        <v>0</v>
      </c>
      <c r="AG104" t="n">
        <v>0</v>
      </c>
      <c r="AH104" t="n">
        <v>0</v>
      </c>
      <c r="AI104" t="n">
        <v>1</v>
      </c>
      <c r="AJ104" t="n">
        <v>1</v>
      </c>
      <c r="AK104" t="n">
        <v>1</v>
      </c>
      <c r="AL104" t="n">
        <v>1</v>
      </c>
      <c r="AM104" t="n">
        <v>0</v>
      </c>
      <c r="AN104" t="n">
        <v>0</v>
      </c>
      <c r="AO104" t="n">
        <v>0</v>
      </c>
      <c r="AP104" t="n">
        <v>1</v>
      </c>
      <c r="AQ104" t="n">
        <v>0</v>
      </c>
      <c r="AR104" t="n">
        <v>0</v>
      </c>
      <c r="AS104" t="inlineStr"/>
      <c r="AT104" t="n">
        <v>0.04</v>
      </c>
      <c r="AU104" t="inlineStr"/>
      <c r="AV104" t="n">
        <v>0</v>
      </c>
      <c r="AW104" t="n">
        <v>2</v>
      </c>
      <c r="AX104" t="n">
        <v>78869724</v>
      </c>
      <c r="AY104" t="n">
        <v>1</v>
      </c>
      <c r="AZ104" t="n">
        <v>0</v>
      </c>
      <c r="BA104" t="n">
        <v>98</v>
      </c>
      <c r="BB104" t="n">
        <v>0</v>
      </c>
      <c r="BC104" t="n">
        <v>0</v>
      </c>
      <c r="BD104" t="n">
        <v>0</v>
      </c>
      <c r="BE104" t="n">
        <v>0</v>
      </c>
      <c r="BF104" t="n">
        <v>0</v>
      </c>
      <c r="BG104" t="n">
        <v>0</v>
      </c>
      <c r="BH104" t="n">
        <v>0</v>
      </c>
      <c r="BI104" t="n">
        <v>0</v>
      </c>
      <c r="BJ104" t="n">
        <v>0</v>
      </c>
      <c r="BK104" t="n">
        <v>0</v>
      </c>
      <c r="BL104" t="n">
        <v>0</v>
      </c>
      <c r="BM104" t="n">
        <v>0</v>
      </c>
      <c r="BN104" t="n">
        <v>0</v>
      </c>
      <c r="BO104" t="n">
        <v>0</v>
      </c>
      <c r="BP104" t="n">
        <v>0</v>
      </c>
      <c r="BQ104" t="n">
        <v>0</v>
      </c>
      <c r="BR104" t="n">
        <v>0</v>
      </c>
      <c r="BS104" t="n">
        <v>0</v>
      </c>
      <c r="BT104" t="n">
        <v>0</v>
      </c>
      <c r="BU104" t="n">
        <v>0</v>
      </c>
      <c r="BV104" t="n">
        <v>0</v>
      </c>
      <c r="BW104" t="n">
        <v>0</v>
      </c>
      <c r="CV104" t="n">
        <v>0</v>
      </c>
      <c r="CW104" t="n">
        <v>0</v>
      </c>
      <c r="CX104">
        <f>ROUND(Y104*Source!I202,7)</f>
        <v/>
      </c>
      <c r="CY104">
        <f>AA104</f>
        <v/>
      </c>
      <c r="CZ104">
        <f>AE104</f>
        <v/>
      </c>
      <c r="DA104">
        <f>AI104</f>
        <v/>
      </c>
      <c r="DB104">
        <f>ROUND(ROUND(AT104*CZ104,2),2)</f>
        <v/>
      </c>
      <c r="DC104">
        <f>ROUND(ROUND(AT104*AG104,2),2)</f>
        <v/>
      </c>
      <c r="DD104" t="inlineStr"/>
      <c r="DE104" t="inlineStr"/>
      <c r="DF104">
        <f>ROUND(ROUND(AE104,0)*CX104,0)</f>
        <v/>
      </c>
      <c r="DG104">
        <f>ROUND(ROUND(AF104,0)*CX104,0)</f>
        <v/>
      </c>
      <c r="DH104">
        <f>ROUND(ROUND(AG104,0)*CX104,0)</f>
        <v/>
      </c>
      <c r="DI104">
        <f>ROUND(ROUND(AH104,0)*CX104,0)</f>
        <v/>
      </c>
      <c r="DJ104">
        <f>DF104</f>
        <v/>
      </c>
      <c r="DK104" t="n">
        <v>0</v>
      </c>
      <c r="DL104" t="inlineStr"/>
      <c r="DM104" t="n">
        <v>0</v>
      </c>
      <c r="DN104" t="inlineStr"/>
      <c r="DO104" t="n">
        <v>0</v>
      </c>
    </row>
    <row r="105">
      <c r="A105">
        <f>ROW(Source!A205)</f>
        <v/>
      </c>
      <c r="B105" t="n">
        <v>78869116</v>
      </c>
      <c r="C105" t="n">
        <v>78869727</v>
      </c>
      <c r="D105" t="n">
        <v>18442827</v>
      </c>
      <c r="E105" t="n">
        <v>1</v>
      </c>
      <c r="F105" t="n">
        <v>1</v>
      </c>
      <c r="G105" t="n">
        <v>1</v>
      </c>
      <c r="H105" t="n">
        <v>1</v>
      </c>
      <c r="I105" t="inlineStr">
        <is>
          <t>1-1053-90</t>
        </is>
      </c>
      <c r="J105" t="inlineStr"/>
      <c r="K105" t="inlineStr">
        <is>
          <t>Рабочий строитель среднего разряда 5,3</t>
        </is>
      </c>
      <c r="L105" t="n">
        <v>1369</v>
      </c>
      <c r="N105" t="n">
        <v>1013</v>
      </c>
      <c r="O105" t="inlineStr">
        <is>
          <t>чел.-ч</t>
        </is>
      </c>
      <c r="P105" t="inlineStr">
        <is>
          <t>чел.-ч</t>
        </is>
      </c>
      <c r="Q105" t="n">
        <v>1</v>
      </c>
      <c r="W105" t="n">
        <v>0</v>
      </c>
      <c r="X105" t="n">
        <v>717490484</v>
      </c>
      <c r="Y105">
        <f>(AT105*ROUND(5,7))</f>
        <v/>
      </c>
      <c r="AA105" t="n">
        <v>0</v>
      </c>
      <c r="AB105" t="n">
        <v>0</v>
      </c>
      <c r="AC105" t="n">
        <v>0</v>
      </c>
      <c r="AD105" t="n">
        <v>11.64</v>
      </c>
      <c r="AE105" t="n">
        <v>0</v>
      </c>
      <c r="AF105" t="n">
        <v>0</v>
      </c>
      <c r="AG105" t="n">
        <v>0</v>
      </c>
      <c r="AH105" t="n">
        <v>11.64</v>
      </c>
      <c r="AI105" t="n">
        <v>1</v>
      </c>
      <c r="AJ105" t="n">
        <v>1</v>
      </c>
      <c r="AK105" t="n">
        <v>1</v>
      </c>
      <c r="AL105" t="n">
        <v>1</v>
      </c>
      <c r="AM105" t="n">
        <v>-2</v>
      </c>
      <c r="AN105" t="n">
        <v>0</v>
      </c>
      <c r="AO105" t="n">
        <v>1</v>
      </c>
      <c r="AP105" t="n">
        <v>1</v>
      </c>
      <c r="AQ105" t="n">
        <v>0</v>
      </c>
      <c r="AR105" t="n">
        <v>0</v>
      </c>
      <c r="AS105" t="inlineStr"/>
      <c r="AT105" t="n">
        <v>5.01</v>
      </c>
      <c r="AU105" t="inlineStr">
        <is>
          <t>)*5</t>
        </is>
      </c>
      <c r="AV105" t="n">
        <v>1</v>
      </c>
      <c r="AW105" t="n">
        <v>2</v>
      </c>
      <c r="AX105" t="n">
        <v>78869734</v>
      </c>
      <c r="AY105" t="n">
        <v>1</v>
      </c>
      <c r="AZ105" t="n">
        <v>2048</v>
      </c>
      <c r="BA105" t="n">
        <v>99</v>
      </c>
      <c r="BB105" t="n">
        <v>0</v>
      </c>
      <c r="BC105" t="n">
        <v>0</v>
      </c>
      <c r="BD105" t="n">
        <v>0</v>
      </c>
      <c r="BE105" t="n">
        <v>0</v>
      </c>
      <c r="BF105" t="n">
        <v>0</v>
      </c>
      <c r="BG105" t="n">
        <v>0</v>
      </c>
      <c r="BH105" t="n">
        <v>0</v>
      </c>
      <c r="BI105" t="n">
        <v>0</v>
      </c>
      <c r="BJ105" t="n">
        <v>0</v>
      </c>
      <c r="BK105" t="n">
        <v>0</v>
      </c>
      <c r="BL105" t="n">
        <v>0</v>
      </c>
      <c r="BM105" t="n">
        <v>0</v>
      </c>
      <c r="BN105" t="n">
        <v>0</v>
      </c>
      <c r="BO105" t="n">
        <v>0</v>
      </c>
      <c r="BP105" t="n">
        <v>0</v>
      </c>
      <c r="BQ105" t="n">
        <v>0</v>
      </c>
      <c r="BR105" t="n">
        <v>0</v>
      </c>
      <c r="BS105" t="n">
        <v>0</v>
      </c>
      <c r="BT105" t="n">
        <v>0</v>
      </c>
      <c r="BU105" t="n">
        <v>0</v>
      </c>
      <c r="BV105" t="n">
        <v>0</v>
      </c>
      <c r="BW105" t="n">
        <v>0</v>
      </c>
      <c r="CU105">
        <f>ROUND(AT105*Source!I205*AH105*AL105,0)</f>
        <v/>
      </c>
      <c r="CV105">
        <f>ROUND(Y105*Source!I205,7)</f>
        <v/>
      </c>
      <c r="CW105" t="n">
        <v>0</v>
      </c>
      <c r="CX105">
        <f>ROUND(Y105*Source!I205,7)</f>
        <v/>
      </c>
      <c r="CY105">
        <f>AD105</f>
        <v/>
      </c>
      <c r="CZ105">
        <f>AH105</f>
        <v/>
      </c>
      <c r="DA105">
        <f>AL105</f>
        <v/>
      </c>
      <c r="DB105">
        <f>ROUND((ROUND(AT105*CZ105,2)*ROUND(5,7)),2)</f>
        <v/>
      </c>
      <c r="DC105">
        <f>ROUND((ROUND(AT105*AG105,2)*ROUND(5,7)),2)</f>
        <v/>
      </c>
      <c r="DD105" t="inlineStr"/>
      <c r="DE105" t="inlineStr"/>
      <c r="DF105">
        <f>ROUND(ROUND(AE105,0)*CX105,0)</f>
        <v/>
      </c>
      <c r="DG105">
        <f>ROUND(ROUND(AF105,0)*CX105,0)</f>
        <v/>
      </c>
      <c r="DH105">
        <f>ROUND(ROUND(AG105,0)*CX105,0)</f>
        <v/>
      </c>
      <c r="DI105">
        <f>ROUND(ROUND(AH105,0)*CX105,0)</f>
        <v/>
      </c>
      <c r="DJ105">
        <f>DI105</f>
        <v/>
      </c>
      <c r="DK105" t="n">
        <v>0</v>
      </c>
      <c r="DL105" t="inlineStr"/>
      <c r="DM105" t="n">
        <v>0</v>
      </c>
      <c r="DN105" t="inlineStr"/>
      <c r="DO105" t="n">
        <v>0</v>
      </c>
    </row>
    <row r="106">
      <c r="A106">
        <f>ROW(Source!A205)</f>
        <v/>
      </c>
      <c r="B106" t="n">
        <v>78869116</v>
      </c>
      <c r="C106" t="n">
        <v>78869727</v>
      </c>
      <c r="D106" t="n">
        <v>29172703</v>
      </c>
      <c r="E106" t="n">
        <v>1</v>
      </c>
      <c r="F106" t="n">
        <v>1</v>
      </c>
      <c r="G106" t="n">
        <v>1</v>
      </c>
      <c r="H106" t="n">
        <v>2</v>
      </c>
      <c r="I106" t="inlineStr">
        <is>
          <t>042900</t>
        </is>
      </c>
      <c r="J106" t="inlineStr">
        <is>
          <t>ТСЭМ Московской обл., 042900, приказ Минстроя России №675/пр от 28.02.2017 № 264/пр</t>
        </is>
      </c>
      <c r="K106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06" t="n">
        <v>1368</v>
      </c>
      <c r="N106" t="n">
        <v>1011</v>
      </c>
      <c r="O106" t="inlineStr">
        <is>
          <t>маш.-ч</t>
        </is>
      </c>
      <c r="P106" t="inlineStr">
        <is>
          <t>маш.-ч</t>
        </is>
      </c>
      <c r="Q106" t="n">
        <v>1</v>
      </c>
      <c r="W106" t="n">
        <v>0</v>
      </c>
      <c r="X106" t="n">
        <v>1695838894</v>
      </c>
      <c r="Y106">
        <f>(AT106*ROUND(5,7))</f>
        <v/>
      </c>
      <c r="AA106" t="n">
        <v>0</v>
      </c>
      <c r="AB106" t="n">
        <v>177.13</v>
      </c>
      <c r="AC106" t="n">
        <v>0</v>
      </c>
      <c r="AD106" t="n">
        <v>0</v>
      </c>
      <c r="AE106" t="n">
        <v>0</v>
      </c>
      <c r="AF106" t="n">
        <v>29.67</v>
      </c>
      <c r="AG106" t="n">
        <v>0</v>
      </c>
      <c r="AH106" t="n">
        <v>0</v>
      </c>
      <c r="AI106" t="n">
        <v>1</v>
      </c>
      <c r="AJ106" t="n">
        <v>5.97</v>
      </c>
      <c r="AK106" t="n">
        <v>52.25</v>
      </c>
      <c r="AL106" t="n">
        <v>1</v>
      </c>
      <c r="AM106" t="n">
        <v>2</v>
      </c>
      <c r="AN106" t="n">
        <v>0</v>
      </c>
      <c r="AO106" t="n">
        <v>1</v>
      </c>
      <c r="AP106" t="n">
        <v>1</v>
      </c>
      <c r="AQ106" t="n">
        <v>0</v>
      </c>
      <c r="AR106" t="n">
        <v>0</v>
      </c>
      <c r="AS106" t="inlineStr"/>
      <c r="AT106" t="n">
        <v>1.5</v>
      </c>
      <c r="AU106" t="inlineStr">
        <is>
          <t>)*5</t>
        </is>
      </c>
      <c r="AV106" t="n">
        <v>0</v>
      </c>
      <c r="AW106" t="n">
        <v>2</v>
      </c>
      <c r="AX106" t="n">
        <v>78869735</v>
      </c>
      <c r="AY106" t="n">
        <v>1</v>
      </c>
      <c r="AZ106" t="n">
        <v>0</v>
      </c>
      <c r="BA106" t="n">
        <v>100</v>
      </c>
      <c r="BB106" t="n">
        <v>0</v>
      </c>
      <c r="BC106" t="n">
        <v>0</v>
      </c>
      <c r="BD106" t="n">
        <v>0</v>
      </c>
      <c r="BE106" t="n">
        <v>0</v>
      </c>
      <c r="BF106" t="n">
        <v>0</v>
      </c>
      <c r="BG106" t="n">
        <v>0</v>
      </c>
      <c r="BH106" t="n">
        <v>0</v>
      </c>
      <c r="BI106" t="n">
        <v>0</v>
      </c>
      <c r="BJ106" t="n">
        <v>0</v>
      </c>
      <c r="BK106" t="n">
        <v>0</v>
      </c>
      <c r="BL106" t="n">
        <v>0</v>
      </c>
      <c r="BM106" t="n">
        <v>0</v>
      </c>
      <c r="BN106" t="n">
        <v>0</v>
      </c>
      <c r="BO106" t="n">
        <v>0</v>
      </c>
      <c r="BP106" t="n">
        <v>0</v>
      </c>
      <c r="BQ106" t="n">
        <v>0</v>
      </c>
      <c r="BR106" t="n">
        <v>0</v>
      </c>
      <c r="BS106" t="n">
        <v>0</v>
      </c>
      <c r="BT106" t="n">
        <v>0</v>
      </c>
      <c r="BU106" t="n">
        <v>0</v>
      </c>
      <c r="BV106" t="n">
        <v>0</v>
      </c>
      <c r="BW106" t="n">
        <v>0</v>
      </c>
      <c r="CV106" t="n">
        <v>0</v>
      </c>
      <c r="CW106">
        <f>ROUND(Y106*Source!I205*DO106,7)</f>
        <v/>
      </c>
      <c r="CX106">
        <f>ROUND(Y106*Source!I205,7)</f>
        <v/>
      </c>
      <c r="CY106">
        <f>AB106</f>
        <v/>
      </c>
      <c r="CZ106">
        <f>AF106</f>
        <v/>
      </c>
      <c r="DA106">
        <f>AJ106</f>
        <v/>
      </c>
      <c r="DB106">
        <f>ROUND((ROUND(AT106*CZ106,2)*ROUND(5,7)),2)</f>
        <v/>
      </c>
      <c r="DC106">
        <f>ROUND((ROUND(AT106*AG106,2)*ROUND(5,7)),2)</f>
        <v/>
      </c>
      <c r="DD106" t="inlineStr"/>
      <c r="DE106" t="inlineStr"/>
      <c r="DF106">
        <f>ROUND(ROUND(AE106,0)*CX106,0)</f>
        <v/>
      </c>
      <c r="DG106">
        <f>ROUND(ROUND(AF106*AJ106,0)*CX106,0)</f>
        <v/>
      </c>
      <c r="DH106">
        <f>ROUND(ROUND(AG106*AK106,0)*CX106,0)</f>
        <v/>
      </c>
      <c r="DI106">
        <f>ROUND(ROUND(AH106,0)*CX106,0)</f>
        <v/>
      </c>
      <c r="DJ106">
        <f>DG106</f>
        <v/>
      </c>
      <c r="DK106" t="n">
        <v>0</v>
      </c>
      <c r="DL106" t="inlineStr"/>
      <c r="DM106" t="n">
        <v>0</v>
      </c>
      <c r="DN106" t="inlineStr"/>
      <c r="DO106" t="n">
        <v>0</v>
      </c>
    </row>
    <row r="107">
      <c r="A107">
        <f>ROW(Source!A205)</f>
        <v/>
      </c>
      <c r="B107" t="n">
        <v>78869116</v>
      </c>
      <c r="C107" t="n">
        <v>78869727</v>
      </c>
      <c r="D107" t="n">
        <v>29110398</v>
      </c>
      <c r="E107" t="n">
        <v>1</v>
      </c>
      <c r="F107" t="n">
        <v>1</v>
      </c>
      <c r="G107" t="n">
        <v>1</v>
      </c>
      <c r="H107" t="n">
        <v>3</v>
      </c>
      <c r="I107" t="inlineStr">
        <is>
          <t>101-0388</t>
        </is>
      </c>
      <c r="J107" t="inlineStr">
        <is>
          <t>ТССЦ Московской обл., 101-0388, приказ Минстроя России №675/пр от 28.02.2017 № 254/пр</t>
        </is>
      </c>
      <c r="K107" t="inlineStr">
        <is>
          <t>Краски масляные земляные марки МА-0115 мумия, сурик железный</t>
        </is>
      </c>
      <c r="L107" t="n">
        <v>1348</v>
      </c>
      <c r="N107" t="n">
        <v>1009</v>
      </c>
      <c r="O107" t="inlineStr">
        <is>
          <t>т</t>
        </is>
      </c>
      <c r="P107" t="inlineStr">
        <is>
          <t>т</t>
        </is>
      </c>
      <c r="Q107" t="n">
        <v>1000</v>
      </c>
      <c r="W107" t="n">
        <v>0</v>
      </c>
      <c r="X107" t="n">
        <v>1625292450</v>
      </c>
      <c r="Y107">
        <f>(AT107*ROUND(5,7))</f>
        <v/>
      </c>
      <c r="AA107" t="n">
        <v>76804.47</v>
      </c>
      <c r="AB107" t="n">
        <v>0</v>
      </c>
      <c r="AC107" t="n">
        <v>0</v>
      </c>
      <c r="AD107" t="n">
        <v>0</v>
      </c>
      <c r="AE107" t="n">
        <v>15118.99</v>
      </c>
      <c r="AF107" t="n">
        <v>0</v>
      </c>
      <c r="AG107" t="n">
        <v>0</v>
      </c>
      <c r="AH107" t="n">
        <v>0</v>
      </c>
      <c r="AI107" t="n">
        <v>5.08</v>
      </c>
      <c r="AJ107" t="n">
        <v>1</v>
      </c>
      <c r="AK107" t="n">
        <v>1</v>
      </c>
      <c r="AL107" t="n">
        <v>1</v>
      </c>
      <c r="AM107" t="n">
        <v>2</v>
      </c>
      <c r="AN107" t="n">
        <v>0</v>
      </c>
      <c r="AO107" t="n">
        <v>1</v>
      </c>
      <c r="AP107" t="n">
        <v>1</v>
      </c>
      <c r="AQ107" t="n">
        <v>0</v>
      </c>
      <c r="AR107" t="n">
        <v>0</v>
      </c>
      <c r="AS107" t="inlineStr"/>
      <c r="AT107" t="n">
        <v>5e-05</v>
      </c>
      <c r="AU107" t="inlineStr">
        <is>
          <t>)*5</t>
        </is>
      </c>
      <c r="AV107" t="n">
        <v>0</v>
      </c>
      <c r="AW107" t="n">
        <v>2</v>
      </c>
      <c r="AX107" t="n">
        <v>78869736</v>
      </c>
      <c r="AY107" t="n">
        <v>1</v>
      </c>
      <c r="AZ107" t="n">
        <v>0</v>
      </c>
      <c r="BA107" t="n">
        <v>101</v>
      </c>
      <c r="BB107" t="n">
        <v>0</v>
      </c>
      <c r="BC107" t="n">
        <v>0</v>
      </c>
      <c r="BD107" t="n">
        <v>0</v>
      </c>
      <c r="BE107" t="n">
        <v>0</v>
      </c>
      <c r="BF107" t="n">
        <v>0</v>
      </c>
      <c r="BG107" t="n">
        <v>0</v>
      </c>
      <c r="BH107" t="n">
        <v>0</v>
      </c>
      <c r="BI107" t="n">
        <v>0</v>
      </c>
      <c r="BJ107" t="n">
        <v>0</v>
      </c>
      <c r="BK107" t="n">
        <v>0</v>
      </c>
      <c r="BL107" t="n">
        <v>0</v>
      </c>
      <c r="BM107" t="n">
        <v>0</v>
      </c>
      <c r="BN107" t="n">
        <v>0</v>
      </c>
      <c r="BO107" t="n">
        <v>0</v>
      </c>
      <c r="BP107" t="n">
        <v>0</v>
      </c>
      <c r="BQ107" t="n">
        <v>0</v>
      </c>
      <c r="BR107" t="n">
        <v>0</v>
      </c>
      <c r="BS107" t="n">
        <v>0</v>
      </c>
      <c r="BT107" t="n">
        <v>0</v>
      </c>
      <c r="BU107" t="n">
        <v>0</v>
      </c>
      <c r="BV107" t="n">
        <v>0</v>
      </c>
      <c r="BW107" t="n">
        <v>0</v>
      </c>
      <c r="CV107" t="n">
        <v>0</v>
      </c>
      <c r="CW107" t="n">
        <v>0</v>
      </c>
      <c r="CX107">
        <f>ROUND(Y107*Source!I205,7)</f>
        <v/>
      </c>
      <c r="CY107">
        <f>AA107</f>
        <v/>
      </c>
      <c r="CZ107">
        <f>AE107</f>
        <v/>
      </c>
      <c r="DA107">
        <f>AI107</f>
        <v/>
      </c>
      <c r="DB107">
        <f>ROUND((ROUND(AT107*CZ107,2)*ROUND(5,7)),2)</f>
        <v/>
      </c>
      <c r="DC107">
        <f>ROUND((ROUND(AT107*AG107,2)*ROUND(5,7)),2)</f>
        <v/>
      </c>
      <c r="DD107" t="inlineStr"/>
      <c r="DE107" t="inlineStr"/>
      <c r="DF107">
        <f>ROUND(ROUND(AE107*AI107,0)*CX107,0)</f>
        <v/>
      </c>
      <c r="DG107">
        <f>ROUND(ROUND(AF107,0)*CX107,0)</f>
        <v/>
      </c>
      <c r="DH107">
        <f>ROUND(ROUND(AG107,0)*CX107,0)</f>
        <v/>
      </c>
      <c r="DI107">
        <f>ROUND(ROUND(AH107,0)*CX107,0)</f>
        <v/>
      </c>
      <c r="DJ107">
        <f>DF107</f>
        <v/>
      </c>
      <c r="DK107" t="n">
        <v>0</v>
      </c>
      <c r="DL107" t="inlineStr"/>
      <c r="DM107" t="n">
        <v>0</v>
      </c>
      <c r="DN107" t="inlineStr"/>
      <c r="DO107" t="n">
        <v>0</v>
      </c>
    </row>
    <row r="108">
      <c r="A108">
        <f>ROW(Source!A205)</f>
        <v/>
      </c>
      <c r="B108" t="n">
        <v>78869116</v>
      </c>
      <c r="C108" t="n">
        <v>78869727</v>
      </c>
      <c r="D108" t="n">
        <v>29110573</v>
      </c>
      <c r="E108" t="n">
        <v>1</v>
      </c>
      <c r="F108" t="n">
        <v>1</v>
      </c>
      <c r="G108" t="n">
        <v>1</v>
      </c>
      <c r="H108" t="n">
        <v>3</v>
      </c>
      <c r="I108" t="inlineStr">
        <is>
          <t>101-0628</t>
        </is>
      </c>
      <c r="J108" t="inlineStr">
        <is>
          <t>ТССЦ Московской обл., 101-0628, приказ Минстроя России №675/пр от 28.02.2017 № 254/пр</t>
        </is>
      </c>
      <c r="K108" t="inlineStr">
        <is>
          <t>Олифа комбинированная, марки К-3</t>
        </is>
      </c>
      <c r="L108" t="n">
        <v>1348</v>
      </c>
      <c r="N108" t="n">
        <v>1009</v>
      </c>
      <c r="O108" t="inlineStr">
        <is>
          <t>т</t>
        </is>
      </c>
      <c r="P108" t="inlineStr">
        <is>
          <t>т</t>
        </is>
      </c>
      <c r="Q108" t="n">
        <v>1000</v>
      </c>
      <c r="W108" t="n">
        <v>0</v>
      </c>
      <c r="X108" t="n">
        <v>24062879</v>
      </c>
      <c r="Y108">
        <f>(AT108*ROUND(5,7))</f>
        <v/>
      </c>
      <c r="AA108" t="n">
        <v>87631.5</v>
      </c>
      <c r="AB108" t="n">
        <v>0</v>
      </c>
      <c r="AC108" t="n">
        <v>0</v>
      </c>
      <c r="AD108" t="n">
        <v>0</v>
      </c>
      <c r="AE108" t="n">
        <v>16950</v>
      </c>
      <c r="AF108" t="n">
        <v>0</v>
      </c>
      <c r="AG108" t="n">
        <v>0</v>
      </c>
      <c r="AH108" t="n">
        <v>0</v>
      </c>
      <c r="AI108" t="n">
        <v>5.17</v>
      </c>
      <c r="AJ108" t="n">
        <v>1</v>
      </c>
      <c r="AK108" t="n">
        <v>1</v>
      </c>
      <c r="AL108" t="n">
        <v>1</v>
      </c>
      <c r="AM108" t="n">
        <v>2</v>
      </c>
      <c r="AN108" t="n">
        <v>0</v>
      </c>
      <c r="AO108" t="n">
        <v>1</v>
      </c>
      <c r="AP108" t="n">
        <v>1</v>
      </c>
      <c r="AQ108" t="n">
        <v>0</v>
      </c>
      <c r="AR108" t="n">
        <v>0</v>
      </c>
      <c r="AS108" t="inlineStr"/>
      <c r="AT108" t="n">
        <v>2e-05</v>
      </c>
      <c r="AU108" t="inlineStr">
        <is>
          <t>)*5</t>
        </is>
      </c>
      <c r="AV108" t="n">
        <v>0</v>
      </c>
      <c r="AW108" t="n">
        <v>2</v>
      </c>
      <c r="AX108" t="n">
        <v>78869737</v>
      </c>
      <c r="AY108" t="n">
        <v>1</v>
      </c>
      <c r="AZ108" t="n">
        <v>0</v>
      </c>
      <c r="BA108" t="n">
        <v>102</v>
      </c>
      <c r="BB108" t="n">
        <v>0</v>
      </c>
      <c r="BC108" t="n">
        <v>0</v>
      </c>
      <c r="BD108" t="n">
        <v>0</v>
      </c>
      <c r="BE108" t="n">
        <v>0</v>
      </c>
      <c r="BF108" t="n">
        <v>0</v>
      </c>
      <c r="BG108" t="n">
        <v>0</v>
      </c>
      <c r="BH108" t="n">
        <v>0</v>
      </c>
      <c r="BI108" t="n">
        <v>0</v>
      </c>
      <c r="BJ108" t="n">
        <v>0</v>
      </c>
      <c r="BK108" t="n">
        <v>0</v>
      </c>
      <c r="BL108" t="n">
        <v>0</v>
      </c>
      <c r="BM108" t="n">
        <v>0</v>
      </c>
      <c r="BN108" t="n">
        <v>0</v>
      </c>
      <c r="BO108" t="n">
        <v>0</v>
      </c>
      <c r="BP108" t="n">
        <v>0</v>
      </c>
      <c r="BQ108" t="n">
        <v>0</v>
      </c>
      <c r="BR108" t="n">
        <v>0</v>
      </c>
      <c r="BS108" t="n">
        <v>0</v>
      </c>
      <c r="BT108" t="n">
        <v>0</v>
      </c>
      <c r="BU108" t="n">
        <v>0</v>
      </c>
      <c r="BV108" t="n">
        <v>0</v>
      </c>
      <c r="BW108" t="n">
        <v>0</v>
      </c>
      <c r="CV108" t="n">
        <v>0</v>
      </c>
      <c r="CW108" t="n">
        <v>0</v>
      </c>
      <c r="CX108">
        <f>ROUND(Y108*Source!I205,7)</f>
        <v/>
      </c>
      <c r="CY108">
        <f>AA108</f>
        <v/>
      </c>
      <c r="CZ108">
        <f>AE108</f>
        <v/>
      </c>
      <c r="DA108">
        <f>AI108</f>
        <v/>
      </c>
      <c r="DB108">
        <f>ROUND((ROUND(AT108*CZ108,2)*ROUND(5,7)),2)</f>
        <v/>
      </c>
      <c r="DC108">
        <f>ROUND((ROUND(AT108*AG108,2)*ROUND(5,7)),2)</f>
        <v/>
      </c>
      <c r="DD108" t="inlineStr"/>
      <c r="DE108" t="inlineStr"/>
      <c r="DF108">
        <f>ROUND(ROUND(AE108*AI108,0)*CX108,0)</f>
        <v/>
      </c>
      <c r="DG108">
        <f>ROUND(ROUND(AF108,0)*CX108,0)</f>
        <v/>
      </c>
      <c r="DH108">
        <f>ROUND(ROUND(AG108,0)*CX108,0)</f>
        <v/>
      </c>
      <c r="DI108">
        <f>ROUND(ROUND(AH108,0)*CX108,0)</f>
        <v/>
      </c>
      <c r="DJ108">
        <f>DF108</f>
        <v/>
      </c>
      <c r="DK108" t="n">
        <v>0</v>
      </c>
      <c r="DL108" t="inlineStr"/>
      <c r="DM108" t="n">
        <v>0</v>
      </c>
      <c r="DN108" t="inlineStr"/>
      <c r="DO108" t="n">
        <v>0</v>
      </c>
    </row>
    <row r="109">
      <c r="A109">
        <f>ROW(Source!A205)</f>
        <v/>
      </c>
      <c r="B109" t="n">
        <v>78869116</v>
      </c>
      <c r="C109" t="n">
        <v>78869727</v>
      </c>
      <c r="D109" t="n">
        <v>29107963</v>
      </c>
      <c r="E109" t="n">
        <v>1</v>
      </c>
      <c r="F109" t="n">
        <v>1</v>
      </c>
      <c r="G109" t="n">
        <v>1</v>
      </c>
      <c r="H109" t="n">
        <v>3</v>
      </c>
      <c r="I109" t="inlineStr">
        <is>
          <t>101-1669</t>
        </is>
      </c>
      <c r="J109" t="inlineStr">
        <is>
          <t>ТССЦ Московской обл., 101-1669, приказ Минстроя России №675/пр от 28.02.2017 № 254/пр</t>
        </is>
      </c>
      <c r="K109" t="inlineStr">
        <is>
          <t>Очес льняной</t>
        </is>
      </c>
      <c r="L109" t="n">
        <v>1346</v>
      </c>
      <c r="N109" t="n">
        <v>1009</v>
      </c>
      <c r="O109" t="inlineStr">
        <is>
          <t>кг</t>
        </is>
      </c>
      <c r="P109" t="inlineStr">
        <is>
          <t>кг</t>
        </is>
      </c>
      <c r="Q109" t="n">
        <v>1</v>
      </c>
      <c r="W109" t="n">
        <v>0</v>
      </c>
      <c r="X109" t="n">
        <v>-2113933962</v>
      </c>
      <c r="Y109">
        <f>(AT109*ROUND(5,7))</f>
        <v/>
      </c>
      <c r="AA109" t="n">
        <v>590.67</v>
      </c>
      <c r="AB109" t="n">
        <v>0</v>
      </c>
      <c r="AC109" t="n">
        <v>0</v>
      </c>
      <c r="AD109" t="n">
        <v>0</v>
      </c>
      <c r="AE109" t="n">
        <v>37.29</v>
      </c>
      <c r="AF109" t="n">
        <v>0</v>
      </c>
      <c r="AG109" t="n">
        <v>0</v>
      </c>
      <c r="AH109" t="n">
        <v>0</v>
      </c>
      <c r="AI109" t="n">
        <v>15.84</v>
      </c>
      <c r="AJ109" t="n">
        <v>1</v>
      </c>
      <c r="AK109" t="n">
        <v>1</v>
      </c>
      <c r="AL109" t="n">
        <v>1</v>
      </c>
      <c r="AM109" t="n">
        <v>2</v>
      </c>
      <c r="AN109" t="n">
        <v>0</v>
      </c>
      <c r="AO109" t="n">
        <v>1</v>
      </c>
      <c r="AP109" t="n">
        <v>1</v>
      </c>
      <c r="AQ109" t="n">
        <v>0</v>
      </c>
      <c r="AR109" t="n">
        <v>0</v>
      </c>
      <c r="AS109" t="inlineStr"/>
      <c r="AT109" t="n">
        <v>0.02</v>
      </c>
      <c r="AU109" t="inlineStr">
        <is>
          <t>)*5</t>
        </is>
      </c>
      <c r="AV109" t="n">
        <v>0</v>
      </c>
      <c r="AW109" t="n">
        <v>2</v>
      </c>
      <c r="AX109" t="n">
        <v>78869738</v>
      </c>
      <c r="AY109" t="n">
        <v>1</v>
      </c>
      <c r="AZ109" t="n">
        <v>0</v>
      </c>
      <c r="BA109" t="n">
        <v>103</v>
      </c>
      <c r="BB109" t="n">
        <v>0</v>
      </c>
      <c r="BC109" t="n">
        <v>0</v>
      </c>
      <c r="BD109" t="n">
        <v>0</v>
      </c>
      <c r="BE109" t="n">
        <v>0</v>
      </c>
      <c r="BF109" t="n">
        <v>0</v>
      </c>
      <c r="BG109" t="n">
        <v>0</v>
      </c>
      <c r="BH109" t="n">
        <v>0</v>
      </c>
      <c r="BI109" t="n">
        <v>0</v>
      </c>
      <c r="BJ109" t="n">
        <v>0</v>
      </c>
      <c r="BK109" t="n">
        <v>0</v>
      </c>
      <c r="BL109" t="n">
        <v>0</v>
      </c>
      <c r="BM109" t="n">
        <v>0</v>
      </c>
      <c r="BN109" t="n">
        <v>0</v>
      </c>
      <c r="BO109" t="n">
        <v>0</v>
      </c>
      <c r="BP109" t="n">
        <v>0</v>
      </c>
      <c r="BQ109" t="n">
        <v>0</v>
      </c>
      <c r="BR109" t="n">
        <v>0</v>
      </c>
      <c r="BS109" t="n">
        <v>0</v>
      </c>
      <c r="BT109" t="n">
        <v>0</v>
      </c>
      <c r="BU109" t="n">
        <v>0</v>
      </c>
      <c r="BV109" t="n">
        <v>0</v>
      </c>
      <c r="BW109" t="n">
        <v>0</v>
      </c>
      <c r="CV109" t="n">
        <v>0</v>
      </c>
      <c r="CW109" t="n">
        <v>0</v>
      </c>
      <c r="CX109">
        <f>ROUND(Y109*Source!I205,7)</f>
        <v/>
      </c>
      <c r="CY109">
        <f>AA109</f>
        <v/>
      </c>
      <c r="CZ109">
        <f>AE109</f>
        <v/>
      </c>
      <c r="DA109">
        <f>AI109</f>
        <v/>
      </c>
      <c r="DB109">
        <f>ROUND((ROUND(AT109*CZ109,2)*ROUND(5,7)),2)</f>
        <v/>
      </c>
      <c r="DC109">
        <f>ROUND((ROUND(AT109*AG109,2)*ROUND(5,7)),2)</f>
        <v/>
      </c>
      <c r="DD109" t="inlineStr"/>
      <c r="DE109" t="inlineStr"/>
      <c r="DF109">
        <f>ROUND(ROUND(AE109*AI109,0)*CX109,0)</f>
        <v/>
      </c>
      <c r="DG109">
        <f>ROUND(ROUND(AF109,0)*CX109,0)</f>
        <v/>
      </c>
      <c r="DH109">
        <f>ROUND(ROUND(AG109,0)*CX109,0)</f>
        <v/>
      </c>
      <c r="DI109">
        <f>ROUND(ROUND(AH109,0)*CX109,0)</f>
        <v/>
      </c>
      <c r="DJ109">
        <f>DF109</f>
        <v/>
      </c>
      <c r="DK109" t="n">
        <v>0</v>
      </c>
      <c r="DL109" t="inlineStr"/>
      <c r="DM109" t="n">
        <v>0</v>
      </c>
      <c r="DN109" t="inlineStr"/>
      <c r="DO109" t="n">
        <v>0</v>
      </c>
    </row>
    <row r="110">
      <c r="A110">
        <f>ROW(Source!A205)</f>
        <v/>
      </c>
      <c r="B110" t="n">
        <v>78869116</v>
      </c>
      <c r="C110" t="n">
        <v>78869727</v>
      </c>
      <c r="D110" t="n">
        <v>29150040</v>
      </c>
      <c r="E110" t="n">
        <v>1</v>
      </c>
      <c r="F110" t="n">
        <v>1</v>
      </c>
      <c r="G110" t="n">
        <v>1</v>
      </c>
      <c r="H110" t="n">
        <v>3</v>
      </c>
      <c r="I110" t="inlineStr">
        <is>
          <t>411-0001</t>
        </is>
      </c>
      <c r="J110" t="inlineStr">
        <is>
          <t>ТССЦ Московской обл., 411-0001, приказ Минстроя России №675/пр от 28.02.2017 № 257/пр</t>
        </is>
      </c>
      <c r="K110" t="inlineStr">
        <is>
          <t>Вода</t>
        </is>
      </c>
      <c r="L110" t="n">
        <v>1339</v>
      </c>
      <c r="N110" t="n">
        <v>1007</v>
      </c>
      <c r="O110" t="inlineStr">
        <is>
          <t>м3</t>
        </is>
      </c>
      <c r="P110" t="inlineStr">
        <is>
          <t>м3</t>
        </is>
      </c>
      <c r="Q110" t="n">
        <v>1</v>
      </c>
      <c r="W110" t="n">
        <v>0</v>
      </c>
      <c r="X110" t="n">
        <v>619799737</v>
      </c>
      <c r="Y110">
        <f>(AT110*ROUND(5,7))</f>
        <v/>
      </c>
      <c r="AA110" t="n">
        <v>31.28</v>
      </c>
      <c r="AB110" t="n">
        <v>0</v>
      </c>
      <c r="AC110" t="n">
        <v>0</v>
      </c>
      <c r="AD110" t="n">
        <v>0</v>
      </c>
      <c r="AE110" t="n">
        <v>2.44</v>
      </c>
      <c r="AF110" t="n">
        <v>0</v>
      </c>
      <c r="AG110" t="n">
        <v>0</v>
      </c>
      <c r="AH110" t="n">
        <v>0</v>
      </c>
      <c r="AI110" t="n">
        <v>12.82</v>
      </c>
      <c r="AJ110" t="n">
        <v>1</v>
      </c>
      <c r="AK110" t="n">
        <v>1</v>
      </c>
      <c r="AL110" t="n">
        <v>1</v>
      </c>
      <c r="AM110" t="n">
        <v>2</v>
      </c>
      <c r="AN110" t="n">
        <v>0</v>
      </c>
      <c r="AO110" t="n">
        <v>1</v>
      </c>
      <c r="AP110" t="n">
        <v>1</v>
      </c>
      <c r="AQ110" t="n">
        <v>0</v>
      </c>
      <c r="AR110" t="n">
        <v>0</v>
      </c>
      <c r="AS110" t="inlineStr"/>
      <c r="AT110" t="n">
        <v>1</v>
      </c>
      <c r="AU110" t="inlineStr">
        <is>
          <t>)*5</t>
        </is>
      </c>
      <c r="AV110" t="n">
        <v>0</v>
      </c>
      <c r="AW110" t="n">
        <v>2</v>
      </c>
      <c r="AX110" t="n">
        <v>78869739</v>
      </c>
      <c r="AY110" t="n">
        <v>1</v>
      </c>
      <c r="AZ110" t="n">
        <v>0</v>
      </c>
      <c r="BA110" t="n">
        <v>104</v>
      </c>
      <c r="BB110" t="n">
        <v>0</v>
      </c>
      <c r="BC110" t="n">
        <v>0</v>
      </c>
      <c r="BD110" t="n">
        <v>0</v>
      </c>
      <c r="BE110" t="n">
        <v>0</v>
      </c>
      <c r="BF110" t="n">
        <v>0</v>
      </c>
      <c r="BG110" t="n">
        <v>0</v>
      </c>
      <c r="BH110" t="n">
        <v>0</v>
      </c>
      <c r="BI110" t="n">
        <v>0</v>
      </c>
      <c r="BJ110" t="n">
        <v>0</v>
      </c>
      <c r="BK110" t="n">
        <v>0</v>
      </c>
      <c r="BL110" t="n">
        <v>0</v>
      </c>
      <c r="BM110" t="n">
        <v>0</v>
      </c>
      <c r="BN110" t="n">
        <v>0</v>
      </c>
      <c r="BO110" t="n">
        <v>0</v>
      </c>
      <c r="BP110" t="n">
        <v>0</v>
      </c>
      <c r="BQ110" t="n">
        <v>0</v>
      </c>
      <c r="BR110" t="n">
        <v>0</v>
      </c>
      <c r="BS110" t="n">
        <v>0</v>
      </c>
      <c r="BT110" t="n">
        <v>0</v>
      </c>
      <c r="BU110" t="n">
        <v>0</v>
      </c>
      <c r="BV110" t="n">
        <v>0</v>
      </c>
      <c r="BW110" t="n">
        <v>0</v>
      </c>
      <c r="CV110" t="n">
        <v>0</v>
      </c>
      <c r="CW110" t="n">
        <v>0</v>
      </c>
      <c r="CX110">
        <f>ROUND(Y110*Source!I205,7)</f>
        <v/>
      </c>
      <c r="CY110">
        <f>AA110</f>
        <v/>
      </c>
      <c r="CZ110">
        <f>AE110</f>
        <v/>
      </c>
      <c r="DA110">
        <f>AI110</f>
        <v/>
      </c>
      <c r="DB110">
        <f>ROUND((ROUND(AT110*CZ110,2)*ROUND(5,7)),2)</f>
        <v/>
      </c>
      <c r="DC110">
        <f>ROUND((ROUND(AT110*AG110,2)*ROUND(5,7)),2)</f>
        <v/>
      </c>
      <c r="DD110" t="inlineStr"/>
      <c r="DE110" t="inlineStr"/>
      <c r="DF110">
        <f>ROUND(ROUND(AE110*AI110,0)*CX110,0)</f>
        <v/>
      </c>
      <c r="DG110">
        <f>ROUND(ROUND(AF110,0)*CX110,0)</f>
        <v/>
      </c>
      <c r="DH110">
        <f>ROUND(ROUND(AG110,0)*CX110,0)</f>
        <v/>
      </c>
      <c r="DI110">
        <f>ROUND(ROUND(AH110,0)*CX110,0)</f>
        <v/>
      </c>
      <c r="DJ110">
        <f>DF110</f>
        <v/>
      </c>
      <c r="DK110" t="n">
        <v>0</v>
      </c>
      <c r="DL110" t="inlineStr"/>
      <c r="DM110" t="n">
        <v>0</v>
      </c>
      <c r="DN110" t="inlineStr"/>
      <c r="DO110" t="n">
        <v>0</v>
      </c>
    </row>
    <row r="111">
      <c r="A111">
        <f>ROW(Source!A244)</f>
        <v/>
      </c>
      <c r="B111" t="n">
        <v>78869116</v>
      </c>
      <c r="C111" t="n">
        <v>78869803</v>
      </c>
      <c r="D111" t="n">
        <v>18408291</v>
      </c>
      <c r="E111" t="n">
        <v>1</v>
      </c>
      <c r="F111" t="n">
        <v>1</v>
      </c>
      <c r="G111" t="n">
        <v>1</v>
      </c>
      <c r="H111" t="n">
        <v>1</v>
      </c>
      <c r="I111" t="inlineStr">
        <is>
          <t>1-1025-90</t>
        </is>
      </c>
      <c r="J111" t="inlineStr"/>
      <c r="K111" t="inlineStr">
        <is>
          <t>Рабочий строитель среднего разряда 2,5</t>
        </is>
      </c>
      <c r="L111" t="n">
        <v>1369</v>
      </c>
      <c r="N111" t="n">
        <v>1013</v>
      </c>
      <c r="O111" t="inlineStr">
        <is>
          <t>чел.-ч</t>
        </is>
      </c>
      <c r="P111" t="inlineStr">
        <is>
          <t>чел.-ч</t>
        </is>
      </c>
      <c r="Q111" t="n">
        <v>1</v>
      </c>
      <c r="W111" t="n">
        <v>0</v>
      </c>
      <c r="X111" t="n">
        <v>1933892413</v>
      </c>
      <c r="Y111">
        <f>AT111</f>
        <v/>
      </c>
      <c r="AA111" t="n">
        <v>0</v>
      </c>
      <c r="AB111" t="n">
        <v>0</v>
      </c>
      <c r="AC111" t="n">
        <v>0</v>
      </c>
      <c r="AD111" t="n">
        <v>8.17</v>
      </c>
      <c r="AE111" t="n">
        <v>0</v>
      </c>
      <c r="AF111" t="n">
        <v>0</v>
      </c>
      <c r="AG111" t="n">
        <v>0</v>
      </c>
      <c r="AH111" t="n">
        <v>8.17</v>
      </c>
      <c r="AI111" t="n">
        <v>1</v>
      </c>
      <c r="AJ111" t="n">
        <v>1</v>
      </c>
      <c r="AK111" t="n">
        <v>1</v>
      </c>
      <c r="AL111" t="n">
        <v>1</v>
      </c>
      <c r="AM111" t="n">
        <v>-2</v>
      </c>
      <c r="AN111" t="n">
        <v>0</v>
      </c>
      <c r="AO111" t="n">
        <v>1</v>
      </c>
      <c r="AP111" t="n">
        <v>1</v>
      </c>
      <c r="AQ111" t="n">
        <v>0</v>
      </c>
      <c r="AR111" t="n">
        <v>0</v>
      </c>
      <c r="AS111" t="inlineStr"/>
      <c r="AT111" t="n">
        <v>32.2</v>
      </c>
      <c r="AU111" t="inlineStr"/>
      <c r="AV111" t="n">
        <v>1</v>
      </c>
      <c r="AW111" t="n">
        <v>2</v>
      </c>
      <c r="AX111" t="n">
        <v>78869809</v>
      </c>
      <c r="AY111" t="n">
        <v>1</v>
      </c>
      <c r="AZ111" t="n">
        <v>0</v>
      </c>
      <c r="BA111" t="n">
        <v>105</v>
      </c>
      <c r="BB111" t="n">
        <v>0</v>
      </c>
      <c r="BC111" t="n">
        <v>0</v>
      </c>
      <c r="BD111" t="n">
        <v>0</v>
      </c>
      <c r="BE111" t="n">
        <v>0</v>
      </c>
      <c r="BF111" t="n">
        <v>0</v>
      </c>
      <c r="BG111" t="n">
        <v>0</v>
      </c>
      <c r="BH111" t="n">
        <v>0</v>
      </c>
      <c r="BI111" t="n">
        <v>0</v>
      </c>
      <c r="BJ111" t="n">
        <v>0</v>
      </c>
      <c r="BK111" t="n">
        <v>0</v>
      </c>
      <c r="BL111" t="n">
        <v>0</v>
      </c>
      <c r="BM111" t="n">
        <v>0</v>
      </c>
      <c r="BN111" t="n">
        <v>0</v>
      </c>
      <c r="BO111" t="n">
        <v>0</v>
      </c>
      <c r="BP111" t="n">
        <v>0</v>
      </c>
      <c r="BQ111" t="n">
        <v>0</v>
      </c>
      <c r="BR111" t="n">
        <v>0</v>
      </c>
      <c r="BS111" t="n">
        <v>0</v>
      </c>
      <c r="BT111" t="n">
        <v>0</v>
      </c>
      <c r="BU111" t="n">
        <v>0</v>
      </c>
      <c r="BV111" t="n">
        <v>0</v>
      </c>
      <c r="BW111" t="n">
        <v>0</v>
      </c>
      <c r="CU111">
        <f>ROUND(AT111*Source!I244*AH111*AL111,0)</f>
        <v/>
      </c>
      <c r="CV111">
        <f>ROUND(Y111*Source!I244,7)</f>
        <v/>
      </c>
      <c r="CW111" t="n">
        <v>0</v>
      </c>
      <c r="CX111">
        <f>ROUND(Y111*Source!I244,7)</f>
        <v/>
      </c>
      <c r="CY111">
        <f>AD111</f>
        <v/>
      </c>
      <c r="CZ111">
        <f>AH111</f>
        <v/>
      </c>
      <c r="DA111">
        <f>AL111</f>
        <v/>
      </c>
      <c r="DB111">
        <f>ROUND(ROUND(AT111*CZ111,2),2)</f>
        <v/>
      </c>
      <c r="DC111">
        <f>ROUND(ROUND(AT111*AG111,2),2)</f>
        <v/>
      </c>
      <c r="DD111" t="inlineStr"/>
      <c r="DE111" t="inlineStr"/>
      <c r="DF111">
        <f>ROUND(ROUND(AE111,0)*CX111,0)</f>
        <v/>
      </c>
      <c r="DG111">
        <f>ROUND(ROUND(AF111,0)*CX111,0)</f>
        <v/>
      </c>
      <c r="DH111">
        <f>ROUND(ROUND(AG111,0)*CX111,0)</f>
        <v/>
      </c>
      <c r="DI111">
        <f>ROUND(ROUND(AH111,0)*CX111,0)</f>
        <v/>
      </c>
      <c r="DJ111">
        <f>DI111</f>
        <v/>
      </c>
      <c r="DK111" t="n">
        <v>0</v>
      </c>
      <c r="DL111" t="inlineStr"/>
      <c r="DM111" t="n">
        <v>0</v>
      </c>
      <c r="DN111" t="inlineStr"/>
      <c r="DO111" t="n">
        <v>0</v>
      </c>
    </row>
    <row r="112">
      <c r="A112">
        <f>ROW(Source!A244)</f>
        <v/>
      </c>
      <c r="B112" t="n">
        <v>78869116</v>
      </c>
      <c r="C112" t="n">
        <v>78869803</v>
      </c>
      <c r="D112" t="n">
        <v>29174913</v>
      </c>
      <c r="E112" t="n">
        <v>1</v>
      </c>
      <c r="F112" t="n">
        <v>1</v>
      </c>
      <c r="G112" t="n">
        <v>1</v>
      </c>
      <c r="H112" t="n">
        <v>2</v>
      </c>
      <c r="I112" t="inlineStr">
        <is>
          <t>400001</t>
        </is>
      </c>
      <c r="J112" t="inlineStr">
        <is>
          <t>ТСЭМ Московской обл., 400001, приказ Минстроя России №675/пр от 28.02.2017 № 264/пр</t>
        </is>
      </c>
      <c r="K112" t="inlineStr">
        <is>
          <t>Автомобили бортовые, грузоподъемность до 5 т</t>
        </is>
      </c>
      <c r="L112" t="n">
        <v>1368</v>
      </c>
      <c r="N112" t="n">
        <v>1011</v>
      </c>
      <c r="O112" t="inlineStr">
        <is>
          <t>маш.-ч</t>
        </is>
      </c>
      <c r="P112" t="inlineStr">
        <is>
          <t>маш.-ч</t>
        </is>
      </c>
      <c r="Q112" t="n">
        <v>1</v>
      </c>
      <c r="W112" t="n">
        <v>0</v>
      </c>
      <c r="X112" t="n">
        <v>1230759911</v>
      </c>
      <c r="Y112">
        <f>AT112</f>
        <v/>
      </c>
      <c r="AA112" t="n">
        <v>0</v>
      </c>
      <c r="AB112" t="n">
        <v>2177.51</v>
      </c>
      <c r="AC112" t="n">
        <v>606.1</v>
      </c>
      <c r="AD112" t="n">
        <v>0</v>
      </c>
      <c r="AE112" t="n">
        <v>0</v>
      </c>
      <c r="AF112" t="n">
        <v>87.17</v>
      </c>
      <c r="AG112" t="n">
        <v>11.6</v>
      </c>
      <c r="AH112" t="n">
        <v>0</v>
      </c>
      <c r="AI112" t="n">
        <v>1</v>
      </c>
      <c r="AJ112" t="n">
        <v>24.98</v>
      </c>
      <c r="AK112" t="n">
        <v>52.25</v>
      </c>
      <c r="AL112" t="n">
        <v>1</v>
      </c>
      <c r="AM112" t="n">
        <v>2</v>
      </c>
      <c r="AN112" t="n">
        <v>0</v>
      </c>
      <c r="AO112" t="n">
        <v>1</v>
      </c>
      <c r="AP112" t="n">
        <v>1</v>
      </c>
      <c r="AQ112" t="n">
        <v>0</v>
      </c>
      <c r="AR112" t="n">
        <v>0</v>
      </c>
      <c r="AS112" t="inlineStr"/>
      <c r="AT112" t="n">
        <v>0.01</v>
      </c>
      <c r="AU112" t="inlineStr"/>
      <c r="AV112" t="n">
        <v>0</v>
      </c>
      <c r="AW112" t="n">
        <v>2</v>
      </c>
      <c r="AX112" t="n">
        <v>78869810</v>
      </c>
      <c r="AY112" t="n">
        <v>1</v>
      </c>
      <c r="AZ112" t="n">
        <v>0</v>
      </c>
      <c r="BA112" t="n">
        <v>106</v>
      </c>
      <c r="BB112" t="n">
        <v>0</v>
      </c>
      <c r="BC112" t="n">
        <v>0</v>
      </c>
      <c r="BD112" t="n">
        <v>0</v>
      </c>
      <c r="BE112" t="n">
        <v>0</v>
      </c>
      <c r="BF112" t="n">
        <v>0</v>
      </c>
      <c r="BG112" t="n">
        <v>0</v>
      </c>
      <c r="BH112" t="n">
        <v>0</v>
      </c>
      <c r="BI112" t="n">
        <v>0</v>
      </c>
      <c r="BJ112" t="n">
        <v>0</v>
      </c>
      <c r="BK112" t="n">
        <v>0</v>
      </c>
      <c r="BL112" t="n">
        <v>0</v>
      </c>
      <c r="BM112" t="n">
        <v>0</v>
      </c>
      <c r="BN112" t="n">
        <v>0</v>
      </c>
      <c r="BO112" t="n">
        <v>0</v>
      </c>
      <c r="BP112" t="n">
        <v>0</v>
      </c>
      <c r="BQ112" t="n">
        <v>0</v>
      </c>
      <c r="BR112" t="n">
        <v>0</v>
      </c>
      <c r="BS112" t="n">
        <v>0</v>
      </c>
      <c r="BT112" t="n">
        <v>0</v>
      </c>
      <c r="BU112" t="n">
        <v>0</v>
      </c>
      <c r="BV112" t="n">
        <v>0</v>
      </c>
      <c r="BW112" t="n">
        <v>0</v>
      </c>
      <c r="CV112" t="n">
        <v>0</v>
      </c>
      <c r="CW112">
        <f>ROUND(Y112*Source!I244*DO112,7)</f>
        <v/>
      </c>
      <c r="CX112">
        <f>ROUND(Y112*Source!I244,7)</f>
        <v/>
      </c>
      <c r="CY112">
        <f>AB112</f>
        <v/>
      </c>
      <c r="CZ112">
        <f>AF112</f>
        <v/>
      </c>
      <c r="DA112">
        <f>AJ112</f>
        <v/>
      </c>
      <c r="DB112">
        <f>ROUND(ROUND(AT112*CZ112,2),2)</f>
        <v/>
      </c>
      <c r="DC112">
        <f>ROUND(ROUND(AT112*AG112,2),2)</f>
        <v/>
      </c>
      <c r="DD112" t="inlineStr"/>
      <c r="DE112" t="inlineStr"/>
      <c r="DF112">
        <f>ROUND(ROUND(AE112,0)*CX112,0)</f>
        <v/>
      </c>
      <c r="DG112">
        <f>ROUND(ROUND(AF112*AJ112,0)*CX112,0)</f>
        <v/>
      </c>
      <c r="DH112">
        <f>ROUND(ROUND(AG112*AK112,0)*CX112,0)</f>
        <v/>
      </c>
      <c r="DI112">
        <f>ROUND(ROUND(AH112,0)*CX112,0)</f>
        <v/>
      </c>
      <c r="DJ112">
        <f>DG112</f>
        <v/>
      </c>
      <c r="DK112" t="n">
        <v>0</v>
      </c>
      <c r="DL112" t="inlineStr"/>
      <c r="DM112" t="n">
        <v>0</v>
      </c>
      <c r="DN112" t="inlineStr"/>
      <c r="DO112" t="n">
        <v>0</v>
      </c>
    </row>
    <row r="113">
      <c r="A113">
        <f>ROW(Source!A244)</f>
        <v/>
      </c>
      <c r="B113" t="n">
        <v>78869116</v>
      </c>
      <c r="C113" t="n">
        <v>78869803</v>
      </c>
      <c r="D113" t="n">
        <v>29110139</v>
      </c>
      <c r="E113" t="n">
        <v>1</v>
      </c>
      <c r="F113" t="n">
        <v>1</v>
      </c>
      <c r="G113" t="n">
        <v>1</v>
      </c>
      <c r="H113" t="n">
        <v>3</v>
      </c>
      <c r="I113" t="inlineStr">
        <is>
          <t>101-1703</t>
        </is>
      </c>
      <c r="J113" t="inlineStr">
        <is>
          <t>ТССЦ Московской обл., 101-1703, приказ Минстроя России №675/пр от 28.02.2017 № 254/пр</t>
        </is>
      </c>
      <c r="K113" t="inlineStr">
        <is>
          <t>Прокладки резиновые (пластина техническая прессованная)</t>
        </is>
      </c>
      <c r="L113" t="n">
        <v>1346</v>
      </c>
      <c r="N113" t="n">
        <v>1009</v>
      </c>
      <c r="O113" t="inlineStr">
        <is>
          <t>кг</t>
        </is>
      </c>
      <c r="P113" t="inlineStr">
        <is>
          <t>кг</t>
        </is>
      </c>
      <c r="Q113" t="n">
        <v>1</v>
      </c>
      <c r="W113" t="n">
        <v>0</v>
      </c>
      <c r="X113" t="n">
        <v>-1947909329</v>
      </c>
      <c r="Y113">
        <f>AT113</f>
        <v/>
      </c>
      <c r="AA113" t="n">
        <v>341.04</v>
      </c>
      <c r="AB113" t="n">
        <v>0</v>
      </c>
      <c r="AC113" t="n">
        <v>0</v>
      </c>
      <c r="AD113" t="n">
        <v>0</v>
      </c>
      <c r="AE113" t="n">
        <v>23.09</v>
      </c>
      <c r="AF113" t="n">
        <v>0</v>
      </c>
      <c r="AG113" t="n">
        <v>0</v>
      </c>
      <c r="AH113" t="n">
        <v>0</v>
      </c>
      <c r="AI113" t="n">
        <v>14.77</v>
      </c>
      <c r="AJ113" t="n">
        <v>1</v>
      </c>
      <c r="AK113" t="n">
        <v>1</v>
      </c>
      <c r="AL113" t="n">
        <v>1</v>
      </c>
      <c r="AM113" t="n">
        <v>2</v>
      </c>
      <c r="AN113" t="n">
        <v>0</v>
      </c>
      <c r="AO113" t="n">
        <v>1</v>
      </c>
      <c r="AP113" t="n">
        <v>1</v>
      </c>
      <c r="AQ113" t="n">
        <v>0</v>
      </c>
      <c r="AR113" t="n">
        <v>0</v>
      </c>
      <c r="AS113" t="inlineStr"/>
      <c r="AT113" t="n">
        <v>2</v>
      </c>
      <c r="AU113" t="inlineStr"/>
      <c r="AV113" t="n">
        <v>0</v>
      </c>
      <c r="AW113" t="n">
        <v>2</v>
      </c>
      <c r="AX113" t="n">
        <v>78869811</v>
      </c>
      <c r="AY113" t="n">
        <v>1</v>
      </c>
      <c r="AZ113" t="n">
        <v>0</v>
      </c>
      <c r="BA113" t="n">
        <v>107</v>
      </c>
      <c r="BB113" t="n">
        <v>0</v>
      </c>
      <c r="BC113" t="n">
        <v>0</v>
      </c>
      <c r="BD113" t="n">
        <v>0</v>
      </c>
      <c r="BE113" t="n">
        <v>0</v>
      </c>
      <c r="BF113" t="n">
        <v>0</v>
      </c>
      <c r="BG113" t="n">
        <v>0</v>
      </c>
      <c r="BH113" t="n">
        <v>0</v>
      </c>
      <c r="BI113" t="n">
        <v>0</v>
      </c>
      <c r="BJ113" t="n">
        <v>0</v>
      </c>
      <c r="BK113" t="n">
        <v>0</v>
      </c>
      <c r="BL113" t="n">
        <v>0</v>
      </c>
      <c r="BM113" t="n">
        <v>0</v>
      </c>
      <c r="BN113" t="n">
        <v>0</v>
      </c>
      <c r="BO113" t="n">
        <v>0</v>
      </c>
      <c r="BP113" t="n">
        <v>0</v>
      </c>
      <c r="BQ113" t="n">
        <v>0</v>
      </c>
      <c r="BR113" t="n">
        <v>0</v>
      </c>
      <c r="BS113" t="n">
        <v>0</v>
      </c>
      <c r="BT113" t="n">
        <v>0</v>
      </c>
      <c r="BU113" t="n">
        <v>0</v>
      </c>
      <c r="BV113" t="n">
        <v>0</v>
      </c>
      <c r="BW113" t="n">
        <v>0</v>
      </c>
      <c r="CV113" t="n">
        <v>0</v>
      </c>
      <c r="CW113" t="n">
        <v>0</v>
      </c>
      <c r="CX113">
        <f>ROUND(Y113*Source!I244,7)</f>
        <v/>
      </c>
      <c r="CY113">
        <f>AA113</f>
        <v/>
      </c>
      <c r="CZ113">
        <f>AE113</f>
        <v/>
      </c>
      <c r="DA113">
        <f>AI113</f>
        <v/>
      </c>
      <c r="DB113">
        <f>ROUND(ROUND(AT113*CZ113,2),2)</f>
        <v/>
      </c>
      <c r="DC113">
        <f>ROUND(ROUND(AT113*AG113,2),2)</f>
        <v/>
      </c>
      <c r="DD113" t="inlineStr"/>
      <c r="DE113" t="inlineStr"/>
      <c r="DF113">
        <f>ROUND(ROUND(AE113*AI113,0)*CX113,0)</f>
        <v/>
      </c>
      <c r="DG113">
        <f>ROUND(ROUND(AF113,0)*CX113,0)</f>
        <v/>
      </c>
      <c r="DH113">
        <f>ROUND(ROUND(AG113,0)*CX113,0)</f>
        <v/>
      </c>
      <c r="DI113">
        <f>ROUND(ROUND(AH113,0)*CX113,0)</f>
        <v/>
      </c>
      <c r="DJ113">
        <f>DF113</f>
        <v/>
      </c>
      <c r="DK113" t="n">
        <v>0</v>
      </c>
      <c r="DL113" t="inlineStr"/>
      <c r="DM113" t="n">
        <v>0</v>
      </c>
      <c r="DN113" t="inlineStr"/>
      <c r="DO113" t="n">
        <v>0</v>
      </c>
    </row>
    <row r="114">
      <c r="A114">
        <f>ROW(Source!A244)</f>
        <v/>
      </c>
      <c r="B114" t="n">
        <v>78869116</v>
      </c>
      <c r="C114" t="n">
        <v>78869803</v>
      </c>
      <c r="D114" t="n">
        <v>29114240</v>
      </c>
      <c r="E114" t="n">
        <v>1</v>
      </c>
      <c r="F114" t="n">
        <v>1</v>
      </c>
      <c r="G114" t="n">
        <v>1</v>
      </c>
      <c r="H114" t="n">
        <v>3</v>
      </c>
      <c r="I114" t="inlineStr">
        <is>
          <t>101-2576</t>
        </is>
      </c>
      <c r="J114" t="inlineStr">
        <is>
          <t>ТССЦ Московской обл., 101-2576, приказ Минстроя России №675/пр от 28.02.2017 № 254/пр</t>
        </is>
      </c>
      <c r="K114" t="inlineStr">
        <is>
          <t>Болты с гайками и шайбами для санитарно-технических работ диаметром 16 мм</t>
        </is>
      </c>
      <c r="L114" t="n">
        <v>1348</v>
      </c>
      <c r="N114" t="n">
        <v>1009</v>
      </c>
      <c r="O114" t="inlineStr">
        <is>
          <t>т</t>
        </is>
      </c>
      <c r="P114" t="inlineStr">
        <is>
          <t>т</t>
        </is>
      </c>
      <c r="Q114" t="n">
        <v>1000</v>
      </c>
      <c r="W114" t="n">
        <v>0</v>
      </c>
      <c r="X114" t="n">
        <v>-1701539228</v>
      </c>
      <c r="Y114">
        <f>AT114</f>
        <v/>
      </c>
      <c r="AA114" t="n">
        <v>145037.4</v>
      </c>
      <c r="AB114" t="n">
        <v>0</v>
      </c>
      <c r="AC114" t="n">
        <v>0</v>
      </c>
      <c r="AD114" t="n">
        <v>0</v>
      </c>
      <c r="AE114" t="n">
        <v>14830</v>
      </c>
      <c r="AF114" t="n">
        <v>0</v>
      </c>
      <c r="AG114" t="n">
        <v>0</v>
      </c>
      <c r="AH114" t="n">
        <v>0</v>
      </c>
      <c r="AI114" t="n">
        <v>9.779999999999999</v>
      </c>
      <c r="AJ114" t="n">
        <v>1</v>
      </c>
      <c r="AK114" t="n">
        <v>1</v>
      </c>
      <c r="AL114" t="n">
        <v>1</v>
      </c>
      <c r="AM114" t="n">
        <v>2</v>
      </c>
      <c r="AN114" t="n">
        <v>0</v>
      </c>
      <c r="AO114" t="n">
        <v>1</v>
      </c>
      <c r="AP114" t="n">
        <v>1</v>
      </c>
      <c r="AQ114" t="n">
        <v>0</v>
      </c>
      <c r="AR114" t="n">
        <v>0</v>
      </c>
      <c r="AS114" t="inlineStr"/>
      <c r="AT114" t="n">
        <v>0.005</v>
      </c>
      <c r="AU114" t="inlineStr"/>
      <c r="AV114" t="n">
        <v>0</v>
      </c>
      <c r="AW114" t="n">
        <v>2</v>
      </c>
      <c r="AX114" t="n">
        <v>78869812</v>
      </c>
      <c r="AY114" t="n">
        <v>1</v>
      </c>
      <c r="AZ114" t="n">
        <v>0</v>
      </c>
      <c r="BA114" t="n">
        <v>108</v>
      </c>
      <c r="BB114" t="n">
        <v>0</v>
      </c>
      <c r="BC114" t="n">
        <v>0</v>
      </c>
      <c r="BD114" t="n">
        <v>0</v>
      </c>
      <c r="BE114" t="n">
        <v>0</v>
      </c>
      <c r="BF114" t="n">
        <v>0</v>
      </c>
      <c r="BG114" t="n">
        <v>0</v>
      </c>
      <c r="BH114" t="n">
        <v>0</v>
      </c>
      <c r="BI114" t="n">
        <v>0</v>
      </c>
      <c r="BJ114" t="n">
        <v>0</v>
      </c>
      <c r="BK114" t="n">
        <v>0</v>
      </c>
      <c r="BL114" t="n">
        <v>0</v>
      </c>
      <c r="BM114" t="n">
        <v>0</v>
      </c>
      <c r="BN114" t="n">
        <v>0</v>
      </c>
      <c r="BO114" t="n">
        <v>0</v>
      </c>
      <c r="BP114" t="n">
        <v>0</v>
      </c>
      <c r="BQ114" t="n">
        <v>0</v>
      </c>
      <c r="BR114" t="n">
        <v>0</v>
      </c>
      <c r="BS114" t="n">
        <v>0</v>
      </c>
      <c r="BT114" t="n">
        <v>0</v>
      </c>
      <c r="BU114" t="n">
        <v>0</v>
      </c>
      <c r="BV114" t="n">
        <v>0</v>
      </c>
      <c r="BW114" t="n">
        <v>0</v>
      </c>
      <c r="CV114" t="n">
        <v>0</v>
      </c>
      <c r="CW114" t="n">
        <v>0</v>
      </c>
      <c r="CX114">
        <f>ROUND(Y114*Source!I244,7)</f>
        <v/>
      </c>
      <c r="CY114">
        <f>AA114</f>
        <v/>
      </c>
      <c r="CZ114">
        <f>AE114</f>
        <v/>
      </c>
      <c r="DA114">
        <f>AI114</f>
        <v/>
      </c>
      <c r="DB114">
        <f>ROUND(ROUND(AT114*CZ114,2),2)</f>
        <v/>
      </c>
      <c r="DC114">
        <f>ROUND(ROUND(AT114*AG114,2),2)</f>
        <v/>
      </c>
      <c r="DD114" t="inlineStr"/>
      <c r="DE114" t="inlineStr"/>
      <c r="DF114">
        <f>ROUND(ROUND(AE114*AI114,0)*CX114,0)</f>
        <v/>
      </c>
      <c r="DG114">
        <f>ROUND(ROUND(AF114,0)*CX114,0)</f>
        <v/>
      </c>
      <c r="DH114">
        <f>ROUND(ROUND(AG114,0)*CX114,0)</f>
        <v/>
      </c>
      <c r="DI114">
        <f>ROUND(ROUND(AH114,0)*CX114,0)</f>
        <v/>
      </c>
      <c r="DJ114">
        <f>DF114</f>
        <v/>
      </c>
      <c r="DK114" t="n">
        <v>0</v>
      </c>
      <c r="DL114" t="inlineStr"/>
      <c r="DM114" t="n">
        <v>0</v>
      </c>
      <c r="DN114" t="inlineStr"/>
      <c r="DO114" t="n">
        <v>0</v>
      </c>
    </row>
    <row r="115">
      <c r="A115">
        <f>ROW(Source!A244)</f>
        <v/>
      </c>
      <c r="B115" t="n">
        <v>78869116</v>
      </c>
      <c r="C115" t="n">
        <v>78869803</v>
      </c>
      <c r="D115" t="n">
        <v>29150040</v>
      </c>
      <c r="E115" t="n">
        <v>1</v>
      </c>
      <c r="F115" t="n">
        <v>1</v>
      </c>
      <c r="G115" t="n">
        <v>1</v>
      </c>
      <c r="H115" t="n">
        <v>3</v>
      </c>
      <c r="I115" t="inlineStr">
        <is>
          <t>411-0001</t>
        </is>
      </c>
      <c r="J115" t="inlineStr">
        <is>
          <t>ТССЦ Московской обл., 411-0001, приказ Минстроя России №675/пр от 28.02.2017 № 257/пр</t>
        </is>
      </c>
      <c r="K115" t="inlineStr">
        <is>
          <t>Вода</t>
        </is>
      </c>
      <c r="L115" t="n">
        <v>1339</v>
      </c>
      <c r="N115" t="n">
        <v>1007</v>
      </c>
      <c r="O115" t="inlineStr">
        <is>
          <t>м3</t>
        </is>
      </c>
      <c r="P115" t="inlineStr">
        <is>
          <t>м3</t>
        </is>
      </c>
      <c r="Q115" t="n">
        <v>1</v>
      </c>
      <c r="W115" t="n">
        <v>0</v>
      </c>
      <c r="X115" t="n">
        <v>619799737</v>
      </c>
      <c r="Y115">
        <f>AT115</f>
        <v/>
      </c>
      <c r="AA115" t="n">
        <v>31.28</v>
      </c>
      <c r="AB115" t="n">
        <v>0</v>
      </c>
      <c r="AC115" t="n">
        <v>0</v>
      </c>
      <c r="AD115" t="n">
        <v>0</v>
      </c>
      <c r="AE115" t="n">
        <v>2.44</v>
      </c>
      <c r="AF115" t="n">
        <v>0</v>
      </c>
      <c r="AG115" t="n">
        <v>0</v>
      </c>
      <c r="AH115" t="n">
        <v>0</v>
      </c>
      <c r="AI115" t="n">
        <v>12.82</v>
      </c>
      <c r="AJ115" t="n">
        <v>1</v>
      </c>
      <c r="AK115" t="n">
        <v>1</v>
      </c>
      <c r="AL115" t="n">
        <v>1</v>
      </c>
      <c r="AM115" t="n">
        <v>2</v>
      </c>
      <c r="AN115" t="n">
        <v>0</v>
      </c>
      <c r="AO115" t="n">
        <v>1</v>
      </c>
      <c r="AP115" t="n">
        <v>1</v>
      </c>
      <c r="AQ115" t="n">
        <v>0</v>
      </c>
      <c r="AR115" t="n">
        <v>0</v>
      </c>
      <c r="AS115" t="inlineStr"/>
      <c r="AT115" t="n">
        <v>7.8</v>
      </c>
      <c r="AU115" t="inlineStr"/>
      <c r="AV115" t="n">
        <v>0</v>
      </c>
      <c r="AW115" t="n">
        <v>2</v>
      </c>
      <c r="AX115" t="n">
        <v>78869813</v>
      </c>
      <c r="AY115" t="n">
        <v>1</v>
      </c>
      <c r="AZ115" t="n">
        <v>0</v>
      </c>
      <c r="BA115" t="n">
        <v>109</v>
      </c>
      <c r="BB115" t="n">
        <v>0</v>
      </c>
      <c r="BC115" t="n">
        <v>0</v>
      </c>
      <c r="BD115" t="n">
        <v>0</v>
      </c>
      <c r="BE115" t="n">
        <v>0</v>
      </c>
      <c r="BF115" t="n">
        <v>0</v>
      </c>
      <c r="BG115" t="n">
        <v>0</v>
      </c>
      <c r="BH115" t="n">
        <v>0</v>
      </c>
      <c r="BI115" t="n">
        <v>0</v>
      </c>
      <c r="BJ115" t="n">
        <v>0</v>
      </c>
      <c r="BK115" t="n">
        <v>0</v>
      </c>
      <c r="BL115" t="n">
        <v>0</v>
      </c>
      <c r="BM115" t="n">
        <v>0</v>
      </c>
      <c r="BN115" t="n">
        <v>0</v>
      </c>
      <c r="BO115" t="n">
        <v>0</v>
      </c>
      <c r="BP115" t="n">
        <v>0</v>
      </c>
      <c r="BQ115" t="n">
        <v>0</v>
      </c>
      <c r="BR115" t="n">
        <v>0</v>
      </c>
      <c r="BS115" t="n">
        <v>0</v>
      </c>
      <c r="BT115" t="n">
        <v>0</v>
      </c>
      <c r="BU115" t="n">
        <v>0</v>
      </c>
      <c r="BV115" t="n">
        <v>0</v>
      </c>
      <c r="BW115" t="n">
        <v>0</v>
      </c>
      <c r="CV115" t="n">
        <v>0</v>
      </c>
      <c r="CW115" t="n">
        <v>0</v>
      </c>
      <c r="CX115">
        <f>ROUND(Y115*Source!I244,7)</f>
        <v/>
      </c>
      <c r="CY115">
        <f>AA115</f>
        <v/>
      </c>
      <c r="CZ115">
        <f>AE115</f>
        <v/>
      </c>
      <c r="DA115">
        <f>AI115</f>
        <v/>
      </c>
      <c r="DB115">
        <f>ROUND(ROUND(AT115*CZ115,2),2)</f>
        <v/>
      </c>
      <c r="DC115">
        <f>ROUND(ROUND(AT115*AG115,2),2)</f>
        <v/>
      </c>
      <c r="DD115" t="inlineStr"/>
      <c r="DE115" t="inlineStr"/>
      <c r="DF115">
        <f>ROUND(ROUND(AE115*AI115,0)*CX115,0)</f>
        <v/>
      </c>
      <c r="DG115">
        <f>ROUND(ROUND(AF115,0)*CX115,0)</f>
        <v/>
      </c>
      <c r="DH115">
        <f>ROUND(ROUND(AG115,0)*CX115,0)</f>
        <v/>
      </c>
      <c r="DI115">
        <f>ROUND(ROUND(AH115,0)*CX115,0)</f>
        <v/>
      </c>
      <c r="DJ115">
        <f>DF115</f>
        <v/>
      </c>
      <c r="DK115" t="n">
        <v>0</v>
      </c>
      <c r="DL115" t="inlineStr"/>
      <c r="DM115" t="n">
        <v>0</v>
      </c>
      <c r="DN115" t="inlineStr"/>
      <c r="DO115" t="n">
        <v>0</v>
      </c>
    </row>
    <row r="116">
      <c r="A116">
        <f>ROW(Source!A245)</f>
        <v/>
      </c>
      <c r="B116" t="n">
        <v>78869116</v>
      </c>
      <c r="C116" t="n">
        <v>78869814</v>
      </c>
      <c r="D116" t="n">
        <v>18407150</v>
      </c>
      <c r="E116" t="n">
        <v>1</v>
      </c>
      <c r="F116" t="n">
        <v>1</v>
      </c>
      <c r="G116" t="n">
        <v>1</v>
      </c>
      <c r="H116" t="n">
        <v>1</v>
      </c>
      <c r="I116" t="inlineStr">
        <is>
          <t>1-1030-90</t>
        </is>
      </c>
      <c r="J116" t="inlineStr"/>
      <c r="K116" t="inlineStr">
        <is>
          <t>Рабочий строитель среднего разряда 3</t>
        </is>
      </c>
      <c r="L116" t="n">
        <v>1369</v>
      </c>
      <c r="N116" t="n">
        <v>1013</v>
      </c>
      <c r="O116" t="inlineStr">
        <is>
          <t>чел.-ч</t>
        </is>
      </c>
      <c r="P116" t="inlineStr">
        <is>
          <t>чел.-ч</t>
        </is>
      </c>
      <c r="Q116" t="n">
        <v>1</v>
      </c>
      <c r="W116" t="n">
        <v>0</v>
      </c>
      <c r="X116" t="n">
        <v>-931037793</v>
      </c>
      <c r="Y116">
        <f>AT116</f>
        <v/>
      </c>
      <c r="AA116" t="n">
        <v>0</v>
      </c>
      <c r="AB116" t="n">
        <v>0</v>
      </c>
      <c r="AC116" t="n">
        <v>0</v>
      </c>
      <c r="AD116" t="n">
        <v>8.529999999999999</v>
      </c>
      <c r="AE116" t="n">
        <v>0</v>
      </c>
      <c r="AF116" t="n">
        <v>0</v>
      </c>
      <c r="AG116" t="n">
        <v>0</v>
      </c>
      <c r="AH116" t="n">
        <v>8.529999999999999</v>
      </c>
      <c r="AI116" t="n">
        <v>1</v>
      </c>
      <c r="AJ116" t="n">
        <v>1</v>
      </c>
      <c r="AK116" t="n">
        <v>1</v>
      </c>
      <c r="AL116" t="n">
        <v>1</v>
      </c>
      <c r="AM116" t="n">
        <v>-2</v>
      </c>
      <c r="AN116" t="n">
        <v>0</v>
      </c>
      <c r="AO116" t="n">
        <v>1</v>
      </c>
      <c r="AP116" t="n">
        <v>0</v>
      </c>
      <c r="AQ116" t="n">
        <v>0</v>
      </c>
      <c r="AR116" t="n">
        <v>0</v>
      </c>
      <c r="AS116" t="inlineStr"/>
      <c r="AT116" t="n">
        <v>13.9</v>
      </c>
      <c r="AU116" t="inlineStr"/>
      <c r="AV116" t="n">
        <v>1</v>
      </c>
      <c r="AW116" t="n">
        <v>2</v>
      </c>
      <c r="AX116" t="n">
        <v>78869818</v>
      </c>
      <c r="AY116" t="n">
        <v>1</v>
      </c>
      <c r="AZ116" t="n">
        <v>0</v>
      </c>
      <c r="BA116" t="n">
        <v>110</v>
      </c>
      <c r="BB116" t="n">
        <v>0</v>
      </c>
      <c r="BC116" t="n">
        <v>0</v>
      </c>
      <c r="BD116" t="n">
        <v>0</v>
      </c>
      <c r="BE116" t="n">
        <v>0</v>
      </c>
      <c r="BF116" t="n">
        <v>0</v>
      </c>
      <c r="BG116" t="n">
        <v>0</v>
      </c>
      <c r="BH116" t="n">
        <v>0</v>
      </c>
      <c r="BI116" t="n">
        <v>0</v>
      </c>
      <c r="BJ116" t="n">
        <v>0</v>
      </c>
      <c r="BK116" t="n">
        <v>0</v>
      </c>
      <c r="BL116" t="n">
        <v>0</v>
      </c>
      <c r="BM116" t="n">
        <v>0</v>
      </c>
      <c r="BN116" t="n">
        <v>0</v>
      </c>
      <c r="BO116" t="n">
        <v>0</v>
      </c>
      <c r="BP116" t="n">
        <v>0</v>
      </c>
      <c r="BQ116" t="n">
        <v>0</v>
      </c>
      <c r="BR116" t="n">
        <v>0</v>
      </c>
      <c r="BS116" t="n">
        <v>0</v>
      </c>
      <c r="BT116" t="n">
        <v>0</v>
      </c>
      <c r="BU116" t="n">
        <v>0</v>
      </c>
      <c r="BV116" t="n">
        <v>0</v>
      </c>
      <c r="BW116" t="n">
        <v>0</v>
      </c>
      <c r="CU116">
        <f>ROUND(AT116*Source!I245*AH116*AL116,0)</f>
        <v/>
      </c>
      <c r="CV116">
        <f>ROUND(Y116*Source!I245,7)</f>
        <v/>
      </c>
      <c r="CW116" t="n">
        <v>0</v>
      </c>
      <c r="CX116">
        <f>ROUND(Y116*Source!I245,7)</f>
        <v/>
      </c>
      <c r="CY116">
        <f>AD116</f>
        <v/>
      </c>
      <c r="CZ116">
        <f>AH116</f>
        <v/>
      </c>
      <c r="DA116">
        <f>AL116</f>
        <v/>
      </c>
      <c r="DB116">
        <f>ROUND(ROUND(AT116*CZ116,2),2)</f>
        <v/>
      </c>
      <c r="DC116">
        <f>ROUND(ROUND(AT116*AG116,2),2)</f>
        <v/>
      </c>
      <c r="DD116" t="inlineStr"/>
      <c r="DE116" t="inlineStr"/>
      <c r="DF116">
        <f>ROUND(ROUND(AE116,0)*CX116,0)</f>
        <v/>
      </c>
      <c r="DG116">
        <f>ROUND(ROUND(AF116,0)*CX116,0)</f>
        <v/>
      </c>
      <c r="DH116">
        <f>ROUND(ROUND(AG116,0)*CX116,0)</f>
        <v/>
      </c>
      <c r="DI116">
        <f>ROUND(ROUND(AH116,0)*CX116,0)</f>
        <v/>
      </c>
      <c r="DJ116">
        <f>DI116</f>
        <v/>
      </c>
      <c r="DK116" t="n">
        <v>0</v>
      </c>
      <c r="DL116" t="inlineStr"/>
      <c r="DM116" t="n">
        <v>0</v>
      </c>
      <c r="DN116" t="inlineStr"/>
      <c r="DO116" t="n">
        <v>0</v>
      </c>
    </row>
    <row r="117">
      <c r="A117">
        <f>ROW(Source!A245)</f>
        <v/>
      </c>
      <c r="B117" t="n">
        <v>78869116</v>
      </c>
      <c r="C117" t="n">
        <v>78869814</v>
      </c>
      <c r="D117" t="n">
        <v>29169821</v>
      </c>
      <c r="E117" t="n">
        <v>1</v>
      </c>
      <c r="F117" t="n">
        <v>1</v>
      </c>
      <c r="G117" t="n">
        <v>1</v>
      </c>
      <c r="H117" t="n">
        <v>3</v>
      </c>
      <c r="I117" t="inlineStr">
        <is>
          <t>509-0696</t>
        </is>
      </c>
      <c r="J117" t="inlineStr">
        <is>
          <t>ТССЦ Московской обл., 509-0696, приказ Минстроя России №675/пр от 28.02.2017 № 258/пр</t>
        </is>
      </c>
      <c r="K117" t="inlineStr">
        <is>
          <t>Лампы люминесцентные ртутные низкого давления типа ЛБ, ЛД, ЛДЦ, ЛТВ, ЛБХ 20</t>
        </is>
      </c>
      <c r="L117" t="n">
        <v>1358</v>
      </c>
      <c r="N117" t="n">
        <v>1010</v>
      </c>
      <c r="O117" t="inlineStr">
        <is>
          <t>10 шт.</t>
        </is>
      </c>
      <c r="P117" t="inlineStr">
        <is>
          <t>10 шт.</t>
        </is>
      </c>
      <c r="Q117" t="n">
        <v>10</v>
      </c>
      <c r="W117" t="n">
        <v>0</v>
      </c>
      <c r="X117" t="n">
        <v>-1187244712</v>
      </c>
      <c r="Y117">
        <f>AT117</f>
        <v/>
      </c>
      <c r="AA117" t="n">
        <v>352.73</v>
      </c>
      <c r="AB117" t="n">
        <v>0</v>
      </c>
      <c r="AC117" t="n">
        <v>0</v>
      </c>
      <c r="AD117" t="n">
        <v>0</v>
      </c>
      <c r="AE117" t="n">
        <v>85.2</v>
      </c>
      <c r="AF117" t="n">
        <v>0</v>
      </c>
      <c r="AG117" t="n">
        <v>0</v>
      </c>
      <c r="AH117" t="n">
        <v>0</v>
      </c>
      <c r="AI117" t="n">
        <v>4.14</v>
      </c>
      <c r="AJ117" t="n">
        <v>1</v>
      </c>
      <c r="AK117" t="n">
        <v>1</v>
      </c>
      <c r="AL117" t="n">
        <v>1</v>
      </c>
      <c r="AM117" t="n">
        <v>2</v>
      </c>
      <c r="AN117" t="n">
        <v>0</v>
      </c>
      <c r="AO117" t="n">
        <v>1</v>
      </c>
      <c r="AP117" t="n">
        <v>0</v>
      </c>
      <c r="AQ117" t="n">
        <v>0</v>
      </c>
      <c r="AR117" t="n">
        <v>0</v>
      </c>
      <c r="AS117" t="inlineStr"/>
      <c r="AT117" t="n">
        <v>10</v>
      </c>
      <c r="AU117" t="inlineStr"/>
      <c r="AV117" t="n">
        <v>0</v>
      </c>
      <c r="AW117" t="n">
        <v>2</v>
      </c>
      <c r="AX117" t="n">
        <v>78869819</v>
      </c>
      <c r="AY117" t="n">
        <v>1</v>
      </c>
      <c r="AZ117" t="n">
        <v>0</v>
      </c>
      <c r="BA117" t="n">
        <v>111</v>
      </c>
      <c r="BB117" t="n">
        <v>0</v>
      </c>
      <c r="BC117" t="n">
        <v>0</v>
      </c>
      <c r="BD117" t="n">
        <v>0</v>
      </c>
      <c r="BE117" t="n">
        <v>0</v>
      </c>
      <c r="BF117" t="n">
        <v>0</v>
      </c>
      <c r="BG117" t="n">
        <v>0</v>
      </c>
      <c r="BH117" t="n">
        <v>0</v>
      </c>
      <c r="BI117" t="n">
        <v>0</v>
      </c>
      <c r="BJ117" t="n">
        <v>0</v>
      </c>
      <c r="BK117" t="n">
        <v>0</v>
      </c>
      <c r="BL117" t="n">
        <v>0</v>
      </c>
      <c r="BM117" t="n">
        <v>0</v>
      </c>
      <c r="BN117" t="n">
        <v>0</v>
      </c>
      <c r="BO117" t="n">
        <v>0</v>
      </c>
      <c r="BP117" t="n">
        <v>0</v>
      </c>
      <c r="BQ117" t="n">
        <v>0</v>
      </c>
      <c r="BR117" t="n">
        <v>0</v>
      </c>
      <c r="BS117" t="n">
        <v>0</v>
      </c>
      <c r="BT117" t="n">
        <v>0</v>
      </c>
      <c r="BU117" t="n">
        <v>0</v>
      </c>
      <c r="BV117" t="n">
        <v>0</v>
      </c>
      <c r="BW117" t="n">
        <v>0</v>
      </c>
      <c r="CV117" t="n">
        <v>0</v>
      </c>
      <c r="CW117" t="n">
        <v>0</v>
      </c>
      <c r="CX117">
        <f>ROUND(Y117*Source!I245,7)</f>
        <v/>
      </c>
      <c r="CY117">
        <f>AA117</f>
        <v/>
      </c>
      <c r="CZ117">
        <f>AE117</f>
        <v/>
      </c>
      <c r="DA117">
        <f>AI117</f>
        <v/>
      </c>
      <c r="DB117">
        <f>ROUND(ROUND(AT117*CZ117,2),2)</f>
        <v/>
      </c>
      <c r="DC117">
        <f>ROUND(ROUND(AT117*AG117,2),2)</f>
        <v/>
      </c>
      <c r="DD117" t="inlineStr"/>
      <c r="DE117" t="inlineStr"/>
      <c r="DF117">
        <f>ROUND(ROUND(AE117*AI117,0)*CX117,0)</f>
        <v/>
      </c>
      <c r="DG117">
        <f>ROUND(ROUND(AF117,0)*CX117,0)</f>
        <v/>
      </c>
      <c r="DH117">
        <f>ROUND(ROUND(AG117,0)*CX117,0)</f>
        <v/>
      </c>
      <c r="DI117">
        <f>ROUND(ROUND(AH117,0)*CX117,0)</f>
        <v/>
      </c>
      <c r="DJ117">
        <f>DF117</f>
        <v/>
      </c>
      <c r="DK117" t="n">
        <v>0</v>
      </c>
      <c r="DL117" t="inlineStr"/>
      <c r="DM117" t="n">
        <v>0</v>
      </c>
      <c r="DN117" t="inlineStr"/>
      <c r="DO117" t="n">
        <v>0</v>
      </c>
    </row>
    <row r="118">
      <c r="A118">
        <f>ROW(Source!A245)</f>
        <v/>
      </c>
      <c r="B118" t="n">
        <v>78869116</v>
      </c>
      <c r="C118" t="n">
        <v>78869814</v>
      </c>
      <c r="D118" t="n">
        <v>29169828</v>
      </c>
      <c r="E118" t="n">
        <v>1</v>
      </c>
      <c r="F118" t="n">
        <v>1</v>
      </c>
      <c r="G118" t="n">
        <v>1</v>
      </c>
      <c r="H118" t="n">
        <v>3</v>
      </c>
      <c r="I118" t="inlineStr">
        <is>
          <t>509-6744</t>
        </is>
      </c>
      <c r="J118" t="inlineStr">
        <is>
          <t>ТССЦ Московской обл., 509-6744, приказ Минстроя России №675/пр от 28.02.2017 № 258/пр</t>
        </is>
      </c>
      <c r="K118" t="inlineStr">
        <is>
          <t>Лампы люминесцентные компактные энергосберегающие с цоколем Е27 мощностью 55 Вт</t>
        </is>
      </c>
      <c r="L118" t="n">
        <v>1354</v>
      </c>
      <c r="N118" t="n">
        <v>1010</v>
      </c>
      <c r="O118" t="inlineStr">
        <is>
          <t>шт.</t>
        </is>
      </c>
      <c r="P118" t="inlineStr">
        <is>
          <t>шт.</t>
        </is>
      </c>
      <c r="Q118" t="n">
        <v>1</v>
      </c>
      <c r="W118" t="n">
        <v>0</v>
      </c>
      <c r="X118" t="n">
        <v>-228955380</v>
      </c>
      <c r="Y118">
        <f>AT118</f>
        <v/>
      </c>
      <c r="AA118" t="n">
        <v>237.77</v>
      </c>
      <c r="AB118" t="n">
        <v>0</v>
      </c>
      <c r="AC118" t="n">
        <v>0</v>
      </c>
      <c r="AD118" t="n">
        <v>0</v>
      </c>
      <c r="AE118" t="n">
        <v>140.69</v>
      </c>
      <c r="AF118" t="n">
        <v>0</v>
      </c>
      <c r="AG118" t="n">
        <v>0</v>
      </c>
      <c r="AH118" t="n">
        <v>0</v>
      </c>
      <c r="AI118" t="n">
        <v>1.69</v>
      </c>
      <c r="AJ118" t="n">
        <v>1</v>
      </c>
      <c r="AK118" t="n">
        <v>1</v>
      </c>
      <c r="AL118" t="n">
        <v>1</v>
      </c>
      <c r="AM118" t="n">
        <v>0</v>
      </c>
      <c r="AN118" t="n">
        <v>0</v>
      </c>
      <c r="AO118" t="n">
        <v>0</v>
      </c>
      <c r="AP118" t="n">
        <v>1</v>
      </c>
      <c r="AQ118" t="n">
        <v>0</v>
      </c>
      <c r="AR118" t="n">
        <v>0</v>
      </c>
      <c r="AS118" t="inlineStr"/>
      <c r="AT118" t="n">
        <v>100</v>
      </c>
      <c r="AU118" t="inlineStr"/>
      <c r="AV118" t="n">
        <v>0</v>
      </c>
      <c r="AW118" t="n">
        <v>1</v>
      </c>
      <c r="AX118" t="n">
        <v>-1</v>
      </c>
      <c r="AY118" t="n">
        <v>0</v>
      </c>
      <c r="AZ118" t="n">
        <v>0</v>
      </c>
      <c r="BA118" t="inlineStr"/>
      <c r="BB118" t="n">
        <v>0</v>
      </c>
      <c r="BC118" t="n">
        <v>0</v>
      </c>
      <c r="BD118" t="n">
        <v>0</v>
      </c>
      <c r="BE118" t="n">
        <v>0</v>
      </c>
      <c r="BF118" t="n">
        <v>0</v>
      </c>
      <c r="BG118" t="n">
        <v>0</v>
      </c>
      <c r="BH118" t="n">
        <v>0</v>
      </c>
      <c r="BI118" t="n">
        <v>0</v>
      </c>
      <c r="BJ118" t="n">
        <v>0</v>
      </c>
      <c r="BK118" t="n">
        <v>0</v>
      </c>
      <c r="BL118" t="n">
        <v>0</v>
      </c>
      <c r="BM118" t="n">
        <v>0</v>
      </c>
      <c r="BN118" t="n">
        <v>0</v>
      </c>
      <c r="BO118" t="n">
        <v>0</v>
      </c>
      <c r="BP118" t="n">
        <v>0</v>
      </c>
      <c r="BQ118" t="n">
        <v>0</v>
      </c>
      <c r="BR118" t="n">
        <v>0</v>
      </c>
      <c r="BS118" t="n">
        <v>0</v>
      </c>
      <c r="BT118" t="n">
        <v>0</v>
      </c>
      <c r="BU118" t="n">
        <v>0</v>
      </c>
      <c r="BV118" t="n">
        <v>0</v>
      </c>
      <c r="BW118" t="n">
        <v>0</v>
      </c>
      <c r="CV118" t="n">
        <v>0</v>
      </c>
      <c r="CW118" t="n">
        <v>0</v>
      </c>
      <c r="CX118">
        <f>ROUND(Y118*Source!I245,7)</f>
        <v/>
      </c>
      <c r="CY118">
        <f>AA118</f>
        <v/>
      </c>
      <c r="CZ118">
        <f>AE118</f>
        <v/>
      </c>
      <c r="DA118">
        <f>AI118</f>
        <v/>
      </c>
      <c r="DB118">
        <f>ROUND(ROUND(AT118*CZ118,2),2)</f>
        <v/>
      </c>
      <c r="DC118">
        <f>ROUND(ROUND(AT118*AG118,2),2)</f>
        <v/>
      </c>
      <c r="DD118" t="inlineStr"/>
      <c r="DE118" t="inlineStr"/>
      <c r="DF118">
        <f>ROUND(ROUND(AE118*AI118,0)*CX118,0)</f>
        <v/>
      </c>
      <c r="DG118">
        <f>ROUND(ROUND(AF118,0)*CX118,0)</f>
        <v/>
      </c>
      <c r="DH118">
        <f>ROUND(ROUND(AG118,0)*CX118,0)</f>
        <v/>
      </c>
      <c r="DI118">
        <f>ROUND(ROUND(AH118,0)*CX118,0)</f>
        <v/>
      </c>
      <c r="DJ118">
        <f>DF118</f>
        <v/>
      </c>
      <c r="DK118" t="n">
        <v>0</v>
      </c>
      <c r="DL118" t="inlineStr"/>
      <c r="DM118" t="n">
        <v>0</v>
      </c>
      <c r="DN118" t="inlineStr"/>
      <c r="DO118" t="n">
        <v>0</v>
      </c>
    </row>
    <row r="119">
      <c r="A119">
        <f>ROW(Source!A247)</f>
        <v/>
      </c>
      <c r="B119" t="n">
        <v>78869116</v>
      </c>
      <c r="C119" t="n">
        <v>78869821</v>
      </c>
      <c r="D119" t="n">
        <v>18409850</v>
      </c>
      <c r="E119" t="n">
        <v>1</v>
      </c>
      <c r="F119" t="n">
        <v>1</v>
      </c>
      <c r="G119" t="n">
        <v>1</v>
      </c>
      <c r="H119" t="n">
        <v>1</v>
      </c>
      <c r="I119" t="inlineStr">
        <is>
          <t>1-1035-90</t>
        </is>
      </c>
      <c r="J119" t="inlineStr"/>
      <c r="K119" t="inlineStr">
        <is>
          <t>Рабочий строитель среднего разряда 3,5</t>
        </is>
      </c>
      <c r="L119" t="n">
        <v>1369</v>
      </c>
      <c r="N119" t="n">
        <v>1013</v>
      </c>
      <c r="O119" t="inlineStr">
        <is>
          <t>чел.-ч</t>
        </is>
      </c>
      <c r="P119" t="inlineStr">
        <is>
          <t>чел.-ч</t>
        </is>
      </c>
      <c r="Q119" t="n">
        <v>1</v>
      </c>
      <c r="W119" t="n">
        <v>0</v>
      </c>
      <c r="X119" t="n">
        <v>855544366</v>
      </c>
      <c r="Y119">
        <f>AT119</f>
        <v/>
      </c>
      <c r="AA119" t="n">
        <v>0</v>
      </c>
      <c r="AB119" t="n">
        <v>0</v>
      </c>
      <c r="AC119" t="n">
        <v>0</v>
      </c>
      <c r="AD119" t="n">
        <v>9.07</v>
      </c>
      <c r="AE119" t="n">
        <v>0</v>
      </c>
      <c r="AF119" t="n">
        <v>0</v>
      </c>
      <c r="AG119" t="n">
        <v>0</v>
      </c>
      <c r="AH119" t="n">
        <v>9.07</v>
      </c>
      <c r="AI119" t="n">
        <v>1</v>
      </c>
      <c r="AJ119" t="n">
        <v>1</v>
      </c>
      <c r="AK119" t="n">
        <v>1</v>
      </c>
      <c r="AL119" t="n">
        <v>1</v>
      </c>
      <c r="AM119" t="n">
        <v>-2</v>
      </c>
      <c r="AN119" t="n">
        <v>0</v>
      </c>
      <c r="AO119" t="n">
        <v>1</v>
      </c>
      <c r="AP119" t="n">
        <v>1</v>
      </c>
      <c r="AQ119" t="n">
        <v>0</v>
      </c>
      <c r="AR119" t="n">
        <v>0</v>
      </c>
      <c r="AS119" t="inlineStr"/>
      <c r="AT119" t="n">
        <v>81</v>
      </c>
      <c r="AU119" t="inlineStr"/>
      <c r="AV119" t="n">
        <v>1</v>
      </c>
      <c r="AW119" t="n">
        <v>2</v>
      </c>
      <c r="AX119" t="n">
        <v>78869830</v>
      </c>
      <c r="AY119" t="n">
        <v>1</v>
      </c>
      <c r="AZ119" t="n">
        <v>0</v>
      </c>
      <c r="BA119" t="n">
        <v>112</v>
      </c>
      <c r="BB119" t="n">
        <v>0</v>
      </c>
      <c r="BC119" t="n">
        <v>0</v>
      </c>
      <c r="BD119" t="n">
        <v>0</v>
      </c>
      <c r="BE119" t="n">
        <v>0</v>
      </c>
      <c r="BF119" t="n">
        <v>0</v>
      </c>
      <c r="BG119" t="n">
        <v>0</v>
      </c>
      <c r="BH119" t="n">
        <v>0</v>
      </c>
      <c r="BI119" t="n">
        <v>0</v>
      </c>
      <c r="BJ119" t="n">
        <v>0</v>
      </c>
      <c r="BK119" t="n">
        <v>0</v>
      </c>
      <c r="BL119" t="n">
        <v>0</v>
      </c>
      <c r="BM119" t="n">
        <v>0</v>
      </c>
      <c r="BN119" t="n">
        <v>0</v>
      </c>
      <c r="BO119" t="n">
        <v>0</v>
      </c>
      <c r="BP119" t="n">
        <v>0</v>
      </c>
      <c r="BQ119" t="n">
        <v>0</v>
      </c>
      <c r="BR119" t="n">
        <v>0</v>
      </c>
      <c r="BS119" t="n">
        <v>0</v>
      </c>
      <c r="BT119" t="n">
        <v>0</v>
      </c>
      <c r="BU119" t="n">
        <v>0</v>
      </c>
      <c r="BV119" t="n">
        <v>0</v>
      </c>
      <c r="BW119" t="n">
        <v>0</v>
      </c>
      <c r="CU119">
        <f>ROUND(AT119*Source!I247*AH119*AL119,0)</f>
        <v/>
      </c>
      <c r="CV119">
        <f>ROUND(Y119*Source!I247,7)</f>
        <v/>
      </c>
      <c r="CW119" t="n">
        <v>0</v>
      </c>
      <c r="CX119">
        <f>ROUND(Y119*Source!I247,7)</f>
        <v/>
      </c>
      <c r="CY119">
        <f>AD119</f>
        <v/>
      </c>
      <c r="CZ119">
        <f>AH119</f>
        <v/>
      </c>
      <c r="DA119">
        <f>AL119</f>
        <v/>
      </c>
      <c r="DB119">
        <f>ROUND(ROUND(AT119*CZ119,2),2)</f>
        <v/>
      </c>
      <c r="DC119">
        <f>ROUND(ROUND(AT119*AG119,2),2)</f>
        <v/>
      </c>
      <c r="DD119" t="inlineStr"/>
      <c r="DE119" t="inlineStr"/>
      <c r="DF119">
        <f>ROUND(ROUND(AE119,0)*CX119,0)</f>
        <v/>
      </c>
      <c r="DG119">
        <f>ROUND(ROUND(AF119,0)*CX119,0)</f>
        <v/>
      </c>
      <c r="DH119">
        <f>ROUND(ROUND(AG119,0)*CX119,0)</f>
        <v/>
      </c>
      <c r="DI119">
        <f>ROUND(ROUND(AH119,0)*CX119,0)</f>
        <v/>
      </c>
      <c r="DJ119">
        <f>DI119</f>
        <v/>
      </c>
      <c r="DK119" t="n">
        <v>0</v>
      </c>
      <c r="DL119" t="inlineStr"/>
      <c r="DM119" t="n">
        <v>0</v>
      </c>
      <c r="DN119" t="inlineStr"/>
      <c r="DO119" t="n">
        <v>0</v>
      </c>
    </row>
    <row r="120">
      <c r="A120">
        <f>ROW(Source!A247)</f>
        <v/>
      </c>
      <c r="B120" t="n">
        <v>78869116</v>
      </c>
      <c r="C120" t="n">
        <v>78869821</v>
      </c>
      <c r="D120" t="n">
        <v>29174913</v>
      </c>
      <c r="E120" t="n">
        <v>1</v>
      </c>
      <c r="F120" t="n">
        <v>1</v>
      </c>
      <c r="G120" t="n">
        <v>1</v>
      </c>
      <c r="H120" t="n">
        <v>2</v>
      </c>
      <c r="I120" t="inlineStr">
        <is>
          <t>400001</t>
        </is>
      </c>
      <c r="J120" t="inlineStr">
        <is>
          <t>ТСЭМ Московской обл., 400001, приказ Минстроя России №675/пр от 28.02.2017 № 264/пр</t>
        </is>
      </c>
      <c r="K120" t="inlineStr">
        <is>
          <t>Автомобили бортовые, грузоподъемность до 5 т</t>
        </is>
      </c>
      <c r="L120" t="n">
        <v>1368</v>
      </c>
      <c r="N120" t="n">
        <v>1011</v>
      </c>
      <c r="O120" t="inlineStr">
        <is>
          <t>маш.-ч</t>
        </is>
      </c>
      <c r="P120" t="inlineStr">
        <is>
          <t>маш.-ч</t>
        </is>
      </c>
      <c r="Q120" t="n">
        <v>1</v>
      </c>
      <c r="W120" t="n">
        <v>0</v>
      </c>
      <c r="X120" t="n">
        <v>1230759911</v>
      </c>
      <c r="Y120">
        <f>AT120</f>
        <v/>
      </c>
      <c r="AA120" t="n">
        <v>0</v>
      </c>
      <c r="AB120" t="n">
        <v>2177.51</v>
      </c>
      <c r="AC120" t="n">
        <v>606.1</v>
      </c>
      <c r="AD120" t="n">
        <v>0</v>
      </c>
      <c r="AE120" t="n">
        <v>0</v>
      </c>
      <c r="AF120" t="n">
        <v>87.17</v>
      </c>
      <c r="AG120" t="n">
        <v>11.6</v>
      </c>
      <c r="AH120" t="n">
        <v>0</v>
      </c>
      <c r="AI120" t="n">
        <v>1</v>
      </c>
      <c r="AJ120" t="n">
        <v>24.98</v>
      </c>
      <c r="AK120" t="n">
        <v>52.25</v>
      </c>
      <c r="AL120" t="n">
        <v>1</v>
      </c>
      <c r="AM120" t="n">
        <v>2</v>
      </c>
      <c r="AN120" t="n">
        <v>0</v>
      </c>
      <c r="AO120" t="n">
        <v>1</v>
      </c>
      <c r="AP120" t="n">
        <v>1</v>
      </c>
      <c r="AQ120" t="n">
        <v>0</v>
      </c>
      <c r="AR120" t="n">
        <v>0</v>
      </c>
      <c r="AS120" t="inlineStr"/>
      <c r="AT120" t="n">
        <v>0.05</v>
      </c>
      <c r="AU120" t="inlineStr"/>
      <c r="AV120" t="n">
        <v>0</v>
      </c>
      <c r="AW120" t="n">
        <v>2</v>
      </c>
      <c r="AX120" t="n">
        <v>78869831</v>
      </c>
      <c r="AY120" t="n">
        <v>1</v>
      </c>
      <c r="AZ120" t="n">
        <v>0</v>
      </c>
      <c r="BA120" t="n">
        <v>113</v>
      </c>
      <c r="BB120" t="n">
        <v>0</v>
      </c>
      <c r="BC120" t="n">
        <v>0</v>
      </c>
      <c r="BD120" t="n">
        <v>0</v>
      </c>
      <c r="BE120" t="n">
        <v>0</v>
      </c>
      <c r="BF120" t="n">
        <v>0</v>
      </c>
      <c r="BG120" t="n">
        <v>0</v>
      </c>
      <c r="BH120" t="n">
        <v>0</v>
      </c>
      <c r="BI120" t="n">
        <v>0</v>
      </c>
      <c r="BJ120" t="n">
        <v>0</v>
      </c>
      <c r="BK120" t="n">
        <v>0</v>
      </c>
      <c r="BL120" t="n">
        <v>0</v>
      </c>
      <c r="BM120" t="n">
        <v>0</v>
      </c>
      <c r="BN120" t="n">
        <v>0</v>
      </c>
      <c r="BO120" t="n">
        <v>0</v>
      </c>
      <c r="BP120" t="n">
        <v>0</v>
      </c>
      <c r="BQ120" t="n">
        <v>0</v>
      </c>
      <c r="BR120" t="n">
        <v>0</v>
      </c>
      <c r="BS120" t="n">
        <v>0</v>
      </c>
      <c r="BT120" t="n">
        <v>0</v>
      </c>
      <c r="BU120" t="n">
        <v>0</v>
      </c>
      <c r="BV120" t="n">
        <v>0</v>
      </c>
      <c r="BW120" t="n">
        <v>0</v>
      </c>
      <c r="CV120" t="n">
        <v>0</v>
      </c>
      <c r="CW120">
        <f>ROUND(Y120*Source!I247*DO120,7)</f>
        <v/>
      </c>
      <c r="CX120">
        <f>ROUND(Y120*Source!I247,7)</f>
        <v/>
      </c>
      <c r="CY120">
        <f>AB120</f>
        <v/>
      </c>
      <c r="CZ120">
        <f>AF120</f>
        <v/>
      </c>
      <c r="DA120">
        <f>AJ120</f>
        <v/>
      </c>
      <c r="DB120">
        <f>ROUND(ROUND(AT120*CZ120,2),2)</f>
        <v/>
      </c>
      <c r="DC120">
        <f>ROUND(ROUND(AT120*AG120,2),2)</f>
        <v/>
      </c>
      <c r="DD120" t="inlineStr"/>
      <c r="DE120" t="inlineStr"/>
      <c r="DF120">
        <f>ROUND(ROUND(AE120,0)*CX120,0)</f>
        <v/>
      </c>
      <c r="DG120">
        <f>ROUND(ROUND(AF120*AJ120,0)*CX120,0)</f>
        <v/>
      </c>
      <c r="DH120">
        <f>ROUND(ROUND(AG120*AK120,0)*CX120,0)</f>
        <v/>
      </c>
      <c r="DI120">
        <f>ROUND(ROUND(AH120,0)*CX120,0)</f>
        <v/>
      </c>
      <c r="DJ120">
        <f>DG120</f>
        <v/>
      </c>
      <c r="DK120" t="n">
        <v>0</v>
      </c>
      <c r="DL120" t="inlineStr"/>
      <c r="DM120" t="n">
        <v>0</v>
      </c>
      <c r="DN120" t="inlineStr"/>
      <c r="DO120" t="n">
        <v>0</v>
      </c>
    </row>
    <row r="121">
      <c r="A121">
        <f>ROW(Source!A247)</f>
        <v/>
      </c>
      <c r="B121" t="n">
        <v>78869116</v>
      </c>
      <c r="C121" t="n">
        <v>78869821</v>
      </c>
      <c r="D121" t="n">
        <v>29110398</v>
      </c>
      <c r="E121" t="n">
        <v>1</v>
      </c>
      <c r="F121" t="n">
        <v>1</v>
      </c>
      <c r="G121" t="n">
        <v>1</v>
      </c>
      <c r="H121" t="n">
        <v>3</v>
      </c>
      <c r="I121" t="inlineStr">
        <is>
          <t>101-0388</t>
        </is>
      </c>
      <c r="J121" t="inlineStr">
        <is>
          <t>ТССЦ Московской обл., 101-0388, приказ Минстроя России №675/пр от 28.02.2017 № 254/пр</t>
        </is>
      </c>
      <c r="K121" t="inlineStr">
        <is>
          <t>Краски масляные земляные марки МА-0115 мумия, сурик железный</t>
        </is>
      </c>
      <c r="L121" t="n">
        <v>1348</v>
      </c>
      <c r="N121" t="n">
        <v>1009</v>
      </c>
      <c r="O121" t="inlineStr">
        <is>
          <t>т</t>
        </is>
      </c>
      <c r="P121" t="inlineStr">
        <is>
          <t>т</t>
        </is>
      </c>
      <c r="Q121" t="n">
        <v>1000</v>
      </c>
      <c r="W121" t="n">
        <v>0</v>
      </c>
      <c r="X121" t="n">
        <v>1625292450</v>
      </c>
      <c r="Y121">
        <f>AT121</f>
        <v/>
      </c>
      <c r="AA121" t="n">
        <v>76804.47</v>
      </c>
      <c r="AB121" t="n">
        <v>0</v>
      </c>
      <c r="AC121" t="n">
        <v>0</v>
      </c>
      <c r="AD121" t="n">
        <v>0</v>
      </c>
      <c r="AE121" t="n">
        <v>15118.99</v>
      </c>
      <c r="AF121" t="n">
        <v>0</v>
      </c>
      <c r="AG121" t="n">
        <v>0</v>
      </c>
      <c r="AH121" t="n">
        <v>0</v>
      </c>
      <c r="AI121" t="n">
        <v>5.08</v>
      </c>
      <c r="AJ121" t="n">
        <v>1</v>
      </c>
      <c r="AK121" t="n">
        <v>1</v>
      </c>
      <c r="AL121" t="n">
        <v>1</v>
      </c>
      <c r="AM121" t="n">
        <v>2</v>
      </c>
      <c r="AN121" t="n">
        <v>0</v>
      </c>
      <c r="AO121" t="n">
        <v>1</v>
      </c>
      <c r="AP121" t="n">
        <v>1</v>
      </c>
      <c r="AQ121" t="n">
        <v>0</v>
      </c>
      <c r="AR121" t="n">
        <v>0</v>
      </c>
      <c r="AS121" t="inlineStr"/>
      <c r="AT121" t="n">
        <v>0.0014</v>
      </c>
      <c r="AU121" t="inlineStr"/>
      <c r="AV121" t="n">
        <v>0</v>
      </c>
      <c r="AW121" t="n">
        <v>2</v>
      </c>
      <c r="AX121" t="n">
        <v>78869832</v>
      </c>
      <c r="AY121" t="n">
        <v>1</v>
      </c>
      <c r="AZ121" t="n">
        <v>0</v>
      </c>
      <c r="BA121" t="n">
        <v>114</v>
      </c>
      <c r="BB121" t="n">
        <v>0</v>
      </c>
      <c r="BC121" t="n">
        <v>0</v>
      </c>
      <c r="BD121" t="n">
        <v>0</v>
      </c>
      <c r="BE121" t="n">
        <v>0</v>
      </c>
      <c r="BF121" t="n">
        <v>0</v>
      </c>
      <c r="BG121" t="n">
        <v>0</v>
      </c>
      <c r="BH121" t="n">
        <v>0</v>
      </c>
      <c r="BI121" t="n">
        <v>0</v>
      </c>
      <c r="BJ121" t="n">
        <v>0</v>
      </c>
      <c r="BK121" t="n">
        <v>0</v>
      </c>
      <c r="BL121" t="n">
        <v>0</v>
      </c>
      <c r="BM121" t="n">
        <v>0</v>
      </c>
      <c r="BN121" t="n">
        <v>0</v>
      </c>
      <c r="BO121" t="n">
        <v>0</v>
      </c>
      <c r="BP121" t="n">
        <v>0</v>
      </c>
      <c r="BQ121" t="n">
        <v>0</v>
      </c>
      <c r="BR121" t="n">
        <v>0</v>
      </c>
      <c r="BS121" t="n">
        <v>0</v>
      </c>
      <c r="BT121" t="n">
        <v>0</v>
      </c>
      <c r="BU121" t="n">
        <v>0</v>
      </c>
      <c r="BV121" t="n">
        <v>0</v>
      </c>
      <c r="BW121" t="n">
        <v>0</v>
      </c>
      <c r="CV121" t="n">
        <v>0</v>
      </c>
      <c r="CW121" t="n">
        <v>0</v>
      </c>
      <c r="CX121">
        <f>ROUND(Y121*Source!I247,7)</f>
        <v/>
      </c>
      <c r="CY121">
        <f>AA121</f>
        <v/>
      </c>
      <c r="CZ121">
        <f>AE121</f>
        <v/>
      </c>
      <c r="DA121">
        <f>AI121</f>
        <v/>
      </c>
      <c r="DB121">
        <f>ROUND(ROUND(AT121*CZ121,2),2)</f>
        <v/>
      </c>
      <c r="DC121">
        <f>ROUND(ROUND(AT121*AG121,2),2)</f>
        <v/>
      </c>
      <c r="DD121" t="inlineStr"/>
      <c r="DE121" t="inlineStr"/>
      <c r="DF121">
        <f>ROUND(ROUND(AE121*AI121,0)*CX121,0)</f>
        <v/>
      </c>
      <c r="DG121">
        <f>ROUND(ROUND(AF121,0)*CX121,0)</f>
        <v/>
      </c>
      <c r="DH121">
        <f>ROUND(ROUND(AG121,0)*CX121,0)</f>
        <v/>
      </c>
      <c r="DI121">
        <f>ROUND(ROUND(AH121,0)*CX121,0)</f>
        <v/>
      </c>
      <c r="DJ121">
        <f>DF121</f>
        <v/>
      </c>
      <c r="DK121" t="n">
        <v>0</v>
      </c>
      <c r="DL121" t="inlineStr"/>
      <c r="DM121" t="n">
        <v>0</v>
      </c>
      <c r="DN121" t="inlineStr"/>
      <c r="DO121" t="n">
        <v>0</v>
      </c>
    </row>
    <row r="122">
      <c r="A122">
        <f>ROW(Source!A247)</f>
        <v/>
      </c>
      <c r="B122" t="n">
        <v>78869116</v>
      </c>
      <c r="C122" t="n">
        <v>78869821</v>
      </c>
      <c r="D122" t="n">
        <v>29110573</v>
      </c>
      <c r="E122" t="n">
        <v>1</v>
      </c>
      <c r="F122" t="n">
        <v>1</v>
      </c>
      <c r="G122" t="n">
        <v>1</v>
      </c>
      <c r="H122" t="n">
        <v>3</v>
      </c>
      <c r="I122" t="inlineStr">
        <is>
          <t>101-0628</t>
        </is>
      </c>
      <c r="J122" t="inlineStr">
        <is>
          <t>ТССЦ Московской обл., 101-0628, приказ Минстроя России №675/пр от 28.02.2017 № 254/пр</t>
        </is>
      </c>
      <c r="K122" t="inlineStr">
        <is>
          <t>Олифа комбинированная, марки К-3</t>
        </is>
      </c>
      <c r="L122" t="n">
        <v>1348</v>
      </c>
      <c r="N122" t="n">
        <v>1009</v>
      </c>
      <c r="O122" t="inlineStr">
        <is>
          <t>т</t>
        </is>
      </c>
      <c r="P122" t="inlineStr">
        <is>
          <t>т</t>
        </is>
      </c>
      <c r="Q122" t="n">
        <v>1000</v>
      </c>
      <c r="W122" t="n">
        <v>0</v>
      </c>
      <c r="X122" t="n">
        <v>24062879</v>
      </c>
      <c r="Y122">
        <f>AT122</f>
        <v/>
      </c>
      <c r="AA122" t="n">
        <v>87631.5</v>
      </c>
      <c r="AB122" t="n">
        <v>0</v>
      </c>
      <c r="AC122" t="n">
        <v>0</v>
      </c>
      <c r="AD122" t="n">
        <v>0</v>
      </c>
      <c r="AE122" t="n">
        <v>16950</v>
      </c>
      <c r="AF122" t="n">
        <v>0</v>
      </c>
      <c r="AG122" t="n">
        <v>0</v>
      </c>
      <c r="AH122" t="n">
        <v>0</v>
      </c>
      <c r="AI122" t="n">
        <v>5.17</v>
      </c>
      <c r="AJ122" t="n">
        <v>1</v>
      </c>
      <c r="AK122" t="n">
        <v>1</v>
      </c>
      <c r="AL122" t="n">
        <v>1</v>
      </c>
      <c r="AM122" t="n">
        <v>2</v>
      </c>
      <c r="AN122" t="n">
        <v>0</v>
      </c>
      <c r="AO122" t="n">
        <v>1</v>
      </c>
      <c r="AP122" t="n">
        <v>1</v>
      </c>
      <c r="AQ122" t="n">
        <v>0</v>
      </c>
      <c r="AR122" t="n">
        <v>0</v>
      </c>
      <c r="AS122" t="inlineStr"/>
      <c r="AT122" t="n">
        <v>0.0007</v>
      </c>
      <c r="AU122" t="inlineStr"/>
      <c r="AV122" t="n">
        <v>0</v>
      </c>
      <c r="AW122" t="n">
        <v>2</v>
      </c>
      <c r="AX122" t="n">
        <v>78869833</v>
      </c>
      <c r="AY122" t="n">
        <v>1</v>
      </c>
      <c r="AZ122" t="n">
        <v>0</v>
      </c>
      <c r="BA122" t="n">
        <v>115</v>
      </c>
      <c r="BB122" t="n">
        <v>0</v>
      </c>
      <c r="BC122" t="n">
        <v>0</v>
      </c>
      <c r="BD122" t="n">
        <v>0</v>
      </c>
      <c r="BE122" t="n">
        <v>0</v>
      </c>
      <c r="BF122" t="n">
        <v>0</v>
      </c>
      <c r="BG122" t="n">
        <v>0</v>
      </c>
      <c r="BH122" t="n">
        <v>0</v>
      </c>
      <c r="BI122" t="n">
        <v>0</v>
      </c>
      <c r="BJ122" t="n">
        <v>0</v>
      </c>
      <c r="BK122" t="n">
        <v>0</v>
      </c>
      <c r="BL122" t="n">
        <v>0</v>
      </c>
      <c r="BM122" t="n">
        <v>0</v>
      </c>
      <c r="BN122" t="n">
        <v>0</v>
      </c>
      <c r="BO122" t="n">
        <v>0</v>
      </c>
      <c r="BP122" t="n">
        <v>0</v>
      </c>
      <c r="BQ122" t="n">
        <v>0</v>
      </c>
      <c r="BR122" t="n">
        <v>0</v>
      </c>
      <c r="BS122" t="n">
        <v>0</v>
      </c>
      <c r="BT122" t="n">
        <v>0</v>
      </c>
      <c r="BU122" t="n">
        <v>0</v>
      </c>
      <c r="BV122" t="n">
        <v>0</v>
      </c>
      <c r="BW122" t="n">
        <v>0</v>
      </c>
      <c r="CV122" t="n">
        <v>0</v>
      </c>
      <c r="CW122" t="n">
        <v>0</v>
      </c>
      <c r="CX122">
        <f>ROUND(Y122*Source!I247,7)</f>
        <v/>
      </c>
      <c r="CY122">
        <f>AA122</f>
        <v/>
      </c>
      <c r="CZ122">
        <f>AE122</f>
        <v/>
      </c>
      <c r="DA122">
        <f>AI122</f>
        <v/>
      </c>
      <c r="DB122">
        <f>ROUND(ROUND(AT122*CZ122,2),2)</f>
        <v/>
      </c>
      <c r="DC122">
        <f>ROUND(ROUND(AT122*AG122,2),2)</f>
        <v/>
      </c>
      <c r="DD122" t="inlineStr"/>
      <c r="DE122" t="inlineStr"/>
      <c r="DF122">
        <f>ROUND(ROUND(AE122*AI122,0)*CX122,0)</f>
        <v/>
      </c>
      <c r="DG122">
        <f>ROUND(ROUND(AF122,0)*CX122,0)</f>
        <v/>
      </c>
      <c r="DH122">
        <f>ROUND(ROUND(AG122,0)*CX122,0)</f>
        <v/>
      </c>
      <c r="DI122">
        <f>ROUND(ROUND(AH122,0)*CX122,0)</f>
        <v/>
      </c>
      <c r="DJ122">
        <f>DF122</f>
        <v/>
      </c>
      <c r="DK122" t="n">
        <v>0</v>
      </c>
      <c r="DL122" t="inlineStr"/>
      <c r="DM122" t="n">
        <v>0</v>
      </c>
      <c r="DN122" t="inlineStr"/>
      <c r="DO122" t="n">
        <v>0</v>
      </c>
    </row>
    <row r="123">
      <c r="A123">
        <f>ROW(Source!A247)</f>
        <v/>
      </c>
      <c r="B123" t="n">
        <v>78869116</v>
      </c>
      <c r="C123" t="n">
        <v>78869821</v>
      </c>
      <c r="D123" t="n">
        <v>29107963</v>
      </c>
      <c r="E123" t="n">
        <v>1</v>
      </c>
      <c r="F123" t="n">
        <v>1</v>
      </c>
      <c r="G123" t="n">
        <v>1</v>
      </c>
      <c r="H123" t="n">
        <v>3</v>
      </c>
      <c r="I123" t="inlineStr">
        <is>
          <t>101-1669</t>
        </is>
      </c>
      <c r="J123" t="inlineStr">
        <is>
          <t>ТССЦ Московской обл., 101-1669, приказ Минстроя России №675/пр от 28.02.2017 № 254/пр</t>
        </is>
      </c>
      <c r="K123" t="inlineStr">
        <is>
          <t>Очес льняной</t>
        </is>
      </c>
      <c r="L123" t="n">
        <v>1346</v>
      </c>
      <c r="N123" t="n">
        <v>1009</v>
      </c>
      <c r="O123" t="inlineStr">
        <is>
          <t>кг</t>
        </is>
      </c>
      <c r="P123" t="inlineStr">
        <is>
          <t>кг</t>
        </is>
      </c>
      <c r="Q123" t="n">
        <v>1</v>
      </c>
      <c r="W123" t="n">
        <v>0</v>
      </c>
      <c r="X123" t="n">
        <v>-2113933962</v>
      </c>
      <c r="Y123">
        <f>AT123</f>
        <v/>
      </c>
      <c r="AA123" t="n">
        <v>590.67</v>
      </c>
      <c r="AB123" t="n">
        <v>0</v>
      </c>
      <c r="AC123" t="n">
        <v>0</v>
      </c>
      <c r="AD123" t="n">
        <v>0</v>
      </c>
      <c r="AE123" t="n">
        <v>37.29</v>
      </c>
      <c r="AF123" t="n">
        <v>0</v>
      </c>
      <c r="AG123" t="n">
        <v>0</v>
      </c>
      <c r="AH123" t="n">
        <v>0</v>
      </c>
      <c r="AI123" t="n">
        <v>15.84</v>
      </c>
      <c r="AJ123" t="n">
        <v>1</v>
      </c>
      <c r="AK123" t="n">
        <v>1</v>
      </c>
      <c r="AL123" t="n">
        <v>1</v>
      </c>
      <c r="AM123" t="n">
        <v>2</v>
      </c>
      <c r="AN123" t="n">
        <v>0</v>
      </c>
      <c r="AO123" t="n">
        <v>1</v>
      </c>
      <c r="AP123" t="n">
        <v>1</v>
      </c>
      <c r="AQ123" t="n">
        <v>0</v>
      </c>
      <c r="AR123" t="n">
        <v>0</v>
      </c>
      <c r="AS123" t="inlineStr"/>
      <c r="AT123" t="n">
        <v>0.7</v>
      </c>
      <c r="AU123" t="inlineStr"/>
      <c r="AV123" t="n">
        <v>0</v>
      </c>
      <c r="AW123" t="n">
        <v>2</v>
      </c>
      <c r="AX123" t="n">
        <v>78869834</v>
      </c>
      <c r="AY123" t="n">
        <v>1</v>
      </c>
      <c r="AZ123" t="n">
        <v>0</v>
      </c>
      <c r="BA123" t="n">
        <v>116</v>
      </c>
      <c r="BB123" t="n">
        <v>0</v>
      </c>
      <c r="BC123" t="n">
        <v>0</v>
      </c>
      <c r="BD123" t="n">
        <v>0</v>
      </c>
      <c r="BE123" t="n">
        <v>0</v>
      </c>
      <c r="BF123" t="n">
        <v>0</v>
      </c>
      <c r="BG123" t="n">
        <v>0</v>
      </c>
      <c r="BH123" t="n">
        <v>0</v>
      </c>
      <c r="BI123" t="n">
        <v>0</v>
      </c>
      <c r="BJ123" t="n">
        <v>0</v>
      </c>
      <c r="BK123" t="n">
        <v>0</v>
      </c>
      <c r="BL123" t="n">
        <v>0</v>
      </c>
      <c r="BM123" t="n">
        <v>0</v>
      </c>
      <c r="BN123" t="n">
        <v>0</v>
      </c>
      <c r="BO123" t="n">
        <v>0</v>
      </c>
      <c r="BP123" t="n">
        <v>0</v>
      </c>
      <c r="BQ123" t="n">
        <v>0</v>
      </c>
      <c r="BR123" t="n">
        <v>0</v>
      </c>
      <c r="BS123" t="n">
        <v>0</v>
      </c>
      <c r="BT123" t="n">
        <v>0</v>
      </c>
      <c r="BU123" t="n">
        <v>0</v>
      </c>
      <c r="BV123" t="n">
        <v>0</v>
      </c>
      <c r="BW123" t="n">
        <v>0</v>
      </c>
      <c r="CV123" t="n">
        <v>0</v>
      </c>
      <c r="CW123" t="n">
        <v>0</v>
      </c>
      <c r="CX123">
        <f>ROUND(Y123*Source!I247,7)</f>
        <v/>
      </c>
      <c r="CY123">
        <f>AA123</f>
        <v/>
      </c>
      <c r="CZ123">
        <f>AE123</f>
        <v/>
      </c>
      <c r="DA123">
        <f>AI123</f>
        <v/>
      </c>
      <c r="DB123">
        <f>ROUND(ROUND(AT123*CZ123,2),2)</f>
        <v/>
      </c>
      <c r="DC123">
        <f>ROUND(ROUND(AT123*AG123,2),2)</f>
        <v/>
      </c>
      <c r="DD123" t="inlineStr"/>
      <c r="DE123" t="inlineStr"/>
      <c r="DF123">
        <f>ROUND(ROUND(AE123*AI123,0)*CX123,0)</f>
        <v/>
      </c>
      <c r="DG123">
        <f>ROUND(ROUND(AF123,0)*CX123,0)</f>
        <v/>
      </c>
      <c r="DH123">
        <f>ROUND(ROUND(AG123,0)*CX123,0)</f>
        <v/>
      </c>
      <c r="DI123">
        <f>ROUND(ROUND(AH123,0)*CX123,0)</f>
        <v/>
      </c>
      <c r="DJ123">
        <f>DF123</f>
        <v/>
      </c>
      <c r="DK123" t="n">
        <v>0</v>
      </c>
      <c r="DL123" t="inlineStr"/>
      <c r="DM123" t="n">
        <v>0</v>
      </c>
      <c r="DN123" t="inlineStr"/>
      <c r="DO123" t="n">
        <v>0</v>
      </c>
    </row>
    <row r="124">
      <c r="A124">
        <f>ROW(Source!A247)</f>
        <v/>
      </c>
      <c r="B124" t="n">
        <v>78869116</v>
      </c>
      <c r="C124" t="n">
        <v>78869821</v>
      </c>
      <c r="D124" t="n">
        <v>29143378</v>
      </c>
      <c r="E124" t="n">
        <v>1</v>
      </c>
      <c r="F124" t="n">
        <v>1</v>
      </c>
      <c r="G124" t="n">
        <v>1</v>
      </c>
      <c r="H124" t="n">
        <v>3</v>
      </c>
      <c r="I124" t="inlineStr">
        <is>
          <t>302-0062</t>
        </is>
      </c>
      <c r="J124" t="inlineStr">
        <is>
          <t>ТССЦ Московской обл., 302-0062, приказ Минстроя России №675/пр от 28.02.2017 № 256/пр</t>
        </is>
      </c>
      <c r="K124" t="inlineStr">
        <is>
          <t>Кран шаровый муфтовый Valtec для воды диаметром 15 мм, тип в/в</t>
        </is>
      </c>
      <c r="L124" t="n">
        <v>1354</v>
      </c>
      <c r="N124" t="n">
        <v>1010</v>
      </c>
      <c r="O124" t="inlineStr">
        <is>
          <t>шт.</t>
        </is>
      </c>
      <c r="P124" t="inlineStr">
        <is>
          <t>шт.</t>
        </is>
      </c>
      <c r="Q124" t="n">
        <v>1</v>
      </c>
      <c r="W124" t="n">
        <v>0</v>
      </c>
      <c r="X124" t="n">
        <v>-1687406522</v>
      </c>
      <c r="Y124">
        <f>AT124</f>
        <v/>
      </c>
      <c r="AA124" t="n">
        <v>384.3</v>
      </c>
      <c r="AB124" t="n">
        <v>0</v>
      </c>
      <c r="AC124" t="n">
        <v>0</v>
      </c>
      <c r="AD124" t="n">
        <v>0</v>
      </c>
      <c r="AE124" t="n">
        <v>28.53</v>
      </c>
      <c r="AF124" t="n">
        <v>0</v>
      </c>
      <c r="AG124" t="n">
        <v>0</v>
      </c>
      <c r="AH124" t="n">
        <v>0</v>
      </c>
      <c r="AI124" t="n">
        <v>13.47</v>
      </c>
      <c r="AJ124" t="n">
        <v>1</v>
      </c>
      <c r="AK124" t="n">
        <v>1</v>
      </c>
      <c r="AL124" t="n">
        <v>1</v>
      </c>
      <c r="AM124" t="n">
        <v>0</v>
      </c>
      <c r="AN124" t="n">
        <v>0</v>
      </c>
      <c r="AO124" t="n">
        <v>0</v>
      </c>
      <c r="AP124" t="n">
        <v>1</v>
      </c>
      <c r="AQ124" t="n">
        <v>0</v>
      </c>
      <c r="AR124" t="n">
        <v>0</v>
      </c>
      <c r="AS124" t="inlineStr"/>
      <c r="AT124" t="n">
        <v>200</v>
      </c>
      <c r="AU124" t="inlineStr"/>
      <c r="AV124" t="n">
        <v>0</v>
      </c>
      <c r="AW124" t="n">
        <v>1</v>
      </c>
      <c r="AX124" t="n">
        <v>-1</v>
      </c>
      <c r="AY124" t="n">
        <v>0</v>
      </c>
      <c r="AZ124" t="n">
        <v>0</v>
      </c>
      <c r="BA124" t="inlineStr"/>
      <c r="BB124" t="n">
        <v>0</v>
      </c>
      <c r="BC124" t="n">
        <v>0</v>
      </c>
      <c r="BD124" t="n">
        <v>0</v>
      </c>
      <c r="BE124" t="n">
        <v>0</v>
      </c>
      <c r="BF124" t="n">
        <v>0</v>
      </c>
      <c r="BG124" t="n">
        <v>0</v>
      </c>
      <c r="BH124" t="n">
        <v>0</v>
      </c>
      <c r="BI124" t="n">
        <v>0</v>
      </c>
      <c r="BJ124" t="n">
        <v>0</v>
      </c>
      <c r="BK124" t="n">
        <v>0</v>
      </c>
      <c r="BL124" t="n">
        <v>0</v>
      </c>
      <c r="BM124" t="n">
        <v>0</v>
      </c>
      <c r="BN124" t="n">
        <v>0</v>
      </c>
      <c r="BO124" t="n">
        <v>0</v>
      </c>
      <c r="BP124" t="n">
        <v>0</v>
      </c>
      <c r="BQ124" t="n">
        <v>0</v>
      </c>
      <c r="BR124" t="n">
        <v>0</v>
      </c>
      <c r="BS124" t="n">
        <v>0</v>
      </c>
      <c r="BT124" t="n">
        <v>0</v>
      </c>
      <c r="BU124" t="n">
        <v>0</v>
      </c>
      <c r="BV124" t="n">
        <v>0</v>
      </c>
      <c r="BW124" t="n">
        <v>0</v>
      </c>
      <c r="CV124" t="n">
        <v>0</v>
      </c>
      <c r="CW124" t="n">
        <v>0</v>
      </c>
      <c r="CX124">
        <f>ROUND(Y124*Source!I247,7)</f>
        <v/>
      </c>
      <c r="CY124">
        <f>AA124</f>
        <v/>
      </c>
      <c r="CZ124">
        <f>AE124</f>
        <v/>
      </c>
      <c r="DA124">
        <f>AI124</f>
        <v/>
      </c>
      <c r="DB124">
        <f>ROUND(ROUND(AT124*CZ124,2),2)</f>
        <v/>
      </c>
      <c r="DC124">
        <f>ROUND(ROUND(AT124*AG124,2),2)</f>
        <v/>
      </c>
      <c r="DD124" t="inlineStr"/>
      <c r="DE124" t="inlineStr"/>
      <c r="DF124">
        <f>ROUND(ROUND(AE124*AI124,0)*CX124,0)</f>
        <v/>
      </c>
      <c r="DG124">
        <f>ROUND(ROUND(AF124,0)*CX124,0)</f>
        <v/>
      </c>
      <c r="DH124">
        <f>ROUND(ROUND(AG124,0)*CX124,0)</f>
        <v/>
      </c>
      <c r="DI124">
        <f>ROUND(ROUND(AH124,0)*CX124,0)</f>
        <v/>
      </c>
      <c r="DJ124">
        <f>DF124</f>
        <v/>
      </c>
      <c r="DK124" t="n">
        <v>0</v>
      </c>
      <c r="DL124" t="inlineStr"/>
      <c r="DM124" t="n">
        <v>0</v>
      </c>
      <c r="DN124" t="inlineStr"/>
      <c r="DO124" t="n">
        <v>0</v>
      </c>
    </row>
    <row r="125">
      <c r="A125">
        <f>ROW(Source!A247)</f>
        <v/>
      </c>
      <c r="B125" t="n">
        <v>78869116</v>
      </c>
      <c r="C125" t="n">
        <v>78869821</v>
      </c>
      <c r="D125" t="n">
        <v>29142465</v>
      </c>
      <c r="E125" t="n">
        <v>1</v>
      </c>
      <c r="F125" t="n">
        <v>1</v>
      </c>
      <c r="G125" t="n">
        <v>1</v>
      </c>
      <c r="H125" t="n">
        <v>3</v>
      </c>
      <c r="I125" t="inlineStr">
        <is>
          <t>302-1342</t>
        </is>
      </c>
      <c r="J125" t="inlineStr">
        <is>
          <t>ТССЦ Московской обл., 302-1342, приказ Минстроя России №675/пр от 28.02.2017 № 256/пр</t>
        </is>
      </c>
      <c r="K125" t="inlineStr">
        <is>
          <t>Вентили проходные муфтовые 15кч18п для воды давлением 1,6 МПа (16 кгс/см2), диаметром 20 мм</t>
        </is>
      </c>
      <c r="L125" t="n">
        <v>1354</v>
      </c>
      <c r="N125" t="n">
        <v>1010</v>
      </c>
      <c r="O125" t="inlineStr">
        <is>
          <t>шт.</t>
        </is>
      </c>
      <c r="P125" t="inlineStr">
        <is>
          <t>шт.</t>
        </is>
      </c>
      <c r="Q125" t="n">
        <v>1</v>
      </c>
      <c r="W125" t="n">
        <v>0</v>
      </c>
      <c r="X125" t="n">
        <v>-852705161</v>
      </c>
      <c r="Y125">
        <f>AT125</f>
        <v/>
      </c>
      <c r="AA125" t="n">
        <v>221.81</v>
      </c>
      <c r="AB125" t="n">
        <v>0</v>
      </c>
      <c r="AC125" t="n">
        <v>0</v>
      </c>
      <c r="AD125" t="n">
        <v>0</v>
      </c>
      <c r="AE125" t="n">
        <v>21.81</v>
      </c>
      <c r="AF125" t="n">
        <v>0</v>
      </c>
      <c r="AG125" t="n">
        <v>0</v>
      </c>
      <c r="AH125" t="n">
        <v>0</v>
      </c>
      <c r="AI125" t="n">
        <v>10.17</v>
      </c>
      <c r="AJ125" t="n">
        <v>1</v>
      </c>
      <c r="AK125" t="n">
        <v>1</v>
      </c>
      <c r="AL125" t="n">
        <v>1</v>
      </c>
      <c r="AM125" t="n">
        <v>2</v>
      </c>
      <c r="AN125" t="n">
        <v>0</v>
      </c>
      <c r="AO125" t="n">
        <v>1</v>
      </c>
      <c r="AP125" t="n">
        <v>1</v>
      </c>
      <c r="AQ125" t="n">
        <v>0</v>
      </c>
      <c r="AR125" t="n">
        <v>0</v>
      </c>
      <c r="AS125" t="inlineStr"/>
      <c r="AT125" t="n">
        <v>100</v>
      </c>
      <c r="AU125" t="inlineStr"/>
      <c r="AV125" t="n">
        <v>0</v>
      </c>
      <c r="AW125" t="n">
        <v>2</v>
      </c>
      <c r="AX125" t="n">
        <v>78869835</v>
      </c>
      <c r="AY125" t="n">
        <v>1</v>
      </c>
      <c r="AZ125" t="n">
        <v>0</v>
      </c>
      <c r="BA125" t="n">
        <v>117</v>
      </c>
      <c r="BB125" t="n">
        <v>0</v>
      </c>
      <c r="BC125" t="n">
        <v>0</v>
      </c>
      <c r="BD125" t="n">
        <v>0</v>
      </c>
      <c r="BE125" t="n">
        <v>0</v>
      </c>
      <c r="BF125" t="n">
        <v>0</v>
      </c>
      <c r="BG125" t="n">
        <v>0</v>
      </c>
      <c r="BH125" t="n">
        <v>0</v>
      </c>
      <c r="BI125" t="n">
        <v>0</v>
      </c>
      <c r="BJ125" t="n">
        <v>0</v>
      </c>
      <c r="BK125" t="n">
        <v>0</v>
      </c>
      <c r="BL125" t="n">
        <v>0</v>
      </c>
      <c r="BM125" t="n">
        <v>0</v>
      </c>
      <c r="BN125" t="n">
        <v>0</v>
      </c>
      <c r="BO125" t="n">
        <v>0</v>
      </c>
      <c r="BP125" t="n">
        <v>0</v>
      </c>
      <c r="BQ125" t="n">
        <v>0</v>
      </c>
      <c r="BR125" t="n">
        <v>0</v>
      </c>
      <c r="BS125" t="n">
        <v>0</v>
      </c>
      <c r="BT125" t="n">
        <v>0</v>
      </c>
      <c r="BU125" t="n">
        <v>0</v>
      </c>
      <c r="BV125" t="n">
        <v>0</v>
      </c>
      <c r="BW125" t="n">
        <v>0</v>
      </c>
      <c r="CV125" t="n">
        <v>0</v>
      </c>
      <c r="CW125" t="n">
        <v>0</v>
      </c>
      <c r="CX125">
        <f>ROUND(Y125*Source!I247,7)</f>
        <v/>
      </c>
      <c r="CY125">
        <f>AA125</f>
        <v/>
      </c>
      <c r="CZ125">
        <f>AE125</f>
        <v/>
      </c>
      <c r="DA125">
        <f>AI125</f>
        <v/>
      </c>
      <c r="DB125">
        <f>ROUND(ROUND(AT125*CZ125,2),2)</f>
        <v/>
      </c>
      <c r="DC125">
        <f>ROUND(ROUND(AT125*AG125,2),2)</f>
        <v/>
      </c>
      <c r="DD125" t="inlineStr"/>
      <c r="DE125" t="inlineStr"/>
      <c r="DF125">
        <f>ROUND(ROUND(AE125*AI125,0)*CX125,0)</f>
        <v/>
      </c>
      <c r="DG125">
        <f>ROUND(ROUND(AF125,0)*CX125,0)</f>
        <v/>
      </c>
      <c r="DH125">
        <f>ROUND(ROUND(AG125,0)*CX125,0)</f>
        <v/>
      </c>
      <c r="DI125">
        <f>ROUND(ROUND(AH125,0)*CX125,0)</f>
        <v/>
      </c>
      <c r="DJ125">
        <f>DF125</f>
        <v/>
      </c>
      <c r="DK125" t="n">
        <v>0</v>
      </c>
      <c r="DL125" t="inlineStr"/>
      <c r="DM125" t="n">
        <v>0</v>
      </c>
      <c r="DN125" t="inlineStr"/>
      <c r="DO125" t="n">
        <v>0</v>
      </c>
    </row>
    <row r="126">
      <c r="A126">
        <f>ROW(Source!A247)</f>
        <v/>
      </c>
      <c r="B126" t="n">
        <v>78869116</v>
      </c>
      <c r="C126" t="n">
        <v>78869821</v>
      </c>
      <c r="D126" t="n">
        <v>29164350</v>
      </c>
      <c r="E126" t="n">
        <v>1</v>
      </c>
      <c r="F126" t="n">
        <v>1</v>
      </c>
      <c r="G126" t="n">
        <v>1</v>
      </c>
      <c r="H126" t="n">
        <v>3</v>
      </c>
      <c r="I126" t="inlineStr">
        <is>
          <t>509-9899</t>
        </is>
      </c>
      <c r="J126" t="inlineStr">
        <is>
          <t>ТССЦ Московской обл., 509-9899, приказ Минстроя России №675/пр от 28.02.2017 № 258/пр</t>
        </is>
      </c>
      <c r="K126" t="inlineStr">
        <is>
          <t>Строительный мусор и масса возвратных материалов</t>
        </is>
      </c>
      <c r="L126" t="n">
        <v>1348</v>
      </c>
      <c r="N126" t="n">
        <v>1009</v>
      </c>
      <c r="O126" t="inlineStr">
        <is>
          <t>т</t>
        </is>
      </c>
      <c r="P126" t="inlineStr">
        <is>
          <t>т</t>
        </is>
      </c>
      <c r="Q126" t="n">
        <v>1000</v>
      </c>
      <c r="W126" t="n">
        <v>0</v>
      </c>
      <c r="X126" t="n">
        <v>1839160745</v>
      </c>
      <c r="Y126">
        <f>AT126</f>
        <v/>
      </c>
      <c r="AA126" t="n">
        <v>0</v>
      </c>
      <c r="AB126" t="n">
        <v>0</v>
      </c>
      <c r="AC126" t="n">
        <v>0</v>
      </c>
      <c r="AD126" t="n">
        <v>0</v>
      </c>
      <c r="AE126" t="n">
        <v>0</v>
      </c>
      <c r="AF126" t="n">
        <v>0</v>
      </c>
      <c r="AG126" t="n">
        <v>0</v>
      </c>
      <c r="AH126" t="n">
        <v>0</v>
      </c>
      <c r="AI126" t="n">
        <v>1</v>
      </c>
      <c r="AJ126" t="n">
        <v>1</v>
      </c>
      <c r="AK126" t="n">
        <v>1</v>
      </c>
      <c r="AL126" t="n">
        <v>1</v>
      </c>
      <c r="AM126" t="n">
        <v>0</v>
      </c>
      <c r="AN126" t="n">
        <v>0</v>
      </c>
      <c r="AO126" t="n">
        <v>0</v>
      </c>
      <c r="AP126" t="n">
        <v>1</v>
      </c>
      <c r="AQ126" t="n">
        <v>0</v>
      </c>
      <c r="AR126" t="n">
        <v>0</v>
      </c>
      <c r="AS126" t="inlineStr"/>
      <c r="AT126" t="n">
        <v>0.04</v>
      </c>
      <c r="AU126" t="inlineStr"/>
      <c r="AV126" t="n">
        <v>0</v>
      </c>
      <c r="AW126" t="n">
        <v>2</v>
      </c>
      <c r="AX126" t="n">
        <v>78869836</v>
      </c>
      <c r="AY126" t="n">
        <v>1</v>
      </c>
      <c r="AZ126" t="n">
        <v>0</v>
      </c>
      <c r="BA126" t="n">
        <v>118</v>
      </c>
      <c r="BB126" t="n">
        <v>0</v>
      </c>
      <c r="BC126" t="n">
        <v>0</v>
      </c>
      <c r="BD126" t="n">
        <v>0</v>
      </c>
      <c r="BE126" t="n">
        <v>0</v>
      </c>
      <c r="BF126" t="n">
        <v>0</v>
      </c>
      <c r="BG126" t="n">
        <v>0</v>
      </c>
      <c r="BH126" t="n">
        <v>0</v>
      </c>
      <c r="BI126" t="n">
        <v>0</v>
      </c>
      <c r="BJ126" t="n">
        <v>0</v>
      </c>
      <c r="BK126" t="n">
        <v>0</v>
      </c>
      <c r="BL126" t="n">
        <v>0</v>
      </c>
      <c r="BM126" t="n">
        <v>0</v>
      </c>
      <c r="BN126" t="n">
        <v>0</v>
      </c>
      <c r="BO126" t="n">
        <v>0</v>
      </c>
      <c r="BP126" t="n">
        <v>0</v>
      </c>
      <c r="BQ126" t="n">
        <v>0</v>
      </c>
      <c r="BR126" t="n">
        <v>0</v>
      </c>
      <c r="BS126" t="n">
        <v>0</v>
      </c>
      <c r="BT126" t="n">
        <v>0</v>
      </c>
      <c r="BU126" t="n">
        <v>0</v>
      </c>
      <c r="BV126" t="n">
        <v>0</v>
      </c>
      <c r="BW126" t="n">
        <v>0</v>
      </c>
      <c r="CV126" t="n">
        <v>0</v>
      </c>
      <c r="CW126" t="n">
        <v>0</v>
      </c>
      <c r="CX126">
        <f>ROUND(Y126*Source!I247,7)</f>
        <v/>
      </c>
      <c r="CY126">
        <f>AA126</f>
        <v/>
      </c>
      <c r="CZ126">
        <f>AE126</f>
        <v/>
      </c>
      <c r="DA126">
        <f>AI126</f>
        <v/>
      </c>
      <c r="DB126">
        <f>ROUND(ROUND(AT126*CZ126,2),2)</f>
        <v/>
      </c>
      <c r="DC126">
        <f>ROUND(ROUND(AT126*AG126,2),2)</f>
        <v/>
      </c>
      <c r="DD126" t="inlineStr"/>
      <c r="DE126" t="inlineStr"/>
      <c r="DF126">
        <f>ROUND(ROUND(AE126,0)*CX126,0)</f>
        <v/>
      </c>
      <c r="DG126">
        <f>ROUND(ROUND(AF126,0)*CX126,0)</f>
        <v/>
      </c>
      <c r="DH126">
        <f>ROUND(ROUND(AG126,0)*CX126,0)</f>
        <v/>
      </c>
      <c r="DI126">
        <f>ROUND(ROUND(AH126,0)*CX126,0)</f>
        <v/>
      </c>
      <c r="DJ126">
        <f>DF126</f>
        <v/>
      </c>
      <c r="DK126" t="n">
        <v>0</v>
      </c>
      <c r="DL126" t="inlineStr"/>
      <c r="DM126" t="n">
        <v>0</v>
      </c>
      <c r="DN126" t="inlineStr"/>
      <c r="DO126" t="n">
        <v>0</v>
      </c>
    </row>
    <row r="127">
      <c r="A127">
        <f>ROW(Source!A250)</f>
        <v/>
      </c>
      <c r="B127" t="n">
        <v>78869116</v>
      </c>
      <c r="C127" t="n">
        <v>78869839</v>
      </c>
      <c r="D127" t="n">
        <v>18442827</v>
      </c>
      <c r="E127" t="n">
        <v>1</v>
      </c>
      <c r="F127" t="n">
        <v>1</v>
      </c>
      <c r="G127" t="n">
        <v>1</v>
      </c>
      <c r="H127" t="n">
        <v>1</v>
      </c>
      <c r="I127" t="inlineStr">
        <is>
          <t>1-1053-90</t>
        </is>
      </c>
      <c r="J127" t="inlineStr"/>
      <c r="K127" t="inlineStr">
        <is>
          <t>Рабочий строитель среднего разряда 5,3</t>
        </is>
      </c>
      <c r="L127" t="n">
        <v>1369</v>
      </c>
      <c r="N127" t="n">
        <v>1013</v>
      </c>
      <c r="O127" t="inlineStr">
        <is>
          <t>чел.-ч</t>
        </is>
      </c>
      <c r="P127" t="inlineStr">
        <is>
          <t>чел.-ч</t>
        </is>
      </c>
      <c r="Q127" t="n">
        <v>1</v>
      </c>
      <c r="W127" t="n">
        <v>0</v>
      </c>
      <c r="X127" t="n">
        <v>717490484</v>
      </c>
      <c r="Y127">
        <f>(AT127*ROUND(4,7))</f>
        <v/>
      </c>
      <c r="AA127" t="n">
        <v>0</v>
      </c>
      <c r="AB127" t="n">
        <v>0</v>
      </c>
      <c r="AC127" t="n">
        <v>0</v>
      </c>
      <c r="AD127" t="n">
        <v>11.64</v>
      </c>
      <c r="AE127" t="n">
        <v>0</v>
      </c>
      <c r="AF127" t="n">
        <v>0</v>
      </c>
      <c r="AG127" t="n">
        <v>0</v>
      </c>
      <c r="AH127" t="n">
        <v>11.64</v>
      </c>
      <c r="AI127" t="n">
        <v>1</v>
      </c>
      <c r="AJ127" t="n">
        <v>1</v>
      </c>
      <c r="AK127" t="n">
        <v>1</v>
      </c>
      <c r="AL127" t="n">
        <v>1</v>
      </c>
      <c r="AM127" t="n">
        <v>-2</v>
      </c>
      <c r="AN127" t="n">
        <v>0</v>
      </c>
      <c r="AO127" t="n">
        <v>1</v>
      </c>
      <c r="AP127" t="n">
        <v>1</v>
      </c>
      <c r="AQ127" t="n">
        <v>0</v>
      </c>
      <c r="AR127" t="n">
        <v>0</v>
      </c>
      <c r="AS127" t="inlineStr"/>
      <c r="AT127" t="n">
        <v>5.01</v>
      </c>
      <c r="AU127" t="inlineStr">
        <is>
          <t>)*4</t>
        </is>
      </c>
      <c r="AV127" t="n">
        <v>1</v>
      </c>
      <c r="AW127" t="n">
        <v>2</v>
      </c>
      <c r="AX127" t="n">
        <v>78869846</v>
      </c>
      <c r="AY127" t="n">
        <v>1</v>
      </c>
      <c r="AZ127" t="n">
        <v>0</v>
      </c>
      <c r="BA127" t="n">
        <v>119</v>
      </c>
      <c r="BB127" t="n">
        <v>0</v>
      </c>
      <c r="BC127" t="n">
        <v>0</v>
      </c>
      <c r="BD127" t="n">
        <v>0</v>
      </c>
      <c r="BE127" t="n">
        <v>0</v>
      </c>
      <c r="BF127" t="n">
        <v>0</v>
      </c>
      <c r="BG127" t="n">
        <v>0</v>
      </c>
      <c r="BH127" t="n">
        <v>0</v>
      </c>
      <c r="BI127" t="n">
        <v>0</v>
      </c>
      <c r="BJ127" t="n">
        <v>0</v>
      </c>
      <c r="BK127" t="n">
        <v>0</v>
      </c>
      <c r="BL127" t="n">
        <v>0</v>
      </c>
      <c r="BM127" t="n">
        <v>0</v>
      </c>
      <c r="BN127" t="n">
        <v>0</v>
      </c>
      <c r="BO127" t="n">
        <v>0</v>
      </c>
      <c r="BP127" t="n">
        <v>0</v>
      </c>
      <c r="BQ127" t="n">
        <v>0</v>
      </c>
      <c r="BR127" t="n">
        <v>0</v>
      </c>
      <c r="BS127" t="n">
        <v>0</v>
      </c>
      <c r="BT127" t="n">
        <v>0</v>
      </c>
      <c r="BU127" t="n">
        <v>0</v>
      </c>
      <c r="BV127" t="n">
        <v>0</v>
      </c>
      <c r="BW127" t="n">
        <v>0</v>
      </c>
      <c r="CU127">
        <f>ROUND(AT127*Source!I250*AH127*AL127,0)</f>
        <v/>
      </c>
      <c r="CV127">
        <f>ROUND(Y127*Source!I250,7)</f>
        <v/>
      </c>
      <c r="CW127" t="n">
        <v>0</v>
      </c>
      <c r="CX127">
        <f>ROUND(Y127*Source!I250,7)</f>
        <v/>
      </c>
      <c r="CY127">
        <f>AD127</f>
        <v/>
      </c>
      <c r="CZ127">
        <f>AH127</f>
        <v/>
      </c>
      <c r="DA127">
        <f>AL127</f>
        <v/>
      </c>
      <c r="DB127">
        <f>ROUND((ROUND(AT127*CZ127,2)*ROUND(4,7)),2)</f>
        <v/>
      </c>
      <c r="DC127">
        <f>ROUND((ROUND(AT127*AG127,2)*ROUND(4,7)),2)</f>
        <v/>
      </c>
      <c r="DD127" t="inlineStr"/>
      <c r="DE127" t="inlineStr"/>
      <c r="DF127">
        <f>ROUND(ROUND(AE127,0)*CX127,0)</f>
        <v/>
      </c>
      <c r="DG127">
        <f>ROUND(ROUND(AF127,0)*CX127,0)</f>
        <v/>
      </c>
      <c r="DH127">
        <f>ROUND(ROUND(AG127,0)*CX127,0)</f>
        <v/>
      </c>
      <c r="DI127">
        <f>ROUND(ROUND(AH127,0)*CX127,0)</f>
        <v/>
      </c>
      <c r="DJ127">
        <f>DI127</f>
        <v/>
      </c>
      <c r="DK127" t="n">
        <v>0</v>
      </c>
      <c r="DL127" t="inlineStr"/>
      <c r="DM127" t="n">
        <v>0</v>
      </c>
      <c r="DN127" t="inlineStr"/>
      <c r="DO127" t="n">
        <v>0</v>
      </c>
    </row>
    <row r="128">
      <c r="A128">
        <f>ROW(Source!A250)</f>
        <v/>
      </c>
      <c r="B128" t="n">
        <v>78869116</v>
      </c>
      <c r="C128" t="n">
        <v>78869839</v>
      </c>
      <c r="D128" t="n">
        <v>29172703</v>
      </c>
      <c r="E128" t="n">
        <v>1</v>
      </c>
      <c r="F128" t="n">
        <v>1</v>
      </c>
      <c r="G128" t="n">
        <v>1</v>
      </c>
      <c r="H128" t="n">
        <v>2</v>
      </c>
      <c r="I128" t="inlineStr">
        <is>
          <t>042900</t>
        </is>
      </c>
      <c r="J128" t="inlineStr">
        <is>
          <t>ТСЭМ Московской обл., 042900, приказ Минстроя России №675/пр от 28.02.2017 № 264/пр</t>
        </is>
      </c>
      <c r="K12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28" t="n">
        <v>1368</v>
      </c>
      <c r="N128" t="n">
        <v>1011</v>
      </c>
      <c r="O128" t="inlineStr">
        <is>
          <t>маш.-ч</t>
        </is>
      </c>
      <c r="P128" t="inlineStr">
        <is>
          <t>маш.-ч</t>
        </is>
      </c>
      <c r="Q128" t="n">
        <v>1</v>
      </c>
      <c r="W128" t="n">
        <v>0</v>
      </c>
      <c r="X128" t="n">
        <v>1695838894</v>
      </c>
      <c r="Y128">
        <f>(AT128*ROUND(4,7))</f>
        <v/>
      </c>
      <c r="AA128" t="n">
        <v>0</v>
      </c>
      <c r="AB128" t="n">
        <v>177.13</v>
      </c>
      <c r="AC128" t="n">
        <v>0</v>
      </c>
      <c r="AD128" t="n">
        <v>0</v>
      </c>
      <c r="AE128" t="n">
        <v>0</v>
      </c>
      <c r="AF128" t="n">
        <v>29.67</v>
      </c>
      <c r="AG128" t="n">
        <v>0</v>
      </c>
      <c r="AH128" t="n">
        <v>0</v>
      </c>
      <c r="AI128" t="n">
        <v>1</v>
      </c>
      <c r="AJ128" t="n">
        <v>5.97</v>
      </c>
      <c r="AK128" t="n">
        <v>52.25</v>
      </c>
      <c r="AL128" t="n">
        <v>1</v>
      </c>
      <c r="AM128" t="n">
        <v>2</v>
      </c>
      <c r="AN128" t="n">
        <v>0</v>
      </c>
      <c r="AO128" t="n">
        <v>1</v>
      </c>
      <c r="AP128" t="n">
        <v>1</v>
      </c>
      <c r="AQ128" t="n">
        <v>0</v>
      </c>
      <c r="AR128" t="n">
        <v>0</v>
      </c>
      <c r="AS128" t="inlineStr"/>
      <c r="AT128" t="n">
        <v>1.5</v>
      </c>
      <c r="AU128" t="inlineStr">
        <is>
          <t>)*4</t>
        </is>
      </c>
      <c r="AV128" t="n">
        <v>0</v>
      </c>
      <c r="AW128" t="n">
        <v>2</v>
      </c>
      <c r="AX128" t="n">
        <v>78869847</v>
      </c>
      <c r="AY128" t="n">
        <v>1</v>
      </c>
      <c r="AZ128" t="n">
        <v>0</v>
      </c>
      <c r="BA128" t="n">
        <v>120</v>
      </c>
      <c r="BB128" t="n">
        <v>0</v>
      </c>
      <c r="BC128" t="n">
        <v>0</v>
      </c>
      <c r="BD128" t="n">
        <v>0</v>
      </c>
      <c r="BE128" t="n">
        <v>0</v>
      </c>
      <c r="BF128" t="n">
        <v>0</v>
      </c>
      <c r="BG128" t="n">
        <v>0</v>
      </c>
      <c r="BH128" t="n">
        <v>0</v>
      </c>
      <c r="BI128" t="n">
        <v>0</v>
      </c>
      <c r="BJ128" t="n">
        <v>0</v>
      </c>
      <c r="BK128" t="n">
        <v>0</v>
      </c>
      <c r="BL128" t="n">
        <v>0</v>
      </c>
      <c r="BM128" t="n">
        <v>0</v>
      </c>
      <c r="BN128" t="n">
        <v>0</v>
      </c>
      <c r="BO128" t="n">
        <v>0</v>
      </c>
      <c r="BP128" t="n">
        <v>0</v>
      </c>
      <c r="BQ128" t="n">
        <v>0</v>
      </c>
      <c r="BR128" t="n">
        <v>0</v>
      </c>
      <c r="BS128" t="n">
        <v>0</v>
      </c>
      <c r="BT128" t="n">
        <v>0</v>
      </c>
      <c r="BU128" t="n">
        <v>0</v>
      </c>
      <c r="BV128" t="n">
        <v>0</v>
      </c>
      <c r="BW128" t="n">
        <v>0</v>
      </c>
      <c r="CV128" t="n">
        <v>0</v>
      </c>
      <c r="CW128">
        <f>ROUND(Y128*Source!I250*DO128,7)</f>
        <v/>
      </c>
      <c r="CX128">
        <f>ROUND(Y128*Source!I250,7)</f>
        <v/>
      </c>
      <c r="CY128">
        <f>AB128</f>
        <v/>
      </c>
      <c r="CZ128">
        <f>AF128</f>
        <v/>
      </c>
      <c r="DA128">
        <f>AJ128</f>
        <v/>
      </c>
      <c r="DB128">
        <f>ROUND((ROUND(AT128*CZ128,2)*ROUND(4,7)),2)</f>
        <v/>
      </c>
      <c r="DC128">
        <f>ROUND((ROUND(AT128*AG128,2)*ROUND(4,7)),2)</f>
        <v/>
      </c>
      <c r="DD128" t="inlineStr"/>
      <c r="DE128" t="inlineStr"/>
      <c r="DF128">
        <f>ROUND(ROUND(AE128,0)*CX128,0)</f>
        <v/>
      </c>
      <c r="DG128">
        <f>ROUND(ROUND(AF128*AJ128,0)*CX128,0)</f>
        <v/>
      </c>
      <c r="DH128">
        <f>ROUND(ROUND(AG128*AK128,0)*CX128,0)</f>
        <v/>
      </c>
      <c r="DI128">
        <f>ROUND(ROUND(AH128,0)*CX128,0)</f>
        <v/>
      </c>
      <c r="DJ128">
        <f>DG128</f>
        <v/>
      </c>
      <c r="DK128" t="n">
        <v>0</v>
      </c>
      <c r="DL128" t="inlineStr"/>
      <c r="DM128" t="n">
        <v>0</v>
      </c>
      <c r="DN128" t="inlineStr"/>
      <c r="DO128" t="n">
        <v>0</v>
      </c>
    </row>
    <row r="129">
      <c r="A129">
        <f>ROW(Source!A250)</f>
        <v/>
      </c>
      <c r="B129" t="n">
        <v>78869116</v>
      </c>
      <c r="C129" t="n">
        <v>78869839</v>
      </c>
      <c r="D129" t="n">
        <v>29110398</v>
      </c>
      <c r="E129" t="n">
        <v>1</v>
      </c>
      <c r="F129" t="n">
        <v>1</v>
      </c>
      <c r="G129" t="n">
        <v>1</v>
      </c>
      <c r="H129" t="n">
        <v>3</v>
      </c>
      <c r="I129" t="inlineStr">
        <is>
          <t>101-0388</t>
        </is>
      </c>
      <c r="J129" t="inlineStr">
        <is>
          <t>ТССЦ Московской обл., 101-0388, приказ Минстроя России №675/пр от 28.02.2017 № 254/пр</t>
        </is>
      </c>
      <c r="K129" t="inlineStr">
        <is>
          <t>Краски масляные земляные марки МА-0115 мумия, сурик железный</t>
        </is>
      </c>
      <c r="L129" t="n">
        <v>1348</v>
      </c>
      <c r="N129" t="n">
        <v>1009</v>
      </c>
      <c r="O129" t="inlineStr">
        <is>
          <t>т</t>
        </is>
      </c>
      <c r="P129" t="inlineStr">
        <is>
          <t>т</t>
        </is>
      </c>
      <c r="Q129" t="n">
        <v>1000</v>
      </c>
      <c r="W129" t="n">
        <v>0</v>
      </c>
      <c r="X129" t="n">
        <v>1625292450</v>
      </c>
      <c r="Y129">
        <f>AT129</f>
        <v/>
      </c>
      <c r="AA129" t="n">
        <v>76804.47</v>
      </c>
      <c r="AB129" t="n">
        <v>0</v>
      </c>
      <c r="AC129" t="n">
        <v>0</v>
      </c>
      <c r="AD129" t="n">
        <v>0</v>
      </c>
      <c r="AE129" t="n">
        <v>15118.99</v>
      </c>
      <c r="AF129" t="n">
        <v>0</v>
      </c>
      <c r="AG129" t="n">
        <v>0</v>
      </c>
      <c r="AH129" t="n">
        <v>0</v>
      </c>
      <c r="AI129" t="n">
        <v>5.08</v>
      </c>
      <c r="AJ129" t="n">
        <v>1</v>
      </c>
      <c r="AK129" t="n">
        <v>1</v>
      </c>
      <c r="AL129" t="n">
        <v>1</v>
      </c>
      <c r="AM129" t="n">
        <v>2</v>
      </c>
      <c r="AN129" t="n">
        <v>0</v>
      </c>
      <c r="AO129" t="n">
        <v>1</v>
      </c>
      <c r="AP129" t="n">
        <v>0</v>
      </c>
      <c r="AQ129" t="n">
        <v>0</v>
      </c>
      <c r="AR129" t="n">
        <v>0</v>
      </c>
      <c r="AS129" t="inlineStr"/>
      <c r="AT129" t="n">
        <v>5e-05</v>
      </c>
      <c r="AU129" t="inlineStr"/>
      <c r="AV129" t="n">
        <v>0</v>
      </c>
      <c r="AW129" t="n">
        <v>2</v>
      </c>
      <c r="AX129" t="n">
        <v>78869848</v>
      </c>
      <c r="AY129" t="n">
        <v>1</v>
      </c>
      <c r="AZ129" t="n">
        <v>0</v>
      </c>
      <c r="BA129" t="n">
        <v>121</v>
      </c>
      <c r="BB129" t="n">
        <v>0</v>
      </c>
      <c r="BC129" t="n">
        <v>0</v>
      </c>
      <c r="BD129" t="n">
        <v>0</v>
      </c>
      <c r="BE129" t="n">
        <v>0</v>
      </c>
      <c r="BF129" t="n">
        <v>0</v>
      </c>
      <c r="BG129" t="n">
        <v>0</v>
      </c>
      <c r="BH129" t="n">
        <v>0</v>
      </c>
      <c r="BI129" t="n">
        <v>0</v>
      </c>
      <c r="BJ129" t="n">
        <v>0</v>
      </c>
      <c r="BK129" t="n">
        <v>0</v>
      </c>
      <c r="BL129" t="n">
        <v>0</v>
      </c>
      <c r="BM129" t="n">
        <v>0</v>
      </c>
      <c r="BN129" t="n">
        <v>0</v>
      </c>
      <c r="BO129" t="n">
        <v>0</v>
      </c>
      <c r="BP129" t="n">
        <v>0</v>
      </c>
      <c r="BQ129" t="n">
        <v>0</v>
      </c>
      <c r="BR129" t="n">
        <v>0</v>
      </c>
      <c r="BS129" t="n">
        <v>0</v>
      </c>
      <c r="BT129" t="n">
        <v>0</v>
      </c>
      <c r="BU129" t="n">
        <v>0</v>
      </c>
      <c r="BV129" t="n">
        <v>0</v>
      </c>
      <c r="BW129" t="n">
        <v>0</v>
      </c>
      <c r="CV129" t="n">
        <v>0</v>
      </c>
      <c r="CW129" t="n">
        <v>0</v>
      </c>
      <c r="CX129">
        <f>ROUND(Y129*Source!I250,7)</f>
        <v/>
      </c>
      <c r="CY129">
        <f>AA129</f>
        <v/>
      </c>
      <c r="CZ129">
        <f>AE129</f>
        <v/>
      </c>
      <c r="DA129">
        <f>AI129</f>
        <v/>
      </c>
      <c r="DB129">
        <f>ROUND(ROUND(AT129*CZ129,2),2)</f>
        <v/>
      </c>
      <c r="DC129">
        <f>ROUND(ROUND(AT129*AG129,2),2)</f>
        <v/>
      </c>
      <c r="DD129" t="inlineStr"/>
      <c r="DE129" t="inlineStr"/>
      <c r="DF129">
        <f>ROUND(ROUND(AE129*AI129,0)*CX129,0)</f>
        <v/>
      </c>
      <c r="DG129">
        <f>ROUND(ROUND(AF129,0)*CX129,0)</f>
        <v/>
      </c>
      <c r="DH129">
        <f>ROUND(ROUND(AG129,0)*CX129,0)</f>
        <v/>
      </c>
      <c r="DI129">
        <f>ROUND(ROUND(AH129,0)*CX129,0)</f>
        <v/>
      </c>
      <c r="DJ129">
        <f>DF129</f>
        <v/>
      </c>
      <c r="DK129" t="n">
        <v>0</v>
      </c>
      <c r="DL129" t="inlineStr"/>
      <c r="DM129" t="n">
        <v>0</v>
      </c>
      <c r="DN129" t="inlineStr"/>
      <c r="DO129" t="n">
        <v>0</v>
      </c>
    </row>
    <row r="130">
      <c r="A130">
        <f>ROW(Source!A250)</f>
        <v/>
      </c>
      <c r="B130" t="n">
        <v>78869116</v>
      </c>
      <c r="C130" t="n">
        <v>78869839</v>
      </c>
      <c r="D130" t="n">
        <v>29110573</v>
      </c>
      <c r="E130" t="n">
        <v>1</v>
      </c>
      <c r="F130" t="n">
        <v>1</v>
      </c>
      <c r="G130" t="n">
        <v>1</v>
      </c>
      <c r="H130" t="n">
        <v>3</v>
      </c>
      <c r="I130" t="inlineStr">
        <is>
          <t>101-0628</t>
        </is>
      </c>
      <c r="J130" t="inlineStr">
        <is>
          <t>ТССЦ Московской обл., 101-0628, приказ Минстроя России №675/пр от 28.02.2017 № 254/пр</t>
        </is>
      </c>
      <c r="K130" t="inlineStr">
        <is>
          <t>Олифа комбинированная, марки К-3</t>
        </is>
      </c>
      <c r="L130" t="n">
        <v>1348</v>
      </c>
      <c r="N130" t="n">
        <v>1009</v>
      </c>
      <c r="O130" t="inlineStr">
        <is>
          <t>т</t>
        </is>
      </c>
      <c r="P130" t="inlineStr">
        <is>
          <t>т</t>
        </is>
      </c>
      <c r="Q130" t="n">
        <v>1000</v>
      </c>
      <c r="W130" t="n">
        <v>0</v>
      </c>
      <c r="X130" t="n">
        <v>24062879</v>
      </c>
      <c r="Y130">
        <f>AT130</f>
        <v/>
      </c>
      <c r="AA130" t="n">
        <v>87631.5</v>
      </c>
      <c r="AB130" t="n">
        <v>0</v>
      </c>
      <c r="AC130" t="n">
        <v>0</v>
      </c>
      <c r="AD130" t="n">
        <v>0</v>
      </c>
      <c r="AE130" t="n">
        <v>16950</v>
      </c>
      <c r="AF130" t="n">
        <v>0</v>
      </c>
      <c r="AG130" t="n">
        <v>0</v>
      </c>
      <c r="AH130" t="n">
        <v>0</v>
      </c>
      <c r="AI130" t="n">
        <v>5.17</v>
      </c>
      <c r="AJ130" t="n">
        <v>1</v>
      </c>
      <c r="AK130" t="n">
        <v>1</v>
      </c>
      <c r="AL130" t="n">
        <v>1</v>
      </c>
      <c r="AM130" t="n">
        <v>2</v>
      </c>
      <c r="AN130" t="n">
        <v>0</v>
      </c>
      <c r="AO130" t="n">
        <v>1</v>
      </c>
      <c r="AP130" t="n">
        <v>0</v>
      </c>
      <c r="AQ130" t="n">
        <v>0</v>
      </c>
      <c r="AR130" t="n">
        <v>0</v>
      </c>
      <c r="AS130" t="inlineStr"/>
      <c r="AT130" t="n">
        <v>2e-05</v>
      </c>
      <c r="AU130" t="inlineStr"/>
      <c r="AV130" t="n">
        <v>0</v>
      </c>
      <c r="AW130" t="n">
        <v>2</v>
      </c>
      <c r="AX130" t="n">
        <v>78869849</v>
      </c>
      <c r="AY130" t="n">
        <v>1</v>
      </c>
      <c r="AZ130" t="n">
        <v>0</v>
      </c>
      <c r="BA130" t="n">
        <v>122</v>
      </c>
      <c r="BB130" t="n">
        <v>0</v>
      </c>
      <c r="BC130" t="n">
        <v>0</v>
      </c>
      <c r="BD130" t="n">
        <v>0</v>
      </c>
      <c r="BE130" t="n">
        <v>0</v>
      </c>
      <c r="BF130" t="n">
        <v>0</v>
      </c>
      <c r="BG130" t="n">
        <v>0</v>
      </c>
      <c r="BH130" t="n">
        <v>0</v>
      </c>
      <c r="BI130" t="n">
        <v>0</v>
      </c>
      <c r="BJ130" t="n">
        <v>0</v>
      </c>
      <c r="BK130" t="n">
        <v>0</v>
      </c>
      <c r="BL130" t="n">
        <v>0</v>
      </c>
      <c r="BM130" t="n">
        <v>0</v>
      </c>
      <c r="BN130" t="n">
        <v>0</v>
      </c>
      <c r="BO130" t="n">
        <v>0</v>
      </c>
      <c r="BP130" t="n">
        <v>0</v>
      </c>
      <c r="BQ130" t="n">
        <v>0</v>
      </c>
      <c r="BR130" t="n">
        <v>0</v>
      </c>
      <c r="BS130" t="n">
        <v>0</v>
      </c>
      <c r="BT130" t="n">
        <v>0</v>
      </c>
      <c r="BU130" t="n">
        <v>0</v>
      </c>
      <c r="BV130" t="n">
        <v>0</v>
      </c>
      <c r="BW130" t="n">
        <v>0</v>
      </c>
      <c r="CV130" t="n">
        <v>0</v>
      </c>
      <c r="CW130" t="n">
        <v>0</v>
      </c>
      <c r="CX130">
        <f>ROUND(Y130*Source!I250,7)</f>
        <v/>
      </c>
      <c r="CY130">
        <f>AA130</f>
        <v/>
      </c>
      <c r="CZ130">
        <f>AE130</f>
        <v/>
      </c>
      <c r="DA130">
        <f>AI130</f>
        <v/>
      </c>
      <c r="DB130">
        <f>ROUND(ROUND(AT130*CZ130,2),2)</f>
        <v/>
      </c>
      <c r="DC130">
        <f>ROUND(ROUND(AT130*AG130,2),2)</f>
        <v/>
      </c>
      <c r="DD130" t="inlineStr"/>
      <c r="DE130" t="inlineStr"/>
      <c r="DF130">
        <f>ROUND(ROUND(AE130*AI130,0)*CX130,0)</f>
        <v/>
      </c>
      <c r="DG130">
        <f>ROUND(ROUND(AF130,0)*CX130,0)</f>
        <v/>
      </c>
      <c r="DH130">
        <f>ROUND(ROUND(AG130,0)*CX130,0)</f>
        <v/>
      </c>
      <c r="DI130">
        <f>ROUND(ROUND(AH130,0)*CX130,0)</f>
        <v/>
      </c>
      <c r="DJ130">
        <f>DF130</f>
        <v/>
      </c>
      <c r="DK130" t="n">
        <v>0</v>
      </c>
      <c r="DL130" t="inlineStr"/>
      <c r="DM130" t="n">
        <v>0</v>
      </c>
      <c r="DN130" t="inlineStr"/>
      <c r="DO130" t="n">
        <v>0</v>
      </c>
    </row>
    <row r="131">
      <c r="A131">
        <f>ROW(Source!A250)</f>
        <v/>
      </c>
      <c r="B131" t="n">
        <v>78869116</v>
      </c>
      <c r="C131" t="n">
        <v>78869839</v>
      </c>
      <c r="D131" t="n">
        <v>29107963</v>
      </c>
      <c r="E131" t="n">
        <v>1</v>
      </c>
      <c r="F131" t="n">
        <v>1</v>
      </c>
      <c r="G131" t="n">
        <v>1</v>
      </c>
      <c r="H131" t="n">
        <v>3</v>
      </c>
      <c r="I131" t="inlineStr">
        <is>
          <t>101-1669</t>
        </is>
      </c>
      <c r="J131" t="inlineStr">
        <is>
          <t>ТССЦ Московской обл., 101-1669, приказ Минстроя России №675/пр от 28.02.2017 № 254/пр</t>
        </is>
      </c>
      <c r="K131" t="inlineStr">
        <is>
          <t>Очес льняной</t>
        </is>
      </c>
      <c r="L131" t="n">
        <v>1346</v>
      </c>
      <c r="N131" t="n">
        <v>1009</v>
      </c>
      <c r="O131" t="inlineStr">
        <is>
          <t>кг</t>
        </is>
      </c>
      <c r="P131" t="inlineStr">
        <is>
          <t>кг</t>
        </is>
      </c>
      <c r="Q131" t="n">
        <v>1</v>
      </c>
      <c r="W131" t="n">
        <v>0</v>
      </c>
      <c r="X131" t="n">
        <v>-2113933962</v>
      </c>
      <c r="Y131">
        <f>AT131</f>
        <v/>
      </c>
      <c r="AA131" t="n">
        <v>590.67</v>
      </c>
      <c r="AB131" t="n">
        <v>0</v>
      </c>
      <c r="AC131" t="n">
        <v>0</v>
      </c>
      <c r="AD131" t="n">
        <v>0</v>
      </c>
      <c r="AE131" t="n">
        <v>37.29</v>
      </c>
      <c r="AF131" t="n">
        <v>0</v>
      </c>
      <c r="AG131" t="n">
        <v>0</v>
      </c>
      <c r="AH131" t="n">
        <v>0</v>
      </c>
      <c r="AI131" t="n">
        <v>15.84</v>
      </c>
      <c r="AJ131" t="n">
        <v>1</v>
      </c>
      <c r="AK131" t="n">
        <v>1</v>
      </c>
      <c r="AL131" t="n">
        <v>1</v>
      </c>
      <c r="AM131" t="n">
        <v>2</v>
      </c>
      <c r="AN131" t="n">
        <v>0</v>
      </c>
      <c r="AO131" t="n">
        <v>1</v>
      </c>
      <c r="AP131" t="n">
        <v>0</v>
      </c>
      <c r="AQ131" t="n">
        <v>0</v>
      </c>
      <c r="AR131" t="n">
        <v>0</v>
      </c>
      <c r="AS131" t="inlineStr"/>
      <c r="AT131" t="n">
        <v>0.02</v>
      </c>
      <c r="AU131" t="inlineStr"/>
      <c r="AV131" t="n">
        <v>0</v>
      </c>
      <c r="AW131" t="n">
        <v>2</v>
      </c>
      <c r="AX131" t="n">
        <v>78869850</v>
      </c>
      <c r="AY131" t="n">
        <v>1</v>
      </c>
      <c r="AZ131" t="n">
        <v>0</v>
      </c>
      <c r="BA131" t="n">
        <v>123</v>
      </c>
      <c r="BB131" t="n">
        <v>0</v>
      </c>
      <c r="BC131" t="n">
        <v>0</v>
      </c>
      <c r="BD131" t="n">
        <v>0</v>
      </c>
      <c r="BE131" t="n">
        <v>0</v>
      </c>
      <c r="BF131" t="n">
        <v>0</v>
      </c>
      <c r="BG131" t="n">
        <v>0</v>
      </c>
      <c r="BH131" t="n">
        <v>0</v>
      </c>
      <c r="BI131" t="n">
        <v>0</v>
      </c>
      <c r="BJ131" t="n">
        <v>0</v>
      </c>
      <c r="BK131" t="n">
        <v>0</v>
      </c>
      <c r="BL131" t="n">
        <v>0</v>
      </c>
      <c r="BM131" t="n">
        <v>0</v>
      </c>
      <c r="BN131" t="n">
        <v>0</v>
      </c>
      <c r="BO131" t="n">
        <v>0</v>
      </c>
      <c r="BP131" t="n">
        <v>0</v>
      </c>
      <c r="BQ131" t="n">
        <v>0</v>
      </c>
      <c r="BR131" t="n">
        <v>0</v>
      </c>
      <c r="BS131" t="n">
        <v>0</v>
      </c>
      <c r="BT131" t="n">
        <v>0</v>
      </c>
      <c r="BU131" t="n">
        <v>0</v>
      </c>
      <c r="BV131" t="n">
        <v>0</v>
      </c>
      <c r="BW131" t="n">
        <v>0</v>
      </c>
      <c r="CV131" t="n">
        <v>0</v>
      </c>
      <c r="CW131" t="n">
        <v>0</v>
      </c>
      <c r="CX131">
        <f>ROUND(Y131*Source!I250,7)</f>
        <v/>
      </c>
      <c r="CY131">
        <f>AA131</f>
        <v/>
      </c>
      <c r="CZ131">
        <f>AE131</f>
        <v/>
      </c>
      <c r="DA131">
        <f>AI131</f>
        <v/>
      </c>
      <c r="DB131">
        <f>ROUND(ROUND(AT131*CZ131,2),2)</f>
        <v/>
      </c>
      <c r="DC131">
        <f>ROUND(ROUND(AT131*AG131,2),2)</f>
        <v/>
      </c>
      <c r="DD131" t="inlineStr"/>
      <c r="DE131" t="inlineStr"/>
      <c r="DF131">
        <f>ROUND(ROUND(AE131*AI131,0)*CX131,0)</f>
        <v/>
      </c>
      <c r="DG131">
        <f>ROUND(ROUND(AF131,0)*CX131,0)</f>
        <v/>
      </c>
      <c r="DH131">
        <f>ROUND(ROUND(AG131,0)*CX131,0)</f>
        <v/>
      </c>
      <c r="DI131">
        <f>ROUND(ROUND(AH131,0)*CX131,0)</f>
        <v/>
      </c>
      <c r="DJ131">
        <f>DF131</f>
        <v/>
      </c>
      <c r="DK131" t="n">
        <v>0</v>
      </c>
      <c r="DL131" t="inlineStr"/>
      <c r="DM131" t="n">
        <v>0</v>
      </c>
      <c r="DN131" t="inlineStr"/>
      <c r="DO131" t="n">
        <v>0</v>
      </c>
    </row>
    <row r="132">
      <c r="A132">
        <f>ROW(Source!A250)</f>
        <v/>
      </c>
      <c r="B132" t="n">
        <v>78869116</v>
      </c>
      <c r="C132" t="n">
        <v>78869839</v>
      </c>
      <c r="D132" t="n">
        <v>29150040</v>
      </c>
      <c r="E132" t="n">
        <v>1</v>
      </c>
      <c r="F132" t="n">
        <v>1</v>
      </c>
      <c r="G132" t="n">
        <v>1</v>
      </c>
      <c r="H132" t="n">
        <v>3</v>
      </c>
      <c r="I132" t="inlineStr">
        <is>
          <t>411-0001</t>
        </is>
      </c>
      <c r="J132" t="inlineStr">
        <is>
          <t>ТССЦ Московской обл., 411-0001, приказ Минстроя России №675/пр от 28.02.2017 № 257/пр</t>
        </is>
      </c>
      <c r="K132" t="inlineStr">
        <is>
          <t>Вода</t>
        </is>
      </c>
      <c r="L132" t="n">
        <v>1339</v>
      </c>
      <c r="N132" t="n">
        <v>1007</v>
      </c>
      <c r="O132" t="inlineStr">
        <is>
          <t>м3</t>
        </is>
      </c>
      <c r="P132" t="inlineStr">
        <is>
          <t>м3</t>
        </is>
      </c>
      <c r="Q132" t="n">
        <v>1</v>
      </c>
      <c r="W132" t="n">
        <v>0</v>
      </c>
      <c r="X132" t="n">
        <v>619799737</v>
      </c>
      <c r="Y132">
        <f>AT132</f>
        <v/>
      </c>
      <c r="AA132" t="n">
        <v>31.28</v>
      </c>
      <c r="AB132" t="n">
        <v>0</v>
      </c>
      <c r="AC132" t="n">
        <v>0</v>
      </c>
      <c r="AD132" t="n">
        <v>0</v>
      </c>
      <c r="AE132" t="n">
        <v>2.44</v>
      </c>
      <c r="AF132" t="n">
        <v>0</v>
      </c>
      <c r="AG132" t="n">
        <v>0</v>
      </c>
      <c r="AH132" t="n">
        <v>0</v>
      </c>
      <c r="AI132" t="n">
        <v>12.82</v>
      </c>
      <c r="AJ132" t="n">
        <v>1</v>
      </c>
      <c r="AK132" t="n">
        <v>1</v>
      </c>
      <c r="AL132" t="n">
        <v>1</v>
      </c>
      <c r="AM132" t="n">
        <v>2</v>
      </c>
      <c r="AN132" t="n">
        <v>0</v>
      </c>
      <c r="AO132" t="n">
        <v>1</v>
      </c>
      <c r="AP132" t="n">
        <v>0</v>
      </c>
      <c r="AQ132" t="n">
        <v>0</v>
      </c>
      <c r="AR132" t="n">
        <v>0</v>
      </c>
      <c r="AS132" t="inlineStr"/>
      <c r="AT132" t="n">
        <v>1</v>
      </c>
      <c r="AU132" t="inlineStr"/>
      <c r="AV132" t="n">
        <v>0</v>
      </c>
      <c r="AW132" t="n">
        <v>2</v>
      </c>
      <c r="AX132" t="n">
        <v>78869851</v>
      </c>
      <c r="AY132" t="n">
        <v>1</v>
      </c>
      <c r="AZ132" t="n">
        <v>0</v>
      </c>
      <c r="BA132" t="n">
        <v>124</v>
      </c>
      <c r="BB132" t="n">
        <v>0</v>
      </c>
      <c r="BC132" t="n">
        <v>0</v>
      </c>
      <c r="BD132" t="n">
        <v>0</v>
      </c>
      <c r="BE132" t="n">
        <v>0</v>
      </c>
      <c r="BF132" t="n">
        <v>0</v>
      </c>
      <c r="BG132" t="n">
        <v>0</v>
      </c>
      <c r="BH132" t="n">
        <v>0</v>
      </c>
      <c r="BI132" t="n">
        <v>0</v>
      </c>
      <c r="BJ132" t="n">
        <v>0</v>
      </c>
      <c r="BK132" t="n">
        <v>0</v>
      </c>
      <c r="BL132" t="n">
        <v>0</v>
      </c>
      <c r="BM132" t="n">
        <v>0</v>
      </c>
      <c r="BN132" t="n">
        <v>0</v>
      </c>
      <c r="BO132" t="n">
        <v>0</v>
      </c>
      <c r="BP132" t="n">
        <v>0</v>
      </c>
      <c r="BQ132" t="n">
        <v>0</v>
      </c>
      <c r="BR132" t="n">
        <v>0</v>
      </c>
      <c r="BS132" t="n">
        <v>0</v>
      </c>
      <c r="BT132" t="n">
        <v>0</v>
      </c>
      <c r="BU132" t="n">
        <v>0</v>
      </c>
      <c r="BV132" t="n">
        <v>0</v>
      </c>
      <c r="BW132" t="n">
        <v>0</v>
      </c>
      <c r="CV132" t="n">
        <v>0</v>
      </c>
      <c r="CW132" t="n">
        <v>0</v>
      </c>
      <c r="CX132">
        <f>ROUND(Y132*Source!I250,7)</f>
        <v/>
      </c>
      <c r="CY132">
        <f>AA132</f>
        <v/>
      </c>
      <c r="CZ132">
        <f>AE132</f>
        <v/>
      </c>
      <c r="DA132">
        <f>AI132</f>
        <v/>
      </c>
      <c r="DB132">
        <f>ROUND(ROUND(AT132*CZ132,2),2)</f>
        <v/>
      </c>
      <c r="DC132">
        <f>ROUND(ROUND(AT132*AG132,2),2)</f>
        <v/>
      </c>
      <c r="DD132" t="inlineStr"/>
      <c r="DE132" t="inlineStr"/>
      <c r="DF132">
        <f>ROUND(ROUND(AE132*AI132,0)*CX132,0)</f>
        <v/>
      </c>
      <c r="DG132">
        <f>ROUND(ROUND(AF132,0)*CX132,0)</f>
        <v/>
      </c>
      <c r="DH132">
        <f>ROUND(ROUND(AG132,0)*CX132,0)</f>
        <v/>
      </c>
      <c r="DI132">
        <f>ROUND(ROUND(AH132,0)*CX132,0)</f>
        <v/>
      </c>
      <c r="DJ132">
        <f>DF132</f>
        <v/>
      </c>
      <c r="DK132" t="n">
        <v>0</v>
      </c>
      <c r="DL132" t="inlineStr"/>
      <c r="DM132" t="n">
        <v>0</v>
      </c>
      <c r="DN132" t="inlineStr"/>
      <c r="DO132" t="n">
        <v>0</v>
      </c>
    </row>
    <row r="133">
      <c r="A133">
        <f>ROW(Source!A289)</f>
        <v/>
      </c>
      <c r="B133" t="n">
        <v>78869116</v>
      </c>
      <c r="C133" t="n">
        <v>78869915</v>
      </c>
      <c r="D133" t="n">
        <v>18408291</v>
      </c>
      <c r="E133" t="n">
        <v>1</v>
      </c>
      <c r="F133" t="n">
        <v>1</v>
      </c>
      <c r="G133" t="n">
        <v>1</v>
      </c>
      <c r="H133" t="n">
        <v>1</v>
      </c>
      <c r="I133" t="inlineStr">
        <is>
          <t>1-1025-90</t>
        </is>
      </c>
      <c r="J133" t="inlineStr"/>
      <c r="K133" t="inlineStr">
        <is>
          <t>Рабочий строитель среднего разряда 2,5</t>
        </is>
      </c>
      <c r="L133" t="n">
        <v>1369</v>
      </c>
      <c r="N133" t="n">
        <v>1013</v>
      </c>
      <c r="O133" t="inlineStr">
        <is>
          <t>чел.-ч</t>
        </is>
      </c>
      <c r="P133" t="inlineStr">
        <is>
          <t>чел.-ч</t>
        </is>
      </c>
      <c r="Q133" t="n">
        <v>1</v>
      </c>
      <c r="W133" t="n">
        <v>0</v>
      </c>
      <c r="X133" t="n">
        <v>1933892413</v>
      </c>
      <c r="Y133">
        <f>AT133</f>
        <v/>
      </c>
      <c r="AA133" t="n">
        <v>0</v>
      </c>
      <c r="AB133" t="n">
        <v>0</v>
      </c>
      <c r="AC133" t="n">
        <v>0</v>
      </c>
      <c r="AD133" t="n">
        <v>8.17</v>
      </c>
      <c r="AE133" t="n">
        <v>0</v>
      </c>
      <c r="AF133" t="n">
        <v>0</v>
      </c>
      <c r="AG133" t="n">
        <v>0</v>
      </c>
      <c r="AH133" t="n">
        <v>8.17</v>
      </c>
      <c r="AI133" t="n">
        <v>1</v>
      </c>
      <c r="AJ133" t="n">
        <v>1</v>
      </c>
      <c r="AK133" t="n">
        <v>1</v>
      </c>
      <c r="AL133" t="n">
        <v>1</v>
      </c>
      <c r="AM133" t="n">
        <v>-2</v>
      </c>
      <c r="AN133" t="n">
        <v>0</v>
      </c>
      <c r="AO133" t="n">
        <v>1</v>
      </c>
      <c r="AP133" t="n">
        <v>1</v>
      </c>
      <c r="AQ133" t="n">
        <v>0</v>
      </c>
      <c r="AR133" t="n">
        <v>0</v>
      </c>
      <c r="AS133" t="inlineStr"/>
      <c r="AT133" t="n">
        <v>32.2</v>
      </c>
      <c r="AU133" t="inlineStr"/>
      <c r="AV133" t="n">
        <v>1</v>
      </c>
      <c r="AW133" t="n">
        <v>2</v>
      </c>
      <c r="AX133" t="n">
        <v>78869921</v>
      </c>
      <c r="AY133" t="n">
        <v>1</v>
      </c>
      <c r="AZ133" t="n">
        <v>0</v>
      </c>
      <c r="BA133" t="n">
        <v>125</v>
      </c>
      <c r="BB133" t="n">
        <v>0</v>
      </c>
      <c r="BC133" t="n">
        <v>0</v>
      </c>
      <c r="BD133" t="n">
        <v>0</v>
      </c>
      <c r="BE133" t="n">
        <v>0</v>
      </c>
      <c r="BF133" t="n">
        <v>0</v>
      </c>
      <c r="BG133" t="n">
        <v>0</v>
      </c>
      <c r="BH133" t="n">
        <v>0</v>
      </c>
      <c r="BI133" t="n">
        <v>0</v>
      </c>
      <c r="BJ133" t="n">
        <v>0</v>
      </c>
      <c r="BK133" t="n">
        <v>0</v>
      </c>
      <c r="BL133" t="n">
        <v>0</v>
      </c>
      <c r="BM133" t="n">
        <v>0</v>
      </c>
      <c r="BN133" t="n">
        <v>0</v>
      </c>
      <c r="BO133" t="n">
        <v>0</v>
      </c>
      <c r="BP133" t="n">
        <v>0</v>
      </c>
      <c r="BQ133" t="n">
        <v>0</v>
      </c>
      <c r="BR133" t="n">
        <v>0</v>
      </c>
      <c r="BS133" t="n">
        <v>0</v>
      </c>
      <c r="BT133" t="n">
        <v>0</v>
      </c>
      <c r="BU133" t="n">
        <v>0</v>
      </c>
      <c r="BV133" t="n">
        <v>0</v>
      </c>
      <c r="BW133" t="n">
        <v>0</v>
      </c>
      <c r="CU133">
        <f>ROUND(AT133*Source!I289*AH133*AL133,0)</f>
        <v/>
      </c>
      <c r="CV133">
        <f>ROUND(Y133*Source!I289,7)</f>
        <v/>
      </c>
      <c r="CW133" t="n">
        <v>0</v>
      </c>
      <c r="CX133">
        <f>ROUND(Y133*Source!I289,7)</f>
        <v/>
      </c>
      <c r="CY133">
        <f>AD133</f>
        <v/>
      </c>
      <c r="CZ133">
        <f>AH133</f>
        <v/>
      </c>
      <c r="DA133">
        <f>AL133</f>
        <v/>
      </c>
      <c r="DB133">
        <f>ROUND(ROUND(AT133*CZ133,2),2)</f>
        <v/>
      </c>
      <c r="DC133">
        <f>ROUND(ROUND(AT133*AG133,2),2)</f>
        <v/>
      </c>
      <c r="DD133" t="inlineStr"/>
      <c r="DE133" t="inlineStr"/>
      <c r="DF133">
        <f>ROUND(ROUND(AE133,0)*CX133,0)</f>
        <v/>
      </c>
      <c r="DG133">
        <f>ROUND(ROUND(AF133,0)*CX133,0)</f>
        <v/>
      </c>
      <c r="DH133">
        <f>ROUND(ROUND(AG133,0)*CX133,0)</f>
        <v/>
      </c>
      <c r="DI133">
        <f>ROUND(ROUND(AH133,0)*CX133,0)</f>
        <v/>
      </c>
      <c r="DJ133">
        <f>DI133</f>
        <v/>
      </c>
      <c r="DK133" t="n">
        <v>0</v>
      </c>
      <c r="DL133" t="inlineStr"/>
      <c r="DM133" t="n">
        <v>0</v>
      </c>
      <c r="DN133" t="inlineStr"/>
      <c r="DO133" t="n">
        <v>0</v>
      </c>
    </row>
    <row r="134">
      <c r="A134">
        <f>ROW(Source!A289)</f>
        <v/>
      </c>
      <c r="B134" t="n">
        <v>78869116</v>
      </c>
      <c r="C134" t="n">
        <v>78869915</v>
      </c>
      <c r="D134" t="n">
        <v>29174913</v>
      </c>
      <c r="E134" t="n">
        <v>1</v>
      </c>
      <c r="F134" t="n">
        <v>1</v>
      </c>
      <c r="G134" t="n">
        <v>1</v>
      </c>
      <c r="H134" t="n">
        <v>2</v>
      </c>
      <c r="I134" t="inlineStr">
        <is>
          <t>400001</t>
        </is>
      </c>
      <c r="J134" t="inlineStr">
        <is>
          <t>ТСЭМ Московской обл., 400001, приказ Минстроя России №675/пр от 28.02.2017 № 264/пр</t>
        </is>
      </c>
      <c r="K134" t="inlineStr">
        <is>
          <t>Автомобили бортовые, грузоподъемность до 5 т</t>
        </is>
      </c>
      <c r="L134" t="n">
        <v>1368</v>
      </c>
      <c r="N134" t="n">
        <v>1011</v>
      </c>
      <c r="O134" t="inlineStr">
        <is>
          <t>маш.-ч</t>
        </is>
      </c>
      <c r="P134" t="inlineStr">
        <is>
          <t>маш.-ч</t>
        </is>
      </c>
      <c r="Q134" t="n">
        <v>1</v>
      </c>
      <c r="W134" t="n">
        <v>0</v>
      </c>
      <c r="X134" t="n">
        <v>1230759911</v>
      </c>
      <c r="Y134">
        <f>AT134</f>
        <v/>
      </c>
      <c r="AA134" t="n">
        <v>0</v>
      </c>
      <c r="AB134" t="n">
        <v>2177.51</v>
      </c>
      <c r="AC134" t="n">
        <v>606.1</v>
      </c>
      <c r="AD134" t="n">
        <v>0</v>
      </c>
      <c r="AE134" t="n">
        <v>0</v>
      </c>
      <c r="AF134" t="n">
        <v>87.17</v>
      </c>
      <c r="AG134" t="n">
        <v>11.6</v>
      </c>
      <c r="AH134" t="n">
        <v>0</v>
      </c>
      <c r="AI134" t="n">
        <v>1</v>
      </c>
      <c r="AJ134" t="n">
        <v>24.98</v>
      </c>
      <c r="AK134" t="n">
        <v>52.25</v>
      </c>
      <c r="AL134" t="n">
        <v>1</v>
      </c>
      <c r="AM134" t="n">
        <v>2</v>
      </c>
      <c r="AN134" t="n">
        <v>0</v>
      </c>
      <c r="AO134" t="n">
        <v>1</v>
      </c>
      <c r="AP134" t="n">
        <v>1</v>
      </c>
      <c r="AQ134" t="n">
        <v>0</v>
      </c>
      <c r="AR134" t="n">
        <v>0</v>
      </c>
      <c r="AS134" t="inlineStr"/>
      <c r="AT134" t="n">
        <v>0.01</v>
      </c>
      <c r="AU134" t="inlineStr"/>
      <c r="AV134" t="n">
        <v>0</v>
      </c>
      <c r="AW134" t="n">
        <v>2</v>
      </c>
      <c r="AX134" t="n">
        <v>78869922</v>
      </c>
      <c r="AY134" t="n">
        <v>1</v>
      </c>
      <c r="AZ134" t="n">
        <v>0</v>
      </c>
      <c r="BA134" t="n">
        <v>126</v>
      </c>
      <c r="BB134" t="n">
        <v>0</v>
      </c>
      <c r="BC134" t="n">
        <v>0</v>
      </c>
      <c r="BD134" t="n">
        <v>0</v>
      </c>
      <c r="BE134" t="n">
        <v>0</v>
      </c>
      <c r="BF134" t="n">
        <v>0</v>
      </c>
      <c r="BG134" t="n">
        <v>0</v>
      </c>
      <c r="BH134" t="n">
        <v>0</v>
      </c>
      <c r="BI134" t="n">
        <v>0</v>
      </c>
      <c r="BJ134" t="n">
        <v>0</v>
      </c>
      <c r="BK134" t="n">
        <v>0</v>
      </c>
      <c r="BL134" t="n">
        <v>0</v>
      </c>
      <c r="BM134" t="n">
        <v>0</v>
      </c>
      <c r="BN134" t="n">
        <v>0</v>
      </c>
      <c r="BO134" t="n">
        <v>0</v>
      </c>
      <c r="BP134" t="n">
        <v>0</v>
      </c>
      <c r="BQ134" t="n">
        <v>0</v>
      </c>
      <c r="BR134" t="n">
        <v>0</v>
      </c>
      <c r="BS134" t="n">
        <v>0</v>
      </c>
      <c r="BT134" t="n">
        <v>0</v>
      </c>
      <c r="BU134" t="n">
        <v>0</v>
      </c>
      <c r="BV134" t="n">
        <v>0</v>
      </c>
      <c r="BW134" t="n">
        <v>0</v>
      </c>
      <c r="CV134" t="n">
        <v>0</v>
      </c>
      <c r="CW134">
        <f>ROUND(Y134*Source!I289*DO134,7)</f>
        <v/>
      </c>
      <c r="CX134">
        <f>ROUND(Y134*Source!I289,7)</f>
        <v/>
      </c>
      <c r="CY134">
        <f>AB134</f>
        <v/>
      </c>
      <c r="CZ134">
        <f>AF134</f>
        <v/>
      </c>
      <c r="DA134">
        <f>AJ134</f>
        <v/>
      </c>
      <c r="DB134">
        <f>ROUND(ROUND(AT134*CZ134,2),2)</f>
        <v/>
      </c>
      <c r="DC134">
        <f>ROUND(ROUND(AT134*AG134,2),2)</f>
        <v/>
      </c>
      <c r="DD134" t="inlineStr"/>
      <c r="DE134" t="inlineStr"/>
      <c r="DF134">
        <f>ROUND(ROUND(AE134,0)*CX134,0)</f>
        <v/>
      </c>
      <c r="DG134">
        <f>ROUND(ROUND(AF134*AJ134,0)*CX134,0)</f>
        <v/>
      </c>
      <c r="DH134">
        <f>ROUND(ROUND(AG134*AK134,0)*CX134,0)</f>
        <v/>
      </c>
      <c r="DI134">
        <f>ROUND(ROUND(AH134,0)*CX134,0)</f>
        <v/>
      </c>
      <c r="DJ134">
        <f>DG134</f>
        <v/>
      </c>
      <c r="DK134" t="n">
        <v>0</v>
      </c>
      <c r="DL134" t="inlineStr"/>
      <c r="DM134" t="n">
        <v>0</v>
      </c>
      <c r="DN134" t="inlineStr"/>
      <c r="DO134" t="n">
        <v>0</v>
      </c>
    </row>
    <row r="135">
      <c r="A135">
        <f>ROW(Source!A289)</f>
        <v/>
      </c>
      <c r="B135" t="n">
        <v>78869116</v>
      </c>
      <c r="C135" t="n">
        <v>78869915</v>
      </c>
      <c r="D135" t="n">
        <v>29110139</v>
      </c>
      <c r="E135" t="n">
        <v>1</v>
      </c>
      <c r="F135" t="n">
        <v>1</v>
      </c>
      <c r="G135" t="n">
        <v>1</v>
      </c>
      <c r="H135" t="n">
        <v>3</v>
      </c>
      <c r="I135" t="inlineStr">
        <is>
          <t>101-1703</t>
        </is>
      </c>
      <c r="J135" t="inlineStr">
        <is>
          <t>ТССЦ Московской обл., 101-1703, приказ Минстроя России №675/пр от 28.02.2017 № 254/пр</t>
        </is>
      </c>
      <c r="K135" t="inlineStr">
        <is>
          <t>Прокладки резиновые (пластина техническая прессованная)</t>
        </is>
      </c>
      <c r="L135" t="n">
        <v>1346</v>
      </c>
      <c r="N135" t="n">
        <v>1009</v>
      </c>
      <c r="O135" t="inlineStr">
        <is>
          <t>кг</t>
        </is>
      </c>
      <c r="P135" t="inlineStr">
        <is>
          <t>кг</t>
        </is>
      </c>
      <c r="Q135" t="n">
        <v>1</v>
      </c>
      <c r="W135" t="n">
        <v>0</v>
      </c>
      <c r="X135" t="n">
        <v>-1947909329</v>
      </c>
      <c r="Y135">
        <f>AT135</f>
        <v/>
      </c>
      <c r="AA135" t="n">
        <v>341.04</v>
      </c>
      <c r="AB135" t="n">
        <v>0</v>
      </c>
      <c r="AC135" t="n">
        <v>0</v>
      </c>
      <c r="AD135" t="n">
        <v>0</v>
      </c>
      <c r="AE135" t="n">
        <v>23.09</v>
      </c>
      <c r="AF135" t="n">
        <v>0</v>
      </c>
      <c r="AG135" t="n">
        <v>0</v>
      </c>
      <c r="AH135" t="n">
        <v>0</v>
      </c>
      <c r="AI135" t="n">
        <v>14.77</v>
      </c>
      <c r="AJ135" t="n">
        <v>1</v>
      </c>
      <c r="AK135" t="n">
        <v>1</v>
      </c>
      <c r="AL135" t="n">
        <v>1</v>
      </c>
      <c r="AM135" t="n">
        <v>2</v>
      </c>
      <c r="AN135" t="n">
        <v>0</v>
      </c>
      <c r="AO135" t="n">
        <v>1</v>
      </c>
      <c r="AP135" t="n">
        <v>1</v>
      </c>
      <c r="AQ135" t="n">
        <v>0</v>
      </c>
      <c r="AR135" t="n">
        <v>0</v>
      </c>
      <c r="AS135" t="inlineStr"/>
      <c r="AT135" t="n">
        <v>2</v>
      </c>
      <c r="AU135" t="inlineStr"/>
      <c r="AV135" t="n">
        <v>0</v>
      </c>
      <c r="AW135" t="n">
        <v>2</v>
      </c>
      <c r="AX135" t="n">
        <v>78869923</v>
      </c>
      <c r="AY135" t="n">
        <v>1</v>
      </c>
      <c r="AZ135" t="n">
        <v>0</v>
      </c>
      <c r="BA135" t="n">
        <v>127</v>
      </c>
      <c r="BB135" t="n">
        <v>0</v>
      </c>
      <c r="BC135" t="n">
        <v>0</v>
      </c>
      <c r="BD135" t="n">
        <v>0</v>
      </c>
      <c r="BE135" t="n">
        <v>0</v>
      </c>
      <c r="BF135" t="n">
        <v>0</v>
      </c>
      <c r="BG135" t="n">
        <v>0</v>
      </c>
      <c r="BH135" t="n">
        <v>0</v>
      </c>
      <c r="BI135" t="n">
        <v>0</v>
      </c>
      <c r="BJ135" t="n">
        <v>0</v>
      </c>
      <c r="BK135" t="n">
        <v>0</v>
      </c>
      <c r="BL135" t="n">
        <v>0</v>
      </c>
      <c r="BM135" t="n">
        <v>0</v>
      </c>
      <c r="BN135" t="n">
        <v>0</v>
      </c>
      <c r="BO135" t="n">
        <v>0</v>
      </c>
      <c r="BP135" t="n">
        <v>0</v>
      </c>
      <c r="BQ135" t="n">
        <v>0</v>
      </c>
      <c r="BR135" t="n">
        <v>0</v>
      </c>
      <c r="BS135" t="n">
        <v>0</v>
      </c>
      <c r="BT135" t="n">
        <v>0</v>
      </c>
      <c r="BU135" t="n">
        <v>0</v>
      </c>
      <c r="BV135" t="n">
        <v>0</v>
      </c>
      <c r="BW135" t="n">
        <v>0</v>
      </c>
      <c r="CV135" t="n">
        <v>0</v>
      </c>
      <c r="CW135" t="n">
        <v>0</v>
      </c>
      <c r="CX135">
        <f>ROUND(Y135*Source!I289,7)</f>
        <v/>
      </c>
      <c r="CY135">
        <f>AA135</f>
        <v/>
      </c>
      <c r="CZ135">
        <f>AE135</f>
        <v/>
      </c>
      <c r="DA135">
        <f>AI135</f>
        <v/>
      </c>
      <c r="DB135">
        <f>ROUND(ROUND(AT135*CZ135,2),2)</f>
        <v/>
      </c>
      <c r="DC135">
        <f>ROUND(ROUND(AT135*AG135,2),2)</f>
        <v/>
      </c>
      <c r="DD135" t="inlineStr"/>
      <c r="DE135" t="inlineStr"/>
      <c r="DF135">
        <f>ROUND(ROUND(AE135*AI135,0)*CX135,0)</f>
        <v/>
      </c>
      <c r="DG135">
        <f>ROUND(ROUND(AF135,0)*CX135,0)</f>
        <v/>
      </c>
      <c r="DH135">
        <f>ROUND(ROUND(AG135,0)*CX135,0)</f>
        <v/>
      </c>
      <c r="DI135">
        <f>ROUND(ROUND(AH135,0)*CX135,0)</f>
        <v/>
      </c>
      <c r="DJ135">
        <f>DF135</f>
        <v/>
      </c>
      <c r="DK135" t="n">
        <v>0</v>
      </c>
      <c r="DL135" t="inlineStr"/>
      <c r="DM135" t="n">
        <v>0</v>
      </c>
      <c r="DN135" t="inlineStr"/>
      <c r="DO135" t="n">
        <v>0</v>
      </c>
    </row>
    <row r="136">
      <c r="A136">
        <f>ROW(Source!A289)</f>
        <v/>
      </c>
      <c r="B136" t="n">
        <v>78869116</v>
      </c>
      <c r="C136" t="n">
        <v>78869915</v>
      </c>
      <c r="D136" t="n">
        <v>29114240</v>
      </c>
      <c r="E136" t="n">
        <v>1</v>
      </c>
      <c r="F136" t="n">
        <v>1</v>
      </c>
      <c r="G136" t="n">
        <v>1</v>
      </c>
      <c r="H136" t="n">
        <v>3</v>
      </c>
      <c r="I136" t="inlineStr">
        <is>
          <t>101-2576</t>
        </is>
      </c>
      <c r="J136" t="inlineStr">
        <is>
          <t>ТССЦ Московской обл., 101-2576, приказ Минстроя России №675/пр от 28.02.2017 № 254/пр</t>
        </is>
      </c>
      <c r="K136" t="inlineStr">
        <is>
          <t>Болты с гайками и шайбами для санитарно-технических работ диаметром 16 мм</t>
        </is>
      </c>
      <c r="L136" t="n">
        <v>1348</v>
      </c>
      <c r="N136" t="n">
        <v>1009</v>
      </c>
      <c r="O136" t="inlineStr">
        <is>
          <t>т</t>
        </is>
      </c>
      <c r="P136" t="inlineStr">
        <is>
          <t>т</t>
        </is>
      </c>
      <c r="Q136" t="n">
        <v>1000</v>
      </c>
      <c r="W136" t="n">
        <v>0</v>
      </c>
      <c r="X136" t="n">
        <v>-1701539228</v>
      </c>
      <c r="Y136">
        <f>AT136</f>
        <v/>
      </c>
      <c r="AA136" t="n">
        <v>145037.4</v>
      </c>
      <c r="AB136" t="n">
        <v>0</v>
      </c>
      <c r="AC136" t="n">
        <v>0</v>
      </c>
      <c r="AD136" t="n">
        <v>0</v>
      </c>
      <c r="AE136" t="n">
        <v>14830</v>
      </c>
      <c r="AF136" t="n">
        <v>0</v>
      </c>
      <c r="AG136" t="n">
        <v>0</v>
      </c>
      <c r="AH136" t="n">
        <v>0</v>
      </c>
      <c r="AI136" t="n">
        <v>9.779999999999999</v>
      </c>
      <c r="AJ136" t="n">
        <v>1</v>
      </c>
      <c r="AK136" t="n">
        <v>1</v>
      </c>
      <c r="AL136" t="n">
        <v>1</v>
      </c>
      <c r="AM136" t="n">
        <v>2</v>
      </c>
      <c r="AN136" t="n">
        <v>0</v>
      </c>
      <c r="AO136" t="n">
        <v>1</v>
      </c>
      <c r="AP136" t="n">
        <v>1</v>
      </c>
      <c r="AQ136" t="n">
        <v>0</v>
      </c>
      <c r="AR136" t="n">
        <v>0</v>
      </c>
      <c r="AS136" t="inlineStr"/>
      <c r="AT136" t="n">
        <v>0.005</v>
      </c>
      <c r="AU136" t="inlineStr"/>
      <c r="AV136" t="n">
        <v>0</v>
      </c>
      <c r="AW136" t="n">
        <v>2</v>
      </c>
      <c r="AX136" t="n">
        <v>78869924</v>
      </c>
      <c r="AY136" t="n">
        <v>1</v>
      </c>
      <c r="AZ136" t="n">
        <v>0</v>
      </c>
      <c r="BA136" t="n">
        <v>128</v>
      </c>
      <c r="BB136" t="n">
        <v>0</v>
      </c>
      <c r="BC136" t="n">
        <v>0</v>
      </c>
      <c r="BD136" t="n">
        <v>0</v>
      </c>
      <c r="BE136" t="n">
        <v>0</v>
      </c>
      <c r="BF136" t="n">
        <v>0</v>
      </c>
      <c r="BG136" t="n">
        <v>0</v>
      </c>
      <c r="BH136" t="n">
        <v>0</v>
      </c>
      <c r="BI136" t="n">
        <v>0</v>
      </c>
      <c r="BJ136" t="n">
        <v>0</v>
      </c>
      <c r="BK136" t="n">
        <v>0</v>
      </c>
      <c r="BL136" t="n">
        <v>0</v>
      </c>
      <c r="BM136" t="n">
        <v>0</v>
      </c>
      <c r="BN136" t="n">
        <v>0</v>
      </c>
      <c r="BO136" t="n">
        <v>0</v>
      </c>
      <c r="BP136" t="n">
        <v>0</v>
      </c>
      <c r="BQ136" t="n">
        <v>0</v>
      </c>
      <c r="BR136" t="n">
        <v>0</v>
      </c>
      <c r="BS136" t="n">
        <v>0</v>
      </c>
      <c r="BT136" t="n">
        <v>0</v>
      </c>
      <c r="BU136" t="n">
        <v>0</v>
      </c>
      <c r="BV136" t="n">
        <v>0</v>
      </c>
      <c r="BW136" t="n">
        <v>0</v>
      </c>
      <c r="CV136" t="n">
        <v>0</v>
      </c>
      <c r="CW136" t="n">
        <v>0</v>
      </c>
      <c r="CX136">
        <f>ROUND(Y136*Source!I289,7)</f>
        <v/>
      </c>
      <c r="CY136">
        <f>AA136</f>
        <v/>
      </c>
      <c r="CZ136">
        <f>AE136</f>
        <v/>
      </c>
      <c r="DA136">
        <f>AI136</f>
        <v/>
      </c>
      <c r="DB136">
        <f>ROUND(ROUND(AT136*CZ136,2),2)</f>
        <v/>
      </c>
      <c r="DC136">
        <f>ROUND(ROUND(AT136*AG136,2),2)</f>
        <v/>
      </c>
      <c r="DD136" t="inlineStr"/>
      <c r="DE136" t="inlineStr"/>
      <c r="DF136">
        <f>ROUND(ROUND(AE136*AI136,0)*CX136,0)</f>
        <v/>
      </c>
      <c r="DG136">
        <f>ROUND(ROUND(AF136,0)*CX136,0)</f>
        <v/>
      </c>
      <c r="DH136">
        <f>ROUND(ROUND(AG136,0)*CX136,0)</f>
        <v/>
      </c>
      <c r="DI136">
        <f>ROUND(ROUND(AH136,0)*CX136,0)</f>
        <v/>
      </c>
      <c r="DJ136">
        <f>DF136</f>
        <v/>
      </c>
      <c r="DK136" t="n">
        <v>0</v>
      </c>
      <c r="DL136" t="inlineStr"/>
      <c r="DM136" t="n">
        <v>0</v>
      </c>
      <c r="DN136" t="inlineStr"/>
      <c r="DO136" t="n">
        <v>0</v>
      </c>
    </row>
    <row r="137">
      <c r="A137">
        <f>ROW(Source!A289)</f>
        <v/>
      </c>
      <c r="B137" t="n">
        <v>78869116</v>
      </c>
      <c r="C137" t="n">
        <v>78869915</v>
      </c>
      <c r="D137" t="n">
        <v>29150040</v>
      </c>
      <c r="E137" t="n">
        <v>1</v>
      </c>
      <c r="F137" t="n">
        <v>1</v>
      </c>
      <c r="G137" t="n">
        <v>1</v>
      </c>
      <c r="H137" t="n">
        <v>3</v>
      </c>
      <c r="I137" t="inlineStr">
        <is>
          <t>411-0001</t>
        </is>
      </c>
      <c r="J137" t="inlineStr">
        <is>
          <t>ТССЦ Московской обл., 411-0001, приказ Минстроя России №675/пр от 28.02.2017 № 257/пр</t>
        </is>
      </c>
      <c r="K137" t="inlineStr">
        <is>
          <t>Вода</t>
        </is>
      </c>
      <c r="L137" t="n">
        <v>1339</v>
      </c>
      <c r="N137" t="n">
        <v>1007</v>
      </c>
      <c r="O137" t="inlineStr">
        <is>
          <t>м3</t>
        </is>
      </c>
      <c r="P137" t="inlineStr">
        <is>
          <t>м3</t>
        </is>
      </c>
      <c r="Q137" t="n">
        <v>1</v>
      </c>
      <c r="W137" t="n">
        <v>0</v>
      </c>
      <c r="X137" t="n">
        <v>619799737</v>
      </c>
      <c r="Y137">
        <f>AT137</f>
        <v/>
      </c>
      <c r="AA137" t="n">
        <v>31.28</v>
      </c>
      <c r="AB137" t="n">
        <v>0</v>
      </c>
      <c r="AC137" t="n">
        <v>0</v>
      </c>
      <c r="AD137" t="n">
        <v>0</v>
      </c>
      <c r="AE137" t="n">
        <v>2.44</v>
      </c>
      <c r="AF137" t="n">
        <v>0</v>
      </c>
      <c r="AG137" t="n">
        <v>0</v>
      </c>
      <c r="AH137" t="n">
        <v>0</v>
      </c>
      <c r="AI137" t="n">
        <v>12.82</v>
      </c>
      <c r="AJ137" t="n">
        <v>1</v>
      </c>
      <c r="AK137" t="n">
        <v>1</v>
      </c>
      <c r="AL137" t="n">
        <v>1</v>
      </c>
      <c r="AM137" t="n">
        <v>2</v>
      </c>
      <c r="AN137" t="n">
        <v>0</v>
      </c>
      <c r="AO137" t="n">
        <v>1</v>
      </c>
      <c r="AP137" t="n">
        <v>1</v>
      </c>
      <c r="AQ137" t="n">
        <v>0</v>
      </c>
      <c r="AR137" t="n">
        <v>0</v>
      </c>
      <c r="AS137" t="inlineStr"/>
      <c r="AT137" t="n">
        <v>7.8</v>
      </c>
      <c r="AU137" t="inlineStr"/>
      <c r="AV137" t="n">
        <v>0</v>
      </c>
      <c r="AW137" t="n">
        <v>2</v>
      </c>
      <c r="AX137" t="n">
        <v>78869925</v>
      </c>
      <c r="AY137" t="n">
        <v>1</v>
      </c>
      <c r="AZ137" t="n">
        <v>0</v>
      </c>
      <c r="BA137" t="n">
        <v>129</v>
      </c>
      <c r="BB137" t="n">
        <v>0</v>
      </c>
      <c r="BC137" t="n">
        <v>0</v>
      </c>
      <c r="BD137" t="n">
        <v>0</v>
      </c>
      <c r="BE137" t="n">
        <v>0</v>
      </c>
      <c r="BF137" t="n">
        <v>0</v>
      </c>
      <c r="BG137" t="n">
        <v>0</v>
      </c>
      <c r="BH137" t="n">
        <v>0</v>
      </c>
      <c r="BI137" t="n">
        <v>0</v>
      </c>
      <c r="BJ137" t="n">
        <v>0</v>
      </c>
      <c r="BK137" t="n">
        <v>0</v>
      </c>
      <c r="BL137" t="n">
        <v>0</v>
      </c>
      <c r="BM137" t="n">
        <v>0</v>
      </c>
      <c r="BN137" t="n">
        <v>0</v>
      </c>
      <c r="BO137" t="n">
        <v>0</v>
      </c>
      <c r="BP137" t="n">
        <v>0</v>
      </c>
      <c r="BQ137" t="n">
        <v>0</v>
      </c>
      <c r="BR137" t="n">
        <v>0</v>
      </c>
      <c r="BS137" t="n">
        <v>0</v>
      </c>
      <c r="BT137" t="n">
        <v>0</v>
      </c>
      <c r="BU137" t="n">
        <v>0</v>
      </c>
      <c r="BV137" t="n">
        <v>0</v>
      </c>
      <c r="BW137" t="n">
        <v>0</v>
      </c>
      <c r="CV137" t="n">
        <v>0</v>
      </c>
      <c r="CW137" t="n">
        <v>0</v>
      </c>
      <c r="CX137">
        <f>ROUND(Y137*Source!I289,7)</f>
        <v/>
      </c>
      <c r="CY137">
        <f>AA137</f>
        <v/>
      </c>
      <c r="CZ137">
        <f>AE137</f>
        <v/>
      </c>
      <c r="DA137">
        <f>AI137</f>
        <v/>
      </c>
      <c r="DB137">
        <f>ROUND(ROUND(AT137*CZ137,2),2)</f>
        <v/>
      </c>
      <c r="DC137">
        <f>ROUND(ROUND(AT137*AG137,2),2)</f>
        <v/>
      </c>
      <c r="DD137" t="inlineStr"/>
      <c r="DE137" t="inlineStr"/>
      <c r="DF137">
        <f>ROUND(ROUND(AE137*AI137,0)*CX137,0)</f>
        <v/>
      </c>
      <c r="DG137">
        <f>ROUND(ROUND(AF137,0)*CX137,0)</f>
        <v/>
      </c>
      <c r="DH137">
        <f>ROUND(ROUND(AG137,0)*CX137,0)</f>
        <v/>
      </c>
      <c r="DI137">
        <f>ROUND(ROUND(AH137,0)*CX137,0)</f>
        <v/>
      </c>
      <c r="DJ137">
        <f>DF137</f>
        <v/>
      </c>
      <c r="DK137" t="n">
        <v>0</v>
      </c>
      <c r="DL137" t="inlineStr"/>
      <c r="DM137" t="n">
        <v>0</v>
      </c>
      <c r="DN137" t="inlineStr"/>
      <c r="DO137" t="n">
        <v>0</v>
      </c>
    </row>
    <row r="138">
      <c r="A138">
        <f>ROW(Source!A290)</f>
        <v/>
      </c>
      <c r="B138" t="n">
        <v>78869116</v>
      </c>
      <c r="C138" t="n">
        <v>78869926</v>
      </c>
      <c r="D138" t="n">
        <v>18407150</v>
      </c>
      <c r="E138" t="n">
        <v>1</v>
      </c>
      <c r="F138" t="n">
        <v>1</v>
      </c>
      <c r="G138" t="n">
        <v>1</v>
      </c>
      <c r="H138" t="n">
        <v>1</v>
      </c>
      <c r="I138" t="inlineStr">
        <is>
          <t>1-1030-90</t>
        </is>
      </c>
      <c r="J138" t="inlineStr"/>
      <c r="K138" t="inlineStr">
        <is>
          <t>Рабочий строитель среднего разряда 3</t>
        </is>
      </c>
      <c r="L138" t="n">
        <v>1369</v>
      </c>
      <c r="N138" t="n">
        <v>1013</v>
      </c>
      <c r="O138" t="inlineStr">
        <is>
          <t>чел.-ч</t>
        </is>
      </c>
      <c r="P138" t="inlineStr">
        <is>
          <t>чел.-ч</t>
        </is>
      </c>
      <c r="Q138" t="n">
        <v>1</v>
      </c>
      <c r="W138" t="n">
        <v>0</v>
      </c>
      <c r="X138" t="n">
        <v>-931037793</v>
      </c>
      <c r="Y138">
        <f>AT138</f>
        <v/>
      </c>
      <c r="AA138" t="n">
        <v>0</v>
      </c>
      <c r="AB138" t="n">
        <v>0</v>
      </c>
      <c r="AC138" t="n">
        <v>0</v>
      </c>
      <c r="AD138" t="n">
        <v>8.529999999999999</v>
      </c>
      <c r="AE138" t="n">
        <v>0</v>
      </c>
      <c r="AF138" t="n">
        <v>0</v>
      </c>
      <c r="AG138" t="n">
        <v>0</v>
      </c>
      <c r="AH138" t="n">
        <v>8.529999999999999</v>
      </c>
      <c r="AI138" t="n">
        <v>1</v>
      </c>
      <c r="AJ138" t="n">
        <v>1</v>
      </c>
      <c r="AK138" t="n">
        <v>1</v>
      </c>
      <c r="AL138" t="n">
        <v>1</v>
      </c>
      <c r="AM138" t="n">
        <v>-2</v>
      </c>
      <c r="AN138" t="n">
        <v>0</v>
      </c>
      <c r="AO138" t="n">
        <v>1</v>
      </c>
      <c r="AP138" t="n">
        <v>0</v>
      </c>
      <c r="AQ138" t="n">
        <v>0</v>
      </c>
      <c r="AR138" t="n">
        <v>0</v>
      </c>
      <c r="AS138" t="inlineStr"/>
      <c r="AT138" t="n">
        <v>13.9</v>
      </c>
      <c r="AU138" t="inlineStr"/>
      <c r="AV138" t="n">
        <v>1</v>
      </c>
      <c r="AW138" t="n">
        <v>2</v>
      </c>
      <c r="AX138" t="n">
        <v>78869930</v>
      </c>
      <c r="AY138" t="n">
        <v>1</v>
      </c>
      <c r="AZ138" t="n">
        <v>0</v>
      </c>
      <c r="BA138" t="n">
        <v>130</v>
      </c>
      <c r="BB138" t="n">
        <v>0</v>
      </c>
      <c r="BC138" t="n">
        <v>0</v>
      </c>
      <c r="BD138" t="n">
        <v>0</v>
      </c>
      <c r="BE138" t="n">
        <v>0</v>
      </c>
      <c r="BF138" t="n">
        <v>0</v>
      </c>
      <c r="BG138" t="n">
        <v>0</v>
      </c>
      <c r="BH138" t="n">
        <v>0</v>
      </c>
      <c r="BI138" t="n">
        <v>0</v>
      </c>
      <c r="BJ138" t="n">
        <v>0</v>
      </c>
      <c r="BK138" t="n">
        <v>0</v>
      </c>
      <c r="BL138" t="n">
        <v>0</v>
      </c>
      <c r="BM138" t="n">
        <v>0</v>
      </c>
      <c r="BN138" t="n">
        <v>0</v>
      </c>
      <c r="BO138" t="n">
        <v>0</v>
      </c>
      <c r="BP138" t="n">
        <v>0</v>
      </c>
      <c r="BQ138" t="n">
        <v>0</v>
      </c>
      <c r="BR138" t="n">
        <v>0</v>
      </c>
      <c r="BS138" t="n">
        <v>0</v>
      </c>
      <c r="BT138" t="n">
        <v>0</v>
      </c>
      <c r="BU138" t="n">
        <v>0</v>
      </c>
      <c r="BV138" t="n">
        <v>0</v>
      </c>
      <c r="BW138" t="n">
        <v>0</v>
      </c>
      <c r="CU138">
        <f>ROUND(AT138*Source!I290*AH138*AL138,0)</f>
        <v/>
      </c>
      <c r="CV138">
        <f>ROUND(Y138*Source!I290,7)</f>
        <v/>
      </c>
      <c r="CW138" t="n">
        <v>0</v>
      </c>
      <c r="CX138">
        <f>ROUND(Y138*Source!I290,7)</f>
        <v/>
      </c>
      <c r="CY138">
        <f>AD138</f>
        <v/>
      </c>
      <c r="CZ138">
        <f>AH138</f>
        <v/>
      </c>
      <c r="DA138">
        <f>AL138</f>
        <v/>
      </c>
      <c r="DB138">
        <f>ROUND(ROUND(AT138*CZ138,2),2)</f>
        <v/>
      </c>
      <c r="DC138">
        <f>ROUND(ROUND(AT138*AG138,2),2)</f>
        <v/>
      </c>
      <c r="DD138" t="inlineStr"/>
      <c r="DE138" t="inlineStr"/>
      <c r="DF138">
        <f>ROUND(ROUND(AE138,0)*CX138,0)</f>
        <v/>
      </c>
      <c r="DG138">
        <f>ROUND(ROUND(AF138,0)*CX138,0)</f>
        <v/>
      </c>
      <c r="DH138">
        <f>ROUND(ROUND(AG138,0)*CX138,0)</f>
        <v/>
      </c>
      <c r="DI138">
        <f>ROUND(ROUND(AH138,0)*CX138,0)</f>
        <v/>
      </c>
      <c r="DJ138">
        <f>DI138</f>
        <v/>
      </c>
      <c r="DK138" t="n">
        <v>0</v>
      </c>
      <c r="DL138" t="inlineStr"/>
      <c r="DM138" t="n">
        <v>0</v>
      </c>
      <c r="DN138" t="inlineStr"/>
      <c r="DO138" t="n">
        <v>0</v>
      </c>
    </row>
    <row r="139">
      <c r="A139">
        <f>ROW(Source!A290)</f>
        <v/>
      </c>
      <c r="B139" t="n">
        <v>78869116</v>
      </c>
      <c r="C139" t="n">
        <v>78869926</v>
      </c>
      <c r="D139" t="n">
        <v>29169821</v>
      </c>
      <c r="E139" t="n">
        <v>1</v>
      </c>
      <c r="F139" t="n">
        <v>1</v>
      </c>
      <c r="G139" t="n">
        <v>1</v>
      </c>
      <c r="H139" t="n">
        <v>3</v>
      </c>
      <c r="I139" t="inlineStr">
        <is>
          <t>509-0696</t>
        </is>
      </c>
      <c r="J139" t="inlineStr">
        <is>
          <t>ТССЦ Московской обл., 509-0696, приказ Минстроя России №675/пр от 28.02.2017 № 258/пр</t>
        </is>
      </c>
      <c r="K139" t="inlineStr">
        <is>
          <t>Лампы люминесцентные ртутные низкого давления типа ЛБ, ЛД, ЛДЦ, ЛТВ, ЛБХ 20</t>
        </is>
      </c>
      <c r="L139" t="n">
        <v>1358</v>
      </c>
      <c r="N139" t="n">
        <v>1010</v>
      </c>
      <c r="O139" t="inlineStr">
        <is>
          <t>10 шт.</t>
        </is>
      </c>
      <c r="P139" t="inlineStr">
        <is>
          <t>10 шт.</t>
        </is>
      </c>
      <c r="Q139" t="n">
        <v>10</v>
      </c>
      <c r="W139" t="n">
        <v>0</v>
      </c>
      <c r="X139" t="n">
        <v>-1187244712</v>
      </c>
      <c r="Y139">
        <f>AT139</f>
        <v/>
      </c>
      <c r="AA139" t="n">
        <v>352.73</v>
      </c>
      <c r="AB139" t="n">
        <v>0</v>
      </c>
      <c r="AC139" t="n">
        <v>0</v>
      </c>
      <c r="AD139" t="n">
        <v>0</v>
      </c>
      <c r="AE139" t="n">
        <v>85.2</v>
      </c>
      <c r="AF139" t="n">
        <v>0</v>
      </c>
      <c r="AG139" t="n">
        <v>0</v>
      </c>
      <c r="AH139" t="n">
        <v>0</v>
      </c>
      <c r="AI139" t="n">
        <v>4.14</v>
      </c>
      <c r="AJ139" t="n">
        <v>1</v>
      </c>
      <c r="AK139" t="n">
        <v>1</v>
      </c>
      <c r="AL139" t="n">
        <v>1</v>
      </c>
      <c r="AM139" t="n">
        <v>2</v>
      </c>
      <c r="AN139" t="n">
        <v>0</v>
      </c>
      <c r="AO139" t="n">
        <v>1</v>
      </c>
      <c r="AP139" t="n">
        <v>0</v>
      </c>
      <c r="AQ139" t="n">
        <v>0</v>
      </c>
      <c r="AR139" t="n">
        <v>0</v>
      </c>
      <c r="AS139" t="inlineStr"/>
      <c r="AT139" t="n">
        <v>10</v>
      </c>
      <c r="AU139" t="inlineStr"/>
      <c r="AV139" t="n">
        <v>0</v>
      </c>
      <c r="AW139" t="n">
        <v>2</v>
      </c>
      <c r="AX139" t="n">
        <v>78869931</v>
      </c>
      <c r="AY139" t="n">
        <v>1</v>
      </c>
      <c r="AZ139" t="n">
        <v>0</v>
      </c>
      <c r="BA139" t="n">
        <v>131</v>
      </c>
      <c r="BB139" t="n">
        <v>0</v>
      </c>
      <c r="BC139" t="n">
        <v>0</v>
      </c>
      <c r="BD139" t="n">
        <v>0</v>
      </c>
      <c r="BE139" t="n">
        <v>0</v>
      </c>
      <c r="BF139" t="n">
        <v>0</v>
      </c>
      <c r="BG139" t="n">
        <v>0</v>
      </c>
      <c r="BH139" t="n">
        <v>0</v>
      </c>
      <c r="BI139" t="n">
        <v>0</v>
      </c>
      <c r="BJ139" t="n">
        <v>0</v>
      </c>
      <c r="BK139" t="n">
        <v>0</v>
      </c>
      <c r="BL139" t="n">
        <v>0</v>
      </c>
      <c r="BM139" t="n">
        <v>0</v>
      </c>
      <c r="BN139" t="n">
        <v>0</v>
      </c>
      <c r="BO139" t="n">
        <v>0</v>
      </c>
      <c r="BP139" t="n">
        <v>0</v>
      </c>
      <c r="BQ139" t="n">
        <v>0</v>
      </c>
      <c r="BR139" t="n">
        <v>0</v>
      </c>
      <c r="BS139" t="n">
        <v>0</v>
      </c>
      <c r="BT139" t="n">
        <v>0</v>
      </c>
      <c r="BU139" t="n">
        <v>0</v>
      </c>
      <c r="BV139" t="n">
        <v>0</v>
      </c>
      <c r="BW139" t="n">
        <v>0</v>
      </c>
      <c r="CV139" t="n">
        <v>0</v>
      </c>
      <c r="CW139" t="n">
        <v>0</v>
      </c>
      <c r="CX139">
        <f>ROUND(Y139*Source!I290,7)</f>
        <v/>
      </c>
      <c r="CY139">
        <f>AA139</f>
        <v/>
      </c>
      <c r="CZ139">
        <f>AE139</f>
        <v/>
      </c>
      <c r="DA139">
        <f>AI139</f>
        <v/>
      </c>
      <c r="DB139">
        <f>ROUND(ROUND(AT139*CZ139,2),2)</f>
        <v/>
      </c>
      <c r="DC139">
        <f>ROUND(ROUND(AT139*AG139,2),2)</f>
        <v/>
      </c>
      <c r="DD139" t="inlineStr"/>
      <c r="DE139" t="inlineStr"/>
      <c r="DF139">
        <f>ROUND(ROUND(AE139*AI139,0)*CX139,0)</f>
        <v/>
      </c>
      <c r="DG139">
        <f>ROUND(ROUND(AF139,0)*CX139,0)</f>
        <v/>
      </c>
      <c r="DH139">
        <f>ROUND(ROUND(AG139,0)*CX139,0)</f>
        <v/>
      </c>
      <c r="DI139">
        <f>ROUND(ROUND(AH139,0)*CX139,0)</f>
        <v/>
      </c>
      <c r="DJ139">
        <f>DF139</f>
        <v/>
      </c>
      <c r="DK139" t="n">
        <v>0</v>
      </c>
      <c r="DL139" t="inlineStr"/>
      <c r="DM139" t="n">
        <v>0</v>
      </c>
      <c r="DN139" t="inlineStr"/>
      <c r="DO139" t="n">
        <v>0</v>
      </c>
    </row>
    <row r="140">
      <c r="A140">
        <f>ROW(Source!A290)</f>
        <v/>
      </c>
      <c r="B140" t="n">
        <v>78869116</v>
      </c>
      <c r="C140" t="n">
        <v>78869926</v>
      </c>
      <c r="D140" t="n">
        <v>29169828</v>
      </c>
      <c r="E140" t="n">
        <v>1</v>
      </c>
      <c r="F140" t="n">
        <v>1</v>
      </c>
      <c r="G140" t="n">
        <v>1</v>
      </c>
      <c r="H140" t="n">
        <v>3</v>
      </c>
      <c r="I140" t="inlineStr">
        <is>
          <t>509-6744</t>
        </is>
      </c>
      <c r="J140" t="inlineStr">
        <is>
          <t>ТССЦ Московской обл., 509-6744, приказ Минстроя России №675/пр от 28.02.2017 № 258/пр</t>
        </is>
      </c>
      <c r="K140" t="inlineStr">
        <is>
          <t>Лампы люминесцентные компактные энергосберегающие с цоколем Е27 мощностью 55 Вт</t>
        </is>
      </c>
      <c r="L140" t="n">
        <v>1354</v>
      </c>
      <c r="N140" t="n">
        <v>1010</v>
      </c>
      <c r="O140" t="inlineStr">
        <is>
          <t>шт.</t>
        </is>
      </c>
      <c r="P140" t="inlineStr">
        <is>
          <t>шт.</t>
        </is>
      </c>
      <c r="Q140" t="n">
        <v>1</v>
      </c>
      <c r="W140" t="n">
        <v>0</v>
      </c>
      <c r="X140" t="n">
        <v>-228955380</v>
      </c>
      <c r="Y140">
        <f>AT140</f>
        <v/>
      </c>
      <c r="AA140" t="n">
        <v>237.77</v>
      </c>
      <c r="AB140" t="n">
        <v>0</v>
      </c>
      <c r="AC140" t="n">
        <v>0</v>
      </c>
      <c r="AD140" t="n">
        <v>0</v>
      </c>
      <c r="AE140" t="n">
        <v>140.69</v>
      </c>
      <c r="AF140" t="n">
        <v>0</v>
      </c>
      <c r="AG140" t="n">
        <v>0</v>
      </c>
      <c r="AH140" t="n">
        <v>0</v>
      </c>
      <c r="AI140" t="n">
        <v>1.69</v>
      </c>
      <c r="AJ140" t="n">
        <v>1</v>
      </c>
      <c r="AK140" t="n">
        <v>1</v>
      </c>
      <c r="AL140" t="n">
        <v>1</v>
      </c>
      <c r="AM140" t="n">
        <v>0</v>
      </c>
      <c r="AN140" t="n">
        <v>0</v>
      </c>
      <c r="AO140" t="n">
        <v>0</v>
      </c>
      <c r="AP140" t="n">
        <v>1</v>
      </c>
      <c r="AQ140" t="n">
        <v>0</v>
      </c>
      <c r="AR140" t="n">
        <v>0</v>
      </c>
      <c r="AS140" t="inlineStr"/>
      <c r="AT140" t="n">
        <v>100</v>
      </c>
      <c r="AU140" t="inlineStr"/>
      <c r="AV140" t="n">
        <v>0</v>
      </c>
      <c r="AW140" t="n">
        <v>1</v>
      </c>
      <c r="AX140" t="n">
        <v>-1</v>
      </c>
      <c r="AY140" t="n">
        <v>0</v>
      </c>
      <c r="AZ140" t="n">
        <v>0</v>
      </c>
      <c r="BA140" t="inlineStr"/>
      <c r="BB140" t="n">
        <v>0</v>
      </c>
      <c r="BC140" t="n">
        <v>0</v>
      </c>
      <c r="BD140" t="n">
        <v>0</v>
      </c>
      <c r="BE140" t="n">
        <v>0</v>
      </c>
      <c r="BF140" t="n">
        <v>0</v>
      </c>
      <c r="BG140" t="n">
        <v>0</v>
      </c>
      <c r="BH140" t="n">
        <v>0</v>
      </c>
      <c r="BI140" t="n">
        <v>0</v>
      </c>
      <c r="BJ140" t="n">
        <v>0</v>
      </c>
      <c r="BK140" t="n">
        <v>0</v>
      </c>
      <c r="BL140" t="n">
        <v>0</v>
      </c>
      <c r="BM140" t="n">
        <v>0</v>
      </c>
      <c r="BN140" t="n">
        <v>0</v>
      </c>
      <c r="BO140" t="n">
        <v>0</v>
      </c>
      <c r="BP140" t="n">
        <v>0</v>
      </c>
      <c r="BQ140" t="n">
        <v>0</v>
      </c>
      <c r="BR140" t="n">
        <v>0</v>
      </c>
      <c r="BS140" t="n">
        <v>0</v>
      </c>
      <c r="BT140" t="n">
        <v>0</v>
      </c>
      <c r="BU140" t="n">
        <v>0</v>
      </c>
      <c r="BV140" t="n">
        <v>0</v>
      </c>
      <c r="BW140" t="n">
        <v>0</v>
      </c>
      <c r="CV140" t="n">
        <v>0</v>
      </c>
      <c r="CW140" t="n">
        <v>0</v>
      </c>
      <c r="CX140">
        <f>ROUND(Y140*Source!I290,7)</f>
        <v/>
      </c>
      <c r="CY140">
        <f>AA140</f>
        <v/>
      </c>
      <c r="CZ140">
        <f>AE140</f>
        <v/>
      </c>
      <c r="DA140">
        <f>AI140</f>
        <v/>
      </c>
      <c r="DB140">
        <f>ROUND(ROUND(AT140*CZ140,2),2)</f>
        <v/>
      </c>
      <c r="DC140">
        <f>ROUND(ROUND(AT140*AG140,2),2)</f>
        <v/>
      </c>
      <c r="DD140" t="inlineStr"/>
      <c r="DE140" t="inlineStr"/>
      <c r="DF140">
        <f>ROUND(ROUND(AE140*AI140,0)*CX140,0)</f>
        <v/>
      </c>
      <c r="DG140">
        <f>ROUND(ROUND(AF140,0)*CX140,0)</f>
        <v/>
      </c>
      <c r="DH140">
        <f>ROUND(ROUND(AG140,0)*CX140,0)</f>
        <v/>
      </c>
      <c r="DI140">
        <f>ROUND(ROUND(AH140,0)*CX140,0)</f>
        <v/>
      </c>
      <c r="DJ140">
        <f>DF140</f>
        <v/>
      </c>
      <c r="DK140" t="n">
        <v>0</v>
      </c>
      <c r="DL140" t="inlineStr"/>
      <c r="DM140" t="n">
        <v>0</v>
      </c>
      <c r="DN140" t="inlineStr"/>
      <c r="DO140" t="n">
        <v>0</v>
      </c>
    </row>
    <row r="141">
      <c r="A141">
        <f>ROW(Source!A292)</f>
        <v/>
      </c>
      <c r="B141" t="n">
        <v>78869116</v>
      </c>
      <c r="C141" t="n">
        <v>78869933</v>
      </c>
      <c r="D141" t="n">
        <v>18409850</v>
      </c>
      <c r="E141" t="n">
        <v>1</v>
      </c>
      <c r="F141" t="n">
        <v>1</v>
      </c>
      <c r="G141" t="n">
        <v>1</v>
      </c>
      <c r="H141" t="n">
        <v>1</v>
      </c>
      <c r="I141" t="inlineStr">
        <is>
          <t>1-1035-90</t>
        </is>
      </c>
      <c r="J141" t="inlineStr"/>
      <c r="K141" t="inlineStr">
        <is>
          <t>Рабочий строитель среднего разряда 3,5</t>
        </is>
      </c>
      <c r="L141" t="n">
        <v>1369</v>
      </c>
      <c r="N141" t="n">
        <v>1013</v>
      </c>
      <c r="O141" t="inlineStr">
        <is>
          <t>чел.-ч</t>
        </is>
      </c>
      <c r="P141" t="inlineStr">
        <is>
          <t>чел.-ч</t>
        </is>
      </c>
      <c r="Q141" t="n">
        <v>1</v>
      </c>
      <c r="W141" t="n">
        <v>0</v>
      </c>
      <c r="X141" t="n">
        <v>855544366</v>
      </c>
      <c r="Y141">
        <f>AT141</f>
        <v/>
      </c>
      <c r="AA141" t="n">
        <v>0</v>
      </c>
      <c r="AB141" t="n">
        <v>0</v>
      </c>
      <c r="AC141" t="n">
        <v>0</v>
      </c>
      <c r="AD141" t="n">
        <v>9.07</v>
      </c>
      <c r="AE141" t="n">
        <v>0</v>
      </c>
      <c r="AF141" t="n">
        <v>0</v>
      </c>
      <c r="AG141" t="n">
        <v>0</v>
      </c>
      <c r="AH141" t="n">
        <v>9.07</v>
      </c>
      <c r="AI141" t="n">
        <v>1</v>
      </c>
      <c r="AJ141" t="n">
        <v>1</v>
      </c>
      <c r="AK141" t="n">
        <v>1</v>
      </c>
      <c r="AL141" t="n">
        <v>1</v>
      </c>
      <c r="AM141" t="n">
        <v>-2</v>
      </c>
      <c r="AN141" t="n">
        <v>0</v>
      </c>
      <c r="AO141" t="n">
        <v>1</v>
      </c>
      <c r="AP141" t="n">
        <v>1</v>
      </c>
      <c r="AQ141" t="n">
        <v>0</v>
      </c>
      <c r="AR141" t="n">
        <v>0</v>
      </c>
      <c r="AS141" t="inlineStr"/>
      <c r="AT141" t="n">
        <v>81</v>
      </c>
      <c r="AU141" t="inlineStr"/>
      <c r="AV141" t="n">
        <v>1</v>
      </c>
      <c r="AW141" t="n">
        <v>2</v>
      </c>
      <c r="AX141" t="n">
        <v>78869942</v>
      </c>
      <c r="AY141" t="n">
        <v>1</v>
      </c>
      <c r="AZ141" t="n">
        <v>0</v>
      </c>
      <c r="BA141" t="n">
        <v>132</v>
      </c>
      <c r="BB141" t="n">
        <v>0</v>
      </c>
      <c r="BC141" t="n">
        <v>0</v>
      </c>
      <c r="BD141" t="n">
        <v>0</v>
      </c>
      <c r="BE141" t="n">
        <v>0</v>
      </c>
      <c r="BF141" t="n">
        <v>0</v>
      </c>
      <c r="BG141" t="n">
        <v>0</v>
      </c>
      <c r="BH141" t="n">
        <v>0</v>
      </c>
      <c r="BI141" t="n">
        <v>0</v>
      </c>
      <c r="BJ141" t="n">
        <v>0</v>
      </c>
      <c r="BK141" t="n">
        <v>0</v>
      </c>
      <c r="BL141" t="n">
        <v>0</v>
      </c>
      <c r="BM141" t="n">
        <v>0</v>
      </c>
      <c r="BN141" t="n">
        <v>0</v>
      </c>
      <c r="BO141" t="n">
        <v>0</v>
      </c>
      <c r="BP141" t="n">
        <v>0</v>
      </c>
      <c r="BQ141" t="n">
        <v>0</v>
      </c>
      <c r="BR141" t="n">
        <v>0</v>
      </c>
      <c r="BS141" t="n">
        <v>0</v>
      </c>
      <c r="BT141" t="n">
        <v>0</v>
      </c>
      <c r="BU141" t="n">
        <v>0</v>
      </c>
      <c r="BV141" t="n">
        <v>0</v>
      </c>
      <c r="BW141" t="n">
        <v>0</v>
      </c>
      <c r="CU141">
        <f>ROUND(AT141*Source!I292*AH141*AL141,0)</f>
        <v/>
      </c>
      <c r="CV141">
        <f>ROUND(Y141*Source!I292,7)</f>
        <v/>
      </c>
      <c r="CW141" t="n">
        <v>0</v>
      </c>
      <c r="CX141">
        <f>ROUND(Y141*Source!I292,7)</f>
        <v/>
      </c>
      <c r="CY141">
        <f>AD141</f>
        <v/>
      </c>
      <c r="CZ141">
        <f>AH141</f>
        <v/>
      </c>
      <c r="DA141">
        <f>AL141</f>
        <v/>
      </c>
      <c r="DB141">
        <f>ROUND(ROUND(AT141*CZ141,2),2)</f>
        <v/>
      </c>
      <c r="DC141">
        <f>ROUND(ROUND(AT141*AG141,2),2)</f>
        <v/>
      </c>
      <c r="DD141" t="inlineStr"/>
      <c r="DE141" t="inlineStr"/>
      <c r="DF141">
        <f>ROUND(ROUND(AE141,0)*CX141,0)</f>
        <v/>
      </c>
      <c r="DG141">
        <f>ROUND(ROUND(AF141,0)*CX141,0)</f>
        <v/>
      </c>
      <c r="DH141">
        <f>ROUND(ROUND(AG141,0)*CX141,0)</f>
        <v/>
      </c>
      <c r="DI141">
        <f>ROUND(ROUND(AH141,0)*CX141,0)</f>
        <v/>
      </c>
      <c r="DJ141">
        <f>DI141</f>
        <v/>
      </c>
      <c r="DK141" t="n">
        <v>0</v>
      </c>
      <c r="DL141" t="inlineStr"/>
      <c r="DM141" t="n">
        <v>0</v>
      </c>
      <c r="DN141" t="inlineStr"/>
      <c r="DO141" t="n">
        <v>0</v>
      </c>
    </row>
    <row r="142">
      <c r="A142">
        <f>ROW(Source!A292)</f>
        <v/>
      </c>
      <c r="B142" t="n">
        <v>78869116</v>
      </c>
      <c r="C142" t="n">
        <v>78869933</v>
      </c>
      <c r="D142" t="n">
        <v>29174913</v>
      </c>
      <c r="E142" t="n">
        <v>1</v>
      </c>
      <c r="F142" t="n">
        <v>1</v>
      </c>
      <c r="G142" t="n">
        <v>1</v>
      </c>
      <c r="H142" t="n">
        <v>2</v>
      </c>
      <c r="I142" t="inlineStr">
        <is>
          <t>400001</t>
        </is>
      </c>
      <c r="J142" t="inlineStr">
        <is>
          <t>ТСЭМ Московской обл., 400001, приказ Минстроя России №675/пр от 28.02.2017 № 264/пр</t>
        </is>
      </c>
      <c r="K142" t="inlineStr">
        <is>
          <t>Автомобили бортовые, грузоподъемность до 5 т</t>
        </is>
      </c>
      <c r="L142" t="n">
        <v>1368</v>
      </c>
      <c r="N142" t="n">
        <v>1011</v>
      </c>
      <c r="O142" t="inlineStr">
        <is>
          <t>маш.-ч</t>
        </is>
      </c>
      <c r="P142" t="inlineStr">
        <is>
          <t>маш.-ч</t>
        </is>
      </c>
      <c r="Q142" t="n">
        <v>1</v>
      </c>
      <c r="W142" t="n">
        <v>0</v>
      </c>
      <c r="X142" t="n">
        <v>1230759911</v>
      </c>
      <c r="Y142">
        <f>AT142</f>
        <v/>
      </c>
      <c r="AA142" t="n">
        <v>0</v>
      </c>
      <c r="AB142" t="n">
        <v>2177.51</v>
      </c>
      <c r="AC142" t="n">
        <v>606.1</v>
      </c>
      <c r="AD142" t="n">
        <v>0</v>
      </c>
      <c r="AE142" t="n">
        <v>0</v>
      </c>
      <c r="AF142" t="n">
        <v>87.17</v>
      </c>
      <c r="AG142" t="n">
        <v>11.6</v>
      </c>
      <c r="AH142" t="n">
        <v>0</v>
      </c>
      <c r="AI142" t="n">
        <v>1</v>
      </c>
      <c r="AJ142" t="n">
        <v>24.98</v>
      </c>
      <c r="AK142" t="n">
        <v>52.25</v>
      </c>
      <c r="AL142" t="n">
        <v>1</v>
      </c>
      <c r="AM142" t="n">
        <v>2</v>
      </c>
      <c r="AN142" t="n">
        <v>0</v>
      </c>
      <c r="AO142" t="n">
        <v>1</v>
      </c>
      <c r="AP142" t="n">
        <v>1</v>
      </c>
      <c r="AQ142" t="n">
        <v>0</v>
      </c>
      <c r="AR142" t="n">
        <v>0</v>
      </c>
      <c r="AS142" t="inlineStr"/>
      <c r="AT142" t="n">
        <v>0.05</v>
      </c>
      <c r="AU142" t="inlineStr"/>
      <c r="AV142" t="n">
        <v>0</v>
      </c>
      <c r="AW142" t="n">
        <v>2</v>
      </c>
      <c r="AX142" t="n">
        <v>78869943</v>
      </c>
      <c r="AY142" t="n">
        <v>1</v>
      </c>
      <c r="AZ142" t="n">
        <v>0</v>
      </c>
      <c r="BA142" t="n">
        <v>133</v>
      </c>
      <c r="BB142" t="n">
        <v>0</v>
      </c>
      <c r="BC142" t="n">
        <v>0</v>
      </c>
      <c r="BD142" t="n">
        <v>0</v>
      </c>
      <c r="BE142" t="n">
        <v>0</v>
      </c>
      <c r="BF142" t="n">
        <v>0</v>
      </c>
      <c r="BG142" t="n">
        <v>0</v>
      </c>
      <c r="BH142" t="n">
        <v>0</v>
      </c>
      <c r="BI142" t="n">
        <v>0</v>
      </c>
      <c r="BJ142" t="n">
        <v>0</v>
      </c>
      <c r="BK142" t="n">
        <v>0</v>
      </c>
      <c r="BL142" t="n">
        <v>0</v>
      </c>
      <c r="BM142" t="n">
        <v>0</v>
      </c>
      <c r="BN142" t="n">
        <v>0</v>
      </c>
      <c r="BO142" t="n">
        <v>0</v>
      </c>
      <c r="BP142" t="n">
        <v>0</v>
      </c>
      <c r="BQ142" t="n">
        <v>0</v>
      </c>
      <c r="BR142" t="n">
        <v>0</v>
      </c>
      <c r="BS142" t="n">
        <v>0</v>
      </c>
      <c r="BT142" t="n">
        <v>0</v>
      </c>
      <c r="BU142" t="n">
        <v>0</v>
      </c>
      <c r="BV142" t="n">
        <v>0</v>
      </c>
      <c r="BW142" t="n">
        <v>0</v>
      </c>
      <c r="CV142" t="n">
        <v>0</v>
      </c>
      <c r="CW142">
        <f>ROUND(Y142*Source!I292*DO142,7)</f>
        <v/>
      </c>
      <c r="CX142">
        <f>ROUND(Y142*Source!I292,7)</f>
        <v/>
      </c>
      <c r="CY142">
        <f>AB142</f>
        <v/>
      </c>
      <c r="CZ142">
        <f>AF142</f>
        <v/>
      </c>
      <c r="DA142">
        <f>AJ142</f>
        <v/>
      </c>
      <c r="DB142">
        <f>ROUND(ROUND(AT142*CZ142,2),2)</f>
        <v/>
      </c>
      <c r="DC142">
        <f>ROUND(ROUND(AT142*AG142,2),2)</f>
        <v/>
      </c>
      <c r="DD142" t="inlineStr"/>
      <c r="DE142" t="inlineStr"/>
      <c r="DF142">
        <f>ROUND(ROUND(AE142,0)*CX142,0)</f>
        <v/>
      </c>
      <c r="DG142">
        <f>ROUND(ROUND(AF142*AJ142,0)*CX142,0)</f>
        <v/>
      </c>
      <c r="DH142">
        <f>ROUND(ROUND(AG142*AK142,0)*CX142,0)</f>
        <v/>
      </c>
      <c r="DI142">
        <f>ROUND(ROUND(AH142,0)*CX142,0)</f>
        <v/>
      </c>
      <c r="DJ142">
        <f>DG142</f>
        <v/>
      </c>
      <c r="DK142" t="n">
        <v>0</v>
      </c>
      <c r="DL142" t="inlineStr"/>
      <c r="DM142" t="n">
        <v>0</v>
      </c>
      <c r="DN142" t="inlineStr"/>
      <c r="DO142" t="n">
        <v>0</v>
      </c>
    </row>
    <row r="143">
      <c r="A143">
        <f>ROW(Source!A292)</f>
        <v/>
      </c>
      <c r="B143" t="n">
        <v>78869116</v>
      </c>
      <c r="C143" t="n">
        <v>78869933</v>
      </c>
      <c r="D143" t="n">
        <v>29110398</v>
      </c>
      <c r="E143" t="n">
        <v>1</v>
      </c>
      <c r="F143" t="n">
        <v>1</v>
      </c>
      <c r="G143" t="n">
        <v>1</v>
      </c>
      <c r="H143" t="n">
        <v>3</v>
      </c>
      <c r="I143" t="inlineStr">
        <is>
          <t>101-0388</t>
        </is>
      </c>
      <c r="J143" t="inlineStr">
        <is>
          <t>ТССЦ Московской обл., 101-0388, приказ Минстроя России №675/пр от 28.02.2017 № 254/пр</t>
        </is>
      </c>
      <c r="K143" t="inlineStr">
        <is>
          <t>Краски масляные земляные марки МА-0115 мумия, сурик железный</t>
        </is>
      </c>
      <c r="L143" t="n">
        <v>1348</v>
      </c>
      <c r="N143" t="n">
        <v>1009</v>
      </c>
      <c r="O143" t="inlineStr">
        <is>
          <t>т</t>
        </is>
      </c>
      <c r="P143" t="inlineStr">
        <is>
          <t>т</t>
        </is>
      </c>
      <c r="Q143" t="n">
        <v>1000</v>
      </c>
      <c r="W143" t="n">
        <v>0</v>
      </c>
      <c r="X143" t="n">
        <v>1625292450</v>
      </c>
      <c r="Y143">
        <f>AT143</f>
        <v/>
      </c>
      <c r="AA143" t="n">
        <v>76804.47</v>
      </c>
      <c r="AB143" t="n">
        <v>0</v>
      </c>
      <c r="AC143" t="n">
        <v>0</v>
      </c>
      <c r="AD143" t="n">
        <v>0</v>
      </c>
      <c r="AE143" t="n">
        <v>15118.99</v>
      </c>
      <c r="AF143" t="n">
        <v>0</v>
      </c>
      <c r="AG143" t="n">
        <v>0</v>
      </c>
      <c r="AH143" t="n">
        <v>0</v>
      </c>
      <c r="AI143" t="n">
        <v>5.08</v>
      </c>
      <c r="AJ143" t="n">
        <v>1</v>
      </c>
      <c r="AK143" t="n">
        <v>1</v>
      </c>
      <c r="AL143" t="n">
        <v>1</v>
      </c>
      <c r="AM143" t="n">
        <v>2</v>
      </c>
      <c r="AN143" t="n">
        <v>0</v>
      </c>
      <c r="AO143" t="n">
        <v>1</v>
      </c>
      <c r="AP143" t="n">
        <v>1</v>
      </c>
      <c r="AQ143" t="n">
        <v>0</v>
      </c>
      <c r="AR143" t="n">
        <v>0</v>
      </c>
      <c r="AS143" t="inlineStr"/>
      <c r="AT143" t="n">
        <v>0.0014</v>
      </c>
      <c r="AU143" t="inlineStr"/>
      <c r="AV143" t="n">
        <v>0</v>
      </c>
      <c r="AW143" t="n">
        <v>2</v>
      </c>
      <c r="AX143" t="n">
        <v>78869944</v>
      </c>
      <c r="AY143" t="n">
        <v>1</v>
      </c>
      <c r="AZ143" t="n">
        <v>0</v>
      </c>
      <c r="BA143" t="n">
        <v>134</v>
      </c>
      <c r="BB143" t="n">
        <v>0</v>
      </c>
      <c r="BC143" t="n">
        <v>0</v>
      </c>
      <c r="BD143" t="n">
        <v>0</v>
      </c>
      <c r="BE143" t="n">
        <v>0</v>
      </c>
      <c r="BF143" t="n">
        <v>0</v>
      </c>
      <c r="BG143" t="n">
        <v>0</v>
      </c>
      <c r="BH143" t="n">
        <v>0</v>
      </c>
      <c r="BI143" t="n">
        <v>0</v>
      </c>
      <c r="BJ143" t="n">
        <v>0</v>
      </c>
      <c r="BK143" t="n">
        <v>0</v>
      </c>
      <c r="BL143" t="n">
        <v>0</v>
      </c>
      <c r="BM143" t="n">
        <v>0</v>
      </c>
      <c r="BN143" t="n">
        <v>0</v>
      </c>
      <c r="BO143" t="n">
        <v>0</v>
      </c>
      <c r="BP143" t="n">
        <v>0</v>
      </c>
      <c r="BQ143" t="n">
        <v>0</v>
      </c>
      <c r="BR143" t="n">
        <v>0</v>
      </c>
      <c r="BS143" t="n">
        <v>0</v>
      </c>
      <c r="BT143" t="n">
        <v>0</v>
      </c>
      <c r="BU143" t="n">
        <v>0</v>
      </c>
      <c r="BV143" t="n">
        <v>0</v>
      </c>
      <c r="BW143" t="n">
        <v>0</v>
      </c>
      <c r="CV143" t="n">
        <v>0</v>
      </c>
      <c r="CW143" t="n">
        <v>0</v>
      </c>
      <c r="CX143">
        <f>ROUND(Y143*Source!I292,7)</f>
        <v/>
      </c>
      <c r="CY143">
        <f>AA143</f>
        <v/>
      </c>
      <c r="CZ143">
        <f>AE143</f>
        <v/>
      </c>
      <c r="DA143">
        <f>AI143</f>
        <v/>
      </c>
      <c r="DB143">
        <f>ROUND(ROUND(AT143*CZ143,2),2)</f>
        <v/>
      </c>
      <c r="DC143">
        <f>ROUND(ROUND(AT143*AG143,2),2)</f>
        <v/>
      </c>
      <c r="DD143" t="inlineStr"/>
      <c r="DE143" t="inlineStr"/>
      <c r="DF143">
        <f>ROUND(ROUND(AE143*AI143,0)*CX143,0)</f>
        <v/>
      </c>
      <c r="DG143">
        <f>ROUND(ROUND(AF143,0)*CX143,0)</f>
        <v/>
      </c>
      <c r="DH143">
        <f>ROUND(ROUND(AG143,0)*CX143,0)</f>
        <v/>
      </c>
      <c r="DI143">
        <f>ROUND(ROUND(AH143,0)*CX143,0)</f>
        <v/>
      </c>
      <c r="DJ143">
        <f>DF143</f>
        <v/>
      </c>
      <c r="DK143" t="n">
        <v>0</v>
      </c>
      <c r="DL143" t="inlineStr"/>
      <c r="DM143" t="n">
        <v>0</v>
      </c>
      <c r="DN143" t="inlineStr"/>
      <c r="DO143" t="n">
        <v>0</v>
      </c>
    </row>
    <row r="144">
      <c r="A144">
        <f>ROW(Source!A292)</f>
        <v/>
      </c>
      <c r="B144" t="n">
        <v>78869116</v>
      </c>
      <c r="C144" t="n">
        <v>78869933</v>
      </c>
      <c r="D144" t="n">
        <v>29110573</v>
      </c>
      <c r="E144" t="n">
        <v>1</v>
      </c>
      <c r="F144" t="n">
        <v>1</v>
      </c>
      <c r="G144" t="n">
        <v>1</v>
      </c>
      <c r="H144" t="n">
        <v>3</v>
      </c>
      <c r="I144" t="inlineStr">
        <is>
          <t>101-0628</t>
        </is>
      </c>
      <c r="J144" t="inlineStr">
        <is>
          <t>ТССЦ Московской обл., 101-0628, приказ Минстроя России №675/пр от 28.02.2017 № 254/пр</t>
        </is>
      </c>
      <c r="K144" t="inlineStr">
        <is>
          <t>Олифа комбинированная, марки К-3</t>
        </is>
      </c>
      <c r="L144" t="n">
        <v>1348</v>
      </c>
      <c r="N144" t="n">
        <v>1009</v>
      </c>
      <c r="O144" t="inlineStr">
        <is>
          <t>т</t>
        </is>
      </c>
      <c r="P144" t="inlineStr">
        <is>
          <t>т</t>
        </is>
      </c>
      <c r="Q144" t="n">
        <v>1000</v>
      </c>
      <c r="W144" t="n">
        <v>0</v>
      </c>
      <c r="X144" t="n">
        <v>24062879</v>
      </c>
      <c r="Y144">
        <f>AT144</f>
        <v/>
      </c>
      <c r="AA144" t="n">
        <v>87631.5</v>
      </c>
      <c r="AB144" t="n">
        <v>0</v>
      </c>
      <c r="AC144" t="n">
        <v>0</v>
      </c>
      <c r="AD144" t="n">
        <v>0</v>
      </c>
      <c r="AE144" t="n">
        <v>16950</v>
      </c>
      <c r="AF144" t="n">
        <v>0</v>
      </c>
      <c r="AG144" t="n">
        <v>0</v>
      </c>
      <c r="AH144" t="n">
        <v>0</v>
      </c>
      <c r="AI144" t="n">
        <v>5.17</v>
      </c>
      <c r="AJ144" t="n">
        <v>1</v>
      </c>
      <c r="AK144" t="n">
        <v>1</v>
      </c>
      <c r="AL144" t="n">
        <v>1</v>
      </c>
      <c r="AM144" t="n">
        <v>2</v>
      </c>
      <c r="AN144" t="n">
        <v>0</v>
      </c>
      <c r="AO144" t="n">
        <v>1</v>
      </c>
      <c r="AP144" t="n">
        <v>1</v>
      </c>
      <c r="AQ144" t="n">
        <v>0</v>
      </c>
      <c r="AR144" t="n">
        <v>0</v>
      </c>
      <c r="AS144" t="inlineStr"/>
      <c r="AT144" t="n">
        <v>0.0007</v>
      </c>
      <c r="AU144" t="inlineStr"/>
      <c r="AV144" t="n">
        <v>0</v>
      </c>
      <c r="AW144" t="n">
        <v>2</v>
      </c>
      <c r="AX144" t="n">
        <v>78869945</v>
      </c>
      <c r="AY144" t="n">
        <v>1</v>
      </c>
      <c r="AZ144" t="n">
        <v>0</v>
      </c>
      <c r="BA144" t="n">
        <v>135</v>
      </c>
      <c r="BB144" t="n">
        <v>0</v>
      </c>
      <c r="BC144" t="n">
        <v>0</v>
      </c>
      <c r="BD144" t="n">
        <v>0</v>
      </c>
      <c r="BE144" t="n">
        <v>0</v>
      </c>
      <c r="BF144" t="n">
        <v>0</v>
      </c>
      <c r="BG144" t="n">
        <v>0</v>
      </c>
      <c r="BH144" t="n">
        <v>0</v>
      </c>
      <c r="BI144" t="n">
        <v>0</v>
      </c>
      <c r="BJ144" t="n">
        <v>0</v>
      </c>
      <c r="BK144" t="n">
        <v>0</v>
      </c>
      <c r="BL144" t="n">
        <v>0</v>
      </c>
      <c r="BM144" t="n">
        <v>0</v>
      </c>
      <c r="BN144" t="n">
        <v>0</v>
      </c>
      <c r="BO144" t="n">
        <v>0</v>
      </c>
      <c r="BP144" t="n">
        <v>0</v>
      </c>
      <c r="BQ144" t="n">
        <v>0</v>
      </c>
      <c r="BR144" t="n">
        <v>0</v>
      </c>
      <c r="BS144" t="n">
        <v>0</v>
      </c>
      <c r="BT144" t="n">
        <v>0</v>
      </c>
      <c r="BU144" t="n">
        <v>0</v>
      </c>
      <c r="BV144" t="n">
        <v>0</v>
      </c>
      <c r="BW144" t="n">
        <v>0</v>
      </c>
      <c r="CV144" t="n">
        <v>0</v>
      </c>
      <c r="CW144" t="n">
        <v>0</v>
      </c>
      <c r="CX144">
        <f>ROUND(Y144*Source!I292,7)</f>
        <v/>
      </c>
      <c r="CY144">
        <f>AA144</f>
        <v/>
      </c>
      <c r="CZ144">
        <f>AE144</f>
        <v/>
      </c>
      <c r="DA144">
        <f>AI144</f>
        <v/>
      </c>
      <c r="DB144">
        <f>ROUND(ROUND(AT144*CZ144,2),2)</f>
        <v/>
      </c>
      <c r="DC144">
        <f>ROUND(ROUND(AT144*AG144,2),2)</f>
        <v/>
      </c>
      <c r="DD144" t="inlineStr"/>
      <c r="DE144" t="inlineStr"/>
      <c r="DF144">
        <f>ROUND(ROUND(AE144*AI144,0)*CX144,0)</f>
        <v/>
      </c>
      <c r="DG144">
        <f>ROUND(ROUND(AF144,0)*CX144,0)</f>
        <v/>
      </c>
      <c r="DH144">
        <f>ROUND(ROUND(AG144,0)*CX144,0)</f>
        <v/>
      </c>
      <c r="DI144">
        <f>ROUND(ROUND(AH144,0)*CX144,0)</f>
        <v/>
      </c>
      <c r="DJ144">
        <f>DF144</f>
        <v/>
      </c>
      <c r="DK144" t="n">
        <v>0</v>
      </c>
      <c r="DL144" t="inlineStr"/>
      <c r="DM144" t="n">
        <v>0</v>
      </c>
      <c r="DN144" t="inlineStr"/>
      <c r="DO144" t="n">
        <v>0</v>
      </c>
    </row>
    <row r="145">
      <c r="A145">
        <f>ROW(Source!A292)</f>
        <v/>
      </c>
      <c r="B145" t="n">
        <v>78869116</v>
      </c>
      <c r="C145" t="n">
        <v>78869933</v>
      </c>
      <c r="D145" t="n">
        <v>29107963</v>
      </c>
      <c r="E145" t="n">
        <v>1</v>
      </c>
      <c r="F145" t="n">
        <v>1</v>
      </c>
      <c r="G145" t="n">
        <v>1</v>
      </c>
      <c r="H145" t="n">
        <v>3</v>
      </c>
      <c r="I145" t="inlineStr">
        <is>
          <t>101-1669</t>
        </is>
      </c>
      <c r="J145" t="inlineStr">
        <is>
          <t>ТССЦ Московской обл., 101-1669, приказ Минстроя России №675/пр от 28.02.2017 № 254/пр</t>
        </is>
      </c>
      <c r="K145" t="inlineStr">
        <is>
          <t>Очес льняной</t>
        </is>
      </c>
      <c r="L145" t="n">
        <v>1346</v>
      </c>
      <c r="N145" t="n">
        <v>1009</v>
      </c>
      <c r="O145" t="inlineStr">
        <is>
          <t>кг</t>
        </is>
      </c>
      <c r="P145" t="inlineStr">
        <is>
          <t>кг</t>
        </is>
      </c>
      <c r="Q145" t="n">
        <v>1</v>
      </c>
      <c r="W145" t="n">
        <v>0</v>
      </c>
      <c r="X145" t="n">
        <v>-2113933962</v>
      </c>
      <c r="Y145">
        <f>AT145</f>
        <v/>
      </c>
      <c r="AA145" t="n">
        <v>590.67</v>
      </c>
      <c r="AB145" t="n">
        <v>0</v>
      </c>
      <c r="AC145" t="n">
        <v>0</v>
      </c>
      <c r="AD145" t="n">
        <v>0</v>
      </c>
      <c r="AE145" t="n">
        <v>37.29</v>
      </c>
      <c r="AF145" t="n">
        <v>0</v>
      </c>
      <c r="AG145" t="n">
        <v>0</v>
      </c>
      <c r="AH145" t="n">
        <v>0</v>
      </c>
      <c r="AI145" t="n">
        <v>15.84</v>
      </c>
      <c r="AJ145" t="n">
        <v>1</v>
      </c>
      <c r="AK145" t="n">
        <v>1</v>
      </c>
      <c r="AL145" t="n">
        <v>1</v>
      </c>
      <c r="AM145" t="n">
        <v>2</v>
      </c>
      <c r="AN145" t="n">
        <v>0</v>
      </c>
      <c r="AO145" t="n">
        <v>1</v>
      </c>
      <c r="AP145" t="n">
        <v>1</v>
      </c>
      <c r="AQ145" t="n">
        <v>0</v>
      </c>
      <c r="AR145" t="n">
        <v>0</v>
      </c>
      <c r="AS145" t="inlineStr"/>
      <c r="AT145" t="n">
        <v>0.7</v>
      </c>
      <c r="AU145" t="inlineStr"/>
      <c r="AV145" t="n">
        <v>0</v>
      </c>
      <c r="AW145" t="n">
        <v>2</v>
      </c>
      <c r="AX145" t="n">
        <v>78869946</v>
      </c>
      <c r="AY145" t="n">
        <v>1</v>
      </c>
      <c r="AZ145" t="n">
        <v>0</v>
      </c>
      <c r="BA145" t="n">
        <v>136</v>
      </c>
      <c r="BB145" t="n">
        <v>0</v>
      </c>
      <c r="BC145" t="n">
        <v>0</v>
      </c>
      <c r="BD145" t="n">
        <v>0</v>
      </c>
      <c r="BE145" t="n">
        <v>0</v>
      </c>
      <c r="BF145" t="n">
        <v>0</v>
      </c>
      <c r="BG145" t="n">
        <v>0</v>
      </c>
      <c r="BH145" t="n">
        <v>0</v>
      </c>
      <c r="BI145" t="n">
        <v>0</v>
      </c>
      <c r="BJ145" t="n">
        <v>0</v>
      </c>
      <c r="BK145" t="n">
        <v>0</v>
      </c>
      <c r="BL145" t="n">
        <v>0</v>
      </c>
      <c r="BM145" t="n">
        <v>0</v>
      </c>
      <c r="BN145" t="n">
        <v>0</v>
      </c>
      <c r="BO145" t="n">
        <v>0</v>
      </c>
      <c r="BP145" t="n">
        <v>0</v>
      </c>
      <c r="BQ145" t="n">
        <v>0</v>
      </c>
      <c r="BR145" t="n">
        <v>0</v>
      </c>
      <c r="BS145" t="n">
        <v>0</v>
      </c>
      <c r="BT145" t="n">
        <v>0</v>
      </c>
      <c r="BU145" t="n">
        <v>0</v>
      </c>
      <c r="BV145" t="n">
        <v>0</v>
      </c>
      <c r="BW145" t="n">
        <v>0</v>
      </c>
      <c r="CV145" t="n">
        <v>0</v>
      </c>
      <c r="CW145" t="n">
        <v>0</v>
      </c>
      <c r="CX145">
        <f>ROUND(Y145*Source!I292,7)</f>
        <v/>
      </c>
      <c r="CY145">
        <f>AA145</f>
        <v/>
      </c>
      <c r="CZ145">
        <f>AE145</f>
        <v/>
      </c>
      <c r="DA145">
        <f>AI145</f>
        <v/>
      </c>
      <c r="DB145">
        <f>ROUND(ROUND(AT145*CZ145,2),2)</f>
        <v/>
      </c>
      <c r="DC145">
        <f>ROUND(ROUND(AT145*AG145,2),2)</f>
        <v/>
      </c>
      <c r="DD145" t="inlineStr"/>
      <c r="DE145" t="inlineStr"/>
      <c r="DF145">
        <f>ROUND(ROUND(AE145*AI145,0)*CX145,0)</f>
        <v/>
      </c>
      <c r="DG145">
        <f>ROUND(ROUND(AF145,0)*CX145,0)</f>
        <v/>
      </c>
      <c r="DH145">
        <f>ROUND(ROUND(AG145,0)*CX145,0)</f>
        <v/>
      </c>
      <c r="DI145">
        <f>ROUND(ROUND(AH145,0)*CX145,0)</f>
        <v/>
      </c>
      <c r="DJ145">
        <f>DF145</f>
        <v/>
      </c>
      <c r="DK145" t="n">
        <v>0</v>
      </c>
      <c r="DL145" t="inlineStr"/>
      <c r="DM145" t="n">
        <v>0</v>
      </c>
      <c r="DN145" t="inlineStr"/>
      <c r="DO145" t="n">
        <v>0</v>
      </c>
    </row>
    <row r="146">
      <c r="A146">
        <f>ROW(Source!A292)</f>
        <v/>
      </c>
      <c r="B146" t="n">
        <v>78869116</v>
      </c>
      <c r="C146" t="n">
        <v>78869933</v>
      </c>
      <c r="D146" t="n">
        <v>29143378</v>
      </c>
      <c r="E146" t="n">
        <v>1</v>
      </c>
      <c r="F146" t="n">
        <v>1</v>
      </c>
      <c r="G146" t="n">
        <v>1</v>
      </c>
      <c r="H146" t="n">
        <v>3</v>
      </c>
      <c r="I146" t="inlineStr">
        <is>
          <t>302-0062</t>
        </is>
      </c>
      <c r="J146" t="inlineStr">
        <is>
          <t>ТССЦ Московской обл., 302-0062, приказ Минстроя России №675/пр от 28.02.2017 № 256/пр</t>
        </is>
      </c>
      <c r="K146" t="inlineStr">
        <is>
          <t>Кран шаровый муфтовый Valtec для воды диаметром 15 мм, тип в/в</t>
        </is>
      </c>
      <c r="L146" t="n">
        <v>1354</v>
      </c>
      <c r="N146" t="n">
        <v>1010</v>
      </c>
      <c r="O146" t="inlineStr">
        <is>
          <t>шт.</t>
        </is>
      </c>
      <c r="P146" t="inlineStr">
        <is>
          <t>шт.</t>
        </is>
      </c>
      <c r="Q146" t="n">
        <v>1</v>
      </c>
      <c r="W146" t="n">
        <v>0</v>
      </c>
      <c r="X146" t="n">
        <v>-1687406522</v>
      </c>
      <c r="Y146">
        <f>AT146</f>
        <v/>
      </c>
      <c r="AA146" t="n">
        <v>384.3</v>
      </c>
      <c r="AB146" t="n">
        <v>0</v>
      </c>
      <c r="AC146" t="n">
        <v>0</v>
      </c>
      <c r="AD146" t="n">
        <v>0</v>
      </c>
      <c r="AE146" t="n">
        <v>28.53</v>
      </c>
      <c r="AF146" t="n">
        <v>0</v>
      </c>
      <c r="AG146" t="n">
        <v>0</v>
      </c>
      <c r="AH146" t="n">
        <v>0</v>
      </c>
      <c r="AI146" t="n">
        <v>13.47</v>
      </c>
      <c r="AJ146" t="n">
        <v>1</v>
      </c>
      <c r="AK146" t="n">
        <v>1</v>
      </c>
      <c r="AL146" t="n">
        <v>1</v>
      </c>
      <c r="AM146" t="n">
        <v>0</v>
      </c>
      <c r="AN146" t="n">
        <v>0</v>
      </c>
      <c r="AO146" t="n">
        <v>0</v>
      </c>
      <c r="AP146" t="n">
        <v>1</v>
      </c>
      <c r="AQ146" t="n">
        <v>0</v>
      </c>
      <c r="AR146" t="n">
        <v>0</v>
      </c>
      <c r="AS146" t="inlineStr"/>
      <c r="AT146" t="n">
        <v>100</v>
      </c>
      <c r="AU146" t="inlineStr"/>
      <c r="AV146" t="n">
        <v>0</v>
      </c>
      <c r="AW146" t="n">
        <v>1</v>
      </c>
      <c r="AX146" t="n">
        <v>-1</v>
      </c>
      <c r="AY146" t="n">
        <v>0</v>
      </c>
      <c r="AZ146" t="n">
        <v>0</v>
      </c>
      <c r="BA146" t="inlineStr"/>
      <c r="BB146" t="n">
        <v>0</v>
      </c>
      <c r="BC146" t="n">
        <v>0</v>
      </c>
      <c r="BD146" t="n">
        <v>0</v>
      </c>
      <c r="BE146" t="n">
        <v>0</v>
      </c>
      <c r="BF146" t="n">
        <v>0</v>
      </c>
      <c r="BG146" t="n">
        <v>0</v>
      </c>
      <c r="BH146" t="n">
        <v>0</v>
      </c>
      <c r="BI146" t="n">
        <v>0</v>
      </c>
      <c r="BJ146" t="n">
        <v>0</v>
      </c>
      <c r="BK146" t="n">
        <v>0</v>
      </c>
      <c r="BL146" t="n">
        <v>0</v>
      </c>
      <c r="BM146" t="n">
        <v>0</v>
      </c>
      <c r="BN146" t="n">
        <v>0</v>
      </c>
      <c r="BO146" t="n">
        <v>0</v>
      </c>
      <c r="BP146" t="n">
        <v>0</v>
      </c>
      <c r="BQ146" t="n">
        <v>0</v>
      </c>
      <c r="BR146" t="n">
        <v>0</v>
      </c>
      <c r="BS146" t="n">
        <v>0</v>
      </c>
      <c r="BT146" t="n">
        <v>0</v>
      </c>
      <c r="BU146" t="n">
        <v>0</v>
      </c>
      <c r="BV146" t="n">
        <v>0</v>
      </c>
      <c r="BW146" t="n">
        <v>0</v>
      </c>
      <c r="CV146" t="n">
        <v>0</v>
      </c>
      <c r="CW146" t="n">
        <v>0</v>
      </c>
      <c r="CX146">
        <f>ROUND(Y146*Source!I292,7)</f>
        <v/>
      </c>
      <c r="CY146">
        <f>AA146</f>
        <v/>
      </c>
      <c r="CZ146">
        <f>AE146</f>
        <v/>
      </c>
      <c r="DA146">
        <f>AI146</f>
        <v/>
      </c>
      <c r="DB146">
        <f>ROUND(ROUND(AT146*CZ146,2),2)</f>
        <v/>
      </c>
      <c r="DC146">
        <f>ROUND(ROUND(AT146*AG146,2),2)</f>
        <v/>
      </c>
      <c r="DD146" t="inlineStr"/>
      <c r="DE146" t="inlineStr"/>
      <c r="DF146">
        <f>ROUND(ROUND(AE146*AI146,0)*CX146,0)</f>
        <v/>
      </c>
      <c r="DG146">
        <f>ROUND(ROUND(AF146,0)*CX146,0)</f>
        <v/>
      </c>
      <c r="DH146">
        <f>ROUND(ROUND(AG146,0)*CX146,0)</f>
        <v/>
      </c>
      <c r="DI146">
        <f>ROUND(ROUND(AH146,0)*CX146,0)</f>
        <v/>
      </c>
      <c r="DJ146">
        <f>DF146</f>
        <v/>
      </c>
      <c r="DK146" t="n">
        <v>0</v>
      </c>
      <c r="DL146" t="inlineStr"/>
      <c r="DM146" t="n">
        <v>0</v>
      </c>
      <c r="DN146" t="inlineStr"/>
      <c r="DO146" t="n">
        <v>0</v>
      </c>
    </row>
    <row r="147">
      <c r="A147">
        <f>ROW(Source!A292)</f>
        <v/>
      </c>
      <c r="B147" t="n">
        <v>78869116</v>
      </c>
      <c r="C147" t="n">
        <v>78869933</v>
      </c>
      <c r="D147" t="n">
        <v>29142465</v>
      </c>
      <c r="E147" t="n">
        <v>1</v>
      </c>
      <c r="F147" t="n">
        <v>1</v>
      </c>
      <c r="G147" t="n">
        <v>1</v>
      </c>
      <c r="H147" t="n">
        <v>3</v>
      </c>
      <c r="I147" t="inlineStr">
        <is>
          <t>302-1342</t>
        </is>
      </c>
      <c r="J147" t="inlineStr">
        <is>
          <t>ТССЦ Московской обл., 302-1342, приказ Минстроя России №675/пр от 28.02.2017 № 256/пр</t>
        </is>
      </c>
      <c r="K147" t="inlineStr">
        <is>
          <t>Вентили проходные муфтовые 15кч18п для воды давлением 1,6 МПа (16 кгс/см2), диаметром 20 мм</t>
        </is>
      </c>
      <c r="L147" t="n">
        <v>1354</v>
      </c>
      <c r="N147" t="n">
        <v>1010</v>
      </c>
      <c r="O147" t="inlineStr">
        <is>
          <t>шт.</t>
        </is>
      </c>
      <c r="P147" t="inlineStr">
        <is>
          <t>шт.</t>
        </is>
      </c>
      <c r="Q147" t="n">
        <v>1</v>
      </c>
      <c r="W147" t="n">
        <v>0</v>
      </c>
      <c r="X147" t="n">
        <v>-852705161</v>
      </c>
      <c r="Y147">
        <f>AT147</f>
        <v/>
      </c>
      <c r="AA147" t="n">
        <v>221.81</v>
      </c>
      <c r="AB147" t="n">
        <v>0</v>
      </c>
      <c r="AC147" t="n">
        <v>0</v>
      </c>
      <c r="AD147" t="n">
        <v>0</v>
      </c>
      <c r="AE147" t="n">
        <v>21.81</v>
      </c>
      <c r="AF147" t="n">
        <v>0</v>
      </c>
      <c r="AG147" t="n">
        <v>0</v>
      </c>
      <c r="AH147" t="n">
        <v>0</v>
      </c>
      <c r="AI147" t="n">
        <v>10.17</v>
      </c>
      <c r="AJ147" t="n">
        <v>1</v>
      </c>
      <c r="AK147" t="n">
        <v>1</v>
      </c>
      <c r="AL147" t="n">
        <v>1</v>
      </c>
      <c r="AM147" t="n">
        <v>2</v>
      </c>
      <c r="AN147" t="n">
        <v>0</v>
      </c>
      <c r="AO147" t="n">
        <v>1</v>
      </c>
      <c r="AP147" t="n">
        <v>1</v>
      </c>
      <c r="AQ147" t="n">
        <v>0</v>
      </c>
      <c r="AR147" t="n">
        <v>0</v>
      </c>
      <c r="AS147" t="inlineStr"/>
      <c r="AT147" t="n">
        <v>100</v>
      </c>
      <c r="AU147" t="inlineStr"/>
      <c r="AV147" t="n">
        <v>0</v>
      </c>
      <c r="AW147" t="n">
        <v>2</v>
      </c>
      <c r="AX147" t="n">
        <v>78869947</v>
      </c>
      <c r="AY147" t="n">
        <v>1</v>
      </c>
      <c r="AZ147" t="n">
        <v>0</v>
      </c>
      <c r="BA147" t="n">
        <v>137</v>
      </c>
      <c r="BB147" t="n">
        <v>0</v>
      </c>
      <c r="BC147" t="n">
        <v>0</v>
      </c>
      <c r="BD147" t="n">
        <v>0</v>
      </c>
      <c r="BE147" t="n">
        <v>0</v>
      </c>
      <c r="BF147" t="n">
        <v>0</v>
      </c>
      <c r="BG147" t="n">
        <v>0</v>
      </c>
      <c r="BH147" t="n">
        <v>0</v>
      </c>
      <c r="BI147" t="n">
        <v>0</v>
      </c>
      <c r="BJ147" t="n">
        <v>0</v>
      </c>
      <c r="BK147" t="n">
        <v>0</v>
      </c>
      <c r="BL147" t="n">
        <v>0</v>
      </c>
      <c r="BM147" t="n">
        <v>0</v>
      </c>
      <c r="BN147" t="n">
        <v>0</v>
      </c>
      <c r="BO147" t="n">
        <v>0</v>
      </c>
      <c r="BP147" t="n">
        <v>0</v>
      </c>
      <c r="BQ147" t="n">
        <v>0</v>
      </c>
      <c r="BR147" t="n">
        <v>0</v>
      </c>
      <c r="BS147" t="n">
        <v>0</v>
      </c>
      <c r="BT147" t="n">
        <v>0</v>
      </c>
      <c r="BU147" t="n">
        <v>0</v>
      </c>
      <c r="BV147" t="n">
        <v>0</v>
      </c>
      <c r="BW147" t="n">
        <v>0</v>
      </c>
      <c r="CV147" t="n">
        <v>0</v>
      </c>
      <c r="CW147" t="n">
        <v>0</v>
      </c>
      <c r="CX147">
        <f>ROUND(Y147*Source!I292,7)</f>
        <v/>
      </c>
      <c r="CY147">
        <f>AA147</f>
        <v/>
      </c>
      <c r="CZ147">
        <f>AE147</f>
        <v/>
      </c>
      <c r="DA147">
        <f>AI147</f>
        <v/>
      </c>
      <c r="DB147">
        <f>ROUND(ROUND(AT147*CZ147,2),2)</f>
        <v/>
      </c>
      <c r="DC147">
        <f>ROUND(ROUND(AT147*AG147,2),2)</f>
        <v/>
      </c>
      <c r="DD147" t="inlineStr"/>
      <c r="DE147" t="inlineStr"/>
      <c r="DF147">
        <f>ROUND(ROUND(AE147*AI147,0)*CX147,0)</f>
        <v/>
      </c>
      <c r="DG147">
        <f>ROUND(ROUND(AF147,0)*CX147,0)</f>
        <v/>
      </c>
      <c r="DH147">
        <f>ROUND(ROUND(AG147,0)*CX147,0)</f>
        <v/>
      </c>
      <c r="DI147">
        <f>ROUND(ROUND(AH147,0)*CX147,0)</f>
        <v/>
      </c>
      <c r="DJ147">
        <f>DF147</f>
        <v/>
      </c>
      <c r="DK147" t="n">
        <v>0</v>
      </c>
      <c r="DL147" t="inlineStr"/>
      <c r="DM147" t="n">
        <v>0</v>
      </c>
      <c r="DN147" t="inlineStr"/>
      <c r="DO147" t="n">
        <v>0</v>
      </c>
    </row>
    <row r="148">
      <c r="A148">
        <f>ROW(Source!A292)</f>
        <v/>
      </c>
      <c r="B148" t="n">
        <v>78869116</v>
      </c>
      <c r="C148" t="n">
        <v>78869933</v>
      </c>
      <c r="D148" t="n">
        <v>29164350</v>
      </c>
      <c r="E148" t="n">
        <v>1</v>
      </c>
      <c r="F148" t="n">
        <v>1</v>
      </c>
      <c r="G148" t="n">
        <v>1</v>
      </c>
      <c r="H148" t="n">
        <v>3</v>
      </c>
      <c r="I148" t="inlineStr">
        <is>
          <t>509-9899</t>
        </is>
      </c>
      <c r="J148" t="inlineStr">
        <is>
          <t>ТССЦ Московской обл., 509-9899, приказ Минстроя России №675/пр от 28.02.2017 № 258/пр</t>
        </is>
      </c>
      <c r="K148" t="inlineStr">
        <is>
          <t>Строительный мусор и масса возвратных материалов</t>
        </is>
      </c>
      <c r="L148" t="n">
        <v>1348</v>
      </c>
      <c r="N148" t="n">
        <v>1009</v>
      </c>
      <c r="O148" t="inlineStr">
        <is>
          <t>т</t>
        </is>
      </c>
      <c r="P148" t="inlineStr">
        <is>
          <t>т</t>
        </is>
      </c>
      <c r="Q148" t="n">
        <v>1000</v>
      </c>
      <c r="W148" t="n">
        <v>0</v>
      </c>
      <c r="X148" t="n">
        <v>1839160745</v>
      </c>
      <c r="Y148">
        <f>AT148</f>
        <v/>
      </c>
      <c r="AA148" t="n">
        <v>0</v>
      </c>
      <c r="AB148" t="n">
        <v>0</v>
      </c>
      <c r="AC148" t="n">
        <v>0</v>
      </c>
      <c r="AD148" t="n">
        <v>0</v>
      </c>
      <c r="AE148" t="n">
        <v>0</v>
      </c>
      <c r="AF148" t="n">
        <v>0</v>
      </c>
      <c r="AG148" t="n">
        <v>0</v>
      </c>
      <c r="AH148" t="n">
        <v>0</v>
      </c>
      <c r="AI148" t="n">
        <v>1</v>
      </c>
      <c r="AJ148" t="n">
        <v>1</v>
      </c>
      <c r="AK148" t="n">
        <v>1</v>
      </c>
      <c r="AL148" t="n">
        <v>1</v>
      </c>
      <c r="AM148" t="n">
        <v>0</v>
      </c>
      <c r="AN148" t="n">
        <v>0</v>
      </c>
      <c r="AO148" t="n">
        <v>0</v>
      </c>
      <c r="AP148" t="n">
        <v>1</v>
      </c>
      <c r="AQ148" t="n">
        <v>0</v>
      </c>
      <c r="AR148" t="n">
        <v>0</v>
      </c>
      <c r="AS148" t="inlineStr"/>
      <c r="AT148" t="n">
        <v>0.04</v>
      </c>
      <c r="AU148" t="inlineStr"/>
      <c r="AV148" t="n">
        <v>0</v>
      </c>
      <c r="AW148" t="n">
        <v>2</v>
      </c>
      <c r="AX148" t="n">
        <v>78869948</v>
      </c>
      <c r="AY148" t="n">
        <v>1</v>
      </c>
      <c r="AZ148" t="n">
        <v>0</v>
      </c>
      <c r="BA148" t="n">
        <v>138</v>
      </c>
      <c r="BB148" t="n">
        <v>0</v>
      </c>
      <c r="BC148" t="n">
        <v>0</v>
      </c>
      <c r="BD148" t="n">
        <v>0</v>
      </c>
      <c r="BE148" t="n">
        <v>0</v>
      </c>
      <c r="BF148" t="n">
        <v>0</v>
      </c>
      <c r="BG148" t="n">
        <v>0</v>
      </c>
      <c r="BH148" t="n">
        <v>0</v>
      </c>
      <c r="BI148" t="n">
        <v>0</v>
      </c>
      <c r="BJ148" t="n">
        <v>0</v>
      </c>
      <c r="BK148" t="n">
        <v>0</v>
      </c>
      <c r="BL148" t="n">
        <v>0</v>
      </c>
      <c r="BM148" t="n">
        <v>0</v>
      </c>
      <c r="BN148" t="n">
        <v>0</v>
      </c>
      <c r="BO148" t="n">
        <v>0</v>
      </c>
      <c r="BP148" t="n">
        <v>0</v>
      </c>
      <c r="BQ148" t="n">
        <v>0</v>
      </c>
      <c r="BR148" t="n">
        <v>0</v>
      </c>
      <c r="BS148" t="n">
        <v>0</v>
      </c>
      <c r="BT148" t="n">
        <v>0</v>
      </c>
      <c r="BU148" t="n">
        <v>0</v>
      </c>
      <c r="BV148" t="n">
        <v>0</v>
      </c>
      <c r="BW148" t="n">
        <v>0</v>
      </c>
      <c r="CV148" t="n">
        <v>0</v>
      </c>
      <c r="CW148" t="n">
        <v>0</v>
      </c>
      <c r="CX148">
        <f>ROUND(Y148*Source!I292,7)</f>
        <v/>
      </c>
      <c r="CY148">
        <f>AA148</f>
        <v/>
      </c>
      <c r="CZ148">
        <f>AE148</f>
        <v/>
      </c>
      <c r="DA148">
        <f>AI148</f>
        <v/>
      </c>
      <c r="DB148">
        <f>ROUND(ROUND(AT148*CZ148,2),2)</f>
        <v/>
      </c>
      <c r="DC148">
        <f>ROUND(ROUND(AT148*AG148,2),2)</f>
        <v/>
      </c>
      <c r="DD148" t="inlineStr"/>
      <c r="DE148" t="inlineStr"/>
      <c r="DF148">
        <f>ROUND(ROUND(AE148,0)*CX148,0)</f>
        <v/>
      </c>
      <c r="DG148">
        <f>ROUND(ROUND(AF148,0)*CX148,0)</f>
        <v/>
      </c>
      <c r="DH148">
        <f>ROUND(ROUND(AG148,0)*CX148,0)</f>
        <v/>
      </c>
      <c r="DI148">
        <f>ROUND(ROUND(AH148,0)*CX148,0)</f>
        <v/>
      </c>
      <c r="DJ148">
        <f>DF148</f>
        <v/>
      </c>
      <c r="DK148" t="n">
        <v>0</v>
      </c>
      <c r="DL148" t="inlineStr"/>
      <c r="DM148" t="n">
        <v>0</v>
      </c>
      <c r="DN148" t="inlineStr"/>
      <c r="DO148" t="n">
        <v>0</v>
      </c>
    </row>
    <row r="149">
      <c r="A149">
        <f>ROW(Source!A295)</f>
        <v/>
      </c>
      <c r="B149" t="n">
        <v>78869116</v>
      </c>
      <c r="C149" t="n">
        <v>78869951</v>
      </c>
      <c r="D149" t="n">
        <v>18442827</v>
      </c>
      <c r="E149" t="n">
        <v>1</v>
      </c>
      <c r="F149" t="n">
        <v>1</v>
      </c>
      <c r="G149" t="n">
        <v>1</v>
      </c>
      <c r="H149" t="n">
        <v>1</v>
      </c>
      <c r="I149" t="inlineStr">
        <is>
          <t>1-1053-90</t>
        </is>
      </c>
      <c r="J149" t="inlineStr"/>
      <c r="K149" t="inlineStr">
        <is>
          <t>Рабочий строитель среднего разряда 5,3</t>
        </is>
      </c>
      <c r="L149" t="n">
        <v>1369</v>
      </c>
      <c r="N149" t="n">
        <v>1013</v>
      </c>
      <c r="O149" t="inlineStr">
        <is>
          <t>чел.-ч</t>
        </is>
      </c>
      <c r="P149" t="inlineStr">
        <is>
          <t>чел.-ч</t>
        </is>
      </c>
      <c r="Q149" t="n">
        <v>1</v>
      </c>
      <c r="W149" t="n">
        <v>0</v>
      </c>
      <c r="X149" t="n">
        <v>717490484</v>
      </c>
      <c r="Y149">
        <f>(AT149*ROUND(6,7))</f>
        <v/>
      </c>
      <c r="AA149" t="n">
        <v>0</v>
      </c>
      <c r="AB149" t="n">
        <v>0</v>
      </c>
      <c r="AC149" t="n">
        <v>0</v>
      </c>
      <c r="AD149" t="n">
        <v>11.64</v>
      </c>
      <c r="AE149" t="n">
        <v>0</v>
      </c>
      <c r="AF149" t="n">
        <v>0</v>
      </c>
      <c r="AG149" t="n">
        <v>0</v>
      </c>
      <c r="AH149" t="n">
        <v>11.64</v>
      </c>
      <c r="AI149" t="n">
        <v>1</v>
      </c>
      <c r="AJ149" t="n">
        <v>1</v>
      </c>
      <c r="AK149" t="n">
        <v>1</v>
      </c>
      <c r="AL149" t="n">
        <v>1</v>
      </c>
      <c r="AM149" t="n">
        <v>-2</v>
      </c>
      <c r="AN149" t="n">
        <v>0</v>
      </c>
      <c r="AO149" t="n">
        <v>1</v>
      </c>
      <c r="AP149" t="n">
        <v>1</v>
      </c>
      <c r="AQ149" t="n">
        <v>0</v>
      </c>
      <c r="AR149" t="n">
        <v>0</v>
      </c>
      <c r="AS149" t="inlineStr"/>
      <c r="AT149" t="n">
        <v>5.01</v>
      </c>
      <c r="AU149" t="inlineStr">
        <is>
          <t>)*6</t>
        </is>
      </c>
      <c r="AV149" t="n">
        <v>1</v>
      </c>
      <c r="AW149" t="n">
        <v>2</v>
      </c>
      <c r="AX149" t="n">
        <v>78869958</v>
      </c>
      <c r="AY149" t="n">
        <v>1</v>
      </c>
      <c r="AZ149" t="n">
        <v>0</v>
      </c>
      <c r="BA149" t="n">
        <v>139</v>
      </c>
      <c r="BB149" t="n">
        <v>0</v>
      </c>
      <c r="BC149" t="n">
        <v>0</v>
      </c>
      <c r="BD149" t="n">
        <v>0</v>
      </c>
      <c r="BE149" t="n">
        <v>0</v>
      </c>
      <c r="BF149" t="n">
        <v>0</v>
      </c>
      <c r="BG149" t="n">
        <v>0</v>
      </c>
      <c r="BH149" t="n">
        <v>0</v>
      </c>
      <c r="BI149" t="n">
        <v>0</v>
      </c>
      <c r="BJ149" t="n">
        <v>0</v>
      </c>
      <c r="BK149" t="n">
        <v>0</v>
      </c>
      <c r="BL149" t="n">
        <v>0</v>
      </c>
      <c r="BM149" t="n">
        <v>0</v>
      </c>
      <c r="BN149" t="n">
        <v>0</v>
      </c>
      <c r="BO149" t="n">
        <v>0</v>
      </c>
      <c r="BP149" t="n">
        <v>0</v>
      </c>
      <c r="BQ149" t="n">
        <v>0</v>
      </c>
      <c r="BR149" t="n">
        <v>0</v>
      </c>
      <c r="BS149" t="n">
        <v>0</v>
      </c>
      <c r="BT149" t="n">
        <v>0</v>
      </c>
      <c r="BU149" t="n">
        <v>0</v>
      </c>
      <c r="BV149" t="n">
        <v>0</v>
      </c>
      <c r="BW149" t="n">
        <v>0</v>
      </c>
      <c r="CU149">
        <f>ROUND(AT149*Source!I295*AH149*AL149,0)</f>
        <v/>
      </c>
      <c r="CV149">
        <f>ROUND(Y149*Source!I295,7)</f>
        <v/>
      </c>
      <c r="CW149" t="n">
        <v>0</v>
      </c>
      <c r="CX149">
        <f>ROUND(Y149*Source!I295,7)</f>
        <v/>
      </c>
      <c r="CY149">
        <f>AD149</f>
        <v/>
      </c>
      <c r="CZ149">
        <f>AH149</f>
        <v/>
      </c>
      <c r="DA149">
        <f>AL149</f>
        <v/>
      </c>
      <c r="DB149">
        <f>ROUND((ROUND(AT149*CZ149,2)*ROUND(6,7)),2)</f>
        <v/>
      </c>
      <c r="DC149">
        <f>ROUND((ROUND(AT149*AG149,2)*ROUND(6,7)),2)</f>
        <v/>
      </c>
      <c r="DD149" t="inlineStr"/>
      <c r="DE149" t="inlineStr"/>
      <c r="DF149">
        <f>ROUND(ROUND(AE149,0)*CX149,0)</f>
        <v/>
      </c>
      <c r="DG149">
        <f>ROUND(ROUND(AF149,0)*CX149,0)</f>
        <v/>
      </c>
      <c r="DH149">
        <f>ROUND(ROUND(AG149,0)*CX149,0)</f>
        <v/>
      </c>
      <c r="DI149">
        <f>ROUND(ROUND(AH149,0)*CX149,0)</f>
        <v/>
      </c>
      <c r="DJ149">
        <f>DI149</f>
        <v/>
      </c>
      <c r="DK149" t="n">
        <v>0</v>
      </c>
      <c r="DL149" t="inlineStr"/>
      <c r="DM149" t="n">
        <v>0</v>
      </c>
      <c r="DN149" t="inlineStr"/>
      <c r="DO149" t="n">
        <v>0</v>
      </c>
    </row>
    <row r="150">
      <c r="A150">
        <f>ROW(Source!A295)</f>
        <v/>
      </c>
      <c r="B150" t="n">
        <v>78869116</v>
      </c>
      <c r="C150" t="n">
        <v>78869951</v>
      </c>
      <c r="D150" t="n">
        <v>29172703</v>
      </c>
      <c r="E150" t="n">
        <v>1</v>
      </c>
      <c r="F150" t="n">
        <v>1</v>
      </c>
      <c r="G150" t="n">
        <v>1</v>
      </c>
      <c r="H150" t="n">
        <v>2</v>
      </c>
      <c r="I150" t="inlineStr">
        <is>
          <t>042900</t>
        </is>
      </c>
      <c r="J150" t="inlineStr">
        <is>
          <t>ТСЭМ Московской обл., 042900, приказ Минстроя России №675/пр от 28.02.2017 № 264/пр</t>
        </is>
      </c>
      <c r="K15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50" t="n">
        <v>1368</v>
      </c>
      <c r="N150" t="n">
        <v>1011</v>
      </c>
      <c r="O150" t="inlineStr">
        <is>
          <t>маш.-ч</t>
        </is>
      </c>
      <c r="P150" t="inlineStr">
        <is>
          <t>маш.-ч</t>
        </is>
      </c>
      <c r="Q150" t="n">
        <v>1</v>
      </c>
      <c r="W150" t="n">
        <v>0</v>
      </c>
      <c r="X150" t="n">
        <v>1695838894</v>
      </c>
      <c r="Y150">
        <f>(AT150*ROUND(6,7))</f>
        <v/>
      </c>
      <c r="AA150" t="n">
        <v>0</v>
      </c>
      <c r="AB150" t="n">
        <v>177.13</v>
      </c>
      <c r="AC150" t="n">
        <v>0</v>
      </c>
      <c r="AD150" t="n">
        <v>0</v>
      </c>
      <c r="AE150" t="n">
        <v>0</v>
      </c>
      <c r="AF150" t="n">
        <v>29.67</v>
      </c>
      <c r="AG150" t="n">
        <v>0</v>
      </c>
      <c r="AH150" t="n">
        <v>0</v>
      </c>
      <c r="AI150" t="n">
        <v>1</v>
      </c>
      <c r="AJ150" t="n">
        <v>5.97</v>
      </c>
      <c r="AK150" t="n">
        <v>52.25</v>
      </c>
      <c r="AL150" t="n">
        <v>1</v>
      </c>
      <c r="AM150" t="n">
        <v>2</v>
      </c>
      <c r="AN150" t="n">
        <v>0</v>
      </c>
      <c r="AO150" t="n">
        <v>1</v>
      </c>
      <c r="AP150" t="n">
        <v>1</v>
      </c>
      <c r="AQ150" t="n">
        <v>0</v>
      </c>
      <c r="AR150" t="n">
        <v>0</v>
      </c>
      <c r="AS150" t="inlineStr"/>
      <c r="AT150" t="n">
        <v>1.5</v>
      </c>
      <c r="AU150" t="inlineStr">
        <is>
          <t>)*6</t>
        </is>
      </c>
      <c r="AV150" t="n">
        <v>0</v>
      </c>
      <c r="AW150" t="n">
        <v>2</v>
      </c>
      <c r="AX150" t="n">
        <v>78869959</v>
      </c>
      <c r="AY150" t="n">
        <v>1</v>
      </c>
      <c r="AZ150" t="n">
        <v>0</v>
      </c>
      <c r="BA150" t="n">
        <v>140</v>
      </c>
      <c r="BB150" t="n">
        <v>0</v>
      </c>
      <c r="BC150" t="n">
        <v>0</v>
      </c>
      <c r="BD150" t="n">
        <v>0</v>
      </c>
      <c r="BE150" t="n">
        <v>0</v>
      </c>
      <c r="BF150" t="n">
        <v>0</v>
      </c>
      <c r="BG150" t="n">
        <v>0</v>
      </c>
      <c r="BH150" t="n">
        <v>0</v>
      </c>
      <c r="BI150" t="n">
        <v>0</v>
      </c>
      <c r="BJ150" t="n">
        <v>0</v>
      </c>
      <c r="BK150" t="n">
        <v>0</v>
      </c>
      <c r="BL150" t="n">
        <v>0</v>
      </c>
      <c r="BM150" t="n">
        <v>0</v>
      </c>
      <c r="BN150" t="n">
        <v>0</v>
      </c>
      <c r="BO150" t="n">
        <v>0</v>
      </c>
      <c r="BP150" t="n">
        <v>0</v>
      </c>
      <c r="BQ150" t="n">
        <v>0</v>
      </c>
      <c r="BR150" t="n">
        <v>0</v>
      </c>
      <c r="BS150" t="n">
        <v>0</v>
      </c>
      <c r="BT150" t="n">
        <v>0</v>
      </c>
      <c r="BU150" t="n">
        <v>0</v>
      </c>
      <c r="BV150" t="n">
        <v>0</v>
      </c>
      <c r="BW150" t="n">
        <v>0</v>
      </c>
      <c r="CV150" t="n">
        <v>0</v>
      </c>
      <c r="CW150">
        <f>ROUND(Y150*Source!I295*DO150,7)</f>
        <v/>
      </c>
      <c r="CX150">
        <f>ROUND(Y150*Source!I295,7)</f>
        <v/>
      </c>
      <c r="CY150">
        <f>AB150</f>
        <v/>
      </c>
      <c r="CZ150">
        <f>AF150</f>
        <v/>
      </c>
      <c r="DA150">
        <f>AJ150</f>
        <v/>
      </c>
      <c r="DB150">
        <f>ROUND((ROUND(AT150*CZ150,2)*ROUND(6,7)),2)</f>
        <v/>
      </c>
      <c r="DC150">
        <f>ROUND((ROUND(AT150*AG150,2)*ROUND(6,7)),2)</f>
        <v/>
      </c>
      <c r="DD150" t="inlineStr"/>
      <c r="DE150" t="inlineStr"/>
      <c r="DF150">
        <f>ROUND(ROUND(AE150,0)*CX150,0)</f>
        <v/>
      </c>
      <c r="DG150">
        <f>ROUND(ROUND(AF150*AJ150,0)*CX150,0)</f>
        <v/>
      </c>
      <c r="DH150">
        <f>ROUND(ROUND(AG150*AK150,0)*CX150,0)</f>
        <v/>
      </c>
      <c r="DI150">
        <f>ROUND(ROUND(AH150,0)*CX150,0)</f>
        <v/>
      </c>
      <c r="DJ150">
        <f>DG150</f>
        <v/>
      </c>
      <c r="DK150" t="n">
        <v>0</v>
      </c>
      <c r="DL150" t="inlineStr"/>
      <c r="DM150" t="n">
        <v>0</v>
      </c>
      <c r="DN150" t="inlineStr"/>
      <c r="DO150" t="n">
        <v>0</v>
      </c>
    </row>
    <row r="151">
      <c r="A151">
        <f>ROW(Source!A295)</f>
        <v/>
      </c>
      <c r="B151" t="n">
        <v>78869116</v>
      </c>
      <c r="C151" t="n">
        <v>78869951</v>
      </c>
      <c r="D151" t="n">
        <v>29110398</v>
      </c>
      <c r="E151" t="n">
        <v>1</v>
      </c>
      <c r="F151" t="n">
        <v>1</v>
      </c>
      <c r="G151" t="n">
        <v>1</v>
      </c>
      <c r="H151" t="n">
        <v>3</v>
      </c>
      <c r="I151" t="inlineStr">
        <is>
          <t>101-0388</t>
        </is>
      </c>
      <c r="J151" t="inlineStr">
        <is>
          <t>ТССЦ Московской обл., 101-0388, приказ Минстроя России №675/пр от 28.02.2017 № 254/пр</t>
        </is>
      </c>
      <c r="K151" t="inlineStr">
        <is>
          <t>Краски масляные земляные марки МА-0115 мумия, сурик железный</t>
        </is>
      </c>
      <c r="L151" t="n">
        <v>1348</v>
      </c>
      <c r="N151" t="n">
        <v>1009</v>
      </c>
      <c r="O151" t="inlineStr">
        <is>
          <t>т</t>
        </is>
      </c>
      <c r="P151" t="inlineStr">
        <is>
          <t>т</t>
        </is>
      </c>
      <c r="Q151" t="n">
        <v>1000</v>
      </c>
      <c r="W151" t="n">
        <v>0</v>
      </c>
      <c r="X151" t="n">
        <v>1625292450</v>
      </c>
      <c r="Y151">
        <f>(AT151*ROUND(6,7))</f>
        <v/>
      </c>
      <c r="AA151" t="n">
        <v>76804.47</v>
      </c>
      <c r="AB151" t="n">
        <v>0</v>
      </c>
      <c r="AC151" t="n">
        <v>0</v>
      </c>
      <c r="AD151" t="n">
        <v>0</v>
      </c>
      <c r="AE151" t="n">
        <v>15118.99</v>
      </c>
      <c r="AF151" t="n">
        <v>0</v>
      </c>
      <c r="AG151" t="n">
        <v>0</v>
      </c>
      <c r="AH151" t="n">
        <v>0</v>
      </c>
      <c r="AI151" t="n">
        <v>5.08</v>
      </c>
      <c r="AJ151" t="n">
        <v>1</v>
      </c>
      <c r="AK151" t="n">
        <v>1</v>
      </c>
      <c r="AL151" t="n">
        <v>1</v>
      </c>
      <c r="AM151" t="n">
        <v>2</v>
      </c>
      <c r="AN151" t="n">
        <v>0</v>
      </c>
      <c r="AO151" t="n">
        <v>1</v>
      </c>
      <c r="AP151" t="n">
        <v>1</v>
      </c>
      <c r="AQ151" t="n">
        <v>0</v>
      </c>
      <c r="AR151" t="n">
        <v>0</v>
      </c>
      <c r="AS151" t="inlineStr"/>
      <c r="AT151" t="n">
        <v>5e-05</v>
      </c>
      <c r="AU151" t="inlineStr">
        <is>
          <t>)*6</t>
        </is>
      </c>
      <c r="AV151" t="n">
        <v>0</v>
      </c>
      <c r="AW151" t="n">
        <v>2</v>
      </c>
      <c r="AX151" t="n">
        <v>78869960</v>
      </c>
      <c r="AY151" t="n">
        <v>1</v>
      </c>
      <c r="AZ151" t="n">
        <v>2048</v>
      </c>
      <c r="BA151" t="n">
        <v>141</v>
      </c>
      <c r="BB151" t="n">
        <v>0</v>
      </c>
      <c r="BC151" t="n">
        <v>0</v>
      </c>
      <c r="BD151" t="n">
        <v>0</v>
      </c>
      <c r="BE151" t="n">
        <v>0</v>
      </c>
      <c r="BF151" t="n">
        <v>0</v>
      </c>
      <c r="BG151" t="n">
        <v>0</v>
      </c>
      <c r="BH151" t="n">
        <v>0</v>
      </c>
      <c r="BI151" t="n">
        <v>0</v>
      </c>
      <c r="BJ151" t="n">
        <v>0</v>
      </c>
      <c r="BK151" t="n">
        <v>0</v>
      </c>
      <c r="BL151" t="n">
        <v>0</v>
      </c>
      <c r="BM151" t="n">
        <v>0</v>
      </c>
      <c r="BN151" t="n">
        <v>0</v>
      </c>
      <c r="BO151" t="n">
        <v>0</v>
      </c>
      <c r="BP151" t="n">
        <v>0</v>
      </c>
      <c r="BQ151" t="n">
        <v>0</v>
      </c>
      <c r="BR151" t="n">
        <v>0</v>
      </c>
      <c r="BS151" t="n">
        <v>0</v>
      </c>
      <c r="BT151" t="n">
        <v>0</v>
      </c>
      <c r="BU151" t="n">
        <v>0</v>
      </c>
      <c r="BV151" t="n">
        <v>0</v>
      </c>
      <c r="BW151" t="n">
        <v>0</v>
      </c>
      <c r="CV151" t="n">
        <v>0</v>
      </c>
      <c r="CW151" t="n">
        <v>0</v>
      </c>
      <c r="CX151">
        <f>ROUND(Y151*Source!I295,7)</f>
        <v/>
      </c>
      <c r="CY151">
        <f>AA151</f>
        <v/>
      </c>
      <c r="CZ151">
        <f>AE151</f>
        <v/>
      </c>
      <c r="DA151">
        <f>AI151</f>
        <v/>
      </c>
      <c r="DB151">
        <f>ROUND((ROUND(AT151*CZ151,2)*ROUND(6,7)),2)</f>
        <v/>
      </c>
      <c r="DC151">
        <f>ROUND((ROUND(AT151*AG151,2)*ROUND(6,7)),2)</f>
        <v/>
      </c>
      <c r="DD151" t="inlineStr"/>
      <c r="DE151" t="inlineStr"/>
      <c r="DF151">
        <f>ROUND(ROUND(AE151*AI151,0)*CX151,0)</f>
        <v/>
      </c>
      <c r="DG151">
        <f>ROUND(ROUND(AF151,0)*CX151,0)</f>
        <v/>
      </c>
      <c r="DH151">
        <f>ROUND(ROUND(AG151,0)*CX151,0)</f>
        <v/>
      </c>
      <c r="DI151">
        <f>ROUND(ROUND(AH151,0)*CX151,0)</f>
        <v/>
      </c>
      <c r="DJ151">
        <f>DF151</f>
        <v/>
      </c>
      <c r="DK151" t="n">
        <v>0</v>
      </c>
      <c r="DL151" t="inlineStr"/>
      <c r="DM151" t="n">
        <v>0</v>
      </c>
      <c r="DN151" t="inlineStr"/>
      <c r="DO151" t="n">
        <v>0</v>
      </c>
    </row>
    <row r="152">
      <c r="A152">
        <f>ROW(Source!A295)</f>
        <v/>
      </c>
      <c r="B152" t="n">
        <v>78869116</v>
      </c>
      <c r="C152" t="n">
        <v>78869951</v>
      </c>
      <c r="D152" t="n">
        <v>29110573</v>
      </c>
      <c r="E152" t="n">
        <v>1</v>
      </c>
      <c r="F152" t="n">
        <v>1</v>
      </c>
      <c r="G152" t="n">
        <v>1</v>
      </c>
      <c r="H152" t="n">
        <v>3</v>
      </c>
      <c r="I152" t="inlineStr">
        <is>
          <t>101-0628</t>
        </is>
      </c>
      <c r="J152" t="inlineStr">
        <is>
          <t>ТССЦ Московской обл., 101-0628, приказ Минстроя России №675/пр от 28.02.2017 № 254/пр</t>
        </is>
      </c>
      <c r="K152" t="inlineStr">
        <is>
          <t>Олифа комбинированная, марки К-3</t>
        </is>
      </c>
      <c r="L152" t="n">
        <v>1348</v>
      </c>
      <c r="N152" t="n">
        <v>1009</v>
      </c>
      <c r="O152" t="inlineStr">
        <is>
          <t>т</t>
        </is>
      </c>
      <c r="P152" t="inlineStr">
        <is>
          <t>т</t>
        </is>
      </c>
      <c r="Q152" t="n">
        <v>1000</v>
      </c>
      <c r="W152" t="n">
        <v>0</v>
      </c>
      <c r="X152" t="n">
        <v>24062879</v>
      </c>
      <c r="Y152">
        <f>(AT152*ROUND(6,7))</f>
        <v/>
      </c>
      <c r="AA152" t="n">
        <v>87631.5</v>
      </c>
      <c r="AB152" t="n">
        <v>0</v>
      </c>
      <c r="AC152" t="n">
        <v>0</v>
      </c>
      <c r="AD152" t="n">
        <v>0</v>
      </c>
      <c r="AE152" t="n">
        <v>16950</v>
      </c>
      <c r="AF152" t="n">
        <v>0</v>
      </c>
      <c r="AG152" t="n">
        <v>0</v>
      </c>
      <c r="AH152" t="n">
        <v>0</v>
      </c>
      <c r="AI152" t="n">
        <v>5.17</v>
      </c>
      <c r="AJ152" t="n">
        <v>1</v>
      </c>
      <c r="AK152" t="n">
        <v>1</v>
      </c>
      <c r="AL152" t="n">
        <v>1</v>
      </c>
      <c r="AM152" t="n">
        <v>2</v>
      </c>
      <c r="AN152" t="n">
        <v>0</v>
      </c>
      <c r="AO152" t="n">
        <v>1</v>
      </c>
      <c r="AP152" t="n">
        <v>1</v>
      </c>
      <c r="AQ152" t="n">
        <v>0</v>
      </c>
      <c r="AR152" t="n">
        <v>0</v>
      </c>
      <c r="AS152" t="inlineStr"/>
      <c r="AT152" t="n">
        <v>2e-05</v>
      </c>
      <c r="AU152" t="inlineStr">
        <is>
          <t>)*6</t>
        </is>
      </c>
      <c r="AV152" t="n">
        <v>0</v>
      </c>
      <c r="AW152" t="n">
        <v>2</v>
      </c>
      <c r="AX152" t="n">
        <v>78869961</v>
      </c>
      <c r="AY152" t="n">
        <v>1</v>
      </c>
      <c r="AZ152" t="n">
        <v>2048</v>
      </c>
      <c r="BA152" t="n">
        <v>142</v>
      </c>
      <c r="BB152" t="n">
        <v>0</v>
      </c>
      <c r="BC152" t="n">
        <v>0</v>
      </c>
      <c r="BD152" t="n">
        <v>0</v>
      </c>
      <c r="BE152" t="n">
        <v>0</v>
      </c>
      <c r="BF152" t="n">
        <v>0</v>
      </c>
      <c r="BG152" t="n">
        <v>0</v>
      </c>
      <c r="BH152" t="n">
        <v>0</v>
      </c>
      <c r="BI152" t="n">
        <v>0</v>
      </c>
      <c r="BJ152" t="n">
        <v>0</v>
      </c>
      <c r="BK152" t="n">
        <v>0</v>
      </c>
      <c r="BL152" t="n">
        <v>0</v>
      </c>
      <c r="BM152" t="n">
        <v>0</v>
      </c>
      <c r="BN152" t="n">
        <v>0</v>
      </c>
      <c r="BO152" t="n">
        <v>0</v>
      </c>
      <c r="BP152" t="n">
        <v>0</v>
      </c>
      <c r="BQ152" t="n">
        <v>0</v>
      </c>
      <c r="BR152" t="n">
        <v>0</v>
      </c>
      <c r="BS152" t="n">
        <v>0</v>
      </c>
      <c r="BT152" t="n">
        <v>0</v>
      </c>
      <c r="BU152" t="n">
        <v>0</v>
      </c>
      <c r="BV152" t="n">
        <v>0</v>
      </c>
      <c r="BW152" t="n">
        <v>0</v>
      </c>
      <c r="CV152" t="n">
        <v>0</v>
      </c>
      <c r="CW152" t="n">
        <v>0</v>
      </c>
      <c r="CX152">
        <f>ROUND(Y152*Source!I295,7)</f>
        <v/>
      </c>
      <c r="CY152">
        <f>AA152</f>
        <v/>
      </c>
      <c r="CZ152">
        <f>AE152</f>
        <v/>
      </c>
      <c r="DA152">
        <f>AI152</f>
        <v/>
      </c>
      <c r="DB152">
        <f>ROUND((ROUND(AT152*CZ152,2)*ROUND(6,7)),2)</f>
        <v/>
      </c>
      <c r="DC152">
        <f>ROUND((ROUND(AT152*AG152,2)*ROUND(6,7)),2)</f>
        <v/>
      </c>
      <c r="DD152" t="inlineStr"/>
      <c r="DE152" t="inlineStr"/>
      <c r="DF152">
        <f>ROUND(ROUND(AE152*AI152,0)*CX152,0)</f>
        <v/>
      </c>
      <c r="DG152">
        <f>ROUND(ROUND(AF152,0)*CX152,0)</f>
        <v/>
      </c>
      <c r="DH152">
        <f>ROUND(ROUND(AG152,0)*CX152,0)</f>
        <v/>
      </c>
      <c r="DI152">
        <f>ROUND(ROUND(AH152,0)*CX152,0)</f>
        <v/>
      </c>
      <c r="DJ152">
        <f>DF152</f>
        <v/>
      </c>
      <c r="DK152" t="n">
        <v>0</v>
      </c>
      <c r="DL152" t="inlineStr"/>
      <c r="DM152" t="n">
        <v>0</v>
      </c>
      <c r="DN152" t="inlineStr"/>
      <c r="DO152" t="n">
        <v>0</v>
      </c>
    </row>
    <row r="153">
      <c r="A153">
        <f>ROW(Source!A295)</f>
        <v/>
      </c>
      <c r="B153" t="n">
        <v>78869116</v>
      </c>
      <c r="C153" t="n">
        <v>78869951</v>
      </c>
      <c r="D153" t="n">
        <v>29107963</v>
      </c>
      <c r="E153" t="n">
        <v>1</v>
      </c>
      <c r="F153" t="n">
        <v>1</v>
      </c>
      <c r="G153" t="n">
        <v>1</v>
      </c>
      <c r="H153" t="n">
        <v>3</v>
      </c>
      <c r="I153" t="inlineStr">
        <is>
          <t>101-1669</t>
        </is>
      </c>
      <c r="J153" t="inlineStr">
        <is>
          <t>ТССЦ Московской обл., 101-1669, приказ Минстроя России №675/пр от 28.02.2017 № 254/пр</t>
        </is>
      </c>
      <c r="K153" t="inlineStr">
        <is>
          <t>Очес льняной</t>
        </is>
      </c>
      <c r="L153" t="n">
        <v>1346</v>
      </c>
      <c r="N153" t="n">
        <v>1009</v>
      </c>
      <c r="O153" t="inlineStr">
        <is>
          <t>кг</t>
        </is>
      </c>
      <c r="P153" t="inlineStr">
        <is>
          <t>кг</t>
        </is>
      </c>
      <c r="Q153" t="n">
        <v>1</v>
      </c>
      <c r="W153" t="n">
        <v>0</v>
      </c>
      <c r="X153" t="n">
        <v>-2113933962</v>
      </c>
      <c r="Y153">
        <f>(AT153*ROUND(6,7))</f>
        <v/>
      </c>
      <c r="AA153" t="n">
        <v>590.67</v>
      </c>
      <c r="AB153" t="n">
        <v>0</v>
      </c>
      <c r="AC153" t="n">
        <v>0</v>
      </c>
      <c r="AD153" t="n">
        <v>0</v>
      </c>
      <c r="AE153" t="n">
        <v>37.29</v>
      </c>
      <c r="AF153" t="n">
        <v>0</v>
      </c>
      <c r="AG153" t="n">
        <v>0</v>
      </c>
      <c r="AH153" t="n">
        <v>0</v>
      </c>
      <c r="AI153" t="n">
        <v>15.84</v>
      </c>
      <c r="AJ153" t="n">
        <v>1</v>
      </c>
      <c r="AK153" t="n">
        <v>1</v>
      </c>
      <c r="AL153" t="n">
        <v>1</v>
      </c>
      <c r="AM153" t="n">
        <v>2</v>
      </c>
      <c r="AN153" t="n">
        <v>0</v>
      </c>
      <c r="AO153" t="n">
        <v>1</v>
      </c>
      <c r="AP153" t="n">
        <v>1</v>
      </c>
      <c r="AQ153" t="n">
        <v>0</v>
      </c>
      <c r="AR153" t="n">
        <v>0</v>
      </c>
      <c r="AS153" t="inlineStr"/>
      <c r="AT153" t="n">
        <v>0.02</v>
      </c>
      <c r="AU153" t="inlineStr">
        <is>
          <t>)*6</t>
        </is>
      </c>
      <c r="AV153" t="n">
        <v>0</v>
      </c>
      <c r="AW153" t="n">
        <v>2</v>
      </c>
      <c r="AX153" t="n">
        <v>78869962</v>
      </c>
      <c r="AY153" t="n">
        <v>1</v>
      </c>
      <c r="AZ153" t="n">
        <v>0</v>
      </c>
      <c r="BA153" t="n">
        <v>143</v>
      </c>
      <c r="BB153" t="n">
        <v>0</v>
      </c>
      <c r="BC153" t="n">
        <v>0</v>
      </c>
      <c r="BD153" t="n">
        <v>0</v>
      </c>
      <c r="BE153" t="n">
        <v>0</v>
      </c>
      <c r="BF153" t="n">
        <v>0</v>
      </c>
      <c r="BG153" t="n">
        <v>0</v>
      </c>
      <c r="BH153" t="n">
        <v>0</v>
      </c>
      <c r="BI153" t="n">
        <v>0</v>
      </c>
      <c r="BJ153" t="n">
        <v>0</v>
      </c>
      <c r="BK153" t="n">
        <v>0</v>
      </c>
      <c r="BL153" t="n">
        <v>0</v>
      </c>
      <c r="BM153" t="n">
        <v>0</v>
      </c>
      <c r="BN153" t="n">
        <v>0</v>
      </c>
      <c r="BO153" t="n">
        <v>0</v>
      </c>
      <c r="BP153" t="n">
        <v>0</v>
      </c>
      <c r="BQ153" t="n">
        <v>0</v>
      </c>
      <c r="BR153" t="n">
        <v>0</v>
      </c>
      <c r="BS153" t="n">
        <v>0</v>
      </c>
      <c r="BT153" t="n">
        <v>0</v>
      </c>
      <c r="BU153" t="n">
        <v>0</v>
      </c>
      <c r="BV153" t="n">
        <v>0</v>
      </c>
      <c r="BW153" t="n">
        <v>0</v>
      </c>
      <c r="CV153" t="n">
        <v>0</v>
      </c>
      <c r="CW153" t="n">
        <v>0</v>
      </c>
      <c r="CX153">
        <f>ROUND(Y153*Source!I295,7)</f>
        <v/>
      </c>
      <c r="CY153">
        <f>AA153</f>
        <v/>
      </c>
      <c r="CZ153">
        <f>AE153</f>
        <v/>
      </c>
      <c r="DA153">
        <f>AI153</f>
        <v/>
      </c>
      <c r="DB153">
        <f>ROUND((ROUND(AT153*CZ153,2)*ROUND(6,7)),2)</f>
        <v/>
      </c>
      <c r="DC153">
        <f>ROUND((ROUND(AT153*AG153,2)*ROUND(6,7)),2)</f>
        <v/>
      </c>
      <c r="DD153" t="inlineStr"/>
      <c r="DE153" t="inlineStr"/>
      <c r="DF153">
        <f>ROUND(ROUND(AE153*AI153,0)*CX153,0)</f>
        <v/>
      </c>
      <c r="DG153">
        <f>ROUND(ROUND(AF153,0)*CX153,0)</f>
        <v/>
      </c>
      <c r="DH153">
        <f>ROUND(ROUND(AG153,0)*CX153,0)</f>
        <v/>
      </c>
      <c r="DI153">
        <f>ROUND(ROUND(AH153,0)*CX153,0)</f>
        <v/>
      </c>
      <c r="DJ153">
        <f>DF153</f>
        <v/>
      </c>
      <c r="DK153" t="n">
        <v>0</v>
      </c>
      <c r="DL153" t="inlineStr"/>
      <c r="DM153" t="n">
        <v>0</v>
      </c>
      <c r="DN153" t="inlineStr"/>
      <c r="DO153" t="n">
        <v>0</v>
      </c>
    </row>
    <row r="154">
      <c r="A154">
        <f>ROW(Source!A295)</f>
        <v/>
      </c>
      <c r="B154" t="n">
        <v>78869116</v>
      </c>
      <c r="C154" t="n">
        <v>78869951</v>
      </c>
      <c r="D154" t="n">
        <v>29150040</v>
      </c>
      <c r="E154" t="n">
        <v>1</v>
      </c>
      <c r="F154" t="n">
        <v>1</v>
      </c>
      <c r="G154" t="n">
        <v>1</v>
      </c>
      <c r="H154" t="n">
        <v>3</v>
      </c>
      <c r="I154" t="inlineStr">
        <is>
          <t>411-0001</t>
        </is>
      </c>
      <c r="J154" t="inlineStr">
        <is>
          <t>ТССЦ Московской обл., 411-0001, приказ Минстроя России №675/пр от 28.02.2017 № 257/пр</t>
        </is>
      </c>
      <c r="K154" t="inlineStr">
        <is>
          <t>Вода</t>
        </is>
      </c>
      <c r="L154" t="n">
        <v>1339</v>
      </c>
      <c r="N154" t="n">
        <v>1007</v>
      </c>
      <c r="O154" t="inlineStr">
        <is>
          <t>м3</t>
        </is>
      </c>
      <c r="P154" t="inlineStr">
        <is>
          <t>м3</t>
        </is>
      </c>
      <c r="Q154" t="n">
        <v>1</v>
      </c>
      <c r="W154" t="n">
        <v>0</v>
      </c>
      <c r="X154" t="n">
        <v>619799737</v>
      </c>
      <c r="Y154">
        <f>(AT154*ROUND(6,7))</f>
        <v/>
      </c>
      <c r="AA154" t="n">
        <v>31.28</v>
      </c>
      <c r="AB154" t="n">
        <v>0</v>
      </c>
      <c r="AC154" t="n">
        <v>0</v>
      </c>
      <c r="AD154" t="n">
        <v>0</v>
      </c>
      <c r="AE154" t="n">
        <v>2.44</v>
      </c>
      <c r="AF154" t="n">
        <v>0</v>
      </c>
      <c r="AG154" t="n">
        <v>0</v>
      </c>
      <c r="AH154" t="n">
        <v>0</v>
      </c>
      <c r="AI154" t="n">
        <v>12.82</v>
      </c>
      <c r="AJ154" t="n">
        <v>1</v>
      </c>
      <c r="AK154" t="n">
        <v>1</v>
      </c>
      <c r="AL154" t="n">
        <v>1</v>
      </c>
      <c r="AM154" t="n">
        <v>2</v>
      </c>
      <c r="AN154" t="n">
        <v>0</v>
      </c>
      <c r="AO154" t="n">
        <v>1</v>
      </c>
      <c r="AP154" t="n">
        <v>1</v>
      </c>
      <c r="AQ154" t="n">
        <v>0</v>
      </c>
      <c r="AR154" t="n">
        <v>0</v>
      </c>
      <c r="AS154" t="inlineStr"/>
      <c r="AT154" t="n">
        <v>1</v>
      </c>
      <c r="AU154" t="inlineStr">
        <is>
          <t>)*6</t>
        </is>
      </c>
      <c r="AV154" t="n">
        <v>0</v>
      </c>
      <c r="AW154" t="n">
        <v>2</v>
      </c>
      <c r="AX154" t="n">
        <v>78869963</v>
      </c>
      <c r="AY154" t="n">
        <v>1</v>
      </c>
      <c r="AZ154" t="n">
        <v>0</v>
      </c>
      <c r="BA154" t="n">
        <v>144</v>
      </c>
      <c r="BB154" t="n">
        <v>0</v>
      </c>
      <c r="BC154" t="n">
        <v>0</v>
      </c>
      <c r="BD154" t="n">
        <v>0</v>
      </c>
      <c r="BE154" t="n">
        <v>0</v>
      </c>
      <c r="BF154" t="n">
        <v>0</v>
      </c>
      <c r="BG154" t="n">
        <v>0</v>
      </c>
      <c r="BH154" t="n">
        <v>0</v>
      </c>
      <c r="BI154" t="n">
        <v>0</v>
      </c>
      <c r="BJ154" t="n">
        <v>0</v>
      </c>
      <c r="BK154" t="n">
        <v>0</v>
      </c>
      <c r="BL154" t="n">
        <v>0</v>
      </c>
      <c r="BM154" t="n">
        <v>0</v>
      </c>
      <c r="BN154" t="n">
        <v>0</v>
      </c>
      <c r="BO154" t="n">
        <v>0</v>
      </c>
      <c r="BP154" t="n">
        <v>0</v>
      </c>
      <c r="BQ154" t="n">
        <v>0</v>
      </c>
      <c r="BR154" t="n">
        <v>0</v>
      </c>
      <c r="BS154" t="n">
        <v>0</v>
      </c>
      <c r="BT154" t="n">
        <v>0</v>
      </c>
      <c r="BU154" t="n">
        <v>0</v>
      </c>
      <c r="BV154" t="n">
        <v>0</v>
      </c>
      <c r="BW154" t="n">
        <v>0</v>
      </c>
      <c r="CV154" t="n">
        <v>0</v>
      </c>
      <c r="CW154" t="n">
        <v>0</v>
      </c>
      <c r="CX154">
        <f>ROUND(Y154*Source!I295,7)</f>
        <v/>
      </c>
      <c r="CY154">
        <f>AA154</f>
        <v/>
      </c>
      <c r="CZ154">
        <f>AE154</f>
        <v/>
      </c>
      <c r="DA154">
        <f>AI154</f>
        <v/>
      </c>
      <c r="DB154">
        <f>ROUND((ROUND(AT154*CZ154,2)*ROUND(6,7)),2)</f>
        <v/>
      </c>
      <c r="DC154">
        <f>ROUND((ROUND(AT154*AG154,2)*ROUND(6,7)),2)</f>
        <v/>
      </c>
      <c r="DD154" t="inlineStr"/>
      <c r="DE154" t="inlineStr"/>
      <c r="DF154">
        <f>ROUND(ROUND(AE154*AI154,0)*CX154,0)</f>
        <v/>
      </c>
      <c r="DG154">
        <f>ROUND(ROUND(AF154,0)*CX154,0)</f>
        <v/>
      </c>
      <c r="DH154">
        <f>ROUND(ROUND(AG154,0)*CX154,0)</f>
        <v/>
      </c>
      <c r="DI154">
        <f>ROUND(ROUND(AH154,0)*CX154,0)</f>
        <v/>
      </c>
      <c r="DJ154">
        <f>DF154</f>
        <v/>
      </c>
      <c r="DK154" t="n">
        <v>0</v>
      </c>
      <c r="DL154" t="inlineStr"/>
      <c r="DM154" t="n">
        <v>0</v>
      </c>
      <c r="DN154" t="inlineStr"/>
      <c r="DO154" t="n">
        <v>0</v>
      </c>
    </row>
    <row r="155">
      <c r="A155">
        <f>ROW(Source!A334)</f>
        <v/>
      </c>
      <c r="B155" t="n">
        <v>78869116</v>
      </c>
      <c r="C155" t="n">
        <v>78870027</v>
      </c>
      <c r="D155" t="n">
        <v>18408291</v>
      </c>
      <c r="E155" t="n">
        <v>1</v>
      </c>
      <c r="F155" t="n">
        <v>1</v>
      </c>
      <c r="G155" t="n">
        <v>1</v>
      </c>
      <c r="H155" t="n">
        <v>1</v>
      </c>
      <c r="I155" t="inlineStr">
        <is>
          <t>1-1025-90</t>
        </is>
      </c>
      <c r="J155" t="inlineStr"/>
      <c r="K155" t="inlineStr">
        <is>
          <t>Рабочий строитель среднего разряда 2,5</t>
        </is>
      </c>
      <c r="L155" t="n">
        <v>1369</v>
      </c>
      <c r="N155" t="n">
        <v>1013</v>
      </c>
      <c r="O155" t="inlineStr">
        <is>
          <t>чел.-ч</t>
        </is>
      </c>
      <c r="P155" t="inlineStr">
        <is>
          <t>чел.-ч</t>
        </is>
      </c>
      <c r="Q155" t="n">
        <v>1</v>
      </c>
      <c r="W155" t="n">
        <v>0</v>
      </c>
      <c r="X155" t="n">
        <v>1933892413</v>
      </c>
      <c r="Y155">
        <f>AT155</f>
        <v/>
      </c>
      <c r="AA155" t="n">
        <v>0</v>
      </c>
      <c r="AB155" t="n">
        <v>0</v>
      </c>
      <c r="AC155" t="n">
        <v>0</v>
      </c>
      <c r="AD155" t="n">
        <v>8.17</v>
      </c>
      <c r="AE155" t="n">
        <v>0</v>
      </c>
      <c r="AF155" t="n">
        <v>0</v>
      </c>
      <c r="AG155" t="n">
        <v>0</v>
      </c>
      <c r="AH155" t="n">
        <v>8.17</v>
      </c>
      <c r="AI155" t="n">
        <v>1</v>
      </c>
      <c r="AJ155" t="n">
        <v>1</v>
      </c>
      <c r="AK155" t="n">
        <v>1</v>
      </c>
      <c r="AL155" t="n">
        <v>1</v>
      </c>
      <c r="AM155" t="n">
        <v>-2</v>
      </c>
      <c r="AN155" t="n">
        <v>0</v>
      </c>
      <c r="AO155" t="n">
        <v>1</v>
      </c>
      <c r="AP155" t="n">
        <v>1</v>
      </c>
      <c r="AQ155" t="n">
        <v>0</v>
      </c>
      <c r="AR155" t="n">
        <v>0</v>
      </c>
      <c r="AS155" t="inlineStr"/>
      <c r="AT155" t="n">
        <v>32.2</v>
      </c>
      <c r="AU155" t="inlineStr"/>
      <c r="AV155" t="n">
        <v>1</v>
      </c>
      <c r="AW155" t="n">
        <v>2</v>
      </c>
      <c r="AX155" t="n">
        <v>78870033</v>
      </c>
      <c r="AY155" t="n">
        <v>1</v>
      </c>
      <c r="AZ155" t="n">
        <v>0</v>
      </c>
      <c r="BA155" t="n">
        <v>145</v>
      </c>
      <c r="BB155" t="n">
        <v>0</v>
      </c>
      <c r="BC155" t="n">
        <v>0</v>
      </c>
      <c r="BD155" t="n">
        <v>0</v>
      </c>
      <c r="BE155" t="n">
        <v>0</v>
      </c>
      <c r="BF155" t="n">
        <v>0</v>
      </c>
      <c r="BG155" t="n">
        <v>0</v>
      </c>
      <c r="BH155" t="n">
        <v>0</v>
      </c>
      <c r="BI155" t="n">
        <v>0</v>
      </c>
      <c r="BJ155" t="n">
        <v>0</v>
      </c>
      <c r="BK155" t="n">
        <v>0</v>
      </c>
      <c r="BL155" t="n">
        <v>0</v>
      </c>
      <c r="BM155" t="n">
        <v>0</v>
      </c>
      <c r="BN155" t="n">
        <v>0</v>
      </c>
      <c r="BO155" t="n">
        <v>0</v>
      </c>
      <c r="BP155" t="n">
        <v>0</v>
      </c>
      <c r="BQ155" t="n">
        <v>0</v>
      </c>
      <c r="BR155" t="n">
        <v>0</v>
      </c>
      <c r="BS155" t="n">
        <v>0</v>
      </c>
      <c r="BT155" t="n">
        <v>0</v>
      </c>
      <c r="BU155" t="n">
        <v>0</v>
      </c>
      <c r="BV155" t="n">
        <v>0</v>
      </c>
      <c r="BW155" t="n">
        <v>0</v>
      </c>
      <c r="CU155">
        <f>ROUND(AT155*Source!I334*AH155*AL155,0)</f>
        <v/>
      </c>
      <c r="CV155">
        <f>ROUND(Y155*Source!I334,7)</f>
        <v/>
      </c>
      <c r="CW155" t="n">
        <v>0</v>
      </c>
      <c r="CX155">
        <f>ROUND(Y155*Source!I334,7)</f>
        <v/>
      </c>
      <c r="CY155">
        <f>AD155</f>
        <v/>
      </c>
      <c r="CZ155">
        <f>AH155</f>
        <v/>
      </c>
      <c r="DA155">
        <f>AL155</f>
        <v/>
      </c>
      <c r="DB155">
        <f>ROUND(ROUND(AT155*CZ155,2),2)</f>
        <v/>
      </c>
      <c r="DC155">
        <f>ROUND(ROUND(AT155*AG155,2),2)</f>
        <v/>
      </c>
      <c r="DD155" t="inlineStr"/>
      <c r="DE155" t="inlineStr"/>
      <c r="DF155">
        <f>ROUND(ROUND(AE155,0)*CX155,0)</f>
        <v/>
      </c>
      <c r="DG155">
        <f>ROUND(ROUND(AF155,0)*CX155,0)</f>
        <v/>
      </c>
      <c r="DH155">
        <f>ROUND(ROUND(AG155,0)*CX155,0)</f>
        <v/>
      </c>
      <c r="DI155">
        <f>ROUND(ROUND(AH155,0)*CX155,0)</f>
        <v/>
      </c>
      <c r="DJ155">
        <f>DI155</f>
        <v/>
      </c>
      <c r="DK155" t="n">
        <v>0</v>
      </c>
      <c r="DL155" t="inlineStr"/>
      <c r="DM155" t="n">
        <v>0</v>
      </c>
      <c r="DN155" t="inlineStr"/>
      <c r="DO155" t="n">
        <v>0</v>
      </c>
    </row>
    <row r="156">
      <c r="A156">
        <f>ROW(Source!A334)</f>
        <v/>
      </c>
      <c r="B156" t="n">
        <v>78869116</v>
      </c>
      <c r="C156" t="n">
        <v>78870027</v>
      </c>
      <c r="D156" t="n">
        <v>29174913</v>
      </c>
      <c r="E156" t="n">
        <v>1</v>
      </c>
      <c r="F156" t="n">
        <v>1</v>
      </c>
      <c r="G156" t="n">
        <v>1</v>
      </c>
      <c r="H156" t="n">
        <v>2</v>
      </c>
      <c r="I156" t="inlineStr">
        <is>
          <t>400001</t>
        </is>
      </c>
      <c r="J156" t="inlineStr">
        <is>
          <t>ТСЭМ Московской обл., 400001, приказ Минстроя России №675/пр от 28.02.2017 № 264/пр</t>
        </is>
      </c>
      <c r="K156" t="inlineStr">
        <is>
          <t>Автомобили бортовые, грузоподъемность до 5 т</t>
        </is>
      </c>
      <c r="L156" t="n">
        <v>1368</v>
      </c>
      <c r="N156" t="n">
        <v>1011</v>
      </c>
      <c r="O156" t="inlineStr">
        <is>
          <t>маш.-ч</t>
        </is>
      </c>
      <c r="P156" t="inlineStr">
        <is>
          <t>маш.-ч</t>
        </is>
      </c>
      <c r="Q156" t="n">
        <v>1</v>
      </c>
      <c r="W156" t="n">
        <v>0</v>
      </c>
      <c r="X156" t="n">
        <v>1230759911</v>
      </c>
      <c r="Y156">
        <f>AT156</f>
        <v/>
      </c>
      <c r="AA156" t="n">
        <v>0</v>
      </c>
      <c r="AB156" t="n">
        <v>2177.51</v>
      </c>
      <c r="AC156" t="n">
        <v>606.1</v>
      </c>
      <c r="AD156" t="n">
        <v>0</v>
      </c>
      <c r="AE156" t="n">
        <v>0</v>
      </c>
      <c r="AF156" t="n">
        <v>87.17</v>
      </c>
      <c r="AG156" t="n">
        <v>11.6</v>
      </c>
      <c r="AH156" t="n">
        <v>0</v>
      </c>
      <c r="AI156" t="n">
        <v>1</v>
      </c>
      <c r="AJ156" t="n">
        <v>24.98</v>
      </c>
      <c r="AK156" t="n">
        <v>52.25</v>
      </c>
      <c r="AL156" t="n">
        <v>1</v>
      </c>
      <c r="AM156" t="n">
        <v>2</v>
      </c>
      <c r="AN156" t="n">
        <v>0</v>
      </c>
      <c r="AO156" t="n">
        <v>1</v>
      </c>
      <c r="AP156" t="n">
        <v>1</v>
      </c>
      <c r="AQ156" t="n">
        <v>0</v>
      </c>
      <c r="AR156" t="n">
        <v>0</v>
      </c>
      <c r="AS156" t="inlineStr"/>
      <c r="AT156" t="n">
        <v>0.01</v>
      </c>
      <c r="AU156" t="inlineStr"/>
      <c r="AV156" t="n">
        <v>0</v>
      </c>
      <c r="AW156" t="n">
        <v>2</v>
      </c>
      <c r="AX156" t="n">
        <v>78870034</v>
      </c>
      <c r="AY156" t="n">
        <v>1</v>
      </c>
      <c r="AZ156" t="n">
        <v>0</v>
      </c>
      <c r="BA156" t="n">
        <v>146</v>
      </c>
      <c r="BB156" t="n">
        <v>0</v>
      </c>
      <c r="BC156" t="n">
        <v>0</v>
      </c>
      <c r="BD156" t="n">
        <v>0</v>
      </c>
      <c r="BE156" t="n">
        <v>0</v>
      </c>
      <c r="BF156" t="n">
        <v>0</v>
      </c>
      <c r="BG156" t="n">
        <v>0</v>
      </c>
      <c r="BH156" t="n">
        <v>0</v>
      </c>
      <c r="BI156" t="n">
        <v>0</v>
      </c>
      <c r="BJ156" t="n">
        <v>0</v>
      </c>
      <c r="BK156" t="n">
        <v>0</v>
      </c>
      <c r="BL156" t="n">
        <v>0</v>
      </c>
      <c r="BM156" t="n">
        <v>0</v>
      </c>
      <c r="BN156" t="n">
        <v>0</v>
      </c>
      <c r="BO156" t="n">
        <v>0</v>
      </c>
      <c r="BP156" t="n">
        <v>0</v>
      </c>
      <c r="BQ156" t="n">
        <v>0</v>
      </c>
      <c r="BR156" t="n">
        <v>0</v>
      </c>
      <c r="BS156" t="n">
        <v>0</v>
      </c>
      <c r="BT156" t="n">
        <v>0</v>
      </c>
      <c r="BU156" t="n">
        <v>0</v>
      </c>
      <c r="BV156" t="n">
        <v>0</v>
      </c>
      <c r="BW156" t="n">
        <v>0</v>
      </c>
      <c r="CV156" t="n">
        <v>0</v>
      </c>
      <c r="CW156">
        <f>ROUND(Y156*Source!I334*DO156,7)</f>
        <v/>
      </c>
      <c r="CX156">
        <f>ROUND(Y156*Source!I334,7)</f>
        <v/>
      </c>
      <c r="CY156">
        <f>AB156</f>
        <v/>
      </c>
      <c r="CZ156">
        <f>AF156</f>
        <v/>
      </c>
      <c r="DA156">
        <f>AJ156</f>
        <v/>
      </c>
      <c r="DB156">
        <f>ROUND(ROUND(AT156*CZ156,2),2)</f>
        <v/>
      </c>
      <c r="DC156">
        <f>ROUND(ROUND(AT156*AG156,2),2)</f>
        <v/>
      </c>
      <c r="DD156" t="inlineStr"/>
      <c r="DE156" t="inlineStr"/>
      <c r="DF156">
        <f>ROUND(ROUND(AE156,0)*CX156,0)</f>
        <v/>
      </c>
      <c r="DG156">
        <f>ROUND(ROUND(AF156*AJ156,0)*CX156,0)</f>
        <v/>
      </c>
      <c r="DH156">
        <f>ROUND(ROUND(AG156*AK156,0)*CX156,0)</f>
        <v/>
      </c>
      <c r="DI156">
        <f>ROUND(ROUND(AH156,0)*CX156,0)</f>
        <v/>
      </c>
      <c r="DJ156">
        <f>DG156</f>
        <v/>
      </c>
      <c r="DK156" t="n">
        <v>0</v>
      </c>
      <c r="DL156" t="inlineStr"/>
      <c r="DM156" t="n">
        <v>0</v>
      </c>
      <c r="DN156" t="inlineStr"/>
      <c r="DO156" t="n">
        <v>0</v>
      </c>
    </row>
    <row r="157">
      <c r="A157">
        <f>ROW(Source!A334)</f>
        <v/>
      </c>
      <c r="B157" t="n">
        <v>78869116</v>
      </c>
      <c r="C157" t="n">
        <v>78870027</v>
      </c>
      <c r="D157" t="n">
        <v>29110139</v>
      </c>
      <c r="E157" t="n">
        <v>1</v>
      </c>
      <c r="F157" t="n">
        <v>1</v>
      </c>
      <c r="G157" t="n">
        <v>1</v>
      </c>
      <c r="H157" t="n">
        <v>3</v>
      </c>
      <c r="I157" t="inlineStr">
        <is>
          <t>101-1703</t>
        </is>
      </c>
      <c r="J157" t="inlineStr">
        <is>
          <t>ТССЦ Московской обл., 101-1703, приказ Минстроя России №675/пр от 28.02.2017 № 254/пр</t>
        </is>
      </c>
      <c r="K157" t="inlineStr">
        <is>
          <t>Прокладки резиновые (пластина техническая прессованная)</t>
        </is>
      </c>
      <c r="L157" t="n">
        <v>1346</v>
      </c>
      <c r="N157" t="n">
        <v>1009</v>
      </c>
      <c r="O157" t="inlineStr">
        <is>
          <t>кг</t>
        </is>
      </c>
      <c r="P157" t="inlineStr">
        <is>
          <t>кг</t>
        </is>
      </c>
      <c r="Q157" t="n">
        <v>1</v>
      </c>
      <c r="W157" t="n">
        <v>0</v>
      </c>
      <c r="X157" t="n">
        <v>-1947909329</v>
      </c>
      <c r="Y157">
        <f>AT157</f>
        <v/>
      </c>
      <c r="AA157" t="n">
        <v>341.04</v>
      </c>
      <c r="AB157" t="n">
        <v>0</v>
      </c>
      <c r="AC157" t="n">
        <v>0</v>
      </c>
      <c r="AD157" t="n">
        <v>0</v>
      </c>
      <c r="AE157" t="n">
        <v>23.09</v>
      </c>
      <c r="AF157" t="n">
        <v>0</v>
      </c>
      <c r="AG157" t="n">
        <v>0</v>
      </c>
      <c r="AH157" t="n">
        <v>0</v>
      </c>
      <c r="AI157" t="n">
        <v>14.77</v>
      </c>
      <c r="AJ157" t="n">
        <v>1</v>
      </c>
      <c r="AK157" t="n">
        <v>1</v>
      </c>
      <c r="AL157" t="n">
        <v>1</v>
      </c>
      <c r="AM157" t="n">
        <v>2</v>
      </c>
      <c r="AN157" t="n">
        <v>0</v>
      </c>
      <c r="AO157" t="n">
        <v>1</v>
      </c>
      <c r="AP157" t="n">
        <v>1</v>
      </c>
      <c r="AQ157" t="n">
        <v>0</v>
      </c>
      <c r="AR157" t="n">
        <v>0</v>
      </c>
      <c r="AS157" t="inlineStr"/>
      <c r="AT157" t="n">
        <v>2</v>
      </c>
      <c r="AU157" t="inlineStr"/>
      <c r="AV157" t="n">
        <v>0</v>
      </c>
      <c r="AW157" t="n">
        <v>2</v>
      </c>
      <c r="AX157" t="n">
        <v>78870035</v>
      </c>
      <c r="AY157" t="n">
        <v>1</v>
      </c>
      <c r="AZ157" t="n">
        <v>0</v>
      </c>
      <c r="BA157" t="n">
        <v>147</v>
      </c>
      <c r="BB157" t="n">
        <v>0</v>
      </c>
      <c r="BC157" t="n">
        <v>0</v>
      </c>
      <c r="BD157" t="n">
        <v>0</v>
      </c>
      <c r="BE157" t="n">
        <v>0</v>
      </c>
      <c r="BF157" t="n">
        <v>0</v>
      </c>
      <c r="BG157" t="n">
        <v>0</v>
      </c>
      <c r="BH157" t="n">
        <v>0</v>
      </c>
      <c r="BI157" t="n">
        <v>0</v>
      </c>
      <c r="BJ157" t="n">
        <v>0</v>
      </c>
      <c r="BK157" t="n">
        <v>0</v>
      </c>
      <c r="BL157" t="n">
        <v>0</v>
      </c>
      <c r="BM157" t="n">
        <v>0</v>
      </c>
      <c r="BN157" t="n">
        <v>0</v>
      </c>
      <c r="BO157" t="n">
        <v>0</v>
      </c>
      <c r="BP157" t="n">
        <v>0</v>
      </c>
      <c r="BQ157" t="n">
        <v>0</v>
      </c>
      <c r="BR157" t="n">
        <v>0</v>
      </c>
      <c r="BS157" t="n">
        <v>0</v>
      </c>
      <c r="BT157" t="n">
        <v>0</v>
      </c>
      <c r="BU157" t="n">
        <v>0</v>
      </c>
      <c r="BV157" t="n">
        <v>0</v>
      </c>
      <c r="BW157" t="n">
        <v>0</v>
      </c>
      <c r="CV157" t="n">
        <v>0</v>
      </c>
      <c r="CW157" t="n">
        <v>0</v>
      </c>
      <c r="CX157">
        <f>ROUND(Y157*Source!I334,7)</f>
        <v/>
      </c>
      <c r="CY157">
        <f>AA157</f>
        <v/>
      </c>
      <c r="CZ157">
        <f>AE157</f>
        <v/>
      </c>
      <c r="DA157">
        <f>AI157</f>
        <v/>
      </c>
      <c r="DB157">
        <f>ROUND(ROUND(AT157*CZ157,2),2)</f>
        <v/>
      </c>
      <c r="DC157">
        <f>ROUND(ROUND(AT157*AG157,2),2)</f>
        <v/>
      </c>
      <c r="DD157" t="inlineStr"/>
      <c r="DE157" t="inlineStr"/>
      <c r="DF157">
        <f>ROUND(ROUND(AE157*AI157,0)*CX157,0)</f>
        <v/>
      </c>
      <c r="DG157">
        <f>ROUND(ROUND(AF157,0)*CX157,0)</f>
        <v/>
      </c>
      <c r="DH157">
        <f>ROUND(ROUND(AG157,0)*CX157,0)</f>
        <v/>
      </c>
      <c r="DI157">
        <f>ROUND(ROUND(AH157,0)*CX157,0)</f>
        <v/>
      </c>
      <c r="DJ157">
        <f>DF157</f>
        <v/>
      </c>
      <c r="DK157" t="n">
        <v>0</v>
      </c>
      <c r="DL157" t="inlineStr"/>
      <c r="DM157" t="n">
        <v>0</v>
      </c>
      <c r="DN157" t="inlineStr"/>
      <c r="DO157" t="n">
        <v>0</v>
      </c>
    </row>
    <row r="158">
      <c r="A158">
        <f>ROW(Source!A334)</f>
        <v/>
      </c>
      <c r="B158" t="n">
        <v>78869116</v>
      </c>
      <c r="C158" t="n">
        <v>78870027</v>
      </c>
      <c r="D158" t="n">
        <v>29114240</v>
      </c>
      <c r="E158" t="n">
        <v>1</v>
      </c>
      <c r="F158" t="n">
        <v>1</v>
      </c>
      <c r="G158" t="n">
        <v>1</v>
      </c>
      <c r="H158" t="n">
        <v>3</v>
      </c>
      <c r="I158" t="inlineStr">
        <is>
          <t>101-2576</t>
        </is>
      </c>
      <c r="J158" t="inlineStr">
        <is>
          <t>ТССЦ Московской обл., 101-2576, приказ Минстроя России №675/пр от 28.02.2017 № 254/пр</t>
        </is>
      </c>
      <c r="K158" t="inlineStr">
        <is>
          <t>Болты с гайками и шайбами для санитарно-технических работ диаметром 16 мм</t>
        </is>
      </c>
      <c r="L158" t="n">
        <v>1348</v>
      </c>
      <c r="N158" t="n">
        <v>1009</v>
      </c>
      <c r="O158" t="inlineStr">
        <is>
          <t>т</t>
        </is>
      </c>
      <c r="P158" t="inlineStr">
        <is>
          <t>т</t>
        </is>
      </c>
      <c r="Q158" t="n">
        <v>1000</v>
      </c>
      <c r="W158" t="n">
        <v>0</v>
      </c>
      <c r="X158" t="n">
        <v>-1701539228</v>
      </c>
      <c r="Y158">
        <f>AT158</f>
        <v/>
      </c>
      <c r="AA158" t="n">
        <v>145037.4</v>
      </c>
      <c r="AB158" t="n">
        <v>0</v>
      </c>
      <c r="AC158" t="n">
        <v>0</v>
      </c>
      <c r="AD158" t="n">
        <v>0</v>
      </c>
      <c r="AE158" t="n">
        <v>14830</v>
      </c>
      <c r="AF158" t="n">
        <v>0</v>
      </c>
      <c r="AG158" t="n">
        <v>0</v>
      </c>
      <c r="AH158" t="n">
        <v>0</v>
      </c>
      <c r="AI158" t="n">
        <v>9.779999999999999</v>
      </c>
      <c r="AJ158" t="n">
        <v>1</v>
      </c>
      <c r="AK158" t="n">
        <v>1</v>
      </c>
      <c r="AL158" t="n">
        <v>1</v>
      </c>
      <c r="AM158" t="n">
        <v>2</v>
      </c>
      <c r="AN158" t="n">
        <v>0</v>
      </c>
      <c r="AO158" t="n">
        <v>1</v>
      </c>
      <c r="AP158" t="n">
        <v>1</v>
      </c>
      <c r="AQ158" t="n">
        <v>0</v>
      </c>
      <c r="AR158" t="n">
        <v>0</v>
      </c>
      <c r="AS158" t="inlineStr"/>
      <c r="AT158" t="n">
        <v>0.005</v>
      </c>
      <c r="AU158" t="inlineStr"/>
      <c r="AV158" t="n">
        <v>0</v>
      </c>
      <c r="AW158" t="n">
        <v>2</v>
      </c>
      <c r="AX158" t="n">
        <v>78870036</v>
      </c>
      <c r="AY158" t="n">
        <v>1</v>
      </c>
      <c r="AZ158" t="n">
        <v>0</v>
      </c>
      <c r="BA158" t="n">
        <v>148</v>
      </c>
      <c r="BB158" t="n">
        <v>0</v>
      </c>
      <c r="BC158" t="n">
        <v>0</v>
      </c>
      <c r="BD158" t="n">
        <v>0</v>
      </c>
      <c r="BE158" t="n">
        <v>0</v>
      </c>
      <c r="BF158" t="n">
        <v>0</v>
      </c>
      <c r="BG158" t="n">
        <v>0</v>
      </c>
      <c r="BH158" t="n">
        <v>0</v>
      </c>
      <c r="BI158" t="n">
        <v>0</v>
      </c>
      <c r="BJ158" t="n">
        <v>0</v>
      </c>
      <c r="BK158" t="n">
        <v>0</v>
      </c>
      <c r="BL158" t="n">
        <v>0</v>
      </c>
      <c r="BM158" t="n">
        <v>0</v>
      </c>
      <c r="BN158" t="n">
        <v>0</v>
      </c>
      <c r="BO158" t="n">
        <v>0</v>
      </c>
      <c r="BP158" t="n">
        <v>0</v>
      </c>
      <c r="BQ158" t="n">
        <v>0</v>
      </c>
      <c r="BR158" t="n">
        <v>0</v>
      </c>
      <c r="BS158" t="n">
        <v>0</v>
      </c>
      <c r="BT158" t="n">
        <v>0</v>
      </c>
      <c r="BU158" t="n">
        <v>0</v>
      </c>
      <c r="BV158" t="n">
        <v>0</v>
      </c>
      <c r="BW158" t="n">
        <v>0</v>
      </c>
      <c r="CV158" t="n">
        <v>0</v>
      </c>
      <c r="CW158" t="n">
        <v>0</v>
      </c>
      <c r="CX158">
        <f>ROUND(Y158*Source!I334,7)</f>
        <v/>
      </c>
      <c r="CY158">
        <f>AA158</f>
        <v/>
      </c>
      <c r="CZ158">
        <f>AE158</f>
        <v/>
      </c>
      <c r="DA158">
        <f>AI158</f>
        <v/>
      </c>
      <c r="DB158">
        <f>ROUND(ROUND(AT158*CZ158,2),2)</f>
        <v/>
      </c>
      <c r="DC158">
        <f>ROUND(ROUND(AT158*AG158,2),2)</f>
        <v/>
      </c>
      <c r="DD158" t="inlineStr"/>
      <c r="DE158" t="inlineStr"/>
      <c r="DF158">
        <f>ROUND(ROUND(AE158*AI158,0)*CX158,0)</f>
        <v/>
      </c>
      <c r="DG158">
        <f>ROUND(ROUND(AF158,0)*CX158,0)</f>
        <v/>
      </c>
      <c r="DH158">
        <f>ROUND(ROUND(AG158,0)*CX158,0)</f>
        <v/>
      </c>
      <c r="DI158">
        <f>ROUND(ROUND(AH158,0)*CX158,0)</f>
        <v/>
      </c>
      <c r="DJ158">
        <f>DF158</f>
        <v/>
      </c>
      <c r="DK158" t="n">
        <v>0</v>
      </c>
      <c r="DL158" t="inlineStr"/>
      <c r="DM158" t="n">
        <v>0</v>
      </c>
      <c r="DN158" t="inlineStr"/>
      <c r="DO158" t="n">
        <v>0</v>
      </c>
    </row>
    <row r="159">
      <c r="A159">
        <f>ROW(Source!A334)</f>
        <v/>
      </c>
      <c r="B159" t="n">
        <v>78869116</v>
      </c>
      <c r="C159" t="n">
        <v>78870027</v>
      </c>
      <c r="D159" t="n">
        <v>29150040</v>
      </c>
      <c r="E159" t="n">
        <v>1</v>
      </c>
      <c r="F159" t="n">
        <v>1</v>
      </c>
      <c r="G159" t="n">
        <v>1</v>
      </c>
      <c r="H159" t="n">
        <v>3</v>
      </c>
      <c r="I159" t="inlineStr">
        <is>
          <t>411-0001</t>
        </is>
      </c>
      <c r="J159" t="inlineStr">
        <is>
          <t>ТССЦ Московской обл., 411-0001, приказ Минстроя России №675/пр от 28.02.2017 № 257/пр</t>
        </is>
      </c>
      <c r="K159" t="inlineStr">
        <is>
          <t>Вода</t>
        </is>
      </c>
      <c r="L159" t="n">
        <v>1339</v>
      </c>
      <c r="N159" t="n">
        <v>1007</v>
      </c>
      <c r="O159" t="inlineStr">
        <is>
          <t>м3</t>
        </is>
      </c>
      <c r="P159" t="inlineStr">
        <is>
          <t>м3</t>
        </is>
      </c>
      <c r="Q159" t="n">
        <v>1</v>
      </c>
      <c r="W159" t="n">
        <v>0</v>
      </c>
      <c r="X159" t="n">
        <v>619799737</v>
      </c>
      <c r="Y159">
        <f>AT159</f>
        <v/>
      </c>
      <c r="AA159" t="n">
        <v>31.28</v>
      </c>
      <c r="AB159" t="n">
        <v>0</v>
      </c>
      <c r="AC159" t="n">
        <v>0</v>
      </c>
      <c r="AD159" t="n">
        <v>0</v>
      </c>
      <c r="AE159" t="n">
        <v>2.44</v>
      </c>
      <c r="AF159" t="n">
        <v>0</v>
      </c>
      <c r="AG159" t="n">
        <v>0</v>
      </c>
      <c r="AH159" t="n">
        <v>0</v>
      </c>
      <c r="AI159" t="n">
        <v>12.82</v>
      </c>
      <c r="AJ159" t="n">
        <v>1</v>
      </c>
      <c r="AK159" t="n">
        <v>1</v>
      </c>
      <c r="AL159" t="n">
        <v>1</v>
      </c>
      <c r="AM159" t="n">
        <v>2</v>
      </c>
      <c r="AN159" t="n">
        <v>0</v>
      </c>
      <c r="AO159" t="n">
        <v>1</v>
      </c>
      <c r="AP159" t="n">
        <v>1</v>
      </c>
      <c r="AQ159" t="n">
        <v>0</v>
      </c>
      <c r="AR159" t="n">
        <v>0</v>
      </c>
      <c r="AS159" t="inlineStr"/>
      <c r="AT159" t="n">
        <v>7.8</v>
      </c>
      <c r="AU159" t="inlineStr"/>
      <c r="AV159" t="n">
        <v>0</v>
      </c>
      <c r="AW159" t="n">
        <v>2</v>
      </c>
      <c r="AX159" t="n">
        <v>78870037</v>
      </c>
      <c r="AY159" t="n">
        <v>1</v>
      </c>
      <c r="AZ159" t="n">
        <v>0</v>
      </c>
      <c r="BA159" t="n">
        <v>149</v>
      </c>
      <c r="BB159" t="n">
        <v>0</v>
      </c>
      <c r="BC159" t="n">
        <v>0</v>
      </c>
      <c r="BD159" t="n">
        <v>0</v>
      </c>
      <c r="BE159" t="n">
        <v>0</v>
      </c>
      <c r="BF159" t="n">
        <v>0</v>
      </c>
      <c r="BG159" t="n">
        <v>0</v>
      </c>
      <c r="BH159" t="n">
        <v>0</v>
      </c>
      <c r="BI159" t="n">
        <v>0</v>
      </c>
      <c r="BJ159" t="n">
        <v>0</v>
      </c>
      <c r="BK159" t="n">
        <v>0</v>
      </c>
      <c r="BL159" t="n">
        <v>0</v>
      </c>
      <c r="BM159" t="n">
        <v>0</v>
      </c>
      <c r="BN159" t="n">
        <v>0</v>
      </c>
      <c r="BO159" t="n">
        <v>0</v>
      </c>
      <c r="BP159" t="n">
        <v>0</v>
      </c>
      <c r="BQ159" t="n">
        <v>0</v>
      </c>
      <c r="BR159" t="n">
        <v>0</v>
      </c>
      <c r="BS159" t="n">
        <v>0</v>
      </c>
      <c r="BT159" t="n">
        <v>0</v>
      </c>
      <c r="BU159" t="n">
        <v>0</v>
      </c>
      <c r="BV159" t="n">
        <v>0</v>
      </c>
      <c r="BW159" t="n">
        <v>0</v>
      </c>
      <c r="CV159" t="n">
        <v>0</v>
      </c>
      <c r="CW159" t="n">
        <v>0</v>
      </c>
      <c r="CX159">
        <f>ROUND(Y159*Source!I334,7)</f>
        <v/>
      </c>
      <c r="CY159">
        <f>AA159</f>
        <v/>
      </c>
      <c r="CZ159">
        <f>AE159</f>
        <v/>
      </c>
      <c r="DA159">
        <f>AI159</f>
        <v/>
      </c>
      <c r="DB159">
        <f>ROUND(ROUND(AT159*CZ159,2),2)</f>
        <v/>
      </c>
      <c r="DC159">
        <f>ROUND(ROUND(AT159*AG159,2),2)</f>
        <v/>
      </c>
      <c r="DD159" t="inlineStr"/>
      <c r="DE159" t="inlineStr"/>
      <c r="DF159">
        <f>ROUND(ROUND(AE159*AI159,0)*CX159,0)</f>
        <v/>
      </c>
      <c r="DG159">
        <f>ROUND(ROUND(AF159,0)*CX159,0)</f>
        <v/>
      </c>
      <c r="DH159">
        <f>ROUND(ROUND(AG159,0)*CX159,0)</f>
        <v/>
      </c>
      <c r="DI159">
        <f>ROUND(ROUND(AH159,0)*CX159,0)</f>
        <v/>
      </c>
      <c r="DJ159">
        <f>DF159</f>
        <v/>
      </c>
      <c r="DK159" t="n">
        <v>0</v>
      </c>
      <c r="DL159" t="inlineStr"/>
      <c r="DM159" t="n">
        <v>0</v>
      </c>
      <c r="DN159" t="inlineStr"/>
      <c r="DO159" t="n">
        <v>0</v>
      </c>
    </row>
    <row r="160">
      <c r="A160">
        <f>ROW(Source!A335)</f>
        <v/>
      </c>
      <c r="B160" t="n">
        <v>78869116</v>
      </c>
      <c r="C160" t="n">
        <v>78870038</v>
      </c>
      <c r="D160" t="n">
        <v>18407150</v>
      </c>
      <c r="E160" t="n">
        <v>1</v>
      </c>
      <c r="F160" t="n">
        <v>1</v>
      </c>
      <c r="G160" t="n">
        <v>1</v>
      </c>
      <c r="H160" t="n">
        <v>1</v>
      </c>
      <c r="I160" t="inlineStr">
        <is>
          <t>1-1030-90</t>
        </is>
      </c>
      <c r="J160" t="inlineStr"/>
      <c r="K160" t="inlineStr">
        <is>
          <t>Рабочий строитель среднего разряда 3</t>
        </is>
      </c>
      <c r="L160" t="n">
        <v>1369</v>
      </c>
      <c r="N160" t="n">
        <v>1013</v>
      </c>
      <c r="O160" t="inlineStr">
        <is>
          <t>чел.-ч</t>
        </is>
      </c>
      <c r="P160" t="inlineStr">
        <is>
          <t>чел.-ч</t>
        </is>
      </c>
      <c r="Q160" t="n">
        <v>1</v>
      </c>
      <c r="W160" t="n">
        <v>0</v>
      </c>
      <c r="X160" t="n">
        <v>-931037793</v>
      </c>
      <c r="Y160">
        <f>AT160</f>
        <v/>
      </c>
      <c r="AA160" t="n">
        <v>0</v>
      </c>
      <c r="AB160" t="n">
        <v>0</v>
      </c>
      <c r="AC160" t="n">
        <v>0</v>
      </c>
      <c r="AD160" t="n">
        <v>8.529999999999999</v>
      </c>
      <c r="AE160" t="n">
        <v>0</v>
      </c>
      <c r="AF160" t="n">
        <v>0</v>
      </c>
      <c r="AG160" t="n">
        <v>0</v>
      </c>
      <c r="AH160" t="n">
        <v>8.529999999999999</v>
      </c>
      <c r="AI160" t="n">
        <v>1</v>
      </c>
      <c r="AJ160" t="n">
        <v>1</v>
      </c>
      <c r="AK160" t="n">
        <v>1</v>
      </c>
      <c r="AL160" t="n">
        <v>1</v>
      </c>
      <c r="AM160" t="n">
        <v>-2</v>
      </c>
      <c r="AN160" t="n">
        <v>0</v>
      </c>
      <c r="AO160" t="n">
        <v>1</v>
      </c>
      <c r="AP160" t="n">
        <v>0</v>
      </c>
      <c r="AQ160" t="n">
        <v>0</v>
      </c>
      <c r="AR160" t="n">
        <v>0</v>
      </c>
      <c r="AS160" t="inlineStr"/>
      <c r="AT160" t="n">
        <v>13.9</v>
      </c>
      <c r="AU160" t="inlineStr"/>
      <c r="AV160" t="n">
        <v>1</v>
      </c>
      <c r="AW160" t="n">
        <v>2</v>
      </c>
      <c r="AX160" t="n">
        <v>78870042</v>
      </c>
      <c r="AY160" t="n">
        <v>1</v>
      </c>
      <c r="AZ160" t="n">
        <v>0</v>
      </c>
      <c r="BA160" t="n">
        <v>150</v>
      </c>
      <c r="BB160" t="n">
        <v>0</v>
      </c>
      <c r="BC160" t="n">
        <v>0</v>
      </c>
      <c r="BD160" t="n">
        <v>0</v>
      </c>
      <c r="BE160" t="n">
        <v>0</v>
      </c>
      <c r="BF160" t="n">
        <v>0</v>
      </c>
      <c r="BG160" t="n">
        <v>0</v>
      </c>
      <c r="BH160" t="n">
        <v>0</v>
      </c>
      <c r="BI160" t="n">
        <v>0</v>
      </c>
      <c r="BJ160" t="n">
        <v>0</v>
      </c>
      <c r="BK160" t="n">
        <v>0</v>
      </c>
      <c r="BL160" t="n">
        <v>0</v>
      </c>
      <c r="BM160" t="n">
        <v>0</v>
      </c>
      <c r="BN160" t="n">
        <v>0</v>
      </c>
      <c r="BO160" t="n">
        <v>0</v>
      </c>
      <c r="BP160" t="n">
        <v>0</v>
      </c>
      <c r="BQ160" t="n">
        <v>0</v>
      </c>
      <c r="BR160" t="n">
        <v>0</v>
      </c>
      <c r="BS160" t="n">
        <v>0</v>
      </c>
      <c r="BT160" t="n">
        <v>0</v>
      </c>
      <c r="BU160" t="n">
        <v>0</v>
      </c>
      <c r="BV160" t="n">
        <v>0</v>
      </c>
      <c r="BW160" t="n">
        <v>0</v>
      </c>
      <c r="CU160">
        <f>ROUND(AT160*Source!I335*AH160*AL160,0)</f>
        <v/>
      </c>
      <c r="CV160">
        <f>ROUND(Y160*Source!I335,7)</f>
        <v/>
      </c>
      <c r="CW160" t="n">
        <v>0</v>
      </c>
      <c r="CX160">
        <f>ROUND(Y160*Source!I335,7)</f>
        <v/>
      </c>
      <c r="CY160">
        <f>AD160</f>
        <v/>
      </c>
      <c r="CZ160">
        <f>AH160</f>
        <v/>
      </c>
      <c r="DA160">
        <f>AL160</f>
        <v/>
      </c>
      <c r="DB160">
        <f>ROUND(ROUND(AT160*CZ160,2),2)</f>
        <v/>
      </c>
      <c r="DC160">
        <f>ROUND(ROUND(AT160*AG160,2),2)</f>
        <v/>
      </c>
      <c r="DD160" t="inlineStr"/>
      <c r="DE160" t="inlineStr"/>
      <c r="DF160">
        <f>ROUND(ROUND(AE160,0)*CX160,0)</f>
        <v/>
      </c>
      <c r="DG160">
        <f>ROUND(ROUND(AF160,0)*CX160,0)</f>
        <v/>
      </c>
      <c r="DH160">
        <f>ROUND(ROUND(AG160,0)*CX160,0)</f>
        <v/>
      </c>
      <c r="DI160">
        <f>ROUND(ROUND(AH160,0)*CX160,0)</f>
        <v/>
      </c>
      <c r="DJ160">
        <f>DI160</f>
        <v/>
      </c>
      <c r="DK160" t="n">
        <v>0</v>
      </c>
      <c r="DL160" t="inlineStr"/>
      <c r="DM160" t="n">
        <v>0</v>
      </c>
      <c r="DN160" t="inlineStr"/>
      <c r="DO160" t="n">
        <v>0</v>
      </c>
    </row>
    <row r="161">
      <c r="A161">
        <f>ROW(Source!A335)</f>
        <v/>
      </c>
      <c r="B161" t="n">
        <v>78869116</v>
      </c>
      <c r="C161" t="n">
        <v>78870038</v>
      </c>
      <c r="D161" t="n">
        <v>29169821</v>
      </c>
      <c r="E161" t="n">
        <v>1</v>
      </c>
      <c r="F161" t="n">
        <v>1</v>
      </c>
      <c r="G161" t="n">
        <v>1</v>
      </c>
      <c r="H161" t="n">
        <v>3</v>
      </c>
      <c r="I161" t="inlineStr">
        <is>
          <t>509-0696</t>
        </is>
      </c>
      <c r="J161" t="inlineStr">
        <is>
          <t>ТССЦ Московской обл., 509-0696, приказ Минстроя России №675/пр от 28.02.2017 № 258/пр</t>
        </is>
      </c>
      <c r="K161" t="inlineStr">
        <is>
          <t>Лампы люминесцентные ртутные низкого давления типа ЛБ, ЛД, ЛДЦ, ЛТВ, ЛБХ 20</t>
        </is>
      </c>
      <c r="L161" t="n">
        <v>1358</v>
      </c>
      <c r="N161" t="n">
        <v>1010</v>
      </c>
      <c r="O161" t="inlineStr">
        <is>
          <t>10 шт.</t>
        </is>
      </c>
      <c r="P161" t="inlineStr">
        <is>
          <t>10 шт.</t>
        </is>
      </c>
      <c r="Q161" t="n">
        <v>10</v>
      </c>
      <c r="W161" t="n">
        <v>0</v>
      </c>
      <c r="X161" t="n">
        <v>-1187244712</v>
      </c>
      <c r="Y161">
        <f>AT161</f>
        <v/>
      </c>
      <c r="AA161" t="n">
        <v>352.73</v>
      </c>
      <c r="AB161" t="n">
        <v>0</v>
      </c>
      <c r="AC161" t="n">
        <v>0</v>
      </c>
      <c r="AD161" t="n">
        <v>0</v>
      </c>
      <c r="AE161" t="n">
        <v>85.2</v>
      </c>
      <c r="AF161" t="n">
        <v>0</v>
      </c>
      <c r="AG161" t="n">
        <v>0</v>
      </c>
      <c r="AH161" t="n">
        <v>0</v>
      </c>
      <c r="AI161" t="n">
        <v>4.14</v>
      </c>
      <c r="AJ161" t="n">
        <v>1</v>
      </c>
      <c r="AK161" t="n">
        <v>1</v>
      </c>
      <c r="AL161" t="n">
        <v>1</v>
      </c>
      <c r="AM161" t="n">
        <v>2</v>
      </c>
      <c r="AN161" t="n">
        <v>0</v>
      </c>
      <c r="AO161" t="n">
        <v>1</v>
      </c>
      <c r="AP161" t="n">
        <v>0</v>
      </c>
      <c r="AQ161" t="n">
        <v>0</v>
      </c>
      <c r="AR161" t="n">
        <v>0</v>
      </c>
      <c r="AS161" t="inlineStr"/>
      <c r="AT161" t="n">
        <v>10</v>
      </c>
      <c r="AU161" t="inlineStr"/>
      <c r="AV161" t="n">
        <v>0</v>
      </c>
      <c r="AW161" t="n">
        <v>2</v>
      </c>
      <c r="AX161" t="n">
        <v>78870043</v>
      </c>
      <c r="AY161" t="n">
        <v>1</v>
      </c>
      <c r="AZ161" t="n">
        <v>0</v>
      </c>
      <c r="BA161" t="n">
        <v>151</v>
      </c>
      <c r="BB161" t="n">
        <v>0</v>
      </c>
      <c r="BC161" t="n">
        <v>0</v>
      </c>
      <c r="BD161" t="n">
        <v>0</v>
      </c>
      <c r="BE161" t="n">
        <v>0</v>
      </c>
      <c r="BF161" t="n">
        <v>0</v>
      </c>
      <c r="BG161" t="n">
        <v>0</v>
      </c>
      <c r="BH161" t="n">
        <v>0</v>
      </c>
      <c r="BI161" t="n">
        <v>0</v>
      </c>
      <c r="BJ161" t="n">
        <v>0</v>
      </c>
      <c r="BK161" t="n">
        <v>0</v>
      </c>
      <c r="BL161" t="n">
        <v>0</v>
      </c>
      <c r="BM161" t="n">
        <v>0</v>
      </c>
      <c r="BN161" t="n">
        <v>0</v>
      </c>
      <c r="BO161" t="n">
        <v>0</v>
      </c>
      <c r="BP161" t="n">
        <v>0</v>
      </c>
      <c r="BQ161" t="n">
        <v>0</v>
      </c>
      <c r="BR161" t="n">
        <v>0</v>
      </c>
      <c r="BS161" t="n">
        <v>0</v>
      </c>
      <c r="BT161" t="n">
        <v>0</v>
      </c>
      <c r="BU161" t="n">
        <v>0</v>
      </c>
      <c r="BV161" t="n">
        <v>0</v>
      </c>
      <c r="BW161" t="n">
        <v>0</v>
      </c>
      <c r="CV161" t="n">
        <v>0</v>
      </c>
      <c r="CW161" t="n">
        <v>0</v>
      </c>
      <c r="CX161">
        <f>ROUND(Y161*Source!I335,7)</f>
        <v/>
      </c>
      <c r="CY161">
        <f>AA161</f>
        <v/>
      </c>
      <c r="CZ161">
        <f>AE161</f>
        <v/>
      </c>
      <c r="DA161">
        <f>AI161</f>
        <v/>
      </c>
      <c r="DB161">
        <f>ROUND(ROUND(AT161*CZ161,2),2)</f>
        <v/>
      </c>
      <c r="DC161">
        <f>ROUND(ROUND(AT161*AG161,2),2)</f>
        <v/>
      </c>
      <c r="DD161" t="inlineStr"/>
      <c r="DE161" t="inlineStr"/>
      <c r="DF161">
        <f>ROUND(ROUND(AE161*AI161,0)*CX161,0)</f>
        <v/>
      </c>
      <c r="DG161">
        <f>ROUND(ROUND(AF161,0)*CX161,0)</f>
        <v/>
      </c>
      <c r="DH161">
        <f>ROUND(ROUND(AG161,0)*CX161,0)</f>
        <v/>
      </c>
      <c r="DI161">
        <f>ROUND(ROUND(AH161,0)*CX161,0)</f>
        <v/>
      </c>
      <c r="DJ161">
        <f>DF161</f>
        <v/>
      </c>
      <c r="DK161" t="n">
        <v>0</v>
      </c>
      <c r="DL161" t="inlineStr"/>
      <c r="DM161" t="n">
        <v>0</v>
      </c>
      <c r="DN161" t="inlineStr"/>
      <c r="DO161" t="n">
        <v>0</v>
      </c>
    </row>
    <row r="162">
      <c r="A162">
        <f>ROW(Source!A335)</f>
        <v/>
      </c>
      <c r="B162" t="n">
        <v>78869116</v>
      </c>
      <c r="C162" t="n">
        <v>78870038</v>
      </c>
      <c r="D162" t="n">
        <v>29169828</v>
      </c>
      <c r="E162" t="n">
        <v>1</v>
      </c>
      <c r="F162" t="n">
        <v>1</v>
      </c>
      <c r="G162" t="n">
        <v>1</v>
      </c>
      <c r="H162" t="n">
        <v>3</v>
      </c>
      <c r="I162" t="inlineStr">
        <is>
          <t>509-6744</t>
        </is>
      </c>
      <c r="J162" t="inlineStr">
        <is>
          <t>ТССЦ Московской обл., 509-6744, приказ Минстроя России №675/пр от 28.02.2017 № 258/пр</t>
        </is>
      </c>
      <c r="K162" t="inlineStr">
        <is>
          <t>Лампы люминесцентные компактные энергосберегающие с цоколем Е27 мощностью 55 Вт</t>
        </is>
      </c>
      <c r="L162" t="n">
        <v>1354</v>
      </c>
      <c r="N162" t="n">
        <v>1010</v>
      </c>
      <c r="O162" t="inlineStr">
        <is>
          <t>шт.</t>
        </is>
      </c>
      <c r="P162" t="inlineStr">
        <is>
          <t>шт.</t>
        </is>
      </c>
      <c r="Q162" t="n">
        <v>1</v>
      </c>
      <c r="W162" t="n">
        <v>0</v>
      </c>
      <c r="X162" t="n">
        <v>-228955380</v>
      </c>
      <c r="Y162">
        <f>AT162</f>
        <v/>
      </c>
      <c r="AA162" t="n">
        <v>237.77</v>
      </c>
      <c r="AB162" t="n">
        <v>0</v>
      </c>
      <c r="AC162" t="n">
        <v>0</v>
      </c>
      <c r="AD162" t="n">
        <v>0</v>
      </c>
      <c r="AE162" t="n">
        <v>140.69</v>
      </c>
      <c r="AF162" t="n">
        <v>0</v>
      </c>
      <c r="AG162" t="n">
        <v>0</v>
      </c>
      <c r="AH162" t="n">
        <v>0</v>
      </c>
      <c r="AI162" t="n">
        <v>1.69</v>
      </c>
      <c r="AJ162" t="n">
        <v>1</v>
      </c>
      <c r="AK162" t="n">
        <v>1</v>
      </c>
      <c r="AL162" t="n">
        <v>1</v>
      </c>
      <c r="AM162" t="n">
        <v>0</v>
      </c>
      <c r="AN162" t="n">
        <v>0</v>
      </c>
      <c r="AO162" t="n">
        <v>0</v>
      </c>
      <c r="AP162" t="n">
        <v>1</v>
      </c>
      <c r="AQ162" t="n">
        <v>0</v>
      </c>
      <c r="AR162" t="n">
        <v>0</v>
      </c>
      <c r="AS162" t="inlineStr"/>
      <c r="AT162" t="n">
        <v>100</v>
      </c>
      <c r="AU162" t="inlineStr"/>
      <c r="AV162" t="n">
        <v>0</v>
      </c>
      <c r="AW162" t="n">
        <v>1</v>
      </c>
      <c r="AX162" t="n">
        <v>-1</v>
      </c>
      <c r="AY162" t="n">
        <v>0</v>
      </c>
      <c r="AZ162" t="n">
        <v>0</v>
      </c>
      <c r="BA162" t="inlineStr"/>
      <c r="BB162" t="n">
        <v>0</v>
      </c>
      <c r="BC162" t="n">
        <v>0</v>
      </c>
      <c r="BD162" t="n">
        <v>0</v>
      </c>
      <c r="BE162" t="n">
        <v>0</v>
      </c>
      <c r="BF162" t="n">
        <v>0</v>
      </c>
      <c r="BG162" t="n">
        <v>0</v>
      </c>
      <c r="BH162" t="n">
        <v>0</v>
      </c>
      <c r="BI162" t="n">
        <v>0</v>
      </c>
      <c r="BJ162" t="n">
        <v>0</v>
      </c>
      <c r="BK162" t="n">
        <v>0</v>
      </c>
      <c r="BL162" t="n">
        <v>0</v>
      </c>
      <c r="BM162" t="n">
        <v>0</v>
      </c>
      <c r="BN162" t="n">
        <v>0</v>
      </c>
      <c r="BO162" t="n">
        <v>0</v>
      </c>
      <c r="BP162" t="n">
        <v>0</v>
      </c>
      <c r="BQ162" t="n">
        <v>0</v>
      </c>
      <c r="BR162" t="n">
        <v>0</v>
      </c>
      <c r="BS162" t="n">
        <v>0</v>
      </c>
      <c r="BT162" t="n">
        <v>0</v>
      </c>
      <c r="BU162" t="n">
        <v>0</v>
      </c>
      <c r="BV162" t="n">
        <v>0</v>
      </c>
      <c r="BW162" t="n">
        <v>0</v>
      </c>
      <c r="CV162" t="n">
        <v>0</v>
      </c>
      <c r="CW162" t="n">
        <v>0</v>
      </c>
      <c r="CX162">
        <f>ROUND(Y162*Source!I335,7)</f>
        <v/>
      </c>
      <c r="CY162">
        <f>AA162</f>
        <v/>
      </c>
      <c r="CZ162">
        <f>AE162</f>
        <v/>
      </c>
      <c r="DA162">
        <f>AI162</f>
        <v/>
      </c>
      <c r="DB162">
        <f>ROUND(ROUND(AT162*CZ162,2),2)</f>
        <v/>
      </c>
      <c r="DC162">
        <f>ROUND(ROUND(AT162*AG162,2),2)</f>
        <v/>
      </c>
      <c r="DD162" t="inlineStr"/>
      <c r="DE162" t="inlineStr"/>
      <c r="DF162">
        <f>ROUND(ROUND(AE162*AI162,0)*CX162,0)</f>
        <v/>
      </c>
      <c r="DG162">
        <f>ROUND(ROUND(AF162,0)*CX162,0)</f>
        <v/>
      </c>
      <c r="DH162">
        <f>ROUND(ROUND(AG162,0)*CX162,0)</f>
        <v/>
      </c>
      <c r="DI162">
        <f>ROUND(ROUND(AH162,0)*CX162,0)</f>
        <v/>
      </c>
      <c r="DJ162">
        <f>DF162</f>
        <v/>
      </c>
      <c r="DK162" t="n">
        <v>0</v>
      </c>
      <c r="DL162" t="inlineStr"/>
      <c r="DM162" t="n">
        <v>0</v>
      </c>
      <c r="DN162" t="inlineStr"/>
      <c r="DO162" t="n">
        <v>0</v>
      </c>
    </row>
    <row r="163">
      <c r="A163">
        <f>ROW(Source!A337)</f>
        <v/>
      </c>
      <c r="B163" t="n">
        <v>78869116</v>
      </c>
      <c r="C163" t="n">
        <v>78870045</v>
      </c>
      <c r="D163" t="n">
        <v>18409850</v>
      </c>
      <c r="E163" t="n">
        <v>1</v>
      </c>
      <c r="F163" t="n">
        <v>1</v>
      </c>
      <c r="G163" t="n">
        <v>1</v>
      </c>
      <c r="H163" t="n">
        <v>1</v>
      </c>
      <c r="I163" t="inlineStr">
        <is>
          <t>1-1035-90</t>
        </is>
      </c>
      <c r="J163" t="inlineStr"/>
      <c r="K163" t="inlineStr">
        <is>
          <t>Рабочий строитель среднего разряда 3,5</t>
        </is>
      </c>
      <c r="L163" t="n">
        <v>1369</v>
      </c>
      <c r="N163" t="n">
        <v>1013</v>
      </c>
      <c r="O163" t="inlineStr">
        <is>
          <t>чел.-ч</t>
        </is>
      </c>
      <c r="P163" t="inlineStr">
        <is>
          <t>чел.-ч</t>
        </is>
      </c>
      <c r="Q163" t="n">
        <v>1</v>
      </c>
      <c r="W163" t="n">
        <v>0</v>
      </c>
      <c r="X163" t="n">
        <v>855544366</v>
      </c>
      <c r="Y163">
        <f>AT163</f>
        <v/>
      </c>
      <c r="AA163" t="n">
        <v>0</v>
      </c>
      <c r="AB163" t="n">
        <v>0</v>
      </c>
      <c r="AC163" t="n">
        <v>0</v>
      </c>
      <c r="AD163" t="n">
        <v>9.07</v>
      </c>
      <c r="AE163" t="n">
        <v>0</v>
      </c>
      <c r="AF163" t="n">
        <v>0</v>
      </c>
      <c r="AG163" t="n">
        <v>0</v>
      </c>
      <c r="AH163" t="n">
        <v>9.07</v>
      </c>
      <c r="AI163" t="n">
        <v>1</v>
      </c>
      <c r="AJ163" t="n">
        <v>1</v>
      </c>
      <c r="AK163" t="n">
        <v>1</v>
      </c>
      <c r="AL163" t="n">
        <v>1</v>
      </c>
      <c r="AM163" t="n">
        <v>-2</v>
      </c>
      <c r="AN163" t="n">
        <v>0</v>
      </c>
      <c r="AO163" t="n">
        <v>1</v>
      </c>
      <c r="AP163" t="n">
        <v>1</v>
      </c>
      <c r="AQ163" t="n">
        <v>0</v>
      </c>
      <c r="AR163" t="n">
        <v>0</v>
      </c>
      <c r="AS163" t="inlineStr"/>
      <c r="AT163" t="n">
        <v>81</v>
      </c>
      <c r="AU163" t="inlineStr"/>
      <c r="AV163" t="n">
        <v>1</v>
      </c>
      <c r="AW163" t="n">
        <v>2</v>
      </c>
      <c r="AX163" t="n">
        <v>78870054</v>
      </c>
      <c r="AY163" t="n">
        <v>1</v>
      </c>
      <c r="AZ163" t="n">
        <v>0</v>
      </c>
      <c r="BA163" t="n">
        <v>152</v>
      </c>
      <c r="BB163" t="n">
        <v>0</v>
      </c>
      <c r="BC163" t="n">
        <v>0</v>
      </c>
      <c r="BD163" t="n">
        <v>0</v>
      </c>
      <c r="BE163" t="n">
        <v>0</v>
      </c>
      <c r="BF163" t="n">
        <v>0</v>
      </c>
      <c r="BG163" t="n">
        <v>0</v>
      </c>
      <c r="BH163" t="n">
        <v>0</v>
      </c>
      <c r="BI163" t="n">
        <v>0</v>
      </c>
      <c r="BJ163" t="n">
        <v>0</v>
      </c>
      <c r="BK163" t="n">
        <v>0</v>
      </c>
      <c r="BL163" t="n">
        <v>0</v>
      </c>
      <c r="BM163" t="n">
        <v>0</v>
      </c>
      <c r="BN163" t="n">
        <v>0</v>
      </c>
      <c r="BO163" t="n">
        <v>0</v>
      </c>
      <c r="BP163" t="n">
        <v>0</v>
      </c>
      <c r="BQ163" t="n">
        <v>0</v>
      </c>
      <c r="BR163" t="n">
        <v>0</v>
      </c>
      <c r="BS163" t="n">
        <v>0</v>
      </c>
      <c r="BT163" t="n">
        <v>0</v>
      </c>
      <c r="BU163" t="n">
        <v>0</v>
      </c>
      <c r="BV163" t="n">
        <v>0</v>
      </c>
      <c r="BW163" t="n">
        <v>0</v>
      </c>
      <c r="CU163">
        <f>ROUND(AT163*Source!I337*AH163*AL163,0)</f>
        <v/>
      </c>
      <c r="CV163">
        <f>ROUND(Y163*Source!I337,7)</f>
        <v/>
      </c>
      <c r="CW163" t="n">
        <v>0</v>
      </c>
      <c r="CX163">
        <f>ROUND(Y163*Source!I337,7)</f>
        <v/>
      </c>
      <c r="CY163">
        <f>AD163</f>
        <v/>
      </c>
      <c r="CZ163">
        <f>AH163</f>
        <v/>
      </c>
      <c r="DA163">
        <f>AL163</f>
        <v/>
      </c>
      <c r="DB163">
        <f>ROUND(ROUND(AT163*CZ163,2),2)</f>
        <v/>
      </c>
      <c r="DC163">
        <f>ROUND(ROUND(AT163*AG163,2),2)</f>
        <v/>
      </c>
      <c r="DD163" t="inlineStr"/>
      <c r="DE163" t="inlineStr"/>
      <c r="DF163">
        <f>ROUND(ROUND(AE163,0)*CX163,0)</f>
        <v/>
      </c>
      <c r="DG163">
        <f>ROUND(ROUND(AF163,0)*CX163,0)</f>
        <v/>
      </c>
      <c r="DH163">
        <f>ROUND(ROUND(AG163,0)*CX163,0)</f>
        <v/>
      </c>
      <c r="DI163">
        <f>ROUND(ROUND(AH163,0)*CX163,0)</f>
        <v/>
      </c>
      <c r="DJ163">
        <f>DI163</f>
        <v/>
      </c>
      <c r="DK163" t="n">
        <v>0</v>
      </c>
      <c r="DL163" t="inlineStr"/>
      <c r="DM163" t="n">
        <v>0</v>
      </c>
      <c r="DN163" t="inlineStr"/>
      <c r="DO163" t="n">
        <v>0</v>
      </c>
    </row>
    <row r="164">
      <c r="A164">
        <f>ROW(Source!A337)</f>
        <v/>
      </c>
      <c r="B164" t="n">
        <v>78869116</v>
      </c>
      <c r="C164" t="n">
        <v>78870045</v>
      </c>
      <c r="D164" t="n">
        <v>29174913</v>
      </c>
      <c r="E164" t="n">
        <v>1</v>
      </c>
      <c r="F164" t="n">
        <v>1</v>
      </c>
      <c r="G164" t="n">
        <v>1</v>
      </c>
      <c r="H164" t="n">
        <v>2</v>
      </c>
      <c r="I164" t="inlineStr">
        <is>
          <t>400001</t>
        </is>
      </c>
      <c r="J164" t="inlineStr">
        <is>
          <t>ТСЭМ Московской обл., 400001, приказ Минстроя России №675/пр от 28.02.2017 № 264/пр</t>
        </is>
      </c>
      <c r="K164" t="inlineStr">
        <is>
          <t>Автомобили бортовые, грузоподъемность до 5 т</t>
        </is>
      </c>
      <c r="L164" t="n">
        <v>1368</v>
      </c>
      <c r="N164" t="n">
        <v>1011</v>
      </c>
      <c r="O164" t="inlineStr">
        <is>
          <t>маш.-ч</t>
        </is>
      </c>
      <c r="P164" t="inlineStr">
        <is>
          <t>маш.-ч</t>
        </is>
      </c>
      <c r="Q164" t="n">
        <v>1</v>
      </c>
      <c r="W164" t="n">
        <v>0</v>
      </c>
      <c r="X164" t="n">
        <v>1230759911</v>
      </c>
      <c r="Y164">
        <f>AT164</f>
        <v/>
      </c>
      <c r="AA164" t="n">
        <v>0</v>
      </c>
      <c r="AB164" t="n">
        <v>2177.51</v>
      </c>
      <c r="AC164" t="n">
        <v>606.1</v>
      </c>
      <c r="AD164" t="n">
        <v>0</v>
      </c>
      <c r="AE164" t="n">
        <v>0</v>
      </c>
      <c r="AF164" t="n">
        <v>87.17</v>
      </c>
      <c r="AG164" t="n">
        <v>11.6</v>
      </c>
      <c r="AH164" t="n">
        <v>0</v>
      </c>
      <c r="AI164" t="n">
        <v>1</v>
      </c>
      <c r="AJ164" t="n">
        <v>24.98</v>
      </c>
      <c r="AK164" t="n">
        <v>52.25</v>
      </c>
      <c r="AL164" t="n">
        <v>1</v>
      </c>
      <c r="AM164" t="n">
        <v>2</v>
      </c>
      <c r="AN164" t="n">
        <v>0</v>
      </c>
      <c r="AO164" t="n">
        <v>1</v>
      </c>
      <c r="AP164" t="n">
        <v>1</v>
      </c>
      <c r="AQ164" t="n">
        <v>0</v>
      </c>
      <c r="AR164" t="n">
        <v>0</v>
      </c>
      <c r="AS164" t="inlineStr"/>
      <c r="AT164" t="n">
        <v>0.05</v>
      </c>
      <c r="AU164" t="inlineStr"/>
      <c r="AV164" t="n">
        <v>0</v>
      </c>
      <c r="AW164" t="n">
        <v>2</v>
      </c>
      <c r="AX164" t="n">
        <v>78870055</v>
      </c>
      <c r="AY164" t="n">
        <v>1</v>
      </c>
      <c r="AZ164" t="n">
        <v>0</v>
      </c>
      <c r="BA164" t="n">
        <v>153</v>
      </c>
      <c r="BB164" t="n">
        <v>0</v>
      </c>
      <c r="BC164" t="n">
        <v>0</v>
      </c>
      <c r="BD164" t="n">
        <v>0</v>
      </c>
      <c r="BE164" t="n">
        <v>0</v>
      </c>
      <c r="BF164" t="n">
        <v>0</v>
      </c>
      <c r="BG164" t="n">
        <v>0</v>
      </c>
      <c r="BH164" t="n">
        <v>0</v>
      </c>
      <c r="BI164" t="n">
        <v>0</v>
      </c>
      <c r="BJ164" t="n">
        <v>0</v>
      </c>
      <c r="BK164" t="n">
        <v>0</v>
      </c>
      <c r="BL164" t="n">
        <v>0</v>
      </c>
      <c r="BM164" t="n">
        <v>0</v>
      </c>
      <c r="BN164" t="n">
        <v>0</v>
      </c>
      <c r="BO164" t="n">
        <v>0</v>
      </c>
      <c r="BP164" t="n">
        <v>0</v>
      </c>
      <c r="BQ164" t="n">
        <v>0</v>
      </c>
      <c r="BR164" t="n">
        <v>0</v>
      </c>
      <c r="BS164" t="n">
        <v>0</v>
      </c>
      <c r="BT164" t="n">
        <v>0</v>
      </c>
      <c r="BU164" t="n">
        <v>0</v>
      </c>
      <c r="BV164" t="n">
        <v>0</v>
      </c>
      <c r="BW164" t="n">
        <v>0</v>
      </c>
      <c r="CV164" t="n">
        <v>0</v>
      </c>
      <c r="CW164">
        <f>ROUND(Y164*Source!I337*DO164,7)</f>
        <v/>
      </c>
      <c r="CX164">
        <f>ROUND(Y164*Source!I337,7)</f>
        <v/>
      </c>
      <c r="CY164">
        <f>AB164</f>
        <v/>
      </c>
      <c r="CZ164">
        <f>AF164</f>
        <v/>
      </c>
      <c r="DA164">
        <f>AJ164</f>
        <v/>
      </c>
      <c r="DB164">
        <f>ROUND(ROUND(AT164*CZ164,2),2)</f>
        <v/>
      </c>
      <c r="DC164">
        <f>ROUND(ROUND(AT164*AG164,2),2)</f>
        <v/>
      </c>
      <c r="DD164" t="inlineStr"/>
      <c r="DE164" t="inlineStr"/>
      <c r="DF164">
        <f>ROUND(ROUND(AE164,0)*CX164,0)</f>
        <v/>
      </c>
      <c r="DG164">
        <f>ROUND(ROUND(AF164*AJ164,0)*CX164,0)</f>
        <v/>
      </c>
      <c r="DH164">
        <f>ROUND(ROUND(AG164*AK164,0)*CX164,0)</f>
        <v/>
      </c>
      <c r="DI164">
        <f>ROUND(ROUND(AH164,0)*CX164,0)</f>
        <v/>
      </c>
      <c r="DJ164">
        <f>DG164</f>
        <v/>
      </c>
      <c r="DK164" t="n">
        <v>0</v>
      </c>
      <c r="DL164" t="inlineStr"/>
      <c r="DM164" t="n">
        <v>0</v>
      </c>
      <c r="DN164" t="inlineStr"/>
      <c r="DO164" t="n">
        <v>0</v>
      </c>
    </row>
    <row r="165">
      <c r="A165">
        <f>ROW(Source!A337)</f>
        <v/>
      </c>
      <c r="B165" t="n">
        <v>78869116</v>
      </c>
      <c r="C165" t="n">
        <v>78870045</v>
      </c>
      <c r="D165" t="n">
        <v>29110398</v>
      </c>
      <c r="E165" t="n">
        <v>1</v>
      </c>
      <c r="F165" t="n">
        <v>1</v>
      </c>
      <c r="G165" t="n">
        <v>1</v>
      </c>
      <c r="H165" t="n">
        <v>3</v>
      </c>
      <c r="I165" t="inlineStr">
        <is>
          <t>101-0388</t>
        </is>
      </c>
      <c r="J165" t="inlineStr">
        <is>
          <t>ТССЦ Московской обл., 101-0388, приказ Минстроя России №675/пр от 28.02.2017 № 254/пр</t>
        </is>
      </c>
      <c r="K165" t="inlineStr">
        <is>
          <t>Краски масляные земляные марки МА-0115 мумия, сурик железный</t>
        </is>
      </c>
      <c r="L165" t="n">
        <v>1348</v>
      </c>
      <c r="N165" t="n">
        <v>1009</v>
      </c>
      <c r="O165" t="inlineStr">
        <is>
          <t>т</t>
        </is>
      </c>
      <c r="P165" t="inlineStr">
        <is>
          <t>т</t>
        </is>
      </c>
      <c r="Q165" t="n">
        <v>1000</v>
      </c>
      <c r="W165" t="n">
        <v>0</v>
      </c>
      <c r="X165" t="n">
        <v>1625292450</v>
      </c>
      <c r="Y165">
        <f>AT165</f>
        <v/>
      </c>
      <c r="AA165" t="n">
        <v>76804.47</v>
      </c>
      <c r="AB165" t="n">
        <v>0</v>
      </c>
      <c r="AC165" t="n">
        <v>0</v>
      </c>
      <c r="AD165" t="n">
        <v>0</v>
      </c>
      <c r="AE165" t="n">
        <v>15118.99</v>
      </c>
      <c r="AF165" t="n">
        <v>0</v>
      </c>
      <c r="AG165" t="n">
        <v>0</v>
      </c>
      <c r="AH165" t="n">
        <v>0</v>
      </c>
      <c r="AI165" t="n">
        <v>5.08</v>
      </c>
      <c r="AJ165" t="n">
        <v>1</v>
      </c>
      <c r="AK165" t="n">
        <v>1</v>
      </c>
      <c r="AL165" t="n">
        <v>1</v>
      </c>
      <c r="AM165" t="n">
        <v>2</v>
      </c>
      <c r="AN165" t="n">
        <v>0</v>
      </c>
      <c r="AO165" t="n">
        <v>1</v>
      </c>
      <c r="AP165" t="n">
        <v>1</v>
      </c>
      <c r="AQ165" t="n">
        <v>0</v>
      </c>
      <c r="AR165" t="n">
        <v>0</v>
      </c>
      <c r="AS165" t="inlineStr"/>
      <c r="AT165" t="n">
        <v>0.0014</v>
      </c>
      <c r="AU165" t="inlineStr"/>
      <c r="AV165" t="n">
        <v>0</v>
      </c>
      <c r="AW165" t="n">
        <v>2</v>
      </c>
      <c r="AX165" t="n">
        <v>78870056</v>
      </c>
      <c r="AY165" t="n">
        <v>1</v>
      </c>
      <c r="AZ165" t="n">
        <v>0</v>
      </c>
      <c r="BA165" t="n">
        <v>154</v>
      </c>
      <c r="BB165" t="n">
        <v>0</v>
      </c>
      <c r="BC165" t="n">
        <v>0</v>
      </c>
      <c r="BD165" t="n">
        <v>0</v>
      </c>
      <c r="BE165" t="n">
        <v>0</v>
      </c>
      <c r="BF165" t="n">
        <v>0</v>
      </c>
      <c r="BG165" t="n">
        <v>0</v>
      </c>
      <c r="BH165" t="n">
        <v>0</v>
      </c>
      <c r="BI165" t="n">
        <v>0</v>
      </c>
      <c r="BJ165" t="n">
        <v>0</v>
      </c>
      <c r="BK165" t="n">
        <v>0</v>
      </c>
      <c r="BL165" t="n">
        <v>0</v>
      </c>
      <c r="BM165" t="n">
        <v>0</v>
      </c>
      <c r="BN165" t="n">
        <v>0</v>
      </c>
      <c r="BO165" t="n">
        <v>0</v>
      </c>
      <c r="BP165" t="n">
        <v>0</v>
      </c>
      <c r="BQ165" t="n">
        <v>0</v>
      </c>
      <c r="BR165" t="n">
        <v>0</v>
      </c>
      <c r="BS165" t="n">
        <v>0</v>
      </c>
      <c r="BT165" t="n">
        <v>0</v>
      </c>
      <c r="BU165" t="n">
        <v>0</v>
      </c>
      <c r="BV165" t="n">
        <v>0</v>
      </c>
      <c r="BW165" t="n">
        <v>0</v>
      </c>
      <c r="CV165" t="n">
        <v>0</v>
      </c>
      <c r="CW165" t="n">
        <v>0</v>
      </c>
      <c r="CX165">
        <f>ROUND(Y165*Source!I337,7)</f>
        <v/>
      </c>
      <c r="CY165">
        <f>AA165</f>
        <v/>
      </c>
      <c r="CZ165">
        <f>AE165</f>
        <v/>
      </c>
      <c r="DA165">
        <f>AI165</f>
        <v/>
      </c>
      <c r="DB165">
        <f>ROUND(ROUND(AT165*CZ165,2),2)</f>
        <v/>
      </c>
      <c r="DC165">
        <f>ROUND(ROUND(AT165*AG165,2),2)</f>
        <v/>
      </c>
      <c r="DD165" t="inlineStr"/>
      <c r="DE165" t="inlineStr"/>
      <c r="DF165">
        <f>ROUND(ROUND(AE165*AI165,0)*CX165,0)</f>
        <v/>
      </c>
      <c r="DG165">
        <f>ROUND(ROUND(AF165,0)*CX165,0)</f>
        <v/>
      </c>
      <c r="DH165">
        <f>ROUND(ROUND(AG165,0)*CX165,0)</f>
        <v/>
      </c>
      <c r="DI165">
        <f>ROUND(ROUND(AH165,0)*CX165,0)</f>
        <v/>
      </c>
      <c r="DJ165">
        <f>DF165</f>
        <v/>
      </c>
      <c r="DK165" t="n">
        <v>0</v>
      </c>
      <c r="DL165" t="inlineStr"/>
      <c r="DM165" t="n">
        <v>0</v>
      </c>
      <c r="DN165" t="inlineStr"/>
      <c r="DO165" t="n">
        <v>0</v>
      </c>
    </row>
    <row r="166">
      <c r="A166">
        <f>ROW(Source!A337)</f>
        <v/>
      </c>
      <c r="B166" t="n">
        <v>78869116</v>
      </c>
      <c r="C166" t="n">
        <v>78870045</v>
      </c>
      <c r="D166" t="n">
        <v>29110573</v>
      </c>
      <c r="E166" t="n">
        <v>1</v>
      </c>
      <c r="F166" t="n">
        <v>1</v>
      </c>
      <c r="G166" t="n">
        <v>1</v>
      </c>
      <c r="H166" t="n">
        <v>3</v>
      </c>
      <c r="I166" t="inlineStr">
        <is>
          <t>101-0628</t>
        </is>
      </c>
      <c r="J166" t="inlineStr">
        <is>
          <t>ТССЦ Московской обл., 101-0628, приказ Минстроя России №675/пр от 28.02.2017 № 254/пр</t>
        </is>
      </c>
      <c r="K166" t="inlineStr">
        <is>
          <t>Олифа комбинированная, марки К-3</t>
        </is>
      </c>
      <c r="L166" t="n">
        <v>1348</v>
      </c>
      <c r="N166" t="n">
        <v>1009</v>
      </c>
      <c r="O166" t="inlineStr">
        <is>
          <t>т</t>
        </is>
      </c>
      <c r="P166" t="inlineStr">
        <is>
          <t>т</t>
        </is>
      </c>
      <c r="Q166" t="n">
        <v>1000</v>
      </c>
      <c r="W166" t="n">
        <v>0</v>
      </c>
      <c r="X166" t="n">
        <v>24062879</v>
      </c>
      <c r="Y166">
        <f>AT166</f>
        <v/>
      </c>
      <c r="AA166" t="n">
        <v>87631.5</v>
      </c>
      <c r="AB166" t="n">
        <v>0</v>
      </c>
      <c r="AC166" t="n">
        <v>0</v>
      </c>
      <c r="AD166" t="n">
        <v>0</v>
      </c>
      <c r="AE166" t="n">
        <v>16950</v>
      </c>
      <c r="AF166" t="n">
        <v>0</v>
      </c>
      <c r="AG166" t="n">
        <v>0</v>
      </c>
      <c r="AH166" t="n">
        <v>0</v>
      </c>
      <c r="AI166" t="n">
        <v>5.17</v>
      </c>
      <c r="AJ166" t="n">
        <v>1</v>
      </c>
      <c r="AK166" t="n">
        <v>1</v>
      </c>
      <c r="AL166" t="n">
        <v>1</v>
      </c>
      <c r="AM166" t="n">
        <v>2</v>
      </c>
      <c r="AN166" t="n">
        <v>0</v>
      </c>
      <c r="AO166" t="n">
        <v>1</v>
      </c>
      <c r="AP166" t="n">
        <v>1</v>
      </c>
      <c r="AQ166" t="n">
        <v>0</v>
      </c>
      <c r="AR166" t="n">
        <v>0</v>
      </c>
      <c r="AS166" t="inlineStr"/>
      <c r="AT166" t="n">
        <v>0.0007</v>
      </c>
      <c r="AU166" t="inlineStr"/>
      <c r="AV166" t="n">
        <v>0</v>
      </c>
      <c r="AW166" t="n">
        <v>2</v>
      </c>
      <c r="AX166" t="n">
        <v>78870057</v>
      </c>
      <c r="AY166" t="n">
        <v>1</v>
      </c>
      <c r="AZ166" t="n">
        <v>0</v>
      </c>
      <c r="BA166" t="n">
        <v>155</v>
      </c>
      <c r="BB166" t="n">
        <v>0</v>
      </c>
      <c r="BC166" t="n">
        <v>0</v>
      </c>
      <c r="BD166" t="n">
        <v>0</v>
      </c>
      <c r="BE166" t="n">
        <v>0</v>
      </c>
      <c r="BF166" t="n">
        <v>0</v>
      </c>
      <c r="BG166" t="n">
        <v>0</v>
      </c>
      <c r="BH166" t="n">
        <v>0</v>
      </c>
      <c r="BI166" t="n">
        <v>0</v>
      </c>
      <c r="BJ166" t="n">
        <v>0</v>
      </c>
      <c r="BK166" t="n">
        <v>0</v>
      </c>
      <c r="BL166" t="n">
        <v>0</v>
      </c>
      <c r="BM166" t="n">
        <v>0</v>
      </c>
      <c r="BN166" t="n">
        <v>0</v>
      </c>
      <c r="BO166" t="n">
        <v>0</v>
      </c>
      <c r="BP166" t="n">
        <v>0</v>
      </c>
      <c r="BQ166" t="n">
        <v>0</v>
      </c>
      <c r="BR166" t="n">
        <v>0</v>
      </c>
      <c r="BS166" t="n">
        <v>0</v>
      </c>
      <c r="BT166" t="n">
        <v>0</v>
      </c>
      <c r="BU166" t="n">
        <v>0</v>
      </c>
      <c r="BV166" t="n">
        <v>0</v>
      </c>
      <c r="BW166" t="n">
        <v>0</v>
      </c>
      <c r="CV166" t="n">
        <v>0</v>
      </c>
      <c r="CW166" t="n">
        <v>0</v>
      </c>
      <c r="CX166">
        <f>ROUND(Y166*Source!I337,7)</f>
        <v/>
      </c>
      <c r="CY166">
        <f>AA166</f>
        <v/>
      </c>
      <c r="CZ166">
        <f>AE166</f>
        <v/>
      </c>
      <c r="DA166">
        <f>AI166</f>
        <v/>
      </c>
      <c r="DB166">
        <f>ROUND(ROUND(AT166*CZ166,2),2)</f>
        <v/>
      </c>
      <c r="DC166">
        <f>ROUND(ROUND(AT166*AG166,2),2)</f>
        <v/>
      </c>
      <c r="DD166" t="inlineStr"/>
      <c r="DE166" t="inlineStr"/>
      <c r="DF166">
        <f>ROUND(ROUND(AE166*AI166,0)*CX166,0)</f>
        <v/>
      </c>
      <c r="DG166">
        <f>ROUND(ROUND(AF166,0)*CX166,0)</f>
        <v/>
      </c>
      <c r="DH166">
        <f>ROUND(ROUND(AG166,0)*CX166,0)</f>
        <v/>
      </c>
      <c r="DI166">
        <f>ROUND(ROUND(AH166,0)*CX166,0)</f>
        <v/>
      </c>
      <c r="DJ166">
        <f>DF166</f>
        <v/>
      </c>
      <c r="DK166" t="n">
        <v>0</v>
      </c>
      <c r="DL166" t="inlineStr"/>
      <c r="DM166" t="n">
        <v>0</v>
      </c>
      <c r="DN166" t="inlineStr"/>
      <c r="DO166" t="n">
        <v>0</v>
      </c>
    </row>
    <row r="167">
      <c r="A167">
        <f>ROW(Source!A337)</f>
        <v/>
      </c>
      <c r="B167" t="n">
        <v>78869116</v>
      </c>
      <c r="C167" t="n">
        <v>78870045</v>
      </c>
      <c r="D167" t="n">
        <v>29107963</v>
      </c>
      <c r="E167" t="n">
        <v>1</v>
      </c>
      <c r="F167" t="n">
        <v>1</v>
      </c>
      <c r="G167" t="n">
        <v>1</v>
      </c>
      <c r="H167" t="n">
        <v>3</v>
      </c>
      <c r="I167" t="inlineStr">
        <is>
          <t>101-1669</t>
        </is>
      </c>
      <c r="J167" t="inlineStr">
        <is>
          <t>ТССЦ Московской обл., 101-1669, приказ Минстроя России №675/пр от 28.02.2017 № 254/пр</t>
        </is>
      </c>
      <c r="K167" t="inlineStr">
        <is>
          <t>Очес льняной</t>
        </is>
      </c>
      <c r="L167" t="n">
        <v>1346</v>
      </c>
      <c r="N167" t="n">
        <v>1009</v>
      </c>
      <c r="O167" t="inlineStr">
        <is>
          <t>кг</t>
        </is>
      </c>
      <c r="P167" t="inlineStr">
        <is>
          <t>кг</t>
        </is>
      </c>
      <c r="Q167" t="n">
        <v>1</v>
      </c>
      <c r="W167" t="n">
        <v>0</v>
      </c>
      <c r="X167" t="n">
        <v>-2113933962</v>
      </c>
      <c r="Y167">
        <f>AT167</f>
        <v/>
      </c>
      <c r="AA167" t="n">
        <v>590.67</v>
      </c>
      <c r="AB167" t="n">
        <v>0</v>
      </c>
      <c r="AC167" t="n">
        <v>0</v>
      </c>
      <c r="AD167" t="n">
        <v>0</v>
      </c>
      <c r="AE167" t="n">
        <v>37.29</v>
      </c>
      <c r="AF167" t="n">
        <v>0</v>
      </c>
      <c r="AG167" t="n">
        <v>0</v>
      </c>
      <c r="AH167" t="n">
        <v>0</v>
      </c>
      <c r="AI167" t="n">
        <v>15.84</v>
      </c>
      <c r="AJ167" t="n">
        <v>1</v>
      </c>
      <c r="AK167" t="n">
        <v>1</v>
      </c>
      <c r="AL167" t="n">
        <v>1</v>
      </c>
      <c r="AM167" t="n">
        <v>2</v>
      </c>
      <c r="AN167" t="n">
        <v>0</v>
      </c>
      <c r="AO167" t="n">
        <v>1</v>
      </c>
      <c r="AP167" t="n">
        <v>1</v>
      </c>
      <c r="AQ167" t="n">
        <v>0</v>
      </c>
      <c r="AR167" t="n">
        <v>0</v>
      </c>
      <c r="AS167" t="inlineStr"/>
      <c r="AT167" t="n">
        <v>0.7</v>
      </c>
      <c r="AU167" t="inlineStr"/>
      <c r="AV167" t="n">
        <v>0</v>
      </c>
      <c r="AW167" t="n">
        <v>2</v>
      </c>
      <c r="AX167" t="n">
        <v>78870058</v>
      </c>
      <c r="AY167" t="n">
        <v>1</v>
      </c>
      <c r="AZ167" t="n">
        <v>0</v>
      </c>
      <c r="BA167" t="n">
        <v>156</v>
      </c>
      <c r="BB167" t="n">
        <v>0</v>
      </c>
      <c r="BC167" t="n">
        <v>0</v>
      </c>
      <c r="BD167" t="n">
        <v>0</v>
      </c>
      <c r="BE167" t="n">
        <v>0</v>
      </c>
      <c r="BF167" t="n">
        <v>0</v>
      </c>
      <c r="BG167" t="n">
        <v>0</v>
      </c>
      <c r="BH167" t="n">
        <v>0</v>
      </c>
      <c r="BI167" t="n">
        <v>0</v>
      </c>
      <c r="BJ167" t="n">
        <v>0</v>
      </c>
      <c r="BK167" t="n">
        <v>0</v>
      </c>
      <c r="BL167" t="n">
        <v>0</v>
      </c>
      <c r="BM167" t="n">
        <v>0</v>
      </c>
      <c r="BN167" t="n">
        <v>0</v>
      </c>
      <c r="BO167" t="n">
        <v>0</v>
      </c>
      <c r="BP167" t="n">
        <v>0</v>
      </c>
      <c r="BQ167" t="n">
        <v>0</v>
      </c>
      <c r="BR167" t="n">
        <v>0</v>
      </c>
      <c r="BS167" t="n">
        <v>0</v>
      </c>
      <c r="BT167" t="n">
        <v>0</v>
      </c>
      <c r="BU167" t="n">
        <v>0</v>
      </c>
      <c r="BV167" t="n">
        <v>0</v>
      </c>
      <c r="BW167" t="n">
        <v>0</v>
      </c>
      <c r="CV167" t="n">
        <v>0</v>
      </c>
      <c r="CW167" t="n">
        <v>0</v>
      </c>
      <c r="CX167">
        <f>ROUND(Y167*Source!I337,7)</f>
        <v/>
      </c>
      <c r="CY167">
        <f>AA167</f>
        <v/>
      </c>
      <c r="CZ167">
        <f>AE167</f>
        <v/>
      </c>
      <c r="DA167">
        <f>AI167</f>
        <v/>
      </c>
      <c r="DB167">
        <f>ROUND(ROUND(AT167*CZ167,2),2)</f>
        <v/>
      </c>
      <c r="DC167">
        <f>ROUND(ROUND(AT167*AG167,2),2)</f>
        <v/>
      </c>
      <c r="DD167" t="inlineStr"/>
      <c r="DE167" t="inlineStr"/>
      <c r="DF167">
        <f>ROUND(ROUND(AE167*AI167,0)*CX167,0)</f>
        <v/>
      </c>
      <c r="DG167">
        <f>ROUND(ROUND(AF167,0)*CX167,0)</f>
        <v/>
      </c>
      <c r="DH167">
        <f>ROUND(ROUND(AG167,0)*CX167,0)</f>
        <v/>
      </c>
      <c r="DI167">
        <f>ROUND(ROUND(AH167,0)*CX167,0)</f>
        <v/>
      </c>
      <c r="DJ167">
        <f>DF167</f>
        <v/>
      </c>
      <c r="DK167" t="n">
        <v>0</v>
      </c>
      <c r="DL167" t="inlineStr"/>
      <c r="DM167" t="n">
        <v>0</v>
      </c>
      <c r="DN167" t="inlineStr"/>
      <c r="DO167" t="n">
        <v>0</v>
      </c>
    </row>
    <row r="168">
      <c r="A168">
        <f>ROW(Source!A337)</f>
        <v/>
      </c>
      <c r="B168" t="n">
        <v>78869116</v>
      </c>
      <c r="C168" t="n">
        <v>78870045</v>
      </c>
      <c r="D168" t="n">
        <v>29143378</v>
      </c>
      <c r="E168" t="n">
        <v>1</v>
      </c>
      <c r="F168" t="n">
        <v>1</v>
      </c>
      <c r="G168" t="n">
        <v>1</v>
      </c>
      <c r="H168" t="n">
        <v>3</v>
      </c>
      <c r="I168" t="inlineStr">
        <is>
          <t>302-0062</t>
        </is>
      </c>
      <c r="J168" t="inlineStr">
        <is>
          <t>ТССЦ Московской обл., 302-0062, приказ Минстроя России №675/пр от 28.02.2017 № 256/пр</t>
        </is>
      </c>
      <c r="K168" t="inlineStr">
        <is>
          <t>Кран шаровый муфтовый Valtec для воды диаметром 15 мм, тип в/в</t>
        </is>
      </c>
      <c r="L168" t="n">
        <v>1354</v>
      </c>
      <c r="N168" t="n">
        <v>1010</v>
      </c>
      <c r="O168" t="inlineStr">
        <is>
          <t>шт.</t>
        </is>
      </c>
      <c r="P168" t="inlineStr">
        <is>
          <t>шт.</t>
        </is>
      </c>
      <c r="Q168" t="n">
        <v>1</v>
      </c>
      <c r="W168" t="n">
        <v>0</v>
      </c>
      <c r="X168" t="n">
        <v>-1687406522</v>
      </c>
      <c r="Y168">
        <f>AT168</f>
        <v/>
      </c>
      <c r="AA168" t="n">
        <v>384.3</v>
      </c>
      <c r="AB168" t="n">
        <v>0</v>
      </c>
      <c r="AC168" t="n">
        <v>0</v>
      </c>
      <c r="AD168" t="n">
        <v>0</v>
      </c>
      <c r="AE168" t="n">
        <v>28.53</v>
      </c>
      <c r="AF168" t="n">
        <v>0</v>
      </c>
      <c r="AG168" t="n">
        <v>0</v>
      </c>
      <c r="AH168" t="n">
        <v>0</v>
      </c>
      <c r="AI168" t="n">
        <v>13.47</v>
      </c>
      <c r="AJ168" t="n">
        <v>1</v>
      </c>
      <c r="AK168" t="n">
        <v>1</v>
      </c>
      <c r="AL168" t="n">
        <v>1</v>
      </c>
      <c r="AM168" t="n">
        <v>0</v>
      </c>
      <c r="AN168" t="n">
        <v>0</v>
      </c>
      <c r="AO168" t="n">
        <v>0</v>
      </c>
      <c r="AP168" t="n">
        <v>1</v>
      </c>
      <c r="AQ168" t="n">
        <v>0</v>
      </c>
      <c r="AR168" t="n">
        <v>0</v>
      </c>
      <c r="AS168" t="inlineStr"/>
      <c r="AT168" t="n">
        <v>100</v>
      </c>
      <c r="AU168" t="inlineStr"/>
      <c r="AV168" t="n">
        <v>0</v>
      </c>
      <c r="AW168" t="n">
        <v>1</v>
      </c>
      <c r="AX168" t="n">
        <v>-1</v>
      </c>
      <c r="AY168" t="n">
        <v>0</v>
      </c>
      <c r="AZ168" t="n">
        <v>0</v>
      </c>
      <c r="BA168" t="inlineStr"/>
      <c r="BB168" t="n">
        <v>0</v>
      </c>
      <c r="BC168" t="n">
        <v>0</v>
      </c>
      <c r="BD168" t="n">
        <v>0</v>
      </c>
      <c r="BE168" t="n">
        <v>0</v>
      </c>
      <c r="BF168" t="n">
        <v>0</v>
      </c>
      <c r="BG168" t="n">
        <v>0</v>
      </c>
      <c r="BH168" t="n">
        <v>0</v>
      </c>
      <c r="BI168" t="n">
        <v>0</v>
      </c>
      <c r="BJ168" t="n">
        <v>0</v>
      </c>
      <c r="BK168" t="n">
        <v>0</v>
      </c>
      <c r="BL168" t="n">
        <v>0</v>
      </c>
      <c r="BM168" t="n">
        <v>0</v>
      </c>
      <c r="BN168" t="n">
        <v>0</v>
      </c>
      <c r="BO168" t="n">
        <v>0</v>
      </c>
      <c r="BP168" t="n">
        <v>0</v>
      </c>
      <c r="BQ168" t="n">
        <v>0</v>
      </c>
      <c r="BR168" t="n">
        <v>0</v>
      </c>
      <c r="BS168" t="n">
        <v>0</v>
      </c>
      <c r="BT168" t="n">
        <v>0</v>
      </c>
      <c r="BU168" t="n">
        <v>0</v>
      </c>
      <c r="BV168" t="n">
        <v>0</v>
      </c>
      <c r="BW168" t="n">
        <v>0</v>
      </c>
      <c r="CV168" t="n">
        <v>0</v>
      </c>
      <c r="CW168" t="n">
        <v>0</v>
      </c>
      <c r="CX168">
        <f>ROUND(Y168*Source!I337,7)</f>
        <v/>
      </c>
      <c r="CY168">
        <f>AA168</f>
        <v/>
      </c>
      <c r="CZ168">
        <f>AE168</f>
        <v/>
      </c>
      <c r="DA168">
        <f>AI168</f>
        <v/>
      </c>
      <c r="DB168">
        <f>ROUND(ROUND(AT168*CZ168,2),2)</f>
        <v/>
      </c>
      <c r="DC168">
        <f>ROUND(ROUND(AT168*AG168,2),2)</f>
        <v/>
      </c>
      <c r="DD168" t="inlineStr"/>
      <c r="DE168" t="inlineStr"/>
      <c r="DF168">
        <f>ROUND(ROUND(AE168*AI168,0)*CX168,0)</f>
        <v/>
      </c>
      <c r="DG168">
        <f>ROUND(ROUND(AF168,0)*CX168,0)</f>
        <v/>
      </c>
      <c r="DH168">
        <f>ROUND(ROUND(AG168,0)*CX168,0)</f>
        <v/>
      </c>
      <c r="DI168">
        <f>ROUND(ROUND(AH168,0)*CX168,0)</f>
        <v/>
      </c>
      <c r="DJ168">
        <f>DF168</f>
        <v/>
      </c>
      <c r="DK168" t="n">
        <v>0</v>
      </c>
      <c r="DL168" t="inlineStr"/>
      <c r="DM168" t="n">
        <v>0</v>
      </c>
      <c r="DN168" t="inlineStr"/>
      <c r="DO168" t="n">
        <v>0</v>
      </c>
    </row>
    <row r="169">
      <c r="A169">
        <f>ROW(Source!A337)</f>
        <v/>
      </c>
      <c r="B169" t="n">
        <v>78869116</v>
      </c>
      <c r="C169" t="n">
        <v>78870045</v>
      </c>
      <c r="D169" t="n">
        <v>29142465</v>
      </c>
      <c r="E169" t="n">
        <v>1</v>
      </c>
      <c r="F169" t="n">
        <v>1</v>
      </c>
      <c r="G169" t="n">
        <v>1</v>
      </c>
      <c r="H169" t="n">
        <v>3</v>
      </c>
      <c r="I169" t="inlineStr">
        <is>
          <t>302-1342</t>
        </is>
      </c>
      <c r="J169" t="inlineStr">
        <is>
          <t>ТССЦ Московской обл., 302-1342, приказ Минстроя России №675/пр от 28.02.2017 № 256/пр</t>
        </is>
      </c>
      <c r="K169" t="inlineStr">
        <is>
          <t>Вентили проходные муфтовые 15кч18п для воды давлением 1,6 МПа (16 кгс/см2), диаметром 20 мм</t>
        </is>
      </c>
      <c r="L169" t="n">
        <v>1354</v>
      </c>
      <c r="N169" t="n">
        <v>1010</v>
      </c>
      <c r="O169" t="inlineStr">
        <is>
          <t>шт.</t>
        </is>
      </c>
      <c r="P169" t="inlineStr">
        <is>
          <t>шт.</t>
        </is>
      </c>
      <c r="Q169" t="n">
        <v>1</v>
      </c>
      <c r="W169" t="n">
        <v>0</v>
      </c>
      <c r="X169" t="n">
        <v>-852705161</v>
      </c>
      <c r="Y169">
        <f>AT169</f>
        <v/>
      </c>
      <c r="AA169" t="n">
        <v>221.81</v>
      </c>
      <c r="AB169" t="n">
        <v>0</v>
      </c>
      <c r="AC169" t="n">
        <v>0</v>
      </c>
      <c r="AD169" t="n">
        <v>0</v>
      </c>
      <c r="AE169" t="n">
        <v>21.81</v>
      </c>
      <c r="AF169" t="n">
        <v>0</v>
      </c>
      <c r="AG169" t="n">
        <v>0</v>
      </c>
      <c r="AH169" t="n">
        <v>0</v>
      </c>
      <c r="AI169" t="n">
        <v>10.17</v>
      </c>
      <c r="AJ169" t="n">
        <v>1</v>
      </c>
      <c r="AK169" t="n">
        <v>1</v>
      </c>
      <c r="AL169" t="n">
        <v>1</v>
      </c>
      <c r="AM169" t="n">
        <v>2</v>
      </c>
      <c r="AN169" t="n">
        <v>0</v>
      </c>
      <c r="AO169" t="n">
        <v>1</v>
      </c>
      <c r="AP169" t="n">
        <v>1</v>
      </c>
      <c r="AQ169" t="n">
        <v>0</v>
      </c>
      <c r="AR169" t="n">
        <v>0</v>
      </c>
      <c r="AS169" t="inlineStr"/>
      <c r="AT169" t="n">
        <v>100</v>
      </c>
      <c r="AU169" t="inlineStr"/>
      <c r="AV169" t="n">
        <v>0</v>
      </c>
      <c r="AW169" t="n">
        <v>2</v>
      </c>
      <c r="AX169" t="n">
        <v>78870059</v>
      </c>
      <c r="AY169" t="n">
        <v>1</v>
      </c>
      <c r="AZ169" t="n">
        <v>0</v>
      </c>
      <c r="BA169" t="n">
        <v>157</v>
      </c>
      <c r="BB169" t="n">
        <v>0</v>
      </c>
      <c r="BC169" t="n">
        <v>0</v>
      </c>
      <c r="BD169" t="n">
        <v>0</v>
      </c>
      <c r="BE169" t="n">
        <v>0</v>
      </c>
      <c r="BF169" t="n">
        <v>0</v>
      </c>
      <c r="BG169" t="n">
        <v>0</v>
      </c>
      <c r="BH169" t="n">
        <v>0</v>
      </c>
      <c r="BI169" t="n">
        <v>0</v>
      </c>
      <c r="BJ169" t="n">
        <v>0</v>
      </c>
      <c r="BK169" t="n">
        <v>0</v>
      </c>
      <c r="BL169" t="n">
        <v>0</v>
      </c>
      <c r="BM169" t="n">
        <v>0</v>
      </c>
      <c r="BN169" t="n">
        <v>0</v>
      </c>
      <c r="BO169" t="n">
        <v>0</v>
      </c>
      <c r="BP169" t="n">
        <v>0</v>
      </c>
      <c r="BQ169" t="n">
        <v>0</v>
      </c>
      <c r="BR169" t="n">
        <v>0</v>
      </c>
      <c r="BS169" t="n">
        <v>0</v>
      </c>
      <c r="BT169" t="n">
        <v>0</v>
      </c>
      <c r="BU169" t="n">
        <v>0</v>
      </c>
      <c r="BV169" t="n">
        <v>0</v>
      </c>
      <c r="BW169" t="n">
        <v>0</v>
      </c>
      <c r="CV169" t="n">
        <v>0</v>
      </c>
      <c r="CW169" t="n">
        <v>0</v>
      </c>
      <c r="CX169">
        <f>ROUND(Y169*Source!I337,7)</f>
        <v/>
      </c>
      <c r="CY169">
        <f>AA169</f>
        <v/>
      </c>
      <c r="CZ169">
        <f>AE169</f>
        <v/>
      </c>
      <c r="DA169">
        <f>AI169</f>
        <v/>
      </c>
      <c r="DB169">
        <f>ROUND(ROUND(AT169*CZ169,2),2)</f>
        <v/>
      </c>
      <c r="DC169">
        <f>ROUND(ROUND(AT169*AG169,2),2)</f>
        <v/>
      </c>
      <c r="DD169" t="inlineStr"/>
      <c r="DE169" t="inlineStr"/>
      <c r="DF169">
        <f>ROUND(ROUND(AE169*AI169,0)*CX169,0)</f>
        <v/>
      </c>
      <c r="DG169">
        <f>ROUND(ROUND(AF169,0)*CX169,0)</f>
        <v/>
      </c>
      <c r="DH169">
        <f>ROUND(ROUND(AG169,0)*CX169,0)</f>
        <v/>
      </c>
      <c r="DI169">
        <f>ROUND(ROUND(AH169,0)*CX169,0)</f>
        <v/>
      </c>
      <c r="DJ169">
        <f>DF169</f>
        <v/>
      </c>
      <c r="DK169" t="n">
        <v>0</v>
      </c>
      <c r="DL169" t="inlineStr"/>
      <c r="DM169" t="n">
        <v>0</v>
      </c>
      <c r="DN169" t="inlineStr"/>
      <c r="DO169" t="n">
        <v>0</v>
      </c>
    </row>
    <row r="170">
      <c r="A170">
        <f>ROW(Source!A337)</f>
        <v/>
      </c>
      <c r="B170" t="n">
        <v>78869116</v>
      </c>
      <c r="C170" t="n">
        <v>78870045</v>
      </c>
      <c r="D170" t="n">
        <v>29164350</v>
      </c>
      <c r="E170" t="n">
        <v>1</v>
      </c>
      <c r="F170" t="n">
        <v>1</v>
      </c>
      <c r="G170" t="n">
        <v>1</v>
      </c>
      <c r="H170" t="n">
        <v>3</v>
      </c>
      <c r="I170" t="inlineStr">
        <is>
          <t>509-9899</t>
        </is>
      </c>
      <c r="J170" t="inlineStr">
        <is>
          <t>ТССЦ Московской обл., 509-9899, приказ Минстроя России №675/пр от 28.02.2017 № 258/пр</t>
        </is>
      </c>
      <c r="K170" t="inlineStr">
        <is>
          <t>Строительный мусор и масса возвратных материалов</t>
        </is>
      </c>
      <c r="L170" t="n">
        <v>1348</v>
      </c>
      <c r="N170" t="n">
        <v>1009</v>
      </c>
      <c r="O170" t="inlineStr">
        <is>
          <t>т</t>
        </is>
      </c>
      <c r="P170" t="inlineStr">
        <is>
          <t>т</t>
        </is>
      </c>
      <c r="Q170" t="n">
        <v>1000</v>
      </c>
      <c r="W170" t="n">
        <v>0</v>
      </c>
      <c r="X170" t="n">
        <v>1839160745</v>
      </c>
      <c r="Y170">
        <f>AT170</f>
        <v/>
      </c>
      <c r="AA170" t="n">
        <v>0</v>
      </c>
      <c r="AB170" t="n">
        <v>0</v>
      </c>
      <c r="AC170" t="n">
        <v>0</v>
      </c>
      <c r="AD170" t="n">
        <v>0</v>
      </c>
      <c r="AE170" t="n">
        <v>0</v>
      </c>
      <c r="AF170" t="n">
        <v>0</v>
      </c>
      <c r="AG170" t="n">
        <v>0</v>
      </c>
      <c r="AH170" t="n">
        <v>0</v>
      </c>
      <c r="AI170" t="n">
        <v>1</v>
      </c>
      <c r="AJ170" t="n">
        <v>1</v>
      </c>
      <c r="AK170" t="n">
        <v>1</v>
      </c>
      <c r="AL170" t="n">
        <v>1</v>
      </c>
      <c r="AM170" t="n">
        <v>0</v>
      </c>
      <c r="AN170" t="n">
        <v>0</v>
      </c>
      <c r="AO170" t="n">
        <v>0</v>
      </c>
      <c r="AP170" t="n">
        <v>1</v>
      </c>
      <c r="AQ170" t="n">
        <v>0</v>
      </c>
      <c r="AR170" t="n">
        <v>0</v>
      </c>
      <c r="AS170" t="inlineStr"/>
      <c r="AT170" t="n">
        <v>0.04</v>
      </c>
      <c r="AU170" t="inlineStr"/>
      <c r="AV170" t="n">
        <v>0</v>
      </c>
      <c r="AW170" t="n">
        <v>2</v>
      </c>
      <c r="AX170" t="n">
        <v>78870060</v>
      </c>
      <c r="AY170" t="n">
        <v>1</v>
      </c>
      <c r="AZ170" t="n">
        <v>0</v>
      </c>
      <c r="BA170" t="n">
        <v>158</v>
      </c>
      <c r="BB170" t="n">
        <v>0</v>
      </c>
      <c r="BC170" t="n">
        <v>0</v>
      </c>
      <c r="BD170" t="n">
        <v>0</v>
      </c>
      <c r="BE170" t="n">
        <v>0</v>
      </c>
      <c r="BF170" t="n">
        <v>0</v>
      </c>
      <c r="BG170" t="n">
        <v>0</v>
      </c>
      <c r="BH170" t="n">
        <v>0</v>
      </c>
      <c r="BI170" t="n">
        <v>0</v>
      </c>
      <c r="BJ170" t="n">
        <v>0</v>
      </c>
      <c r="BK170" t="n">
        <v>0</v>
      </c>
      <c r="BL170" t="n">
        <v>0</v>
      </c>
      <c r="BM170" t="n">
        <v>0</v>
      </c>
      <c r="BN170" t="n">
        <v>0</v>
      </c>
      <c r="BO170" t="n">
        <v>0</v>
      </c>
      <c r="BP170" t="n">
        <v>0</v>
      </c>
      <c r="BQ170" t="n">
        <v>0</v>
      </c>
      <c r="BR170" t="n">
        <v>0</v>
      </c>
      <c r="BS170" t="n">
        <v>0</v>
      </c>
      <c r="BT170" t="n">
        <v>0</v>
      </c>
      <c r="BU170" t="n">
        <v>0</v>
      </c>
      <c r="BV170" t="n">
        <v>0</v>
      </c>
      <c r="BW170" t="n">
        <v>0</v>
      </c>
      <c r="CV170" t="n">
        <v>0</v>
      </c>
      <c r="CW170" t="n">
        <v>0</v>
      </c>
      <c r="CX170">
        <f>ROUND(Y170*Source!I337,7)</f>
        <v/>
      </c>
      <c r="CY170">
        <f>AA170</f>
        <v/>
      </c>
      <c r="CZ170">
        <f>AE170</f>
        <v/>
      </c>
      <c r="DA170">
        <f>AI170</f>
        <v/>
      </c>
      <c r="DB170">
        <f>ROUND(ROUND(AT170*CZ170,2),2)</f>
        <v/>
      </c>
      <c r="DC170">
        <f>ROUND(ROUND(AT170*AG170,2),2)</f>
        <v/>
      </c>
      <c r="DD170" t="inlineStr"/>
      <c r="DE170" t="inlineStr"/>
      <c r="DF170">
        <f>ROUND(ROUND(AE170,0)*CX170,0)</f>
        <v/>
      </c>
      <c r="DG170">
        <f>ROUND(ROUND(AF170,0)*CX170,0)</f>
        <v/>
      </c>
      <c r="DH170">
        <f>ROUND(ROUND(AG170,0)*CX170,0)</f>
        <v/>
      </c>
      <c r="DI170">
        <f>ROUND(ROUND(AH170,0)*CX170,0)</f>
        <v/>
      </c>
      <c r="DJ170">
        <f>DF170</f>
        <v/>
      </c>
      <c r="DK170" t="n">
        <v>0</v>
      </c>
      <c r="DL170" t="inlineStr"/>
      <c r="DM170" t="n">
        <v>0</v>
      </c>
      <c r="DN170" t="inlineStr"/>
      <c r="DO170" t="n">
        <v>0</v>
      </c>
    </row>
    <row r="171">
      <c r="A171">
        <f>ROW(Source!A340)</f>
        <v/>
      </c>
      <c r="B171" t="n">
        <v>78869116</v>
      </c>
      <c r="C171" t="n">
        <v>78870063</v>
      </c>
      <c r="D171" t="n">
        <v>18442827</v>
      </c>
      <c r="E171" t="n">
        <v>1</v>
      </c>
      <c r="F171" t="n">
        <v>1</v>
      </c>
      <c r="G171" t="n">
        <v>1</v>
      </c>
      <c r="H171" t="n">
        <v>1</v>
      </c>
      <c r="I171" t="inlineStr">
        <is>
          <t>1-1053-90</t>
        </is>
      </c>
      <c r="J171" t="inlineStr"/>
      <c r="K171" t="inlineStr">
        <is>
          <t>Рабочий строитель среднего разряда 5,3</t>
        </is>
      </c>
      <c r="L171" t="n">
        <v>1369</v>
      </c>
      <c r="N171" t="n">
        <v>1013</v>
      </c>
      <c r="O171" t="inlineStr">
        <is>
          <t>чел.-ч</t>
        </is>
      </c>
      <c r="P171" t="inlineStr">
        <is>
          <t>чел.-ч</t>
        </is>
      </c>
      <c r="Q171" t="n">
        <v>1</v>
      </c>
      <c r="W171" t="n">
        <v>0</v>
      </c>
      <c r="X171" t="n">
        <v>717490484</v>
      </c>
      <c r="Y171">
        <f>(AT171*ROUND(4,7))</f>
        <v/>
      </c>
      <c r="AA171" t="n">
        <v>0</v>
      </c>
      <c r="AB171" t="n">
        <v>0</v>
      </c>
      <c r="AC171" t="n">
        <v>0</v>
      </c>
      <c r="AD171" t="n">
        <v>11.64</v>
      </c>
      <c r="AE171" t="n">
        <v>0</v>
      </c>
      <c r="AF171" t="n">
        <v>0</v>
      </c>
      <c r="AG171" t="n">
        <v>0</v>
      </c>
      <c r="AH171" t="n">
        <v>11.64</v>
      </c>
      <c r="AI171" t="n">
        <v>1</v>
      </c>
      <c r="AJ171" t="n">
        <v>1</v>
      </c>
      <c r="AK171" t="n">
        <v>1</v>
      </c>
      <c r="AL171" t="n">
        <v>1</v>
      </c>
      <c r="AM171" t="n">
        <v>-2</v>
      </c>
      <c r="AN171" t="n">
        <v>0</v>
      </c>
      <c r="AO171" t="n">
        <v>1</v>
      </c>
      <c r="AP171" t="n">
        <v>1</v>
      </c>
      <c r="AQ171" t="n">
        <v>0</v>
      </c>
      <c r="AR171" t="n">
        <v>0</v>
      </c>
      <c r="AS171" t="inlineStr"/>
      <c r="AT171" t="n">
        <v>5.01</v>
      </c>
      <c r="AU171" t="inlineStr">
        <is>
          <t>)*4</t>
        </is>
      </c>
      <c r="AV171" t="n">
        <v>1</v>
      </c>
      <c r="AW171" t="n">
        <v>2</v>
      </c>
      <c r="AX171" t="n">
        <v>78870070</v>
      </c>
      <c r="AY171" t="n">
        <v>1</v>
      </c>
      <c r="AZ171" t="n">
        <v>0</v>
      </c>
      <c r="BA171" t="n">
        <v>159</v>
      </c>
      <c r="BB171" t="n">
        <v>0</v>
      </c>
      <c r="BC171" t="n">
        <v>0</v>
      </c>
      <c r="BD171" t="n">
        <v>0</v>
      </c>
      <c r="BE171" t="n">
        <v>0</v>
      </c>
      <c r="BF171" t="n">
        <v>0</v>
      </c>
      <c r="BG171" t="n">
        <v>0</v>
      </c>
      <c r="BH171" t="n">
        <v>0</v>
      </c>
      <c r="BI171" t="n">
        <v>0</v>
      </c>
      <c r="BJ171" t="n">
        <v>0</v>
      </c>
      <c r="BK171" t="n">
        <v>0</v>
      </c>
      <c r="BL171" t="n">
        <v>0</v>
      </c>
      <c r="BM171" t="n">
        <v>0</v>
      </c>
      <c r="BN171" t="n">
        <v>0</v>
      </c>
      <c r="BO171" t="n">
        <v>0</v>
      </c>
      <c r="BP171" t="n">
        <v>0</v>
      </c>
      <c r="BQ171" t="n">
        <v>0</v>
      </c>
      <c r="BR171" t="n">
        <v>0</v>
      </c>
      <c r="BS171" t="n">
        <v>0</v>
      </c>
      <c r="BT171" t="n">
        <v>0</v>
      </c>
      <c r="BU171" t="n">
        <v>0</v>
      </c>
      <c r="BV171" t="n">
        <v>0</v>
      </c>
      <c r="BW171" t="n">
        <v>0</v>
      </c>
      <c r="CU171">
        <f>ROUND(AT171*Source!I340*AH171*AL171,0)</f>
        <v/>
      </c>
      <c r="CV171">
        <f>ROUND(Y171*Source!I340,7)</f>
        <v/>
      </c>
      <c r="CW171" t="n">
        <v>0</v>
      </c>
      <c r="CX171">
        <f>ROUND(Y171*Source!I340,7)</f>
        <v/>
      </c>
      <c r="CY171">
        <f>AD171</f>
        <v/>
      </c>
      <c r="CZ171">
        <f>AH171</f>
        <v/>
      </c>
      <c r="DA171">
        <f>AL171</f>
        <v/>
      </c>
      <c r="DB171">
        <f>ROUND((ROUND(AT171*CZ171,2)*ROUND(4,7)),2)</f>
        <v/>
      </c>
      <c r="DC171">
        <f>ROUND((ROUND(AT171*AG171,2)*ROUND(4,7)),2)</f>
        <v/>
      </c>
      <c r="DD171" t="inlineStr"/>
      <c r="DE171" t="inlineStr"/>
      <c r="DF171">
        <f>ROUND(ROUND(AE171,0)*CX171,0)</f>
        <v/>
      </c>
      <c r="DG171">
        <f>ROUND(ROUND(AF171,0)*CX171,0)</f>
        <v/>
      </c>
      <c r="DH171">
        <f>ROUND(ROUND(AG171,0)*CX171,0)</f>
        <v/>
      </c>
      <c r="DI171">
        <f>ROUND(ROUND(AH171,0)*CX171,0)</f>
        <v/>
      </c>
      <c r="DJ171">
        <f>DI171</f>
        <v/>
      </c>
      <c r="DK171" t="n">
        <v>0</v>
      </c>
      <c r="DL171" t="inlineStr"/>
      <c r="DM171" t="n">
        <v>0</v>
      </c>
      <c r="DN171" t="inlineStr"/>
      <c r="DO171" t="n">
        <v>0</v>
      </c>
    </row>
    <row r="172">
      <c r="A172">
        <f>ROW(Source!A340)</f>
        <v/>
      </c>
      <c r="B172" t="n">
        <v>78869116</v>
      </c>
      <c r="C172" t="n">
        <v>78870063</v>
      </c>
      <c r="D172" t="n">
        <v>29172703</v>
      </c>
      <c r="E172" t="n">
        <v>1</v>
      </c>
      <c r="F172" t="n">
        <v>1</v>
      </c>
      <c r="G172" t="n">
        <v>1</v>
      </c>
      <c r="H172" t="n">
        <v>2</v>
      </c>
      <c r="I172" t="inlineStr">
        <is>
          <t>042900</t>
        </is>
      </c>
      <c r="J172" t="inlineStr">
        <is>
          <t>ТСЭМ Московской обл., 042900, приказ Минстроя России №675/пр от 28.02.2017 № 264/пр</t>
        </is>
      </c>
      <c r="K17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72" t="n">
        <v>1368</v>
      </c>
      <c r="N172" t="n">
        <v>1011</v>
      </c>
      <c r="O172" t="inlineStr">
        <is>
          <t>маш.-ч</t>
        </is>
      </c>
      <c r="P172" t="inlineStr">
        <is>
          <t>маш.-ч</t>
        </is>
      </c>
      <c r="Q172" t="n">
        <v>1</v>
      </c>
      <c r="W172" t="n">
        <v>0</v>
      </c>
      <c r="X172" t="n">
        <v>1695838894</v>
      </c>
      <c r="Y172">
        <f>(AT172*ROUND(4,7))</f>
        <v/>
      </c>
      <c r="AA172" t="n">
        <v>0</v>
      </c>
      <c r="AB172" t="n">
        <v>177.13</v>
      </c>
      <c r="AC172" t="n">
        <v>0</v>
      </c>
      <c r="AD172" t="n">
        <v>0</v>
      </c>
      <c r="AE172" t="n">
        <v>0</v>
      </c>
      <c r="AF172" t="n">
        <v>29.67</v>
      </c>
      <c r="AG172" t="n">
        <v>0</v>
      </c>
      <c r="AH172" t="n">
        <v>0</v>
      </c>
      <c r="AI172" t="n">
        <v>1</v>
      </c>
      <c r="AJ172" t="n">
        <v>5.97</v>
      </c>
      <c r="AK172" t="n">
        <v>52.25</v>
      </c>
      <c r="AL172" t="n">
        <v>1</v>
      </c>
      <c r="AM172" t="n">
        <v>2</v>
      </c>
      <c r="AN172" t="n">
        <v>0</v>
      </c>
      <c r="AO172" t="n">
        <v>1</v>
      </c>
      <c r="AP172" t="n">
        <v>1</v>
      </c>
      <c r="AQ172" t="n">
        <v>0</v>
      </c>
      <c r="AR172" t="n">
        <v>0</v>
      </c>
      <c r="AS172" t="inlineStr"/>
      <c r="AT172" t="n">
        <v>1.5</v>
      </c>
      <c r="AU172" t="inlineStr">
        <is>
          <t>)*4</t>
        </is>
      </c>
      <c r="AV172" t="n">
        <v>0</v>
      </c>
      <c r="AW172" t="n">
        <v>2</v>
      </c>
      <c r="AX172" t="n">
        <v>78870071</v>
      </c>
      <c r="AY172" t="n">
        <v>1</v>
      </c>
      <c r="AZ172" t="n">
        <v>0</v>
      </c>
      <c r="BA172" t="n">
        <v>160</v>
      </c>
      <c r="BB172" t="n">
        <v>0</v>
      </c>
      <c r="BC172" t="n">
        <v>0</v>
      </c>
      <c r="BD172" t="n">
        <v>0</v>
      </c>
      <c r="BE172" t="n">
        <v>0</v>
      </c>
      <c r="BF172" t="n">
        <v>0</v>
      </c>
      <c r="BG172" t="n">
        <v>0</v>
      </c>
      <c r="BH172" t="n">
        <v>0</v>
      </c>
      <c r="BI172" t="n">
        <v>0</v>
      </c>
      <c r="BJ172" t="n">
        <v>0</v>
      </c>
      <c r="BK172" t="n">
        <v>0</v>
      </c>
      <c r="BL172" t="n">
        <v>0</v>
      </c>
      <c r="BM172" t="n">
        <v>0</v>
      </c>
      <c r="BN172" t="n">
        <v>0</v>
      </c>
      <c r="BO172" t="n">
        <v>0</v>
      </c>
      <c r="BP172" t="n">
        <v>0</v>
      </c>
      <c r="BQ172" t="n">
        <v>0</v>
      </c>
      <c r="BR172" t="n">
        <v>0</v>
      </c>
      <c r="BS172" t="n">
        <v>0</v>
      </c>
      <c r="BT172" t="n">
        <v>0</v>
      </c>
      <c r="BU172" t="n">
        <v>0</v>
      </c>
      <c r="BV172" t="n">
        <v>0</v>
      </c>
      <c r="BW172" t="n">
        <v>0</v>
      </c>
      <c r="CV172" t="n">
        <v>0</v>
      </c>
      <c r="CW172">
        <f>ROUND(Y172*Source!I340*DO172,7)</f>
        <v/>
      </c>
      <c r="CX172">
        <f>ROUND(Y172*Source!I340,7)</f>
        <v/>
      </c>
      <c r="CY172">
        <f>AB172</f>
        <v/>
      </c>
      <c r="CZ172">
        <f>AF172</f>
        <v/>
      </c>
      <c r="DA172">
        <f>AJ172</f>
        <v/>
      </c>
      <c r="DB172">
        <f>ROUND((ROUND(AT172*CZ172,2)*ROUND(4,7)),2)</f>
        <v/>
      </c>
      <c r="DC172">
        <f>ROUND((ROUND(AT172*AG172,2)*ROUND(4,7)),2)</f>
        <v/>
      </c>
      <c r="DD172" t="inlineStr"/>
      <c r="DE172" t="inlineStr"/>
      <c r="DF172">
        <f>ROUND(ROUND(AE172,0)*CX172,0)</f>
        <v/>
      </c>
      <c r="DG172">
        <f>ROUND(ROUND(AF172*AJ172,0)*CX172,0)</f>
        <v/>
      </c>
      <c r="DH172">
        <f>ROUND(ROUND(AG172*AK172,0)*CX172,0)</f>
        <v/>
      </c>
      <c r="DI172">
        <f>ROUND(ROUND(AH172,0)*CX172,0)</f>
        <v/>
      </c>
      <c r="DJ172">
        <f>DG172</f>
        <v/>
      </c>
      <c r="DK172" t="n">
        <v>0</v>
      </c>
      <c r="DL172" t="inlineStr"/>
      <c r="DM172" t="n">
        <v>0</v>
      </c>
      <c r="DN172" t="inlineStr"/>
      <c r="DO172" t="n">
        <v>0</v>
      </c>
    </row>
    <row r="173">
      <c r="A173">
        <f>ROW(Source!A340)</f>
        <v/>
      </c>
      <c r="B173" t="n">
        <v>78869116</v>
      </c>
      <c r="C173" t="n">
        <v>78870063</v>
      </c>
      <c r="D173" t="n">
        <v>29110398</v>
      </c>
      <c r="E173" t="n">
        <v>1</v>
      </c>
      <c r="F173" t="n">
        <v>1</v>
      </c>
      <c r="G173" t="n">
        <v>1</v>
      </c>
      <c r="H173" t="n">
        <v>3</v>
      </c>
      <c r="I173" t="inlineStr">
        <is>
          <t>101-0388</t>
        </is>
      </c>
      <c r="J173" t="inlineStr">
        <is>
          <t>ТССЦ Московской обл., 101-0388, приказ Минстроя России №675/пр от 28.02.2017 № 254/пр</t>
        </is>
      </c>
      <c r="K173" t="inlineStr">
        <is>
          <t>Краски масляные земляные марки МА-0115 мумия, сурик железный</t>
        </is>
      </c>
      <c r="L173" t="n">
        <v>1348</v>
      </c>
      <c r="N173" t="n">
        <v>1009</v>
      </c>
      <c r="O173" t="inlineStr">
        <is>
          <t>т</t>
        </is>
      </c>
      <c r="P173" t="inlineStr">
        <is>
          <t>т</t>
        </is>
      </c>
      <c r="Q173" t="n">
        <v>1000</v>
      </c>
      <c r="W173" t="n">
        <v>0</v>
      </c>
      <c r="X173" t="n">
        <v>1625292450</v>
      </c>
      <c r="Y173">
        <f>(AT173*ROUND(4,7))</f>
        <v/>
      </c>
      <c r="AA173" t="n">
        <v>76804.47</v>
      </c>
      <c r="AB173" t="n">
        <v>0</v>
      </c>
      <c r="AC173" t="n">
        <v>0</v>
      </c>
      <c r="AD173" t="n">
        <v>0</v>
      </c>
      <c r="AE173" t="n">
        <v>15118.99</v>
      </c>
      <c r="AF173" t="n">
        <v>0</v>
      </c>
      <c r="AG173" t="n">
        <v>0</v>
      </c>
      <c r="AH173" t="n">
        <v>0</v>
      </c>
      <c r="AI173" t="n">
        <v>5.08</v>
      </c>
      <c r="AJ173" t="n">
        <v>1</v>
      </c>
      <c r="AK173" t="n">
        <v>1</v>
      </c>
      <c r="AL173" t="n">
        <v>1</v>
      </c>
      <c r="AM173" t="n">
        <v>2</v>
      </c>
      <c r="AN173" t="n">
        <v>0</v>
      </c>
      <c r="AO173" t="n">
        <v>1</v>
      </c>
      <c r="AP173" t="n">
        <v>1</v>
      </c>
      <c r="AQ173" t="n">
        <v>0</v>
      </c>
      <c r="AR173" t="n">
        <v>0</v>
      </c>
      <c r="AS173" t="inlineStr"/>
      <c r="AT173" t="n">
        <v>5e-05</v>
      </c>
      <c r="AU173" t="inlineStr">
        <is>
          <t>)*4</t>
        </is>
      </c>
      <c r="AV173" t="n">
        <v>0</v>
      </c>
      <c r="AW173" t="n">
        <v>2</v>
      </c>
      <c r="AX173" t="n">
        <v>78870072</v>
      </c>
      <c r="AY173" t="n">
        <v>1</v>
      </c>
      <c r="AZ173" t="n">
        <v>0</v>
      </c>
      <c r="BA173" t="n">
        <v>161</v>
      </c>
      <c r="BB173" t="n">
        <v>0</v>
      </c>
      <c r="BC173" t="n">
        <v>0</v>
      </c>
      <c r="BD173" t="n">
        <v>0</v>
      </c>
      <c r="BE173" t="n">
        <v>0</v>
      </c>
      <c r="BF173" t="n">
        <v>0</v>
      </c>
      <c r="BG173" t="n">
        <v>0</v>
      </c>
      <c r="BH173" t="n">
        <v>0</v>
      </c>
      <c r="BI173" t="n">
        <v>0</v>
      </c>
      <c r="BJ173" t="n">
        <v>0</v>
      </c>
      <c r="BK173" t="n">
        <v>0</v>
      </c>
      <c r="BL173" t="n">
        <v>0</v>
      </c>
      <c r="BM173" t="n">
        <v>0</v>
      </c>
      <c r="BN173" t="n">
        <v>0</v>
      </c>
      <c r="BO173" t="n">
        <v>0</v>
      </c>
      <c r="BP173" t="n">
        <v>0</v>
      </c>
      <c r="BQ173" t="n">
        <v>0</v>
      </c>
      <c r="BR173" t="n">
        <v>0</v>
      </c>
      <c r="BS173" t="n">
        <v>0</v>
      </c>
      <c r="BT173" t="n">
        <v>0</v>
      </c>
      <c r="BU173" t="n">
        <v>0</v>
      </c>
      <c r="BV173" t="n">
        <v>0</v>
      </c>
      <c r="BW173" t="n">
        <v>0</v>
      </c>
      <c r="CV173" t="n">
        <v>0</v>
      </c>
      <c r="CW173" t="n">
        <v>0</v>
      </c>
      <c r="CX173">
        <f>ROUND(Y173*Source!I340,7)</f>
        <v/>
      </c>
      <c r="CY173">
        <f>AA173</f>
        <v/>
      </c>
      <c r="CZ173">
        <f>AE173</f>
        <v/>
      </c>
      <c r="DA173">
        <f>AI173</f>
        <v/>
      </c>
      <c r="DB173">
        <f>ROUND((ROUND(AT173*CZ173,2)*ROUND(4,7)),2)</f>
        <v/>
      </c>
      <c r="DC173">
        <f>ROUND((ROUND(AT173*AG173,2)*ROUND(4,7)),2)</f>
        <v/>
      </c>
      <c r="DD173" t="inlineStr"/>
      <c r="DE173" t="inlineStr"/>
      <c r="DF173">
        <f>ROUND(ROUND(AE173*AI173,0)*CX173,0)</f>
        <v/>
      </c>
      <c r="DG173">
        <f>ROUND(ROUND(AF173,0)*CX173,0)</f>
        <v/>
      </c>
      <c r="DH173">
        <f>ROUND(ROUND(AG173,0)*CX173,0)</f>
        <v/>
      </c>
      <c r="DI173">
        <f>ROUND(ROUND(AH173,0)*CX173,0)</f>
        <v/>
      </c>
      <c r="DJ173">
        <f>DF173</f>
        <v/>
      </c>
      <c r="DK173" t="n">
        <v>0</v>
      </c>
      <c r="DL173" t="inlineStr"/>
      <c r="DM173" t="n">
        <v>0</v>
      </c>
      <c r="DN173" t="inlineStr"/>
      <c r="DO173" t="n">
        <v>0</v>
      </c>
    </row>
    <row r="174">
      <c r="A174">
        <f>ROW(Source!A340)</f>
        <v/>
      </c>
      <c r="B174" t="n">
        <v>78869116</v>
      </c>
      <c r="C174" t="n">
        <v>78870063</v>
      </c>
      <c r="D174" t="n">
        <v>29110573</v>
      </c>
      <c r="E174" t="n">
        <v>1</v>
      </c>
      <c r="F174" t="n">
        <v>1</v>
      </c>
      <c r="G174" t="n">
        <v>1</v>
      </c>
      <c r="H174" t="n">
        <v>3</v>
      </c>
      <c r="I174" t="inlineStr">
        <is>
          <t>101-0628</t>
        </is>
      </c>
      <c r="J174" t="inlineStr">
        <is>
          <t>ТССЦ Московской обл., 101-0628, приказ Минстроя России №675/пр от 28.02.2017 № 254/пр</t>
        </is>
      </c>
      <c r="K174" t="inlineStr">
        <is>
          <t>Олифа комбинированная, марки К-3</t>
        </is>
      </c>
      <c r="L174" t="n">
        <v>1348</v>
      </c>
      <c r="N174" t="n">
        <v>1009</v>
      </c>
      <c r="O174" t="inlineStr">
        <is>
          <t>т</t>
        </is>
      </c>
      <c r="P174" t="inlineStr">
        <is>
          <t>т</t>
        </is>
      </c>
      <c r="Q174" t="n">
        <v>1000</v>
      </c>
      <c r="W174" t="n">
        <v>0</v>
      </c>
      <c r="X174" t="n">
        <v>24062879</v>
      </c>
      <c r="Y174">
        <f>(AT174*ROUND(4,7))</f>
        <v/>
      </c>
      <c r="AA174" t="n">
        <v>87631.5</v>
      </c>
      <c r="AB174" t="n">
        <v>0</v>
      </c>
      <c r="AC174" t="n">
        <v>0</v>
      </c>
      <c r="AD174" t="n">
        <v>0</v>
      </c>
      <c r="AE174" t="n">
        <v>16950</v>
      </c>
      <c r="AF174" t="n">
        <v>0</v>
      </c>
      <c r="AG174" t="n">
        <v>0</v>
      </c>
      <c r="AH174" t="n">
        <v>0</v>
      </c>
      <c r="AI174" t="n">
        <v>5.17</v>
      </c>
      <c r="AJ174" t="n">
        <v>1</v>
      </c>
      <c r="AK174" t="n">
        <v>1</v>
      </c>
      <c r="AL174" t="n">
        <v>1</v>
      </c>
      <c r="AM174" t="n">
        <v>2</v>
      </c>
      <c r="AN174" t="n">
        <v>0</v>
      </c>
      <c r="AO174" t="n">
        <v>1</v>
      </c>
      <c r="AP174" t="n">
        <v>1</v>
      </c>
      <c r="AQ174" t="n">
        <v>0</v>
      </c>
      <c r="AR174" t="n">
        <v>0</v>
      </c>
      <c r="AS174" t="inlineStr"/>
      <c r="AT174" t="n">
        <v>2e-05</v>
      </c>
      <c r="AU174" t="inlineStr">
        <is>
          <t>)*4</t>
        </is>
      </c>
      <c r="AV174" t="n">
        <v>0</v>
      </c>
      <c r="AW174" t="n">
        <v>2</v>
      </c>
      <c r="AX174" t="n">
        <v>78870073</v>
      </c>
      <c r="AY174" t="n">
        <v>1</v>
      </c>
      <c r="AZ174" t="n">
        <v>0</v>
      </c>
      <c r="BA174" t="n">
        <v>162</v>
      </c>
      <c r="BB174" t="n">
        <v>0</v>
      </c>
      <c r="BC174" t="n">
        <v>0</v>
      </c>
      <c r="BD174" t="n">
        <v>0</v>
      </c>
      <c r="BE174" t="n">
        <v>0</v>
      </c>
      <c r="BF174" t="n">
        <v>0</v>
      </c>
      <c r="BG174" t="n">
        <v>0</v>
      </c>
      <c r="BH174" t="n">
        <v>0</v>
      </c>
      <c r="BI174" t="n">
        <v>0</v>
      </c>
      <c r="BJ174" t="n">
        <v>0</v>
      </c>
      <c r="BK174" t="n">
        <v>0</v>
      </c>
      <c r="BL174" t="n">
        <v>0</v>
      </c>
      <c r="BM174" t="n">
        <v>0</v>
      </c>
      <c r="BN174" t="n">
        <v>0</v>
      </c>
      <c r="BO174" t="n">
        <v>0</v>
      </c>
      <c r="BP174" t="n">
        <v>0</v>
      </c>
      <c r="BQ174" t="n">
        <v>0</v>
      </c>
      <c r="BR174" t="n">
        <v>0</v>
      </c>
      <c r="BS174" t="n">
        <v>0</v>
      </c>
      <c r="BT174" t="n">
        <v>0</v>
      </c>
      <c r="BU174" t="n">
        <v>0</v>
      </c>
      <c r="BV174" t="n">
        <v>0</v>
      </c>
      <c r="BW174" t="n">
        <v>0</v>
      </c>
      <c r="CV174" t="n">
        <v>0</v>
      </c>
      <c r="CW174" t="n">
        <v>0</v>
      </c>
      <c r="CX174">
        <f>ROUND(Y174*Source!I340,7)</f>
        <v/>
      </c>
      <c r="CY174">
        <f>AA174</f>
        <v/>
      </c>
      <c r="CZ174">
        <f>AE174</f>
        <v/>
      </c>
      <c r="DA174">
        <f>AI174</f>
        <v/>
      </c>
      <c r="DB174">
        <f>ROUND((ROUND(AT174*CZ174,2)*ROUND(4,7)),2)</f>
        <v/>
      </c>
      <c r="DC174">
        <f>ROUND((ROUND(AT174*AG174,2)*ROUND(4,7)),2)</f>
        <v/>
      </c>
      <c r="DD174" t="inlineStr"/>
      <c r="DE174" t="inlineStr"/>
      <c r="DF174">
        <f>ROUND(ROUND(AE174*AI174,0)*CX174,0)</f>
        <v/>
      </c>
      <c r="DG174">
        <f>ROUND(ROUND(AF174,0)*CX174,0)</f>
        <v/>
      </c>
      <c r="DH174">
        <f>ROUND(ROUND(AG174,0)*CX174,0)</f>
        <v/>
      </c>
      <c r="DI174">
        <f>ROUND(ROUND(AH174,0)*CX174,0)</f>
        <v/>
      </c>
      <c r="DJ174">
        <f>DF174</f>
        <v/>
      </c>
      <c r="DK174" t="n">
        <v>0</v>
      </c>
      <c r="DL174" t="inlineStr"/>
      <c r="DM174" t="n">
        <v>0</v>
      </c>
      <c r="DN174" t="inlineStr"/>
      <c r="DO174" t="n">
        <v>0</v>
      </c>
    </row>
    <row r="175">
      <c r="A175">
        <f>ROW(Source!A340)</f>
        <v/>
      </c>
      <c r="B175" t="n">
        <v>78869116</v>
      </c>
      <c r="C175" t="n">
        <v>78870063</v>
      </c>
      <c r="D175" t="n">
        <v>29107963</v>
      </c>
      <c r="E175" t="n">
        <v>1</v>
      </c>
      <c r="F175" t="n">
        <v>1</v>
      </c>
      <c r="G175" t="n">
        <v>1</v>
      </c>
      <c r="H175" t="n">
        <v>3</v>
      </c>
      <c r="I175" t="inlineStr">
        <is>
          <t>101-1669</t>
        </is>
      </c>
      <c r="J175" t="inlineStr">
        <is>
          <t>ТССЦ Московской обл., 101-1669, приказ Минстроя России №675/пр от 28.02.2017 № 254/пр</t>
        </is>
      </c>
      <c r="K175" t="inlineStr">
        <is>
          <t>Очес льняной</t>
        </is>
      </c>
      <c r="L175" t="n">
        <v>1346</v>
      </c>
      <c r="N175" t="n">
        <v>1009</v>
      </c>
      <c r="O175" t="inlineStr">
        <is>
          <t>кг</t>
        </is>
      </c>
      <c r="P175" t="inlineStr">
        <is>
          <t>кг</t>
        </is>
      </c>
      <c r="Q175" t="n">
        <v>1</v>
      </c>
      <c r="W175" t="n">
        <v>0</v>
      </c>
      <c r="X175" t="n">
        <v>-2113933962</v>
      </c>
      <c r="Y175">
        <f>(AT175*ROUND(4,7))</f>
        <v/>
      </c>
      <c r="AA175" t="n">
        <v>590.67</v>
      </c>
      <c r="AB175" t="n">
        <v>0</v>
      </c>
      <c r="AC175" t="n">
        <v>0</v>
      </c>
      <c r="AD175" t="n">
        <v>0</v>
      </c>
      <c r="AE175" t="n">
        <v>37.29</v>
      </c>
      <c r="AF175" t="n">
        <v>0</v>
      </c>
      <c r="AG175" t="n">
        <v>0</v>
      </c>
      <c r="AH175" t="n">
        <v>0</v>
      </c>
      <c r="AI175" t="n">
        <v>15.84</v>
      </c>
      <c r="AJ175" t="n">
        <v>1</v>
      </c>
      <c r="AK175" t="n">
        <v>1</v>
      </c>
      <c r="AL175" t="n">
        <v>1</v>
      </c>
      <c r="AM175" t="n">
        <v>2</v>
      </c>
      <c r="AN175" t="n">
        <v>0</v>
      </c>
      <c r="AO175" t="n">
        <v>1</v>
      </c>
      <c r="AP175" t="n">
        <v>1</v>
      </c>
      <c r="AQ175" t="n">
        <v>0</v>
      </c>
      <c r="AR175" t="n">
        <v>0</v>
      </c>
      <c r="AS175" t="inlineStr"/>
      <c r="AT175" t="n">
        <v>0.02</v>
      </c>
      <c r="AU175" t="inlineStr">
        <is>
          <t>)*4</t>
        </is>
      </c>
      <c r="AV175" t="n">
        <v>0</v>
      </c>
      <c r="AW175" t="n">
        <v>2</v>
      </c>
      <c r="AX175" t="n">
        <v>78870074</v>
      </c>
      <c r="AY175" t="n">
        <v>1</v>
      </c>
      <c r="AZ175" t="n">
        <v>0</v>
      </c>
      <c r="BA175" t="n">
        <v>163</v>
      </c>
      <c r="BB175" t="n">
        <v>0</v>
      </c>
      <c r="BC175" t="n">
        <v>0</v>
      </c>
      <c r="BD175" t="n">
        <v>0</v>
      </c>
      <c r="BE175" t="n">
        <v>0</v>
      </c>
      <c r="BF175" t="n">
        <v>0</v>
      </c>
      <c r="BG175" t="n">
        <v>0</v>
      </c>
      <c r="BH175" t="n">
        <v>0</v>
      </c>
      <c r="BI175" t="n">
        <v>0</v>
      </c>
      <c r="BJ175" t="n">
        <v>0</v>
      </c>
      <c r="BK175" t="n">
        <v>0</v>
      </c>
      <c r="BL175" t="n">
        <v>0</v>
      </c>
      <c r="BM175" t="n">
        <v>0</v>
      </c>
      <c r="BN175" t="n">
        <v>0</v>
      </c>
      <c r="BO175" t="n">
        <v>0</v>
      </c>
      <c r="BP175" t="n">
        <v>0</v>
      </c>
      <c r="BQ175" t="n">
        <v>0</v>
      </c>
      <c r="BR175" t="n">
        <v>0</v>
      </c>
      <c r="BS175" t="n">
        <v>0</v>
      </c>
      <c r="BT175" t="n">
        <v>0</v>
      </c>
      <c r="BU175" t="n">
        <v>0</v>
      </c>
      <c r="BV175" t="n">
        <v>0</v>
      </c>
      <c r="BW175" t="n">
        <v>0</v>
      </c>
      <c r="CV175" t="n">
        <v>0</v>
      </c>
      <c r="CW175" t="n">
        <v>0</v>
      </c>
      <c r="CX175">
        <f>ROUND(Y175*Source!I340,7)</f>
        <v/>
      </c>
      <c r="CY175">
        <f>AA175</f>
        <v/>
      </c>
      <c r="CZ175">
        <f>AE175</f>
        <v/>
      </c>
      <c r="DA175">
        <f>AI175</f>
        <v/>
      </c>
      <c r="DB175">
        <f>ROUND((ROUND(AT175*CZ175,2)*ROUND(4,7)),2)</f>
        <v/>
      </c>
      <c r="DC175">
        <f>ROUND((ROUND(AT175*AG175,2)*ROUND(4,7)),2)</f>
        <v/>
      </c>
      <c r="DD175" t="inlineStr"/>
      <c r="DE175" t="inlineStr"/>
      <c r="DF175">
        <f>ROUND(ROUND(AE175*AI175,0)*CX175,0)</f>
        <v/>
      </c>
      <c r="DG175">
        <f>ROUND(ROUND(AF175,0)*CX175,0)</f>
        <v/>
      </c>
      <c r="DH175">
        <f>ROUND(ROUND(AG175,0)*CX175,0)</f>
        <v/>
      </c>
      <c r="DI175">
        <f>ROUND(ROUND(AH175,0)*CX175,0)</f>
        <v/>
      </c>
      <c r="DJ175">
        <f>DF175</f>
        <v/>
      </c>
      <c r="DK175" t="n">
        <v>0</v>
      </c>
      <c r="DL175" t="inlineStr"/>
      <c r="DM175" t="n">
        <v>0</v>
      </c>
      <c r="DN175" t="inlineStr"/>
      <c r="DO175" t="n">
        <v>0</v>
      </c>
    </row>
    <row r="176">
      <c r="A176">
        <f>ROW(Source!A340)</f>
        <v/>
      </c>
      <c r="B176" t="n">
        <v>78869116</v>
      </c>
      <c r="C176" t="n">
        <v>78870063</v>
      </c>
      <c r="D176" t="n">
        <v>29150040</v>
      </c>
      <c r="E176" t="n">
        <v>1</v>
      </c>
      <c r="F176" t="n">
        <v>1</v>
      </c>
      <c r="G176" t="n">
        <v>1</v>
      </c>
      <c r="H176" t="n">
        <v>3</v>
      </c>
      <c r="I176" t="inlineStr">
        <is>
          <t>411-0001</t>
        </is>
      </c>
      <c r="J176" t="inlineStr">
        <is>
          <t>ТССЦ Московской обл., 411-0001, приказ Минстроя России №675/пр от 28.02.2017 № 257/пр</t>
        </is>
      </c>
      <c r="K176" t="inlineStr">
        <is>
          <t>Вода</t>
        </is>
      </c>
      <c r="L176" t="n">
        <v>1339</v>
      </c>
      <c r="N176" t="n">
        <v>1007</v>
      </c>
      <c r="O176" t="inlineStr">
        <is>
          <t>м3</t>
        </is>
      </c>
      <c r="P176" t="inlineStr">
        <is>
          <t>м3</t>
        </is>
      </c>
      <c r="Q176" t="n">
        <v>1</v>
      </c>
      <c r="W176" t="n">
        <v>0</v>
      </c>
      <c r="X176" t="n">
        <v>619799737</v>
      </c>
      <c r="Y176">
        <f>(AT176*ROUND(4,7))</f>
        <v/>
      </c>
      <c r="AA176" t="n">
        <v>31.28</v>
      </c>
      <c r="AB176" t="n">
        <v>0</v>
      </c>
      <c r="AC176" t="n">
        <v>0</v>
      </c>
      <c r="AD176" t="n">
        <v>0</v>
      </c>
      <c r="AE176" t="n">
        <v>2.44</v>
      </c>
      <c r="AF176" t="n">
        <v>0</v>
      </c>
      <c r="AG176" t="n">
        <v>0</v>
      </c>
      <c r="AH176" t="n">
        <v>0</v>
      </c>
      <c r="AI176" t="n">
        <v>12.82</v>
      </c>
      <c r="AJ176" t="n">
        <v>1</v>
      </c>
      <c r="AK176" t="n">
        <v>1</v>
      </c>
      <c r="AL176" t="n">
        <v>1</v>
      </c>
      <c r="AM176" t="n">
        <v>2</v>
      </c>
      <c r="AN176" t="n">
        <v>0</v>
      </c>
      <c r="AO176" t="n">
        <v>1</v>
      </c>
      <c r="AP176" t="n">
        <v>1</v>
      </c>
      <c r="AQ176" t="n">
        <v>0</v>
      </c>
      <c r="AR176" t="n">
        <v>0</v>
      </c>
      <c r="AS176" t="inlineStr"/>
      <c r="AT176" t="n">
        <v>1</v>
      </c>
      <c r="AU176" t="inlineStr">
        <is>
          <t>)*4</t>
        </is>
      </c>
      <c r="AV176" t="n">
        <v>0</v>
      </c>
      <c r="AW176" t="n">
        <v>2</v>
      </c>
      <c r="AX176" t="n">
        <v>78870075</v>
      </c>
      <c r="AY176" t="n">
        <v>1</v>
      </c>
      <c r="AZ176" t="n">
        <v>0</v>
      </c>
      <c r="BA176" t="n">
        <v>164</v>
      </c>
      <c r="BB176" t="n">
        <v>0</v>
      </c>
      <c r="BC176" t="n">
        <v>0</v>
      </c>
      <c r="BD176" t="n">
        <v>0</v>
      </c>
      <c r="BE176" t="n">
        <v>0</v>
      </c>
      <c r="BF176" t="n">
        <v>0</v>
      </c>
      <c r="BG176" t="n">
        <v>0</v>
      </c>
      <c r="BH176" t="n">
        <v>0</v>
      </c>
      <c r="BI176" t="n">
        <v>0</v>
      </c>
      <c r="BJ176" t="n">
        <v>0</v>
      </c>
      <c r="BK176" t="n">
        <v>0</v>
      </c>
      <c r="BL176" t="n">
        <v>0</v>
      </c>
      <c r="BM176" t="n">
        <v>0</v>
      </c>
      <c r="BN176" t="n">
        <v>0</v>
      </c>
      <c r="BO176" t="n">
        <v>0</v>
      </c>
      <c r="BP176" t="n">
        <v>0</v>
      </c>
      <c r="BQ176" t="n">
        <v>0</v>
      </c>
      <c r="BR176" t="n">
        <v>0</v>
      </c>
      <c r="BS176" t="n">
        <v>0</v>
      </c>
      <c r="BT176" t="n">
        <v>0</v>
      </c>
      <c r="BU176" t="n">
        <v>0</v>
      </c>
      <c r="BV176" t="n">
        <v>0</v>
      </c>
      <c r="BW176" t="n">
        <v>0</v>
      </c>
      <c r="CV176" t="n">
        <v>0</v>
      </c>
      <c r="CW176" t="n">
        <v>0</v>
      </c>
      <c r="CX176">
        <f>ROUND(Y176*Source!I340,7)</f>
        <v/>
      </c>
      <c r="CY176">
        <f>AA176</f>
        <v/>
      </c>
      <c r="CZ176">
        <f>AE176</f>
        <v/>
      </c>
      <c r="DA176">
        <f>AI176</f>
        <v/>
      </c>
      <c r="DB176">
        <f>ROUND((ROUND(AT176*CZ176,2)*ROUND(4,7)),2)</f>
        <v/>
      </c>
      <c r="DC176">
        <f>ROUND((ROUND(AT176*AG176,2)*ROUND(4,7)),2)</f>
        <v/>
      </c>
      <c r="DD176" t="inlineStr"/>
      <c r="DE176" t="inlineStr"/>
      <c r="DF176">
        <f>ROUND(ROUND(AE176*AI176,0)*CX176,0)</f>
        <v/>
      </c>
      <c r="DG176">
        <f>ROUND(ROUND(AF176,0)*CX176,0)</f>
        <v/>
      </c>
      <c r="DH176">
        <f>ROUND(ROUND(AG176,0)*CX176,0)</f>
        <v/>
      </c>
      <c r="DI176">
        <f>ROUND(ROUND(AH176,0)*CX176,0)</f>
        <v/>
      </c>
      <c r="DJ176">
        <f>DF176</f>
        <v/>
      </c>
      <c r="DK176" t="n">
        <v>0</v>
      </c>
      <c r="DL176" t="inlineStr"/>
      <c r="DM176" t="n">
        <v>0</v>
      </c>
      <c r="DN176" t="inlineStr"/>
      <c r="DO176" t="n">
        <v>0</v>
      </c>
    </row>
    <row r="177">
      <c r="A177">
        <f>ROW(Source!A379)</f>
        <v/>
      </c>
      <c r="B177" t="n">
        <v>78869116</v>
      </c>
      <c r="C177" t="n">
        <v>78870133</v>
      </c>
      <c r="D177" t="n">
        <v>18408291</v>
      </c>
      <c r="E177" t="n">
        <v>1</v>
      </c>
      <c r="F177" t="n">
        <v>1</v>
      </c>
      <c r="G177" t="n">
        <v>1</v>
      </c>
      <c r="H177" t="n">
        <v>1</v>
      </c>
      <c r="I177" t="inlineStr">
        <is>
          <t>1-1025-90</t>
        </is>
      </c>
      <c r="J177" t="inlineStr"/>
      <c r="K177" t="inlineStr">
        <is>
          <t>Рабочий строитель среднего разряда 2,5</t>
        </is>
      </c>
      <c r="L177" t="n">
        <v>1369</v>
      </c>
      <c r="N177" t="n">
        <v>1013</v>
      </c>
      <c r="O177" t="inlineStr">
        <is>
          <t>чел.-ч</t>
        </is>
      </c>
      <c r="P177" t="inlineStr">
        <is>
          <t>чел.-ч</t>
        </is>
      </c>
      <c r="Q177" t="n">
        <v>1</v>
      </c>
      <c r="W177" t="n">
        <v>0</v>
      </c>
      <c r="X177" t="n">
        <v>1933892413</v>
      </c>
      <c r="Y177">
        <f>AT177</f>
        <v/>
      </c>
      <c r="AA177" t="n">
        <v>0</v>
      </c>
      <c r="AB177" t="n">
        <v>0</v>
      </c>
      <c r="AC177" t="n">
        <v>0</v>
      </c>
      <c r="AD177" t="n">
        <v>8.17</v>
      </c>
      <c r="AE177" t="n">
        <v>0</v>
      </c>
      <c r="AF177" t="n">
        <v>0</v>
      </c>
      <c r="AG177" t="n">
        <v>0</v>
      </c>
      <c r="AH177" t="n">
        <v>8.17</v>
      </c>
      <c r="AI177" t="n">
        <v>1</v>
      </c>
      <c r="AJ177" t="n">
        <v>1</v>
      </c>
      <c r="AK177" t="n">
        <v>1</v>
      </c>
      <c r="AL177" t="n">
        <v>1</v>
      </c>
      <c r="AM177" t="n">
        <v>-2</v>
      </c>
      <c r="AN177" t="n">
        <v>0</v>
      </c>
      <c r="AO177" t="n">
        <v>1</v>
      </c>
      <c r="AP177" t="n">
        <v>1</v>
      </c>
      <c r="AQ177" t="n">
        <v>0</v>
      </c>
      <c r="AR177" t="n">
        <v>0</v>
      </c>
      <c r="AS177" t="inlineStr"/>
      <c r="AT177" t="n">
        <v>32.2</v>
      </c>
      <c r="AU177" t="inlineStr"/>
      <c r="AV177" t="n">
        <v>1</v>
      </c>
      <c r="AW177" t="n">
        <v>2</v>
      </c>
      <c r="AX177" t="n">
        <v>78870139</v>
      </c>
      <c r="AY177" t="n">
        <v>1</v>
      </c>
      <c r="AZ177" t="n">
        <v>0</v>
      </c>
      <c r="BA177" t="n">
        <v>165</v>
      </c>
      <c r="BB177" t="n">
        <v>0</v>
      </c>
      <c r="BC177" t="n">
        <v>0</v>
      </c>
      <c r="BD177" t="n">
        <v>0</v>
      </c>
      <c r="BE177" t="n">
        <v>0</v>
      </c>
      <c r="BF177" t="n">
        <v>0</v>
      </c>
      <c r="BG177" t="n">
        <v>0</v>
      </c>
      <c r="BH177" t="n">
        <v>0</v>
      </c>
      <c r="BI177" t="n">
        <v>0</v>
      </c>
      <c r="BJ177" t="n">
        <v>0</v>
      </c>
      <c r="BK177" t="n">
        <v>0</v>
      </c>
      <c r="BL177" t="n">
        <v>0</v>
      </c>
      <c r="BM177" t="n">
        <v>0</v>
      </c>
      <c r="BN177" t="n">
        <v>0</v>
      </c>
      <c r="BO177" t="n">
        <v>0</v>
      </c>
      <c r="BP177" t="n">
        <v>0</v>
      </c>
      <c r="BQ177" t="n">
        <v>0</v>
      </c>
      <c r="BR177" t="n">
        <v>0</v>
      </c>
      <c r="BS177" t="n">
        <v>0</v>
      </c>
      <c r="BT177" t="n">
        <v>0</v>
      </c>
      <c r="BU177" t="n">
        <v>0</v>
      </c>
      <c r="BV177" t="n">
        <v>0</v>
      </c>
      <c r="BW177" t="n">
        <v>0</v>
      </c>
      <c r="CU177">
        <f>ROUND(AT177*Source!I379*AH177*AL177,0)</f>
        <v/>
      </c>
      <c r="CV177">
        <f>ROUND(Y177*Source!I379,7)</f>
        <v/>
      </c>
      <c r="CW177" t="n">
        <v>0</v>
      </c>
      <c r="CX177">
        <f>ROUND(Y177*Source!I379,7)</f>
        <v/>
      </c>
      <c r="CY177">
        <f>AD177</f>
        <v/>
      </c>
      <c r="CZ177">
        <f>AH177</f>
        <v/>
      </c>
      <c r="DA177">
        <f>AL177</f>
        <v/>
      </c>
      <c r="DB177">
        <f>ROUND(ROUND(AT177*CZ177,2),2)</f>
        <v/>
      </c>
      <c r="DC177">
        <f>ROUND(ROUND(AT177*AG177,2),2)</f>
        <v/>
      </c>
      <c r="DD177" t="inlineStr"/>
      <c r="DE177" t="inlineStr"/>
      <c r="DF177">
        <f>ROUND(ROUND(AE177,0)*CX177,0)</f>
        <v/>
      </c>
      <c r="DG177">
        <f>ROUND(ROUND(AF177,0)*CX177,0)</f>
        <v/>
      </c>
      <c r="DH177">
        <f>ROUND(ROUND(AG177,0)*CX177,0)</f>
        <v/>
      </c>
      <c r="DI177">
        <f>ROUND(ROUND(AH177,0)*CX177,0)</f>
        <v/>
      </c>
      <c r="DJ177">
        <f>DI177</f>
        <v/>
      </c>
      <c r="DK177" t="n">
        <v>0</v>
      </c>
      <c r="DL177" t="inlineStr"/>
      <c r="DM177" t="n">
        <v>0</v>
      </c>
      <c r="DN177" t="inlineStr"/>
      <c r="DO177" t="n">
        <v>0</v>
      </c>
    </row>
    <row r="178">
      <c r="A178">
        <f>ROW(Source!A379)</f>
        <v/>
      </c>
      <c r="B178" t="n">
        <v>78869116</v>
      </c>
      <c r="C178" t="n">
        <v>78870133</v>
      </c>
      <c r="D178" t="n">
        <v>29174913</v>
      </c>
      <c r="E178" t="n">
        <v>1</v>
      </c>
      <c r="F178" t="n">
        <v>1</v>
      </c>
      <c r="G178" t="n">
        <v>1</v>
      </c>
      <c r="H178" t="n">
        <v>2</v>
      </c>
      <c r="I178" t="inlineStr">
        <is>
          <t>400001</t>
        </is>
      </c>
      <c r="J178" t="inlineStr">
        <is>
          <t>ТСЭМ Московской обл., 400001, приказ Минстроя России №675/пр от 28.02.2017 № 264/пр</t>
        </is>
      </c>
      <c r="K178" t="inlineStr">
        <is>
          <t>Автомобили бортовые, грузоподъемность до 5 т</t>
        </is>
      </c>
      <c r="L178" t="n">
        <v>1368</v>
      </c>
      <c r="N178" t="n">
        <v>1011</v>
      </c>
      <c r="O178" t="inlineStr">
        <is>
          <t>маш.-ч</t>
        </is>
      </c>
      <c r="P178" t="inlineStr">
        <is>
          <t>маш.-ч</t>
        </is>
      </c>
      <c r="Q178" t="n">
        <v>1</v>
      </c>
      <c r="W178" t="n">
        <v>0</v>
      </c>
      <c r="X178" t="n">
        <v>1230759911</v>
      </c>
      <c r="Y178">
        <f>AT178</f>
        <v/>
      </c>
      <c r="AA178" t="n">
        <v>0</v>
      </c>
      <c r="AB178" t="n">
        <v>2177.51</v>
      </c>
      <c r="AC178" t="n">
        <v>606.1</v>
      </c>
      <c r="AD178" t="n">
        <v>0</v>
      </c>
      <c r="AE178" t="n">
        <v>0</v>
      </c>
      <c r="AF178" t="n">
        <v>87.17</v>
      </c>
      <c r="AG178" t="n">
        <v>11.6</v>
      </c>
      <c r="AH178" t="n">
        <v>0</v>
      </c>
      <c r="AI178" t="n">
        <v>1</v>
      </c>
      <c r="AJ178" t="n">
        <v>24.98</v>
      </c>
      <c r="AK178" t="n">
        <v>52.25</v>
      </c>
      <c r="AL178" t="n">
        <v>1</v>
      </c>
      <c r="AM178" t="n">
        <v>2</v>
      </c>
      <c r="AN178" t="n">
        <v>0</v>
      </c>
      <c r="AO178" t="n">
        <v>1</v>
      </c>
      <c r="AP178" t="n">
        <v>1</v>
      </c>
      <c r="AQ178" t="n">
        <v>0</v>
      </c>
      <c r="AR178" t="n">
        <v>0</v>
      </c>
      <c r="AS178" t="inlineStr"/>
      <c r="AT178" t="n">
        <v>0.01</v>
      </c>
      <c r="AU178" t="inlineStr"/>
      <c r="AV178" t="n">
        <v>0</v>
      </c>
      <c r="AW178" t="n">
        <v>2</v>
      </c>
      <c r="AX178" t="n">
        <v>78870140</v>
      </c>
      <c r="AY178" t="n">
        <v>1</v>
      </c>
      <c r="AZ178" t="n">
        <v>0</v>
      </c>
      <c r="BA178" t="n">
        <v>166</v>
      </c>
      <c r="BB178" t="n">
        <v>0</v>
      </c>
      <c r="BC178" t="n">
        <v>0</v>
      </c>
      <c r="BD178" t="n">
        <v>0</v>
      </c>
      <c r="BE178" t="n">
        <v>0</v>
      </c>
      <c r="BF178" t="n">
        <v>0</v>
      </c>
      <c r="BG178" t="n">
        <v>0</v>
      </c>
      <c r="BH178" t="n">
        <v>0</v>
      </c>
      <c r="BI178" t="n">
        <v>0</v>
      </c>
      <c r="BJ178" t="n">
        <v>0</v>
      </c>
      <c r="BK178" t="n">
        <v>0</v>
      </c>
      <c r="BL178" t="n">
        <v>0</v>
      </c>
      <c r="BM178" t="n">
        <v>0</v>
      </c>
      <c r="BN178" t="n">
        <v>0</v>
      </c>
      <c r="BO178" t="n">
        <v>0</v>
      </c>
      <c r="BP178" t="n">
        <v>0</v>
      </c>
      <c r="BQ178" t="n">
        <v>0</v>
      </c>
      <c r="BR178" t="n">
        <v>0</v>
      </c>
      <c r="BS178" t="n">
        <v>0</v>
      </c>
      <c r="BT178" t="n">
        <v>0</v>
      </c>
      <c r="BU178" t="n">
        <v>0</v>
      </c>
      <c r="BV178" t="n">
        <v>0</v>
      </c>
      <c r="BW178" t="n">
        <v>0</v>
      </c>
      <c r="CV178" t="n">
        <v>0</v>
      </c>
      <c r="CW178">
        <f>ROUND(Y178*Source!I379*DO178,7)</f>
        <v/>
      </c>
      <c r="CX178">
        <f>ROUND(Y178*Source!I379,7)</f>
        <v/>
      </c>
      <c r="CY178">
        <f>AB178</f>
        <v/>
      </c>
      <c r="CZ178">
        <f>AF178</f>
        <v/>
      </c>
      <c r="DA178">
        <f>AJ178</f>
        <v/>
      </c>
      <c r="DB178">
        <f>ROUND(ROUND(AT178*CZ178,2),2)</f>
        <v/>
      </c>
      <c r="DC178">
        <f>ROUND(ROUND(AT178*AG178,2),2)</f>
        <v/>
      </c>
      <c r="DD178" t="inlineStr"/>
      <c r="DE178" t="inlineStr"/>
      <c r="DF178">
        <f>ROUND(ROUND(AE178,0)*CX178,0)</f>
        <v/>
      </c>
      <c r="DG178">
        <f>ROUND(ROUND(AF178*AJ178,0)*CX178,0)</f>
        <v/>
      </c>
      <c r="DH178">
        <f>ROUND(ROUND(AG178*AK178,0)*CX178,0)</f>
        <v/>
      </c>
      <c r="DI178">
        <f>ROUND(ROUND(AH178,0)*CX178,0)</f>
        <v/>
      </c>
      <c r="DJ178">
        <f>DG178</f>
        <v/>
      </c>
      <c r="DK178" t="n">
        <v>0</v>
      </c>
      <c r="DL178" t="inlineStr"/>
      <c r="DM178" t="n">
        <v>0</v>
      </c>
      <c r="DN178" t="inlineStr"/>
      <c r="DO178" t="n">
        <v>0</v>
      </c>
    </row>
    <row r="179">
      <c r="A179">
        <f>ROW(Source!A379)</f>
        <v/>
      </c>
      <c r="B179" t="n">
        <v>78869116</v>
      </c>
      <c r="C179" t="n">
        <v>78870133</v>
      </c>
      <c r="D179" t="n">
        <v>29110139</v>
      </c>
      <c r="E179" t="n">
        <v>1</v>
      </c>
      <c r="F179" t="n">
        <v>1</v>
      </c>
      <c r="G179" t="n">
        <v>1</v>
      </c>
      <c r="H179" t="n">
        <v>3</v>
      </c>
      <c r="I179" t="inlineStr">
        <is>
          <t>101-1703</t>
        </is>
      </c>
      <c r="J179" t="inlineStr">
        <is>
          <t>ТССЦ Московской обл., 101-1703, приказ Минстроя России №675/пр от 28.02.2017 № 254/пр</t>
        </is>
      </c>
      <c r="K179" t="inlineStr">
        <is>
          <t>Прокладки резиновые (пластина техническая прессованная)</t>
        </is>
      </c>
      <c r="L179" t="n">
        <v>1346</v>
      </c>
      <c r="N179" t="n">
        <v>1009</v>
      </c>
      <c r="O179" t="inlineStr">
        <is>
          <t>кг</t>
        </is>
      </c>
      <c r="P179" t="inlineStr">
        <is>
          <t>кг</t>
        </is>
      </c>
      <c r="Q179" t="n">
        <v>1</v>
      </c>
      <c r="W179" t="n">
        <v>0</v>
      </c>
      <c r="X179" t="n">
        <v>-1947909329</v>
      </c>
      <c r="Y179">
        <f>AT179</f>
        <v/>
      </c>
      <c r="AA179" t="n">
        <v>341.04</v>
      </c>
      <c r="AB179" t="n">
        <v>0</v>
      </c>
      <c r="AC179" t="n">
        <v>0</v>
      </c>
      <c r="AD179" t="n">
        <v>0</v>
      </c>
      <c r="AE179" t="n">
        <v>23.09</v>
      </c>
      <c r="AF179" t="n">
        <v>0</v>
      </c>
      <c r="AG179" t="n">
        <v>0</v>
      </c>
      <c r="AH179" t="n">
        <v>0</v>
      </c>
      <c r="AI179" t="n">
        <v>14.77</v>
      </c>
      <c r="AJ179" t="n">
        <v>1</v>
      </c>
      <c r="AK179" t="n">
        <v>1</v>
      </c>
      <c r="AL179" t="n">
        <v>1</v>
      </c>
      <c r="AM179" t="n">
        <v>2</v>
      </c>
      <c r="AN179" t="n">
        <v>0</v>
      </c>
      <c r="AO179" t="n">
        <v>1</v>
      </c>
      <c r="AP179" t="n">
        <v>1</v>
      </c>
      <c r="AQ179" t="n">
        <v>0</v>
      </c>
      <c r="AR179" t="n">
        <v>0</v>
      </c>
      <c r="AS179" t="inlineStr"/>
      <c r="AT179" t="n">
        <v>2</v>
      </c>
      <c r="AU179" t="inlineStr"/>
      <c r="AV179" t="n">
        <v>0</v>
      </c>
      <c r="AW179" t="n">
        <v>2</v>
      </c>
      <c r="AX179" t="n">
        <v>78870141</v>
      </c>
      <c r="AY179" t="n">
        <v>1</v>
      </c>
      <c r="AZ179" t="n">
        <v>0</v>
      </c>
      <c r="BA179" t="n">
        <v>167</v>
      </c>
      <c r="BB179" t="n">
        <v>0</v>
      </c>
      <c r="BC179" t="n">
        <v>0</v>
      </c>
      <c r="BD179" t="n">
        <v>0</v>
      </c>
      <c r="BE179" t="n">
        <v>0</v>
      </c>
      <c r="BF179" t="n">
        <v>0</v>
      </c>
      <c r="BG179" t="n">
        <v>0</v>
      </c>
      <c r="BH179" t="n">
        <v>0</v>
      </c>
      <c r="BI179" t="n">
        <v>0</v>
      </c>
      <c r="BJ179" t="n">
        <v>0</v>
      </c>
      <c r="BK179" t="n">
        <v>0</v>
      </c>
      <c r="BL179" t="n">
        <v>0</v>
      </c>
      <c r="BM179" t="n">
        <v>0</v>
      </c>
      <c r="BN179" t="n">
        <v>0</v>
      </c>
      <c r="BO179" t="n">
        <v>0</v>
      </c>
      <c r="BP179" t="n">
        <v>0</v>
      </c>
      <c r="BQ179" t="n">
        <v>0</v>
      </c>
      <c r="BR179" t="n">
        <v>0</v>
      </c>
      <c r="BS179" t="n">
        <v>0</v>
      </c>
      <c r="BT179" t="n">
        <v>0</v>
      </c>
      <c r="BU179" t="n">
        <v>0</v>
      </c>
      <c r="BV179" t="n">
        <v>0</v>
      </c>
      <c r="BW179" t="n">
        <v>0</v>
      </c>
      <c r="CV179" t="n">
        <v>0</v>
      </c>
      <c r="CW179" t="n">
        <v>0</v>
      </c>
      <c r="CX179">
        <f>ROUND(Y179*Source!I379,7)</f>
        <v/>
      </c>
      <c r="CY179">
        <f>AA179</f>
        <v/>
      </c>
      <c r="CZ179">
        <f>AE179</f>
        <v/>
      </c>
      <c r="DA179">
        <f>AI179</f>
        <v/>
      </c>
      <c r="DB179">
        <f>ROUND(ROUND(AT179*CZ179,2),2)</f>
        <v/>
      </c>
      <c r="DC179">
        <f>ROUND(ROUND(AT179*AG179,2),2)</f>
        <v/>
      </c>
      <c r="DD179" t="inlineStr"/>
      <c r="DE179" t="inlineStr"/>
      <c r="DF179">
        <f>ROUND(ROUND(AE179*AI179,0)*CX179,0)</f>
        <v/>
      </c>
      <c r="DG179">
        <f>ROUND(ROUND(AF179,0)*CX179,0)</f>
        <v/>
      </c>
      <c r="DH179">
        <f>ROUND(ROUND(AG179,0)*CX179,0)</f>
        <v/>
      </c>
      <c r="DI179">
        <f>ROUND(ROUND(AH179,0)*CX179,0)</f>
        <v/>
      </c>
      <c r="DJ179">
        <f>DF179</f>
        <v/>
      </c>
      <c r="DK179" t="n">
        <v>0</v>
      </c>
      <c r="DL179" t="inlineStr"/>
      <c r="DM179" t="n">
        <v>0</v>
      </c>
      <c r="DN179" t="inlineStr"/>
      <c r="DO179" t="n">
        <v>0</v>
      </c>
    </row>
    <row r="180">
      <c r="A180">
        <f>ROW(Source!A379)</f>
        <v/>
      </c>
      <c r="B180" t="n">
        <v>78869116</v>
      </c>
      <c r="C180" t="n">
        <v>78870133</v>
      </c>
      <c r="D180" t="n">
        <v>29114240</v>
      </c>
      <c r="E180" t="n">
        <v>1</v>
      </c>
      <c r="F180" t="n">
        <v>1</v>
      </c>
      <c r="G180" t="n">
        <v>1</v>
      </c>
      <c r="H180" t="n">
        <v>3</v>
      </c>
      <c r="I180" t="inlineStr">
        <is>
          <t>101-2576</t>
        </is>
      </c>
      <c r="J180" t="inlineStr">
        <is>
          <t>ТССЦ Московской обл., 101-2576, приказ Минстроя России №675/пр от 28.02.2017 № 254/пр</t>
        </is>
      </c>
      <c r="K180" t="inlineStr">
        <is>
          <t>Болты с гайками и шайбами для санитарно-технических работ диаметром 16 мм</t>
        </is>
      </c>
      <c r="L180" t="n">
        <v>1348</v>
      </c>
      <c r="N180" t="n">
        <v>1009</v>
      </c>
      <c r="O180" t="inlineStr">
        <is>
          <t>т</t>
        </is>
      </c>
      <c r="P180" t="inlineStr">
        <is>
          <t>т</t>
        </is>
      </c>
      <c r="Q180" t="n">
        <v>1000</v>
      </c>
      <c r="W180" t="n">
        <v>0</v>
      </c>
      <c r="X180" t="n">
        <v>-1701539228</v>
      </c>
      <c r="Y180">
        <f>AT180</f>
        <v/>
      </c>
      <c r="AA180" t="n">
        <v>145037.4</v>
      </c>
      <c r="AB180" t="n">
        <v>0</v>
      </c>
      <c r="AC180" t="n">
        <v>0</v>
      </c>
      <c r="AD180" t="n">
        <v>0</v>
      </c>
      <c r="AE180" t="n">
        <v>14830</v>
      </c>
      <c r="AF180" t="n">
        <v>0</v>
      </c>
      <c r="AG180" t="n">
        <v>0</v>
      </c>
      <c r="AH180" t="n">
        <v>0</v>
      </c>
      <c r="AI180" t="n">
        <v>9.779999999999999</v>
      </c>
      <c r="AJ180" t="n">
        <v>1</v>
      </c>
      <c r="AK180" t="n">
        <v>1</v>
      </c>
      <c r="AL180" t="n">
        <v>1</v>
      </c>
      <c r="AM180" t="n">
        <v>2</v>
      </c>
      <c r="AN180" t="n">
        <v>0</v>
      </c>
      <c r="AO180" t="n">
        <v>1</v>
      </c>
      <c r="AP180" t="n">
        <v>1</v>
      </c>
      <c r="AQ180" t="n">
        <v>0</v>
      </c>
      <c r="AR180" t="n">
        <v>0</v>
      </c>
      <c r="AS180" t="inlineStr"/>
      <c r="AT180" t="n">
        <v>0.005</v>
      </c>
      <c r="AU180" t="inlineStr"/>
      <c r="AV180" t="n">
        <v>0</v>
      </c>
      <c r="AW180" t="n">
        <v>2</v>
      </c>
      <c r="AX180" t="n">
        <v>78870142</v>
      </c>
      <c r="AY180" t="n">
        <v>1</v>
      </c>
      <c r="AZ180" t="n">
        <v>0</v>
      </c>
      <c r="BA180" t="n">
        <v>168</v>
      </c>
      <c r="BB180" t="n">
        <v>0</v>
      </c>
      <c r="BC180" t="n">
        <v>0</v>
      </c>
      <c r="BD180" t="n">
        <v>0</v>
      </c>
      <c r="BE180" t="n">
        <v>0</v>
      </c>
      <c r="BF180" t="n">
        <v>0</v>
      </c>
      <c r="BG180" t="n">
        <v>0</v>
      </c>
      <c r="BH180" t="n">
        <v>0</v>
      </c>
      <c r="BI180" t="n">
        <v>0</v>
      </c>
      <c r="BJ180" t="n">
        <v>0</v>
      </c>
      <c r="BK180" t="n">
        <v>0</v>
      </c>
      <c r="BL180" t="n">
        <v>0</v>
      </c>
      <c r="BM180" t="n">
        <v>0</v>
      </c>
      <c r="BN180" t="n">
        <v>0</v>
      </c>
      <c r="BO180" t="n">
        <v>0</v>
      </c>
      <c r="BP180" t="n">
        <v>0</v>
      </c>
      <c r="BQ180" t="n">
        <v>0</v>
      </c>
      <c r="BR180" t="n">
        <v>0</v>
      </c>
      <c r="BS180" t="n">
        <v>0</v>
      </c>
      <c r="BT180" t="n">
        <v>0</v>
      </c>
      <c r="BU180" t="n">
        <v>0</v>
      </c>
      <c r="BV180" t="n">
        <v>0</v>
      </c>
      <c r="BW180" t="n">
        <v>0</v>
      </c>
      <c r="CV180" t="n">
        <v>0</v>
      </c>
      <c r="CW180" t="n">
        <v>0</v>
      </c>
      <c r="CX180">
        <f>ROUND(Y180*Source!I379,7)</f>
        <v/>
      </c>
      <c r="CY180">
        <f>AA180</f>
        <v/>
      </c>
      <c r="CZ180">
        <f>AE180</f>
        <v/>
      </c>
      <c r="DA180">
        <f>AI180</f>
        <v/>
      </c>
      <c r="DB180">
        <f>ROUND(ROUND(AT180*CZ180,2),2)</f>
        <v/>
      </c>
      <c r="DC180">
        <f>ROUND(ROUND(AT180*AG180,2),2)</f>
        <v/>
      </c>
      <c r="DD180" t="inlineStr"/>
      <c r="DE180" t="inlineStr"/>
      <c r="DF180">
        <f>ROUND(ROUND(AE180*AI180,0)*CX180,0)</f>
        <v/>
      </c>
      <c r="DG180">
        <f>ROUND(ROUND(AF180,0)*CX180,0)</f>
        <v/>
      </c>
      <c r="DH180">
        <f>ROUND(ROUND(AG180,0)*CX180,0)</f>
        <v/>
      </c>
      <c r="DI180">
        <f>ROUND(ROUND(AH180,0)*CX180,0)</f>
        <v/>
      </c>
      <c r="DJ180">
        <f>DF180</f>
        <v/>
      </c>
      <c r="DK180" t="n">
        <v>0</v>
      </c>
      <c r="DL180" t="inlineStr"/>
      <c r="DM180" t="n">
        <v>0</v>
      </c>
      <c r="DN180" t="inlineStr"/>
      <c r="DO180" t="n">
        <v>0</v>
      </c>
    </row>
    <row r="181">
      <c r="A181">
        <f>ROW(Source!A379)</f>
        <v/>
      </c>
      <c r="B181" t="n">
        <v>78869116</v>
      </c>
      <c r="C181" t="n">
        <v>78870133</v>
      </c>
      <c r="D181" t="n">
        <v>29150040</v>
      </c>
      <c r="E181" t="n">
        <v>1</v>
      </c>
      <c r="F181" t="n">
        <v>1</v>
      </c>
      <c r="G181" t="n">
        <v>1</v>
      </c>
      <c r="H181" t="n">
        <v>3</v>
      </c>
      <c r="I181" t="inlineStr">
        <is>
          <t>411-0001</t>
        </is>
      </c>
      <c r="J181" t="inlineStr">
        <is>
          <t>ТССЦ Московской обл., 411-0001, приказ Минстроя России №675/пр от 28.02.2017 № 257/пр</t>
        </is>
      </c>
      <c r="K181" t="inlineStr">
        <is>
          <t>Вода</t>
        </is>
      </c>
      <c r="L181" t="n">
        <v>1339</v>
      </c>
      <c r="N181" t="n">
        <v>1007</v>
      </c>
      <c r="O181" t="inlineStr">
        <is>
          <t>м3</t>
        </is>
      </c>
      <c r="P181" t="inlineStr">
        <is>
          <t>м3</t>
        </is>
      </c>
      <c r="Q181" t="n">
        <v>1</v>
      </c>
      <c r="W181" t="n">
        <v>0</v>
      </c>
      <c r="X181" t="n">
        <v>619799737</v>
      </c>
      <c r="Y181">
        <f>AT181</f>
        <v/>
      </c>
      <c r="AA181" t="n">
        <v>31.28</v>
      </c>
      <c r="AB181" t="n">
        <v>0</v>
      </c>
      <c r="AC181" t="n">
        <v>0</v>
      </c>
      <c r="AD181" t="n">
        <v>0</v>
      </c>
      <c r="AE181" t="n">
        <v>2.44</v>
      </c>
      <c r="AF181" t="n">
        <v>0</v>
      </c>
      <c r="AG181" t="n">
        <v>0</v>
      </c>
      <c r="AH181" t="n">
        <v>0</v>
      </c>
      <c r="AI181" t="n">
        <v>12.82</v>
      </c>
      <c r="AJ181" t="n">
        <v>1</v>
      </c>
      <c r="AK181" t="n">
        <v>1</v>
      </c>
      <c r="AL181" t="n">
        <v>1</v>
      </c>
      <c r="AM181" t="n">
        <v>2</v>
      </c>
      <c r="AN181" t="n">
        <v>0</v>
      </c>
      <c r="AO181" t="n">
        <v>1</v>
      </c>
      <c r="AP181" t="n">
        <v>1</v>
      </c>
      <c r="AQ181" t="n">
        <v>0</v>
      </c>
      <c r="AR181" t="n">
        <v>0</v>
      </c>
      <c r="AS181" t="inlineStr"/>
      <c r="AT181" t="n">
        <v>7.8</v>
      </c>
      <c r="AU181" t="inlineStr"/>
      <c r="AV181" t="n">
        <v>0</v>
      </c>
      <c r="AW181" t="n">
        <v>2</v>
      </c>
      <c r="AX181" t="n">
        <v>78870143</v>
      </c>
      <c r="AY181" t="n">
        <v>1</v>
      </c>
      <c r="AZ181" t="n">
        <v>0</v>
      </c>
      <c r="BA181" t="n">
        <v>169</v>
      </c>
      <c r="BB181" t="n">
        <v>0</v>
      </c>
      <c r="BC181" t="n">
        <v>0</v>
      </c>
      <c r="BD181" t="n">
        <v>0</v>
      </c>
      <c r="BE181" t="n">
        <v>0</v>
      </c>
      <c r="BF181" t="n">
        <v>0</v>
      </c>
      <c r="BG181" t="n">
        <v>0</v>
      </c>
      <c r="BH181" t="n">
        <v>0</v>
      </c>
      <c r="BI181" t="n">
        <v>0</v>
      </c>
      <c r="BJ181" t="n">
        <v>0</v>
      </c>
      <c r="BK181" t="n">
        <v>0</v>
      </c>
      <c r="BL181" t="n">
        <v>0</v>
      </c>
      <c r="BM181" t="n">
        <v>0</v>
      </c>
      <c r="BN181" t="n">
        <v>0</v>
      </c>
      <c r="BO181" t="n">
        <v>0</v>
      </c>
      <c r="BP181" t="n">
        <v>0</v>
      </c>
      <c r="BQ181" t="n">
        <v>0</v>
      </c>
      <c r="BR181" t="n">
        <v>0</v>
      </c>
      <c r="BS181" t="n">
        <v>0</v>
      </c>
      <c r="BT181" t="n">
        <v>0</v>
      </c>
      <c r="BU181" t="n">
        <v>0</v>
      </c>
      <c r="BV181" t="n">
        <v>0</v>
      </c>
      <c r="BW181" t="n">
        <v>0</v>
      </c>
      <c r="CV181" t="n">
        <v>0</v>
      </c>
      <c r="CW181" t="n">
        <v>0</v>
      </c>
      <c r="CX181">
        <f>ROUND(Y181*Source!I379,7)</f>
        <v/>
      </c>
      <c r="CY181">
        <f>AA181</f>
        <v/>
      </c>
      <c r="CZ181">
        <f>AE181</f>
        <v/>
      </c>
      <c r="DA181">
        <f>AI181</f>
        <v/>
      </c>
      <c r="DB181">
        <f>ROUND(ROUND(AT181*CZ181,2),2)</f>
        <v/>
      </c>
      <c r="DC181">
        <f>ROUND(ROUND(AT181*AG181,2),2)</f>
        <v/>
      </c>
      <c r="DD181" t="inlineStr"/>
      <c r="DE181" t="inlineStr"/>
      <c r="DF181">
        <f>ROUND(ROUND(AE181*AI181,0)*CX181,0)</f>
        <v/>
      </c>
      <c r="DG181">
        <f>ROUND(ROUND(AF181,0)*CX181,0)</f>
        <v/>
      </c>
      <c r="DH181">
        <f>ROUND(ROUND(AG181,0)*CX181,0)</f>
        <v/>
      </c>
      <c r="DI181">
        <f>ROUND(ROUND(AH181,0)*CX181,0)</f>
        <v/>
      </c>
      <c r="DJ181">
        <f>DF181</f>
        <v/>
      </c>
      <c r="DK181" t="n">
        <v>0</v>
      </c>
      <c r="DL181" t="inlineStr"/>
      <c r="DM181" t="n">
        <v>0</v>
      </c>
      <c r="DN181" t="inlineStr"/>
      <c r="DO181" t="n">
        <v>0</v>
      </c>
    </row>
    <row r="182">
      <c r="A182">
        <f>ROW(Source!A380)</f>
        <v/>
      </c>
      <c r="B182" t="n">
        <v>78869116</v>
      </c>
      <c r="C182" t="n">
        <v>78870144</v>
      </c>
      <c r="D182" t="n">
        <v>18407150</v>
      </c>
      <c r="E182" t="n">
        <v>1</v>
      </c>
      <c r="F182" t="n">
        <v>1</v>
      </c>
      <c r="G182" t="n">
        <v>1</v>
      </c>
      <c r="H182" t="n">
        <v>1</v>
      </c>
      <c r="I182" t="inlineStr">
        <is>
          <t>1-1030-90</t>
        </is>
      </c>
      <c r="J182" t="inlineStr"/>
      <c r="K182" t="inlineStr">
        <is>
          <t>Рабочий строитель среднего разряда 3</t>
        </is>
      </c>
      <c r="L182" t="n">
        <v>1369</v>
      </c>
      <c r="N182" t="n">
        <v>1013</v>
      </c>
      <c r="O182" t="inlineStr">
        <is>
          <t>чел.-ч</t>
        </is>
      </c>
      <c r="P182" t="inlineStr">
        <is>
          <t>чел.-ч</t>
        </is>
      </c>
      <c r="Q182" t="n">
        <v>1</v>
      </c>
      <c r="W182" t="n">
        <v>0</v>
      </c>
      <c r="X182" t="n">
        <v>-931037793</v>
      </c>
      <c r="Y182">
        <f>AT182</f>
        <v/>
      </c>
      <c r="AA182" t="n">
        <v>0</v>
      </c>
      <c r="AB182" t="n">
        <v>0</v>
      </c>
      <c r="AC182" t="n">
        <v>0</v>
      </c>
      <c r="AD182" t="n">
        <v>8.529999999999999</v>
      </c>
      <c r="AE182" t="n">
        <v>0</v>
      </c>
      <c r="AF182" t="n">
        <v>0</v>
      </c>
      <c r="AG182" t="n">
        <v>0</v>
      </c>
      <c r="AH182" t="n">
        <v>8.529999999999999</v>
      </c>
      <c r="AI182" t="n">
        <v>1</v>
      </c>
      <c r="AJ182" t="n">
        <v>1</v>
      </c>
      <c r="AK182" t="n">
        <v>1</v>
      </c>
      <c r="AL182" t="n">
        <v>1</v>
      </c>
      <c r="AM182" t="n">
        <v>-2</v>
      </c>
      <c r="AN182" t="n">
        <v>0</v>
      </c>
      <c r="AO182" t="n">
        <v>1</v>
      </c>
      <c r="AP182" t="n">
        <v>0</v>
      </c>
      <c r="AQ182" t="n">
        <v>0</v>
      </c>
      <c r="AR182" t="n">
        <v>0</v>
      </c>
      <c r="AS182" t="inlineStr"/>
      <c r="AT182" t="n">
        <v>13.9</v>
      </c>
      <c r="AU182" t="inlineStr"/>
      <c r="AV182" t="n">
        <v>1</v>
      </c>
      <c r="AW182" t="n">
        <v>2</v>
      </c>
      <c r="AX182" t="n">
        <v>78870148</v>
      </c>
      <c r="AY182" t="n">
        <v>1</v>
      </c>
      <c r="AZ182" t="n">
        <v>0</v>
      </c>
      <c r="BA182" t="n">
        <v>170</v>
      </c>
      <c r="BB182" t="n">
        <v>0</v>
      </c>
      <c r="BC182" t="n">
        <v>0</v>
      </c>
      <c r="BD182" t="n">
        <v>0</v>
      </c>
      <c r="BE182" t="n">
        <v>0</v>
      </c>
      <c r="BF182" t="n">
        <v>0</v>
      </c>
      <c r="BG182" t="n">
        <v>0</v>
      </c>
      <c r="BH182" t="n">
        <v>0</v>
      </c>
      <c r="BI182" t="n">
        <v>0</v>
      </c>
      <c r="BJ182" t="n">
        <v>0</v>
      </c>
      <c r="BK182" t="n">
        <v>0</v>
      </c>
      <c r="BL182" t="n">
        <v>0</v>
      </c>
      <c r="BM182" t="n">
        <v>0</v>
      </c>
      <c r="BN182" t="n">
        <v>0</v>
      </c>
      <c r="BO182" t="n">
        <v>0</v>
      </c>
      <c r="BP182" t="n">
        <v>0</v>
      </c>
      <c r="BQ182" t="n">
        <v>0</v>
      </c>
      <c r="BR182" t="n">
        <v>0</v>
      </c>
      <c r="BS182" t="n">
        <v>0</v>
      </c>
      <c r="BT182" t="n">
        <v>0</v>
      </c>
      <c r="BU182" t="n">
        <v>0</v>
      </c>
      <c r="BV182" t="n">
        <v>0</v>
      </c>
      <c r="BW182" t="n">
        <v>0</v>
      </c>
      <c r="CU182">
        <f>ROUND(AT182*Source!I380*AH182*AL182,0)</f>
        <v/>
      </c>
      <c r="CV182">
        <f>ROUND(Y182*Source!I380,7)</f>
        <v/>
      </c>
      <c r="CW182" t="n">
        <v>0</v>
      </c>
      <c r="CX182">
        <f>ROUND(Y182*Source!I380,7)</f>
        <v/>
      </c>
      <c r="CY182">
        <f>AD182</f>
        <v/>
      </c>
      <c r="CZ182">
        <f>AH182</f>
        <v/>
      </c>
      <c r="DA182">
        <f>AL182</f>
        <v/>
      </c>
      <c r="DB182">
        <f>ROUND(ROUND(AT182*CZ182,2),2)</f>
        <v/>
      </c>
      <c r="DC182">
        <f>ROUND(ROUND(AT182*AG182,2),2)</f>
        <v/>
      </c>
      <c r="DD182" t="inlineStr"/>
      <c r="DE182" t="inlineStr"/>
      <c r="DF182">
        <f>ROUND(ROUND(AE182,0)*CX182,0)</f>
        <v/>
      </c>
      <c r="DG182">
        <f>ROUND(ROUND(AF182,0)*CX182,0)</f>
        <v/>
      </c>
      <c r="DH182">
        <f>ROUND(ROUND(AG182,0)*CX182,0)</f>
        <v/>
      </c>
      <c r="DI182">
        <f>ROUND(ROUND(AH182,0)*CX182,0)</f>
        <v/>
      </c>
      <c r="DJ182">
        <f>DI182</f>
        <v/>
      </c>
      <c r="DK182" t="n">
        <v>0</v>
      </c>
      <c r="DL182" t="inlineStr"/>
      <c r="DM182" t="n">
        <v>0</v>
      </c>
      <c r="DN182" t="inlineStr"/>
      <c r="DO182" t="n">
        <v>0</v>
      </c>
    </row>
    <row r="183">
      <c r="A183">
        <f>ROW(Source!A380)</f>
        <v/>
      </c>
      <c r="B183" t="n">
        <v>78869116</v>
      </c>
      <c r="C183" t="n">
        <v>78870144</v>
      </c>
      <c r="D183" t="n">
        <v>29169821</v>
      </c>
      <c r="E183" t="n">
        <v>1</v>
      </c>
      <c r="F183" t="n">
        <v>1</v>
      </c>
      <c r="G183" t="n">
        <v>1</v>
      </c>
      <c r="H183" t="n">
        <v>3</v>
      </c>
      <c r="I183" t="inlineStr">
        <is>
          <t>509-0696</t>
        </is>
      </c>
      <c r="J183" t="inlineStr">
        <is>
          <t>ТССЦ Московской обл., 509-0696, приказ Минстроя России №675/пр от 28.02.2017 № 258/пр</t>
        </is>
      </c>
      <c r="K183" t="inlineStr">
        <is>
          <t>Лампы люминесцентные ртутные низкого давления типа ЛБ, ЛД, ЛДЦ, ЛТВ, ЛБХ 20</t>
        </is>
      </c>
      <c r="L183" t="n">
        <v>1358</v>
      </c>
      <c r="N183" t="n">
        <v>1010</v>
      </c>
      <c r="O183" t="inlineStr">
        <is>
          <t>10 шт.</t>
        </is>
      </c>
      <c r="P183" t="inlineStr">
        <is>
          <t>10 шт.</t>
        </is>
      </c>
      <c r="Q183" t="n">
        <v>10</v>
      </c>
      <c r="W183" t="n">
        <v>0</v>
      </c>
      <c r="X183" t="n">
        <v>-1187244712</v>
      </c>
      <c r="Y183">
        <f>AT183</f>
        <v/>
      </c>
      <c r="AA183" t="n">
        <v>352.73</v>
      </c>
      <c r="AB183" t="n">
        <v>0</v>
      </c>
      <c r="AC183" t="n">
        <v>0</v>
      </c>
      <c r="AD183" t="n">
        <v>0</v>
      </c>
      <c r="AE183" t="n">
        <v>85.2</v>
      </c>
      <c r="AF183" t="n">
        <v>0</v>
      </c>
      <c r="AG183" t="n">
        <v>0</v>
      </c>
      <c r="AH183" t="n">
        <v>0</v>
      </c>
      <c r="AI183" t="n">
        <v>4.14</v>
      </c>
      <c r="AJ183" t="n">
        <v>1</v>
      </c>
      <c r="AK183" t="n">
        <v>1</v>
      </c>
      <c r="AL183" t="n">
        <v>1</v>
      </c>
      <c r="AM183" t="n">
        <v>2</v>
      </c>
      <c r="AN183" t="n">
        <v>0</v>
      </c>
      <c r="AO183" t="n">
        <v>1</v>
      </c>
      <c r="AP183" t="n">
        <v>0</v>
      </c>
      <c r="AQ183" t="n">
        <v>0</v>
      </c>
      <c r="AR183" t="n">
        <v>0</v>
      </c>
      <c r="AS183" t="inlineStr"/>
      <c r="AT183" t="n">
        <v>10</v>
      </c>
      <c r="AU183" t="inlineStr"/>
      <c r="AV183" t="n">
        <v>0</v>
      </c>
      <c r="AW183" t="n">
        <v>2</v>
      </c>
      <c r="AX183" t="n">
        <v>78870149</v>
      </c>
      <c r="AY183" t="n">
        <v>1</v>
      </c>
      <c r="AZ183" t="n">
        <v>0</v>
      </c>
      <c r="BA183" t="n">
        <v>171</v>
      </c>
      <c r="BB183" t="n">
        <v>0</v>
      </c>
      <c r="BC183" t="n">
        <v>0</v>
      </c>
      <c r="BD183" t="n">
        <v>0</v>
      </c>
      <c r="BE183" t="n">
        <v>0</v>
      </c>
      <c r="BF183" t="n">
        <v>0</v>
      </c>
      <c r="BG183" t="n">
        <v>0</v>
      </c>
      <c r="BH183" t="n">
        <v>0</v>
      </c>
      <c r="BI183" t="n">
        <v>0</v>
      </c>
      <c r="BJ183" t="n">
        <v>0</v>
      </c>
      <c r="BK183" t="n">
        <v>0</v>
      </c>
      <c r="BL183" t="n">
        <v>0</v>
      </c>
      <c r="BM183" t="n">
        <v>0</v>
      </c>
      <c r="BN183" t="n">
        <v>0</v>
      </c>
      <c r="BO183" t="n">
        <v>0</v>
      </c>
      <c r="BP183" t="n">
        <v>0</v>
      </c>
      <c r="BQ183" t="n">
        <v>0</v>
      </c>
      <c r="BR183" t="n">
        <v>0</v>
      </c>
      <c r="BS183" t="n">
        <v>0</v>
      </c>
      <c r="BT183" t="n">
        <v>0</v>
      </c>
      <c r="BU183" t="n">
        <v>0</v>
      </c>
      <c r="BV183" t="n">
        <v>0</v>
      </c>
      <c r="BW183" t="n">
        <v>0</v>
      </c>
      <c r="CV183" t="n">
        <v>0</v>
      </c>
      <c r="CW183" t="n">
        <v>0</v>
      </c>
      <c r="CX183">
        <f>ROUND(Y183*Source!I380,7)</f>
        <v/>
      </c>
      <c r="CY183">
        <f>AA183</f>
        <v/>
      </c>
      <c r="CZ183">
        <f>AE183</f>
        <v/>
      </c>
      <c r="DA183">
        <f>AI183</f>
        <v/>
      </c>
      <c r="DB183">
        <f>ROUND(ROUND(AT183*CZ183,2),2)</f>
        <v/>
      </c>
      <c r="DC183">
        <f>ROUND(ROUND(AT183*AG183,2),2)</f>
        <v/>
      </c>
      <c r="DD183" t="inlineStr"/>
      <c r="DE183" t="inlineStr"/>
      <c r="DF183">
        <f>ROUND(ROUND(AE183*AI183,0)*CX183,0)</f>
        <v/>
      </c>
      <c r="DG183">
        <f>ROUND(ROUND(AF183,0)*CX183,0)</f>
        <v/>
      </c>
      <c r="DH183">
        <f>ROUND(ROUND(AG183,0)*CX183,0)</f>
        <v/>
      </c>
      <c r="DI183">
        <f>ROUND(ROUND(AH183,0)*CX183,0)</f>
        <v/>
      </c>
      <c r="DJ183">
        <f>DF183</f>
        <v/>
      </c>
      <c r="DK183" t="n">
        <v>0</v>
      </c>
      <c r="DL183" t="inlineStr"/>
      <c r="DM183" t="n">
        <v>0</v>
      </c>
      <c r="DN183" t="inlineStr"/>
      <c r="DO183" t="n">
        <v>0</v>
      </c>
    </row>
    <row r="184">
      <c r="A184">
        <f>ROW(Source!A380)</f>
        <v/>
      </c>
      <c r="B184" t="n">
        <v>78869116</v>
      </c>
      <c r="C184" t="n">
        <v>78870144</v>
      </c>
      <c r="D184" t="n">
        <v>29169828</v>
      </c>
      <c r="E184" t="n">
        <v>1</v>
      </c>
      <c r="F184" t="n">
        <v>1</v>
      </c>
      <c r="G184" t="n">
        <v>1</v>
      </c>
      <c r="H184" t="n">
        <v>3</v>
      </c>
      <c r="I184" t="inlineStr">
        <is>
          <t>509-6744</t>
        </is>
      </c>
      <c r="J184" t="inlineStr">
        <is>
          <t>ТССЦ Московской обл., 509-6744, приказ Минстроя России №675/пр от 28.02.2017 № 258/пр</t>
        </is>
      </c>
      <c r="K184" t="inlineStr">
        <is>
          <t>Лампы люминесцентные компактные энергосберегающие с цоколем Е27 мощностью 55 Вт</t>
        </is>
      </c>
      <c r="L184" t="n">
        <v>1354</v>
      </c>
      <c r="N184" t="n">
        <v>1010</v>
      </c>
      <c r="O184" t="inlineStr">
        <is>
          <t>шт.</t>
        </is>
      </c>
      <c r="P184" t="inlineStr">
        <is>
          <t>шт.</t>
        </is>
      </c>
      <c r="Q184" t="n">
        <v>1</v>
      </c>
      <c r="W184" t="n">
        <v>0</v>
      </c>
      <c r="X184" t="n">
        <v>-228955380</v>
      </c>
      <c r="Y184">
        <f>AT184</f>
        <v/>
      </c>
      <c r="AA184" t="n">
        <v>237.77</v>
      </c>
      <c r="AB184" t="n">
        <v>0</v>
      </c>
      <c r="AC184" t="n">
        <v>0</v>
      </c>
      <c r="AD184" t="n">
        <v>0</v>
      </c>
      <c r="AE184" t="n">
        <v>140.69</v>
      </c>
      <c r="AF184" t="n">
        <v>0</v>
      </c>
      <c r="AG184" t="n">
        <v>0</v>
      </c>
      <c r="AH184" t="n">
        <v>0</v>
      </c>
      <c r="AI184" t="n">
        <v>1.69</v>
      </c>
      <c r="AJ184" t="n">
        <v>1</v>
      </c>
      <c r="AK184" t="n">
        <v>1</v>
      </c>
      <c r="AL184" t="n">
        <v>1</v>
      </c>
      <c r="AM184" t="n">
        <v>0</v>
      </c>
      <c r="AN184" t="n">
        <v>0</v>
      </c>
      <c r="AO184" t="n">
        <v>0</v>
      </c>
      <c r="AP184" t="n">
        <v>1</v>
      </c>
      <c r="AQ184" t="n">
        <v>0</v>
      </c>
      <c r="AR184" t="n">
        <v>0</v>
      </c>
      <c r="AS184" t="inlineStr"/>
      <c r="AT184" t="n">
        <v>100</v>
      </c>
      <c r="AU184" t="inlineStr"/>
      <c r="AV184" t="n">
        <v>0</v>
      </c>
      <c r="AW184" t="n">
        <v>1</v>
      </c>
      <c r="AX184" t="n">
        <v>-1</v>
      </c>
      <c r="AY184" t="n">
        <v>0</v>
      </c>
      <c r="AZ184" t="n">
        <v>0</v>
      </c>
      <c r="BA184" t="inlineStr"/>
      <c r="BB184" t="n">
        <v>0</v>
      </c>
      <c r="BC184" t="n">
        <v>0</v>
      </c>
      <c r="BD184" t="n">
        <v>0</v>
      </c>
      <c r="BE184" t="n">
        <v>0</v>
      </c>
      <c r="BF184" t="n">
        <v>0</v>
      </c>
      <c r="BG184" t="n">
        <v>0</v>
      </c>
      <c r="BH184" t="n">
        <v>0</v>
      </c>
      <c r="BI184" t="n">
        <v>0</v>
      </c>
      <c r="BJ184" t="n">
        <v>0</v>
      </c>
      <c r="BK184" t="n">
        <v>0</v>
      </c>
      <c r="BL184" t="n">
        <v>0</v>
      </c>
      <c r="BM184" t="n">
        <v>0</v>
      </c>
      <c r="BN184" t="n">
        <v>0</v>
      </c>
      <c r="BO184" t="n">
        <v>0</v>
      </c>
      <c r="BP184" t="n">
        <v>0</v>
      </c>
      <c r="BQ184" t="n">
        <v>0</v>
      </c>
      <c r="BR184" t="n">
        <v>0</v>
      </c>
      <c r="BS184" t="n">
        <v>0</v>
      </c>
      <c r="BT184" t="n">
        <v>0</v>
      </c>
      <c r="BU184" t="n">
        <v>0</v>
      </c>
      <c r="BV184" t="n">
        <v>0</v>
      </c>
      <c r="BW184" t="n">
        <v>0</v>
      </c>
      <c r="CV184" t="n">
        <v>0</v>
      </c>
      <c r="CW184" t="n">
        <v>0</v>
      </c>
      <c r="CX184">
        <f>ROUND(Y184*Source!I380,7)</f>
        <v/>
      </c>
      <c r="CY184">
        <f>AA184</f>
        <v/>
      </c>
      <c r="CZ184">
        <f>AE184</f>
        <v/>
      </c>
      <c r="DA184">
        <f>AI184</f>
        <v/>
      </c>
      <c r="DB184">
        <f>ROUND(ROUND(AT184*CZ184,2),2)</f>
        <v/>
      </c>
      <c r="DC184">
        <f>ROUND(ROUND(AT184*AG184,2),2)</f>
        <v/>
      </c>
      <c r="DD184" t="inlineStr"/>
      <c r="DE184" t="inlineStr"/>
      <c r="DF184">
        <f>ROUND(ROUND(AE184*AI184,0)*CX184,0)</f>
        <v/>
      </c>
      <c r="DG184">
        <f>ROUND(ROUND(AF184,0)*CX184,0)</f>
        <v/>
      </c>
      <c r="DH184">
        <f>ROUND(ROUND(AG184,0)*CX184,0)</f>
        <v/>
      </c>
      <c r="DI184">
        <f>ROUND(ROUND(AH184,0)*CX184,0)</f>
        <v/>
      </c>
      <c r="DJ184">
        <f>DF184</f>
        <v/>
      </c>
      <c r="DK184" t="n">
        <v>0</v>
      </c>
      <c r="DL184" t="inlineStr"/>
      <c r="DM184" t="n">
        <v>0</v>
      </c>
      <c r="DN184" t="inlineStr"/>
      <c r="DO184" t="n">
        <v>0</v>
      </c>
    </row>
    <row r="185">
      <c r="A185">
        <f>ROW(Source!A382)</f>
        <v/>
      </c>
      <c r="B185" t="n">
        <v>78869116</v>
      </c>
      <c r="C185" t="n">
        <v>78870151</v>
      </c>
      <c r="D185" t="n">
        <v>18409850</v>
      </c>
      <c r="E185" t="n">
        <v>1</v>
      </c>
      <c r="F185" t="n">
        <v>1</v>
      </c>
      <c r="G185" t="n">
        <v>1</v>
      </c>
      <c r="H185" t="n">
        <v>1</v>
      </c>
      <c r="I185" t="inlineStr">
        <is>
          <t>1-1035-90</t>
        </is>
      </c>
      <c r="J185" t="inlineStr"/>
      <c r="K185" t="inlineStr">
        <is>
          <t>Рабочий строитель среднего разряда 3,5</t>
        </is>
      </c>
      <c r="L185" t="n">
        <v>1369</v>
      </c>
      <c r="N185" t="n">
        <v>1013</v>
      </c>
      <c r="O185" t="inlineStr">
        <is>
          <t>чел.-ч</t>
        </is>
      </c>
      <c r="P185" t="inlineStr">
        <is>
          <t>чел.-ч</t>
        </is>
      </c>
      <c r="Q185" t="n">
        <v>1</v>
      </c>
      <c r="W185" t="n">
        <v>0</v>
      </c>
      <c r="X185" t="n">
        <v>855544366</v>
      </c>
      <c r="Y185">
        <f>AT185</f>
        <v/>
      </c>
      <c r="AA185" t="n">
        <v>0</v>
      </c>
      <c r="AB185" t="n">
        <v>0</v>
      </c>
      <c r="AC185" t="n">
        <v>0</v>
      </c>
      <c r="AD185" t="n">
        <v>9.07</v>
      </c>
      <c r="AE185" t="n">
        <v>0</v>
      </c>
      <c r="AF185" t="n">
        <v>0</v>
      </c>
      <c r="AG185" t="n">
        <v>0</v>
      </c>
      <c r="AH185" t="n">
        <v>9.07</v>
      </c>
      <c r="AI185" t="n">
        <v>1</v>
      </c>
      <c r="AJ185" t="n">
        <v>1</v>
      </c>
      <c r="AK185" t="n">
        <v>1</v>
      </c>
      <c r="AL185" t="n">
        <v>1</v>
      </c>
      <c r="AM185" t="n">
        <v>-2</v>
      </c>
      <c r="AN185" t="n">
        <v>0</v>
      </c>
      <c r="AO185" t="n">
        <v>1</v>
      </c>
      <c r="AP185" t="n">
        <v>1</v>
      </c>
      <c r="AQ185" t="n">
        <v>0</v>
      </c>
      <c r="AR185" t="n">
        <v>0</v>
      </c>
      <c r="AS185" t="inlineStr"/>
      <c r="AT185" t="n">
        <v>81</v>
      </c>
      <c r="AU185" t="inlineStr"/>
      <c r="AV185" t="n">
        <v>1</v>
      </c>
      <c r="AW185" t="n">
        <v>2</v>
      </c>
      <c r="AX185" t="n">
        <v>78870160</v>
      </c>
      <c r="AY185" t="n">
        <v>1</v>
      </c>
      <c r="AZ185" t="n">
        <v>0</v>
      </c>
      <c r="BA185" t="n">
        <v>172</v>
      </c>
      <c r="BB185" t="n">
        <v>0</v>
      </c>
      <c r="BC185" t="n">
        <v>0</v>
      </c>
      <c r="BD185" t="n">
        <v>0</v>
      </c>
      <c r="BE185" t="n">
        <v>0</v>
      </c>
      <c r="BF185" t="n">
        <v>0</v>
      </c>
      <c r="BG185" t="n">
        <v>0</v>
      </c>
      <c r="BH185" t="n">
        <v>0</v>
      </c>
      <c r="BI185" t="n">
        <v>0</v>
      </c>
      <c r="BJ185" t="n">
        <v>0</v>
      </c>
      <c r="BK185" t="n">
        <v>0</v>
      </c>
      <c r="BL185" t="n">
        <v>0</v>
      </c>
      <c r="BM185" t="n">
        <v>0</v>
      </c>
      <c r="BN185" t="n">
        <v>0</v>
      </c>
      <c r="BO185" t="n">
        <v>0</v>
      </c>
      <c r="BP185" t="n">
        <v>0</v>
      </c>
      <c r="BQ185" t="n">
        <v>0</v>
      </c>
      <c r="BR185" t="n">
        <v>0</v>
      </c>
      <c r="BS185" t="n">
        <v>0</v>
      </c>
      <c r="BT185" t="n">
        <v>0</v>
      </c>
      <c r="BU185" t="n">
        <v>0</v>
      </c>
      <c r="BV185" t="n">
        <v>0</v>
      </c>
      <c r="BW185" t="n">
        <v>0</v>
      </c>
      <c r="CU185">
        <f>ROUND(AT185*Source!I382*AH185*AL185,0)</f>
        <v/>
      </c>
      <c r="CV185">
        <f>ROUND(Y185*Source!I382,7)</f>
        <v/>
      </c>
      <c r="CW185" t="n">
        <v>0</v>
      </c>
      <c r="CX185">
        <f>ROUND(Y185*Source!I382,7)</f>
        <v/>
      </c>
      <c r="CY185">
        <f>AD185</f>
        <v/>
      </c>
      <c r="CZ185">
        <f>AH185</f>
        <v/>
      </c>
      <c r="DA185">
        <f>AL185</f>
        <v/>
      </c>
      <c r="DB185">
        <f>ROUND(ROUND(AT185*CZ185,2),2)</f>
        <v/>
      </c>
      <c r="DC185">
        <f>ROUND(ROUND(AT185*AG185,2),2)</f>
        <v/>
      </c>
      <c r="DD185" t="inlineStr"/>
      <c r="DE185" t="inlineStr"/>
      <c r="DF185">
        <f>ROUND(ROUND(AE185,0)*CX185,0)</f>
        <v/>
      </c>
      <c r="DG185">
        <f>ROUND(ROUND(AF185,0)*CX185,0)</f>
        <v/>
      </c>
      <c r="DH185">
        <f>ROUND(ROUND(AG185,0)*CX185,0)</f>
        <v/>
      </c>
      <c r="DI185">
        <f>ROUND(ROUND(AH185,0)*CX185,0)</f>
        <v/>
      </c>
      <c r="DJ185">
        <f>DI185</f>
        <v/>
      </c>
      <c r="DK185" t="n">
        <v>0</v>
      </c>
      <c r="DL185" t="inlineStr"/>
      <c r="DM185" t="n">
        <v>0</v>
      </c>
      <c r="DN185" t="inlineStr"/>
      <c r="DO185" t="n">
        <v>0</v>
      </c>
    </row>
    <row r="186">
      <c r="A186">
        <f>ROW(Source!A382)</f>
        <v/>
      </c>
      <c r="B186" t="n">
        <v>78869116</v>
      </c>
      <c r="C186" t="n">
        <v>78870151</v>
      </c>
      <c r="D186" t="n">
        <v>29174913</v>
      </c>
      <c r="E186" t="n">
        <v>1</v>
      </c>
      <c r="F186" t="n">
        <v>1</v>
      </c>
      <c r="G186" t="n">
        <v>1</v>
      </c>
      <c r="H186" t="n">
        <v>2</v>
      </c>
      <c r="I186" t="inlineStr">
        <is>
          <t>400001</t>
        </is>
      </c>
      <c r="J186" t="inlineStr">
        <is>
          <t>ТСЭМ Московской обл., 400001, приказ Минстроя России №675/пр от 28.02.2017 № 264/пр</t>
        </is>
      </c>
      <c r="K186" t="inlineStr">
        <is>
          <t>Автомобили бортовые, грузоподъемность до 5 т</t>
        </is>
      </c>
      <c r="L186" t="n">
        <v>1368</v>
      </c>
      <c r="N186" t="n">
        <v>1011</v>
      </c>
      <c r="O186" t="inlineStr">
        <is>
          <t>маш.-ч</t>
        </is>
      </c>
      <c r="P186" t="inlineStr">
        <is>
          <t>маш.-ч</t>
        </is>
      </c>
      <c r="Q186" t="n">
        <v>1</v>
      </c>
      <c r="W186" t="n">
        <v>0</v>
      </c>
      <c r="X186" t="n">
        <v>1230759911</v>
      </c>
      <c r="Y186">
        <f>AT186</f>
        <v/>
      </c>
      <c r="AA186" t="n">
        <v>0</v>
      </c>
      <c r="AB186" t="n">
        <v>2177.51</v>
      </c>
      <c r="AC186" t="n">
        <v>606.1</v>
      </c>
      <c r="AD186" t="n">
        <v>0</v>
      </c>
      <c r="AE186" t="n">
        <v>0</v>
      </c>
      <c r="AF186" t="n">
        <v>87.17</v>
      </c>
      <c r="AG186" t="n">
        <v>11.6</v>
      </c>
      <c r="AH186" t="n">
        <v>0</v>
      </c>
      <c r="AI186" t="n">
        <v>1</v>
      </c>
      <c r="AJ186" t="n">
        <v>24.98</v>
      </c>
      <c r="AK186" t="n">
        <v>52.25</v>
      </c>
      <c r="AL186" t="n">
        <v>1</v>
      </c>
      <c r="AM186" t="n">
        <v>2</v>
      </c>
      <c r="AN186" t="n">
        <v>0</v>
      </c>
      <c r="AO186" t="n">
        <v>1</v>
      </c>
      <c r="AP186" t="n">
        <v>1</v>
      </c>
      <c r="AQ186" t="n">
        <v>0</v>
      </c>
      <c r="AR186" t="n">
        <v>0</v>
      </c>
      <c r="AS186" t="inlineStr"/>
      <c r="AT186" t="n">
        <v>0.05</v>
      </c>
      <c r="AU186" t="inlineStr"/>
      <c r="AV186" t="n">
        <v>0</v>
      </c>
      <c r="AW186" t="n">
        <v>2</v>
      </c>
      <c r="AX186" t="n">
        <v>78870161</v>
      </c>
      <c r="AY186" t="n">
        <v>1</v>
      </c>
      <c r="AZ186" t="n">
        <v>0</v>
      </c>
      <c r="BA186" t="n">
        <v>173</v>
      </c>
      <c r="BB186" t="n">
        <v>0</v>
      </c>
      <c r="BC186" t="n">
        <v>0</v>
      </c>
      <c r="BD186" t="n">
        <v>0</v>
      </c>
      <c r="BE186" t="n">
        <v>0</v>
      </c>
      <c r="BF186" t="n">
        <v>0</v>
      </c>
      <c r="BG186" t="n">
        <v>0</v>
      </c>
      <c r="BH186" t="n">
        <v>0</v>
      </c>
      <c r="BI186" t="n">
        <v>0</v>
      </c>
      <c r="BJ186" t="n">
        <v>0</v>
      </c>
      <c r="BK186" t="n">
        <v>0</v>
      </c>
      <c r="BL186" t="n">
        <v>0</v>
      </c>
      <c r="BM186" t="n">
        <v>0</v>
      </c>
      <c r="BN186" t="n">
        <v>0</v>
      </c>
      <c r="BO186" t="n">
        <v>0</v>
      </c>
      <c r="BP186" t="n">
        <v>0</v>
      </c>
      <c r="BQ186" t="n">
        <v>0</v>
      </c>
      <c r="BR186" t="n">
        <v>0</v>
      </c>
      <c r="BS186" t="n">
        <v>0</v>
      </c>
      <c r="BT186" t="n">
        <v>0</v>
      </c>
      <c r="BU186" t="n">
        <v>0</v>
      </c>
      <c r="BV186" t="n">
        <v>0</v>
      </c>
      <c r="BW186" t="n">
        <v>0</v>
      </c>
      <c r="CV186" t="n">
        <v>0</v>
      </c>
      <c r="CW186">
        <f>ROUND(Y186*Source!I382*DO186,7)</f>
        <v/>
      </c>
      <c r="CX186">
        <f>ROUND(Y186*Source!I382,7)</f>
        <v/>
      </c>
      <c r="CY186">
        <f>AB186</f>
        <v/>
      </c>
      <c r="CZ186">
        <f>AF186</f>
        <v/>
      </c>
      <c r="DA186">
        <f>AJ186</f>
        <v/>
      </c>
      <c r="DB186">
        <f>ROUND(ROUND(AT186*CZ186,2),2)</f>
        <v/>
      </c>
      <c r="DC186">
        <f>ROUND(ROUND(AT186*AG186,2),2)</f>
        <v/>
      </c>
      <c r="DD186" t="inlineStr"/>
      <c r="DE186" t="inlineStr"/>
      <c r="DF186">
        <f>ROUND(ROUND(AE186,0)*CX186,0)</f>
        <v/>
      </c>
      <c r="DG186">
        <f>ROUND(ROUND(AF186*AJ186,0)*CX186,0)</f>
        <v/>
      </c>
      <c r="DH186">
        <f>ROUND(ROUND(AG186*AK186,0)*CX186,0)</f>
        <v/>
      </c>
      <c r="DI186">
        <f>ROUND(ROUND(AH186,0)*CX186,0)</f>
        <v/>
      </c>
      <c r="DJ186">
        <f>DG186</f>
        <v/>
      </c>
      <c r="DK186" t="n">
        <v>0</v>
      </c>
      <c r="DL186" t="inlineStr"/>
      <c r="DM186" t="n">
        <v>0</v>
      </c>
      <c r="DN186" t="inlineStr"/>
      <c r="DO186" t="n">
        <v>0</v>
      </c>
    </row>
    <row r="187">
      <c r="A187">
        <f>ROW(Source!A382)</f>
        <v/>
      </c>
      <c r="B187" t="n">
        <v>78869116</v>
      </c>
      <c r="C187" t="n">
        <v>78870151</v>
      </c>
      <c r="D187" t="n">
        <v>29110398</v>
      </c>
      <c r="E187" t="n">
        <v>1</v>
      </c>
      <c r="F187" t="n">
        <v>1</v>
      </c>
      <c r="G187" t="n">
        <v>1</v>
      </c>
      <c r="H187" t="n">
        <v>3</v>
      </c>
      <c r="I187" t="inlineStr">
        <is>
          <t>101-0388</t>
        </is>
      </c>
      <c r="J187" t="inlineStr">
        <is>
          <t>ТССЦ Московской обл., 101-0388, приказ Минстроя России №675/пр от 28.02.2017 № 254/пр</t>
        </is>
      </c>
      <c r="K187" t="inlineStr">
        <is>
          <t>Краски масляные земляные марки МА-0115 мумия, сурик железный</t>
        </is>
      </c>
      <c r="L187" t="n">
        <v>1348</v>
      </c>
      <c r="N187" t="n">
        <v>1009</v>
      </c>
      <c r="O187" t="inlineStr">
        <is>
          <t>т</t>
        </is>
      </c>
      <c r="P187" t="inlineStr">
        <is>
          <t>т</t>
        </is>
      </c>
      <c r="Q187" t="n">
        <v>1000</v>
      </c>
      <c r="W187" t="n">
        <v>0</v>
      </c>
      <c r="X187" t="n">
        <v>1625292450</v>
      </c>
      <c r="Y187">
        <f>AT187</f>
        <v/>
      </c>
      <c r="AA187" t="n">
        <v>76804.47</v>
      </c>
      <c r="AB187" t="n">
        <v>0</v>
      </c>
      <c r="AC187" t="n">
        <v>0</v>
      </c>
      <c r="AD187" t="n">
        <v>0</v>
      </c>
      <c r="AE187" t="n">
        <v>15118.99</v>
      </c>
      <c r="AF187" t="n">
        <v>0</v>
      </c>
      <c r="AG187" t="n">
        <v>0</v>
      </c>
      <c r="AH187" t="n">
        <v>0</v>
      </c>
      <c r="AI187" t="n">
        <v>5.08</v>
      </c>
      <c r="AJ187" t="n">
        <v>1</v>
      </c>
      <c r="AK187" t="n">
        <v>1</v>
      </c>
      <c r="AL187" t="n">
        <v>1</v>
      </c>
      <c r="AM187" t="n">
        <v>2</v>
      </c>
      <c r="AN187" t="n">
        <v>0</v>
      </c>
      <c r="AO187" t="n">
        <v>1</v>
      </c>
      <c r="AP187" t="n">
        <v>1</v>
      </c>
      <c r="AQ187" t="n">
        <v>0</v>
      </c>
      <c r="AR187" t="n">
        <v>0</v>
      </c>
      <c r="AS187" t="inlineStr"/>
      <c r="AT187" t="n">
        <v>0.0014</v>
      </c>
      <c r="AU187" t="inlineStr"/>
      <c r="AV187" t="n">
        <v>0</v>
      </c>
      <c r="AW187" t="n">
        <v>2</v>
      </c>
      <c r="AX187" t="n">
        <v>78870162</v>
      </c>
      <c r="AY187" t="n">
        <v>1</v>
      </c>
      <c r="AZ187" t="n">
        <v>0</v>
      </c>
      <c r="BA187" t="n">
        <v>174</v>
      </c>
      <c r="BB187" t="n">
        <v>0</v>
      </c>
      <c r="BC187" t="n">
        <v>0</v>
      </c>
      <c r="BD187" t="n">
        <v>0</v>
      </c>
      <c r="BE187" t="n">
        <v>0</v>
      </c>
      <c r="BF187" t="n">
        <v>0</v>
      </c>
      <c r="BG187" t="n">
        <v>0</v>
      </c>
      <c r="BH187" t="n">
        <v>0</v>
      </c>
      <c r="BI187" t="n">
        <v>0</v>
      </c>
      <c r="BJ187" t="n">
        <v>0</v>
      </c>
      <c r="BK187" t="n">
        <v>0</v>
      </c>
      <c r="BL187" t="n">
        <v>0</v>
      </c>
      <c r="BM187" t="n">
        <v>0</v>
      </c>
      <c r="BN187" t="n">
        <v>0</v>
      </c>
      <c r="BO187" t="n">
        <v>0</v>
      </c>
      <c r="BP187" t="n">
        <v>0</v>
      </c>
      <c r="BQ187" t="n">
        <v>0</v>
      </c>
      <c r="BR187" t="n">
        <v>0</v>
      </c>
      <c r="BS187" t="n">
        <v>0</v>
      </c>
      <c r="BT187" t="n">
        <v>0</v>
      </c>
      <c r="BU187" t="n">
        <v>0</v>
      </c>
      <c r="BV187" t="n">
        <v>0</v>
      </c>
      <c r="BW187" t="n">
        <v>0</v>
      </c>
      <c r="CV187" t="n">
        <v>0</v>
      </c>
      <c r="CW187" t="n">
        <v>0</v>
      </c>
      <c r="CX187">
        <f>ROUND(Y187*Source!I382,7)</f>
        <v/>
      </c>
      <c r="CY187">
        <f>AA187</f>
        <v/>
      </c>
      <c r="CZ187">
        <f>AE187</f>
        <v/>
      </c>
      <c r="DA187">
        <f>AI187</f>
        <v/>
      </c>
      <c r="DB187">
        <f>ROUND(ROUND(AT187*CZ187,2),2)</f>
        <v/>
      </c>
      <c r="DC187">
        <f>ROUND(ROUND(AT187*AG187,2),2)</f>
        <v/>
      </c>
      <c r="DD187" t="inlineStr"/>
      <c r="DE187" t="inlineStr"/>
      <c r="DF187">
        <f>ROUND(ROUND(AE187*AI187,0)*CX187,0)</f>
        <v/>
      </c>
      <c r="DG187">
        <f>ROUND(ROUND(AF187,0)*CX187,0)</f>
        <v/>
      </c>
      <c r="DH187">
        <f>ROUND(ROUND(AG187,0)*CX187,0)</f>
        <v/>
      </c>
      <c r="DI187">
        <f>ROUND(ROUND(AH187,0)*CX187,0)</f>
        <v/>
      </c>
      <c r="DJ187">
        <f>DF187</f>
        <v/>
      </c>
      <c r="DK187" t="n">
        <v>0</v>
      </c>
      <c r="DL187" t="inlineStr"/>
      <c r="DM187" t="n">
        <v>0</v>
      </c>
      <c r="DN187" t="inlineStr"/>
      <c r="DO187" t="n">
        <v>0</v>
      </c>
    </row>
    <row r="188">
      <c r="A188">
        <f>ROW(Source!A382)</f>
        <v/>
      </c>
      <c r="B188" t="n">
        <v>78869116</v>
      </c>
      <c r="C188" t="n">
        <v>78870151</v>
      </c>
      <c r="D188" t="n">
        <v>29110573</v>
      </c>
      <c r="E188" t="n">
        <v>1</v>
      </c>
      <c r="F188" t="n">
        <v>1</v>
      </c>
      <c r="G188" t="n">
        <v>1</v>
      </c>
      <c r="H188" t="n">
        <v>3</v>
      </c>
      <c r="I188" t="inlineStr">
        <is>
          <t>101-0628</t>
        </is>
      </c>
      <c r="J188" t="inlineStr">
        <is>
          <t>ТССЦ Московской обл., 101-0628, приказ Минстроя России №675/пр от 28.02.2017 № 254/пр</t>
        </is>
      </c>
      <c r="K188" t="inlineStr">
        <is>
          <t>Олифа комбинированная, марки К-3</t>
        </is>
      </c>
      <c r="L188" t="n">
        <v>1348</v>
      </c>
      <c r="N188" t="n">
        <v>1009</v>
      </c>
      <c r="O188" t="inlineStr">
        <is>
          <t>т</t>
        </is>
      </c>
      <c r="P188" t="inlineStr">
        <is>
          <t>т</t>
        </is>
      </c>
      <c r="Q188" t="n">
        <v>1000</v>
      </c>
      <c r="W188" t="n">
        <v>0</v>
      </c>
      <c r="X188" t="n">
        <v>24062879</v>
      </c>
      <c r="Y188">
        <f>AT188</f>
        <v/>
      </c>
      <c r="AA188" t="n">
        <v>87631.5</v>
      </c>
      <c r="AB188" t="n">
        <v>0</v>
      </c>
      <c r="AC188" t="n">
        <v>0</v>
      </c>
      <c r="AD188" t="n">
        <v>0</v>
      </c>
      <c r="AE188" t="n">
        <v>16950</v>
      </c>
      <c r="AF188" t="n">
        <v>0</v>
      </c>
      <c r="AG188" t="n">
        <v>0</v>
      </c>
      <c r="AH188" t="n">
        <v>0</v>
      </c>
      <c r="AI188" t="n">
        <v>5.17</v>
      </c>
      <c r="AJ188" t="n">
        <v>1</v>
      </c>
      <c r="AK188" t="n">
        <v>1</v>
      </c>
      <c r="AL188" t="n">
        <v>1</v>
      </c>
      <c r="AM188" t="n">
        <v>2</v>
      </c>
      <c r="AN188" t="n">
        <v>0</v>
      </c>
      <c r="AO188" t="n">
        <v>1</v>
      </c>
      <c r="AP188" t="n">
        <v>1</v>
      </c>
      <c r="AQ188" t="n">
        <v>0</v>
      </c>
      <c r="AR188" t="n">
        <v>0</v>
      </c>
      <c r="AS188" t="inlineStr"/>
      <c r="AT188" t="n">
        <v>0.0007</v>
      </c>
      <c r="AU188" t="inlineStr"/>
      <c r="AV188" t="n">
        <v>0</v>
      </c>
      <c r="AW188" t="n">
        <v>2</v>
      </c>
      <c r="AX188" t="n">
        <v>78870163</v>
      </c>
      <c r="AY188" t="n">
        <v>1</v>
      </c>
      <c r="AZ188" t="n">
        <v>0</v>
      </c>
      <c r="BA188" t="n">
        <v>175</v>
      </c>
      <c r="BB188" t="n">
        <v>0</v>
      </c>
      <c r="BC188" t="n">
        <v>0</v>
      </c>
      <c r="BD188" t="n">
        <v>0</v>
      </c>
      <c r="BE188" t="n">
        <v>0</v>
      </c>
      <c r="BF188" t="n">
        <v>0</v>
      </c>
      <c r="BG188" t="n">
        <v>0</v>
      </c>
      <c r="BH188" t="n">
        <v>0</v>
      </c>
      <c r="BI188" t="n">
        <v>0</v>
      </c>
      <c r="BJ188" t="n">
        <v>0</v>
      </c>
      <c r="BK188" t="n">
        <v>0</v>
      </c>
      <c r="BL188" t="n">
        <v>0</v>
      </c>
      <c r="BM188" t="n">
        <v>0</v>
      </c>
      <c r="BN188" t="n">
        <v>0</v>
      </c>
      <c r="BO188" t="n">
        <v>0</v>
      </c>
      <c r="BP188" t="n">
        <v>0</v>
      </c>
      <c r="BQ188" t="n">
        <v>0</v>
      </c>
      <c r="BR188" t="n">
        <v>0</v>
      </c>
      <c r="BS188" t="n">
        <v>0</v>
      </c>
      <c r="BT188" t="n">
        <v>0</v>
      </c>
      <c r="BU188" t="n">
        <v>0</v>
      </c>
      <c r="BV188" t="n">
        <v>0</v>
      </c>
      <c r="BW188" t="n">
        <v>0</v>
      </c>
      <c r="CV188" t="n">
        <v>0</v>
      </c>
      <c r="CW188" t="n">
        <v>0</v>
      </c>
      <c r="CX188">
        <f>ROUND(Y188*Source!I382,7)</f>
        <v/>
      </c>
      <c r="CY188">
        <f>AA188</f>
        <v/>
      </c>
      <c r="CZ188">
        <f>AE188</f>
        <v/>
      </c>
      <c r="DA188">
        <f>AI188</f>
        <v/>
      </c>
      <c r="DB188">
        <f>ROUND(ROUND(AT188*CZ188,2),2)</f>
        <v/>
      </c>
      <c r="DC188">
        <f>ROUND(ROUND(AT188*AG188,2),2)</f>
        <v/>
      </c>
      <c r="DD188" t="inlineStr"/>
      <c r="DE188" t="inlineStr"/>
      <c r="DF188">
        <f>ROUND(ROUND(AE188*AI188,0)*CX188,0)</f>
        <v/>
      </c>
      <c r="DG188">
        <f>ROUND(ROUND(AF188,0)*CX188,0)</f>
        <v/>
      </c>
      <c r="DH188">
        <f>ROUND(ROUND(AG188,0)*CX188,0)</f>
        <v/>
      </c>
      <c r="DI188">
        <f>ROUND(ROUND(AH188,0)*CX188,0)</f>
        <v/>
      </c>
      <c r="DJ188">
        <f>DF188</f>
        <v/>
      </c>
      <c r="DK188" t="n">
        <v>0</v>
      </c>
      <c r="DL188" t="inlineStr"/>
      <c r="DM188" t="n">
        <v>0</v>
      </c>
      <c r="DN188" t="inlineStr"/>
      <c r="DO188" t="n">
        <v>0</v>
      </c>
    </row>
    <row r="189">
      <c r="A189">
        <f>ROW(Source!A382)</f>
        <v/>
      </c>
      <c r="B189" t="n">
        <v>78869116</v>
      </c>
      <c r="C189" t="n">
        <v>78870151</v>
      </c>
      <c r="D189" t="n">
        <v>29107963</v>
      </c>
      <c r="E189" t="n">
        <v>1</v>
      </c>
      <c r="F189" t="n">
        <v>1</v>
      </c>
      <c r="G189" t="n">
        <v>1</v>
      </c>
      <c r="H189" t="n">
        <v>3</v>
      </c>
      <c r="I189" t="inlineStr">
        <is>
          <t>101-1669</t>
        </is>
      </c>
      <c r="J189" t="inlineStr">
        <is>
          <t>ТССЦ Московской обл., 101-1669, приказ Минстроя России №675/пр от 28.02.2017 № 254/пр</t>
        </is>
      </c>
      <c r="K189" t="inlineStr">
        <is>
          <t>Очес льняной</t>
        </is>
      </c>
      <c r="L189" t="n">
        <v>1346</v>
      </c>
      <c r="N189" t="n">
        <v>1009</v>
      </c>
      <c r="O189" t="inlineStr">
        <is>
          <t>кг</t>
        </is>
      </c>
      <c r="P189" t="inlineStr">
        <is>
          <t>кг</t>
        </is>
      </c>
      <c r="Q189" t="n">
        <v>1</v>
      </c>
      <c r="W189" t="n">
        <v>0</v>
      </c>
      <c r="X189" t="n">
        <v>-2113933962</v>
      </c>
      <c r="Y189">
        <f>AT189</f>
        <v/>
      </c>
      <c r="AA189" t="n">
        <v>590.67</v>
      </c>
      <c r="AB189" t="n">
        <v>0</v>
      </c>
      <c r="AC189" t="n">
        <v>0</v>
      </c>
      <c r="AD189" t="n">
        <v>0</v>
      </c>
      <c r="AE189" t="n">
        <v>37.29</v>
      </c>
      <c r="AF189" t="n">
        <v>0</v>
      </c>
      <c r="AG189" t="n">
        <v>0</v>
      </c>
      <c r="AH189" t="n">
        <v>0</v>
      </c>
      <c r="AI189" t="n">
        <v>15.84</v>
      </c>
      <c r="AJ189" t="n">
        <v>1</v>
      </c>
      <c r="AK189" t="n">
        <v>1</v>
      </c>
      <c r="AL189" t="n">
        <v>1</v>
      </c>
      <c r="AM189" t="n">
        <v>2</v>
      </c>
      <c r="AN189" t="n">
        <v>0</v>
      </c>
      <c r="AO189" t="n">
        <v>1</v>
      </c>
      <c r="AP189" t="n">
        <v>1</v>
      </c>
      <c r="AQ189" t="n">
        <v>0</v>
      </c>
      <c r="AR189" t="n">
        <v>0</v>
      </c>
      <c r="AS189" t="inlineStr"/>
      <c r="AT189" t="n">
        <v>0.7</v>
      </c>
      <c r="AU189" t="inlineStr"/>
      <c r="AV189" t="n">
        <v>0</v>
      </c>
      <c r="AW189" t="n">
        <v>2</v>
      </c>
      <c r="AX189" t="n">
        <v>78870164</v>
      </c>
      <c r="AY189" t="n">
        <v>1</v>
      </c>
      <c r="AZ189" t="n">
        <v>0</v>
      </c>
      <c r="BA189" t="n">
        <v>176</v>
      </c>
      <c r="BB189" t="n">
        <v>0</v>
      </c>
      <c r="BC189" t="n">
        <v>0</v>
      </c>
      <c r="BD189" t="n">
        <v>0</v>
      </c>
      <c r="BE189" t="n">
        <v>0</v>
      </c>
      <c r="BF189" t="n">
        <v>0</v>
      </c>
      <c r="BG189" t="n">
        <v>0</v>
      </c>
      <c r="BH189" t="n">
        <v>0</v>
      </c>
      <c r="BI189" t="n">
        <v>0</v>
      </c>
      <c r="BJ189" t="n">
        <v>0</v>
      </c>
      <c r="BK189" t="n">
        <v>0</v>
      </c>
      <c r="BL189" t="n">
        <v>0</v>
      </c>
      <c r="BM189" t="n">
        <v>0</v>
      </c>
      <c r="BN189" t="n">
        <v>0</v>
      </c>
      <c r="BO189" t="n">
        <v>0</v>
      </c>
      <c r="BP189" t="n">
        <v>0</v>
      </c>
      <c r="BQ189" t="n">
        <v>0</v>
      </c>
      <c r="BR189" t="n">
        <v>0</v>
      </c>
      <c r="BS189" t="n">
        <v>0</v>
      </c>
      <c r="BT189" t="n">
        <v>0</v>
      </c>
      <c r="BU189" t="n">
        <v>0</v>
      </c>
      <c r="BV189" t="n">
        <v>0</v>
      </c>
      <c r="BW189" t="n">
        <v>0</v>
      </c>
      <c r="CV189" t="n">
        <v>0</v>
      </c>
      <c r="CW189" t="n">
        <v>0</v>
      </c>
      <c r="CX189">
        <f>ROUND(Y189*Source!I382,7)</f>
        <v/>
      </c>
      <c r="CY189">
        <f>AA189</f>
        <v/>
      </c>
      <c r="CZ189">
        <f>AE189</f>
        <v/>
      </c>
      <c r="DA189">
        <f>AI189</f>
        <v/>
      </c>
      <c r="DB189">
        <f>ROUND(ROUND(AT189*CZ189,2),2)</f>
        <v/>
      </c>
      <c r="DC189">
        <f>ROUND(ROUND(AT189*AG189,2),2)</f>
        <v/>
      </c>
      <c r="DD189" t="inlineStr"/>
      <c r="DE189" t="inlineStr"/>
      <c r="DF189">
        <f>ROUND(ROUND(AE189*AI189,0)*CX189,0)</f>
        <v/>
      </c>
      <c r="DG189">
        <f>ROUND(ROUND(AF189,0)*CX189,0)</f>
        <v/>
      </c>
      <c r="DH189">
        <f>ROUND(ROUND(AG189,0)*CX189,0)</f>
        <v/>
      </c>
      <c r="DI189">
        <f>ROUND(ROUND(AH189,0)*CX189,0)</f>
        <v/>
      </c>
      <c r="DJ189">
        <f>DF189</f>
        <v/>
      </c>
      <c r="DK189" t="n">
        <v>0</v>
      </c>
      <c r="DL189" t="inlineStr"/>
      <c r="DM189" t="n">
        <v>0</v>
      </c>
      <c r="DN189" t="inlineStr"/>
      <c r="DO189" t="n">
        <v>0</v>
      </c>
    </row>
    <row r="190">
      <c r="A190">
        <f>ROW(Source!A382)</f>
        <v/>
      </c>
      <c r="B190" t="n">
        <v>78869116</v>
      </c>
      <c r="C190" t="n">
        <v>78870151</v>
      </c>
      <c r="D190" t="n">
        <v>29143378</v>
      </c>
      <c r="E190" t="n">
        <v>1</v>
      </c>
      <c r="F190" t="n">
        <v>1</v>
      </c>
      <c r="G190" t="n">
        <v>1</v>
      </c>
      <c r="H190" t="n">
        <v>3</v>
      </c>
      <c r="I190" t="inlineStr">
        <is>
          <t>302-0062</t>
        </is>
      </c>
      <c r="J190" t="inlineStr">
        <is>
          <t>ТССЦ Московской обл., 302-0062, приказ Минстроя России №675/пр от 28.02.2017 № 256/пр</t>
        </is>
      </c>
      <c r="K190" t="inlineStr">
        <is>
          <t>Кран шаровый муфтовый Valtec для воды диаметром 15 мм, тип в/в</t>
        </is>
      </c>
      <c r="L190" t="n">
        <v>1354</v>
      </c>
      <c r="N190" t="n">
        <v>1010</v>
      </c>
      <c r="O190" t="inlineStr">
        <is>
          <t>шт.</t>
        </is>
      </c>
      <c r="P190" t="inlineStr">
        <is>
          <t>шт.</t>
        </is>
      </c>
      <c r="Q190" t="n">
        <v>1</v>
      </c>
      <c r="W190" t="n">
        <v>0</v>
      </c>
      <c r="X190" t="n">
        <v>-1687406522</v>
      </c>
      <c r="Y190">
        <f>AT190</f>
        <v/>
      </c>
      <c r="AA190" t="n">
        <v>384.3</v>
      </c>
      <c r="AB190" t="n">
        <v>0</v>
      </c>
      <c r="AC190" t="n">
        <v>0</v>
      </c>
      <c r="AD190" t="n">
        <v>0</v>
      </c>
      <c r="AE190" t="n">
        <v>28.53</v>
      </c>
      <c r="AF190" t="n">
        <v>0</v>
      </c>
      <c r="AG190" t="n">
        <v>0</v>
      </c>
      <c r="AH190" t="n">
        <v>0</v>
      </c>
      <c r="AI190" t="n">
        <v>13.47</v>
      </c>
      <c r="AJ190" t="n">
        <v>1</v>
      </c>
      <c r="AK190" t="n">
        <v>1</v>
      </c>
      <c r="AL190" t="n">
        <v>1</v>
      </c>
      <c r="AM190" t="n">
        <v>0</v>
      </c>
      <c r="AN190" t="n">
        <v>0</v>
      </c>
      <c r="AO190" t="n">
        <v>0</v>
      </c>
      <c r="AP190" t="n">
        <v>1</v>
      </c>
      <c r="AQ190" t="n">
        <v>0</v>
      </c>
      <c r="AR190" t="n">
        <v>0</v>
      </c>
      <c r="AS190" t="inlineStr"/>
      <c r="AT190" t="n">
        <v>100</v>
      </c>
      <c r="AU190" t="inlineStr"/>
      <c r="AV190" t="n">
        <v>0</v>
      </c>
      <c r="AW190" t="n">
        <v>1</v>
      </c>
      <c r="AX190" t="n">
        <v>-1</v>
      </c>
      <c r="AY190" t="n">
        <v>0</v>
      </c>
      <c r="AZ190" t="n">
        <v>0</v>
      </c>
      <c r="BA190" t="inlineStr"/>
      <c r="BB190" t="n">
        <v>0</v>
      </c>
      <c r="BC190" t="n">
        <v>0</v>
      </c>
      <c r="BD190" t="n">
        <v>0</v>
      </c>
      <c r="BE190" t="n">
        <v>0</v>
      </c>
      <c r="BF190" t="n">
        <v>0</v>
      </c>
      <c r="BG190" t="n">
        <v>0</v>
      </c>
      <c r="BH190" t="n">
        <v>0</v>
      </c>
      <c r="BI190" t="n">
        <v>0</v>
      </c>
      <c r="BJ190" t="n">
        <v>0</v>
      </c>
      <c r="BK190" t="n">
        <v>0</v>
      </c>
      <c r="BL190" t="n">
        <v>0</v>
      </c>
      <c r="BM190" t="n">
        <v>0</v>
      </c>
      <c r="BN190" t="n">
        <v>0</v>
      </c>
      <c r="BO190" t="n">
        <v>0</v>
      </c>
      <c r="BP190" t="n">
        <v>0</v>
      </c>
      <c r="BQ190" t="n">
        <v>0</v>
      </c>
      <c r="BR190" t="n">
        <v>0</v>
      </c>
      <c r="BS190" t="n">
        <v>0</v>
      </c>
      <c r="BT190" t="n">
        <v>0</v>
      </c>
      <c r="BU190" t="n">
        <v>0</v>
      </c>
      <c r="BV190" t="n">
        <v>0</v>
      </c>
      <c r="BW190" t="n">
        <v>0</v>
      </c>
      <c r="CV190" t="n">
        <v>0</v>
      </c>
      <c r="CW190" t="n">
        <v>0</v>
      </c>
      <c r="CX190">
        <f>ROUND(Y190*Source!I382,7)</f>
        <v/>
      </c>
      <c r="CY190">
        <f>AA190</f>
        <v/>
      </c>
      <c r="CZ190">
        <f>AE190</f>
        <v/>
      </c>
      <c r="DA190">
        <f>AI190</f>
        <v/>
      </c>
      <c r="DB190">
        <f>ROUND(ROUND(AT190*CZ190,2),2)</f>
        <v/>
      </c>
      <c r="DC190">
        <f>ROUND(ROUND(AT190*AG190,2),2)</f>
        <v/>
      </c>
      <c r="DD190" t="inlineStr"/>
      <c r="DE190" t="inlineStr"/>
      <c r="DF190">
        <f>ROUND(ROUND(AE190*AI190,0)*CX190,0)</f>
        <v/>
      </c>
      <c r="DG190">
        <f>ROUND(ROUND(AF190,0)*CX190,0)</f>
        <v/>
      </c>
      <c r="DH190">
        <f>ROUND(ROUND(AG190,0)*CX190,0)</f>
        <v/>
      </c>
      <c r="DI190">
        <f>ROUND(ROUND(AH190,0)*CX190,0)</f>
        <v/>
      </c>
      <c r="DJ190">
        <f>DF190</f>
        <v/>
      </c>
      <c r="DK190" t="n">
        <v>0</v>
      </c>
      <c r="DL190" t="inlineStr"/>
      <c r="DM190" t="n">
        <v>0</v>
      </c>
      <c r="DN190" t="inlineStr"/>
      <c r="DO190" t="n">
        <v>0</v>
      </c>
    </row>
    <row r="191">
      <c r="A191">
        <f>ROW(Source!A382)</f>
        <v/>
      </c>
      <c r="B191" t="n">
        <v>78869116</v>
      </c>
      <c r="C191" t="n">
        <v>78870151</v>
      </c>
      <c r="D191" t="n">
        <v>29142465</v>
      </c>
      <c r="E191" t="n">
        <v>1</v>
      </c>
      <c r="F191" t="n">
        <v>1</v>
      </c>
      <c r="G191" t="n">
        <v>1</v>
      </c>
      <c r="H191" t="n">
        <v>3</v>
      </c>
      <c r="I191" t="inlineStr">
        <is>
          <t>302-1342</t>
        </is>
      </c>
      <c r="J191" t="inlineStr">
        <is>
          <t>ТССЦ Московской обл., 302-1342, приказ Минстроя России №675/пр от 28.02.2017 № 256/пр</t>
        </is>
      </c>
      <c r="K191" t="inlineStr">
        <is>
          <t>Вентили проходные муфтовые 15кч18п для воды давлением 1,6 МПа (16 кгс/см2), диаметром 20 мм</t>
        </is>
      </c>
      <c r="L191" t="n">
        <v>1354</v>
      </c>
      <c r="N191" t="n">
        <v>1010</v>
      </c>
      <c r="O191" t="inlineStr">
        <is>
          <t>шт.</t>
        </is>
      </c>
      <c r="P191" t="inlineStr">
        <is>
          <t>шт.</t>
        </is>
      </c>
      <c r="Q191" t="n">
        <v>1</v>
      </c>
      <c r="W191" t="n">
        <v>0</v>
      </c>
      <c r="X191" t="n">
        <v>-852705161</v>
      </c>
      <c r="Y191">
        <f>AT191</f>
        <v/>
      </c>
      <c r="AA191" t="n">
        <v>221.81</v>
      </c>
      <c r="AB191" t="n">
        <v>0</v>
      </c>
      <c r="AC191" t="n">
        <v>0</v>
      </c>
      <c r="AD191" t="n">
        <v>0</v>
      </c>
      <c r="AE191" t="n">
        <v>21.81</v>
      </c>
      <c r="AF191" t="n">
        <v>0</v>
      </c>
      <c r="AG191" t="n">
        <v>0</v>
      </c>
      <c r="AH191" t="n">
        <v>0</v>
      </c>
      <c r="AI191" t="n">
        <v>10.17</v>
      </c>
      <c r="AJ191" t="n">
        <v>1</v>
      </c>
      <c r="AK191" t="n">
        <v>1</v>
      </c>
      <c r="AL191" t="n">
        <v>1</v>
      </c>
      <c r="AM191" t="n">
        <v>2</v>
      </c>
      <c r="AN191" t="n">
        <v>0</v>
      </c>
      <c r="AO191" t="n">
        <v>1</v>
      </c>
      <c r="AP191" t="n">
        <v>1</v>
      </c>
      <c r="AQ191" t="n">
        <v>0</v>
      </c>
      <c r="AR191" t="n">
        <v>0</v>
      </c>
      <c r="AS191" t="inlineStr"/>
      <c r="AT191" t="n">
        <v>100</v>
      </c>
      <c r="AU191" t="inlineStr"/>
      <c r="AV191" t="n">
        <v>0</v>
      </c>
      <c r="AW191" t="n">
        <v>2</v>
      </c>
      <c r="AX191" t="n">
        <v>78870165</v>
      </c>
      <c r="AY191" t="n">
        <v>1</v>
      </c>
      <c r="AZ191" t="n">
        <v>0</v>
      </c>
      <c r="BA191" t="n">
        <v>177</v>
      </c>
      <c r="BB191" t="n">
        <v>0</v>
      </c>
      <c r="BC191" t="n">
        <v>0</v>
      </c>
      <c r="BD191" t="n">
        <v>0</v>
      </c>
      <c r="BE191" t="n">
        <v>0</v>
      </c>
      <c r="BF191" t="n">
        <v>0</v>
      </c>
      <c r="BG191" t="n">
        <v>0</v>
      </c>
      <c r="BH191" t="n">
        <v>0</v>
      </c>
      <c r="BI191" t="n">
        <v>0</v>
      </c>
      <c r="BJ191" t="n">
        <v>0</v>
      </c>
      <c r="BK191" t="n">
        <v>0</v>
      </c>
      <c r="BL191" t="n">
        <v>0</v>
      </c>
      <c r="BM191" t="n">
        <v>0</v>
      </c>
      <c r="BN191" t="n">
        <v>0</v>
      </c>
      <c r="BO191" t="n">
        <v>0</v>
      </c>
      <c r="BP191" t="n">
        <v>0</v>
      </c>
      <c r="BQ191" t="n">
        <v>0</v>
      </c>
      <c r="BR191" t="n">
        <v>0</v>
      </c>
      <c r="BS191" t="n">
        <v>0</v>
      </c>
      <c r="BT191" t="n">
        <v>0</v>
      </c>
      <c r="BU191" t="n">
        <v>0</v>
      </c>
      <c r="BV191" t="n">
        <v>0</v>
      </c>
      <c r="BW191" t="n">
        <v>0</v>
      </c>
      <c r="CV191" t="n">
        <v>0</v>
      </c>
      <c r="CW191" t="n">
        <v>0</v>
      </c>
      <c r="CX191">
        <f>ROUND(Y191*Source!I382,7)</f>
        <v/>
      </c>
      <c r="CY191">
        <f>AA191</f>
        <v/>
      </c>
      <c r="CZ191">
        <f>AE191</f>
        <v/>
      </c>
      <c r="DA191">
        <f>AI191</f>
        <v/>
      </c>
      <c r="DB191">
        <f>ROUND(ROUND(AT191*CZ191,2),2)</f>
        <v/>
      </c>
      <c r="DC191">
        <f>ROUND(ROUND(AT191*AG191,2),2)</f>
        <v/>
      </c>
      <c r="DD191" t="inlineStr"/>
      <c r="DE191" t="inlineStr"/>
      <c r="DF191">
        <f>ROUND(ROUND(AE191*AI191,0)*CX191,0)</f>
        <v/>
      </c>
      <c r="DG191">
        <f>ROUND(ROUND(AF191,0)*CX191,0)</f>
        <v/>
      </c>
      <c r="DH191">
        <f>ROUND(ROUND(AG191,0)*CX191,0)</f>
        <v/>
      </c>
      <c r="DI191">
        <f>ROUND(ROUND(AH191,0)*CX191,0)</f>
        <v/>
      </c>
      <c r="DJ191">
        <f>DF191</f>
        <v/>
      </c>
      <c r="DK191" t="n">
        <v>0</v>
      </c>
      <c r="DL191" t="inlineStr"/>
      <c r="DM191" t="n">
        <v>0</v>
      </c>
      <c r="DN191" t="inlineStr"/>
      <c r="DO191" t="n">
        <v>0</v>
      </c>
    </row>
    <row r="192">
      <c r="A192">
        <f>ROW(Source!A382)</f>
        <v/>
      </c>
      <c r="B192" t="n">
        <v>78869116</v>
      </c>
      <c r="C192" t="n">
        <v>78870151</v>
      </c>
      <c r="D192" t="n">
        <v>29164350</v>
      </c>
      <c r="E192" t="n">
        <v>1</v>
      </c>
      <c r="F192" t="n">
        <v>1</v>
      </c>
      <c r="G192" t="n">
        <v>1</v>
      </c>
      <c r="H192" t="n">
        <v>3</v>
      </c>
      <c r="I192" t="inlineStr">
        <is>
          <t>509-9899</t>
        </is>
      </c>
      <c r="J192" t="inlineStr">
        <is>
          <t>ТССЦ Московской обл., 509-9899, приказ Минстроя России №675/пр от 28.02.2017 № 258/пр</t>
        </is>
      </c>
      <c r="K192" t="inlineStr">
        <is>
          <t>Строительный мусор и масса возвратных материалов</t>
        </is>
      </c>
      <c r="L192" t="n">
        <v>1348</v>
      </c>
      <c r="N192" t="n">
        <v>1009</v>
      </c>
      <c r="O192" t="inlineStr">
        <is>
          <t>т</t>
        </is>
      </c>
      <c r="P192" t="inlineStr">
        <is>
          <t>т</t>
        </is>
      </c>
      <c r="Q192" t="n">
        <v>1000</v>
      </c>
      <c r="W192" t="n">
        <v>0</v>
      </c>
      <c r="X192" t="n">
        <v>1839160745</v>
      </c>
      <c r="Y192">
        <f>AT192</f>
        <v/>
      </c>
      <c r="AA192" t="n">
        <v>0</v>
      </c>
      <c r="AB192" t="n">
        <v>0</v>
      </c>
      <c r="AC192" t="n">
        <v>0</v>
      </c>
      <c r="AD192" t="n">
        <v>0</v>
      </c>
      <c r="AE192" t="n">
        <v>0</v>
      </c>
      <c r="AF192" t="n">
        <v>0</v>
      </c>
      <c r="AG192" t="n">
        <v>0</v>
      </c>
      <c r="AH192" t="n">
        <v>0</v>
      </c>
      <c r="AI192" t="n">
        <v>1</v>
      </c>
      <c r="AJ192" t="n">
        <v>1</v>
      </c>
      <c r="AK192" t="n">
        <v>1</v>
      </c>
      <c r="AL192" t="n">
        <v>1</v>
      </c>
      <c r="AM192" t="n">
        <v>0</v>
      </c>
      <c r="AN192" t="n">
        <v>0</v>
      </c>
      <c r="AO192" t="n">
        <v>0</v>
      </c>
      <c r="AP192" t="n">
        <v>1</v>
      </c>
      <c r="AQ192" t="n">
        <v>0</v>
      </c>
      <c r="AR192" t="n">
        <v>0</v>
      </c>
      <c r="AS192" t="inlineStr"/>
      <c r="AT192" t="n">
        <v>0.04</v>
      </c>
      <c r="AU192" t="inlineStr"/>
      <c r="AV192" t="n">
        <v>0</v>
      </c>
      <c r="AW192" t="n">
        <v>2</v>
      </c>
      <c r="AX192" t="n">
        <v>78870166</v>
      </c>
      <c r="AY192" t="n">
        <v>1</v>
      </c>
      <c r="AZ192" t="n">
        <v>0</v>
      </c>
      <c r="BA192" t="n">
        <v>178</v>
      </c>
      <c r="BB192" t="n">
        <v>0</v>
      </c>
      <c r="BC192" t="n">
        <v>0</v>
      </c>
      <c r="BD192" t="n">
        <v>0</v>
      </c>
      <c r="BE192" t="n">
        <v>0</v>
      </c>
      <c r="BF192" t="n">
        <v>0</v>
      </c>
      <c r="BG192" t="n">
        <v>0</v>
      </c>
      <c r="BH192" t="n">
        <v>0</v>
      </c>
      <c r="BI192" t="n">
        <v>0</v>
      </c>
      <c r="BJ192" t="n">
        <v>0</v>
      </c>
      <c r="BK192" t="n">
        <v>0</v>
      </c>
      <c r="BL192" t="n">
        <v>0</v>
      </c>
      <c r="BM192" t="n">
        <v>0</v>
      </c>
      <c r="BN192" t="n">
        <v>0</v>
      </c>
      <c r="BO192" t="n">
        <v>0</v>
      </c>
      <c r="BP192" t="n">
        <v>0</v>
      </c>
      <c r="BQ192" t="n">
        <v>0</v>
      </c>
      <c r="BR192" t="n">
        <v>0</v>
      </c>
      <c r="BS192" t="n">
        <v>0</v>
      </c>
      <c r="BT192" t="n">
        <v>0</v>
      </c>
      <c r="BU192" t="n">
        <v>0</v>
      </c>
      <c r="BV192" t="n">
        <v>0</v>
      </c>
      <c r="BW192" t="n">
        <v>0</v>
      </c>
      <c r="CV192" t="n">
        <v>0</v>
      </c>
      <c r="CW192" t="n">
        <v>0</v>
      </c>
      <c r="CX192">
        <f>ROUND(Y192*Source!I382,7)</f>
        <v/>
      </c>
      <c r="CY192">
        <f>AA192</f>
        <v/>
      </c>
      <c r="CZ192">
        <f>AE192</f>
        <v/>
      </c>
      <c r="DA192">
        <f>AI192</f>
        <v/>
      </c>
      <c r="DB192">
        <f>ROUND(ROUND(AT192*CZ192,2),2)</f>
        <v/>
      </c>
      <c r="DC192">
        <f>ROUND(ROUND(AT192*AG192,2),2)</f>
        <v/>
      </c>
      <c r="DD192" t="inlineStr"/>
      <c r="DE192" t="inlineStr"/>
      <c r="DF192">
        <f>ROUND(ROUND(AE192,0)*CX192,0)</f>
        <v/>
      </c>
      <c r="DG192">
        <f>ROUND(ROUND(AF192,0)*CX192,0)</f>
        <v/>
      </c>
      <c r="DH192">
        <f>ROUND(ROUND(AG192,0)*CX192,0)</f>
        <v/>
      </c>
      <c r="DI192">
        <f>ROUND(ROUND(AH192,0)*CX192,0)</f>
        <v/>
      </c>
      <c r="DJ192">
        <f>DF192</f>
        <v/>
      </c>
      <c r="DK192" t="n">
        <v>0</v>
      </c>
      <c r="DL192" t="inlineStr"/>
      <c r="DM192" t="n">
        <v>0</v>
      </c>
      <c r="DN192" t="inlineStr"/>
      <c r="DO192" t="n">
        <v>0</v>
      </c>
    </row>
    <row r="193">
      <c r="A193">
        <f>ROW(Source!A385)</f>
        <v/>
      </c>
      <c r="B193" t="n">
        <v>78869116</v>
      </c>
      <c r="C193" t="n">
        <v>78870169</v>
      </c>
      <c r="D193" t="n">
        <v>18442827</v>
      </c>
      <c r="E193" t="n">
        <v>1</v>
      </c>
      <c r="F193" t="n">
        <v>1</v>
      </c>
      <c r="G193" t="n">
        <v>1</v>
      </c>
      <c r="H193" t="n">
        <v>1</v>
      </c>
      <c r="I193" t="inlineStr">
        <is>
          <t>1-1053-90</t>
        </is>
      </c>
      <c r="J193" t="inlineStr"/>
      <c r="K193" t="inlineStr">
        <is>
          <t>Рабочий строитель среднего разряда 5,3</t>
        </is>
      </c>
      <c r="L193" t="n">
        <v>1369</v>
      </c>
      <c r="N193" t="n">
        <v>1013</v>
      </c>
      <c r="O193" t="inlineStr">
        <is>
          <t>чел.-ч</t>
        </is>
      </c>
      <c r="P193" t="inlineStr">
        <is>
          <t>чел.-ч</t>
        </is>
      </c>
      <c r="Q193" t="n">
        <v>1</v>
      </c>
      <c r="W193" t="n">
        <v>0</v>
      </c>
      <c r="X193" t="n">
        <v>717490484</v>
      </c>
      <c r="Y193">
        <f>(AT193*ROUND(5,7))</f>
        <v/>
      </c>
      <c r="AA193" t="n">
        <v>0</v>
      </c>
      <c r="AB193" t="n">
        <v>0</v>
      </c>
      <c r="AC193" t="n">
        <v>0</v>
      </c>
      <c r="AD193" t="n">
        <v>11.64</v>
      </c>
      <c r="AE193" t="n">
        <v>0</v>
      </c>
      <c r="AF193" t="n">
        <v>0</v>
      </c>
      <c r="AG193" t="n">
        <v>0</v>
      </c>
      <c r="AH193" t="n">
        <v>11.64</v>
      </c>
      <c r="AI193" t="n">
        <v>1</v>
      </c>
      <c r="AJ193" t="n">
        <v>1</v>
      </c>
      <c r="AK193" t="n">
        <v>1</v>
      </c>
      <c r="AL193" t="n">
        <v>1</v>
      </c>
      <c r="AM193" t="n">
        <v>-2</v>
      </c>
      <c r="AN193" t="n">
        <v>0</v>
      </c>
      <c r="AO193" t="n">
        <v>1</v>
      </c>
      <c r="AP193" t="n">
        <v>1</v>
      </c>
      <c r="AQ193" t="n">
        <v>0</v>
      </c>
      <c r="AR193" t="n">
        <v>0</v>
      </c>
      <c r="AS193" t="inlineStr"/>
      <c r="AT193" t="n">
        <v>5.01</v>
      </c>
      <c r="AU193" t="inlineStr">
        <is>
          <t>)*5</t>
        </is>
      </c>
      <c r="AV193" t="n">
        <v>1</v>
      </c>
      <c r="AW193" t="n">
        <v>2</v>
      </c>
      <c r="AX193" t="n">
        <v>78870176</v>
      </c>
      <c r="AY193" t="n">
        <v>1</v>
      </c>
      <c r="AZ193" t="n">
        <v>2048</v>
      </c>
      <c r="BA193" t="n">
        <v>179</v>
      </c>
      <c r="BB193" t="n">
        <v>0</v>
      </c>
      <c r="BC193" t="n">
        <v>0</v>
      </c>
      <c r="BD193" t="n">
        <v>0</v>
      </c>
      <c r="BE193" t="n">
        <v>0</v>
      </c>
      <c r="BF193" t="n">
        <v>0</v>
      </c>
      <c r="BG193" t="n">
        <v>0</v>
      </c>
      <c r="BH193" t="n">
        <v>0</v>
      </c>
      <c r="BI193" t="n">
        <v>0</v>
      </c>
      <c r="BJ193" t="n">
        <v>0</v>
      </c>
      <c r="BK193" t="n">
        <v>0</v>
      </c>
      <c r="BL193" t="n">
        <v>0</v>
      </c>
      <c r="BM193" t="n">
        <v>0</v>
      </c>
      <c r="BN193" t="n">
        <v>0</v>
      </c>
      <c r="BO193" t="n">
        <v>0</v>
      </c>
      <c r="BP193" t="n">
        <v>0</v>
      </c>
      <c r="BQ193" t="n">
        <v>0</v>
      </c>
      <c r="BR193" t="n">
        <v>0</v>
      </c>
      <c r="BS193" t="n">
        <v>0</v>
      </c>
      <c r="BT193" t="n">
        <v>0</v>
      </c>
      <c r="BU193" t="n">
        <v>0</v>
      </c>
      <c r="BV193" t="n">
        <v>0</v>
      </c>
      <c r="BW193" t="n">
        <v>0</v>
      </c>
      <c r="CU193">
        <f>ROUND(AT193*Source!I385*AH193*AL193,0)</f>
        <v/>
      </c>
      <c r="CV193">
        <f>ROUND(Y193*Source!I385,7)</f>
        <v/>
      </c>
      <c r="CW193" t="n">
        <v>0</v>
      </c>
      <c r="CX193">
        <f>ROUND(Y193*Source!I385,7)</f>
        <v/>
      </c>
      <c r="CY193">
        <f>AD193</f>
        <v/>
      </c>
      <c r="CZ193">
        <f>AH193</f>
        <v/>
      </c>
      <c r="DA193">
        <f>AL193</f>
        <v/>
      </c>
      <c r="DB193">
        <f>ROUND((ROUND(AT193*CZ193,2)*ROUND(5,7)),2)</f>
        <v/>
      </c>
      <c r="DC193">
        <f>ROUND((ROUND(AT193*AG193,2)*ROUND(5,7)),2)</f>
        <v/>
      </c>
      <c r="DD193" t="inlineStr"/>
      <c r="DE193" t="inlineStr"/>
      <c r="DF193">
        <f>ROUND(ROUND(AE193,0)*CX193,0)</f>
        <v/>
      </c>
      <c r="DG193">
        <f>ROUND(ROUND(AF193,0)*CX193,0)</f>
        <v/>
      </c>
      <c r="DH193">
        <f>ROUND(ROUND(AG193,0)*CX193,0)</f>
        <v/>
      </c>
      <c r="DI193">
        <f>ROUND(ROUND(AH193,0)*CX193,0)</f>
        <v/>
      </c>
      <c r="DJ193">
        <f>DI193</f>
        <v/>
      </c>
      <c r="DK193" t="n">
        <v>0</v>
      </c>
      <c r="DL193" t="inlineStr"/>
      <c r="DM193" t="n">
        <v>0</v>
      </c>
      <c r="DN193" t="inlineStr"/>
      <c r="DO193" t="n">
        <v>0</v>
      </c>
    </row>
    <row r="194">
      <c r="A194">
        <f>ROW(Source!A385)</f>
        <v/>
      </c>
      <c r="B194" t="n">
        <v>78869116</v>
      </c>
      <c r="C194" t="n">
        <v>78870169</v>
      </c>
      <c r="D194" t="n">
        <v>29172703</v>
      </c>
      <c r="E194" t="n">
        <v>1</v>
      </c>
      <c r="F194" t="n">
        <v>1</v>
      </c>
      <c r="G194" t="n">
        <v>1</v>
      </c>
      <c r="H194" t="n">
        <v>2</v>
      </c>
      <c r="I194" t="inlineStr">
        <is>
          <t>042900</t>
        </is>
      </c>
      <c r="J194" t="inlineStr">
        <is>
          <t>ТСЭМ Московской обл., 042900, приказ Минстроя России №675/пр от 28.02.2017 № 264/пр</t>
        </is>
      </c>
      <c r="K19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94" t="n">
        <v>1368</v>
      </c>
      <c r="N194" t="n">
        <v>1011</v>
      </c>
      <c r="O194" t="inlineStr">
        <is>
          <t>маш.-ч</t>
        </is>
      </c>
      <c r="P194" t="inlineStr">
        <is>
          <t>маш.-ч</t>
        </is>
      </c>
      <c r="Q194" t="n">
        <v>1</v>
      </c>
      <c r="W194" t="n">
        <v>0</v>
      </c>
      <c r="X194" t="n">
        <v>1695838894</v>
      </c>
      <c r="Y194">
        <f>(AT194*ROUND(5,7))</f>
        <v/>
      </c>
      <c r="AA194" t="n">
        <v>0</v>
      </c>
      <c r="AB194" t="n">
        <v>177.13</v>
      </c>
      <c r="AC194" t="n">
        <v>0</v>
      </c>
      <c r="AD194" t="n">
        <v>0</v>
      </c>
      <c r="AE194" t="n">
        <v>0</v>
      </c>
      <c r="AF194" t="n">
        <v>29.67</v>
      </c>
      <c r="AG194" t="n">
        <v>0</v>
      </c>
      <c r="AH194" t="n">
        <v>0</v>
      </c>
      <c r="AI194" t="n">
        <v>1</v>
      </c>
      <c r="AJ194" t="n">
        <v>5.97</v>
      </c>
      <c r="AK194" t="n">
        <v>52.25</v>
      </c>
      <c r="AL194" t="n">
        <v>1</v>
      </c>
      <c r="AM194" t="n">
        <v>2</v>
      </c>
      <c r="AN194" t="n">
        <v>0</v>
      </c>
      <c r="AO194" t="n">
        <v>1</v>
      </c>
      <c r="AP194" t="n">
        <v>1</v>
      </c>
      <c r="AQ194" t="n">
        <v>0</v>
      </c>
      <c r="AR194" t="n">
        <v>0</v>
      </c>
      <c r="AS194" t="inlineStr"/>
      <c r="AT194" t="n">
        <v>1.5</v>
      </c>
      <c r="AU194" t="inlineStr">
        <is>
          <t>)*5</t>
        </is>
      </c>
      <c r="AV194" t="n">
        <v>0</v>
      </c>
      <c r="AW194" t="n">
        <v>2</v>
      </c>
      <c r="AX194" t="n">
        <v>78870177</v>
      </c>
      <c r="AY194" t="n">
        <v>1</v>
      </c>
      <c r="AZ194" t="n">
        <v>0</v>
      </c>
      <c r="BA194" t="n">
        <v>180</v>
      </c>
      <c r="BB194" t="n">
        <v>0</v>
      </c>
      <c r="BC194" t="n">
        <v>0</v>
      </c>
      <c r="BD194" t="n">
        <v>0</v>
      </c>
      <c r="BE194" t="n">
        <v>0</v>
      </c>
      <c r="BF194" t="n">
        <v>0</v>
      </c>
      <c r="BG194" t="n">
        <v>0</v>
      </c>
      <c r="BH194" t="n">
        <v>0</v>
      </c>
      <c r="BI194" t="n">
        <v>0</v>
      </c>
      <c r="BJ194" t="n">
        <v>0</v>
      </c>
      <c r="BK194" t="n">
        <v>0</v>
      </c>
      <c r="BL194" t="n">
        <v>0</v>
      </c>
      <c r="BM194" t="n">
        <v>0</v>
      </c>
      <c r="BN194" t="n">
        <v>0</v>
      </c>
      <c r="BO194" t="n">
        <v>0</v>
      </c>
      <c r="BP194" t="n">
        <v>0</v>
      </c>
      <c r="BQ194" t="n">
        <v>0</v>
      </c>
      <c r="BR194" t="n">
        <v>0</v>
      </c>
      <c r="BS194" t="n">
        <v>0</v>
      </c>
      <c r="BT194" t="n">
        <v>0</v>
      </c>
      <c r="BU194" t="n">
        <v>0</v>
      </c>
      <c r="BV194" t="n">
        <v>0</v>
      </c>
      <c r="BW194" t="n">
        <v>0</v>
      </c>
      <c r="CV194" t="n">
        <v>0</v>
      </c>
      <c r="CW194">
        <f>ROUND(Y194*Source!I385*DO194,7)</f>
        <v/>
      </c>
      <c r="CX194">
        <f>ROUND(Y194*Source!I385,7)</f>
        <v/>
      </c>
      <c r="CY194">
        <f>AB194</f>
        <v/>
      </c>
      <c r="CZ194">
        <f>AF194</f>
        <v/>
      </c>
      <c r="DA194">
        <f>AJ194</f>
        <v/>
      </c>
      <c r="DB194">
        <f>ROUND((ROUND(AT194*CZ194,2)*ROUND(5,7)),2)</f>
        <v/>
      </c>
      <c r="DC194">
        <f>ROUND((ROUND(AT194*AG194,2)*ROUND(5,7)),2)</f>
        <v/>
      </c>
      <c r="DD194" t="inlineStr"/>
      <c r="DE194" t="inlineStr"/>
      <c r="DF194">
        <f>ROUND(ROUND(AE194,0)*CX194,0)</f>
        <v/>
      </c>
      <c r="DG194">
        <f>ROUND(ROUND(AF194*AJ194,0)*CX194,0)</f>
        <v/>
      </c>
      <c r="DH194">
        <f>ROUND(ROUND(AG194*AK194,0)*CX194,0)</f>
        <v/>
      </c>
      <c r="DI194">
        <f>ROUND(ROUND(AH194,0)*CX194,0)</f>
        <v/>
      </c>
      <c r="DJ194">
        <f>DG194</f>
        <v/>
      </c>
      <c r="DK194" t="n">
        <v>0</v>
      </c>
      <c r="DL194" t="inlineStr"/>
      <c r="DM194" t="n">
        <v>0</v>
      </c>
      <c r="DN194" t="inlineStr"/>
      <c r="DO194" t="n">
        <v>0</v>
      </c>
    </row>
    <row r="195">
      <c r="A195">
        <f>ROW(Source!A385)</f>
        <v/>
      </c>
      <c r="B195" t="n">
        <v>78869116</v>
      </c>
      <c r="C195" t="n">
        <v>78870169</v>
      </c>
      <c r="D195" t="n">
        <v>29110398</v>
      </c>
      <c r="E195" t="n">
        <v>1</v>
      </c>
      <c r="F195" t="n">
        <v>1</v>
      </c>
      <c r="G195" t="n">
        <v>1</v>
      </c>
      <c r="H195" t="n">
        <v>3</v>
      </c>
      <c r="I195" t="inlineStr">
        <is>
          <t>101-0388</t>
        </is>
      </c>
      <c r="J195" t="inlineStr">
        <is>
          <t>ТССЦ Московской обл., 101-0388, приказ Минстроя России №675/пр от 28.02.2017 № 254/пр</t>
        </is>
      </c>
      <c r="K195" t="inlineStr">
        <is>
          <t>Краски масляные земляные марки МА-0115 мумия, сурик железный</t>
        </is>
      </c>
      <c r="L195" t="n">
        <v>1348</v>
      </c>
      <c r="N195" t="n">
        <v>1009</v>
      </c>
      <c r="O195" t="inlineStr">
        <is>
          <t>т</t>
        </is>
      </c>
      <c r="P195" t="inlineStr">
        <is>
          <t>т</t>
        </is>
      </c>
      <c r="Q195" t="n">
        <v>1000</v>
      </c>
      <c r="W195" t="n">
        <v>0</v>
      </c>
      <c r="X195" t="n">
        <v>1625292450</v>
      </c>
      <c r="Y195">
        <f>(AT195*ROUND(5,7))</f>
        <v/>
      </c>
      <c r="AA195" t="n">
        <v>76804.47</v>
      </c>
      <c r="AB195" t="n">
        <v>0</v>
      </c>
      <c r="AC195" t="n">
        <v>0</v>
      </c>
      <c r="AD195" t="n">
        <v>0</v>
      </c>
      <c r="AE195" t="n">
        <v>15118.99</v>
      </c>
      <c r="AF195" t="n">
        <v>0</v>
      </c>
      <c r="AG195" t="n">
        <v>0</v>
      </c>
      <c r="AH195" t="n">
        <v>0</v>
      </c>
      <c r="AI195" t="n">
        <v>5.08</v>
      </c>
      <c r="AJ195" t="n">
        <v>1</v>
      </c>
      <c r="AK195" t="n">
        <v>1</v>
      </c>
      <c r="AL195" t="n">
        <v>1</v>
      </c>
      <c r="AM195" t="n">
        <v>2</v>
      </c>
      <c r="AN195" t="n">
        <v>0</v>
      </c>
      <c r="AO195" t="n">
        <v>1</v>
      </c>
      <c r="AP195" t="n">
        <v>1</v>
      </c>
      <c r="AQ195" t="n">
        <v>0</v>
      </c>
      <c r="AR195" t="n">
        <v>0</v>
      </c>
      <c r="AS195" t="inlineStr"/>
      <c r="AT195" t="n">
        <v>5e-05</v>
      </c>
      <c r="AU195" t="inlineStr">
        <is>
          <t>)*5</t>
        </is>
      </c>
      <c r="AV195" t="n">
        <v>0</v>
      </c>
      <c r="AW195" t="n">
        <v>2</v>
      </c>
      <c r="AX195" t="n">
        <v>78870178</v>
      </c>
      <c r="AY195" t="n">
        <v>1</v>
      </c>
      <c r="AZ195" t="n">
        <v>0</v>
      </c>
      <c r="BA195" t="n">
        <v>181</v>
      </c>
      <c r="BB195" t="n">
        <v>0</v>
      </c>
      <c r="BC195" t="n">
        <v>0</v>
      </c>
      <c r="BD195" t="n">
        <v>0</v>
      </c>
      <c r="BE195" t="n">
        <v>0</v>
      </c>
      <c r="BF195" t="n">
        <v>0</v>
      </c>
      <c r="BG195" t="n">
        <v>0</v>
      </c>
      <c r="BH195" t="n">
        <v>0</v>
      </c>
      <c r="BI195" t="n">
        <v>0</v>
      </c>
      <c r="BJ195" t="n">
        <v>0</v>
      </c>
      <c r="BK195" t="n">
        <v>0</v>
      </c>
      <c r="BL195" t="n">
        <v>0</v>
      </c>
      <c r="BM195" t="n">
        <v>0</v>
      </c>
      <c r="BN195" t="n">
        <v>0</v>
      </c>
      <c r="BO195" t="n">
        <v>0</v>
      </c>
      <c r="BP195" t="n">
        <v>0</v>
      </c>
      <c r="BQ195" t="n">
        <v>0</v>
      </c>
      <c r="BR195" t="n">
        <v>0</v>
      </c>
      <c r="BS195" t="n">
        <v>0</v>
      </c>
      <c r="BT195" t="n">
        <v>0</v>
      </c>
      <c r="BU195" t="n">
        <v>0</v>
      </c>
      <c r="BV195" t="n">
        <v>0</v>
      </c>
      <c r="BW195" t="n">
        <v>0</v>
      </c>
      <c r="CV195" t="n">
        <v>0</v>
      </c>
      <c r="CW195" t="n">
        <v>0</v>
      </c>
      <c r="CX195">
        <f>ROUND(Y195*Source!I385,7)</f>
        <v/>
      </c>
      <c r="CY195">
        <f>AA195</f>
        <v/>
      </c>
      <c r="CZ195">
        <f>AE195</f>
        <v/>
      </c>
      <c r="DA195">
        <f>AI195</f>
        <v/>
      </c>
      <c r="DB195">
        <f>ROUND((ROUND(AT195*CZ195,2)*ROUND(5,7)),2)</f>
        <v/>
      </c>
      <c r="DC195">
        <f>ROUND((ROUND(AT195*AG195,2)*ROUND(5,7)),2)</f>
        <v/>
      </c>
      <c r="DD195" t="inlineStr"/>
      <c r="DE195" t="inlineStr"/>
      <c r="DF195">
        <f>ROUND(ROUND(AE195*AI195,0)*CX195,0)</f>
        <v/>
      </c>
      <c r="DG195">
        <f>ROUND(ROUND(AF195,0)*CX195,0)</f>
        <v/>
      </c>
      <c r="DH195">
        <f>ROUND(ROUND(AG195,0)*CX195,0)</f>
        <v/>
      </c>
      <c r="DI195">
        <f>ROUND(ROUND(AH195,0)*CX195,0)</f>
        <v/>
      </c>
      <c r="DJ195">
        <f>DF195</f>
        <v/>
      </c>
      <c r="DK195" t="n">
        <v>0</v>
      </c>
      <c r="DL195" t="inlineStr"/>
      <c r="DM195" t="n">
        <v>0</v>
      </c>
      <c r="DN195" t="inlineStr"/>
      <c r="DO195" t="n">
        <v>0</v>
      </c>
    </row>
    <row r="196">
      <c r="A196">
        <f>ROW(Source!A385)</f>
        <v/>
      </c>
      <c r="B196" t="n">
        <v>78869116</v>
      </c>
      <c r="C196" t="n">
        <v>78870169</v>
      </c>
      <c r="D196" t="n">
        <v>29110573</v>
      </c>
      <c r="E196" t="n">
        <v>1</v>
      </c>
      <c r="F196" t="n">
        <v>1</v>
      </c>
      <c r="G196" t="n">
        <v>1</v>
      </c>
      <c r="H196" t="n">
        <v>3</v>
      </c>
      <c r="I196" t="inlineStr">
        <is>
          <t>101-0628</t>
        </is>
      </c>
      <c r="J196" t="inlineStr">
        <is>
          <t>ТССЦ Московской обл., 101-0628, приказ Минстроя России №675/пр от 28.02.2017 № 254/пр</t>
        </is>
      </c>
      <c r="K196" t="inlineStr">
        <is>
          <t>Олифа комбинированная, марки К-3</t>
        </is>
      </c>
      <c r="L196" t="n">
        <v>1348</v>
      </c>
      <c r="N196" t="n">
        <v>1009</v>
      </c>
      <c r="O196" t="inlineStr">
        <is>
          <t>т</t>
        </is>
      </c>
      <c r="P196" t="inlineStr">
        <is>
          <t>т</t>
        </is>
      </c>
      <c r="Q196" t="n">
        <v>1000</v>
      </c>
      <c r="W196" t="n">
        <v>0</v>
      </c>
      <c r="X196" t="n">
        <v>24062879</v>
      </c>
      <c r="Y196">
        <f>(AT196*ROUND(5,7))</f>
        <v/>
      </c>
      <c r="AA196" t="n">
        <v>87631.5</v>
      </c>
      <c r="AB196" t="n">
        <v>0</v>
      </c>
      <c r="AC196" t="n">
        <v>0</v>
      </c>
      <c r="AD196" t="n">
        <v>0</v>
      </c>
      <c r="AE196" t="n">
        <v>16950</v>
      </c>
      <c r="AF196" t="n">
        <v>0</v>
      </c>
      <c r="AG196" t="n">
        <v>0</v>
      </c>
      <c r="AH196" t="n">
        <v>0</v>
      </c>
      <c r="AI196" t="n">
        <v>5.17</v>
      </c>
      <c r="AJ196" t="n">
        <v>1</v>
      </c>
      <c r="AK196" t="n">
        <v>1</v>
      </c>
      <c r="AL196" t="n">
        <v>1</v>
      </c>
      <c r="AM196" t="n">
        <v>2</v>
      </c>
      <c r="AN196" t="n">
        <v>0</v>
      </c>
      <c r="AO196" t="n">
        <v>1</v>
      </c>
      <c r="AP196" t="n">
        <v>1</v>
      </c>
      <c r="AQ196" t="n">
        <v>0</v>
      </c>
      <c r="AR196" t="n">
        <v>0</v>
      </c>
      <c r="AS196" t="inlineStr"/>
      <c r="AT196" t="n">
        <v>2e-05</v>
      </c>
      <c r="AU196" t="inlineStr">
        <is>
          <t>)*5</t>
        </is>
      </c>
      <c r="AV196" t="n">
        <v>0</v>
      </c>
      <c r="AW196" t="n">
        <v>2</v>
      </c>
      <c r="AX196" t="n">
        <v>78870179</v>
      </c>
      <c r="AY196" t="n">
        <v>1</v>
      </c>
      <c r="AZ196" t="n">
        <v>0</v>
      </c>
      <c r="BA196" t="n">
        <v>182</v>
      </c>
      <c r="BB196" t="n">
        <v>0</v>
      </c>
      <c r="BC196" t="n">
        <v>0</v>
      </c>
      <c r="BD196" t="n">
        <v>0</v>
      </c>
      <c r="BE196" t="n">
        <v>0</v>
      </c>
      <c r="BF196" t="n">
        <v>0</v>
      </c>
      <c r="BG196" t="n">
        <v>0</v>
      </c>
      <c r="BH196" t="n">
        <v>0</v>
      </c>
      <c r="BI196" t="n">
        <v>0</v>
      </c>
      <c r="BJ196" t="n">
        <v>0</v>
      </c>
      <c r="BK196" t="n">
        <v>0</v>
      </c>
      <c r="BL196" t="n">
        <v>0</v>
      </c>
      <c r="BM196" t="n">
        <v>0</v>
      </c>
      <c r="BN196" t="n">
        <v>0</v>
      </c>
      <c r="BO196" t="n">
        <v>0</v>
      </c>
      <c r="BP196" t="n">
        <v>0</v>
      </c>
      <c r="BQ196" t="n">
        <v>0</v>
      </c>
      <c r="BR196" t="n">
        <v>0</v>
      </c>
      <c r="BS196" t="n">
        <v>0</v>
      </c>
      <c r="BT196" t="n">
        <v>0</v>
      </c>
      <c r="BU196" t="n">
        <v>0</v>
      </c>
      <c r="BV196" t="n">
        <v>0</v>
      </c>
      <c r="BW196" t="n">
        <v>0</v>
      </c>
      <c r="CV196" t="n">
        <v>0</v>
      </c>
      <c r="CW196" t="n">
        <v>0</v>
      </c>
      <c r="CX196">
        <f>ROUND(Y196*Source!I385,7)</f>
        <v/>
      </c>
      <c r="CY196">
        <f>AA196</f>
        <v/>
      </c>
      <c r="CZ196">
        <f>AE196</f>
        <v/>
      </c>
      <c r="DA196">
        <f>AI196</f>
        <v/>
      </c>
      <c r="DB196">
        <f>ROUND((ROUND(AT196*CZ196,2)*ROUND(5,7)),2)</f>
        <v/>
      </c>
      <c r="DC196">
        <f>ROUND((ROUND(AT196*AG196,2)*ROUND(5,7)),2)</f>
        <v/>
      </c>
      <c r="DD196" t="inlineStr"/>
      <c r="DE196" t="inlineStr"/>
      <c r="DF196">
        <f>ROUND(ROUND(AE196*AI196,0)*CX196,0)</f>
        <v/>
      </c>
      <c r="DG196">
        <f>ROUND(ROUND(AF196,0)*CX196,0)</f>
        <v/>
      </c>
      <c r="DH196">
        <f>ROUND(ROUND(AG196,0)*CX196,0)</f>
        <v/>
      </c>
      <c r="DI196">
        <f>ROUND(ROUND(AH196,0)*CX196,0)</f>
        <v/>
      </c>
      <c r="DJ196">
        <f>DF196</f>
        <v/>
      </c>
      <c r="DK196" t="n">
        <v>0</v>
      </c>
      <c r="DL196" t="inlineStr"/>
      <c r="DM196" t="n">
        <v>0</v>
      </c>
      <c r="DN196" t="inlineStr"/>
      <c r="DO196" t="n">
        <v>0</v>
      </c>
    </row>
    <row r="197">
      <c r="A197">
        <f>ROW(Source!A385)</f>
        <v/>
      </c>
      <c r="B197" t="n">
        <v>78869116</v>
      </c>
      <c r="C197" t="n">
        <v>78870169</v>
      </c>
      <c r="D197" t="n">
        <v>29107963</v>
      </c>
      <c r="E197" t="n">
        <v>1</v>
      </c>
      <c r="F197" t="n">
        <v>1</v>
      </c>
      <c r="G197" t="n">
        <v>1</v>
      </c>
      <c r="H197" t="n">
        <v>3</v>
      </c>
      <c r="I197" t="inlineStr">
        <is>
          <t>101-1669</t>
        </is>
      </c>
      <c r="J197" t="inlineStr">
        <is>
          <t>ТССЦ Московской обл., 101-1669, приказ Минстроя России №675/пр от 28.02.2017 № 254/пр</t>
        </is>
      </c>
      <c r="K197" t="inlineStr">
        <is>
          <t>Очес льняной</t>
        </is>
      </c>
      <c r="L197" t="n">
        <v>1346</v>
      </c>
      <c r="N197" t="n">
        <v>1009</v>
      </c>
      <c r="O197" t="inlineStr">
        <is>
          <t>кг</t>
        </is>
      </c>
      <c r="P197" t="inlineStr">
        <is>
          <t>кг</t>
        </is>
      </c>
      <c r="Q197" t="n">
        <v>1</v>
      </c>
      <c r="W197" t="n">
        <v>0</v>
      </c>
      <c r="X197" t="n">
        <v>-2113933962</v>
      </c>
      <c r="Y197">
        <f>(AT197*ROUND(5,7))</f>
        <v/>
      </c>
      <c r="AA197" t="n">
        <v>590.67</v>
      </c>
      <c r="AB197" t="n">
        <v>0</v>
      </c>
      <c r="AC197" t="n">
        <v>0</v>
      </c>
      <c r="AD197" t="n">
        <v>0</v>
      </c>
      <c r="AE197" t="n">
        <v>37.29</v>
      </c>
      <c r="AF197" t="n">
        <v>0</v>
      </c>
      <c r="AG197" t="n">
        <v>0</v>
      </c>
      <c r="AH197" t="n">
        <v>0</v>
      </c>
      <c r="AI197" t="n">
        <v>15.84</v>
      </c>
      <c r="AJ197" t="n">
        <v>1</v>
      </c>
      <c r="AK197" t="n">
        <v>1</v>
      </c>
      <c r="AL197" t="n">
        <v>1</v>
      </c>
      <c r="AM197" t="n">
        <v>2</v>
      </c>
      <c r="AN197" t="n">
        <v>0</v>
      </c>
      <c r="AO197" t="n">
        <v>1</v>
      </c>
      <c r="AP197" t="n">
        <v>1</v>
      </c>
      <c r="AQ197" t="n">
        <v>0</v>
      </c>
      <c r="AR197" t="n">
        <v>0</v>
      </c>
      <c r="AS197" t="inlineStr"/>
      <c r="AT197" t="n">
        <v>0.02</v>
      </c>
      <c r="AU197" t="inlineStr">
        <is>
          <t>)*5</t>
        </is>
      </c>
      <c r="AV197" t="n">
        <v>0</v>
      </c>
      <c r="AW197" t="n">
        <v>2</v>
      </c>
      <c r="AX197" t="n">
        <v>78870180</v>
      </c>
      <c r="AY197" t="n">
        <v>1</v>
      </c>
      <c r="AZ197" t="n">
        <v>0</v>
      </c>
      <c r="BA197" t="n">
        <v>183</v>
      </c>
      <c r="BB197" t="n">
        <v>0</v>
      </c>
      <c r="BC197" t="n">
        <v>0</v>
      </c>
      <c r="BD197" t="n">
        <v>0</v>
      </c>
      <c r="BE197" t="n">
        <v>0</v>
      </c>
      <c r="BF197" t="n">
        <v>0</v>
      </c>
      <c r="BG197" t="n">
        <v>0</v>
      </c>
      <c r="BH197" t="n">
        <v>0</v>
      </c>
      <c r="BI197" t="n">
        <v>0</v>
      </c>
      <c r="BJ197" t="n">
        <v>0</v>
      </c>
      <c r="BK197" t="n">
        <v>0</v>
      </c>
      <c r="BL197" t="n">
        <v>0</v>
      </c>
      <c r="BM197" t="n">
        <v>0</v>
      </c>
      <c r="BN197" t="n">
        <v>0</v>
      </c>
      <c r="BO197" t="n">
        <v>0</v>
      </c>
      <c r="BP197" t="n">
        <v>0</v>
      </c>
      <c r="BQ197" t="n">
        <v>0</v>
      </c>
      <c r="BR197" t="n">
        <v>0</v>
      </c>
      <c r="BS197" t="n">
        <v>0</v>
      </c>
      <c r="BT197" t="n">
        <v>0</v>
      </c>
      <c r="BU197" t="n">
        <v>0</v>
      </c>
      <c r="BV197" t="n">
        <v>0</v>
      </c>
      <c r="BW197" t="n">
        <v>0</v>
      </c>
      <c r="CV197" t="n">
        <v>0</v>
      </c>
      <c r="CW197" t="n">
        <v>0</v>
      </c>
      <c r="CX197">
        <f>ROUND(Y197*Source!I385,7)</f>
        <v/>
      </c>
      <c r="CY197">
        <f>AA197</f>
        <v/>
      </c>
      <c r="CZ197">
        <f>AE197</f>
        <v/>
      </c>
      <c r="DA197">
        <f>AI197</f>
        <v/>
      </c>
      <c r="DB197">
        <f>ROUND((ROUND(AT197*CZ197,2)*ROUND(5,7)),2)</f>
        <v/>
      </c>
      <c r="DC197">
        <f>ROUND((ROUND(AT197*AG197,2)*ROUND(5,7)),2)</f>
        <v/>
      </c>
      <c r="DD197" t="inlineStr"/>
      <c r="DE197" t="inlineStr"/>
      <c r="DF197">
        <f>ROUND(ROUND(AE197*AI197,0)*CX197,0)</f>
        <v/>
      </c>
      <c r="DG197">
        <f>ROUND(ROUND(AF197,0)*CX197,0)</f>
        <v/>
      </c>
      <c r="DH197">
        <f>ROUND(ROUND(AG197,0)*CX197,0)</f>
        <v/>
      </c>
      <c r="DI197">
        <f>ROUND(ROUND(AH197,0)*CX197,0)</f>
        <v/>
      </c>
      <c r="DJ197">
        <f>DF197</f>
        <v/>
      </c>
      <c r="DK197" t="n">
        <v>0</v>
      </c>
      <c r="DL197" t="inlineStr"/>
      <c r="DM197" t="n">
        <v>0</v>
      </c>
      <c r="DN197" t="inlineStr"/>
      <c r="DO197" t="n">
        <v>0</v>
      </c>
    </row>
    <row r="198">
      <c r="A198">
        <f>ROW(Source!A385)</f>
        <v/>
      </c>
      <c r="B198" t="n">
        <v>78869116</v>
      </c>
      <c r="C198" t="n">
        <v>78870169</v>
      </c>
      <c r="D198" t="n">
        <v>29150040</v>
      </c>
      <c r="E198" t="n">
        <v>1</v>
      </c>
      <c r="F198" t="n">
        <v>1</v>
      </c>
      <c r="G198" t="n">
        <v>1</v>
      </c>
      <c r="H198" t="n">
        <v>3</v>
      </c>
      <c r="I198" t="inlineStr">
        <is>
          <t>411-0001</t>
        </is>
      </c>
      <c r="J198" t="inlineStr">
        <is>
          <t>ТССЦ Московской обл., 411-0001, приказ Минстроя России №675/пр от 28.02.2017 № 257/пр</t>
        </is>
      </c>
      <c r="K198" t="inlineStr">
        <is>
          <t>Вода</t>
        </is>
      </c>
      <c r="L198" t="n">
        <v>1339</v>
      </c>
      <c r="N198" t="n">
        <v>1007</v>
      </c>
      <c r="O198" t="inlineStr">
        <is>
          <t>м3</t>
        </is>
      </c>
      <c r="P198" t="inlineStr">
        <is>
          <t>м3</t>
        </is>
      </c>
      <c r="Q198" t="n">
        <v>1</v>
      </c>
      <c r="W198" t="n">
        <v>0</v>
      </c>
      <c r="X198" t="n">
        <v>619799737</v>
      </c>
      <c r="Y198">
        <f>(AT198*ROUND(5,7))</f>
        <v/>
      </c>
      <c r="AA198" t="n">
        <v>31.28</v>
      </c>
      <c r="AB198" t="n">
        <v>0</v>
      </c>
      <c r="AC198" t="n">
        <v>0</v>
      </c>
      <c r="AD198" t="n">
        <v>0</v>
      </c>
      <c r="AE198" t="n">
        <v>2.44</v>
      </c>
      <c r="AF198" t="n">
        <v>0</v>
      </c>
      <c r="AG198" t="n">
        <v>0</v>
      </c>
      <c r="AH198" t="n">
        <v>0</v>
      </c>
      <c r="AI198" t="n">
        <v>12.82</v>
      </c>
      <c r="AJ198" t="n">
        <v>1</v>
      </c>
      <c r="AK198" t="n">
        <v>1</v>
      </c>
      <c r="AL198" t="n">
        <v>1</v>
      </c>
      <c r="AM198" t="n">
        <v>2</v>
      </c>
      <c r="AN198" t="n">
        <v>0</v>
      </c>
      <c r="AO198" t="n">
        <v>1</v>
      </c>
      <c r="AP198" t="n">
        <v>1</v>
      </c>
      <c r="AQ198" t="n">
        <v>0</v>
      </c>
      <c r="AR198" t="n">
        <v>0</v>
      </c>
      <c r="AS198" t="inlineStr"/>
      <c r="AT198" t="n">
        <v>1</v>
      </c>
      <c r="AU198" t="inlineStr">
        <is>
          <t>)*5</t>
        </is>
      </c>
      <c r="AV198" t="n">
        <v>0</v>
      </c>
      <c r="AW198" t="n">
        <v>2</v>
      </c>
      <c r="AX198" t="n">
        <v>78870181</v>
      </c>
      <c r="AY198" t="n">
        <v>1</v>
      </c>
      <c r="AZ198" t="n">
        <v>0</v>
      </c>
      <c r="BA198" t="n">
        <v>184</v>
      </c>
      <c r="BB198" t="n">
        <v>0</v>
      </c>
      <c r="BC198" t="n">
        <v>0</v>
      </c>
      <c r="BD198" t="n">
        <v>0</v>
      </c>
      <c r="BE198" t="n">
        <v>0</v>
      </c>
      <c r="BF198" t="n">
        <v>0</v>
      </c>
      <c r="BG198" t="n">
        <v>0</v>
      </c>
      <c r="BH198" t="n">
        <v>0</v>
      </c>
      <c r="BI198" t="n">
        <v>0</v>
      </c>
      <c r="BJ198" t="n">
        <v>0</v>
      </c>
      <c r="BK198" t="n">
        <v>0</v>
      </c>
      <c r="BL198" t="n">
        <v>0</v>
      </c>
      <c r="BM198" t="n">
        <v>0</v>
      </c>
      <c r="BN198" t="n">
        <v>0</v>
      </c>
      <c r="BO198" t="n">
        <v>0</v>
      </c>
      <c r="BP198" t="n">
        <v>0</v>
      </c>
      <c r="BQ198" t="n">
        <v>0</v>
      </c>
      <c r="BR198" t="n">
        <v>0</v>
      </c>
      <c r="BS198" t="n">
        <v>0</v>
      </c>
      <c r="BT198" t="n">
        <v>0</v>
      </c>
      <c r="BU198" t="n">
        <v>0</v>
      </c>
      <c r="BV198" t="n">
        <v>0</v>
      </c>
      <c r="BW198" t="n">
        <v>0</v>
      </c>
      <c r="CV198" t="n">
        <v>0</v>
      </c>
      <c r="CW198" t="n">
        <v>0</v>
      </c>
      <c r="CX198">
        <f>ROUND(Y198*Source!I385,7)</f>
        <v/>
      </c>
      <c r="CY198">
        <f>AA198</f>
        <v/>
      </c>
      <c r="CZ198">
        <f>AE198</f>
        <v/>
      </c>
      <c r="DA198">
        <f>AI198</f>
        <v/>
      </c>
      <c r="DB198">
        <f>ROUND((ROUND(AT198*CZ198,2)*ROUND(5,7)),2)</f>
        <v/>
      </c>
      <c r="DC198">
        <f>ROUND((ROUND(AT198*AG198,2)*ROUND(5,7)),2)</f>
        <v/>
      </c>
      <c r="DD198" t="inlineStr"/>
      <c r="DE198" t="inlineStr"/>
      <c r="DF198">
        <f>ROUND(ROUND(AE198*AI198,0)*CX198,0)</f>
        <v/>
      </c>
      <c r="DG198">
        <f>ROUND(ROUND(AF198,0)*CX198,0)</f>
        <v/>
      </c>
      <c r="DH198">
        <f>ROUND(ROUND(AG198,0)*CX198,0)</f>
        <v/>
      </c>
      <c r="DI198">
        <f>ROUND(ROUND(AH198,0)*CX198,0)</f>
        <v/>
      </c>
      <c r="DJ198">
        <f>DF198</f>
        <v/>
      </c>
      <c r="DK198" t="n">
        <v>0</v>
      </c>
      <c r="DL198" t="inlineStr"/>
      <c r="DM198" t="n">
        <v>0</v>
      </c>
      <c r="DN198" t="inlineStr"/>
      <c r="DO198" t="n">
        <v>0</v>
      </c>
    </row>
    <row r="199">
      <c r="A199">
        <f>ROW(Source!A424)</f>
        <v/>
      </c>
      <c r="B199" t="n">
        <v>78869116</v>
      </c>
      <c r="C199" t="n">
        <v>78870243</v>
      </c>
      <c r="D199" t="n">
        <v>18408291</v>
      </c>
      <c r="E199" t="n">
        <v>1</v>
      </c>
      <c r="F199" t="n">
        <v>1</v>
      </c>
      <c r="G199" t="n">
        <v>1</v>
      </c>
      <c r="H199" t="n">
        <v>1</v>
      </c>
      <c r="I199" t="inlineStr">
        <is>
          <t>1-1025-90</t>
        </is>
      </c>
      <c r="J199" t="inlineStr"/>
      <c r="K199" t="inlineStr">
        <is>
          <t>Рабочий строитель среднего разряда 2,5</t>
        </is>
      </c>
      <c r="L199" t="n">
        <v>1369</v>
      </c>
      <c r="N199" t="n">
        <v>1013</v>
      </c>
      <c r="O199" t="inlineStr">
        <is>
          <t>чел.-ч</t>
        </is>
      </c>
      <c r="P199" t="inlineStr">
        <is>
          <t>чел.-ч</t>
        </is>
      </c>
      <c r="Q199" t="n">
        <v>1</v>
      </c>
      <c r="W199" t="n">
        <v>0</v>
      </c>
      <c r="X199" t="n">
        <v>1933892413</v>
      </c>
      <c r="Y199">
        <f>AT199</f>
        <v/>
      </c>
      <c r="AA199" t="n">
        <v>0</v>
      </c>
      <c r="AB199" t="n">
        <v>0</v>
      </c>
      <c r="AC199" t="n">
        <v>0</v>
      </c>
      <c r="AD199" t="n">
        <v>8.17</v>
      </c>
      <c r="AE199" t="n">
        <v>0</v>
      </c>
      <c r="AF199" t="n">
        <v>0</v>
      </c>
      <c r="AG199" t="n">
        <v>0</v>
      </c>
      <c r="AH199" t="n">
        <v>8.17</v>
      </c>
      <c r="AI199" t="n">
        <v>1</v>
      </c>
      <c r="AJ199" t="n">
        <v>1</v>
      </c>
      <c r="AK199" t="n">
        <v>1</v>
      </c>
      <c r="AL199" t="n">
        <v>1</v>
      </c>
      <c r="AM199" t="n">
        <v>-2</v>
      </c>
      <c r="AN199" t="n">
        <v>0</v>
      </c>
      <c r="AO199" t="n">
        <v>1</v>
      </c>
      <c r="AP199" t="n">
        <v>1</v>
      </c>
      <c r="AQ199" t="n">
        <v>0</v>
      </c>
      <c r="AR199" t="n">
        <v>0</v>
      </c>
      <c r="AS199" t="inlineStr"/>
      <c r="AT199" t="n">
        <v>32.2</v>
      </c>
      <c r="AU199" t="inlineStr"/>
      <c r="AV199" t="n">
        <v>1</v>
      </c>
      <c r="AW199" t="n">
        <v>2</v>
      </c>
      <c r="AX199" t="n">
        <v>78870249</v>
      </c>
      <c r="AY199" t="n">
        <v>1</v>
      </c>
      <c r="AZ199" t="n">
        <v>0</v>
      </c>
      <c r="BA199" t="n">
        <v>185</v>
      </c>
      <c r="BB199" t="n">
        <v>0</v>
      </c>
      <c r="BC199" t="n">
        <v>0</v>
      </c>
      <c r="BD199" t="n">
        <v>0</v>
      </c>
      <c r="BE199" t="n">
        <v>0</v>
      </c>
      <c r="BF199" t="n">
        <v>0</v>
      </c>
      <c r="BG199" t="n">
        <v>0</v>
      </c>
      <c r="BH199" t="n">
        <v>0</v>
      </c>
      <c r="BI199" t="n">
        <v>0</v>
      </c>
      <c r="BJ199" t="n">
        <v>0</v>
      </c>
      <c r="BK199" t="n">
        <v>0</v>
      </c>
      <c r="BL199" t="n">
        <v>0</v>
      </c>
      <c r="BM199" t="n">
        <v>0</v>
      </c>
      <c r="BN199" t="n">
        <v>0</v>
      </c>
      <c r="BO199" t="n">
        <v>0</v>
      </c>
      <c r="BP199" t="n">
        <v>0</v>
      </c>
      <c r="BQ199" t="n">
        <v>0</v>
      </c>
      <c r="BR199" t="n">
        <v>0</v>
      </c>
      <c r="BS199" t="n">
        <v>0</v>
      </c>
      <c r="BT199" t="n">
        <v>0</v>
      </c>
      <c r="BU199" t="n">
        <v>0</v>
      </c>
      <c r="BV199" t="n">
        <v>0</v>
      </c>
      <c r="BW199" t="n">
        <v>0</v>
      </c>
      <c r="CU199">
        <f>ROUND(AT199*Source!I424*AH199*AL199,0)</f>
        <v/>
      </c>
      <c r="CV199">
        <f>ROUND(Y199*Source!I424,7)</f>
        <v/>
      </c>
      <c r="CW199" t="n">
        <v>0</v>
      </c>
      <c r="CX199">
        <f>ROUND(Y199*Source!I424,7)</f>
        <v/>
      </c>
      <c r="CY199">
        <f>AD199</f>
        <v/>
      </c>
      <c r="CZ199">
        <f>AH199</f>
        <v/>
      </c>
      <c r="DA199">
        <f>AL199</f>
        <v/>
      </c>
      <c r="DB199">
        <f>ROUND(ROUND(AT199*CZ199,2),2)</f>
        <v/>
      </c>
      <c r="DC199">
        <f>ROUND(ROUND(AT199*AG199,2),2)</f>
        <v/>
      </c>
      <c r="DD199" t="inlineStr"/>
      <c r="DE199" t="inlineStr"/>
      <c r="DF199">
        <f>ROUND(ROUND(AE199,0)*CX199,0)</f>
        <v/>
      </c>
      <c r="DG199">
        <f>ROUND(ROUND(AF199,0)*CX199,0)</f>
        <v/>
      </c>
      <c r="DH199">
        <f>ROUND(ROUND(AG199,0)*CX199,0)</f>
        <v/>
      </c>
      <c r="DI199">
        <f>ROUND(ROUND(AH199,0)*CX199,0)</f>
        <v/>
      </c>
      <c r="DJ199">
        <f>DI199</f>
        <v/>
      </c>
      <c r="DK199" t="n">
        <v>0</v>
      </c>
      <c r="DL199" t="inlineStr"/>
      <c r="DM199" t="n">
        <v>0</v>
      </c>
      <c r="DN199" t="inlineStr"/>
      <c r="DO199" t="n">
        <v>0</v>
      </c>
    </row>
    <row r="200">
      <c r="A200">
        <f>ROW(Source!A424)</f>
        <v/>
      </c>
      <c r="B200" t="n">
        <v>78869116</v>
      </c>
      <c r="C200" t="n">
        <v>78870243</v>
      </c>
      <c r="D200" t="n">
        <v>29174913</v>
      </c>
      <c r="E200" t="n">
        <v>1</v>
      </c>
      <c r="F200" t="n">
        <v>1</v>
      </c>
      <c r="G200" t="n">
        <v>1</v>
      </c>
      <c r="H200" t="n">
        <v>2</v>
      </c>
      <c r="I200" t="inlineStr">
        <is>
          <t>400001</t>
        </is>
      </c>
      <c r="J200" t="inlineStr">
        <is>
          <t>ТСЭМ Московской обл., 400001, приказ Минстроя России №675/пр от 28.02.2017 № 264/пр</t>
        </is>
      </c>
      <c r="K200" t="inlineStr">
        <is>
          <t>Автомобили бортовые, грузоподъемность до 5 т</t>
        </is>
      </c>
      <c r="L200" t="n">
        <v>1368</v>
      </c>
      <c r="N200" t="n">
        <v>1011</v>
      </c>
      <c r="O200" t="inlineStr">
        <is>
          <t>маш.-ч</t>
        </is>
      </c>
      <c r="P200" t="inlineStr">
        <is>
          <t>маш.-ч</t>
        </is>
      </c>
      <c r="Q200" t="n">
        <v>1</v>
      </c>
      <c r="W200" t="n">
        <v>0</v>
      </c>
      <c r="X200" t="n">
        <v>1230759911</v>
      </c>
      <c r="Y200">
        <f>AT200</f>
        <v/>
      </c>
      <c r="AA200" t="n">
        <v>0</v>
      </c>
      <c r="AB200" t="n">
        <v>2177.51</v>
      </c>
      <c r="AC200" t="n">
        <v>606.1</v>
      </c>
      <c r="AD200" t="n">
        <v>0</v>
      </c>
      <c r="AE200" t="n">
        <v>0</v>
      </c>
      <c r="AF200" t="n">
        <v>87.17</v>
      </c>
      <c r="AG200" t="n">
        <v>11.6</v>
      </c>
      <c r="AH200" t="n">
        <v>0</v>
      </c>
      <c r="AI200" t="n">
        <v>1</v>
      </c>
      <c r="AJ200" t="n">
        <v>24.98</v>
      </c>
      <c r="AK200" t="n">
        <v>52.25</v>
      </c>
      <c r="AL200" t="n">
        <v>1</v>
      </c>
      <c r="AM200" t="n">
        <v>2</v>
      </c>
      <c r="AN200" t="n">
        <v>0</v>
      </c>
      <c r="AO200" t="n">
        <v>1</v>
      </c>
      <c r="AP200" t="n">
        <v>1</v>
      </c>
      <c r="AQ200" t="n">
        <v>0</v>
      </c>
      <c r="AR200" t="n">
        <v>0</v>
      </c>
      <c r="AS200" t="inlineStr"/>
      <c r="AT200" t="n">
        <v>0.01</v>
      </c>
      <c r="AU200" t="inlineStr"/>
      <c r="AV200" t="n">
        <v>0</v>
      </c>
      <c r="AW200" t="n">
        <v>2</v>
      </c>
      <c r="AX200" t="n">
        <v>78870250</v>
      </c>
      <c r="AY200" t="n">
        <v>1</v>
      </c>
      <c r="AZ200" t="n">
        <v>0</v>
      </c>
      <c r="BA200" t="n">
        <v>186</v>
      </c>
      <c r="BB200" t="n">
        <v>0</v>
      </c>
      <c r="BC200" t="n">
        <v>0</v>
      </c>
      <c r="BD200" t="n">
        <v>0</v>
      </c>
      <c r="BE200" t="n">
        <v>0</v>
      </c>
      <c r="BF200" t="n">
        <v>0</v>
      </c>
      <c r="BG200" t="n">
        <v>0</v>
      </c>
      <c r="BH200" t="n">
        <v>0</v>
      </c>
      <c r="BI200" t="n">
        <v>0</v>
      </c>
      <c r="BJ200" t="n">
        <v>0</v>
      </c>
      <c r="BK200" t="n">
        <v>0</v>
      </c>
      <c r="BL200" t="n">
        <v>0</v>
      </c>
      <c r="BM200" t="n">
        <v>0</v>
      </c>
      <c r="BN200" t="n">
        <v>0</v>
      </c>
      <c r="BO200" t="n">
        <v>0</v>
      </c>
      <c r="BP200" t="n">
        <v>0</v>
      </c>
      <c r="BQ200" t="n">
        <v>0</v>
      </c>
      <c r="BR200" t="n">
        <v>0</v>
      </c>
      <c r="BS200" t="n">
        <v>0</v>
      </c>
      <c r="BT200" t="n">
        <v>0</v>
      </c>
      <c r="BU200" t="n">
        <v>0</v>
      </c>
      <c r="BV200" t="n">
        <v>0</v>
      </c>
      <c r="BW200" t="n">
        <v>0</v>
      </c>
      <c r="CV200" t="n">
        <v>0</v>
      </c>
      <c r="CW200">
        <f>ROUND(Y200*Source!I424*DO200,7)</f>
        <v/>
      </c>
      <c r="CX200">
        <f>ROUND(Y200*Source!I424,7)</f>
        <v/>
      </c>
      <c r="CY200">
        <f>AB200</f>
        <v/>
      </c>
      <c r="CZ200">
        <f>AF200</f>
        <v/>
      </c>
      <c r="DA200">
        <f>AJ200</f>
        <v/>
      </c>
      <c r="DB200">
        <f>ROUND(ROUND(AT200*CZ200,2),2)</f>
        <v/>
      </c>
      <c r="DC200">
        <f>ROUND(ROUND(AT200*AG200,2),2)</f>
        <v/>
      </c>
      <c r="DD200" t="inlineStr"/>
      <c r="DE200" t="inlineStr"/>
      <c r="DF200">
        <f>ROUND(ROUND(AE200,0)*CX200,0)</f>
        <v/>
      </c>
      <c r="DG200">
        <f>ROUND(ROUND(AF200*AJ200,0)*CX200,0)</f>
        <v/>
      </c>
      <c r="DH200">
        <f>ROUND(ROUND(AG200*AK200,0)*CX200,0)</f>
        <v/>
      </c>
      <c r="DI200">
        <f>ROUND(ROUND(AH200,0)*CX200,0)</f>
        <v/>
      </c>
      <c r="DJ200">
        <f>DG200</f>
        <v/>
      </c>
      <c r="DK200" t="n">
        <v>0</v>
      </c>
      <c r="DL200" t="inlineStr"/>
      <c r="DM200" t="n">
        <v>0</v>
      </c>
      <c r="DN200" t="inlineStr"/>
      <c r="DO200" t="n">
        <v>0</v>
      </c>
    </row>
    <row r="201">
      <c r="A201">
        <f>ROW(Source!A424)</f>
        <v/>
      </c>
      <c r="B201" t="n">
        <v>78869116</v>
      </c>
      <c r="C201" t="n">
        <v>78870243</v>
      </c>
      <c r="D201" t="n">
        <v>29110139</v>
      </c>
      <c r="E201" t="n">
        <v>1</v>
      </c>
      <c r="F201" t="n">
        <v>1</v>
      </c>
      <c r="G201" t="n">
        <v>1</v>
      </c>
      <c r="H201" t="n">
        <v>3</v>
      </c>
      <c r="I201" t="inlineStr">
        <is>
          <t>101-1703</t>
        </is>
      </c>
      <c r="J201" t="inlineStr">
        <is>
          <t>ТССЦ Московской обл., 101-1703, приказ Минстроя России №675/пр от 28.02.2017 № 254/пр</t>
        </is>
      </c>
      <c r="K201" t="inlineStr">
        <is>
          <t>Прокладки резиновые (пластина техническая прессованная)</t>
        </is>
      </c>
      <c r="L201" t="n">
        <v>1346</v>
      </c>
      <c r="N201" t="n">
        <v>1009</v>
      </c>
      <c r="O201" t="inlineStr">
        <is>
          <t>кг</t>
        </is>
      </c>
      <c r="P201" t="inlineStr">
        <is>
          <t>кг</t>
        </is>
      </c>
      <c r="Q201" t="n">
        <v>1</v>
      </c>
      <c r="W201" t="n">
        <v>0</v>
      </c>
      <c r="X201" t="n">
        <v>-1947909329</v>
      </c>
      <c r="Y201">
        <f>AT201</f>
        <v/>
      </c>
      <c r="AA201" t="n">
        <v>341.04</v>
      </c>
      <c r="AB201" t="n">
        <v>0</v>
      </c>
      <c r="AC201" t="n">
        <v>0</v>
      </c>
      <c r="AD201" t="n">
        <v>0</v>
      </c>
      <c r="AE201" t="n">
        <v>23.09</v>
      </c>
      <c r="AF201" t="n">
        <v>0</v>
      </c>
      <c r="AG201" t="n">
        <v>0</v>
      </c>
      <c r="AH201" t="n">
        <v>0</v>
      </c>
      <c r="AI201" t="n">
        <v>14.77</v>
      </c>
      <c r="AJ201" t="n">
        <v>1</v>
      </c>
      <c r="AK201" t="n">
        <v>1</v>
      </c>
      <c r="AL201" t="n">
        <v>1</v>
      </c>
      <c r="AM201" t="n">
        <v>2</v>
      </c>
      <c r="AN201" t="n">
        <v>0</v>
      </c>
      <c r="AO201" t="n">
        <v>1</v>
      </c>
      <c r="AP201" t="n">
        <v>1</v>
      </c>
      <c r="AQ201" t="n">
        <v>0</v>
      </c>
      <c r="AR201" t="n">
        <v>0</v>
      </c>
      <c r="AS201" t="inlineStr"/>
      <c r="AT201" t="n">
        <v>2</v>
      </c>
      <c r="AU201" t="inlineStr"/>
      <c r="AV201" t="n">
        <v>0</v>
      </c>
      <c r="AW201" t="n">
        <v>2</v>
      </c>
      <c r="AX201" t="n">
        <v>78870251</v>
      </c>
      <c r="AY201" t="n">
        <v>1</v>
      </c>
      <c r="AZ201" t="n">
        <v>0</v>
      </c>
      <c r="BA201" t="n">
        <v>187</v>
      </c>
      <c r="BB201" t="n">
        <v>0</v>
      </c>
      <c r="BC201" t="n">
        <v>0</v>
      </c>
      <c r="BD201" t="n">
        <v>0</v>
      </c>
      <c r="BE201" t="n">
        <v>0</v>
      </c>
      <c r="BF201" t="n">
        <v>0</v>
      </c>
      <c r="BG201" t="n">
        <v>0</v>
      </c>
      <c r="BH201" t="n">
        <v>0</v>
      </c>
      <c r="BI201" t="n">
        <v>0</v>
      </c>
      <c r="BJ201" t="n">
        <v>0</v>
      </c>
      <c r="BK201" t="n">
        <v>0</v>
      </c>
      <c r="BL201" t="n">
        <v>0</v>
      </c>
      <c r="BM201" t="n">
        <v>0</v>
      </c>
      <c r="BN201" t="n">
        <v>0</v>
      </c>
      <c r="BO201" t="n">
        <v>0</v>
      </c>
      <c r="BP201" t="n">
        <v>0</v>
      </c>
      <c r="BQ201" t="n">
        <v>0</v>
      </c>
      <c r="BR201" t="n">
        <v>0</v>
      </c>
      <c r="BS201" t="n">
        <v>0</v>
      </c>
      <c r="BT201" t="n">
        <v>0</v>
      </c>
      <c r="BU201" t="n">
        <v>0</v>
      </c>
      <c r="BV201" t="n">
        <v>0</v>
      </c>
      <c r="BW201" t="n">
        <v>0</v>
      </c>
      <c r="CV201" t="n">
        <v>0</v>
      </c>
      <c r="CW201" t="n">
        <v>0</v>
      </c>
      <c r="CX201">
        <f>ROUND(Y201*Source!I424,7)</f>
        <v/>
      </c>
      <c r="CY201">
        <f>AA201</f>
        <v/>
      </c>
      <c r="CZ201">
        <f>AE201</f>
        <v/>
      </c>
      <c r="DA201">
        <f>AI201</f>
        <v/>
      </c>
      <c r="DB201">
        <f>ROUND(ROUND(AT201*CZ201,2),2)</f>
        <v/>
      </c>
      <c r="DC201">
        <f>ROUND(ROUND(AT201*AG201,2),2)</f>
        <v/>
      </c>
      <c r="DD201" t="inlineStr"/>
      <c r="DE201" t="inlineStr"/>
      <c r="DF201">
        <f>ROUND(ROUND(AE201*AI201,0)*CX201,0)</f>
        <v/>
      </c>
      <c r="DG201">
        <f>ROUND(ROUND(AF201,0)*CX201,0)</f>
        <v/>
      </c>
      <c r="DH201">
        <f>ROUND(ROUND(AG201,0)*CX201,0)</f>
        <v/>
      </c>
      <c r="DI201">
        <f>ROUND(ROUND(AH201,0)*CX201,0)</f>
        <v/>
      </c>
      <c r="DJ201">
        <f>DF201</f>
        <v/>
      </c>
      <c r="DK201" t="n">
        <v>0</v>
      </c>
      <c r="DL201" t="inlineStr"/>
      <c r="DM201" t="n">
        <v>0</v>
      </c>
      <c r="DN201" t="inlineStr"/>
      <c r="DO201" t="n">
        <v>0</v>
      </c>
    </row>
    <row r="202">
      <c r="A202">
        <f>ROW(Source!A424)</f>
        <v/>
      </c>
      <c r="B202" t="n">
        <v>78869116</v>
      </c>
      <c r="C202" t="n">
        <v>78870243</v>
      </c>
      <c r="D202" t="n">
        <v>29114240</v>
      </c>
      <c r="E202" t="n">
        <v>1</v>
      </c>
      <c r="F202" t="n">
        <v>1</v>
      </c>
      <c r="G202" t="n">
        <v>1</v>
      </c>
      <c r="H202" t="n">
        <v>3</v>
      </c>
      <c r="I202" t="inlineStr">
        <is>
          <t>101-2576</t>
        </is>
      </c>
      <c r="J202" t="inlineStr">
        <is>
          <t>ТССЦ Московской обл., 101-2576, приказ Минстроя России №675/пр от 28.02.2017 № 254/пр</t>
        </is>
      </c>
      <c r="K202" t="inlineStr">
        <is>
          <t>Болты с гайками и шайбами для санитарно-технических работ диаметром 16 мм</t>
        </is>
      </c>
      <c r="L202" t="n">
        <v>1348</v>
      </c>
      <c r="N202" t="n">
        <v>1009</v>
      </c>
      <c r="O202" t="inlineStr">
        <is>
          <t>т</t>
        </is>
      </c>
      <c r="P202" t="inlineStr">
        <is>
          <t>т</t>
        </is>
      </c>
      <c r="Q202" t="n">
        <v>1000</v>
      </c>
      <c r="W202" t="n">
        <v>0</v>
      </c>
      <c r="X202" t="n">
        <v>-1701539228</v>
      </c>
      <c r="Y202">
        <f>AT202</f>
        <v/>
      </c>
      <c r="AA202" t="n">
        <v>145037.4</v>
      </c>
      <c r="AB202" t="n">
        <v>0</v>
      </c>
      <c r="AC202" t="n">
        <v>0</v>
      </c>
      <c r="AD202" t="n">
        <v>0</v>
      </c>
      <c r="AE202" t="n">
        <v>14830</v>
      </c>
      <c r="AF202" t="n">
        <v>0</v>
      </c>
      <c r="AG202" t="n">
        <v>0</v>
      </c>
      <c r="AH202" t="n">
        <v>0</v>
      </c>
      <c r="AI202" t="n">
        <v>9.779999999999999</v>
      </c>
      <c r="AJ202" t="n">
        <v>1</v>
      </c>
      <c r="AK202" t="n">
        <v>1</v>
      </c>
      <c r="AL202" t="n">
        <v>1</v>
      </c>
      <c r="AM202" t="n">
        <v>2</v>
      </c>
      <c r="AN202" t="n">
        <v>0</v>
      </c>
      <c r="AO202" t="n">
        <v>1</v>
      </c>
      <c r="AP202" t="n">
        <v>1</v>
      </c>
      <c r="AQ202" t="n">
        <v>0</v>
      </c>
      <c r="AR202" t="n">
        <v>0</v>
      </c>
      <c r="AS202" t="inlineStr"/>
      <c r="AT202" t="n">
        <v>0.005</v>
      </c>
      <c r="AU202" t="inlineStr"/>
      <c r="AV202" t="n">
        <v>0</v>
      </c>
      <c r="AW202" t="n">
        <v>2</v>
      </c>
      <c r="AX202" t="n">
        <v>78870252</v>
      </c>
      <c r="AY202" t="n">
        <v>1</v>
      </c>
      <c r="AZ202" t="n">
        <v>0</v>
      </c>
      <c r="BA202" t="n">
        <v>188</v>
      </c>
      <c r="BB202" t="n">
        <v>0</v>
      </c>
      <c r="BC202" t="n">
        <v>0</v>
      </c>
      <c r="BD202" t="n">
        <v>0</v>
      </c>
      <c r="BE202" t="n">
        <v>0</v>
      </c>
      <c r="BF202" t="n">
        <v>0</v>
      </c>
      <c r="BG202" t="n">
        <v>0</v>
      </c>
      <c r="BH202" t="n">
        <v>0</v>
      </c>
      <c r="BI202" t="n">
        <v>0</v>
      </c>
      <c r="BJ202" t="n">
        <v>0</v>
      </c>
      <c r="BK202" t="n">
        <v>0</v>
      </c>
      <c r="BL202" t="n">
        <v>0</v>
      </c>
      <c r="BM202" t="n">
        <v>0</v>
      </c>
      <c r="BN202" t="n">
        <v>0</v>
      </c>
      <c r="BO202" t="n">
        <v>0</v>
      </c>
      <c r="BP202" t="n">
        <v>0</v>
      </c>
      <c r="BQ202" t="n">
        <v>0</v>
      </c>
      <c r="BR202" t="n">
        <v>0</v>
      </c>
      <c r="BS202" t="n">
        <v>0</v>
      </c>
      <c r="BT202" t="n">
        <v>0</v>
      </c>
      <c r="BU202" t="n">
        <v>0</v>
      </c>
      <c r="BV202" t="n">
        <v>0</v>
      </c>
      <c r="BW202" t="n">
        <v>0</v>
      </c>
      <c r="CV202" t="n">
        <v>0</v>
      </c>
      <c r="CW202" t="n">
        <v>0</v>
      </c>
      <c r="CX202">
        <f>ROUND(Y202*Source!I424,7)</f>
        <v/>
      </c>
      <c r="CY202">
        <f>AA202</f>
        <v/>
      </c>
      <c r="CZ202">
        <f>AE202</f>
        <v/>
      </c>
      <c r="DA202">
        <f>AI202</f>
        <v/>
      </c>
      <c r="DB202">
        <f>ROUND(ROUND(AT202*CZ202,2),2)</f>
        <v/>
      </c>
      <c r="DC202">
        <f>ROUND(ROUND(AT202*AG202,2),2)</f>
        <v/>
      </c>
      <c r="DD202" t="inlineStr"/>
      <c r="DE202" t="inlineStr"/>
      <c r="DF202">
        <f>ROUND(ROUND(AE202*AI202,0)*CX202,0)</f>
        <v/>
      </c>
      <c r="DG202">
        <f>ROUND(ROUND(AF202,0)*CX202,0)</f>
        <v/>
      </c>
      <c r="DH202">
        <f>ROUND(ROUND(AG202,0)*CX202,0)</f>
        <v/>
      </c>
      <c r="DI202">
        <f>ROUND(ROUND(AH202,0)*CX202,0)</f>
        <v/>
      </c>
      <c r="DJ202">
        <f>DF202</f>
        <v/>
      </c>
      <c r="DK202" t="n">
        <v>0</v>
      </c>
      <c r="DL202" t="inlineStr"/>
      <c r="DM202" t="n">
        <v>0</v>
      </c>
      <c r="DN202" t="inlineStr"/>
      <c r="DO202" t="n">
        <v>0</v>
      </c>
    </row>
    <row r="203">
      <c r="A203">
        <f>ROW(Source!A424)</f>
        <v/>
      </c>
      <c r="B203" t="n">
        <v>78869116</v>
      </c>
      <c r="C203" t="n">
        <v>78870243</v>
      </c>
      <c r="D203" t="n">
        <v>29150040</v>
      </c>
      <c r="E203" t="n">
        <v>1</v>
      </c>
      <c r="F203" t="n">
        <v>1</v>
      </c>
      <c r="G203" t="n">
        <v>1</v>
      </c>
      <c r="H203" t="n">
        <v>3</v>
      </c>
      <c r="I203" t="inlineStr">
        <is>
          <t>411-0001</t>
        </is>
      </c>
      <c r="J203" t="inlineStr">
        <is>
          <t>ТССЦ Московской обл., 411-0001, приказ Минстроя России №675/пр от 28.02.2017 № 257/пр</t>
        </is>
      </c>
      <c r="K203" t="inlineStr">
        <is>
          <t>Вода</t>
        </is>
      </c>
      <c r="L203" t="n">
        <v>1339</v>
      </c>
      <c r="N203" t="n">
        <v>1007</v>
      </c>
      <c r="O203" t="inlineStr">
        <is>
          <t>м3</t>
        </is>
      </c>
      <c r="P203" t="inlineStr">
        <is>
          <t>м3</t>
        </is>
      </c>
      <c r="Q203" t="n">
        <v>1</v>
      </c>
      <c r="W203" t="n">
        <v>0</v>
      </c>
      <c r="X203" t="n">
        <v>619799737</v>
      </c>
      <c r="Y203">
        <f>AT203</f>
        <v/>
      </c>
      <c r="AA203" t="n">
        <v>31.28</v>
      </c>
      <c r="AB203" t="n">
        <v>0</v>
      </c>
      <c r="AC203" t="n">
        <v>0</v>
      </c>
      <c r="AD203" t="n">
        <v>0</v>
      </c>
      <c r="AE203" t="n">
        <v>2.44</v>
      </c>
      <c r="AF203" t="n">
        <v>0</v>
      </c>
      <c r="AG203" t="n">
        <v>0</v>
      </c>
      <c r="AH203" t="n">
        <v>0</v>
      </c>
      <c r="AI203" t="n">
        <v>12.82</v>
      </c>
      <c r="AJ203" t="n">
        <v>1</v>
      </c>
      <c r="AK203" t="n">
        <v>1</v>
      </c>
      <c r="AL203" t="n">
        <v>1</v>
      </c>
      <c r="AM203" t="n">
        <v>2</v>
      </c>
      <c r="AN203" t="n">
        <v>0</v>
      </c>
      <c r="AO203" t="n">
        <v>1</v>
      </c>
      <c r="AP203" t="n">
        <v>1</v>
      </c>
      <c r="AQ203" t="n">
        <v>0</v>
      </c>
      <c r="AR203" t="n">
        <v>0</v>
      </c>
      <c r="AS203" t="inlineStr"/>
      <c r="AT203" t="n">
        <v>7.8</v>
      </c>
      <c r="AU203" t="inlineStr"/>
      <c r="AV203" t="n">
        <v>0</v>
      </c>
      <c r="AW203" t="n">
        <v>2</v>
      </c>
      <c r="AX203" t="n">
        <v>78870253</v>
      </c>
      <c r="AY203" t="n">
        <v>1</v>
      </c>
      <c r="AZ203" t="n">
        <v>0</v>
      </c>
      <c r="BA203" t="n">
        <v>189</v>
      </c>
      <c r="BB203" t="n">
        <v>0</v>
      </c>
      <c r="BC203" t="n">
        <v>0</v>
      </c>
      <c r="BD203" t="n">
        <v>0</v>
      </c>
      <c r="BE203" t="n">
        <v>0</v>
      </c>
      <c r="BF203" t="n">
        <v>0</v>
      </c>
      <c r="BG203" t="n">
        <v>0</v>
      </c>
      <c r="BH203" t="n">
        <v>0</v>
      </c>
      <c r="BI203" t="n">
        <v>0</v>
      </c>
      <c r="BJ203" t="n">
        <v>0</v>
      </c>
      <c r="BK203" t="n">
        <v>0</v>
      </c>
      <c r="BL203" t="n">
        <v>0</v>
      </c>
      <c r="BM203" t="n">
        <v>0</v>
      </c>
      <c r="BN203" t="n">
        <v>0</v>
      </c>
      <c r="BO203" t="n">
        <v>0</v>
      </c>
      <c r="BP203" t="n">
        <v>0</v>
      </c>
      <c r="BQ203" t="n">
        <v>0</v>
      </c>
      <c r="BR203" t="n">
        <v>0</v>
      </c>
      <c r="BS203" t="n">
        <v>0</v>
      </c>
      <c r="BT203" t="n">
        <v>0</v>
      </c>
      <c r="BU203" t="n">
        <v>0</v>
      </c>
      <c r="BV203" t="n">
        <v>0</v>
      </c>
      <c r="BW203" t="n">
        <v>0</v>
      </c>
      <c r="CV203" t="n">
        <v>0</v>
      </c>
      <c r="CW203" t="n">
        <v>0</v>
      </c>
      <c r="CX203">
        <f>ROUND(Y203*Source!I424,7)</f>
        <v/>
      </c>
      <c r="CY203">
        <f>AA203</f>
        <v/>
      </c>
      <c r="CZ203">
        <f>AE203</f>
        <v/>
      </c>
      <c r="DA203">
        <f>AI203</f>
        <v/>
      </c>
      <c r="DB203">
        <f>ROUND(ROUND(AT203*CZ203,2),2)</f>
        <v/>
      </c>
      <c r="DC203">
        <f>ROUND(ROUND(AT203*AG203,2),2)</f>
        <v/>
      </c>
      <c r="DD203" t="inlineStr"/>
      <c r="DE203" t="inlineStr"/>
      <c r="DF203">
        <f>ROUND(ROUND(AE203*AI203,0)*CX203,0)</f>
        <v/>
      </c>
      <c r="DG203">
        <f>ROUND(ROUND(AF203,0)*CX203,0)</f>
        <v/>
      </c>
      <c r="DH203">
        <f>ROUND(ROUND(AG203,0)*CX203,0)</f>
        <v/>
      </c>
      <c r="DI203">
        <f>ROUND(ROUND(AH203,0)*CX203,0)</f>
        <v/>
      </c>
      <c r="DJ203">
        <f>DF203</f>
        <v/>
      </c>
      <c r="DK203" t="n">
        <v>0</v>
      </c>
      <c r="DL203" t="inlineStr"/>
      <c r="DM203" t="n">
        <v>0</v>
      </c>
      <c r="DN203" t="inlineStr"/>
      <c r="DO203" t="n">
        <v>0</v>
      </c>
    </row>
    <row r="204">
      <c r="A204">
        <f>ROW(Source!A425)</f>
        <v/>
      </c>
      <c r="B204" t="n">
        <v>78869116</v>
      </c>
      <c r="C204" t="n">
        <v>78870254</v>
      </c>
      <c r="D204" t="n">
        <v>18407150</v>
      </c>
      <c r="E204" t="n">
        <v>1</v>
      </c>
      <c r="F204" t="n">
        <v>1</v>
      </c>
      <c r="G204" t="n">
        <v>1</v>
      </c>
      <c r="H204" t="n">
        <v>1</v>
      </c>
      <c r="I204" t="inlineStr">
        <is>
          <t>1-1030-90</t>
        </is>
      </c>
      <c r="J204" t="inlineStr"/>
      <c r="K204" t="inlineStr">
        <is>
          <t>Рабочий строитель среднего разряда 3</t>
        </is>
      </c>
      <c r="L204" t="n">
        <v>1369</v>
      </c>
      <c r="N204" t="n">
        <v>1013</v>
      </c>
      <c r="O204" t="inlineStr">
        <is>
          <t>чел.-ч</t>
        </is>
      </c>
      <c r="P204" t="inlineStr">
        <is>
          <t>чел.-ч</t>
        </is>
      </c>
      <c r="Q204" t="n">
        <v>1</v>
      </c>
      <c r="W204" t="n">
        <v>0</v>
      </c>
      <c r="X204" t="n">
        <v>-931037793</v>
      </c>
      <c r="Y204">
        <f>AT204</f>
        <v/>
      </c>
      <c r="AA204" t="n">
        <v>0</v>
      </c>
      <c r="AB204" t="n">
        <v>0</v>
      </c>
      <c r="AC204" t="n">
        <v>0</v>
      </c>
      <c r="AD204" t="n">
        <v>8.529999999999999</v>
      </c>
      <c r="AE204" t="n">
        <v>0</v>
      </c>
      <c r="AF204" t="n">
        <v>0</v>
      </c>
      <c r="AG204" t="n">
        <v>0</v>
      </c>
      <c r="AH204" t="n">
        <v>8.529999999999999</v>
      </c>
      <c r="AI204" t="n">
        <v>1</v>
      </c>
      <c r="AJ204" t="n">
        <v>1</v>
      </c>
      <c r="AK204" t="n">
        <v>1</v>
      </c>
      <c r="AL204" t="n">
        <v>1</v>
      </c>
      <c r="AM204" t="n">
        <v>-2</v>
      </c>
      <c r="AN204" t="n">
        <v>0</v>
      </c>
      <c r="AO204" t="n">
        <v>1</v>
      </c>
      <c r="AP204" t="n">
        <v>0</v>
      </c>
      <c r="AQ204" t="n">
        <v>0</v>
      </c>
      <c r="AR204" t="n">
        <v>0</v>
      </c>
      <c r="AS204" t="inlineStr"/>
      <c r="AT204" t="n">
        <v>13.9</v>
      </c>
      <c r="AU204" t="inlineStr"/>
      <c r="AV204" t="n">
        <v>1</v>
      </c>
      <c r="AW204" t="n">
        <v>2</v>
      </c>
      <c r="AX204" t="n">
        <v>78870258</v>
      </c>
      <c r="AY204" t="n">
        <v>1</v>
      </c>
      <c r="AZ204" t="n">
        <v>0</v>
      </c>
      <c r="BA204" t="n">
        <v>190</v>
      </c>
      <c r="BB204" t="n">
        <v>0</v>
      </c>
      <c r="BC204" t="n">
        <v>0</v>
      </c>
      <c r="BD204" t="n">
        <v>0</v>
      </c>
      <c r="BE204" t="n">
        <v>0</v>
      </c>
      <c r="BF204" t="n">
        <v>0</v>
      </c>
      <c r="BG204" t="n">
        <v>0</v>
      </c>
      <c r="BH204" t="n">
        <v>0</v>
      </c>
      <c r="BI204" t="n">
        <v>0</v>
      </c>
      <c r="BJ204" t="n">
        <v>0</v>
      </c>
      <c r="BK204" t="n">
        <v>0</v>
      </c>
      <c r="BL204" t="n">
        <v>0</v>
      </c>
      <c r="BM204" t="n">
        <v>0</v>
      </c>
      <c r="BN204" t="n">
        <v>0</v>
      </c>
      <c r="BO204" t="n">
        <v>0</v>
      </c>
      <c r="BP204" t="n">
        <v>0</v>
      </c>
      <c r="BQ204" t="n">
        <v>0</v>
      </c>
      <c r="BR204" t="n">
        <v>0</v>
      </c>
      <c r="BS204" t="n">
        <v>0</v>
      </c>
      <c r="BT204" t="n">
        <v>0</v>
      </c>
      <c r="BU204" t="n">
        <v>0</v>
      </c>
      <c r="BV204" t="n">
        <v>0</v>
      </c>
      <c r="BW204" t="n">
        <v>0</v>
      </c>
      <c r="CU204">
        <f>ROUND(AT204*Source!I425*AH204*AL204,0)</f>
        <v/>
      </c>
      <c r="CV204">
        <f>ROUND(Y204*Source!I425,7)</f>
        <v/>
      </c>
      <c r="CW204" t="n">
        <v>0</v>
      </c>
      <c r="CX204">
        <f>ROUND(Y204*Source!I425,7)</f>
        <v/>
      </c>
      <c r="CY204">
        <f>AD204</f>
        <v/>
      </c>
      <c r="CZ204">
        <f>AH204</f>
        <v/>
      </c>
      <c r="DA204">
        <f>AL204</f>
        <v/>
      </c>
      <c r="DB204">
        <f>ROUND(ROUND(AT204*CZ204,2),2)</f>
        <v/>
      </c>
      <c r="DC204">
        <f>ROUND(ROUND(AT204*AG204,2),2)</f>
        <v/>
      </c>
      <c r="DD204" t="inlineStr"/>
      <c r="DE204" t="inlineStr"/>
      <c r="DF204">
        <f>ROUND(ROUND(AE204,0)*CX204,0)</f>
        <v/>
      </c>
      <c r="DG204">
        <f>ROUND(ROUND(AF204,0)*CX204,0)</f>
        <v/>
      </c>
      <c r="DH204">
        <f>ROUND(ROUND(AG204,0)*CX204,0)</f>
        <v/>
      </c>
      <c r="DI204">
        <f>ROUND(ROUND(AH204,0)*CX204,0)</f>
        <v/>
      </c>
      <c r="DJ204">
        <f>DI204</f>
        <v/>
      </c>
      <c r="DK204" t="n">
        <v>0</v>
      </c>
      <c r="DL204" t="inlineStr"/>
      <c r="DM204" t="n">
        <v>0</v>
      </c>
      <c r="DN204" t="inlineStr"/>
      <c r="DO204" t="n">
        <v>0</v>
      </c>
    </row>
    <row r="205">
      <c r="A205">
        <f>ROW(Source!A425)</f>
        <v/>
      </c>
      <c r="B205" t="n">
        <v>78869116</v>
      </c>
      <c r="C205" t="n">
        <v>78870254</v>
      </c>
      <c r="D205" t="n">
        <v>29169821</v>
      </c>
      <c r="E205" t="n">
        <v>1</v>
      </c>
      <c r="F205" t="n">
        <v>1</v>
      </c>
      <c r="G205" t="n">
        <v>1</v>
      </c>
      <c r="H205" t="n">
        <v>3</v>
      </c>
      <c r="I205" t="inlineStr">
        <is>
          <t>509-0696</t>
        </is>
      </c>
      <c r="J205" t="inlineStr">
        <is>
          <t>ТССЦ Московской обл., 509-0696, приказ Минстроя России №675/пр от 28.02.2017 № 258/пр</t>
        </is>
      </c>
      <c r="K205" t="inlineStr">
        <is>
          <t>Лампы люминесцентные ртутные низкого давления типа ЛБ, ЛД, ЛДЦ, ЛТВ, ЛБХ 20</t>
        </is>
      </c>
      <c r="L205" t="n">
        <v>1358</v>
      </c>
      <c r="N205" t="n">
        <v>1010</v>
      </c>
      <c r="O205" t="inlineStr">
        <is>
          <t>10 шт.</t>
        </is>
      </c>
      <c r="P205" t="inlineStr">
        <is>
          <t>10 шт.</t>
        </is>
      </c>
      <c r="Q205" t="n">
        <v>10</v>
      </c>
      <c r="W205" t="n">
        <v>0</v>
      </c>
      <c r="X205" t="n">
        <v>-1187244712</v>
      </c>
      <c r="Y205">
        <f>AT205</f>
        <v/>
      </c>
      <c r="AA205" t="n">
        <v>352.73</v>
      </c>
      <c r="AB205" t="n">
        <v>0</v>
      </c>
      <c r="AC205" t="n">
        <v>0</v>
      </c>
      <c r="AD205" t="n">
        <v>0</v>
      </c>
      <c r="AE205" t="n">
        <v>85.2</v>
      </c>
      <c r="AF205" t="n">
        <v>0</v>
      </c>
      <c r="AG205" t="n">
        <v>0</v>
      </c>
      <c r="AH205" t="n">
        <v>0</v>
      </c>
      <c r="AI205" t="n">
        <v>4.14</v>
      </c>
      <c r="AJ205" t="n">
        <v>1</v>
      </c>
      <c r="AK205" t="n">
        <v>1</v>
      </c>
      <c r="AL205" t="n">
        <v>1</v>
      </c>
      <c r="AM205" t="n">
        <v>2</v>
      </c>
      <c r="AN205" t="n">
        <v>0</v>
      </c>
      <c r="AO205" t="n">
        <v>1</v>
      </c>
      <c r="AP205" t="n">
        <v>0</v>
      </c>
      <c r="AQ205" t="n">
        <v>0</v>
      </c>
      <c r="AR205" t="n">
        <v>0</v>
      </c>
      <c r="AS205" t="inlineStr"/>
      <c r="AT205" t="n">
        <v>10</v>
      </c>
      <c r="AU205" t="inlineStr"/>
      <c r="AV205" t="n">
        <v>0</v>
      </c>
      <c r="AW205" t="n">
        <v>2</v>
      </c>
      <c r="AX205" t="n">
        <v>78870259</v>
      </c>
      <c r="AY205" t="n">
        <v>1</v>
      </c>
      <c r="AZ205" t="n">
        <v>0</v>
      </c>
      <c r="BA205" t="n">
        <v>191</v>
      </c>
      <c r="BB205" t="n">
        <v>0</v>
      </c>
      <c r="BC205" t="n">
        <v>0</v>
      </c>
      <c r="BD205" t="n">
        <v>0</v>
      </c>
      <c r="BE205" t="n">
        <v>0</v>
      </c>
      <c r="BF205" t="n">
        <v>0</v>
      </c>
      <c r="BG205" t="n">
        <v>0</v>
      </c>
      <c r="BH205" t="n">
        <v>0</v>
      </c>
      <c r="BI205" t="n">
        <v>0</v>
      </c>
      <c r="BJ205" t="n">
        <v>0</v>
      </c>
      <c r="BK205" t="n">
        <v>0</v>
      </c>
      <c r="BL205" t="n">
        <v>0</v>
      </c>
      <c r="BM205" t="n">
        <v>0</v>
      </c>
      <c r="BN205" t="n">
        <v>0</v>
      </c>
      <c r="BO205" t="n">
        <v>0</v>
      </c>
      <c r="BP205" t="n">
        <v>0</v>
      </c>
      <c r="BQ205" t="n">
        <v>0</v>
      </c>
      <c r="BR205" t="n">
        <v>0</v>
      </c>
      <c r="BS205" t="n">
        <v>0</v>
      </c>
      <c r="BT205" t="n">
        <v>0</v>
      </c>
      <c r="BU205" t="n">
        <v>0</v>
      </c>
      <c r="BV205" t="n">
        <v>0</v>
      </c>
      <c r="BW205" t="n">
        <v>0</v>
      </c>
      <c r="CV205" t="n">
        <v>0</v>
      </c>
      <c r="CW205" t="n">
        <v>0</v>
      </c>
      <c r="CX205">
        <f>ROUND(Y205*Source!I425,7)</f>
        <v/>
      </c>
      <c r="CY205">
        <f>AA205</f>
        <v/>
      </c>
      <c r="CZ205">
        <f>AE205</f>
        <v/>
      </c>
      <c r="DA205">
        <f>AI205</f>
        <v/>
      </c>
      <c r="DB205">
        <f>ROUND(ROUND(AT205*CZ205,2),2)</f>
        <v/>
      </c>
      <c r="DC205">
        <f>ROUND(ROUND(AT205*AG205,2),2)</f>
        <v/>
      </c>
      <c r="DD205" t="inlineStr"/>
      <c r="DE205" t="inlineStr"/>
      <c r="DF205">
        <f>ROUND(ROUND(AE205*AI205,0)*CX205,0)</f>
        <v/>
      </c>
      <c r="DG205">
        <f>ROUND(ROUND(AF205,0)*CX205,0)</f>
        <v/>
      </c>
      <c r="DH205">
        <f>ROUND(ROUND(AG205,0)*CX205,0)</f>
        <v/>
      </c>
      <c r="DI205">
        <f>ROUND(ROUND(AH205,0)*CX205,0)</f>
        <v/>
      </c>
      <c r="DJ205">
        <f>DF205</f>
        <v/>
      </c>
      <c r="DK205" t="n">
        <v>0</v>
      </c>
      <c r="DL205" t="inlineStr"/>
      <c r="DM205" t="n">
        <v>0</v>
      </c>
      <c r="DN205" t="inlineStr"/>
      <c r="DO205" t="n">
        <v>0</v>
      </c>
    </row>
    <row r="206">
      <c r="A206">
        <f>ROW(Source!A425)</f>
        <v/>
      </c>
      <c r="B206" t="n">
        <v>78869116</v>
      </c>
      <c r="C206" t="n">
        <v>78870254</v>
      </c>
      <c r="D206" t="n">
        <v>29169828</v>
      </c>
      <c r="E206" t="n">
        <v>1</v>
      </c>
      <c r="F206" t="n">
        <v>1</v>
      </c>
      <c r="G206" t="n">
        <v>1</v>
      </c>
      <c r="H206" t="n">
        <v>3</v>
      </c>
      <c r="I206" t="inlineStr">
        <is>
          <t>509-6744</t>
        </is>
      </c>
      <c r="J206" t="inlineStr">
        <is>
          <t>ТССЦ Московской обл., 509-6744, приказ Минстроя России №675/пр от 28.02.2017 № 258/пр</t>
        </is>
      </c>
      <c r="K206" t="inlineStr">
        <is>
          <t>Лампы люминесцентные компактные энергосберегающие с цоколем Е27 мощностью 55 Вт</t>
        </is>
      </c>
      <c r="L206" t="n">
        <v>1354</v>
      </c>
      <c r="N206" t="n">
        <v>1010</v>
      </c>
      <c r="O206" t="inlineStr">
        <is>
          <t>шт.</t>
        </is>
      </c>
      <c r="P206" t="inlineStr">
        <is>
          <t>шт.</t>
        </is>
      </c>
      <c r="Q206" t="n">
        <v>1</v>
      </c>
      <c r="W206" t="n">
        <v>0</v>
      </c>
      <c r="X206" t="n">
        <v>-228955380</v>
      </c>
      <c r="Y206">
        <f>AT206</f>
        <v/>
      </c>
      <c r="AA206" t="n">
        <v>237.77</v>
      </c>
      <c r="AB206" t="n">
        <v>0</v>
      </c>
      <c r="AC206" t="n">
        <v>0</v>
      </c>
      <c r="AD206" t="n">
        <v>0</v>
      </c>
      <c r="AE206" t="n">
        <v>140.69</v>
      </c>
      <c r="AF206" t="n">
        <v>0</v>
      </c>
      <c r="AG206" t="n">
        <v>0</v>
      </c>
      <c r="AH206" t="n">
        <v>0</v>
      </c>
      <c r="AI206" t="n">
        <v>1.69</v>
      </c>
      <c r="AJ206" t="n">
        <v>1</v>
      </c>
      <c r="AK206" t="n">
        <v>1</v>
      </c>
      <c r="AL206" t="n">
        <v>1</v>
      </c>
      <c r="AM206" t="n">
        <v>0</v>
      </c>
      <c r="AN206" t="n">
        <v>0</v>
      </c>
      <c r="AO206" t="n">
        <v>0</v>
      </c>
      <c r="AP206" t="n">
        <v>1</v>
      </c>
      <c r="AQ206" t="n">
        <v>0</v>
      </c>
      <c r="AR206" t="n">
        <v>0</v>
      </c>
      <c r="AS206" t="inlineStr"/>
      <c r="AT206" t="n">
        <v>100</v>
      </c>
      <c r="AU206" t="inlineStr"/>
      <c r="AV206" t="n">
        <v>0</v>
      </c>
      <c r="AW206" t="n">
        <v>1</v>
      </c>
      <c r="AX206" t="n">
        <v>-1</v>
      </c>
      <c r="AY206" t="n">
        <v>0</v>
      </c>
      <c r="AZ206" t="n">
        <v>0</v>
      </c>
      <c r="BA206" t="inlineStr"/>
      <c r="BB206" t="n">
        <v>0</v>
      </c>
      <c r="BC206" t="n">
        <v>0</v>
      </c>
      <c r="BD206" t="n">
        <v>0</v>
      </c>
      <c r="BE206" t="n">
        <v>0</v>
      </c>
      <c r="BF206" t="n">
        <v>0</v>
      </c>
      <c r="BG206" t="n">
        <v>0</v>
      </c>
      <c r="BH206" t="n">
        <v>0</v>
      </c>
      <c r="BI206" t="n">
        <v>0</v>
      </c>
      <c r="BJ206" t="n">
        <v>0</v>
      </c>
      <c r="BK206" t="n">
        <v>0</v>
      </c>
      <c r="BL206" t="n">
        <v>0</v>
      </c>
      <c r="BM206" t="n">
        <v>0</v>
      </c>
      <c r="BN206" t="n">
        <v>0</v>
      </c>
      <c r="BO206" t="n">
        <v>0</v>
      </c>
      <c r="BP206" t="n">
        <v>0</v>
      </c>
      <c r="BQ206" t="n">
        <v>0</v>
      </c>
      <c r="BR206" t="n">
        <v>0</v>
      </c>
      <c r="BS206" t="n">
        <v>0</v>
      </c>
      <c r="BT206" t="n">
        <v>0</v>
      </c>
      <c r="BU206" t="n">
        <v>0</v>
      </c>
      <c r="BV206" t="n">
        <v>0</v>
      </c>
      <c r="BW206" t="n">
        <v>0</v>
      </c>
      <c r="CV206" t="n">
        <v>0</v>
      </c>
      <c r="CW206" t="n">
        <v>0</v>
      </c>
      <c r="CX206">
        <f>ROUND(Y206*Source!I425,7)</f>
        <v/>
      </c>
      <c r="CY206">
        <f>AA206</f>
        <v/>
      </c>
      <c r="CZ206">
        <f>AE206</f>
        <v/>
      </c>
      <c r="DA206">
        <f>AI206</f>
        <v/>
      </c>
      <c r="DB206">
        <f>ROUND(ROUND(AT206*CZ206,2),2)</f>
        <v/>
      </c>
      <c r="DC206">
        <f>ROUND(ROUND(AT206*AG206,2),2)</f>
        <v/>
      </c>
      <c r="DD206" t="inlineStr"/>
      <c r="DE206" t="inlineStr"/>
      <c r="DF206">
        <f>ROUND(ROUND(AE206*AI206,0)*CX206,0)</f>
        <v/>
      </c>
      <c r="DG206">
        <f>ROUND(ROUND(AF206,0)*CX206,0)</f>
        <v/>
      </c>
      <c r="DH206">
        <f>ROUND(ROUND(AG206,0)*CX206,0)</f>
        <v/>
      </c>
      <c r="DI206">
        <f>ROUND(ROUND(AH206,0)*CX206,0)</f>
        <v/>
      </c>
      <c r="DJ206">
        <f>DF206</f>
        <v/>
      </c>
      <c r="DK206" t="n">
        <v>0</v>
      </c>
      <c r="DL206" t="inlineStr"/>
      <c r="DM206" t="n">
        <v>0</v>
      </c>
      <c r="DN206" t="inlineStr"/>
      <c r="DO206" t="n">
        <v>0</v>
      </c>
    </row>
    <row r="207">
      <c r="A207">
        <f>ROW(Source!A427)</f>
        <v/>
      </c>
      <c r="B207" t="n">
        <v>78869116</v>
      </c>
      <c r="C207" t="n">
        <v>78870279</v>
      </c>
      <c r="D207" t="n">
        <v>18442827</v>
      </c>
      <c r="E207" t="n">
        <v>1</v>
      </c>
      <c r="F207" t="n">
        <v>1</v>
      </c>
      <c r="G207" t="n">
        <v>1</v>
      </c>
      <c r="H207" t="n">
        <v>1</v>
      </c>
      <c r="I207" t="inlineStr">
        <is>
          <t>1-1053-90</t>
        </is>
      </c>
      <c r="J207" t="inlineStr"/>
      <c r="K207" t="inlineStr">
        <is>
          <t>Рабочий строитель среднего разряда 5,3</t>
        </is>
      </c>
      <c r="L207" t="n">
        <v>1369</v>
      </c>
      <c r="N207" t="n">
        <v>1013</v>
      </c>
      <c r="O207" t="inlineStr">
        <is>
          <t>чел.-ч</t>
        </is>
      </c>
      <c r="P207" t="inlineStr">
        <is>
          <t>чел.-ч</t>
        </is>
      </c>
      <c r="Q207" t="n">
        <v>1</v>
      </c>
      <c r="W207" t="n">
        <v>0</v>
      </c>
      <c r="X207" t="n">
        <v>717490484</v>
      </c>
      <c r="Y207">
        <f>(AT207*ROUND(2,7))</f>
        <v/>
      </c>
      <c r="AA207" t="n">
        <v>0</v>
      </c>
      <c r="AB207" t="n">
        <v>0</v>
      </c>
      <c r="AC207" t="n">
        <v>0</v>
      </c>
      <c r="AD207" t="n">
        <v>11.64</v>
      </c>
      <c r="AE207" t="n">
        <v>0</v>
      </c>
      <c r="AF207" t="n">
        <v>0</v>
      </c>
      <c r="AG207" t="n">
        <v>0</v>
      </c>
      <c r="AH207" t="n">
        <v>11.64</v>
      </c>
      <c r="AI207" t="n">
        <v>1</v>
      </c>
      <c r="AJ207" t="n">
        <v>1</v>
      </c>
      <c r="AK207" t="n">
        <v>1</v>
      </c>
      <c r="AL207" t="n">
        <v>1</v>
      </c>
      <c r="AM207" t="n">
        <v>-2</v>
      </c>
      <c r="AN207" t="n">
        <v>0</v>
      </c>
      <c r="AO207" t="n">
        <v>1</v>
      </c>
      <c r="AP207" t="n">
        <v>1</v>
      </c>
      <c r="AQ207" t="n">
        <v>0</v>
      </c>
      <c r="AR207" t="n">
        <v>0</v>
      </c>
      <c r="AS207" t="inlineStr"/>
      <c r="AT207" t="n">
        <v>5.01</v>
      </c>
      <c r="AU207" t="inlineStr">
        <is>
          <t>)*2</t>
        </is>
      </c>
      <c r="AV207" t="n">
        <v>1</v>
      </c>
      <c r="AW207" t="n">
        <v>2</v>
      </c>
      <c r="AX207" t="n">
        <v>78870286</v>
      </c>
      <c r="AY207" t="n">
        <v>1</v>
      </c>
      <c r="AZ207" t="n">
        <v>0</v>
      </c>
      <c r="BA207" t="n">
        <v>192</v>
      </c>
      <c r="BB207" t="n">
        <v>0</v>
      </c>
      <c r="BC207" t="n">
        <v>0</v>
      </c>
      <c r="BD207" t="n">
        <v>0</v>
      </c>
      <c r="BE207" t="n">
        <v>0</v>
      </c>
      <c r="BF207" t="n">
        <v>0</v>
      </c>
      <c r="BG207" t="n">
        <v>0</v>
      </c>
      <c r="BH207" t="n">
        <v>0</v>
      </c>
      <c r="BI207" t="n">
        <v>0</v>
      </c>
      <c r="BJ207" t="n">
        <v>0</v>
      </c>
      <c r="BK207" t="n">
        <v>0</v>
      </c>
      <c r="BL207" t="n">
        <v>0</v>
      </c>
      <c r="BM207" t="n">
        <v>0</v>
      </c>
      <c r="BN207" t="n">
        <v>0</v>
      </c>
      <c r="BO207" t="n">
        <v>0</v>
      </c>
      <c r="BP207" t="n">
        <v>0</v>
      </c>
      <c r="BQ207" t="n">
        <v>0</v>
      </c>
      <c r="BR207" t="n">
        <v>0</v>
      </c>
      <c r="BS207" t="n">
        <v>0</v>
      </c>
      <c r="BT207" t="n">
        <v>0</v>
      </c>
      <c r="BU207" t="n">
        <v>0</v>
      </c>
      <c r="BV207" t="n">
        <v>0</v>
      </c>
      <c r="BW207" t="n">
        <v>0</v>
      </c>
      <c r="CU207">
        <f>ROUND(AT207*Source!I427*AH207*AL207,0)</f>
        <v/>
      </c>
      <c r="CV207">
        <f>ROUND(Y207*Source!I427,7)</f>
        <v/>
      </c>
      <c r="CW207" t="n">
        <v>0</v>
      </c>
      <c r="CX207">
        <f>ROUND(Y207*Source!I427,7)</f>
        <v/>
      </c>
      <c r="CY207">
        <f>AD207</f>
        <v/>
      </c>
      <c r="CZ207">
        <f>AH207</f>
        <v/>
      </c>
      <c r="DA207">
        <f>AL207</f>
        <v/>
      </c>
      <c r="DB207">
        <f>ROUND((ROUND(AT207*CZ207,2)*ROUND(2,7)),2)</f>
        <v/>
      </c>
      <c r="DC207">
        <f>ROUND((ROUND(AT207*AG207,2)*ROUND(2,7)),2)</f>
        <v/>
      </c>
      <c r="DD207" t="inlineStr"/>
      <c r="DE207" t="inlineStr"/>
      <c r="DF207">
        <f>ROUND(ROUND(AE207,0)*CX207,0)</f>
        <v/>
      </c>
      <c r="DG207">
        <f>ROUND(ROUND(AF207,0)*CX207,0)</f>
        <v/>
      </c>
      <c r="DH207">
        <f>ROUND(ROUND(AG207,0)*CX207,0)</f>
        <v/>
      </c>
      <c r="DI207">
        <f>ROUND(ROUND(AH207,0)*CX207,0)</f>
        <v/>
      </c>
      <c r="DJ207">
        <f>DI207</f>
        <v/>
      </c>
      <c r="DK207" t="n">
        <v>0</v>
      </c>
      <c r="DL207" t="inlineStr"/>
      <c r="DM207" t="n">
        <v>0</v>
      </c>
      <c r="DN207" t="inlineStr"/>
      <c r="DO207" t="n">
        <v>0</v>
      </c>
    </row>
    <row r="208">
      <c r="A208">
        <f>ROW(Source!A427)</f>
        <v/>
      </c>
      <c r="B208" t="n">
        <v>78869116</v>
      </c>
      <c r="C208" t="n">
        <v>78870279</v>
      </c>
      <c r="D208" t="n">
        <v>29172703</v>
      </c>
      <c r="E208" t="n">
        <v>1</v>
      </c>
      <c r="F208" t="n">
        <v>1</v>
      </c>
      <c r="G208" t="n">
        <v>1</v>
      </c>
      <c r="H208" t="n">
        <v>2</v>
      </c>
      <c r="I208" t="inlineStr">
        <is>
          <t>042900</t>
        </is>
      </c>
      <c r="J208" t="inlineStr">
        <is>
          <t>ТСЭМ Московской обл., 042900, приказ Минстроя России №675/пр от 28.02.2017 № 264/пр</t>
        </is>
      </c>
      <c r="K20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08" t="n">
        <v>1368</v>
      </c>
      <c r="N208" t="n">
        <v>1011</v>
      </c>
      <c r="O208" t="inlineStr">
        <is>
          <t>маш.-ч</t>
        </is>
      </c>
      <c r="P208" t="inlineStr">
        <is>
          <t>маш.-ч</t>
        </is>
      </c>
      <c r="Q208" t="n">
        <v>1</v>
      </c>
      <c r="W208" t="n">
        <v>0</v>
      </c>
      <c r="X208" t="n">
        <v>1695838894</v>
      </c>
      <c r="Y208">
        <f>(AT208*ROUND(2,7))</f>
        <v/>
      </c>
      <c r="AA208" t="n">
        <v>0</v>
      </c>
      <c r="AB208" t="n">
        <v>177.13</v>
      </c>
      <c r="AC208" t="n">
        <v>0</v>
      </c>
      <c r="AD208" t="n">
        <v>0</v>
      </c>
      <c r="AE208" t="n">
        <v>0</v>
      </c>
      <c r="AF208" t="n">
        <v>29.67</v>
      </c>
      <c r="AG208" t="n">
        <v>0</v>
      </c>
      <c r="AH208" t="n">
        <v>0</v>
      </c>
      <c r="AI208" t="n">
        <v>1</v>
      </c>
      <c r="AJ208" t="n">
        <v>5.97</v>
      </c>
      <c r="AK208" t="n">
        <v>52.25</v>
      </c>
      <c r="AL208" t="n">
        <v>1</v>
      </c>
      <c r="AM208" t="n">
        <v>2</v>
      </c>
      <c r="AN208" t="n">
        <v>0</v>
      </c>
      <c r="AO208" t="n">
        <v>1</v>
      </c>
      <c r="AP208" t="n">
        <v>1</v>
      </c>
      <c r="AQ208" t="n">
        <v>0</v>
      </c>
      <c r="AR208" t="n">
        <v>0</v>
      </c>
      <c r="AS208" t="inlineStr"/>
      <c r="AT208" t="n">
        <v>1.5</v>
      </c>
      <c r="AU208" t="inlineStr">
        <is>
          <t>)*2</t>
        </is>
      </c>
      <c r="AV208" t="n">
        <v>0</v>
      </c>
      <c r="AW208" t="n">
        <v>2</v>
      </c>
      <c r="AX208" t="n">
        <v>78870287</v>
      </c>
      <c r="AY208" t="n">
        <v>1</v>
      </c>
      <c r="AZ208" t="n">
        <v>0</v>
      </c>
      <c r="BA208" t="n">
        <v>193</v>
      </c>
      <c r="BB208" t="n">
        <v>0</v>
      </c>
      <c r="BC208" t="n">
        <v>0</v>
      </c>
      <c r="BD208" t="n">
        <v>0</v>
      </c>
      <c r="BE208" t="n">
        <v>0</v>
      </c>
      <c r="BF208" t="n">
        <v>0</v>
      </c>
      <c r="BG208" t="n">
        <v>0</v>
      </c>
      <c r="BH208" t="n">
        <v>0</v>
      </c>
      <c r="BI208" t="n">
        <v>0</v>
      </c>
      <c r="BJ208" t="n">
        <v>0</v>
      </c>
      <c r="BK208" t="n">
        <v>0</v>
      </c>
      <c r="BL208" t="n">
        <v>0</v>
      </c>
      <c r="BM208" t="n">
        <v>0</v>
      </c>
      <c r="BN208" t="n">
        <v>0</v>
      </c>
      <c r="BO208" t="n">
        <v>0</v>
      </c>
      <c r="BP208" t="n">
        <v>0</v>
      </c>
      <c r="BQ208" t="n">
        <v>0</v>
      </c>
      <c r="BR208" t="n">
        <v>0</v>
      </c>
      <c r="BS208" t="n">
        <v>0</v>
      </c>
      <c r="BT208" t="n">
        <v>0</v>
      </c>
      <c r="BU208" t="n">
        <v>0</v>
      </c>
      <c r="BV208" t="n">
        <v>0</v>
      </c>
      <c r="BW208" t="n">
        <v>0</v>
      </c>
      <c r="CV208" t="n">
        <v>0</v>
      </c>
      <c r="CW208">
        <f>ROUND(Y208*Source!I427*DO208,7)</f>
        <v/>
      </c>
      <c r="CX208">
        <f>ROUND(Y208*Source!I427,7)</f>
        <v/>
      </c>
      <c r="CY208">
        <f>AB208</f>
        <v/>
      </c>
      <c r="CZ208">
        <f>AF208</f>
        <v/>
      </c>
      <c r="DA208">
        <f>AJ208</f>
        <v/>
      </c>
      <c r="DB208">
        <f>ROUND((ROUND(AT208*CZ208,2)*ROUND(2,7)),2)</f>
        <v/>
      </c>
      <c r="DC208">
        <f>ROUND((ROUND(AT208*AG208,2)*ROUND(2,7)),2)</f>
        <v/>
      </c>
      <c r="DD208" t="inlineStr"/>
      <c r="DE208" t="inlineStr"/>
      <c r="DF208">
        <f>ROUND(ROUND(AE208,0)*CX208,0)</f>
        <v/>
      </c>
      <c r="DG208">
        <f>ROUND(ROUND(AF208*AJ208,0)*CX208,0)</f>
        <v/>
      </c>
      <c r="DH208">
        <f>ROUND(ROUND(AG208*AK208,0)*CX208,0)</f>
        <v/>
      </c>
      <c r="DI208">
        <f>ROUND(ROUND(AH208,0)*CX208,0)</f>
        <v/>
      </c>
      <c r="DJ208">
        <f>DG208</f>
        <v/>
      </c>
      <c r="DK208" t="n">
        <v>0</v>
      </c>
      <c r="DL208" t="inlineStr"/>
      <c r="DM208" t="n">
        <v>0</v>
      </c>
      <c r="DN208" t="inlineStr"/>
      <c r="DO208" t="n">
        <v>0</v>
      </c>
    </row>
    <row r="209">
      <c r="A209">
        <f>ROW(Source!A427)</f>
        <v/>
      </c>
      <c r="B209" t="n">
        <v>78869116</v>
      </c>
      <c r="C209" t="n">
        <v>78870279</v>
      </c>
      <c r="D209" t="n">
        <v>29110398</v>
      </c>
      <c r="E209" t="n">
        <v>1</v>
      </c>
      <c r="F209" t="n">
        <v>1</v>
      </c>
      <c r="G209" t="n">
        <v>1</v>
      </c>
      <c r="H209" t="n">
        <v>3</v>
      </c>
      <c r="I209" t="inlineStr">
        <is>
          <t>101-0388</t>
        </is>
      </c>
      <c r="J209" t="inlineStr">
        <is>
          <t>ТССЦ Московской обл., 101-0388, приказ Минстроя России №675/пр от 28.02.2017 № 254/пр</t>
        </is>
      </c>
      <c r="K209" t="inlineStr">
        <is>
          <t>Краски масляные земляные марки МА-0115 мумия, сурик железный</t>
        </is>
      </c>
      <c r="L209" t="n">
        <v>1348</v>
      </c>
      <c r="N209" t="n">
        <v>1009</v>
      </c>
      <c r="O209" t="inlineStr">
        <is>
          <t>т</t>
        </is>
      </c>
      <c r="P209" t="inlineStr">
        <is>
          <t>т</t>
        </is>
      </c>
      <c r="Q209" t="n">
        <v>1000</v>
      </c>
      <c r="W209" t="n">
        <v>0</v>
      </c>
      <c r="X209" t="n">
        <v>1625292450</v>
      </c>
      <c r="Y209">
        <f>AT209</f>
        <v/>
      </c>
      <c r="AA209" t="n">
        <v>76804.47</v>
      </c>
      <c r="AB209" t="n">
        <v>0</v>
      </c>
      <c r="AC209" t="n">
        <v>0</v>
      </c>
      <c r="AD209" t="n">
        <v>0</v>
      </c>
      <c r="AE209" t="n">
        <v>15118.99</v>
      </c>
      <c r="AF209" t="n">
        <v>0</v>
      </c>
      <c r="AG209" t="n">
        <v>0</v>
      </c>
      <c r="AH209" t="n">
        <v>0</v>
      </c>
      <c r="AI209" t="n">
        <v>5.08</v>
      </c>
      <c r="AJ209" t="n">
        <v>1</v>
      </c>
      <c r="AK209" t="n">
        <v>1</v>
      </c>
      <c r="AL209" t="n">
        <v>1</v>
      </c>
      <c r="AM209" t="n">
        <v>2</v>
      </c>
      <c r="AN209" t="n">
        <v>0</v>
      </c>
      <c r="AO209" t="n">
        <v>1</v>
      </c>
      <c r="AP209" t="n">
        <v>0</v>
      </c>
      <c r="AQ209" t="n">
        <v>0</v>
      </c>
      <c r="AR209" t="n">
        <v>0</v>
      </c>
      <c r="AS209" t="inlineStr"/>
      <c r="AT209" t="n">
        <v>5e-05</v>
      </c>
      <c r="AU209" t="inlineStr"/>
      <c r="AV209" t="n">
        <v>0</v>
      </c>
      <c r="AW209" t="n">
        <v>2</v>
      </c>
      <c r="AX209" t="n">
        <v>78870288</v>
      </c>
      <c r="AY209" t="n">
        <v>1</v>
      </c>
      <c r="AZ209" t="n">
        <v>0</v>
      </c>
      <c r="BA209" t="n">
        <v>194</v>
      </c>
      <c r="BB209" t="n">
        <v>0</v>
      </c>
      <c r="BC209" t="n">
        <v>0</v>
      </c>
      <c r="BD209" t="n">
        <v>0</v>
      </c>
      <c r="BE209" t="n">
        <v>0</v>
      </c>
      <c r="BF209" t="n">
        <v>0</v>
      </c>
      <c r="BG209" t="n">
        <v>0</v>
      </c>
      <c r="BH209" t="n">
        <v>0</v>
      </c>
      <c r="BI209" t="n">
        <v>0</v>
      </c>
      <c r="BJ209" t="n">
        <v>0</v>
      </c>
      <c r="BK209" t="n">
        <v>0</v>
      </c>
      <c r="BL209" t="n">
        <v>0</v>
      </c>
      <c r="BM209" t="n">
        <v>0</v>
      </c>
      <c r="BN209" t="n">
        <v>0</v>
      </c>
      <c r="BO209" t="n">
        <v>0</v>
      </c>
      <c r="BP209" t="n">
        <v>0</v>
      </c>
      <c r="BQ209" t="n">
        <v>0</v>
      </c>
      <c r="BR209" t="n">
        <v>0</v>
      </c>
      <c r="BS209" t="n">
        <v>0</v>
      </c>
      <c r="BT209" t="n">
        <v>0</v>
      </c>
      <c r="BU209" t="n">
        <v>0</v>
      </c>
      <c r="BV209" t="n">
        <v>0</v>
      </c>
      <c r="BW209" t="n">
        <v>0</v>
      </c>
      <c r="CV209" t="n">
        <v>0</v>
      </c>
      <c r="CW209" t="n">
        <v>0</v>
      </c>
      <c r="CX209">
        <f>ROUND(Y209*Source!I427,7)</f>
        <v/>
      </c>
      <c r="CY209">
        <f>AA209</f>
        <v/>
      </c>
      <c r="CZ209">
        <f>AE209</f>
        <v/>
      </c>
      <c r="DA209">
        <f>AI209</f>
        <v/>
      </c>
      <c r="DB209">
        <f>ROUND(ROUND(AT209*CZ209,2),2)</f>
        <v/>
      </c>
      <c r="DC209">
        <f>ROUND(ROUND(AT209*AG209,2),2)</f>
        <v/>
      </c>
      <c r="DD209" t="inlineStr"/>
      <c r="DE209" t="inlineStr"/>
      <c r="DF209">
        <f>ROUND(ROUND(AE209*AI209,0)*CX209,0)</f>
        <v/>
      </c>
      <c r="DG209">
        <f>ROUND(ROUND(AF209,0)*CX209,0)</f>
        <v/>
      </c>
      <c r="DH209">
        <f>ROUND(ROUND(AG209,0)*CX209,0)</f>
        <v/>
      </c>
      <c r="DI209">
        <f>ROUND(ROUND(AH209,0)*CX209,0)</f>
        <v/>
      </c>
      <c r="DJ209">
        <f>DF209</f>
        <v/>
      </c>
      <c r="DK209" t="n">
        <v>0</v>
      </c>
      <c r="DL209" t="inlineStr"/>
      <c r="DM209" t="n">
        <v>0</v>
      </c>
      <c r="DN209" t="inlineStr"/>
      <c r="DO209" t="n">
        <v>0</v>
      </c>
    </row>
    <row r="210">
      <c r="A210">
        <f>ROW(Source!A427)</f>
        <v/>
      </c>
      <c r="B210" t="n">
        <v>78869116</v>
      </c>
      <c r="C210" t="n">
        <v>78870279</v>
      </c>
      <c r="D210" t="n">
        <v>29110573</v>
      </c>
      <c r="E210" t="n">
        <v>1</v>
      </c>
      <c r="F210" t="n">
        <v>1</v>
      </c>
      <c r="G210" t="n">
        <v>1</v>
      </c>
      <c r="H210" t="n">
        <v>3</v>
      </c>
      <c r="I210" t="inlineStr">
        <is>
          <t>101-0628</t>
        </is>
      </c>
      <c r="J210" t="inlineStr">
        <is>
          <t>ТССЦ Московской обл., 101-0628, приказ Минстроя России №675/пр от 28.02.2017 № 254/пр</t>
        </is>
      </c>
      <c r="K210" t="inlineStr">
        <is>
          <t>Олифа комбинированная, марки К-3</t>
        </is>
      </c>
      <c r="L210" t="n">
        <v>1348</v>
      </c>
      <c r="N210" t="n">
        <v>1009</v>
      </c>
      <c r="O210" t="inlineStr">
        <is>
          <t>т</t>
        </is>
      </c>
      <c r="P210" t="inlineStr">
        <is>
          <t>т</t>
        </is>
      </c>
      <c r="Q210" t="n">
        <v>1000</v>
      </c>
      <c r="W210" t="n">
        <v>0</v>
      </c>
      <c r="X210" t="n">
        <v>24062879</v>
      </c>
      <c r="Y210">
        <f>AT210</f>
        <v/>
      </c>
      <c r="AA210" t="n">
        <v>87631.5</v>
      </c>
      <c r="AB210" t="n">
        <v>0</v>
      </c>
      <c r="AC210" t="n">
        <v>0</v>
      </c>
      <c r="AD210" t="n">
        <v>0</v>
      </c>
      <c r="AE210" t="n">
        <v>16950</v>
      </c>
      <c r="AF210" t="n">
        <v>0</v>
      </c>
      <c r="AG210" t="n">
        <v>0</v>
      </c>
      <c r="AH210" t="n">
        <v>0</v>
      </c>
      <c r="AI210" t="n">
        <v>5.17</v>
      </c>
      <c r="AJ210" t="n">
        <v>1</v>
      </c>
      <c r="AK210" t="n">
        <v>1</v>
      </c>
      <c r="AL210" t="n">
        <v>1</v>
      </c>
      <c r="AM210" t="n">
        <v>2</v>
      </c>
      <c r="AN210" t="n">
        <v>0</v>
      </c>
      <c r="AO210" t="n">
        <v>1</v>
      </c>
      <c r="AP210" t="n">
        <v>0</v>
      </c>
      <c r="AQ210" t="n">
        <v>0</v>
      </c>
      <c r="AR210" t="n">
        <v>0</v>
      </c>
      <c r="AS210" t="inlineStr"/>
      <c r="AT210" t="n">
        <v>2e-05</v>
      </c>
      <c r="AU210" t="inlineStr"/>
      <c r="AV210" t="n">
        <v>0</v>
      </c>
      <c r="AW210" t="n">
        <v>2</v>
      </c>
      <c r="AX210" t="n">
        <v>78870289</v>
      </c>
      <c r="AY210" t="n">
        <v>1</v>
      </c>
      <c r="AZ210" t="n">
        <v>0</v>
      </c>
      <c r="BA210" t="n">
        <v>195</v>
      </c>
      <c r="BB210" t="n">
        <v>0</v>
      </c>
      <c r="BC210" t="n">
        <v>0</v>
      </c>
      <c r="BD210" t="n">
        <v>0</v>
      </c>
      <c r="BE210" t="n">
        <v>0</v>
      </c>
      <c r="BF210" t="n">
        <v>0</v>
      </c>
      <c r="BG210" t="n">
        <v>0</v>
      </c>
      <c r="BH210" t="n">
        <v>0</v>
      </c>
      <c r="BI210" t="n">
        <v>0</v>
      </c>
      <c r="BJ210" t="n">
        <v>0</v>
      </c>
      <c r="BK210" t="n">
        <v>0</v>
      </c>
      <c r="BL210" t="n">
        <v>0</v>
      </c>
      <c r="BM210" t="n">
        <v>0</v>
      </c>
      <c r="BN210" t="n">
        <v>0</v>
      </c>
      <c r="BO210" t="n">
        <v>0</v>
      </c>
      <c r="BP210" t="n">
        <v>0</v>
      </c>
      <c r="BQ210" t="n">
        <v>0</v>
      </c>
      <c r="BR210" t="n">
        <v>0</v>
      </c>
      <c r="BS210" t="n">
        <v>0</v>
      </c>
      <c r="BT210" t="n">
        <v>0</v>
      </c>
      <c r="BU210" t="n">
        <v>0</v>
      </c>
      <c r="BV210" t="n">
        <v>0</v>
      </c>
      <c r="BW210" t="n">
        <v>0</v>
      </c>
      <c r="CV210" t="n">
        <v>0</v>
      </c>
      <c r="CW210" t="n">
        <v>0</v>
      </c>
      <c r="CX210">
        <f>ROUND(Y210*Source!I427,7)</f>
        <v/>
      </c>
      <c r="CY210">
        <f>AA210</f>
        <v/>
      </c>
      <c r="CZ210">
        <f>AE210</f>
        <v/>
      </c>
      <c r="DA210">
        <f>AI210</f>
        <v/>
      </c>
      <c r="DB210">
        <f>ROUND(ROUND(AT210*CZ210,2),2)</f>
        <v/>
      </c>
      <c r="DC210">
        <f>ROUND(ROUND(AT210*AG210,2),2)</f>
        <v/>
      </c>
      <c r="DD210" t="inlineStr"/>
      <c r="DE210" t="inlineStr"/>
      <c r="DF210">
        <f>ROUND(ROUND(AE210*AI210,0)*CX210,0)</f>
        <v/>
      </c>
      <c r="DG210">
        <f>ROUND(ROUND(AF210,0)*CX210,0)</f>
        <v/>
      </c>
      <c r="DH210">
        <f>ROUND(ROUND(AG210,0)*CX210,0)</f>
        <v/>
      </c>
      <c r="DI210">
        <f>ROUND(ROUND(AH210,0)*CX210,0)</f>
        <v/>
      </c>
      <c r="DJ210">
        <f>DF210</f>
        <v/>
      </c>
      <c r="DK210" t="n">
        <v>0</v>
      </c>
      <c r="DL210" t="inlineStr"/>
      <c r="DM210" t="n">
        <v>0</v>
      </c>
      <c r="DN210" t="inlineStr"/>
      <c r="DO210" t="n">
        <v>0</v>
      </c>
    </row>
    <row r="211">
      <c r="A211">
        <f>ROW(Source!A427)</f>
        <v/>
      </c>
      <c r="B211" t="n">
        <v>78869116</v>
      </c>
      <c r="C211" t="n">
        <v>78870279</v>
      </c>
      <c r="D211" t="n">
        <v>29107963</v>
      </c>
      <c r="E211" t="n">
        <v>1</v>
      </c>
      <c r="F211" t="n">
        <v>1</v>
      </c>
      <c r="G211" t="n">
        <v>1</v>
      </c>
      <c r="H211" t="n">
        <v>3</v>
      </c>
      <c r="I211" t="inlineStr">
        <is>
          <t>101-1669</t>
        </is>
      </c>
      <c r="J211" t="inlineStr">
        <is>
          <t>ТССЦ Московской обл., 101-1669, приказ Минстроя России №675/пр от 28.02.2017 № 254/пр</t>
        </is>
      </c>
      <c r="K211" t="inlineStr">
        <is>
          <t>Очес льняной</t>
        </is>
      </c>
      <c r="L211" t="n">
        <v>1346</v>
      </c>
      <c r="N211" t="n">
        <v>1009</v>
      </c>
      <c r="O211" t="inlineStr">
        <is>
          <t>кг</t>
        </is>
      </c>
      <c r="P211" t="inlineStr">
        <is>
          <t>кг</t>
        </is>
      </c>
      <c r="Q211" t="n">
        <v>1</v>
      </c>
      <c r="W211" t="n">
        <v>0</v>
      </c>
      <c r="X211" t="n">
        <v>-2113933962</v>
      </c>
      <c r="Y211">
        <f>AT211</f>
        <v/>
      </c>
      <c r="AA211" t="n">
        <v>590.67</v>
      </c>
      <c r="AB211" t="n">
        <v>0</v>
      </c>
      <c r="AC211" t="n">
        <v>0</v>
      </c>
      <c r="AD211" t="n">
        <v>0</v>
      </c>
      <c r="AE211" t="n">
        <v>37.29</v>
      </c>
      <c r="AF211" t="n">
        <v>0</v>
      </c>
      <c r="AG211" t="n">
        <v>0</v>
      </c>
      <c r="AH211" t="n">
        <v>0</v>
      </c>
      <c r="AI211" t="n">
        <v>15.84</v>
      </c>
      <c r="AJ211" t="n">
        <v>1</v>
      </c>
      <c r="AK211" t="n">
        <v>1</v>
      </c>
      <c r="AL211" t="n">
        <v>1</v>
      </c>
      <c r="AM211" t="n">
        <v>2</v>
      </c>
      <c r="AN211" t="n">
        <v>0</v>
      </c>
      <c r="AO211" t="n">
        <v>1</v>
      </c>
      <c r="AP211" t="n">
        <v>0</v>
      </c>
      <c r="AQ211" t="n">
        <v>0</v>
      </c>
      <c r="AR211" t="n">
        <v>0</v>
      </c>
      <c r="AS211" t="inlineStr"/>
      <c r="AT211" t="n">
        <v>0.02</v>
      </c>
      <c r="AU211" t="inlineStr"/>
      <c r="AV211" t="n">
        <v>0</v>
      </c>
      <c r="AW211" t="n">
        <v>2</v>
      </c>
      <c r="AX211" t="n">
        <v>78870290</v>
      </c>
      <c r="AY211" t="n">
        <v>1</v>
      </c>
      <c r="AZ211" t="n">
        <v>0</v>
      </c>
      <c r="BA211" t="n">
        <v>196</v>
      </c>
      <c r="BB211" t="n">
        <v>0</v>
      </c>
      <c r="BC211" t="n">
        <v>0</v>
      </c>
      <c r="BD211" t="n">
        <v>0</v>
      </c>
      <c r="BE211" t="n">
        <v>0</v>
      </c>
      <c r="BF211" t="n">
        <v>0</v>
      </c>
      <c r="BG211" t="n">
        <v>0</v>
      </c>
      <c r="BH211" t="n">
        <v>0</v>
      </c>
      <c r="BI211" t="n">
        <v>0</v>
      </c>
      <c r="BJ211" t="n">
        <v>0</v>
      </c>
      <c r="BK211" t="n">
        <v>0</v>
      </c>
      <c r="BL211" t="n">
        <v>0</v>
      </c>
      <c r="BM211" t="n">
        <v>0</v>
      </c>
      <c r="BN211" t="n">
        <v>0</v>
      </c>
      <c r="BO211" t="n">
        <v>0</v>
      </c>
      <c r="BP211" t="n">
        <v>0</v>
      </c>
      <c r="BQ211" t="n">
        <v>0</v>
      </c>
      <c r="BR211" t="n">
        <v>0</v>
      </c>
      <c r="BS211" t="n">
        <v>0</v>
      </c>
      <c r="BT211" t="n">
        <v>0</v>
      </c>
      <c r="BU211" t="n">
        <v>0</v>
      </c>
      <c r="BV211" t="n">
        <v>0</v>
      </c>
      <c r="BW211" t="n">
        <v>0</v>
      </c>
      <c r="CV211" t="n">
        <v>0</v>
      </c>
      <c r="CW211" t="n">
        <v>0</v>
      </c>
      <c r="CX211">
        <f>ROUND(Y211*Source!I427,7)</f>
        <v/>
      </c>
      <c r="CY211">
        <f>AA211</f>
        <v/>
      </c>
      <c r="CZ211">
        <f>AE211</f>
        <v/>
      </c>
      <c r="DA211">
        <f>AI211</f>
        <v/>
      </c>
      <c r="DB211">
        <f>ROUND(ROUND(AT211*CZ211,2),2)</f>
        <v/>
      </c>
      <c r="DC211">
        <f>ROUND(ROUND(AT211*AG211,2),2)</f>
        <v/>
      </c>
      <c r="DD211" t="inlineStr"/>
      <c r="DE211" t="inlineStr"/>
      <c r="DF211">
        <f>ROUND(ROUND(AE211*AI211,0)*CX211,0)</f>
        <v/>
      </c>
      <c r="DG211">
        <f>ROUND(ROUND(AF211,0)*CX211,0)</f>
        <v/>
      </c>
      <c r="DH211">
        <f>ROUND(ROUND(AG211,0)*CX211,0)</f>
        <v/>
      </c>
      <c r="DI211">
        <f>ROUND(ROUND(AH211,0)*CX211,0)</f>
        <v/>
      </c>
      <c r="DJ211">
        <f>DF211</f>
        <v/>
      </c>
      <c r="DK211" t="n">
        <v>0</v>
      </c>
      <c r="DL211" t="inlineStr"/>
      <c r="DM211" t="n">
        <v>0</v>
      </c>
      <c r="DN211" t="inlineStr"/>
      <c r="DO211" t="n">
        <v>0</v>
      </c>
    </row>
    <row r="212">
      <c r="A212">
        <f>ROW(Source!A427)</f>
        <v/>
      </c>
      <c r="B212" t="n">
        <v>78869116</v>
      </c>
      <c r="C212" t="n">
        <v>78870279</v>
      </c>
      <c r="D212" t="n">
        <v>29150040</v>
      </c>
      <c r="E212" t="n">
        <v>1</v>
      </c>
      <c r="F212" t="n">
        <v>1</v>
      </c>
      <c r="G212" t="n">
        <v>1</v>
      </c>
      <c r="H212" t="n">
        <v>3</v>
      </c>
      <c r="I212" t="inlineStr">
        <is>
          <t>411-0001</t>
        </is>
      </c>
      <c r="J212" t="inlineStr">
        <is>
          <t>ТССЦ Московской обл., 411-0001, приказ Минстроя России №675/пр от 28.02.2017 № 257/пр</t>
        </is>
      </c>
      <c r="K212" t="inlineStr">
        <is>
          <t>Вода</t>
        </is>
      </c>
      <c r="L212" t="n">
        <v>1339</v>
      </c>
      <c r="N212" t="n">
        <v>1007</v>
      </c>
      <c r="O212" t="inlineStr">
        <is>
          <t>м3</t>
        </is>
      </c>
      <c r="P212" t="inlineStr">
        <is>
          <t>м3</t>
        </is>
      </c>
      <c r="Q212" t="n">
        <v>1</v>
      </c>
      <c r="W212" t="n">
        <v>0</v>
      </c>
      <c r="X212" t="n">
        <v>619799737</v>
      </c>
      <c r="Y212">
        <f>AT212</f>
        <v/>
      </c>
      <c r="AA212" t="n">
        <v>31.28</v>
      </c>
      <c r="AB212" t="n">
        <v>0</v>
      </c>
      <c r="AC212" t="n">
        <v>0</v>
      </c>
      <c r="AD212" t="n">
        <v>0</v>
      </c>
      <c r="AE212" t="n">
        <v>2.44</v>
      </c>
      <c r="AF212" t="n">
        <v>0</v>
      </c>
      <c r="AG212" t="n">
        <v>0</v>
      </c>
      <c r="AH212" t="n">
        <v>0</v>
      </c>
      <c r="AI212" t="n">
        <v>12.82</v>
      </c>
      <c r="AJ212" t="n">
        <v>1</v>
      </c>
      <c r="AK212" t="n">
        <v>1</v>
      </c>
      <c r="AL212" t="n">
        <v>1</v>
      </c>
      <c r="AM212" t="n">
        <v>2</v>
      </c>
      <c r="AN212" t="n">
        <v>0</v>
      </c>
      <c r="AO212" t="n">
        <v>1</v>
      </c>
      <c r="AP212" t="n">
        <v>0</v>
      </c>
      <c r="AQ212" t="n">
        <v>0</v>
      </c>
      <c r="AR212" t="n">
        <v>0</v>
      </c>
      <c r="AS212" t="inlineStr"/>
      <c r="AT212" t="n">
        <v>1</v>
      </c>
      <c r="AU212" t="inlineStr"/>
      <c r="AV212" t="n">
        <v>0</v>
      </c>
      <c r="AW212" t="n">
        <v>2</v>
      </c>
      <c r="AX212" t="n">
        <v>78870291</v>
      </c>
      <c r="AY212" t="n">
        <v>1</v>
      </c>
      <c r="AZ212" t="n">
        <v>0</v>
      </c>
      <c r="BA212" t="n">
        <v>197</v>
      </c>
      <c r="BB212" t="n">
        <v>0</v>
      </c>
      <c r="BC212" t="n">
        <v>0</v>
      </c>
      <c r="BD212" t="n">
        <v>0</v>
      </c>
      <c r="BE212" t="n">
        <v>0</v>
      </c>
      <c r="BF212" t="n">
        <v>0</v>
      </c>
      <c r="BG212" t="n">
        <v>0</v>
      </c>
      <c r="BH212" t="n">
        <v>0</v>
      </c>
      <c r="BI212" t="n">
        <v>0</v>
      </c>
      <c r="BJ212" t="n">
        <v>0</v>
      </c>
      <c r="BK212" t="n">
        <v>0</v>
      </c>
      <c r="BL212" t="n">
        <v>0</v>
      </c>
      <c r="BM212" t="n">
        <v>0</v>
      </c>
      <c r="BN212" t="n">
        <v>0</v>
      </c>
      <c r="BO212" t="n">
        <v>0</v>
      </c>
      <c r="BP212" t="n">
        <v>0</v>
      </c>
      <c r="BQ212" t="n">
        <v>0</v>
      </c>
      <c r="BR212" t="n">
        <v>0</v>
      </c>
      <c r="BS212" t="n">
        <v>0</v>
      </c>
      <c r="BT212" t="n">
        <v>0</v>
      </c>
      <c r="BU212" t="n">
        <v>0</v>
      </c>
      <c r="BV212" t="n">
        <v>0</v>
      </c>
      <c r="BW212" t="n">
        <v>0</v>
      </c>
      <c r="CV212" t="n">
        <v>0</v>
      </c>
      <c r="CW212" t="n">
        <v>0</v>
      </c>
      <c r="CX212">
        <f>ROUND(Y212*Source!I427,7)</f>
        <v/>
      </c>
      <c r="CY212">
        <f>AA212</f>
        <v/>
      </c>
      <c r="CZ212">
        <f>AE212</f>
        <v/>
      </c>
      <c r="DA212">
        <f>AI212</f>
        <v/>
      </c>
      <c r="DB212">
        <f>ROUND(ROUND(AT212*CZ212,2),2)</f>
        <v/>
      </c>
      <c r="DC212">
        <f>ROUND(ROUND(AT212*AG212,2),2)</f>
        <v/>
      </c>
      <c r="DD212" t="inlineStr"/>
      <c r="DE212" t="inlineStr"/>
      <c r="DF212">
        <f>ROUND(ROUND(AE212*AI212,0)*CX212,0)</f>
        <v/>
      </c>
      <c r="DG212">
        <f>ROUND(ROUND(AF212,0)*CX212,0)</f>
        <v/>
      </c>
      <c r="DH212">
        <f>ROUND(ROUND(AG212,0)*CX212,0)</f>
        <v/>
      </c>
      <c r="DI212">
        <f>ROUND(ROUND(AH212,0)*CX212,0)</f>
        <v/>
      </c>
      <c r="DJ212">
        <f>DF212</f>
        <v/>
      </c>
      <c r="DK212" t="n">
        <v>0</v>
      </c>
      <c r="DL212" t="inlineStr"/>
      <c r="DM212" t="n">
        <v>0</v>
      </c>
      <c r="DN212" t="inlineStr"/>
      <c r="DO212" t="n">
        <v>0</v>
      </c>
    </row>
    <row r="213">
      <c r="A213">
        <f>ROW(Source!A428)</f>
        <v/>
      </c>
      <c r="B213" t="n">
        <v>78869116</v>
      </c>
      <c r="C213" t="n">
        <v>78870307</v>
      </c>
      <c r="D213" t="n">
        <v>18409850</v>
      </c>
      <c r="E213" t="n">
        <v>1</v>
      </c>
      <c r="F213" t="n">
        <v>1</v>
      </c>
      <c r="G213" t="n">
        <v>1</v>
      </c>
      <c r="H213" t="n">
        <v>1</v>
      </c>
      <c r="I213" t="inlineStr">
        <is>
          <t>1-1035-90</t>
        </is>
      </c>
      <c r="J213" t="inlineStr"/>
      <c r="K213" t="inlineStr">
        <is>
          <t>Рабочий строитель среднего разряда 3,5</t>
        </is>
      </c>
      <c r="L213" t="n">
        <v>1369</v>
      </c>
      <c r="N213" t="n">
        <v>1013</v>
      </c>
      <c r="O213" t="inlineStr">
        <is>
          <t>чел.-ч</t>
        </is>
      </c>
      <c r="P213" t="inlineStr">
        <is>
          <t>чел.-ч</t>
        </is>
      </c>
      <c r="Q213" t="n">
        <v>1</v>
      </c>
      <c r="W213" t="n">
        <v>0</v>
      </c>
      <c r="X213" t="n">
        <v>855544366</v>
      </c>
      <c r="Y213">
        <f>AT213</f>
        <v/>
      </c>
      <c r="AA213" t="n">
        <v>0</v>
      </c>
      <c r="AB213" t="n">
        <v>0</v>
      </c>
      <c r="AC213" t="n">
        <v>0</v>
      </c>
      <c r="AD213" t="n">
        <v>9.07</v>
      </c>
      <c r="AE213" t="n">
        <v>0</v>
      </c>
      <c r="AF213" t="n">
        <v>0</v>
      </c>
      <c r="AG213" t="n">
        <v>0</v>
      </c>
      <c r="AH213" t="n">
        <v>9.07</v>
      </c>
      <c r="AI213" t="n">
        <v>1</v>
      </c>
      <c r="AJ213" t="n">
        <v>1</v>
      </c>
      <c r="AK213" t="n">
        <v>1</v>
      </c>
      <c r="AL213" t="n">
        <v>1</v>
      </c>
      <c r="AM213" t="n">
        <v>-2</v>
      </c>
      <c r="AN213" t="n">
        <v>0</v>
      </c>
      <c r="AO213" t="n">
        <v>1</v>
      </c>
      <c r="AP213" t="n">
        <v>0</v>
      </c>
      <c r="AQ213" t="n">
        <v>0</v>
      </c>
      <c r="AR213" t="n">
        <v>0</v>
      </c>
      <c r="AS213" t="inlineStr"/>
      <c r="AT213" t="n">
        <v>9.6</v>
      </c>
      <c r="AU213" t="inlineStr"/>
      <c r="AV213" t="n">
        <v>1</v>
      </c>
      <c r="AW213" t="n">
        <v>2</v>
      </c>
      <c r="AX213" t="n">
        <v>78870308</v>
      </c>
      <c r="AY213" t="n">
        <v>1</v>
      </c>
      <c r="AZ213" t="n">
        <v>0</v>
      </c>
      <c r="BA213" t="n">
        <v>198</v>
      </c>
      <c r="BB213" t="n">
        <v>0</v>
      </c>
      <c r="BC213" t="n">
        <v>0</v>
      </c>
      <c r="BD213" t="n">
        <v>0</v>
      </c>
      <c r="BE213" t="n">
        <v>0</v>
      </c>
      <c r="BF213" t="n">
        <v>0</v>
      </c>
      <c r="BG213" t="n">
        <v>0</v>
      </c>
      <c r="BH213" t="n">
        <v>0</v>
      </c>
      <c r="BI213" t="n">
        <v>0</v>
      </c>
      <c r="BJ213" t="n">
        <v>0</v>
      </c>
      <c r="BK213" t="n">
        <v>0</v>
      </c>
      <c r="BL213" t="n">
        <v>0</v>
      </c>
      <c r="BM213" t="n">
        <v>0</v>
      </c>
      <c r="BN213" t="n">
        <v>0</v>
      </c>
      <c r="BO213" t="n">
        <v>0</v>
      </c>
      <c r="BP213" t="n">
        <v>0</v>
      </c>
      <c r="BQ213" t="n">
        <v>0</v>
      </c>
      <c r="BR213" t="n">
        <v>0</v>
      </c>
      <c r="BS213" t="n">
        <v>0</v>
      </c>
      <c r="BT213" t="n">
        <v>0</v>
      </c>
      <c r="BU213" t="n">
        <v>0</v>
      </c>
      <c r="BV213" t="n">
        <v>0</v>
      </c>
      <c r="BW213" t="n">
        <v>0</v>
      </c>
      <c r="CU213">
        <f>ROUND(AT213*Source!I428*AH213*AL213,0)</f>
        <v/>
      </c>
      <c r="CV213">
        <f>ROUND(Y213*Source!I428,7)</f>
        <v/>
      </c>
      <c r="CW213" t="n">
        <v>0</v>
      </c>
      <c r="CX213">
        <f>ROUND(Y213*Source!I428,7)</f>
        <v/>
      </c>
      <c r="CY213">
        <f>AD213</f>
        <v/>
      </c>
      <c r="CZ213">
        <f>AH213</f>
        <v/>
      </c>
      <c r="DA213">
        <f>AL213</f>
        <v/>
      </c>
      <c r="DB213">
        <f>ROUND(ROUND(AT213*CZ213,2),2)</f>
        <v/>
      </c>
      <c r="DC213">
        <f>ROUND(ROUND(AT213*AG213,2),2)</f>
        <v/>
      </c>
      <c r="DD213" t="inlineStr"/>
      <c r="DE213" t="inlineStr"/>
      <c r="DF213">
        <f>ROUND(ROUND(AE213,0)*CX213,0)</f>
        <v/>
      </c>
      <c r="DG213">
        <f>ROUND(ROUND(AF213,0)*CX213,0)</f>
        <v/>
      </c>
      <c r="DH213">
        <f>ROUND(ROUND(AG213,0)*CX213,0)</f>
        <v/>
      </c>
      <c r="DI213">
        <f>ROUND(ROUND(AH213,0)*CX213,0)</f>
        <v/>
      </c>
      <c r="DJ213">
        <f>DI213</f>
        <v/>
      </c>
      <c r="DK213" t="n">
        <v>0</v>
      </c>
      <c r="DL213" t="inlineStr"/>
      <c r="DM213" t="n">
        <v>0</v>
      </c>
      <c r="DN213" t="inlineStr"/>
      <c r="DO213" t="n">
        <v>0</v>
      </c>
    </row>
    <row r="214">
      <c r="A214">
        <f>ROW(Source!A428)</f>
        <v/>
      </c>
      <c r="B214" t="n">
        <v>78869116</v>
      </c>
      <c r="C214" t="n">
        <v>78870307</v>
      </c>
      <c r="D214" t="n">
        <v>121548</v>
      </c>
      <c r="E214" t="n">
        <v>1</v>
      </c>
      <c r="F214" t="n">
        <v>1</v>
      </c>
      <c r="G214" t="n">
        <v>1</v>
      </c>
      <c r="H214" t="n">
        <v>1</v>
      </c>
      <c r="I214" t="inlineStr">
        <is>
          <t>2</t>
        </is>
      </c>
      <c r="J214" t="inlineStr"/>
      <c r="K214" t="inlineStr">
        <is>
          <t>Затраты труда машинистов</t>
        </is>
      </c>
      <c r="L214" t="n">
        <v>608254</v>
      </c>
      <c r="N214" t="n">
        <v>1013</v>
      </c>
      <c r="O214" t="inlineStr">
        <is>
          <t>чел.час</t>
        </is>
      </c>
      <c r="P214" t="inlineStr">
        <is>
          <t>чел.час</t>
        </is>
      </c>
      <c r="Q214" t="n">
        <v>1</v>
      </c>
      <c r="W214" t="n">
        <v>0</v>
      </c>
      <c r="X214" t="n">
        <v>-185737400</v>
      </c>
      <c r="Y214">
        <f>AT214</f>
        <v/>
      </c>
      <c r="AA214" t="n">
        <v>0</v>
      </c>
      <c r="AB214" t="n">
        <v>0</v>
      </c>
      <c r="AC214" t="n">
        <v>0</v>
      </c>
      <c r="AD214" t="n">
        <v>0</v>
      </c>
      <c r="AE214" t="n">
        <v>0</v>
      </c>
      <c r="AF214" t="n">
        <v>0</v>
      </c>
      <c r="AG214" t="n">
        <v>0</v>
      </c>
      <c r="AH214" t="n">
        <v>0</v>
      </c>
      <c r="AI214" t="n">
        <v>1</v>
      </c>
      <c r="AJ214" t="n">
        <v>1</v>
      </c>
      <c r="AK214" t="n">
        <v>1</v>
      </c>
      <c r="AL214" t="n">
        <v>1</v>
      </c>
      <c r="AM214" t="n">
        <v>-2</v>
      </c>
      <c r="AN214" t="n">
        <v>0</v>
      </c>
      <c r="AO214" t="n">
        <v>1</v>
      </c>
      <c r="AP214" t="n">
        <v>0</v>
      </c>
      <c r="AQ214" t="n">
        <v>0</v>
      </c>
      <c r="AR214" t="n">
        <v>0</v>
      </c>
      <c r="AS214" t="inlineStr"/>
      <c r="AT214" t="n">
        <v>5.21</v>
      </c>
      <c r="AU214" t="inlineStr"/>
      <c r="AV214" t="n">
        <v>2</v>
      </c>
      <c r="AW214" t="n">
        <v>2</v>
      </c>
      <c r="AX214" t="n">
        <v>78870309</v>
      </c>
      <c r="AY214" t="n">
        <v>1</v>
      </c>
      <c r="AZ214" t="n">
        <v>0</v>
      </c>
      <c r="BA214" t="n">
        <v>199</v>
      </c>
      <c r="BB214" t="n">
        <v>0</v>
      </c>
      <c r="BC214" t="n">
        <v>0</v>
      </c>
      <c r="BD214" t="n">
        <v>0</v>
      </c>
      <c r="BE214" t="n">
        <v>0</v>
      </c>
      <c r="BF214" t="n">
        <v>0</v>
      </c>
      <c r="BG214" t="n">
        <v>0</v>
      </c>
      <c r="BH214" t="n">
        <v>0</v>
      </c>
      <c r="BI214" t="n">
        <v>0</v>
      </c>
      <c r="BJ214" t="n">
        <v>0</v>
      </c>
      <c r="BK214" t="n">
        <v>0</v>
      </c>
      <c r="BL214" t="n">
        <v>0</v>
      </c>
      <c r="BM214" t="n">
        <v>0</v>
      </c>
      <c r="BN214" t="n">
        <v>0</v>
      </c>
      <c r="BO214" t="n">
        <v>0</v>
      </c>
      <c r="BP214" t="n">
        <v>0</v>
      </c>
      <c r="BQ214" t="n">
        <v>0</v>
      </c>
      <c r="BR214" t="n">
        <v>0</v>
      </c>
      <c r="BS214" t="n">
        <v>0</v>
      </c>
      <c r="BT214" t="n">
        <v>0</v>
      </c>
      <c r="BU214" t="n">
        <v>0</v>
      </c>
      <c r="BV214" t="n">
        <v>0</v>
      </c>
      <c r="BW214" t="n">
        <v>0</v>
      </c>
      <c r="CV214" t="n">
        <v>0</v>
      </c>
      <c r="CW214" t="n">
        <v>0</v>
      </c>
      <c r="CX214">
        <f>ROUND(Y214*Source!I428,7)</f>
        <v/>
      </c>
      <c r="CY214">
        <f>AD214</f>
        <v/>
      </c>
      <c r="CZ214">
        <f>AH214</f>
        <v/>
      </c>
      <c r="DA214">
        <f>AL214</f>
        <v/>
      </c>
      <c r="DB214">
        <f>ROUND(ROUND(AT214*CZ214,2),2)</f>
        <v/>
      </c>
      <c r="DC214">
        <f>ROUND(ROUND(AT214*AG214,2),2)</f>
        <v/>
      </c>
      <c r="DD214" t="inlineStr"/>
      <c r="DE214" t="inlineStr"/>
      <c r="DF214">
        <f>ROUND(ROUND(AE214,0)*CX214,0)</f>
        <v/>
      </c>
      <c r="DG214">
        <f>ROUND(ROUND(AF214,0)*CX214,0)</f>
        <v/>
      </c>
      <c r="DH214">
        <f>ROUND(ROUND(AG214,0)*CX214,0)</f>
        <v/>
      </c>
      <c r="DI214">
        <f>ROUND(ROUND(AH214,0)*CX214,0)</f>
        <v/>
      </c>
      <c r="DJ214">
        <f>DI214</f>
        <v/>
      </c>
      <c r="DK214" t="n">
        <v>0</v>
      </c>
      <c r="DL214" t="inlineStr"/>
      <c r="DM214" t="n">
        <v>0</v>
      </c>
      <c r="DN214" t="inlineStr"/>
      <c r="DO214" t="n">
        <v>0</v>
      </c>
    </row>
    <row r="215">
      <c r="A215">
        <f>ROW(Source!A428)</f>
        <v/>
      </c>
      <c r="B215" t="n">
        <v>78869116</v>
      </c>
      <c r="C215" t="n">
        <v>78870307</v>
      </c>
      <c r="D215" t="n">
        <v>29172379</v>
      </c>
      <c r="E215" t="n">
        <v>1</v>
      </c>
      <c r="F215" t="n">
        <v>1</v>
      </c>
      <c r="G215" t="n">
        <v>1</v>
      </c>
      <c r="H215" t="n">
        <v>2</v>
      </c>
      <c r="I215" t="inlineStr">
        <is>
          <t>021141</t>
        </is>
      </c>
      <c r="J215" t="inlineStr">
        <is>
          <t>ТСЭМ Московской обл., 021141, приказ Минстроя России №675/пр от 28.02.2017 № 264/пр</t>
        </is>
      </c>
      <c r="K215" t="inlineStr">
        <is>
          <t>Краны на автомобильном ходу при работе на других видах строительства 10 т</t>
        </is>
      </c>
      <c r="L215" t="n">
        <v>1368</v>
      </c>
      <c r="N215" t="n">
        <v>1011</v>
      </c>
      <c r="O215" t="inlineStr">
        <is>
          <t>маш.-ч</t>
        </is>
      </c>
      <c r="P215" t="inlineStr">
        <is>
          <t>маш.-ч</t>
        </is>
      </c>
      <c r="Q215" t="n">
        <v>1</v>
      </c>
      <c r="W215" t="n">
        <v>0</v>
      </c>
      <c r="X215" t="n">
        <v>1106923569</v>
      </c>
      <c r="Y215">
        <f>AT215</f>
        <v/>
      </c>
      <c r="AA215" t="n">
        <v>0</v>
      </c>
      <c r="AB215" t="n">
        <v>1490.72</v>
      </c>
      <c r="AC215" t="n">
        <v>705.38</v>
      </c>
      <c r="AD215" t="n">
        <v>0</v>
      </c>
      <c r="AE215" t="n">
        <v>0</v>
      </c>
      <c r="AF215" t="n">
        <v>112</v>
      </c>
      <c r="AG215" t="n">
        <v>13.5</v>
      </c>
      <c r="AH215" t="n">
        <v>0</v>
      </c>
      <c r="AI215" t="n">
        <v>1</v>
      </c>
      <c r="AJ215" t="n">
        <v>13.31</v>
      </c>
      <c r="AK215" t="n">
        <v>52.25</v>
      </c>
      <c r="AL215" t="n">
        <v>1</v>
      </c>
      <c r="AM215" t="n">
        <v>2</v>
      </c>
      <c r="AN215" t="n">
        <v>0</v>
      </c>
      <c r="AO215" t="n">
        <v>1</v>
      </c>
      <c r="AP215" t="n">
        <v>0</v>
      </c>
      <c r="AQ215" t="n">
        <v>0</v>
      </c>
      <c r="AR215" t="n">
        <v>0</v>
      </c>
      <c r="AS215" t="inlineStr"/>
      <c r="AT215" t="n">
        <v>0.01</v>
      </c>
      <c r="AU215" t="inlineStr"/>
      <c r="AV215" t="n">
        <v>0</v>
      </c>
      <c r="AW215" t="n">
        <v>2</v>
      </c>
      <c r="AX215" t="n">
        <v>78870310</v>
      </c>
      <c r="AY215" t="n">
        <v>1</v>
      </c>
      <c r="AZ215" t="n">
        <v>0</v>
      </c>
      <c r="BA215" t="n">
        <v>200</v>
      </c>
      <c r="BB215" t="n">
        <v>0</v>
      </c>
      <c r="BC215" t="n">
        <v>0</v>
      </c>
      <c r="BD215" t="n">
        <v>0</v>
      </c>
      <c r="BE215" t="n">
        <v>0</v>
      </c>
      <c r="BF215" t="n">
        <v>0</v>
      </c>
      <c r="BG215" t="n">
        <v>0</v>
      </c>
      <c r="BH215" t="n">
        <v>0</v>
      </c>
      <c r="BI215" t="n">
        <v>0</v>
      </c>
      <c r="BJ215" t="n">
        <v>0</v>
      </c>
      <c r="BK215" t="n">
        <v>0</v>
      </c>
      <c r="BL215" t="n">
        <v>0</v>
      </c>
      <c r="BM215" t="n">
        <v>0</v>
      </c>
      <c r="BN215" t="n">
        <v>0</v>
      </c>
      <c r="BO215" t="n">
        <v>0</v>
      </c>
      <c r="BP215" t="n">
        <v>0</v>
      </c>
      <c r="BQ215" t="n">
        <v>0</v>
      </c>
      <c r="BR215" t="n">
        <v>0</v>
      </c>
      <c r="BS215" t="n">
        <v>0</v>
      </c>
      <c r="BT215" t="n">
        <v>0</v>
      </c>
      <c r="BU215" t="n">
        <v>0</v>
      </c>
      <c r="BV215" t="n">
        <v>0</v>
      </c>
      <c r="BW215" t="n">
        <v>0</v>
      </c>
      <c r="CV215" t="n">
        <v>0</v>
      </c>
      <c r="CW215">
        <f>ROUND(Y215*Source!I428*DO215,7)</f>
        <v/>
      </c>
      <c r="CX215">
        <f>ROUND(Y215*Source!I428,7)</f>
        <v/>
      </c>
      <c r="CY215">
        <f>AB215</f>
        <v/>
      </c>
      <c r="CZ215">
        <f>AF215</f>
        <v/>
      </c>
      <c r="DA215">
        <f>AJ215</f>
        <v/>
      </c>
      <c r="DB215">
        <f>ROUND(ROUND(AT215*CZ215,2),2)</f>
        <v/>
      </c>
      <c r="DC215">
        <f>ROUND(ROUND(AT215*AG215,2),2)</f>
        <v/>
      </c>
      <c r="DD215" t="inlineStr"/>
      <c r="DE215" t="inlineStr"/>
      <c r="DF215">
        <f>ROUND(ROUND(AE215,0)*CX215,0)</f>
        <v/>
      </c>
      <c r="DG215">
        <f>ROUND(ROUND(AF215*AJ215,0)*CX215,0)</f>
        <v/>
      </c>
      <c r="DH215">
        <f>ROUND(ROUND(AG215*AK215,0)*CX215,0)</f>
        <v/>
      </c>
      <c r="DI215">
        <f>ROUND(ROUND(AH215,0)*CX215,0)</f>
        <v/>
      </c>
      <c r="DJ215">
        <f>DG215</f>
        <v/>
      </c>
      <c r="DK215" t="n">
        <v>0</v>
      </c>
      <c r="DL215" t="inlineStr"/>
      <c r="DM215" t="n">
        <v>0</v>
      </c>
      <c r="DN215" t="inlineStr"/>
      <c r="DO215" t="n">
        <v>0</v>
      </c>
    </row>
    <row r="216">
      <c r="A216">
        <f>ROW(Source!A428)</f>
        <v/>
      </c>
      <c r="B216" t="n">
        <v>78869116</v>
      </c>
      <c r="C216" t="n">
        <v>78870307</v>
      </c>
      <c r="D216" t="n">
        <v>29172951</v>
      </c>
      <c r="E216" t="n">
        <v>1</v>
      </c>
      <c r="F216" t="n">
        <v>1</v>
      </c>
      <c r="G216" t="n">
        <v>1</v>
      </c>
      <c r="H216" t="n">
        <v>2</v>
      </c>
      <c r="I216" t="inlineStr">
        <is>
          <t>081600</t>
        </is>
      </c>
      <c r="J216" t="inlineStr">
        <is>
          <t>ТСЭМ Московской обл., 081600, приказ Минстроя России №675/пр от 28.02.2017 № 264/пр</t>
        </is>
      </c>
      <c r="K216" t="inlineStr">
        <is>
          <t>Агрегаты для сварки полиэтиленовых труб</t>
        </is>
      </c>
      <c r="L216" t="n">
        <v>1368</v>
      </c>
      <c r="N216" t="n">
        <v>1011</v>
      </c>
      <c r="O216" t="inlineStr">
        <is>
          <t>маш.-ч</t>
        </is>
      </c>
      <c r="P216" t="inlineStr">
        <is>
          <t>маш.-ч</t>
        </is>
      </c>
      <c r="Q216" t="n">
        <v>1</v>
      </c>
      <c r="W216" t="n">
        <v>0</v>
      </c>
      <c r="X216" t="n">
        <v>1994325455</v>
      </c>
      <c r="Y216">
        <f>AT216</f>
        <v/>
      </c>
      <c r="AA216" t="n">
        <v>0</v>
      </c>
      <c r="AB216" t="n">
        <v>1193.19</v>
      </c>
      <c r="AC216" t="n">
        <v>705.38</v>
      </c>
      <c r="AD216" t="n">
        <v>0</v>
      </c>
      <c r="AE216" t="n">
        <v>0</v>
      </c>
      <c r="AF216" t="n">
        <v>100.1</v>
      </c>
      <c r="AG216" t="n">
        <v>13.5</v>
      </c>
      <c r="AH216" t="n">
        <v>0</v>
      </c>
      <c r="AI216" t="n">
        <v>1</v>
      </c>
      <c r="AJ216" t="n">
        <v>11.92</v>
      </c>
      <c r="AK216" t="n">
        <v>52.25</v>
      </c>
      <c r="AL216" t="n">
        <v>1</v>
      </c>
      <c r="AM216" t="n">
        <v>2</v>
      </c>
      <c r="AN216" t="n">
        <v>0</v>
      </c>
      <c r="AO216" t="n">
        <v>1</v>
      </c>
      <c r="AP216" t="n">
        <v>0</v>
      </c>
      <c r="AQ216" t="n">
        <v>0</v>
      </c>
      <c r="AR216" t="n">
        <v>0</v>
      </c>
      <c r="AS216" t="inlineStr"/>
      <c r="AT216" t="n">
        <v>5.2</v>
      </c>
      <c r="AU216" t="inlineStr"/>
      <c r="AV216" t="n">
        <v>0</v>
      </c>
      <c r="AW216" t="n">
        <v>2</v>
      </c>
      <c r="AX216" t="n">
        <v>78870311</v>
      </c>
      <c r="AY216" t="n">
        <v>1</v>
      </c>
      <c r="AZ216" t="n">
        <v>0</v>
      </c>
      <c r="BA216" t="n">
        <v>201</v>
      </c>
      <c r="BB216" t="n">
        <v>0</v>
      </c>
      <c r="BC216" t="n">
        <v>0</v>
      </c>
      <c r="BD216" t="n">
        <v>0</v>
      </c>
      <c r="BE216" t="n">
        <v>0</v>
      </c>
      <c r="BF216" t="n">
        <v>0</v>
      </c>
      <c r="BG216" t="n">
        <v>0</v>
      </c>
      <c r="BH216" t="n">
        <v>0</v>
      </c>
      <c r="BI216" t="n">
        <v>0</v>
      </c>
      <c r="BJ216" t="n">
        <v>0</v>
      </c>
      <c r="BK216" t="n">
        <v>0</v>
      </c>
      <c r="BL216" t="n">
        <v>0</v>
      </c>
      <c r="BM216" t="n">
        <v>0</v>
      </c>
      <c r="BN216" t="n">
        <v>0</v>
      </c>
      <c r="BO216" t="n">
        <v>0</v>
      </c>
      <c r="BP216" t="n">
        <v>0</v>
      </c>
      <c r="BQ216" t="n">
        <v>0</v>
      </c>
      <c r="BR216" t="n">
        <v>0</v>
      </c>
      <c r="BS216" t="n">
        <v>0</v>
      </c>
      <c r="BT216" t="n">
        <v>0</v>
      </c>
      <c r="BU216" t="n">
        <v>0</v>
      </c>
      <c r="BV216" t="n">
        <v>0</v>
      </c>
      <c r="BW216" t="n">
        <v>0</v>
      </c>
      <c r="CV216" t="n">
        <v>0</v>
      </c>
      <c r="CW216">
        <f>ROUND(Y216*Source!I428*DO216,7)</f>
        <v/>
      </c>
      <c r="CX216">
        <f>ROUND(Y216*Source!I428,7)</f>
        <v/>
      </c>
      <c r="CY216">
        <f>AB216</f>
        <v/>
      </c>
      <c r="CZ216">
        <f>AF216</f>
        <v/>
      </c>
      <c r="DA216">
        <f>AJ216</f>
        <v/>
      </c>
      <c r="DB216">
        <f>ROUND(ROUND(AT216*CZ216,2),2)</f>
        <v/>
      </c>
      <c r="DC216">
        <f>ROUND(ROUND(AT216*AG216,2),2)</f>
        <v/>
      </c>
      <c r="DD216" t="inlineStr"/>
      <c r="DE216" t="inlineStr"/>
      <c r="DF216">
        <f>ROUND(ROUND(AE216,0)*CX216,0)</f>
        <v/>
      </c>
      <c r="DG216">
        <f>ROUND(ROUND(AF216*AJ216,0)*CX216,0)</f>
        <v/>
      </c>
      <c r="DH216">
        <f>ROUND(ROUND(AG216*AK216,0)*CX216,0)</f>
        <v/>
      </c>
      <c r="DI216">
        <f>ROUND(ROUND(AH216,0)*CX216,0)</f>
        <v/>
      </c>
      <c r="DJ216">
        <f>DG216</f>
        <v/>
      </c>
      <c r="DK216" t="n">
        <v>0</v>
      </c>
      <c r="DL216" t="inlineStr"/>
      <c r="DM216" t="n">
        <v>0</v>
      </c>
      <c r="DN216" t="inlineStr"/>
      <c r="DO216" t="n">
        <v>0</v>
      </c>
    </row>
    <row r="217">
      <c r="A217">
        <f>ROW(Source!A428)</f>
        <v/>
      </c>
      <c r="B217" t="n">
        <v>78869116</v>
      </c>
      <c r="C217" t="n">
        <v>78870307</v>
      </c>
      <c r="D217" t="n">
        <v>29174913</v>
      </c>
      <c r="E217" t="n">
        <v>1</v>
      </c>
      <c r="F217" t="n">
        <v>1</v>
      </c>
      <c r="G217" t="n">
        <v>1</v>
      </c>
      <c r="H217" t="n">
        <v>2</v>
      </c>
      <c r="I217" t="inlineStr">
        <is>
          <t>400001</t>
        </is>
      </c>
      <c r="J217" t="inlineStr">
        <is>
          <t>ТСЭМ Московской обл., 400001, приказ Минстроя России №675/пр от 28.02.2017 № 264/пр</t>
        </is>
      </c>
      <c r="K217" t="inlineStr">
        <is>
          <t>Автомобили бортовые, грузоподъемность до 5 т</t>
        </is>
      </c>
      <c r="L217" t="n">
        <v>1368</v>
      </c>
      <c r="N217" t="n">
        <v>1011</v>
      </c>
      <c r="O217" t="inlineStr">
        <is>
          <t>маш.-ч</t>
        </is>
      </c>
      <c r="P217" t="inlineStr">
        <is>
          <t>маш.-ч</t>
        </is>
      </c>
      <c r="Q217" t="n">
        <v>1</v>
      </c>
      <c r="W217" t="n">
        <v>0</v>
      </c>
      <c r="X217" t="n">
        <v>1230759911</v>
      </c>
      <c r="Y217">
        <f>AT217</f>
        <v/>
      </c>
      <c r="AA217" t="n">
        <v>0</v>
      </c>
      <c r="AB217" t="n">
        <v>2177.51</v>
      </c>
      <c r="AC217" t="n">
        <v>606.1</v>
      </c>
      <c r="AD217" t="n">
        <v>0</v>
      </c>
      <c r="AE217" t="n">
        <v>0</v>
      </c>
      <c r="AF217" t="n">
        <v>87.17</v>
      </c>
      <c r="AG217" t="n">
        <v>11.6</v>
      </c>
      <c r="AH217" t="n">
        <v>0</v>
      </c>
      <c r="AI217" t="n">
        <v>1</v>
      </c>
      <c r="AJ217" t="n">
        <v>24.98</v>
      </c>
      <c r="AK217" t="n">
        <v>52.25</v>
      </c>
      <c r="AL217" t="n">
        <v>1</v>
      </c>
      <c r="AM217" t="n">
        <v>2</v>
      </c>
      <c r="AN217" t="n">
        <v>0</v>
      </c>
      <c r="AO217" t="n">
        <v>1</v>
      </c>
      <c r="AP217" t="n">
        <v>0</v>
      </c>
      <c r="AQ217" t="n">
        <v>0</v>
      </c>
      <c r="AR217" t="n">
        <v>0</v>
      </c>
      <c r="AS217" t="inlineStr"/>
      <c r="AT217" t="n">
        <v>0.02</v>
      </c>
      <c r="AU217" t="inlineStr"/>
      <c r="AV217" t="n">
        <v>0</v>
      </c>
      <c r="AW217" t="n">
        <v>2</v>
      </c>
      <c r="AX217" t="n">
        <v>78870312</v>
      </c>
      <c r="AY217" t="n">
        <v>1</v>
      </c>
      <c r="AZ217" t="n">
        <v>0</v>
      </c>
      <c r="BA217" t="n">
        <v>202</v>
      </c>
      <c r="BB217" t="n">
        <v>0</v>
      </c>
      <c r="BC217" t="n">
        <v>0</v>
      </c>
      <c r="BD217" t="n">
        <v>0</v>
      </c>
      <c r="BE217" t="n">
        <v>0</v>
      </c>
      <c r="BF217" t="n">
        <v>0</v>
      </c>
      <c r="BG217" t="n">
        <v>0</v>
      </c>
      <c r="BH217" t="n">
        <v>0</v>
      </c>
      <c r="BI217" t="n">
        <v>0</v>
      </c>
      <c r="BJ217" t="n">
        <v>0</v>
      </c>
      <c r="BK217" t="n">
        <v>0</v>
      </c>
      <c r="BL217" t="n">
        <v>0</v>
      </c>
      <c r="BM217" t="n">
        <v>0</v>
      </c>
      <c r="BN217" t="n">
        <v>0</v>
      </c>
      <c r="BO217" t="n">
        <v>0</v>
      </c>
      <c r="BP217" t="n">
        <v>0</v>
      </c>
      <c r="BQ217" t="n">
        <v>0</v>
      </c>
      <c r="BR217" t="n">
        <v>0</v>
      </c>
      <c r="BS217" t="n">
        <v>0</v>
      </c>
      <c r="BT217" t="n">
        <v>0</v>
      </c>
      <c r="BU217" t="n">
        <v>0</v>
      </c>
      <c r="BV217" t="n">
        <v>0</v>
      </c>
      <c r="BW217" t="n">
        <v>0</v>
      </c>
      <c r="CV217" t="n">
        <v>0</v>
      </c>
      <c r="CW217">
        <f>ROUND(Y217*Source!I428*DO217,7)</f>
        <v/>
      </c>
      <c r="CX217">
        <f>ROUND(Y217*Source!I428,7)</f>
        <v/>
      </c>
      <c r="CY217">
        <f>AB217</f>
        <v/>
      </c>
      <c r="CZ217">
        <f>AF217</f>
        <v/>
      </c>
      <c r="DA217">
        <f>AJ217</f>
        <v/>
      </c>
      <c r="DB217">
        <f>ROUND(ROUND(AT217*CZ217,2),2)</f>
        <v/>
      </c>
      <c r="DC217">
        <f>ROUND(ROUND(AT217*AG217,2),2)</f>
        <v/>
      </c>
      <c r="DD217" t="inlineStr"/>
      <c r="DE217" t="inlineStr"/>
      <c r="DF217">
        <f>ROUND(ROUND(AE217,0)*CX217,0)</f>
        <v/>
      </c>
      <c r="DG217">
        <f>ROUND(ROUND(AF217*AJ217,0)*CX217,0)</f>
        <v/>
      </c>
      <c r="DH217">
        <f>ROUND(ROUND(AG217*AK217,0)*CX217,0)</f>
        <v/>
      </c>
      <c r="DI217">
        <f>ROUND(ROUND(AH217,0)*CX217,0)</f>
        <v/>
      </c>
      <c r="DJ217">
        <f>DG217</f>
        <v/>
      </c>
      <c r="DK217" t="n">
        <v>0</v>
      </c>
      <c r="DL217" t="inlineStr"/>
      <c r="DM217" t="n">
        <v>0</v>
      </c>
      <c r="DN217" t="inlineStr"/>
      <c r="DO217" t="n">
        <v>0</v>
      </c>
    </row>
    <row r="218">
      <c r="A218">
        <f>ROW(Source!A428)</f>
        <v/>
      </c>
      <c r="B218" t="n">
        <v>78869116</v>
      </c>
      <c r="C218" t="n">
        <v>78870307</v>
      </c>
      <c r="D218" t="n">
        <v>29118588</v>
      </c>
      <c r="E218" t="n">
        <v>1</v>
      </c>
      <c r="F218" t="n">
        <v>1</v>
      </c>
      <c r="G218" t="n">
        <v>1</v>
      </c>
      <c r="H218" t="n">
        <v>3</v>
      </c>
      <c r="I218" t="inlineStr">
        <is>
          <t>103-1009</t>
        </is>
      </c>
      <c r="J218" t="inlineStr">
        <is>
          <t>ТССЦ Московской обл., 103-1009, приказ Минстроя России №675/пр от 28.02.2017 № 254/пр</t>
        </is>
      </c>
      <c r="K218" t="inlineStr">
        <is>
          <t>Фасонные стальные сварные части, диаметр до 800 мм/ прим</t>
        </is>
      </c>
      <c r="L218" t="n">
        <v>1348</v>
      </c>
      <c r="N218" t="n">
        <v>1009</v>
      </c>
      <c r="O218" t="inlineStr">
        <is>
          <t>т</t>
        </is>
      </c>
      <c r="P218" t="inlineStr">
        <is>
          <t>т</t>
        </is>
      </c>
      <c r="Q218" t="n">
        <v>1000</v>
      </c>
      <c r="W218" t="n">
        <v>0</v>
      </c>
      <c r="X218" t="n">
        <v>91071629</v>
      </c>
      <c r="Y218">
        <f>AT218</f>
        <v/>
      </c>
      <c r="AA218" t="n">
        <v>178695</v>
      </c>
      <c r="AB218" t="n">
        <v>0</v>
      </c>
      <c r="AC218" t="n">
        <v>0</v>
      </c>
      <c r="AD218" t="n">
        <v>0</v>
      </c>
      <c r="AE218" t="n">
        <v>5500</v>
      </c>
      <c r="AF218" t="n">
        <v>0</v>
      </c>
      <c r="AG218" t="n">
        <v>0</v>
      </c>
      <c r="AH218" t="n">
        <v>0</v>
      </c>
      <c r="AI218" t="n">
        <v>32.49</v>
      </c>
      <c r="AJ218" t="n">
        <v>1</v>
      </c>
      <c r="AK218" t="n">
        <v>1</v>
      </c>
      <c r="AL218" t="n">
        <v>1</v>
      </c>
      <c r="AM218" t="n">
        <v>0</v>
      </c>
      <c r="AN218" t="n">
        <v>0</v>
      </c>
      <c r="AO218" t="n">
        <v>0</v>
      </c>
      <c r="AP218" t="n">
        <v>0</v>
      </c>
      <c r="AQ218" t="n">
        <v>0</v>
      </c>
      <c r="AR218" t="n">
        <v>0</v>
      </c>
      <c r="AS218" t="inlineStr"/>
      <c r="AT218" t="n">
        <v>0.0114286</v>
      </c>
      <c r="AU218" t="inlineStr"/>
      <c r="AV218" t="n">
        <v>0</v>
      </c>
      <c r="AW218" t="n">
        <v>1</v>
      </c>
      <c r="AX218" t="n">
        <v>-1</v>
      </c>
      <c r="AY218" t="n">
        <v>0</v>
      </c>
      <c r="AZ218" t="n">
        <v>0</v>
      </c>
      <c r="BA218" t="inlineStr"/>
      <c r="BB218" t="n">
        <v>0</v>
      </c>
      <c r="BC218" t="n">
        <v>0</v>
      </c>
      <c r="BD218" t="n">
        <v>0</v>
      </c>
      <c r="BE218" t="n">
        <v>0</v>
      </c>
      <c r="BF218" t="n">
        <v>0</v>
      </c>
      <c r="BG218" t="n">
        <v>0</v>
      </c>
      <c r="BH218" t="n">
        <v>0</v>
      </c>
      <c r="BI218" t="n">
        <v>0</v>
      </c>
      <c r="BJ218" t="n">
        <v>0</v>
      </c>
      <c r="BK218" t="n">
        <v>0</v>
      </c>
      <c r="BL218" t="n">
        <v>0</v>
      </c>
      <c r="BM218" t="n">
        <v>0</v>
      </c>
      <c r="BN218" t="n">
        <v>0</v>
      </c>
      <c r="BO218" t="n">
        <v>0</v>
      </c>
      <c r="BP218" t="n">
        <v>0</v>
      </c>
      <c r="BQ218" t="n">
        <v>0</v>
      </c>
      <c r="BR218" t="n">
        <v>0</v>
      </c>
      <c r="BS218" t="n">
        <v>0</v>
      </c>
      <c r="BT218" t="n">
        <v>0</v>
      </c>
      <c r="BU218" t="n">
        <v>0</v>
      </c>
      <c r="BV218" t="n">
        <v>0</v>
      </c>
      <c r="BW218" t="n">
        <v>0</v>
      </c>
      <c r="CV218" t="n">
        <v>0</v>
      </c>
      <c r="CW218" t="n">
        <v>0</v>
      </c>
      <c r="CX218">
        <f>ROUND(Y218*Source!I428,7)</f>
        <v/>
      </c>
      <c r="CY218">
        <f>AA218</f>
        <v/>
      </c>
      <c r="CZ218">
        <f>AE218</f>
        <v/>
      </c>
      <c r="DA218">
        <f>AI218</f>
        <v/>
      </c>
      <c r="DB218">
        <f>ROUND(ROUND(AT218*CZ218,2),2)</f>
        <v/>
      </c>
      <c r="DC218">
        <f>ROUND(ROUND(AT218*AG218,2),2)</f>
        <v/>
      </c>
      <c r="DD218" t="inlineStr"/>
      <c r="DE218" t="inlineStr"/>
      <c r="DF218">
        <f>ROUND(ROUND(AE218*AI218,0)*CX218,0)</f>
        <v/>
      </c>
      <c r="DG218">
        <f>ROUND(ROUND(AF218,0)*CX218,0)</f>
        <v/>
      </c>
      <c r="DH218">
        <f>ROUND(ROUND(AG218,0)*CX218,0)</f>
        <v/>
      </c>
      <c r="DI218">
        <f>ROUND(ROUND(AH218,0)*CX218,0)</f>
        <v/>
      </c>
      <c r="DJ218">
        <f>DF218</f>
        <v/>
      </c>
      <c r="DK218" t="n">
        <v>0</v>
      </c>
      <c r="DL218" t="inlineStr"/>
      <c r="DM218" t="n">
        <v>0</v>
      </c>
      <c r="DN218" t="inlineStr"/>
      <c r="DO218" t="n">
        <v>0</v>
      </c>
    </row>
    <row r="219">
      <c r="A219">
        <f>ROW(Source!A428)</f>
        <v/>
      </c>
      <c r="B219" t="n">
        <v>78869116</v>
      </c>
      <c r="C219" t="n">
        <v>78870307</v>
      </c>
      <c r="D219" t="n">
        <v>29144133</v>
      </c>
      <c r="E219" t="n">
        <v>1</v>
      </c>
      <c r="F219" t="n">
        <v>1</v>
      </c>
      <c r="G219" t="n">
        <v>1</v>
      </c>
      <c r="H219" t="n">
        <v>3</v>
      </c>
      <c r="I219" t="inlineStr">
        <is>
          <t>302-1650</t>
        </is>
      </c>
      <c r="J219" t="inlineStr">
        <is>
          <t>ТССЦ Московской обл., 302-1650, приказ Минстроя России №675/пр от 28.02.2017 № 256/пр</t>
        </is>
      </c>
      <c r="K219" t="inlineStr">
        <is>
          <t>Крестовина К90-90х90</t>
        </is>
      </c>
      <c r="L219" t="n">
        <v>1358</v>
      </c>
      <c r="N219" t="n">
        <v>1010</v>
      </c>
      <c r="O219" t="inlineStr">
        <is>
          <t>10 шт.</t>
        </is>
      </c>
      <c r="P219" t="inlineStr">
        <is>
          <t>10 шт.</t>
        </is>
      </c>
      <c r="Q219" t="n">
        <v>10</v>
      </c>
      <c r="W219" t="n">
        <v>1</v>
      </c>
      <c r="X219" t="n">
        <v>1489252311</v>
      </c>
      <c r="Y219">
        <f>AT219</f>
        <v/>
      </c>
      <c r="AA219" t="n">
        <v>997.6</v>
      </c>
      <c r="AB219" t="n">
        <v>0</v>
      </c>
      <c r="AC219" t="n">
        <v>0</v>
      </c>
      <c r="AD219" t="n">
        <v>0</v>
      </c>
      <c r="AE219" t="n">
        <v>92.8</v>
      </c>
      <c r="AF219" t="n">
        <v>0</v>
      </c>
      <c r="AG219" t="n">
        <v>0</v>
      </c>
      <c r="AH219" t="n">
        <v>0</v>
      </c>
      <c r="AI219" t="n">
        <v>10.75</v>
      </c>
      <c r="AJ219" t="n">
        <v>1</v>
      </c>
      <c r="AK219" t="n">
        <v>1</v>
      </c>
      <c r="AL219" t="n">
        <v>1</v>
      </c>
      <c r="AM219" t="n">
        <v>2</v>
      </c>
      <c r="AN219" t="n">
        <v>0</v>
      </c>
      <c r="AO219" t="n">
        <v>1</v>
      </c>
      <c r="AP219" t="n">
        <v>0</v>
      </c>
      <c r="AQ219" t="n">
        <v>0</v>
      </c>
      <c r="AR219" t="n">
        <v>0</v>
      </c>
      <c r="AS219" t="inlineStr"/>
      <c r="AT219" t="n">
        <v>-1</v>
      </c>
      <c r="AU219" t="inlineStr"/>
      <c r="AV219" t="n">
        <v>0</v>
      </c>
      <c r="AW219" t="n">
        <v>2</v>
      </c>
      <c r="AX219" t="n">
        <v>78870313</v>
      </c>
      <c r="AY219" t="n">
        <v>1</v>
      </c>
      <c r="AZ219" t="n">
        <v>6144</v>
      </c>
      <c r="BA219" t="n">
        <v>203</v>
      </c>
      <c r="BB219" t="n">
        <v>0</v>
      </c>
      <c r="BC219" t="n">
        <v>0</v>
      </c>
      <c r="BD219" t="n">
        <v>0</v>
      </c>
      <c r="BE219" t="n">
        <v>0</v>
      </c>
      <c r="BF219" t="n">
        <v>0</v>
      </c>
      <c r="BG219" t="n">
        <v>0</v>
      </c>
      <c r="BH219" t="n">
        <v>0</v>
      </c>
      <c r="BI219" t="n">
        <v>0</v>
      </c>
      <c r="BJ219" t="n">
        <v>0</v>
      </c>
      <c r="BK219" t="n">
        <v>0</v>
      </c>
      <c r="BL219" t="n">
        <v>0</v>
      </c>
      <c r="BM219" t="n">
        <v>0</v>
      </c>
      <c r="BN219" t="n">
        <v>0</v>
      </c>
      <c r="BO219" t="n">
        <v>0</v>
      </c>
      <c r="BP219" t="n">
        <v>0</v>
      </c>
      <c r="BQ219" t="n">
        <v>0</v>
      </c>
      <c r="BR219" t="n">
        <v>0</v>
      </c>
      <c r="BS219" t="n">
        <v>0</v>
      </c>
      <c r="BT219" t="n">
        <v>0</v>
      </c>
      <c r="BU219" t="n">
        <v>0</v>
      </c>
      <c r="BV219" t="n">
        <v>0</v>
      </c>
      <c r="BW219" t="n">
        <v>0</v>
      </c>
      <c r="CV219" t="n">
        <v>0</v>
      </c>
      <c r="CW219" t="n">
        <v>0</v>
      </c>
      <c r="CX219">
        <f>ROUND(Y219*Source!I428,7)</f>
        <v/>
      </c>
      <c r="CY219">
        <f>AA219</f>
        <v/>
      </c>
      <c r="CZ219">
        <f>AE219</f>
        <v/>
      </c>
      <c r="DA219">
        <f>AI219</f>
        <v/>
      </c>
      <c r="DB219">
        <f>ROUND(ROUND(AT219*CZ219,2),2)</f>
        <v/>
      </c>
      <c r="DC219">
        <f>ROUND(ROUND(AT219*AG219,2),2)</f>
        <v/>
      </c>
      <c r="DD219" t="inlineStr"/>
      <c r="DE219" t="inlineStr"/>
      <c r="DF219">
        <f>ROUND(ROUND(AE219*AI219,0)*CX219,0)</f>
        <v/>
      </c>
      <c r="DG219">
        <f>ROUND(ROUND(AF219,0)*CX219,0)</f>
        <v/>
      </c>
      <c r="DH219">
        <f>ROUND(ROUND(AG219,0)*CX219,0)</f>
        <v/>
      </c>
      <c r="DI219">
        <f>ROUND(ROUND(AH219,0)*CX219,0)</f>
        <v/>
      </c>
      <c r="DJ219">
        <f>DF219</f>
        <v/>
      </c>
      <c r="DK219" t="n">
        <v>0</v>
      </c>
      <c r="DL219" t="inlineStr"/>
      <c r="DM219" t="n">
        <v>0</v>
      </c>
      <c r="DN219" t="inlineStr"/>
      <c r="DO219" t="n">
        <v>0</v>
      </c>
    </row>
    <row r="220">
      <c r="A220">
        <f>ROW(Source!A469)</f>
        <v/>
      </c>
      <c r="B220" t="n">
        <v>78869116</v>
      </c>
      <c r="C220" t="n">
        <v>78870405</v>
      </c>
      <c r="D220" t="n">
        <v>18409850</v>
      </c>
      <c r="E220" t="n">
        <v>1</v>
      </c>
      <c r="F220" t="n">
        <v>1</v>
      </c>
      <c r="G220" t="n">
        <v>1</v>
      </c>
      <c r="H220" t="n">
        <v>1</v>
      </c>
      <c r="I220" t="inlineStr">
        <is>
          <t>1-1035-90</t>
        </is>
      </c>
      <c r="J220" t="inlineStr"/>
      <c r="K220" t="inlineStr">
        <is>
          <t>Рабочий строитель среднего разряда 3,5</t>
        </is>
      </c>
      <c r="L220" t="n">
        <v>1369</v>
      </c>
      <c r="N220" t="n">
        <v>1013</v>
      </c>
      <c r="O220" t="inlineStr">
        <is>
          <t>чел.-ч</t>
        </is>
      </c>
      <c r="P220" t="inlineStr">
        <is>
          <t>чел.-ч</t>
        </is>
      </c>
      <c r="Q220" t="n">
        <v>1</v>
      </c>
      <c r="W220" t="n">
        <v>0</v>
      </c>
      <c r="X220" t="n">
        <v>855544366</v>
      </c>
      <c r="Y220">
        <f>AT220</f>
        <v/>
      </c>
      <c r="AA220" t="n">
        <v>0</v>
      </c>
      <c r="AB220" t="n">
        <v>0</v>
      </c>
      <c r="AC220" t="n">
        <v>0</v>
      </c>
      <c r="AD220" t="n">
        <v>9.07</v>
      </c>
      <c r="AE220" t="n">
        <v>0</v>
      </c>
      <c r="AF220" t="n">
        <v>0</v>
      </c>
      <c r="AG220" t="n">
        <v>0</v>
      </c>
      <c r="AH220" t="n">
        <v>9.07</v>
      </c>
      <c r="AI220" t="n">
        <v>1</v>
      </c>
      <c r="AJ220" t="n">
        <v>1</v>
      </c>
      <c r="AK220" t="n">
        <v>1</v>
      </c>
      <c r="AL220" t="n">
        <v>1</v>
      </c>
      <c r="AM220" t="n">
        <v>-2</v>
      </c>
      <c r="AN220" t="n">
        <v>0</v>
      </c>
      <c r="AO220" t="n">
        <v>1</v>
      </c>
      <c r="AP220" t="n">
        <v>1</v>
      </c>
      <c r="AQ220" t="n">
        <v>0</v>
      </c>
      <c r="AR220" t="n">
        <v>0</v>
      </c>
      <c r="AS220" t="inlineStr"/>
      <c r="AT220" t="n">
        <v>81</v>
      </c>
      <c r="AU220" t="inlineStr"/>
      <c r="AV220" t="n">
        <v>1</v>
      </c>
      <c r="AW220" t="n">
        <v>2</v>
      </c>
      <c r="AX220" t="n">
        <v>78870414</v>
      </c>
      <c r="AY220" t="n">
        <v>1</v>
      </c>
      <c r="AZ220" t="n">
        <v>0</v>
      </c>
      <c r="BA220" t="n">
        <v>204</v>
      </c>
      <c r="BB220" t="n">
        <v>0</v>
      </c>
      <c r="BC220" t="n">
        <v>0</v>
      </c>
      <c r="BD220" t="n">
        <v>0</v>
      </c>
      <c r="BE220" t="n">
        <v>0</v>
      </c>
      <c r="BF220" t="n">
        <v>0</v>
      </c>
      <c r="BG220" t="n">
        <v>0</v>
      </c>
      <c r="BH220" t="n">
        <v>0</v>
      </c>
      <c r="BI220" t="n">
        <v>0</v>
      </c>
      <c r="BJ220" t="n">
        <v>0</v>
      </c>
      <c r="BK220" t="n">
        <v>0</v>
      </c>
      <c r="BL220" t="n">
        <v>0</v>
      </c>
      <c r="BM220" t="n">
        <v>0</v>
      </c>
      <c r="BN220" t="n">
        <v>0</v>
      </c>
      <c r="BO220" t="n">
        <v>0</v>
      </c>
      <c r="BP220" t="n">
        <v>0</v>
      </c>
      <c r="BQ220" t="n">
        <v>0</v>
      </c>
      <c r="BR220" t="n">
        <v>0</v>
      </c>
      <c r="BS220" t="n">
        <v>0</v>
      </c>
      <c r="BT220" t="n">
        <v>0</v>
      </c>
      <c r="BU220" t="n">
        <v>0</v>
      </c>
      <c r="BV220" t="n">
        <v>0</v>
      </c>
      <c r="BW220" t="n">
        <v>0</v>
      </c>
      <c r="CU220">
        <f>ROUND(AT220*Source!I469*AH220*AL220,0)</f>
        <v/>
      </c>
      <c r="CV220">
        <f>ROUND(Y220*Source!I469,7)</f>
        <v/>
      </c>
      <c r="CW220" t="n">
        <v>0</v>
      </c>
      <c r="CX220">
        <f>ROUND(Y220*Source!I469,7)</f>
        <v/>
      </c>
      <c r="CY220">
        <f>AD220</f>
        <v/>
      </c>
      <c r="CZ220">
        <f>AH220</f>
        <v/>
      </c>
      <c r="DA220">
        <f>AL220</f>
        <v/>
      </c>
      <c r="DB220">
        <f>ROUND(ROUND(AT220*CZ220,2),2)</f>
        <v/>
      </c>
      <c r="DC220">
        <f>ROUND(ROUND(AT220*AG220,2),2)</f>
        <v/>
      </c>
      <c r="DD220" t="inlineStr"/>
      <c r="DE220" t="inlineStr"/>
      <c r="DF220">
        <f>ROUND(ROUND(AE220,0)*CX220,0)</f>
        <v/>
      </c>
      <c r="DG220">
        <f>ROUND(ROUND(AF220,0)*CX220,0)</f>
        <v/>
      </c>
      <c r="DH220">
        <f>ROUND(ROUND(AG220,0)*CX220,0)</f>
        <v/>
      </c>
      <c r="DI220">
        <f>ROUND(ROUND(AH220,0)*CX220,0)</f>
        <v/>
      </c>
      <c r="DJ220">
        <f>DI220</f>
        <v/>
      </c>
      <c r="DK220" t="n">
        <v>0</v>
      </c>
      <c r="DL220" t="inlineStr"/>
      <c r="DM220" t="n">
        <v>0</v>
      </c>
      <c r="DN220" t="inlineStr"/>
      <c r="DO220" t="n">
        <v>0</v>
      </c>
    </row>
    <row r="221">
      <c r="A221">
        <f>ROW(Source!A469)</f>
        <v/>
      </c>
      <c r="B221" t="n">
        <v>78869116</v>
      </c>
      <c r="C221" t="n">
        <v>78870405</v>
      </c>
      <c r="D221" t="n">
        <v>29174913</v>
      </c>
      <c r="E221" t="n">
        <v>1</v>
      </c>
      <c r="F221" t="n">
        <v>1</v>
      </c>
      <c r="G221" t="n">
        <v>1</v>
      </c>
      <c r="H221" t="n">
        <v>2</v>
      </c>
      <c r="I221" t="inlineStr">
        <is>
          <t>400001</t>
        </is>
      </c>
      <c r="J221" t="inlineStr">
        <is>
          <t>ТСЭМ Московской обл., 400001, приказ Минстроя России №675/пр от 28.02.2017 № 264/пр</t>
        </is>
      </c>
      <c r="K221" t="inlineStr">
        <is>
          <t>Автомобили бортовые, грузоподъемность до 5 т</t>
        </is>
      </c>
      <c r="L221" t="n">
        <v>1368</v>
      </c>
      <c r="N221" t="n">
        <v>1011</v>
      </c>
      <c r="O221" t="inlineStr">
        <is>
          <t>маш.-ч</t>
        </is>
      </c>
      <c r="P221" t="inlineStr">
        <is>
          <t>маш.-ч</t>
        </is>
      </c>
      <c r="Q221" t="n">
        <v>1</v>
      </c>
      <c r="W221" t="n">
        <v>0</v>
      </c>
      <c r="X221" t="n">
        <v>1230759911</v>
      </c>
      <c r="Y221">
        <f>AT221</f>
        <v/>
      </c>
      <c r="AA221" t="n">
        <v>0</v>
      </c>
      <c r="AB221" t="n">
        <v>2177.51</v>
      </c>
      <c r="AC221" t="n">
        <v>606.1</v>
      </c>
      <c r="AD221" t="n">
        <v>0</v>
      </c>
      <c r="AE221" t="n">
        <v>0</v>
      </c>
      <c r="AF221" t="n">
        <v>87.17</v>
      </c>
      <c r="AG221" t="n">
        <v>11.6</v>
      </c>
      <c r="AH221" t="n">
        <v>0</v>
      </c>
      <c r="AI221" t="n">
        <v>1</v>
      </c>
      <c r="AJ221" t="n">
        <v>24.98</v>
      </c>
      <c r="AK221" t="n">
        <v>52.25</v>
      </c>
      <c r="AL221" t="n">
        <v>1</v>
      </c>
      <c r="AM221" t="n">
        <v>2</v>
      </c>
      <c r="AN221" t="n">
        <v>0</v>
      </c>
      <c r="AO221" t="n">
        <v>1</v>
      </c>
      <c r="AP221" t="n">
        <v>1</v>
      </c>
      <c r="AQ221" t="n">
        <v>0</v>
      </c>
      <c r="AR221" t="n">
        <v>0</v>
      </c>
      <c r="AS221" t="inlineStr"/>
      <c r="AT221" t="n">
        <v>0.05</v>
      </c>
      <c r="AU221" t="inlineStr"/>
      <c r="AV221" t="n">
        <v>0</v>
      </c>
      <c r="AW221" t="n">
        <v>2</v>
      </c>
      <c r="AX221" t="n">
        <v>78870415</v>
      </c>
      <c r="AY221" t="n">
        <v>1</v>
      </c>
      <c r="AZ221" t="n">
        <v>0</v>
      </c>
      <c r="BA221" t="n">
        <v>205</v>
      </c>
      <c r="BB221" t="n">
        <v>0</v>
      </c>
      <c r="BC221" t="n">
        <v>0</v>
      </c>
      <c r="BD221" t="n">
        <v>0</v>
      </c>
      <c r="BE221" t="n">
        <v>0</v>
      </c>
      <c r="BF221" t="n">
        <v>0</v>
      </c>
      <c r="BG221" t="n">
        <v>0</v>
      </c>
      <c r="BH221" t="n">
        <v>0</v>
      </c>
      <c r="BI221" t="n">
        <v>0</v>
      </c>
      <c r="BJ221" t="n">
        <v>0</v>
      </c>
      <c r="BK221" t="n">
        <v>0</v>
      </c>
      <c r="BL221" t="n">
        <v>0</v>
      </c>
      <c r="BM221" t="n">
        <v>0</v>
      </c>
      <c r="BN221" t="n">
        <v>0</v>
      </c>
      <c r="BO221" t="n">
        <v>0</v>
      </c>
      <c r="BP221" t="n">
        <v>0</v>
      </c>
      <c r="BQ221" t="n">
        <v>0</v>
      </c>
      <c r="BR221" t="n">
        <v>0</v>
      </c>
      <c r="BS221" t="n">
        <v>0</v>
      </c>
      <c r="BT221" t="n">
        <v>0</v>
      </c>
      <c r="BU221" t="n">
        <v>0</v>
      </c>
      <c r="BV221" t="n">
        <v>0</v>
      </c>
      <c r="BW221" t="n">
        <v>0</v>
      </c>
      <c r="CV221" t="n">
        <v>0</v>
      </c>
      <c r="CW221">
        <f>ROUND(Y221*Source!I469*DO221,7)</f>
        <v/>
      </c>
      <c r="CX221">
        <f>ROUND(Y221*Source!I469,7)</f>
        <v/>
      </c>
      <c r="CY221">
        <f>AB221</f>
        <v/>
      </c>
      <c r="CZ221">
        <f>AF221</f>
        <v/>
      </c>
      <c r="DA221">
        <f>AJ221</f>
        <v/>
      </c>
      <c r="DB221">
        <f>ROUND(ROUND(AT221*CZ221,2),2)</f>
        <v/>
      </c>
      <c r="DC221">
        <f>ROUND(ROUND(AT221*AG221,2),2)</f>
        <v/>
      </c>
      <c r="DD221" t="inlineStr"/>
      <c r="DE221" t="inlineStr"/>
      <c r="DF221">
        <f>ROUND(ROUND(AE221,0)*CX221,0)</f>
        <v/>
      </c>
      <c r="DG221">
        <f>ROUND(ROUND(AF221*AJ221,0)*CX221,0)</f>
        <v/>
      </c>
      <c r="DH221">
        <f>ROUND(ROUND(AG221*AK221,0)*CX221,0)</f>
        <v/>
      </c>
      <c r="DI221">
        <f>ROUND(ROUND(AH221,0)*CX221,0)</f>
        <v/>
      </c>
      <c r="DJ221">
        <f>DG221</f>
        <v/>
      </c>
      <c r="DK221" t="n">
        <v>0</v>
      </c>
      <c r="DL221" t="inlineStr"/>
      <c r="DM221" t="n">
        <v>0</v>
      </c>
      <c r="DN221" t="inlineStr"/>
      <c r="DO221" t="n">
        <v>0</v>
      </c>
    </row>
    <row r="222">
      <c r="A222">
        <f>ROW(Source!A469)</f>
        <v/>
      </c>
      <c r="B222" t="n">
        <v>78869116</v>
      </c>
      <c r="C222" t="n">
        <v>78870405</v>
      </c>
      <c r="D222" t="n">
        <v>29110398</v>
      </c>
      <c r="E222" t="n">
        <v>1</v>
      </c>
      <c r="F222" t="n">
        <v>1</v>
      </c>
      <c r="G222" t="n">
        <v>1</v>
      </c>
      <c r="H222" t="n">
        <v>3</v>
      </c>
      <c r="I222" t="inlineStr">
        <is>
          <t>101-0388</t>
        </is>
      </c>
      <c r="J222" t="inlineStr">
        <is>
          <t>ТССЦ Московской обл., 101-0388, приказ Минстроя России №675/пр от 28.02.2017 № 254/пр</t>
        </is>
      </c>
      <c r="K222" t="inlineStr">
        <is>
          <t>Краски масляные земляные марки МА-0115 мумия, сурик железный</t>
        </is>
      </c>
      <c r="L222" t="n">
        <v>1348</v>
      </c>
      <c r="N222" t="n">
        <v>1009</v>
      </c>
      <c r="O222" t="inlineStr">
        <is>
          <t>т</t>
        </is>
      </c>
      <c r="P222" t="inlineStr">
        <is>
          <t>т</t>
        </is>
      </c>
      <c r="Q222" t="n">
        <v>1000</v>
      </c>
      <c r="W222" t="n">
        <v>0</v>
      </c>
      <c r="X222" t="n">
        <v>1625292450</v>
      </c>
      <c r="Y222">
        <f>AT222</f>
        <v/>
      </c>
      <c r="AA222" t="n">
        <v>76804.47</v>
      </c>
      <c r="AB222" t="n">
        <v>0</v>
      </c>
      <c r="AC222" t="n">
        <v>0</v>
      </c>
      <c r="AD222" t="n">
        <v>0</v>
      </c>
      <c r="AE222" t="n">
        <v>15118.99</v>
      </c>
      <c r="AF222" t="n">
        <v>0</v>
      </c>
      <c r="AG222" t="n">
        <v>0</v>
      </c>
      <c r="AH222" t="n">
        <v>0</v>
      </c>
      <c r="AI222" t="n">
        <v>5.08</v>
      </c>
      <c r="AJ222" t="n">
        <v>1</v>
      </c>
      <c r="AK222" t="n">
        <v>1</v>
      </c>
      <c r="AL222" t="n">
        <v>1</v>
      </c>
      <c r="AM222" t="n">
        <v>2</v>
      </c>
      <c r="AN222" t="n">
        <v>0</v>
      </c>
      <c r="AO222" t="n">
        <v>1</v>
      </c>
      <c r="AP222" t="n">
        <v>1</v>
      </c>
      <c r="AQ222" t="n">
        <v>0</v>
      </c>
      <c r="AR222" t="n">
        <v>0</v>
      </c>
      <c r="AS222" t="inlineStr"/>
      <c r="AT222" t="n">
        <v>0.0014</v>
      </c>
      <c r="AU222" t="inlineStr"/>
      <c r="AV222" t="n">
        <v>0</v>
      </c>
      <c r="AW222" t="n">
        <v>2</v>
      </c>
      <c r="AX222" t="n">
        <v>78870416</v>
      </c>
      <c r="AY222" t="n">
        <v>1</v>
      </c>
      <c r="AZ222" t="n">
        <v>0</v>
      </c>
      <c r="BA222" t="n">
        <v>206</v>
      </c>
      <c r="BB222" t="n">
        <v>0</v>
      </c>
      <c r="BC222" t="n">
        <v>0</v>
      </c>
      <c r="BD222" t="n">
        <v>0</v>
      </c>
      <c r="BE222" t="n">
        <v>0</v>
      </c>
      <c r="BF222" t="n">
        <v>0</v>
      </c>
      <c r="BG222" t="n">
        <v>0</v>
      </c>
      <c r="BH222" t="n">
        <v>0</v>
      </c>
      <c r="BI222" t="n">
        <v>0</v>
      </c>
      <c r="BJ222" t="n">
        <v>0</v>
      </c>
      <c r="BK222" t="n">
        <v>0</v>
      </c>
      <c r="BL222" t="n">
        <v>0</v>
      </c>
      <c r="BM222" t="n">
        <v>0</v>
      </c>
      <c r="BN222" t="n">
        <v>0</v>
      </c>
      <c r="BO222" t="n">
        <v>0</v>
      </c>
      <c r="BP222" t="n">
        <v>0</v>
      </c>
      <c r="BQ222" t="n">
        <v>0</v>
      </c>
      <c r="BR222" t="n">
        <v>0</v>
      </c>
      <c r="BS222" t="n">
        <v>0</v>
      </c>
      <c r="BT222" t="n">
        <v>0</v>
      </c>
      <c r="BU222" t="n">
        <v>0</v>
      </c>
      <c r="BV222" t="n">
        <v>0</v>
      </c>
      <c r="BW222" t="n">
        <v>0</v>
      </c>
      <c r="CV222" t="n">
        <v>0</v>
      </c>
      <c r="CW222" t="n">
        <v>0</v>
      </c>
      <c r="CX222">
        <f>ROUND(Y222*Source!I469,7)</f>
        <v/>
      </c>
      <c r="CY222">
        <f>AA222</f>
        <v/>
      </c>
      <c r="CZ222">
        <f>AE222</f>
        <v/>
      </c>
      <c r="DA222">
        <f>AI222</f>
        <v/>
      </c>
      <c r="DB222">
        <f>ROUND(ROUND(AT222*CZ222,2),2)</f>
        <v/>
      </c>
      <c r="DC222">
        <f>ROUND(ROUND(AT222*AG222,2),2)</f>
        <v/>
      </c>
      <c r="DD222" t="inlineStr"/>
      <c r="DE222" t="inlineStr"/>
      <c r="DF222">
        <f>ROUND(ROUND(AE222*AI222,0)*CX222,0)</f>
        <v/>
      </c>
      <c r="DG222">
        <f>ROUND(ROUND(AF222,0)*CX222,0)</f>
        <v/>
      </c>
      <c r="DH222">
        <f>ROUND(ROUND(AG222,0)*CX222,0)</f>
        <v/>
      </c>
      <c r="DI222">
        <f>ROUND(ROUND(AH222,0)*CX222,0)</f>
        <v/>
      </c>
      <c r="DJ222">
        <f>DF222</f>
        <v/>
      </c>
      <c r="DK222" t="n">
        <v>0</v>
      </c>
      <c r="DL222" t="inlineStr"/>
      <c r="DM222" t="n">
        <v>0</v>
      </c>
      <c r="DN222" t="inlineStr"/>
      <c r="DO222" t="n">
        <v>0</v>
      </c>
    </row>
    <row r="223">
      <c r="A223">
        <f>ROW(Source!A469)</f>
        <v/>
      </c>
      <c r="B223" t="n">
        <v>78869116</v>
      </c>
      <c r="C223" t="n">
        <v>78870405</v>
      </c>
      <c r="D223" t="n">
        <v>29110573</v>
      </c>
      <c r="E223" t="n">
        <v>1</v>
      </c>
      <c r="F223" t="n">
        <v>1</v>
      </c>
      <c r="G223" t="n">
        <v>1</v>
      </c>
      <c r="H223" t="n">
        <v>3</v>
      </c>
      <c r="I223" t="inlineStr">
        <is>
          <t>101-0628</t>
        </is>
      </c>
      <c r="J223" t="inlineStr">
        <is>
          <t>ТССЦ Московской обл., 101-0628, приказ Минстроя России №675/пр от 28.02.2017 № 254/пр</t>
        </is>
      </c>
      <c r="K223" t="inlineStr">
        <is>
          <t>Олифа комбинированная, марки К-3</t>
        </is>
      </c>
      <c r="L223" t="n">
        <v>1348</v>
      </c>
      <c r="N223" t="n">
        <v>1009</v>
      </c>
      <c r="O223" t="inlineStr">
        <is>
          <t>т</t>
        </is>
      </c>
      <c r="P223" t="inlineStr">
        <is>
          <t>т</t>
        </is>
      </c>
      <c r="Q223" t="n">
        <v>1000</v>
      </c>
      <c r="W223" t="n">
        <v>0</v>
      </c>
      <c r="X223" t="n">
        <v>24062879</v>
      </c>
      <c r="Y223">
        <f>AT223</f>
        <v/>
      </c>
      <c r="AA223" t="n">
        <v>87631.5</v>
      </c>
      <c r="AB223" t="n">
        <v>0</v>
      </c>
      <c r="AC223" t="n">
        <v>0</v>
      </c>
      <c r="AD223" t="n">
        <v>0</v>
      </c>
      <c r="AE223" t="n">
        <v>16950</v>
      </c>
      <c r="AF223" t="n">
        <v>0</v>
      </c>
      <c r="AG223" t="n">
        <v>0</v>
      </c>
      <c r="AH223" t="n">
        <v>0</v>
      </c>
      <c r="AI223" t="n">
        <v>5.17</v>
      </c>
      <c r="AJ223" t="n">
        <v>1</v>
      </c>
      <c r="AK223" t="n">
        <v>1</v>
      </c>
      <c r="AL223" t="n">
        <v>1</v>
      </c>
      <c r="AM223" t="n">
        <v>2</v>
      </c>
      <c r="AN223" t="n">
        <v>0</v>
      </c>
      <c r="AO223" t="n">
        <v>1</v>
      </c>
      <c r="AP223" t="n">
        <v>1</v>
      </c>
      <c r="AQ223" t="n">
        <v>0</v>
      </c>
      <c r="AR223" t="n">
        <v>0</v>
      </c>
      <c r="AS223" t="inlineStr"/>
      <c r="AT223" t="n">
        <v>0.0007</v>
      </c>
      <c r="AU223" t="inlineStr"/>
      <c r="AV223" t="n">
        <v>0</v>
      </c>
      <c r="AW223" t="n">
        <v>2</v>
      </c>
      <c r="AX223" t="n">
        <v>78870417</v>
      </c>
      <c r="AY223" t="n">
        <v>1</v>
      </c>
      <c r="AZ223" t="n">
        <v>0</v>
      </c>
      <c r="BA223" t="n">
        <v>207</v>
      </c>
      <c r="BB223" t="n">
        <v>0</v>
      </c>
      <c r="BC223" t="n">
        <v>0</v>
      </c>
      <c r="BD223" t="n">
        <v>0</v>
      </c>
      <c r="BE223" t="n">
        <v>0</v>
      </c>
      <c r="BF223" t="n">
        <v>0</v>
      </c>
      <c r="BG223" t="n">
        <v>0</v>
      </c>
      <c r="BH223" t="n">
        <v>0</v>
      </c>
      <c r="BI223" t="n">
        <v>0</v>
      </c>
      <c r="BJ223" t="n">
        <v>0</v>
      </c>
      <c r="BK223" t="n">
        <v>0</v>
      </c>
      <c r="BL223" t="n">
        <v>0</v>
      </c>
      <c r="BM223" t="n">
        <v>0</v>
      </c>
      <c r="BN223" t="n">
        <v>0</v>
      </c>
      <c r="BO223" t="n">
        <v>0</v>
      </c>
      <c r="BP223" t="n">
        <v>0</v>
      </c>
      <c r="BQ223" t="n">
        <v>0</v>
      </c>
      <c r="BR223" t="n">
        <v>0</v>
      </c>
      <c r="BS223" t="n">
        <v>0</v>
      </c>
      <c r="BT223" t="n">
        <v>0</v>
      </c>
      <c r="BU223" t="n">
        <v>0</v>
      </c>
      <c r="BV223" t="n">
        <v>0</v>
      </c>
      <c r="BW223" t="n">
        <v>0</v>
      </c>
      <c r="CV223" t="n">
        <v>0</v>
      </c>
      <c r="CW223" t="n">
        <v>0</v>
      </c>
      <c r="CX223">
        <f>ROUND(Y223*Source!I469,7)</f>
        <v/>
      </c>
      <c r="CY223">
        <f>AA223</f>
        <v/>
      </c>
      <c r="CZ223">
        <f>AE223</f>
        <v/>
      </c>
      <c r="DA223">
        <f>AI223</f>
        <v/>
      </c>
      <c r="DB223">
        <f>ROUND(ROUND(AT223*CZ223,2),2)</f>
        <v/>
      </c>
      <c r="DC223">
        <f>ROUND(ROUND(AT223*AG223,2),2)</f>
        <v/>
      </c>
      <c r="DD223" t="inlineStr"/>
      <c r="DE223" t="inlineStr"/>
      <c r="DF223">
        <f>ROUND(ROUND(AE223*AI223,0)*CX223,0)</f>
        <v/>
      </c>
      <c r="DG223">
        <f>ROUND(ROUND(AF223,0)*CX223,0)</f>
        <v/>
      </c>
      <c r="DH223">
        <f>ROUND(ROUND(AG223,0)*CX223,0)</f>
        <v/>
      </c>
      <c r="DI223">
        <f>ROUND(ROUND(AH223,0)*CX223,0)</f>
        <v/>
      </c>
      <c r="DJ223">
        <f>DF223</f>
        <v/>
      </c>
      <c r="DK223" t="n">
        <v>0</v>
      </c>
      <c r="DL223" t="inlineStr"/>
      <c r="DM223" t="n">
        <v>0</v>
      </c>
      <c r="DN223" t="inlineStr"/>
      <c r="DO223" t="n">
        <v>0</v>
      </c>
    </row>
    <row r="224">
      <c r="A224">
        <f>ROW(Source!A469)</f>
        <v/>
      </c>
      <c r="B224" t="n">
        <v>78869116</v>
      </c>
      <c r="C224" t="n">
        <v>78870405</v>
      </c>
      <c r="D224" t="n">
        <v>29107963</v>
      </c>
      <c r="E224" t="n">
        <v>1</v>
      </c>
      <c r="F224" t="n">
        <v>1</v>
      </c>
      <c r="G224" t="n">
        <v>1</v>
      </c>
      <c r="H224" t="n">
        <v>3</v>
      </c>
      <c r="I224" t="inlineStr">
        <is>
          <t>101-1669</t>
        </is>
      </c>
      <c r="J224" t="inlineStr">
        <is>
          <t>ТССЦ Московской обл., 101-1669, приказ Минстроя России №675/пр от 28.02.2017 № 254/пр</t>
        </is>
      </c>
      <c r="K224" t="inlineStr">
        <is>
          <t>Очес льняной</t>
        </is>
      </c>
      <c r="L224" t="n">
        <v>1346</v>
      </c>
      <c r="N224" t="n">
        <v>1009</v>
      </c>
      <c r="O224" t="inlineStr">
        <is>
          <t>кг</t>
        </is>
      </c>
      <c r="P224" t="inlineStr">
        <is>
          <t>кг</t>
        </is>
      </c>
      <c r="Q224" t="n">
        <v>1</v>
      </c>
      <c r="W224" t="n">
        <v>0</v>
      </c>
      <c r="X224" t="n">
        <v>-2113933962</v>
      </c>
      <c r="Y224">
        <f>AT224</f>
        <v/>
      </c>
      <c r="AA224" t="n">
        <v>590.67</v>
      </c>
      <c r="AB224" t="n">
        <v>0</v>
      </c>
      <c r="AC224" t="n">
        <v>0</v>
      </c>
      <c r="AD224" t="n">
        <v>0</v>
      </c>
      <c r="AE224" t="n">
        <v>37.29</v>
      </c>
      <c r="AF224" t="n">
        <v>0</v>
      </c>
      <c r="AG224" t="n">
        <v>0</v>
      </c>
      <c r="AH224" t="n">
        <v>0</v>
      </c>
      <c r="AI224" t="n">
        <v>15.84</v>
      </c>
      <c r="AJ224" t="n">
        <v>1</v>
      </c>
      <c r="AK224" t="n">
        <v>1</v>
      </c>
      <c r="AL224" t="n">
        <v>1</v>
      </c>
      <c r="AM224" t="n">
        <v>2</v>
      </c>
      <c r="AN224" t="n">
        <v>0</v>
      </c>
      <c r="AO224" t="n">
        <v>1</v>
      </c>
      <c r="AP224" t="n">
        <v>1</v>
      </c>
      <c r="AQ224" t="n">
        <v>0</v>
      </c>
      <c r="AR224" t="n">
        <v>0</v>
      </c>
      <c r="AS224" t="inlineStr"/>
      <c r="AT224" t="n">
        <v>0.7</v>
      </c>
      <c r="AU224" t="inlineStr"/>
      <c r="AV224" t="n">
        <v>0</v>
      </c>
      <c r="AW224" t="n">
        <v>2</v>
      </c>
      <c r="AX224" t="n">
        <v>78870418</v>
      </c>
      <c r="AY224" t="n">
        <v>1</v>
      </c>
      <c r="AZ224" t="n">
        <v>0</v>
      </c>
      <c r="BA224" t="n">
        <v>208</v>
      </c>
      <c r="BB224" t="n">
        <v>0</v>
      </c>
      <c r="BC224" t="n">
        <v>0</v>
      </c>
      <c r="BD224" t="n">
        <v>0</v>
      </c>
      <c r="BE224" t="n">
        <v>0</v>
      </c>
      <c r="BF224" t="n">
        <v>0</v>
      </c>
      <c r="BG224" t="n">
        <v>0</v>
      </c>
      <c r="BH224" t="n">
        <v>0</v>
      </c>
      <c r="BI224" t="n">
        <v>0</v>
      </c>
      <c r="BJ224" t="n">
        <v>0</v>
      </c>
      <c r="BK224" t="n">
        <v>0</v>
      </c>
      <c r="BL224" t="n">
        <v>0</v>
      </c>
      <c r="BM224" t="n">
        <v>0</v>
      </c>
      <c r="BN224" t="n">
        <v>0</v>
      </c>
      <c r="BO224" t="n">
        <v>0</v>
      </c>
      <c r="BP224" t="n">
        <v>0</v>
      </c>
      <c r="BQ224" t="n">
        <v>0</v>
      </c>
      <c r="BR224" t="n">
        <v>0</v>
      </c>
      <c r="BS224" t="n">
        <v>0</v>
      </c>
      <c r="BT224" t="n">
        <v>0</v>
      </c>
      <c r="BU224" t="n">
        <v>0</v>
      </c>
      <c r="BV224" t="n">
        <v>0</v>
      </c>
      <c r="BW224" t="n">
        <v>0</v>
      </c>
      <c r="CV224" t="n">
        <v>0</v>
      </c>
      <c r="CW224" t="n">
        <v>0</v>
      </c>
      <c r="CX224">
        <f>ROUND(Y224*Source!I469,7)</f>
        <v/>
      </c>
      <c r="CY224">
        <f>AA224</f>
        <v/>
      </c>
      <c r="CZ224">
        <f>AE224</f>
        <v/>
      </c>
      <c r="DA224">
        <f>AI224</f>
        <v/>
      </c>
      <c r="DB224">
        <f>ROUND(ROUND(AT224*CZ224,2),2)</f>
        <v/>
      </c>
      <c r="DC224">
        <f>ROUND(ROUND(AT224*AG224,2),2)</f>
        <v/>
      </c>
      <c r="DD224" t="inlineStr"/>
      <c r="DE224" t="inlineStr"/>
      <c r="DF224">
        <f>ROUND(ROUND(AE224*AI224,0)*CX224,0)</f>
        <v/>
      </c>
      <c r="DG224">
        <f>ROUND(ROUND(AF224,0)*CX224,0)</f>
        <v/>
      </c>
      <c r="DH224">
        <f>ROUND(ROUND(AG224,0)*CX224,0)</f>
        <v/>
      </c>
      <c r="DI224">
        <f>ROUND(ROUND(AH224,0)*CX224,0)</f>
        <v/>
      </c>
      <c r="DJ224">
        <f>DF224</f>
        <v/>
      </c>
      <c r="DK224" t="n">
        <v>0</v>
      </c>
      <c r="DL224" t="inlineStr"/>
      <c r="DM224" t="n">
        <v>0</v>
      </c>
      <c r="DN224" t="inlineStr"/>
      <c r="DO224" t="n">
        <v>0</v>
      </c>
    </row>
    <row r="225">
      <c r="A225">
        <f>ROW(Source!A469)</f>
        <v/>
      </c>
      <c r="B225" t="n">
        <v>78869116</v>
      </c>
      <c r="C225" t="n">
        <v>78870405</v>
      </c>
      <c r="D225" t="n">
        <v>29143378</v>
      </c>
      <c r="E225" t="n">
        <v>1</v>
      </c>
      <c r="F225" t="n">
        <v>1</v>
      </c>
      <c r="G225" t="n">
        <v>1</v>
      </c>
      <c r="H225" t="n">
        <v>3</v>
      </c>
      <c r="I225" t="inlineStr">
        <is>
          <t>302-0062</t>
        </is>
      </c>
      <c r="J225" t="inlineStr">
        <is>
          <t>ТССЦ Московской обл., 302-0062, приказ Минстроя России №675/пр от 28.02.2017 № 256/пр</t>
        </is>
      </c>
      <c r="K225" t="inlineStr">
        <is>
          <t>Кран шаровый муфтовый Valtec для воды диаметром 15 мм, тип в/в</t>
        </is>
      </c>
      <c r="L225" t="n">
        <v>1354</v>
      </c>
      <c r="N225" t="n">
        <v>1010</v>
      </c>
      <c r="O225" t="inlineStr">
        <is>
          <t>шт.</t>
        </is>
      </c>
      <c r="P225" t="inlineStr">
        <is>
          <t>шт.</t>
        </is>
      </c>
      <c r="Q225" t="n">
        <v>1</v>
      </c>
      <c r="W225" t="n">
        <v>0</v>
      </c>
      <c r="X225" t="n">
        <v>-1687406522</v>
      </c>
      <c r="Y225">
        <f>AT225</f>
        <v/>
      </c>
      <c r="AA225" t="n">
        <v>384.3</v>
      </c>
      <c r="AB225" t="n">
        <v>0</v>
      </c>
      <c r="AC225" t="n">
        <v>0</v>
      </c>
      <c r="AD225" t="n">
        <v>0</v>
      </c>
      <c r="AE225" t="n">
        <v>28.53</v>
      </c>
      <c r="AF225" t="n">
        <v>0</v>
      </c>
      <c r="AG225" t="n">
        <v>0</v>
      </c>
      <c r="AH225" t="n">
        <v>0</v>
      </c>
      <c r="AI225" t="n">
        <v>13.47</v>
      </c>
      <c r="AJ225" t="n">
        <v>1</v>
      </c>
      <c r="AK225" t="n">
        <v>1</v>
      </c>
      <c r="AL225" t="n">
        <v>1</v>
      </c>
      <c r="AM225" t="n">
        <v>0</v>
      </c>
      <c r="AN225" t="n">
        <v>0</v>
      </c>
      <c r="AO225" t="n">
        <v>0</v>
      </c>
      <c r="AP225" t="n">
        <v>1</v>
      </c>
      <c r="AQ225" t="n">
        <v>0</v>
      </c>
      <c r="AR225" t="n">
        <v>0</v>
      </c>
      <c r="AS225" t="inlineStr"/>
      <c r="AT225" t="n">
        <v>100</v>
      </c>
      <c r="AU225" t="inlineStr"/>
      <c r="AV225" t="n">
        <v>0</v>
      </c>
      <c r="AW225" t="n">
        <v>1</v>
      </c>
      <c r="AX225" t="n">
        <v>-1</v>
      </c>
      <c r="AY225" t="n">
        <v>0</v>
      </c>
      <c r="AZ225" t="n">
        <v>0</v>
      </c>
      <c r="BA225" t="inlineStr"/>
      <c r="BB225" t="n">
        <v>0</v>
      </c>
      <c r="BC225" t="n">
        <v>0</v>
      </c>
      <c r="BD225" t="n">
        <v>0</v>
      </c>
      <c r="BE225" t="n">
        <v>0</v>
      </c>
      <c r="BF225" t="n">
        <v>0</v>
      </c>
      <c r="BG225" t="n">
        <v>0</v>
      </c>
      <c r="BH225" t="n">
        <v>0</v>
      </c>
      <c r="BI225" t="n">
        <v>0</v>
      </c>
      <c r="BJ225" t="n">
        <v>0</v>
      </c>
      <c r="BK225" t="n">
        <v>0</v>
      </c>
      <c r="BL225" t="n">
        <v>0</v>
      </c>
      <c r="BM225" t="n">
        <v>0</v>
      </c>
      <c r="BN225" t="n">
        <v>0</v>
      </c>
      <c r="BO225" t="n">
        <v>0</v>
      </c>
      <c r="BP225" t="n">
        <v>0</v>
      </c>
      <c r="BQ225" t="n">
        <v>0</v>
      </c>
      <c r="BR225" t="n">
        <v>0</v>
      </c>
      <c r="BS225" t="n">
        <v>0</v>
      </c>
      <c r="BT225" t="n">
        <v>0</v>
      </c>
      <c r="BU225" t="n">
        <v>0</v>
      </c>
      <c r="BV225" t="n">
        <v>0</v>
      </c>
      <c r="BW225" t="n">
        <v>0</v>
      </c>
      <c r="CV225" t="n">
        <v>0</v>
      </c>
      <c r="CW225" t="n">
        <v>0</v>
      </c>
      <c r="CX225">
        <f>ROUND(Y225*Source!I469,7)</f>
        <v/>
      </c>
      <c r="CY225">
        <f>AA225</f>
        <v/>
      </c>
      <c r="CZ225">
        <f>AE225</f>
        <v/>
      </c>
      <c r="DA225">
        <f>AI225</f>
        <v/>
      </c>
      <c r="DB225">
        <f>ROUND(ROUND(AT225*CZ225,2),2)</f>
        <v/>
      </c>
      <c r="DC225">
        <f>ROUND(ROUND(AT225*AG225,2),2)</f>
        <v/>
      </c>
      <c r="DD225" t="inlineStr"/>
      <c r="DE225" t="inlineStr"/>
      <c r="DF225">
        <f>ROUND(ROUND(AE225*AI225,0)*CX225,0)</f>
        <v/>
      </c>
      <c r="DG225">
        <f>ROUND(ROUND(AF225,0)*CX225,0)</f>
        <v/>
      </c>
      <c r="DH225">
        <f>ROUND(ROUND(AG225,0)*CX225,0)</f>
        <v/>
      </c>
      <c r="DI225">
        <f>ROUND(ROUND(AH225,0)*CX225,0)</f>
        <v/>
      </c>
      <c r="DJ225">
        <f>DF225</f>
        <v/>
      </c>
      <c r="DK225" t="n">
        <v>0</v>
      </c>
      <c r="DL225" t="inlineStr"/>
      <c r="DM225" t="n">
        <v>0</v>
      </c>
      <c r="DN225" t="inlineStr"/>
      <c r="DO225" t="n">
        <v>0</v>
      </c>
    </row>
    <row r="226">
      <c r="A226">
        <f>ROW(Source!A469)</f>
        <v/>
      </c>
      <c r="B226" t="n">
        <v>78869116</v>
      </c>
      <c r="C226" t="n">
        <v>78870405</v>
      </c>
      <c r="D226" t="n">
        <v>29142465</v>
      </c>
      <c r="E226" t="n">
        <v>1</v>
      </c>
      <c r="F226" t="n">
        <v>1</v>
      </c>
      <c r="G226" t="n">
        <v>1</v>
      </c>
      <c r="H226" t="n">
        <v>3</v>
      </c>
      <c r="I226" t="inlineStr">
        <is>
          <t>302-1342</t>
        </is>
      </c>
      <c r="J226" t="inlineStr">
        <is>
          <t>ТССЦ Московской обл., 302-1342, приказ Минстроя России №675/пр от 28.02.2017 № 256/пр</t>
        </is>
      </c>
      <c r="K226" t="inlineStr">
        <is>
          <t>Вентили проходные муфтовые 15кч18п для воды давлением 1,6 МПа (16 кгс/см2), диаметром 20 мм</t>
        </is>
      </c>
      <c r="L226" t="n">
        <v>1354</v>
      </c>
      <c r="N226" t="n">
        <v>1010</v>
      </c>
      <c r="O226" t="inlineStr">
        <is>
          <t>шт.</t>
        </is>
      </c>
      <c r="P226" t="inlineStr">
        <is>
          <t>шт.</t>
        </is>
      </c>
      <c r="Q226" t="n">
        <v>1</v>
      </c>
      <c r="W226" t="n">
        <v>0</v>
      </c>
      <c r="X226" t="n">
        <v>-852705161</v>
      </c>
      <c r="Y226">
        <f>AT226</f>
        <v/>
      </c>
      <c r="AA226" t="n">
        <v>221.81</v>
      </c>
      <c r="AB226" t="n">
        <v>0</v>
      </c>
      <c r="AC226" t="n">
        <v>0</v>
      </c>
      <c r="AD226" t="n">
        <v>0</v>
      </c>
      <c r="AE226" t="n">
        <v>21.81</v>
      </c>
      <c r="AF226" t="n">
        <v>0</v>
      </c>
      <c r="AG226" t="n">
        <v>0</v>
      </c>
      <c r="AH226" t="n">
        <v>0</v>
      </c>
      <c r="AI226" t="n">
        <v>10.17</v>
      </c>
      <c r="AJ226" t="n">
        <v>1</v>
      </c>
      <c r="AK226" t="n">
        <v>1</v>
      </c>
      <c r="AL226" t="n">
        <v>1</v>
      </c>
      <c r="AM226" t="n">
        <v>2</v>
      </c>
      <c r="AN226" t="n">
        <v>0</v>
      </c>
      <c r="AO226" t="n">
        <v>1</v>
      </c>
      <c r="AP226" t="n">
        <v>1</v>
      </c>
      <c r="AQ226" t="n">
        <v>0</v>
      </c>
      <c r="AR226" t="n">
        <v>0</v>
      </c>
      <c r="AS226" t="inlineStr"/>
      <c r="AT226" t="n">
        <v>100</v>
      </c>
      <c r="AU226" t="inlineStr"/>
      <c r="AV226" t="n">
        <v>0</v>
      </c>
      <c r="AW226" t="n">
        <v>2</v>
      </c>
      <c r="AX226" t="n">
        <v>78870419</v>
      </c>
      <c r="AY226" t="n">
        <v>1</v>
      </c>
      <c r="AZ226" t="n">
        <v>0</v>
      </c>
      <c r="BA226" t="n">
        <v>209</v>
      </c>
      <c r="BB226" t="n">
        <v>0</v>
      </c>
      <c r="BC226" t="n">
        <v>0</v>
      </c>
      <c r="BD226" t="n">
        <v>0</v>
      </c>
      <c r="BE226" t="n">
        <v>0</v>
      </c>
      <c r="BF226" t="n">
        <v>0</v>
      </c>
      <c r="BG226" t="n">
        <v>0</v>
      </c>
      <c r="BH226" t="n">
        <v>0</v>
      </c>
      <c r="BI226" t="n">
        <v>0</v>
      </c>
      <c r="BJ226" t="n">
        <v>0</v>
      </c>
      <c r="BK226" t="n">
        <v>0</v>
      </c>
      <c r="BL226" t="n">
        <v>0</v>
      </c>
      <c r="BM226" t="n">
        <v>0</v>
      </c>
      <c r="BN226" t="n">
        <v>0</v>
      </c>
      <c r="BO226" t="n">
        <v>0</v>
      </c>
      <c r="BP226" t="n">
        <v>0</v>
      </c>
      <c r="BQ226" t="n">
        <v>0</v>
      </c>
      <c r="BR226" t="n">
        <v>0</v>
      </c>
      <c r="BS226" t="n">
        <v>0</v>
      </c>
      <c r="BT226" t="n">
        <v>0</v>
      </c>
      <c r="BU226" t="n">
        <v>0</v>
      </c>
      <c r="BV226" t="n">
        <v>0</v>
      </c>
      <c r="BW226" t="n">
        <v>0</v>
      </c>
      <c r="CV226" t="n">
        <v>0</v>
      </c>
      <c r="CW226" t="n">
        <v>0</v>
      </c>
      <c r="CX226">
        <f>ROUND(Y226*Source!I469,7)</f>
        <v/>
      </c>
      <c r="CY226">
        <f>AA226</f>
        <v/>
      </c>
      <c r="CZ226">
        <f>AE226</f>
        <v/>
      </c>
      <c r="DA226">
        <f>AI226</f>
        <v/>
      </c>
      <c r="DB226">
        <f>ROUND(ROUND(AT226*CZ226,2),2)</f>
        <v/>
      </c>
      <c r="DC226">
        <f>ROUND(ROUND(AT226*AG226,2),2)</f>
        <v/>
      </c>
      <c r="DD226" t="inlineStr"/>
      <c r="DE226" t="inlineStr"/>
      <c r="DF226">
        <f>ROUND(ROUND(AE226*AI226,0)*CX226,0)</f>
        <v/>
      </c>
      <c r="DG226">
        <f>ROUND(ROUND(AF226,0)*CX226,0)</f>
        <v/>
      </c>
      <c r="DH226">
        <f>ROUND(ROUND(AG226,0)*CX226,0)</f>
        <v/>
      </c>
      <c r="DI226">
        <f>ROUND(ROUND(AH226,0)*CX226,0)</f>
        <v/>
      </c>
      <c r="DJ226">
        <f>DF226</f>
        <v/>
      </c>
      <c r="DK226" t="n">
        <v>0</v>
      </c>
      <c r="DL226" t="inlineStr"/>
      <c r="DM226" t="n">
        <v>0</v>
      </c>
      <c r="DN226" t="inlineStr"/>
      <c r="DO226" t="n">
        <v>0</v>
      </c>
    </row>
    <row r="227">
      <c r="A227">
        <f>ROW(Source!A469)</f>
        <v/>
      </c>
      <c r="B227" t="n">
        <v>78869116</v>
      </c>
      <c r="C227" t="n">
        <v>78870405</v>
      </c>
      <c r="D227" t="n">
        <v>29164350</v>
      </c>
      <c r="E227" t="n">
        <v>1</v>
      </c>
      <c r="F227" t="n">
        <v>1</v>
      </c>
      <c r="G227" t="n">
        <v>1</v>
      </c>
      <c r="H227" t="n">
        <v>3</v>
      </c>
      <c r="I227" t="inlineStr">
        <is>
          <t>509-9899</t>
        </is>
      </c>
      <c r="J227" t="inlineStr">
        <is>
          <t>ТССЦ Московской обл., 509-9899, приказ Минстроя России №675/пр от 28.02.2017 № 258/пр</t>
        </is>
      </c>
      <c r="K227" t="inlineStr">
        <is>
          <t>Строительный мусор и масса возвратных материалов</t>
        </is>
      </c>
      <c r="L227" t="n">
        <v>1348</v>
      </c>
      <c r="N227" t="n">
        <v>1009</v>
      </c>
      <c r="O227" t="inlineStr">
        <is>
          <t>т</t>
        </is>
      </c>
      <c r="P227" t="inlineStr">
        <is>
          <t>т</t>
        </is>
      </c>
      <c r="Q227" t="n">
        <v>1000</v>
      </c>
      <c r="W227" t="n">
        <v>0</v>
      </c>
      <c r="X227" t="n">
        <v>1839160745</v>
      </c>
      <c r="Y227">
        <f>AT227</f>
        <v/>
      </c>
      <c r="AA227" t="n">
        <v>0</v>
      </c>
      <c r="AB227" t="n">
        <v>0</v>
      </c>
      <c r="AC227" t="n">
        <v>0</v>
      </c>
      <c r="AD227" t="n">
        <v>0</v>
      </c>
      <c r="AE227" t="n">
        <v>0</v>
      </c>
      <c r="AF227" t="n">
        <v>0</v>
      </c>
      <c r="AG227" t="n">
        <v>0</v>
      </c>
      <c r="AH227" t="n">
        <v>0</v>
      </c>
      <c r="AI227" t="n">
        <v>1</v>
      </c>
      <c r="AJ227" t="n">
        <v>1</v>
      </c>
      <c r="AK227" t="n">
        <v>1</v>
      </c>
      <c r="AL227" t="n">
        <v>1</v>
      </c>
      <c r="AM227" t="n">
        <v>0</v>
      </c>
      <c r="AN227" t="n">
        <v>0</v>
      </c>
      <c r="AO227" t="n">
        <v>0</v>
      </c>
      <c r="AP227" t="n">
        <v>1</v>
      </c>
      <c r="AQ227" t="n">
        <v>0</v>
      </c>
      <c r="AR227" t="n">
        <v>0</v>
      </c>
      <c r="AS227" t="inlineStr"/>
      <c r="AT227" t="n">
        <v>0.04</v>
      </c>
      <c r="AU227" t="inlineStr"/>
      <c r="AV227" t="n">
        <v>0</v>
      </c>
      <c r="AW227" t="n">
        <v>2</v>
      </c>
      <c r="AX227" t="n">
        <v>78870420</v>
      </c>
      <c r="AY227" t="n">
        <v>1</v>
      </c>
      <c r="AZ227" t="n">
        <v>0</v>
      </c>
      <c r="BA227" t="n">
        <v>210</v>
      </c>
      <c r="BB227" t="n">
        <v>0</v>
      </c>
      <c r="BC227" t="n">
        <v>0</v>
      </c>
      <c r="BD227" t="n">
        <v>0</v>
      </c>
      <c r="BE227" t="n">
        <v>0</v>
      </c>
      <c r="BF227" t="n">
        <v>0</v>
      </c>
      <c r="BG227" t="n">
        <v>0</v>
      </c>
      <c r="BH227" t="n">
        <v>0</v>
      </c>
      <c r="BI227" t="n">
        <v>0</v>
      </c>
      <c r="BJ227" t="n">
        <v>0</v>
      </c>
      <c r="BK227" t="n">
        <v>0</v>
      </c>
      <c r="BL227" t="n">
        <v>0</v>
      </c>
      <c r="BM227" t="n">
        <v>0</v>
      </c>
      <c r="BN227" t="n">
        <v>0</v>
      </c>
      <c r="BO227" t="n">
        <v>0</v>
      </c>
      <c r="BP227" t="n">
        <v>0</v>
      </c>
      <c r="BQ227" t="n">
        <v>0</v>
      </c>
      <c r="BR227" t="n">
        <v>0</v>
      </c>
      <c r="BS227" t="n">
        <v>0</v>
      </c>
      <c r="BT227" t="n">
        <v>0</v>
      </c>
      <c r="BU227" t="n">
        <v>0</v>
      </c>
      <c r="BV227" t="n">
        <v>0</v>
      </c>
      <c r="BW227" t="n">
        <v>0</v>
      </c>
      <c r="CV227" t="n">
        <v>0</v>
      </c>
      <c r="CW227" t="n">
        <v>0</v>
      </c>
      <c r="CX227">
        <f>ROUND(Y227*Source!I469,7)</f>
        <v/>
      </c>
      <c r="CY227">
        <f>AA227</f>
        <v/>
      </c>
      <c r="CZ227">
        <f>AE227</f>
        <v/>
      </c>
      <c r="DA227">
        <f>AI227</f>
        <v/>
      </c>
      <c r="DB227">
        <f>ROUND(ROUND(AT227*CZ227,2),2)</f>
        <v/>
      </c>
      <c r="DC227">
        <f>ROUND(ROUND(AT227*AG227,2),2)</f>
        <v/>
      </c>
      <c r="DD227" t="inlineStr"/>
      <c r="DE227" t="inlineStr"/>
      <c r="DF227">
        <f>ROUND(ROUND(AE227,0)*CX227,0)</f>
        <v/>
      </c>
      <c r="DG227">
        <f>ROUND(ROUND(AF227,0)*CX227,0)</f>
        <v/>
      </c>
      <c r="DH227">
        <f>ROUND(ROUND(AG227,0)*CX227,0)</f>
        <v/>
      </c>
      <c r="DI227">
        <f>ROUND(ROUND(AH227,0)*CX227,0)</f>
        <v/>
      </c>
      <c r="DJ227">
        <f>DF227</f>
        <v/>
      </c>
      <c r="DK227" t="n">
        <v>0</v>
      </c>
      <c r="DL227" t="inlineStr"/>
      <c r="DM227" t="n">
        <v>0</v>
      </c>
      <c r="DN227" t="inlineStr"/>
      <c r="DO227" t="n">
        <v>0</v>
      </c>
    </row>
    <row r="228">
      <c r="A228">
        <f>ROW(Source!A472)</f>
        <v/>
      </c>
      <c r="B228" t="n">
        <v>78869116</v>
      </c>
      <c r="C228" t="n">
        <v>78870423</v>
      </c>
      <c r="D228" t="n">
        <v>18442827</v>
      </c>
      <c r="E228" t="n">
        <v>1</v>
      </c>
      <c r="F228" t="n">
        <v>1</v>
      </c>
      <c r="G228" t="n">
        <v>1</v>
      </c>
      <c r="H228" t="n">
        <v>1</v>
      </c>
      <c r="I228" t="inlineStr">
        <is>
          <t>1-1053-90</t>
        </is>
      </c>
      <c r="J228" t="inlineStr"/>
      <c r="K228" t="inlineStr">
        <is>
          <t>Рабочий строитель среднего разряда 5,3</t>
        </is>
      </c>
      <c r="L228" t="n">
        <v>1369</v>
      </c>
      <c r="N228" t="n">
        <v>1013</v>
      </c>
      <c r="O228" t="inlineStr">
        <is>
          <t>чел.-ч</t>
        </is>
      </c>
      <c r="P228" t="inlineStr">
        <is>
          <t>чел.-ч</t>
        </is>
      </c>
      <c r="Q228" t="n">
        <v>1</v>
      </c>
      <c r="W228" t="n">
        <v>0</v>
      </c>
      <c r="X228" t="n">
        <v>717490484</v>
      </c>
      <c r="Y228">
        <f>(AT228*ROUND(8,7))</f>
        <v/>
      </c>
      <c r="AA228" t="n">
        <v>0</v>
      </c>
      <c r="AB228" t="n">
        <v>0</v>
      </c>
      <c r="AC228" t="n">
        <v>0</v>
      </c>
      <c r="AD228" t="n">
        <v>11.64</v>
      </c>
      <c r="AE228" t="n">
        <v>0</v>
      </c>
      <c r="AF228" t="n">
        <v>0</v>
      </c>
      <c r="AG228" t="n">
        <v>0</v>
      </c>
      <c r="AH228" t="n">
        <v>11.64</v>
      </c>
      <c r="AI228" t="n">
        <v>1</v>
      </c>
      <c r="AJ228" t="n">
        <v>1</v>
      </c>
      <c r="AK228" t="n">
        <v>1</v>
      </c>
      <c r="AL228" t="n">
        <v>1</v>
      </c>
      <c r="AM228" t="n">
        <v>-2</v>
      </c>
      <c r="AN228" t="n">
        <v>0</v>
      </c>
      <c r="AO228" t="n">
        <v>1</v>
      </c>
      <c r="AP228" t="n">
        <v>1</v>
      </c>
      <c r="AQ228" t="n">
        <v>0</v>
      </c>
      <c r="AR228" t="n">
        <v>0</v>
      </c>
      <c r="AS228" t="inlineStr"/>
      <c r="AT228" t="n">
        <v>5.01</v>
      </c>
      <c r="AU228" t="inlineStr">
        <is>
          <t>)*8</t>
        </is>
      </c>
      <c r="AV228" t="n">
        <v>1</v>
      </c>
      <c r="AW228" t="n">
        <v>2</v>
      </c>
      <c r="AX228" t="n">
        <v>78870430</v>
      </c>
      <c r="AY228" t="n">
        <v>1</v>
      </c>
      <c r="AZ228" t="n">
        <v>0</v>
      </c>
      <c r="BA228" t="n">
        <v>211</v>
      </c>
      <c r="BB228" t="n">
        <v>0</v>
      </c>
      <c r="BC228" t="n">
        <v>0</v>
      </c>
      <c r="BD228" t="n">
        <v>0</v>
      </c>
      <c r="BE228" t="n">
        <v>0</v>
      </c>
      <c r="BF228" t="n">
        <v>0</v>
      </c>
      <c r="BG228" t="n">
        <v>0</v>
      </c>
      <c r="BH228" t="n">
        <v>0</v>
      </c>
      <c r="BI228" t="n">
        <v>0</v>
      </c>
      <c r="BJ228" t="n">
        <v>0</v>
      </c>
      <c r="BK228" t="n">
        <v>0</v>
      </c>
      <c r="BL228" t="n">
        <v>0</v>
      </c>
      <c r="BM228" t="n">
        <v>0</v>
      </c>
      <c r="BN228" t="n">
        <v>0</v>
      </c>
      <c r="BO228" t="n">
        <v>0</v>
      </c>
      <c r="BP228" t="n">
        <v>0</v>
      </c>
      <c r="BQ228" t="n">
        <v>0</v>
      </c>
      <c r="BR228" t="n">
        <v>0</v>
      </c>
      <c r="BS228" t="n">
        <v>0</v>
      </c>
      <c r="BT228" t="n">
        <v>0</v>
      </c>
      <c r="BU228" t="n">
        <v>0</v>
      </c>
      <c r="BV228" t="n">
        <v>0</v>
      </c>
      <c r="BW228" t="n">
        <v>0</v>
      </c>
      <c r="CU228">
        <f>ROUND(AT228*Source!I472*AH228*AL228,0)</f>
        <v/>
      </c>
      <c r="CV228">
        <f>ROUND(Y228*Source!I472,7)</f>
        <v/>
      </c>
      <c r="CW228" t="n">
        <v>0</v>
      </c>
      <c r="CX228">
        <f>ROUND(Y228*Source!I472,7)</f>
        <v/>
      </c>
      <c r="CY228">
        <f>AD228</f>
        <v/>
      </c>
      <c r="CZ228">
        <f>AH228</f>
        <v/>
      </c>
      <c r="DA228">
        <f>AL228</f>
        <v/>
      </c>
      <c r="DB228">
        <f>ROUND((ROUND(AT228*CZ228,2)*ROUND(8,7)),2)</f>
        <v/>
      </c>
      <c r="DC228">
        <f>ROUND((ROUND(AT228*AG228,2)*ROUND(8,7)),2)</f>
        <v/>
      </c>
      <c r="DD228" t="inlineStr"/>
      <c r="DE228" t="inlineStr"/>
      <c r="DF228">
        <f>ROUND(ROUND(AE228,0)*CX228,0)</f>
        <v/>
      </c>
      <c r="DG228">
        <f>ROUND(ROUND(AF228,0)*CX228,0)</f>
        <v/>
      </c>
      <c r="DH228">
        <f>ROUND(ROUND(AG228,0)*CX228,0)</f>
        <v/>
      </c>
      <c r="DI228">
        <f>ROUND(ROUND(AH228,0)*CX228,0)</f>
        <v/>
      </c>
      <c r="DJ228">
        <f>DI228</f>
        <v/>
      </c>
      <c r="DK228" t="n">
        <v>0</v>
      </c>
      <c r="DL228" t="inlineStr"/>
      <c r="DM228" t="n">
        <v>0</v>
      </c>
      <c r="DN228" t="inlineStr"/>
      <c r="DO228" t="n">
        <v>0</v>
      </c>
    </row>
    <row r="229">
      <c r="A229">
        <f>ROW(Source!A472)</f>
        <v/>
      </c>
      <c r="B229" t="n">
        <v>78869116</v>
      </c>
      <c r="C229" t="n">
        <v>78870423</v>
      </c>
      <c r="D229" t="n">
        <v>29172703</v>
      </c>
      <c r="E229" t="n">
        <v>1</v>
      </c>
      <c r="F229" t="n">
        <v>1</v>
      </c>
      <c r="G229" t="n">
        <v>1</v>
      </c>
      <c r="H229" t="n">
        <v>2</v>
      </c>
      <c r="I229" t="inlineStr">
        <is>
          <t>042900</t>
        </is>
      </c>
      <c r="J229" t="inlineStr">
        <is>
          <t>ТСЭМ Московской обл., 042900, приказ Минстроя России №675/пр от 28.02.2017 № 264/пр</t>
        </is>
      </c>
      <c r="K22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29" t="n">
        <v>1368</v>
      </c>
      <c r="N229" t="n">
        <v>1011</v>
      </c>
      <c r="O229" t="inlineStr">
        <is>
          <t>маш.-ч</t>
        </is>
      </c>
      <c r="P229" t="inlineStr">
        <is>
          <t>маш.-ч</t>
        </is>
      </c>
      <c r="Q229" t="n">
        <v>1</v>
      </c>
      <c r="W229" t="n">
        <v>0</v>
      </c>
      <c r="X229" t="n">
        <v>1695838894</v>
      </c>
      <c r="Y229">
        <f>(AT229*ROUND(8,7))</f>
        <v/>
      </c>
      <c r="AA229" t="n">
        <v>0</v>
      </c>
      <c r="AB229" t="n">
        <v>177.13</v>
      </c>
      <c r="AC229" t="n">
        <v>0</v>
      </c>
      <c r="AD229" t="n">
        <v>0</v>
      </c>
      <c r="AE229" t="n">
        <v>0</v>
      </c>
      <c r="AF229" t="n">
        <v>29.67</v>
      </c>
      <c r="AG229" t="n">
        <v>0</v>
      </c>
      <c r="AH229" t="n">
        <v>0</v>
      </c>
      <c r="AI229" t="n">
        <v>1</v>
      </c>
      <c r="AJ229" t="n">
        <v>5.97</v>
      </c>
      <c r="AK229" t="n">
        <v>52.25</v>
      </c>
      <c r="AL229" t="n">
        <v>1</v>
      </c>
      <c r="AM229" t="n">
        <v>2</v>
      </c>
      <c r="AN229" t="n">
        <v>0</v>
      </c>
      <c r="AO229" t="n">
        <v>1</v>
      </c>
      <c r="AP229" t="n">
        <v>1</v>
      </c>
      <c r="AQ229" t="n">
        <v>0</v>
      </c>
      <c r="AR229" t="n">
        <v>0</v>
      </c>
      <c r="AS229" t="inlineStr"/>
      <c r="AT229" t="n">
        <v>1.5</v>
      </c>
      <c r="AU229" t="inlineStr">
        <is>
          <t>)*8</t>
        </is>
      </c>
      <c r="AV229" t="n">
        <v>0</v>
      </c>
      <c r="AW229" t="n">
        <v>2</v>
      </c>
      <c r="AX229" t="n">
        <v>78870431</v>
      </c>
      <c r="AY229" t="n">
        <v>1</v>
      </c>
      <c r="AZ229" t="n">
        <v>0</v>
      </c>
      <c r="BA229" t="n">
        <v>212</v>
      </c>
      <c r="BB229" t="n">
        <v>0</v>
      </c>
      <c r="BC229" t="n">
        <v>0</v>
      </c>
      <c r="BD229" t="n">
        <v>0</v>
      </c>
      <c r="BE229" t="n">
        <v>0</v>
      </c>
      <c r="BF229" t="n">
        <v>0</v>
      </c>
      <c r="BG229" t="n">
        <v>0</v>
      </c>
      <c r="BH229" t="n">
        <v>0</v>
      </c>
      <c r="BI229" t="n">
        <v>0</v>
      </c>
      <c r="BJ229" t="n">
        <v>0</v>
      </c>
      <c r="BK229" t="n">
        <v>0</v>
      </c>
      <c r="BL229" t="n">
        <v>0</v>
      </c>
      <c r="BM229" t="n">
        <v>0</v>
      </c>
      <c r="BN229" t="n">
        <v>0</v>
      </c>
      <c r="BO229" t="n">
        <v>0</v>
      </c>
      <c r="BP229" t="n">
        <v>0</v>
      </c>
      <c r="BQ229" t="n">
        <v>0</v>
      </c>
      <c r="BR229" t="n">
        <v>0</v>
      </c>
      <c r="BS229" t="n">
        <v>0</v>
      </c>
      <c r="BT229" t="n">
        <v>0</v>
      </c>
      <c r="BU229" t="n">
        <v>0</v>
      </c>
      <c r="BV229" t="n">
        <v>0</v>
      </c>
      <c r="BW229" t="n">
        <v>0</v>
      </c>
      <c r="CV229" t="n">
        <v>0</v>
      </c>
      <c r="CW229">
        <f>ROUND(Y229*Source!I472*DO229,7)</f>
        <v/>
      </c>
      <c r="CX229">
        <f>ROUND(Y229*Source!I472,7)</f>
        <v/>
      </c>
      <c r="CY229">
        <f>AB229</f>
        <v/>
      </c>
      <c r="CZ229">
        <f>AF229</f>
        <v/>
      </c>
      <c r="DA229">
        <f>AJ229</f>
        <v/>
      </c>
      <c r="DB229">
        <f>ROUND((ROUND(AT229*CZ229,2)*ROUND(8,7)),2)</f>
        <v/>
      </c>
      <c r="DC229">
        <f>ROUND((ROUND(AT229*AG229,2)*ROUND(8,7)),2)</f>
        <v/>
      </c>
      <c r="DD229" t="inlineStr"/>
      <c r="DE229" t="inlineStr"/>
      <c r="DF229">
        <f>ROUND(ROUND(AE229,0)*CX229,0)</f>
        <v/>
      </c>
      <c r="DG229">
        <f>ROUND(ROUND(AF229*AJ229,0)*CX229,0)</f>
        <v/>
      </c>
      <c r="DH229">
        <f>ROUND(ROUND(AG229*AK229,0)*CX229,0)</f>
        <v/>
      </c>
      <c r="DI229">
        <f>ROUND(ROUND(AH229,0)*CX229,0)</f>
        <v/>
      </c>
      <c r="DJ229">
        <f>DG229</f>
        <v/>
      </c>
      <c r="DK229" t="n">
        <v>0</v>
      </c>
      <c r="DL229" t="inlineStr"/>
      <c r="DM229" t="n">
        <v>0</v>
      </c>
      <c r="DN229" t="inlineStr"/>
      <c r="DO229" t="n">
        <v>0</v>
      </c>
    </row>
    <row r="230">
      <c r="A230">
        <f>ROW(Source!A472)</f>
        <v/>
      </c>
      <c r="B230" t="n">
        <v>78869116</v>
      </c>
      <c r="C230" t="n">
        <v>78870423</v>
      </c>
      <c r="D230" t="n">
        <v>29110398</v>
      </c>
      <c r="E230" t="n">
        <v>1</v>
      </c>
      <c r="F230" t="n">
        <v>1</v>
      </c>
      <c r="G230" t="n">
        <v>1</v>
      </c>
      <c r="H230" t="n">
        <v>3</v>
      </c>
      <c r="I230" t="inlineStr">
        <is>
          <t>101-0388</t>
        </is>
      </c>
      <c r="J230" t="inlineStr">
        <is>
          <t>ТССЦ Московской обл., 101-0388, приказ Минстроя России №675/пр от 28.02.2017 № 254/пр</t>
        </is>
      </c>
      <c r="K230" t="inlineStr">
        <is>
          <t>Краски масляные земляные марки МА-0115 мумия, сурик железный</t>
        </is>
      </c>
      <c r="L230" t="n">
        <v>1348</v>
      </c>
      <c r="N230" t="n">
        <v>1009</v>
      </c>
      <c r="O230" t="inlineStr">
        <is>
          <t>т</t>
        </is>
      </c>
      <c r="P230" t="inlineStr">
        <is>
          <t>т</t>
        </is>
      </c>
      <c r="Q230" t="n">
        <v>1000</v>
      </c>
      <c r="W230" t="n">
        <v>0</v>
      </c>
      <c r="X230" t="n">
        <v>1625292450</v>
      </c>
      <c r="Y230">
        <f>(AT230*ROUND(8,7))</f>
        <v/>
      </c>
      <c r="AA230" t="n">
        <v>76804.47</v>
      </c>
      <c r="AB230" t="n">
        <v>0</v>
      </c>
      <c r="AC230" t="n">
        <v>0</v>
      </c>
      <c r="AD230" t="n">
        <v>0</v>
      </c>
      <c r="AE230" t="n">
        <v>15118.99</v>
      </c>
      <c r="AF230" t="n">
        <v>0</v>
      </c>
      <c r="AG230" t="n">
        <v>0</v>
      </c>
      <c r="AH230" t="n">
        <v>0</v>
      </c>
      <c r="AI230" t="n">
        <v>5.08</v>
      </c>
      <c r="AJ230" t="n">
        <v>1</v>
      </c>
      <c r="AK230" t="n">
        <v>1</v>
      </c>
      <c r="AL230" t="n">
        <v>1</v>
      </c>
      <c r="AM230" t="n">
        <v>2</v>
      </c>
      <c r="AN230" t="n">
        <v>0</v>
      </c>
      <c r="AO230" t="n">
        <v>1</v>
      </c>
      <c r="AP230" t="n">
        <v>1</v>
      </c>
      <c r="AQ230" t="n">
        <v>0</v>
      </c>
      <c r="AR230" t="n">
        <v>0</v>
      </c>
      <c r="AS230" t="inlineStr"/>
      <c r="AT230" t="n">
        <v>5e-05</v>
      </c>
      <c r="AU230" t="inlineStr">
        <is>
          <t>)*8</t>
        </is>
      </c>
      <c r="AV230" t="n">
        <v>0</v>
      </c>
      <c r="AW230" t="n">
        <v>2</v>
      </c>
      <c r="AX230" t="n">
        <v>78870432</v>
      </c>
      <c r="AY230" t="n">
        <v>1</v>
      </c>
      <c r="AZ230" t="n">
        <v>0</v>
      </c>
      <c r="BA230" t="n">
        <v>213</v>
      </c>
      <c r="BB230" t="n">
        <v>0</v>
      </c>
      <c r="BC230" t="n">
        <v>0</v>
      </c>
      <c r="BD230" t="n">
        <v>0</v>
      </c>
      <c r="BE230" t="n">
        <v>0</v>
      </c>
      <c r="BF230" t="n">
        <v>0</v>
      </c>
      <c r="BG230" t="n">
        <v>0</v>
      </c>
      <c r="BH230" t="n">
        <v>0</v>
      </c>
      <c r="BI230" t="n">
        <v>0</v>
      </c>
      <c r="BJ230" t="n">
        <v>0</v>
      </c>
      <c r="BK230" t="n">
        <v>0</v>
      </c>
      <c r="BL230" t="n">
        <v>0</v>
      </c>
      <c r="BM230" t="n">
        <v>0</v>
      </c>
      <c r="BN230" t="n">
        <v>0</v>
      </c>
      <c r="BO230" t="n">
        <v>0</v>
      </c>
      <c r="BP230" t="n">
        <v>0</v>
      </c>
      <c r="BQ230" t="n">
        <v>0</v>
      </c>
      <c r="BR230" t="n">
        <v>0</v>
      </c>
      <c r="BS230" t="n">
        <v>0</v>
      </c>
      <c r="BT230" t="n">
        <v>0</v>
      </c>
      <c r="BU230" t="n">
        <v>0</v>
      </c>
      <c r="BV230" t="n">
        <v>0</v>
      </c>
      <c r="BW230" t="n">
        <v>0</v>
      </c>
      <c r="CV230" t="n">
        <v>0</v>
      </c>
      <c r="CW230" t="n">
        <v>0</v>
      </c>
      <c r="CX230">
        <f>ROUND(Y230*Source!I472,7)</f>
        <v/>
      </c>
      <c r="CY230">
        <f>AA230</f>
        <v/>
      </c>
      <c r="CZ230">
        <f>AE230</f>
        <v/>
      </c>
      <c r="DA230">
        <f>AI230</f>
        <v/>
      </c>
      <c r="DB230">
        <f>ROUND((ROUND(AT230*CZ230,2)*ROUND(8,7)),2)</f>
        <v/>
      </c>
      <c r="DC230">
        <f>ROUND((ROUND(AT230*AG230,2)*ROUND(8,7)),2)</f>
        <v/>
      </c>
      <c r="DD230" t="inlineStr"/>
      <c r="DE230" t="inlineStr"/>
      <c r="DF230">
        <f>ROUND(ROUND(AE230*AI230,0)*CX230,0)</f>
        <v/>
      </c>
      <c r="DG230">
        <f>ROUND(ROUND(AF230,0)*CX230,0)</f>
        <v/>
      </c>
      <c r="DH230">
        <f>ROUND(ROUND(AG230,0)*CX230,0)</f>
        <v/>
      </c>
      <c r="DI230">
        <f>ROUND(ROUND(AH230,0)*CX230,0)</f>
        <v/>
      </c>
      <c r="DJ230">
        <f>DF230</f>
        <v/>
      </c>
      <c r="DK230" t="n">
        <v>0</v>
      </c>
      <c r="DL230" t="inlineStr"/>
      <c r="DM230" t="n">
        <v>0</v>
      </c>
      <c r="DN230" t="inlineStr"/>
      <c r="DO230" t="n">
        <v>0</v>
      </c>
    </row>
    <row r="231">
      <c r="A231">
        <f>ROW(Source!A472)</f>
        <v/>
      </c>
      <c r="B231" t="n">
        <v>78869116</v>
      </c>
      <c r="C231" t="n">
        <v>78870423</v>
      </c>
      <c r="D231" t="n">
        <v>29110573</v>
      </c>
      <c r="E231" t="n">
        <v>1</v>
      </c>
      <c r="F231" t="n">
        <v>1</v>
      </c>
      <c r="G231" t="n">
        <v>1</v>
      </c>
      <c r="H231" t="n">
        <v>3</v>
      </c>
      <c r="I231" t="inlineStr">
        <is>
          <t>101-0628</t>
        </is>
      </c>
      <c r="J231" t="inlineStr">
        <is>
          <t>ТССЦ Московской обл., 101-0628, приказ Минстроя России №675/пр от 28.02.2017 № 254/пр</t>
        </is>
      </c>
      <c r="K231" t="inlineStr">
        <is>
          <t>Олифа комбинированная, марки К-3</t>
        </is>
      </c>
      <c r="L231" t="n">
        <v>1348</v>
      </c>
      <c r="N231" t="n">
        <v>1009</v>
      </c>
      <c r="O231" t="inlineStr">
        <is>
          <t>т</t>
        </is>
      </c>
      <c r="P231" t="inlineStr">
        <is>
          <t>т</t>
        </is>
      </c>
      <c r="Q231" t="n">
        <v>1000</v>
      </c>
      <c r="W231" t="n">
        <v>0</v>
      </c>
      <c r="X231" t="n">
        <v>24062879</v>
      </c>
      <c r="Y231">
        <f>(AT231*ROUND(8,7))</f>
        <v/>
      </c>
      <c r="AA231" t="n">
        <v>87631.5</v>
      </c>
      <c r="AB231" t="n">
        <v>0</v>
      </c>
      <c r="AC231" t="n">
        <v>0</v>
      </c>
      <c r="AD231" t="n">
        <v>0</v>
      </c>
      <c r="AE231" t="n">
        <v>16950</v>
      </c>
      <c r="AF231" t="n">
        <v>0</v>
      </c>
      <c r="AG231" t="n">
        <v>0</v>
      </c>
      <c r="AH231" t="n">
        <v>0</v>
      </c>
      <c r="AI231" t="n">
        <v>5.17</v>
      </c>
      <c r="AJ231" t="n">
        <v>1</v>
      </c>
      <c r="AK231" t="n">
        <v>1</v>
      </c>
      <c r="AL231" t="n">
        <v>1</v>
      </c>
      <c r="AM231" t="n">
        <v>2</v>
      </c>
      <c r="AN231" t="n">
        <v>0</v>
      </c>
      <c r="AO231" t="n">
        <v>1</v>
      </c>
      <c r="AP231" t="n">
        <v>1</v>
      </c>
      <c r="AQ231" t="n">
        <v>0</v>
      </c>
      <c r="AR231" t="n">
        <v>0</v>
      </c>
      <c r="AS231" t="inlineStr"/>
      <c r="AT231" t="n">
        <v>2e-05</v>
      </c>
      <c r="AU231" t="inlineStr">
        <is>
          <t>)*8</t>
        </is>
      </c>
      <c r="AV231" t="n">
        <v>0</v>
      </c>
      <c r="AW231" t="n">
        <v>2</v>
      </c>
      <c r="AX231" t="n">
        <v>78870433</v>
      </c>
      <c r="AY231" t="n">
        <v>1</v>
      </c>
      <c r="AZ231" t="n">
        <v>0</v>
      </c>
      <c r="BA231" t="n">
        <v>214</v>
      </c>
      <c r="BB231" t="n">
        <v>0</v>
      </c>
      <c r="BC231" t="n">
        <v>0</v>
      </c>
      <c r="BD231" t="n">
        <v>0</v>
      </c>
      <c r="BE231" t="n">
        <v>0</v>
      </c>
      <c r="BF231" t="n">
        <v>0</v>
      </c>
      <c r="BG231" t="n">
        <v>0</v>
      </c>
      <c r="BH231" t="n">
        <v>0</v>
      </c>
      <c r="BI231" t="n">
        <v>0</v>
      </c>
      <c r="BJ231" t="n">
        <v>0</v>
      </c>
      <c r="BK231" t="n">
        <v>0</v>
      </c>
      <c r="BL231" t="n">
        <v>0</v>
      </c>
      <c r="BM231" t="n">
        <v>0</v>
      </c>
      <c r="BN231" t="n">
        <v>0</v>
      </c>
      <c r="BO231" t="n">
        <v>0</v>
      </c>
      <c r="BP231" t="n">
        <v>0</v>
      </c>
      <c r="BQ231" t="n">
        <v>0</v>
      </c>
      <c r="BR231" t="n">
        <v>0</v>
      </c>
      <c r="BS231" t="n">
        <v>0</v>
      </c>
      <c r="BT231" t="n">
        <v>0</v>
      </c>
      <c r="BU231" t="n">
        <v>0</v>
      </c>
      <c r="BV231" t="n">
        <v>0</v>
      </c>
      <c r="BW231" t="n">
        <v>0</v>
      </c>
      <c r="CV231" t="n">
        <v>0</v>
      </c>
      <c r="CW231" t="n">
        <v>0</v>
      </c>
      <c r="CX231">
        <f>ROUND(Y231*Source!I472,7)</f>
        <v/>
      </c>
      <c r="CY231">
        <f>AA231</f>
        <v/>
      </c>
      <c r="CZ231">
        <f>AE231</f>
        <v/>
      </c>
      <c r="DA231">
        <f>AI231</f>
        <v/>
      </c>
      <c r="DB231">
        <f>ROUND((ROUND(AT231*CZ231,2)*ROUND(8,7)),2)</f>
        <v/>
      </c>
      <c r="DC231">
        <f>ROUND((ROUND(AT231*AG231,2)*ROUND(8,7)),2)</f>
        <v/>
      </c>
      <c r="DD231" t="inlineStr"/>
      <c r="DE231" t="inlineStr"/>
      <c r="DF231">
        <f>ROUND(ROUND(AE231*AI231,0)*CX231,0)</f>
        <v/>
      </c>
      <c r="DG231">
        <f>ROUND(ROUND(AF231,0)*CX231,0)</f>
        <v/>
      </c>
      <c r="DH231">
        <f>ROUND(ROUND(AG231,0)*CX231,0)</f>
        <v/>
      </c>
      <c r="DI231">
        <f>ROUND(ROUND(AH231,0)*CX231,0)</f>
        <v/>
      </c>
      <c r="DJ231">
        <f>DF231</f>
        <v/>
      </c>
      <c r="DK231" t="n">
        <v>0</v>
      </c>
      <c r="DL231" t="inlineStr"/>
      <c r="DM231" t="n">
        <v>0</v>
      </c>
      <c r="DN231" t="inlineStr"/>
      <c r="DO231" t="n">
        <v>0</v>
      </c>
    </row>
    <row r="232">
      <c r="A232">
        <f>ROW(Source!A472)</f>
        <v/>
      </c>
      <c r="B232" t="n">
        <v>78869116</v>
      </c>
      <c r="C232" t="n">
        <v>78870423</v>
      </c>
      <c r="D232" t="n">
        <v>29107963</v>
      </c>
      <c r="E232" t="n">
        <v>1</v>
      </c>
      <c r="F232" t="n">
        <v>1</v>
      </c>
      <c r="G232" t="n">
        <v>1</v>
      </c>
      <c r="H232" t="n">
        <v>3</v>
      </c>
      <c r="I232" t="inlineStr">
        <is>
          <t>101-1669</t>
        </is>
      </c>
      <c r="J232" t="inlineStr">
        <is>
          <t>ТССЦ Московской обл., 101-1669, приказ Минстроя России №675/пр от 28.02.2017 № 254/пр</t>
        </is>
      </c>
      <c r="K232" t="inlineStr">
        <is>
          <t>Очес льняной</t>
        </is>
      </c>
      <c r="L232" t="n">
        <v>1346</v>
      </c>
      <c r="N232" t="n">
        <v>1009</v>
      </c>
      <c r="O232" t="inlineStr">
        <is>
          <t>кг</t>
        </is>
      </c>
      <c r="P232" t="inlineStr">
        <is>
          <t>кг</t>
        </is>
      </c>
      <c r="Q232" t="n">
        <v>1</v>
      </c>
      <c r="W232" t="n">
        <v>0</v>
      </c>
      <c r="X232" t="n">
        <v>-2113933962</v>
      </c>
      <c r="Y232">
        <f>(AT232*ROUND(8,7))</f>
        <v/>
      </c>
      <c r="AA232" t="n">
        <v>590.67</v>
      </c>
      <c r="AB232" t="n">
        <v>0</v>
      </c>
      <c r="AC232" t="n">
        <v>0</v>
      </c>
      <c r="AD232" t="n">
        <v>0</v>
      </c>
      <c r="AE232" t="n">
        <v>37.29</v>
      </c>
      <c r="AF232" t="n">
        <v>0</v>
      </c>
      <c r="AG232" t="n">
        <v>0</v>
      </c>
      <c r="AH232" t="n">
        <v>0</v>
      </c>
      <c r="AI232" t="n">
        <v>15.84</v>
      </c>
      <c r="AJ232" t="n">
        <v>1</v>
      </c>
      <c r="AK232" t="n">
        <v>1</v>
      </c>
      <c r="AL232" t="n">
        <v>1</v>
      </c>
      <c r="AM232" t="n">
        <v>2</v>
      </c>
      <c r="AN232" t="n">
        <v>0</v>
      </c>
      <c r="AO232" t="n">
        <v>1</v>
      </c>
      <c r="AP232" t="n">
        <v>1</v>
      </c>
      <c r="AQ232" t="n">
        <v>0</v>
      </c>
      <c r="AR232" t="n">
        <v>0</v>
      </c>
      <c r="AS232" t="inlineStr"/>
      <c r="AT232" t="n">
        <v>0.02</v>
      </c>
      <c r="AU232" t="inlineStr">
        <is>
          <t>)*8</t>
        </is>
      </c>
      <c r="AV232" t="n">
        <v>0</v>
      </c>
      <c r="AW232" t="n">
        <v>2</v>
      </c>
      <c r="AX232" t="n">
        <v>78870434</v>
      </c>
      <c r="AY232" t="n">
        <v>1</v>
      </c>
      <c r="AZ232" t="n">
        <v>0</v>
      </c>
      <c r="BA232" t="n">
        <v>215</v>
      </c>
      <c r="BB232" t="n">
        <v>0</v>
      </c>
      <c r="BC232" t="n">
        <v>0</v>
      </c>
      <c r="BD232" t="n">
        <v>0</v>
      </c>
      <c r="BE232" t="n">
        <v>0</v>
      </c>
      <c r="BF232" t="n">
        <v>0</v>
      </c>
      <c r="BG232" t="n">
        <v>0</v>
      </c>
      <c r="BH232" t="n">
        <v>0</v>
      </c>
      <c r="BI232" t="n">
        <v>0</v>
      </c>
      <c r="BJ232" t="n">
        <v>0</v>
      </c>
      <c r="BK232" t="n">
        <v>0</v>
      </c>
      <c r="BL232" t="n">
        <v>0</v>
      </c>
      <c r="BM232" t="n">
        <v>0</v>
      </c>
      <c r="BN232" t="n">
        <v>0</v>
      </c>
      <c r="BO232" t="n">
        <v>0</v>
      </c>
      <c r="BP232" t="n">
        <v>0</v>
      </c>
      <c r="BQ232" t="n">
        <v>0</v>
      </c>
      <c r="BR232" t="n">
        <v>0</v>
      </c>
      <c r="BS232" t="n">
        <v>0</v>
      </c>
      <c r="BT232" t="n">
        <v>0</v>
      </c>
      <c r="BU232" t="n">
        <v>0</v>
      </c>
      <c r="BV232" t="n">
        <v>0</v>
      </c>
      <c r="BW232" t="n">
        <v>0</v>
      </c>
      <c r="CV232" t="n">
        <v>0</v>
      </c>
      <c r="CW232" t="n">
        <v>0</v>
      </c>
      <c r="CX232">
        <f>ROUND(Y232*Source!I472,7)</f>
        <v/>
      </c>
      <c r="CY232">
        <f>AA232</f>
        <v/>
      </c>
      <c r="CZ232">
        <f>AE232</f>
        <v/>
      </c>
      <c r="DA232">
        <f>AI232</f>
        <v/>
      </c>
      <c r="DB232">
        <f>ROUND((ROUND(AT232*CZ232,2)*ROUND(8,7)),2)</f>
        <v/>
      </c>
      <c r="DC232">
        <f>ROUND((ROUND(AT232*AG232,2)*ROUND(8,7)),2)</f>
        <v/>
      </c>
      <c r="DD232" t="inlineStr"/>
      <c r="DE232" t="inlineStr"/>
      <c r="DF232">
        <f>ROUND(ROUND(AE232*AI232,0)*CX232,0)</f>
        <v/>
      </c>
      <c r="DG232">
        <f>ROUND(ROUND(AF232,0)*CX232,0)</f>
        <v/>
      </c>
      <c r="DH232">
        <f>ROUND(ROUND(AG232,0)*CX232,0)</f>
        <v/>
      </c>
      <c r="DI232">
        <f>ROUND(ROUND(AH232,0)*CX232,0)</f>
        <v/>
      </c>
      <c r="DJ232">
        <f>DF232</f>
        <v/>
      </c>
      <c r="DK232" t="n">
        <v>0</v>
      </c>
      <c r="DL232" t="inlineStr"/>
      <c r="DM232" t="n">
        <v>0</v>
      </c>
      <c r="DN232" t="inlineStr"/>
      <c r="DO232" t="n">
        <v>0</v>
      </c>
    </row>
    <row r="233">
      <c r="A233">
        <f>ROW(Source!A472)</f>
        <v/>
      </c>
      <c r="B233" t="n">
        <v>78869116</v>
      </c>
      <c r="C233" t="n">
        <v>78870423</v>
      </c>
      <c r="D233" t="n">
        <v>29150040</v>
      </c>
      <c r="E233" t="n">
        <v>1</v>
      </c>
      <c r="F233" t="n">
        <v>1</v>
      </c>
      <c r="G233" t="n">
        <v>1</v>
      </c>
      <c r="H233" t="n">
        <v>3</v>
      </c>
      <c r="I233" t="inlineStr">
        <is>
          <t>411-0001</t>
        </is>
      </c>
      <c r="J233" t="inlineStr">
        <is>
          <t>ТССЦ Московской обл., 411-0001, приказ Минстроя России №675/пр от 28.02.2017 № 257/пр</t>
        </is>
      </c>
      <c r="K233" t="inlineStr">
        <is>
          <t>Вода</t>
        </is>
      </c>
      <c r="L233" t="n">
        <v>1339</v>
      </c>
      <c r="N233" t="n">
        <v>1007</v>
      </c>
      <c r="O233" t="inlineStr">
        <is>
          <t>м3</t>
        </is>
      </c>
      <c r="P233" t="inlineStr">
        <is>
          <t>м3</t>
        </is>
      </c>
      <c r="Q233" t="n">
        <v>1</v>
      </c>
      <c r="W233" t="n">
        <v>0</v>
      </c>
      <c r="X233" t="n">
        <v>619799737</v>
      </c>
      <c r="Y233">
        <f>(AT233*ROUND(8,7))</f>
        <v/>
      </c>
      <c r="AA233" t="n">
        <v>31.28</v>
      </c>
      <c r="AB233" t="n">
        <v>0</v>
      </c>
      <c r="AC233" t="n">
        <v>0</v>
      </c>
      <c r="AD233" t="n">
        <v>0</v>
      </c>
      <c r="AE233" t="n">
        <v>2.44</v>
      </c>
      <c r="AF233" t="n">
        <v>0</v>
      </c>
      <c r="AG233" t="n">
        <v>0</v>
      </c>
      <c r="AH233" t="n">
        <v>0</v>
      </c>
      <c r="AI233" t="n">
        <v>12.82</v>
      </c>
      <c r="AJ233" t="n">
        <v>1</v>
      </c>
      <c r="AK233" t="n">
        <v>1</v>
      </c>
      <c r="AL233" t="n">
        <v>1</v>
      </c>
      <c r="AM233" t="n">
        <v>2</v>
      </c>
      <c r="AN233" t="n">
        <v>0</v>
      </c>
      <c r="AO233" t="n">
        <v>1</v>
      </c>
      <c r="AP233" t="n">
        <v>1</v>
      </c>
      <c r="AQ233" t="n">
        <v>0</v>
      </c>
      <c r="AR233" t="n">
        <v>0</v>
      </c>
      <c r="AS233" t="inlineStr"/>
      <c r="AT233" t="n">
        <v>1</v>
      </c>
      <c r="AU233" t="inlineStr">
        <is>
          <t>)*8</t>
        </is>
      </c>
      <c r="AV233" t="n">
        <v>0</v>
      </c>
      <c r="AW233" t="n">
        <v>2</v>
      </c>
      <c r="AX233" t="n">
        <v>78870435</v>
      </c>
      <c r="AY233" t="n">
        <v>1</v>
      </c>
      <c r="AZ233" t="n">
        <v>0</v>
      </c>
      <c r="BA233" t="n">
        <v>216</v>
      </c>
      <c r="BB233" t="n">
        <v>0</v>
      </c>
      <c r="BC233" t="n">
        <v>0</v>
      </c>
      <c r="BD233" t="n">
        <v>0</v>
      </c>
      <c r="BE233" t="n">
        <v>0</v>
      </c>
      <c r="BF233" t="n">
        <v>0</v>
      </c>
      <c r="BG233" t="n">
        <v>0</v>
      </c>
      <c r="BH233" t="n">
        <v>0</v>
      </c>
      <c r="BI233" t="n">
        <v>0</v>
      </c>
      <c r="BJ233" t="n">
        <v>0</v>
      </c>
      <c r="BK233" t="n">
        <v>0</v>
      </c>
      <c r="BL233" t="n">
        <v>0</v>
      </c>
      <c r="BM233" t="n">
        <v>0</v>
      </c>
      <c r="BN233" t="n">
        <v>0</v>
      </c>
      <c r="BO233" t="n">
        <v>0</v>
      </c>
      <c r="BP233" t="n">
        <v>0</v>
      </c>
      <c r="BQ233" t="n">
        <v>0</v>
      </c>
      <c r="BR233" t="n">
        <v>0</v>
      </c>
      <c r="BS233" t="n">
        <v>0</v>
      </c>
      <c r="BT233" t="n">
        <v>0</v>
      </c>
      <c r="BU233" t="n">
        <v>0</v>
      </c>
      <c r="BV233" t="n">
        <v>0</v>
      </c>
      <c r="BW233" t="n">
        <v>0</v>
      </c>
      <c r="CV233" t="n">
        <v>0</v>
      </c>
      <c r="CW233" t="n">
        <v>0</v>
      </c>
      <c r="CX233">
        <f>ROUND(Y233*Source!I472,7)</f>
        <v/>
      </c>
      <c r="CY233">
        <f>AA233</f>
        <v/>
      </c>
      <c r="CZ233">
        <f>AE233</f>
        <v/>
      </c>
      <c r="DA233">
        <f>AI233</f>
        <v/>
      </c>
      <c r="DB233">
        <f>ROUND((ROUND(AT233*CZ233,2)*ROUND(8,7)),2)</f>
        <v/>
      </c>
      <c r="DC233">
        <f>ROUND((ROUND(AT233*AG233,2)*ROUND(8,7)),2)</f>
        <v/>
      </c>
      <c r="DD233" t="inlineStr"/>
      <c r="DE233" t="inlineStr"/>
      <c r="DF233">
        <f>ROUND(ROUND(AE233*AI233,0)*CX233,0)</f>
        <v/>
      </c>
      <c r="DG233">
        <f>ROUND(ROUND(AF233,0)*CX233,0)</f>
        <v/>
      </c>
      <c r="DH233">
        <f>ROUND(ROUND(AG233,0)*CX233,0)</f>
        <v/>
      </c>
      <c r="DI233">
        <f>ROUND(ROUND(AH233,0)*CX233,0)</f>
        <v/>
      </c>
      <c r="DJ233">
        <f>DF233</f>
        <v/>
      </c>
      <c r="DK233" t="n">
        <v>0</v>
      </c>
      <c r="DL233" t="inlineStr"/>
      <c r="DM233" t="n">
        <v>0</v>
      </c>
      <c r="DN233" t="inlineStr"/>
      <c r="DO233" t="n">
        <v>0</v>
      </c>
    </row>
    <row r="234">
      <c r="A234">
        <f>ROW(Source!A473)</f>
        <v/>
      </c>
      <c r="B234" t="n">
        <v>78869116</v>
      </c>
      <c r="C234" t="n">
        <v>78870436</v>
      </c>
      <c r="D234" t="n">
        <v>18408291</v>
      </c>
      <c r="E234" t="n">
        <v>1</v>
      </c>
      <c r="F234" t="n">
        <v>1</v>
      </c>
      <c r="G234" t="n">
        <v>1</v>
      </c>
      <c r="H234" t="n">
        <v>1</v>
      </c>
      <c r="I234" t="inlineStr">
        <is>
          <t>1-1025-90</t>
        </is>
      </c>
      <c r="J234" t="inlineStr"/>
      <c r="K234" t="inlineStr">
        <is>
          <t>Рабочий строитель среднего разряда 2,5</t>
        </is>
      </c>
      <c r="L234" t="n">
        <v>1369</v>
      </c>
      <c r="N234" t="n">
        <v>1013</v>
      </c>
      <c r="O234" t="inlineStr">
        <is>
          <t>чел.-ч</t>
        </is>
      </c>
      <c r="P234" t="inlineStr">
        <is>
          <t>чел.-ч</t>
        </is>
      </c>
      <c r="Q234" t="n">
        <v>1</v>
      </c>
      <c r="W234" t="n">
        <v>0</v>
      </c>
      <c r="X234" t="n">
        <v>1933892413</v>
      </c>
      <c r="Y234">
        <f>AT234</f>
        <v/>
      </c>
      <c r="AA234" t="n">
        <v>0</v>
      </c>
      <c r="AB234" t="n">
        <v>0</v>
      </c>
      <c r="AC234" t="n">
        <v>0</v>
      </c>
      <c r="AD234" t="n">
        <v>8.17</v>
      </c>
      <c r="AE234" t="n">
        <v>0</v>
      </c>
      <c r="AF234" t="n">
        <v>0</v>
      </c>
      <c r="AG234" t="n">
        <v>0</v>
      </c>
      <c r="AH234" t="n">
        <v>8.17</v>
      </c>
      <c r="AI234" t="n">
        <v>1</v>
      </c>
      <c r="AJ234" t="n">
        <v>1</v>
      </c>
      <c r="AK234" t="n">
        <v>1</v>
      </c>
      <c r="AL234" t="n">
        <v>1</v>
      </c>
      <c r="AM234" t="n">
        <v>-2</v>
      </c>
      <c r="AN234" t="n">
        <v>0</v>
      </c>
      <c r="AO234" t="n">
        <v>1</v>
      </c>
      <c r="AP234" t="n">
        <v>1</v>
      </c>
      <c r="AQ234" t="n">
        <v>0</v>
      </c>
      <c r="AR234" t="n">
        <v>0</v>
      </c>
      <c r="AS234" t="inlineStr"/>
      <c r="AT234" t="n">
        <v>32.2</v>
      </c>
      <c r="AU234" t="inlineStr"/>
      <c r="AV234" t="n">
        <v>1</v>
      </c>
      <c r="AW234" t="n">
        <v>2</v>
      </c>
      <c r="AX234" t="n">
        <v>78870442</v>
      </c>
      <c r="AY234" t="n">
        <v>1</v>
      </c>
      <c r="AZ234" t="n">
        <v>0</v>
      </c>
      <c r="BA234" t="n">
        <v>217</v>
      </c>
      <c r="BB234" t="n">
        <v>0</v>
      </c>
      <c r="BC234" t="n">
        <v>0</v>
      </c>
      <c r="BD234" t="n">
        <v>0</v>
      </c>
      <c r="BE234" t="n">
        <v>0</v>
      </c>
      <c r="BF234" t="n">
        <v>0</v>
      </c>
      <c r="BG234" t="n">
        <v>0</v>
      </c>
      <c r="BH234" t="n">
        <v>0</v>
      </c>
      <c r="BI234" t="n">
        <v>0</v>
      </c>
      <c r="BJ234" t="n">
        <v>0</v>
      </c>
      <c r="BK234" t="n">
        <v>0</v>
      </c>
      <c r="BL234" t="n">
        <v>0</v>
      </c>
      <c r="BM234" t="n">
        <v>0</v>
      </c>
      <c r="BN234" t="n">
        <v>0</v>
      </c>
      <c r="BO234" t="n">
        <v>0</v>
      </c>
      <c r="BP234" t="n">
        <v>0</v>
      </c>
      <c r="BQ234" t="n">
        <v>0</v>
      </c>
      <c r="BR234" t="n">
        <v>0</v>
      </c>
      <c r="BS234" t="n">
        <v>0</v>
      </c>
      <c r="BT234" t="n">
        <v>0</v>
      </c>
      <c r="BU234" t="n">
        <v>0</v>
      </c>
      <c r="BV234" t="n">
        <v>0</v>
      </c>
      <c r="BW234" t="n">
        <v>0</v>
      </c>
      <c r="CU234">
        <f>ROUND(AT234*Source!I473*AH234*AL234,0)</f>
        <v/>
      </c>
      <c r="CV234">
        <f>ROUND(Y234*Source!I473,7)</f>
        <v/>
      </c>
      <c r="CW234" t="n">
        <v>0</v>
      </c>
      <c r="CX234">
        <f>ROUND(Y234*Source!I473,7)</f>
        <v/>
      </c>
      <c r="CY234">
        <f>AD234</f>
        <v/>
      </c>
      <c r="CZ234">
        <f>AH234</f>
        <v/>
      </c>
      <c r="DA234">
        <f>AL234</f>
        <v/>
      </c>
      <c r="DB234">
        <f>ROUND(ROUND(AT234*CZ234,2),2)</f>
        <v/>
      </c>
      <c r="DC234">
        <f>ROUND(ROUND(AT234*AG234,2),2)</f>
        <v/>
      </c>
      <c r="DD234" t="inlineStr"/>
      <c r="DE234" t="inlineStr"/>
      <c r="DF234">
        <f>ROUND(ROUND(AE234,0)*CX234,0)</f>
        <v/>
      </c>
      <c r="DG234">
        <f>ROUND(ROUND(AF234,0)*CX234,0)</f>
        <v/>
      </c>
      <c r="DH234">
        <f>ROUND(ROUND(AG234,0)*CX234,0)</f>
        <v/>
      </c>
      <c r="DI234">
        <f>ROUND(ROUND(AH234,0)*CX234,0)</f>
        <v/>
      </c>
      <c r="DJ234">
        <f>DI234</f>
        <v/>
      </c>
      <c r="DK234" t="n">
        <v>0</v>
      </c>
      <c r="DL234" t="inlineStr"/>
      <c r="DM234" t="n">
        <v>0</v>
      </c>
      <c r="DN234" t="inlineStr"/>
      <c r="DO234" t="n">
        <v>0</v>
      </c>
    </row>
    <row r="235">
      <c r="A235">
        <f>ROW(Source!A473)</f>
        <v/>
      </c>
      <c r="B235" t="n">
        <v>78869116</v>
      </c>
      <c r="C235" t="n">
        <v>78870436</v>
      </c>
      <c r="D235" t="n">
        <v>29174913</v>
      </c>
      <c r="E235" t="n">
        <v>1</v>
      </c>
      <c r="F235" t="n">
        <v>1</v>
      </c>
      <c r="G235" t="n">
        <v>1</v>
      </c>
      <c r="H235" t="n">
        <v>2</v>
      </c>
      <c r="I235" t="inlineStr">
        <is>
          <t>400001</t>
        </is>
      </c>
      <c r="J235" t="inlineStr">
        <is>
          <t>ТСЭМ Московской обл., 400001, приказ Минстроя России №675/пр от 28.02.2017 № 264/пр</t>
        </is>
      </c>
      <c r="K235" t="inlineStr">
        <is>
          <t>Автомобили бортовые, грузоподъемность до 5 т</t>
        </is>
      </c>
      <c r="L235" t="n">
        <v>1368</v>
      </c>
      <c r="N235" t="n">
        <v>1011</v>
      </c>
      <c r="O235" t="inlineStr">
        <is>
          <t>маш.-ч</t>
        </is>
      </c>
      <c r="P235" t="inlineStr">
        <is>
          <t>маш.-ч</t>
        </is>
      </c>
      <c r="Q235" t="n">
        <v>1</v>
      </c>
      <c r="W235" t="n">
        <v>0</v>
      </c>
      <c r="X235" t="n">
        <v>1230759911</v>
      </c>
      <c r="Y235">
        <f>AT235</f>
        <v/>
      </c>
      <c r="AA235" t="n">
        <v>0</v>
      </c>
      <c r="AB235" t="n">
        <v>2177.51</v>
      </c>
      <c r="AC235" t="n">
        <v>606.1</v>
      </c>
      <c r="AD235" t="n">
        <v>0</v>
      </c>
      <c r="AE235" t="n">
        <v>0</v>
      </c>
      <c r="AF235" t="n">
        <v>87.17</v>
      </c>
      <c r="AG235" t="n">
        <v>11.6</v>
      </c>
      <c r="AH235" t="n">
        <v>0</v>
      </c>
      <c r="AI235" t="n">
        <v>1</v>
      </c>
      <c r="AJ235" t="n">
        <v>24.98</v>
      </c>
      <c r="AK235" t="n">
        <v>52.25</v>
      </c>
      <c r="AL235" t="n">
        <v>1</v>
      </c>
      <c r="AM235" t="n">
        <v>2</v>
      </c>
      <c r="AN235" t="n">
        <v>0</v>
      </c>
      <c r="AO235" t="n">
        <v>1</v>
      </c>
      <c r="AP235" t="n">
        <v>1</v>
      </c>
      <c r="AQ235" t="n">
        <v>0</v>
      </c>
      <c r="AR235" t="n">
        <v>0</v>
      </c>
      <c r="AS235" t="inlineStr"/>
      <c r="AT235" t="n">
        <v>0.01</v>
      </c>
      <c r="AU235" t="inlineStr"/>
      <c r="AV235" t="n">
        <v>0</v>
      </c>
      <c r="AW235" t="n">
        <v>2</v>
      </c>
      <c r="AX235" t="n">
        <v>78870443</v>
      </c>
      <c r="AY235" t="n">
        <v>1</v>
      </c>
      <c r="AZ235" t="n">
        <v>0</v>
      </c>
      <c r="BA235" t="n">
        <v>218</v>
      </c>
      <c r="BB235" t="n">
        <v>0</v>
      </c>
      <c r="BC235" t="n">
        <v>0</v>
      </c>
      <c r="BD235" t="n">
        <v>0</v>
      </c>
      <c r="BE235" t="n">
        <v>0</v>
      </c>
      <c r="BF235" t="n">
        <v>0</v>
      </c>
      <c r="BG235" t="n">
        <v>0</v>
      </c>
      <c r="BH235" t="n">
        <v>0</v>
      </c>
      <c r="BI235" t="n">
        <v>0</v>
      </c>
      <c r="BJ235" t="n">
        <v>0</v>
      </c>
      <c r="BK235" t="n">
        <v>0</v>
      </c>
      <c r="BL235" t="n">
        <v>0</v>
      </c>
      <c r="BM235" t="n">
        <v>0</v>
      </c>
      <c r="BN235" t="n">
        <v>0</v>
      </c>
      <c r="BO235" t="n">
        <v>0</v>
      </c>
      <c r="BP235" t="n">
        <v>0</v>
      </c>
      <c r="BQ235" t="n">
        <v>0</v>
      </c>
      <c r="BR235" t="n">
        <v>0</v>
      </c>
      <c r="BS235" t="n">
        <v>0</v>
      </c>
      <c r="BT235" t="n">
        <v>0</v>
      </c>
      <c r="BU235" t="n">
        <v>0</v>
      </c>
      <c r="BV235" t="n">
        <v>0</v>
      </c>
      <c r="BW235" t="n">
        <v>0</v>
      </c>
      <c r="CV235" t="n">
        <v>0</v>
      </c>
      <c r="CW235">
        <f>ROUND(Y235*Source!I473*DO235,7)</f>
        <v/>
      </c>
      <c r="CX235">
        <f>ROUND(Y235*Source!I473,7)</f>
        <v/>
      </c>
      <c r="CY235">
        <f>AB235</f>
        <v/>
      </c>
      <c r="CZ235">
        <f>AF235</f>
        <v/>
      </c>
      <c r="DA235">
        <f>AJ235</f>
        <v/>
      </c>
      <c r="DB235">
        <f>ROUND(ROUND(AT235*CZ235,2),2)</f>
        <v/>
      </c>
      <c r="DC235">
        <f>ROUND(ROUND(AT235*AG235,2),2)</f>
        <v/>
      </c>
      <c r="DD235" t="inlineStr"/>
      <c r="DE235" t="inlineStr"/>
      <c r="DF235">
        <f>ROUND(ROUND(AE235,0)*CX235,0)</f>
        <v/>
      </c>
      <c r="DG235">
        <f>ROUND(ROUND(AF235*AJ235,0)*CX235,0)</f>
        <v/>
      </c>
      <c r="DH235">
        <f>ROUND(ROUND(AG235*AK235,0)*CX235,0)</f>
        <v/>
      </c>
      <c r="DI235">
        <f>ROUND(ROUND(AH235,0)*CX235,0)</f>
        <v/>
      </c>
      <c r="DJ235">
        <f>DG235</f>
        <v/>
      </c>
      <c r="DK235" t="n">
        <v>0</v>
      </c>
      <c r="DL235" t="inlineStr"/>
      <c r="DM235" t="n">
        <v>0</v>
      </c>
      <c r="DN235" t="inlineStr"/>
      <c r="DO235" t="n">
        <v>0</v>
      </c>
    </row>
    <row r="236">
      <c r="A236">
        <f>ROW(Source!A473)</f>
        <v/>
      </c>
      <c r="B236" t="n">
        <v>78869116</v>
      </c>
      <c r="C236" t="n">
        <v>78870436</v>
      </c>
      <c r="D236" t="n">
        <v>29110139</v>
      </c>
      <c r="E236" t="n">
        <v>1</v>
      </c>
      <c r="F236" t="n">
        <v>1</v>
      </c>
      <c r="G236" t="n">
        <v>1</v>
      </c>
      <c r="H236" t="n">
        <v>3</v>
      </c>
      <c r="I236" t="inlineStr">
        <is>
          <t>101-1703</t>
        </is>
      </c>
      <c r="J236" t="inlineStr">
        <is>
          <t>ТССЦ Московской обл., 101-1703, приказ Минстроя России №675/пр от 28.02.2017 № 254/пр</t>
        </is>
      </c>
      <c r="K236" t="inlineStr">
        <is>
          <t>Прокладки резиновые (пластина техническая прессованная)</t>
        </is>
      </c>
      <c r="L236" t="n">
        <v>1346</v>
      </c>
      <c r="N236" t="n">
        <v>1009</v>
      </c>
      <c r="O236" t="inlineStr">
        <is>
          <t>кг</t>
        </is>
      </c>
      <c r="P236" t="inlineStr">
        <is>
          <t>кг</t>
        </is>
      </c>
      <c r="Q236" t="n">
        <v>1</v>
      </c>
      <c r="W236" t="n">
        <v>0</v>
      </c>
      <c r="X236" t="n">
        <v>-1947909329</v>
      </c>
      <c r="Y236">
        <f>AT236</f>
        <v/>
      </c>
      <c r="AA236" t="n">
        <v>341.04</v>
      </c>
      <c r="AB236" t="n">
        <v>0</v>
      </c>
      <c r="AC236" t="n">
        <v>0</v>
      </c>
      <c r="AD236" t="n">
        <v>0</v>
      </c>
      <c r="AE236" t="n">
        <v>23.09</v>
      </c>
      <c r="AF236" t="n">
        <v>0</v>
      </c>
      <c r="AG236" t="n">
        <v>0</v>
      </c>
      <c r="AH236" t="n">
        <v>0</v>
      </c>
      <c r="AI236" t="n">
        <v>14.77</v>
      </c>
      <c r="AJ236" t="n">
        <v>1</v>
      </c>
      <c r="AK236" t="n">
        <v>1</v>
      </c>
      <c r="AL236" t="n">
        <v>1</v>
      </c>
      <c r="AM236" t="n">
        <v>2</v>
      </c>
      <c r="AN236" t="n">
        <v>0</v>
      </c>
      <c r="AO236" t="n">
        <v>1</v>
      </c>
      <c r="AP236" t="n">
        <v>1</v>
      </c>
      <c r="AQ236" t="n">
        <v>0</v>
      </c>
      <c r="AR236" t="n">
        <v>0</v>
      </c>
      <c r="AS236" t="inlineStr"/>
      <c r="AT236" t="n">
        <v>2</v>
      </c>
      <c r="AU236" t="inlineStr"/>
      <c r="AV236" t="n">
        <v>0</v>
      </c>
      <c r="AW236" t="n">
        <v>2</v>
      </c>
      <c r="AX236" t="n">
        <v>78870444</v>
      </c>
      <c r="AY236" t="n">
        <v>1</v>
      </c>
      <c r="AZ236" t="n">
        <v>0</v>
      </c>
      <c r="BA236" t="n">
        <v>219</v>
      </c>
      <c r="BB236" t="n">
        <v>0</v>
      </c>
      <c r="BC236" t="n">
        <v>0</v>
      </c>
      <c r="BD236" t="n">
        <v>0</v>
      </c>
      <c r="BE236" t="n">
        <v>0</v>
      </c>
      <c r="BF236" t="n">
        <v>0</v>
      </c>
      <c r="BG236" t="n">
        <v>0</v>
      </c>
      <c r="BH236" t="n">
        <v>0</v>
      </c>
      <c r="BI236" t="n">
        <v>0</v>
      </c>
      <c r="BJ236" t="n">
        <v>0</v>
      </c>
      <c r="BK236" t="n">
        <v>0</v>
      </c>
      <c r="BL236" t="n">
        <v>0</v>
      </c>
      <c r="BM236" t="n">
        <v>0</v>
      </c>
      <c r="BN236" t="n">
        <v>0</v>
      </c>
      <c r="BO236" t="n">
        <v>0</v>
      </c>
      <c r="BP236" t="n">
        <v>0</v>
      </c>
      <c r="BQ236" t="n">
        <v>0</v>
      </c>
      <c r="BR236" t="n">
        <v>0</v>
      </c>
      <c r="BS236" t="n">
        <v>0</v>
      </c>
      <c r="BT236" t="n">
        <v>0</v>
      </c>
      <c r="BU236" t="n">
        <v>0</v>
      </c>
      <c r="BV236" t="n">
        <v>0</v>
      </c>
      <c r="BW236" t="n">
        <v>0</v>
      </c>
      <c r="CV236" t="n">
        <v>0</v>
      </c>
      <c r="CW236" t="n">
        <v>0</v>
      </c>
      <c r="CX236">
        <f>ROUND(Y236*Source!I473,7)</f>
        <v/>
      </c>
      <c r="CY236">
        <f>AA236</f>
        <v/>
      </c>
      <c r="CZ236">
        <f>AE236</f>
        <v/>
      </c>
      <c r="DA236">
        <f>AI236</f>
        <v/>
      </c>
      <c r="DB236">
        <f>ROUND(ROUND(AT236*CZ236,2),2)</f>
        <v/>
      </c>
      <c r="DC236">
        <f>ROUND(ROUND(AT236*AG236,2),2)</f>
        <v/>
      </c>
      <c r="DD236" t="inlineStr"/>
      <c r="DE236" t="inlineStr"/>
      <c r="DF236">
        <f>ROUND(ROUND(AE236*AI236,0)*CX236,0)</f>
        <v/>
      </c>
      <c r="DG236">
        <f>ROUND(ROUND(AF236,0)*CX236,0)</f>
        <v/>
      </c>
      <c r="DH236">
        <f>ROUND(ROUND(AG236,0)*CX236,0)</f>
        <v/>
      </c>
      <c r="DI236">
        <f>ROUND(ROUND(AH236,0)*CX236,0)</f>
        <v/>
      </c>
      <c r="DJ236">
        <f>DF236</f>
        <v/>
      </c>
      <c r="DK236" t="n">
        <v>0</v>
      </c>
      <c r="DL236" t="inlineStr"/>
      <c r="DM236" t="n">
        <v>0</v>
      </c>
      <c r="DN236" t="inlineStr"/>
      <c r="DO236" t="n">
        <v>0</v>
      </c>
    </row>
    <row r="237">
      <c r="A237">
        <f>ROW(Source!A473)</f>
        <v/>
      </c>
      <c r="B237" t="n">
        <v>78869116</v>
      </c>
      <c r="C237" t="n">
        <v>78870436</v>
      </c>
      <c r="D237" t="n">
        <v>29114240</v>
      </c>
      <c r="E237" t="n">
        <v>1</v>
      </c>
      <c r="F237" t="n">
        <v>1</v>
      </c>
      <c r="G237" t="n">
        <v>1</v>
      </c>
      <c r="H237" t="n">
        <v>3</v>
      </c>
      <c r="I237" t="inlineStr">
        <is>
          <t>101-2576</t>
        </is>
      </c>
      <c r="J237" t="inlineStr">
        <is>
          <t>ТССЦ Московской обл., 101-2576, приказ Минстроя России №675/пр от 28.02.2017 № 254/пр</t>
        </is>
      </c>
      <c r="K237" t="inlineStr">
        <is>
          <t>Болты с гайками и шайбами для санитарно-технических работ диаметром 16 мм</t>
        </is>
      </c>
      <c r="L237" t="n">
        <v>1348</v>
      </c>
      <c r="N237" t="n">
        <v>1009</v>
      </c>
      <c r="O237" t="inlineStr">
        <is>
          <t>т</t>
        </is>
      </c>
      <c r="P237" t="inlineStr">
        <is>
          <t>т</t>
        </is>
      </c>
      <c r="Q237" t="n">
        <v>1000</v>
      </c>
      <c r="W237" t="n">
        <v>0</v>
      </c>
      <c r="X237" t="n">
        <v>-1701539228</v>
      </c>
      <c r="Y237">
        <f>AT237</f>
        <v/>
      </c>
      <c r="AA237" t="n">
        <v>145037.4</v>
      </c>
      <c r="AB237" t="n">
        <v>0</v>
      </c>
      <c r="AC237" t="n">
        <v>0</v>
      </c>
      <c r="AD237" t="n">
        <v>0</v>
      </c>
      <c r="AE237" t="n">
        <v>14830</v>
      </c>
      <c r="AF237" t="n">
        <v>0</v>
      </c>
      <c r="AG237" t="n">
        <v>0</v>
      </c>
      <c r="AH237" t="n">
        <v>0</v>
      </c>
      <c r="AI237" t="n">
        <v>9.779999999999999</v>
      </c>
      <c r="AJ237" t="n">
        <v>1</v>
      </c>
      <c r="AK237" t="n">
        <v>1</v>
      </c>
      <c r="AL237" t="n">
        <v>1</v>
      </c>
      <c r="AM237" t="n">
        <v>2</v>
      </c>
      <c r="AN237" t="n">
        <v>0</v>
      </c>
      <c r="AO237" t="n">
        <v>1</v>
      </c>
      <c r="AP237" t="n">
        <v>1</v>
      </c>
      <c r="AQ237" t="n">
        <v>0</v>
      </c>
      <c r="AR237" t="n">
        <v>0</v>
      </c>
      <c r="AS237" t="inlineStr"/>
      <c r="AT237" t="n">
        <v>0.005</v>
      </c>
      <c r="AU237" t="inlineStr"/>
      <c r="AV237" t="n">
        <v>0</v>
      </c>
      <c r="AW237" t="n">
        <v>2</v>
      </c>
      <c r="AX237" t="n">
        <v>78870445</v>
      </c>
      <c r="AY237" t="n">
        <v>1</v>
      </c>
      <c r="AZ237" t="n">
        <v>0</v>
      </c>
      <c r="BA237" t="n">
        <v>220</v>
      </c>
      <c r="BB237" t="n">
        <v>0</v>
      </c>
      <c r="BC237" t="n">
        <v>0</v>
      </c>
      <c r="BD237" t="n">
        <v>0</v>
      </c>
      <c r="BE237" t="n">
        <v>0</v>
      </c>
      <c r="BF237" t="n">
        <v>0</v>
      </c>
      <c r="BG237" t="n">
        <v>0</v>
      </c>
      <c r="BH237" t="n">
        <v>0</v>
      </c>
      <c r="BI237" t="n">
        <v>0</v>
      </c>
      <c r="BJ237" t="n">
        <v>0</v>
      </c>
      <c r="BK237" t="n">
        <v>0</v>
      </c>
      <c r="BL237" t="n">
        <v>0</v>
      </c>
      <c r="BM237" t="n">
        <v>0</v>
      </c>
      <c r="BN237" t="n">
        <v>0</v>
      </c>
      <c r="BO237" t="n">
        <v>0</v>
      </c>
      <c r="BP237" t="n">
        <v>0</v>
      </c>
      <c r="BQ237" t="n">
        <v>0</v>
      </c>
      <c r="BR237" t="n">
        <v>0</v>
      </c>
      <c r="BS237" t="n">
        <v>0</v>
      </c>
      <c r="BT237" t="n">
        <v>0</v>
      </c>
      <c r="BU237" t="n">
        <v>0</v>
      </c>
      <c r="BV237" t="n">
        <v>0</v>
      </c>
      <c r="BW237" t="n">
        <v>0</v>
      </c>
      <c r="CV237" t="n">
        <v>0</v>
      </c>
      <c r="CW237" t="n">
        <v>0</v>
      </c>
      <c r="CX237">
        <f>ROUND(Y237*Source!I473,7)</f>
        <v/>
      </c>
      <c r="CY237">
        <f>AA237</f>
        <v/>
      </c>
      <c r="CZ237">
        <f>AE237</f>
        <v/>
      </c>
      <c r="DA237">
        <f>AI237</f>
        <v/>
      </c>
      <c r="DB237">
        <f>ROUND(ROUND(AT237*CZ237,2),2)</f>
        <v/>
      </c>
      <c r="DC237">
        <f>ROUND(ROUND(AT237*AG237,2),2)</f>
        <v/>
      </c>
      <c r="DD237" t="inlineStr"/>
      <c r="DE237" t="inlineStr"/>
      <c r="DF237">
        <f>ROUND(ROUND(AE237*AI237,0)*CX237,0)</f>
        <v/>
      </c>
      <c r="DG237">
        <f>ROUND(ROUND(AF237,0)*CX237,0)</f>
        <v/>
      </c>
      <c r="DH237">
        <f>ROUND(ROUND(AG237,0)*CX237,0)</f>
        <v/>
      </c>
      <c r="DI237">
        <f>ROUND(ROUND(AH237,0)*CX237,0)</f>
        <v/>
      </c>
      <c r="DJ237">
        <f>DF237</f>
        <v/>
      </c>
      <c r="DK237" t="n">
        <v>0</v>
      </c>
      <c r="DL237" t="inlineStr"/>
      <c r="DM237" t="n">
        <v>0</v>
      </c>
      <c r="DN237" t="inlineStr"/>
      <c r="DO237" t="n">
        <v>0</v>
      </c>
    </row>
    <row r="238">
      <c r="A238">
        <f>ROW(Source!A473)</f>
        <v/>
      </c>
      <c r="B238" t="n">
        <v>78869116</v>
      </c>
      <c r="C238" t="n">
        <v>78870436</v>
      </c>
      <c r="D238" t="n">
        <v>29150040</v>
      </c>
      <c r="E238" t="n">
        <v>1</v>
      </c>
      <c r="F238" t="n">
        <v>1</v>
      </c>
      <c r="G238" t="n">
        <v>1</v>
      </c>
      <c r="H238" t="n">
        <v>3</v>
      </c>
      <c r="I238" t="inlineStr">
        <is>
          <t>411-0001</t>
        </is>
      </c>
      <c r="J238" t="inlineStr">
        <is>
          <t>ТССЦ Московской обл., 411-0001, приказ Минстроя России №675/пр от 28.02.2017 № 257/пр</t>
        </is>
      </c>
      <c r="K238" t="inlineStr">
        <is>
          <t>Вода</t>
        </is>
      </c>
      <c r="L238" t="n">
        <v>1339</v>
      </c>
      <c r="N238" t="n">
        <v>1007</v>
      </c>
      <c r="O238" t="inlineStr">
        <is>
          <t>м3</t>
        </is>
      </c>
      <c r="P238" t="inlineStr">
        <is>
          <t>м3</t>
        </is>
      </c>
      <c r="Q238" t="n">
        <v>1</v>
      </c>
      <c r="W238" t="n">
        <v>0</v>
      </c>
      <c r="X238" t="n">
        <v>619799737</v>
      </c>
      <c r="Y238">
        <f>AT238</f>
        <v/>
      </c>
      <c r="AA238" t="n">
        <v>31.28</v>
      </c>
      <c r="AB238" t="n">
        <v>0</v>
      </c>
      <c r="AC238" t="n">
        <v>0</v>
      </c>
      <c r="AD238" t="n">
        <v>0</v>
      </c>
      <c r="AE238" t="n">
        <v>2.44</v>
      </c>
      <c r="AF238" t="n">
        <v>0</v>
      </c>
      <c r="AG238" t="n">
        <v>0</v>
      </c>
      <c r="AH238" t="n">
        <v>0</v>
      </c>
      <c r="AI238" t="n">
        <v>12.82</v>
      </c>
      <c r="AJ238" t="n">
        <v>1</v>
      </c>
      <c r="AK238" t="n">
        <v>1</v>
      </c>
      <c r="AL238" t="n">
        <v>1</v>
      </c>
      <c r="AM238" t="n">
        <v>2</v>
      </c>
      <c r="AN238" t="n">
        <v>0</v>
      </c>
      <c r="AO238" t="n">
        <v>1</v>
      </c>
      <c r="AP238" t="n">
        <v>1</v>
      </c>
      <c r="AQ238" t="n">
        <v>0</v>
      </c>
      <c r="AR238" t="n">
        <v>0</v>
      </c>
      <c r="AS238" t="inlineStr"/>
      <c r="AT238" t="n">
        <v>7.8</v>
      </c>
      <c r="AU238" t="inlineStr"/>
      <c r="AV238" t="n">
        <v>0</v>
      </c>
      <c r="AW238" t="n">
        <v>2</v>
      </c>
      <c r="AX238" t="n">
        <v>78870446</v>
      </c>
      <c r="AY238" t="n">
        <v>1</v>
      </c>
      <c r="AZ238" t="n">
        <v>0</v>
      </c>
      <c r="BA238" t="n">
        <v>221</v>
      </c>
      <c r="BB238" t="n">
        <v>0</v>
      </c>
      <c r="BC238" t="n">
        <v>0</v>
      </c>
      <c r="BD238" t="n">
        <v>0</v>
      </c>
      <c r="BE238" t="n">
        <v>0</v>
      </c>
      <c r="BF238" t="n">
        <v>0</v>
      </c>
      <c r="BG238" t="n">
        <v>0</v>
      </c>
      <c r="BH238" t="n">
        <v>0</v>
      </c>
      <c r="BI238" t="n">
        <v>0</v>
      </c>
      <c r="BJ238" t="n">
        <v>0</v>
      </c>
      <c r="BK238" t="n">
        <v>0</v>
      </c>
      <c r="BL238" t="n">
        <v>0</v>
      </c>
      <c r="BM238" t="n">
        <v>0</v>
      </c>
      <c r="BN238" t="n">
        <v>0</v>
      </c>
      <c r="BO238" t="n">
        <v>0</v>
      </c>
      <c r="BP238" t="n">
        <v>0</v>
      </c>
      <c r="BQ238" t="n">
        <v>0</v>
      </c>
      <c r="BR238" t="n">
        <v>0</v>
      </c>
      <c r="BS238" t="n">
        <v>0</v>
      </c>
      <c r="BT238" t="n">
        <v>0</v>
      </c>
      <c r="BU238" t="n">
        <v>0</v>
      </c>
      <c r="BV238" t="n">
        <v>0</v>
      </c>
      <c r="BW238" t="n">
        <v>0</v>
      </c>
      <c r="CV238" t="n">
        <v>0</v>
      </c>
      <c r="CW238" t="n">
        <v>0</v>
      </c>
      <c r="CX238">
        <f>ROUND(Y238*Source!I473,7)</f>
        <v/>
      </c>
      <c r="CY238">
        <f>AA238</f>
        <v/>
      </c>
      <c r="CZ238">
        <f>AE238</f>
        <v/>
      </c>
      <c r="DA238">
        <f>AI238</f>
        <v/>
      </c>
      <c r="DB238">
        <f>ROUND(ROUND(AT238*CZ238,2),2)</f>
        <v/>
      </c>
      <c r="DC238">
        <f>ROUND(ROUND(AT238*AG238,2),2)</f>
        <v/>
      </c>
      <c r="DD238" t="inlineStr"/>
      <c r="DE238" t="inlineStr"/>
      <c r="DF238">
        <f>ROUND(ROUND(AE238*AI238,0)*CX238,0)</f>
        <v/>
      </c>
      <c r="DG238">
        <f>ROUND(ROUND(AF238,0)*CX238,0)</f>
        <v/>
      </c>
      <c r="DH238">
        <f>ROUND(ROUND(AG238,0)*CX238,0)</f>
        <v/>
      </c>
      <c r="DI238">
        <f>ROUND(ROUND(AH238,0)*CX238,0)</f>
        <v/>
      </c>
      <c r="DJ238">
        <f>DF238</f>
        <v/>
      </c>
      <c r="DK238" t="n">
        <v>0</v>
      </c>
      <c r="DL238" t="inlineStr"/>
      <c r="DM238" t="n">
        <v>0</v>
      </c>
      <c r="DN238" t="inlineStr"/>
      <c r="DO238" t="n">
        <v>0</v>
      </c>
    </row>
    <row r="239">
      <c r="A239">
        <f>ROW(Source!A474)</f>
        <v/>
      </c>
      <c r="B239" t="n">
        <v>78869116</v>
      </c>
      <c r="C239" t="n">
        <v>78870447</v>
      </c>
      <c r="D239" t="n">
        <v>18407150</v>
      </c>
      <c r="E239" t="n">
        <v>1</v>
      </c>
      <c r="F239" t="n">
        <v>1</v>
      </c>
      <c r="G239" t="n">
        <v>1</v>
      </c>
      <c r="H239" t="n">
        <v>1</v>
      </c>
      <c r="I239" t="inlineStr">
        <is>
          <t>1-1030-90</t>
        </is>
      </c>
      <c r="J239" t="inlineStr"/>
      <c r="K239" t="inlineStr">
        <is>
          <t>Рабочий строитель среднего разряда 3</t>
        </is>
      </c>
      <c r="L239" t="n">
        <v>1369</v>
      </c>
      <c r="N239" t="n">
        <v>1013</v>
      </c>
      <c r="O239" t="inlineStr">
        <is>
          <t>чел.-ч</t>
        </is>
      </c>
      <c r="P239" t="inlineStr">
        <is>
          <t>чел.-ч</t>
        </is>
      </c>
      <c r="Q239" t="n">
        <v>1</v>
      </c>
      <c r="W239" t="n">
        <v>0</v>
      </c>
      <c r="X239" t="n">
        <v>-931037793</v>
      </c>
      <c r="Y239">
        <f>AT239</f>
        <v/>
      </c>
      <c r="AA239" t="n">
        <v>0</v>
      </c>
      <c r="AB239" t="n">
        <v>0</v>
      </c>
      <c r="AC239" t="n">
        <v>0</v>
      </c>
      <c r="AD239" t="n">
        <v>8.529999999999999</v>
      </c>
      <c r="AE239" t="n">
        <v>0</v>
      </c>
      <c r="AF239" t="n">
        <v>0</v>
      </c>
      <c r="AG239" t="n">
        <v>0</v>
      </c>
      <c r="AH239" t="n">
        <v>8.529999999999999</v>
      </c>
      <c r="AI239" t="n">
        <v>1</v>
      </c>
      <c r="AJ239" t="n">
        <v>1</v>
      </c>
      <c r="AK239" t="n">
        <v>1</v>
      </c>
      <c r="AL239" t="n">
        <v>1</v>
      </c>
      <c r="AM239" t="n">
        <v>-2</v>
      </c>
      <c r="AN239" t="n">
        <v>0</v>
      </c>
      <c r="AO239" t="n">
        <v>1</v>
      </c>
      <c r="AP239" t="n">
        <v>0</v>
      </c>
      <c r="AQ239" t="n">
        <v>0</v>
      </c>
      <c r="AR239" t="n">
        <v>0</v>
      </c>
      <c r="AS239" t="inlineStr"/>
      <c r="AT239" t="n">
        <v>13.9</v>
      </c>
      <c r="AU239" t="inlineStr"/>
      <c r="AV239" t="n">
        <v>1</v>
      </c>
      <c r="AW239" t="n">
        <v>2</v>
      </c>
      <c r="AX239" t="n">
        <v>78870451</v>
      </c>
      <c r="AY239" t="n">
        <v>1</v>
      </c>
      <c r="AZ239" t="n">
        <v>0</v>
      </c>
      <c r="BA239" t="n">
        <v>222</v>
      </c>
      <c r="BB239" t="n">
        <v>0</v>
      </c>
      <c r="BC239" t="n">
        <v>0</v>
      </c>
      <c r="BD239" t="n">
        <v>0</v>
      </c>
      <c r="BE239" t="n">
        <v>0</v>
      </c>
      <c r="BF239" t="n">
        <v>0</v>
      </c>
      <c r="BG239" t="n">
        <v>0</v>
      </c>
      <c r="BH239" t="n">
        <v>0</v>
      </c>
      <c r="BI239" t="n">
        <v>0</v>
      </c>
      <c r="BJ239" t="n">
        <v>0</v>
      </c>
      <c r="BK239" t="n">
        <v>0</v>
      </c>
      <c r="BL239" t="n">
        <v>0</v>
      </c>
      <c r="BM239" t="n">
        <v>0</v>
      </c>
      <c r="BN239" t="n">
        <v>0</v>
      </c>
      <c r="BO239" t="n">
        <v>0</v>
      </c>
      <c r="BP239" t="n">
        <v>0</v>
      </c>
      <c r="BQ239" t="n">
        <v>0</v>
      </c>
      <c r="BR239" t="n">
        <v>0</v>
      </c>
      <c r="BS239" t="n">
        <v>0</v>
      </c>
      <c r="BT239" t="n">
        <v>0</v>
      </c>
      <c r="BU239" t="n">
        <v>0</v>
      </c>
      <c r="BV239" t="n">
        <v>0</v>
      </c>
      <c r="BW239" t="n">
        <v>0</v>
      </c>
      <c r="CU239">
        <f>ROUND(AT239*Source!I474*AH239*AL239,0)</f>
        <v/>
      </c>
      <c r="CV239">
        <f>ROUND(Y239*Source!I474,7)</f>
        <v/>
      </c>
      <c r="CW239" t="n">
        <v>0</v>
      </c>
      <c r="CX239">
        <f>ROUND(Y239*Source!I474,7)</f>
        <v/>
      </c>
      <c r="CY239">
        <f>AD239</f>
        <v/>
      </c>
      <c r="CZ239">
        <f>AH239</f>
        <v/>
      </c>
      <c r="DA239">
        <f>AL239</f>
        <v/>
      </c>
      <c r="DB239">
        <f>ROUND(ROUND(AT239*CZ239,2),2)</f>
        <v/>
      </c>
      <c r="DC239">
        <f>ROUND(ROUND(AT239*AG239,2),2)</f>
        <v/>
      </c>
      <c r="DD239" t="inlineStr"/>
      <c r="DE239" t="inlineStr"/>
      <c r="DF239">
        <f>ROUND(ROUND(AE239,0)*CX239,0)</f>
        <v/>
      </c>
      <c r="DG239">
        <f>ROUND(ROUND(AF239,0)*CX239,0)</f>
        <v/>
      </c>
      <c r="DH239">
        <f>ROUND(ROUND(AG239,0)*CX239,0)</f>
        <v/>
      </c>
      <c r="DI239">
        <f>ROUND(ROUND(AH239,0)*CX239,0)</f>
        <v/>
      </c>
      <c r="DJ239">
        <f>DI239</f>
        <v/>
      </c>
      <c r="DK239" t="n">
        <v>0</v>
      </c>
      <c r="DL239" t="inlineStr"/>
      <c r="DM239" t="n">
        <v>0</v>
      </c>
      <c r="DN239" t="inlineStr"/>
      <c r="DO239" t="n">
        <v>0</v>
      </c>
    </row>
    <row r="240">
      <c r="A240">
        <f>ROW(Source!A474)</f>
        <v/>
      </c>
      <c r="B240" t="n">
        <v>78869116</v>
      </c>
      <c r="C240" t="n">
        <v>78870447</v>
      </c>
      <c r="D240" t="n">
        <v>29169821</v>
      </c>
      <c r="E240" t="n">
        <v>1</v>
      </c>
      <c r="F240" t="n">
        <v>1</v>
      </c>
      <c r="G240" t="n">
        <v>1</v>
      </c>
      <c r="H240" t="n">
        <v>3</v>
      </c>
      <c r="I240" t="inlineStr">
        <is>
          <t>509-0696</t>
        </is>
      </c>
      <c r="J240" t="inlineStr">
        <is>
          <t>ТССЦ Московской обл., 509-0696, приказ Минстроя России №675/пр от 28.02.2017 № 258/пр</t>
        </is>
      </c>
      <c r="K240" t="inlineStr">
        <is>
          <t>Лампы люминесцентные ртутные низкого давления типа ЛБ, ЛД, ЛДЦ, ЛТВ, ЛБХ 20</t>
        </is>
      </c>
      <c r="L240" t="n">
        <v>1358</v>
      </c>
      <c r="N240" t="n">
        <v>1010</v>
      </c>
      <c r="O240" t="inlineStr">
        <is>
          <t>10 шт.</t>
        </is>
      </c>
      <c r="P240" t="inlineStr">
        <is>
          <t>10 шт.</t>
        </is>
      </c>
      <c r="Q240" t="n">
        <v>10</v>
      </c>
      <c r="W240" t="n">
        <v>0</v>
      </c>
      <c r="X240" t="n">
        <v>-1187244712</v>
      </c>
      <c r="Y240">
        <f>AT240</f>
        <v/>
      </c>
      <c r="AA240" t="n">
        <v>352.73</v>
      </c>
      <c r="AB240" t="n">
        <v>0</v>
      </c>
      <c r="AC240" t="n">
        <v>0</v>
      </c>
      <c r="AD240" t="n">
        <v>0</v>
      </c>
      <c r="AE240" t="n">
        <v>85.2</v>
      </c>
      <c r="AF240" t="n">
        <v>0</v>
      </c>
      <c r="AG240" t="n">
        <v>0</v>
      </c>
      <c r="AH240" t="n">
        <v>0</v>
      </c>
      <c r="AI240" t="n">
        <v>4.14</v>
      </c>
      <c r="AJ240" t="n">
        <v>1</v>
      </c>
      <c r="AK240" t="n">
        <v>1</v>
      </c>
      <c r="AL240" t="n">
        <v>1</v>
      </c>
      <c r="AM240" t="n">
        <v>2</v>
      </c>
      <c r="AN240" t="n">
        <v>0</v>
      </c>
      <c r="AO240" t="n">
        <v>1</v>
      </c>
      <c r="AP240" t="n">
        <v>0</v>
      </c>
      <c r="AQ240" t="n">
        <v>0</v>
      </c>
      <c r="AR240" t="n">
        <v>0</v>
      </c>
      <c r="AS240" t="inlineStr"/>
      <c r="AT240" t="n">
        <v>10</v>
      </c>
      <c r="AU240" t="inlineStr"/>
      <c r="AV240" t="n">
        <v>0</v>
      </c>
      <c r="AW240" t="n">
        <v>2</v>
      </c>
      <c r="AX240" t="n">
        <v>78870452</v>
      </c>
      <c r="AY240" t="n">
        <v>1</v>
      </c>
      <c r="AZ240" t="n">
        <v>0</v>
      </c>
      <c r="BA240" t="n">
        <v>223</v>
      </c>
      <c r="BB240" t="n">
        <v>0</v>
      </c>
      <c r="BC240" t="n">
        <v>0</v>
      </c>
      <c r="BD240" t="n">
        <v>0</v>
      </c>
      <c r="BE240" t="n">
        <v>0</v>
      </c>
      <c r="BF240" t="n">
        <v>0</v>
      </c>
      <c r="BG240" t="n">
        <v>0</v>
      </c>
      <c r="BH240" t="n">
        <v>0</v>
      </c>
      <c r="BI240" t="n">
        <v>0</v>
      </c>
      <c r="BJ240" t="n">
        <v>0</v>
      </c>
      <c r="BK240" t="n">
        <v>0</v>
      </c>
      <c r="BL240" t="n">
        <v>0</v>
      </c>
      <c r="BM240" t="n">
        <v>0</v>
      </c>
      <c r="BN240" t="n">
        <v>0</v>
      </c>
      <c r="BO240" t="n">
        <v>0</v>
      </c>
      <c r="BP240" t="n">
        <v>0</v>
      </c>
      <c r="BQ240" t="n">
        <v>0</v>
      </c>
      <c r="BR240" t="n">
        <v>0</v>
      </c>
      <c r="BS240" t="n">
        <v>0</v>
      </c>
      <c r="BT240" t="n">
        <v>0</v>
      </c>
      <c r="BU240" t="n">
        <v>0</v>
      </c>
      <c r="BV240" t="n">
        <v>0</v>
      </c>
      <c r="BW240" t="n">
        <v>0</v>
      </c>
      <c r="CV240" t="n">
        <v>0</v>
      </c>
      <c r="CW240" t="n">
        <v>0</v>
      </c>
      <c r="CX240">
        <f>ROUND(Y240*Source!I474,7)</f>
        <v/>
      </c>
      <c r="CY240">
        <f>AA240</f>
        <v/>
      </c>
      <c r="CZ240">
        <f>AE240</f>
        <v/>
      </c>
      <c r="DA240">
        <f>AI240</f>
        <v/>
      </c>
      <c r="DB240">
        <f>ROUND(ROUND(AT240*CZ240,2),2)</f>
        <v/>
      </c>
      <c r="DC240">
        <f>ROUND(ROUND(AT240*AG240,2),2)</f>
        <v/>
      </c>
      <c r="DD240" t="inlineStr"/>
      <c r="DE240" t="inlineStr"/>
      <c r="DF240">
        <f>ROUND(ROUND(AE240*AI240,0)*CX240,0)</f>
        <v/>
      </c>
      <c r="DG240">
        <f>ROUND(ROUND(AF240,0)*CX240,0)</f>
        <v/>
      </c>
      <c r="DH240">
        <f>ROUND(ROUND(AG240,0)*CX240,0)</f>
        <v/>
      </c>
      <c r="DI240">
        <f>ROUND(ROUND(AH240,0)*CX240,0)</f>
        <v/>
      </c>
      <c r="DJ240">
        <f>DF240</f>
        <v/>
      </c>
      <c r="DK240" t="n">
        <v>0</v>
      </c>
      <c r="DL240" t="inlineStr"/>
      <c r="DM240" t="n">
        <v>0</v>
      </c>
      <c r="DN240" t="inlineStr"/>
      <c r="DO240" t="n">
        <v>0</v>
      </c>
    </row>
    <row r="241">
      <c r="A241">
        <f>ROW(Source!A474)</f>
        <v/>
      </c>
      <c r="B241" t="n">
        <v>78869116</v>
      </c>
      <c r="C241" t="n">
        <v>78870447</v>
      </c>
      <c r="D241" t="n">
        <v>29169828</v>
      </c>
      <c r="E241" t="n">
        <v>1</v>
      </c>
      <c r="F241" t="n">
        <v>1</v>
      </c>
      <c r="G241" t="n">
        <v>1</v>
      </c>
      <c r="H241" t="n">
        <v>3</v>
      </c>
      <c r="I241" t="inlineStr">
        <is>
          <t>509-6744</t>
        </is>
      </c>
      <c r="J241" t="inlineStr">
        <is>
          <t>ТССЦ Московской обл., 509-6744, приказ Минстроя России №675/пр от 28.02.2017 № 258/пр</t>
        </is>
      </c>
      <c r="K241" t="inlineStr">
        <is>
          <t>Лампы люминесцентные компактные энергосберегающие с цоколем Е27 мощностью 55 Вт</t>
        </is>
      </c>
      <c r="L241" t="n">
        <v>1354</v>
      </c>
      <c r="N241" t="n">
        <v>1010</v>
      </c>
      <c r="O241" t="inlineStr">
        <is>
          <t>шт.</t>
        </is>
      </c>
      <c r="P241" t="inlineStr">
        <is>
          <t>шт.</t>
        </is>
      </c>
      <c r="Q241" t="n">
        <v>1</v>
      </c>
      <c r="W241" t="n">
        <v>0</v>
      </c>
      <c r="X241" t="n">
        <v>-228955380</v>
      </c>
      <c r="Y241">
        <f>AT241</f>
        <v/>
      </c>
      <c r="AA241" t="n">
        <v>237.77</v>
      </c>
      <c r="AB241" t="n">
        <v>0</v>
      </c>
      <c r="AC241" t="n">
        <v>0</v>
      </c>
      <c r="AD241" t="n">
        <v>0</v>
      </c>
      <c r="AE241" t="n">
        <v>140.69</v>
      </c>
      <c r="AF241" t="n">
        <v>0</v>
      </c>
      <c r="AG241" t="n">
        <v>0</v>
      </c>
      <c r="AH241" t="n">
        <v>0</v>
      </c>
      <c r="AI241" t="n">
        <v>1.69</v>
      </c>
      <c r="AJ241" t="n">
        <v>1</v>
      </c>
      <c r="AK241" t="n">
        <v>1</v>
      </c>
      <c r="AL241" t="n">
        <v>1</v>
      </c>
      <c r="AM241" t="n">
        <v>0</v>
      </c>
      <c r="AN241" t="n">
        <v>0</v>
      </c>
      <c r="AO241" t="n">
        <v>0</v>
      </c>
      <c r="AP241" t="n">
        <v>1</v>
      </c>
      <c r="AQ241" t="n">
        <v>0</v>
      </c>
      <c r="AR241" t="n">
        <v>0</v>
      </c>
      <c r="AS241" t="inlineStr"/>
      <c r="AT241" t="n">
        <v>100</v>
      </c>
      <c r="AU241" t="inlineStr"/>
      <c r="AV241" t="n">
        <v>0</v>
      </c>
      <c r="AW241" t="n">
        <v>1</v>
      </c>
      <c r="AX241" t="n">
        <v>-1</v>
      </c>
      <c r="AY241" t="n">
        <v>0</v>
      </c>
      <c r="AZ241" t="n">
        <v>0</v>
      </c>
      <c r="BA241" t="inlineStr"/>
      <c r="BB241" t="n">
        <v>0</v>
      </c>
      <c r="BC241" t="n">
        <v>0</v>
      </c>
      <c r="BD241" t="n">
        <v>0</v>
      </c>
      <c r="BE241" t="n">
        <v>0</v>
      </c>
      <c r="BF241" t="n">
        <v>0</v>
      </c>
      <c r="BG241" t="n">
        <v>0</v>
      </c>
      <c r="BH241" t="n">
        <v>0</v>
      </c>
      <c r="BI241" t="n">
        <v>0</v>
      </c>
      <c r="BJ241" t="n">
        <v>0</v>
      </c>
      <c r="BK241" t="n">
        <v>0</v>
      </c>
      <c r="BL241" t="n">
        <v>0</v>
      </c>
      <c r="BM241" t="n">
        <v>0</v>
      </c>
      <c r="BN241" t="n">
        <v>0</v>
      </c>
      <c r="BO241" t="n">
        <v>0</v>
      </c>
      <c r="BP241" t="n">
        <v>0</v>
      </c>
      <c r="BQ241" t="n">
        <v>0</v>
      </c>
      <c r="BR241" t="n">
        <v>0</v>
      </c>
      <c r="BS241" t="n">
        <v>0</v>
      </c>
      <c r="BT241" t="n">
        <v>0</v>
      </c>
      <c r="BU241" t="n">
        <v>0</v>
      </c>
      <c r="BV241" t="n">
        <v>0</v>
      </c>
      <c r="BW241" t="n">
        <v>0</v>
      </c>
      <c r="CV241" t="n">
        <v>0</v>
      </c>
      <c r="CW241" t="n">
        <v>0</v>
      </c>
      <c r="CX241">
        <f>ROUND(Y241*Source!I474,7)</f>
        <v/>
      </c>
      <c r="CY241">
        <f>AA241</f>
        <v/>
      </c>
      <c r="CZ241">
        <f>AE241</f>
        <v/>
      </c>
      <c r="DA241">
        <f>AI241</f>
        <v/>
      </c>
      <c r="DB241">
        <f>ROUND(ROUND(AT241*CZ241,2),2)</f>
        <v/>
      </c>
      <c r="DC241">
        <f>ROUND(ROUND(AT241*AG241,2),2)</f>
        <v/>
      </c>
      <c r="DD241" t="inlineStr"/>
      <c r="DE241" t="inlineStr"/>
      <c r="DF241">
        <f>ROUND(ROUND(AE241*AI241,0)*CX241,0)</f>
        <v/>
      </c>
      <c r="DG241">
        <f>ROUND(ROUND(AF241,0)*CX241,0)</f>
        <v/>
      </c>
      <c r="DH241">
        <f>ROUND(ROUND(AG241,0)*CX241,0)</f>
        <v/>
      </c>
      <c r="DI241">
        <f>ROUND(ROUND(AH241,0)*CX241,0)</f>
        <v/>
      </c>
      <c r="DJ241">
        <f>DF241</f>
        <v/>
      </c>
      <c r="DK241" t="n">
        <v>0</v>
      </c>
      <c r="DL241" t="inlineStr"/>
      <c r="DM241" t="n">
        <v>0</v>
      </c>
      <c r="DN241" t="inlineStr"/>
      <c r="DO241" t="n">
        <v>0</v>
      </c>
    </row>
    <row r="242">
      <c r="A242">
        <f>ROW(Source!A476)</f>
        <v/>
      </c>
      <c r="B242" t="n">
        <v>78869116</v>
      </c>
      <c r="C242" t="n">
        <v>78870562</v>
      </c>
      <c r="D242" t="n">
        <v>29361034</v>
      </c>
      <c r="E242" t="n">
        <v>1</v>
      </c>
      <c r="F242" t="n">
        <v>1</v>
      </c>
      <c r="G242" t="n">
        <v>1</v>
      </c>
      <c r="H242" t="n">
        <v>1</v>
      </c>
      <c r="I242" t="inlineStr">
        <is>
          <t>1-2038-90</t>
        </is>
      </c>
      <c r="J242" t="inlineStr"/>
      <c r="K242" t="inlineStr">
        <is>
          <t>Рабочий монтажник среднего разряда 3,8</t>
        </is>
      </c>
      <c r="L242" t="n">
        <v>1369</v>
      </c>
      <c r="N242" t="n">
        <v>1013</v>
      </c>
      <c r="O242" t="inlineStr">
        <is>
          <t>чел.-ч</t>
        </is>
      </c>
      <c r="P242" t="inlineStr">
        <is>
          <t>чел.-ч</t>
        </is>
      </c>
      <c r="Q242" t="n">
        <v>1</v>
      </c>
      <c r="W242" t="n">
        <v>0</v>
      </c>
      <c r="X242" t="n">
        <v>184923391</v>
      </c>
      <c r="Y242">
        <f>AT242</f>
        <v/>
      </c>
      <c r="AA242" t="n">
        <v>0</v>
      </c>
      <c r="AB242" t="n">
        <v>0</v>
      </c>
      <c r="AC242" t="n">
        <v>0</v>
      </c>
      <c r="AD242" t="n">
        <v>9.4</v>
      </c>
      <c r="AE242" t="n">
        <v>0</v>
      </c>
      <c r="AF242" t="n">
        <v>0</v>
      </c>
      <c r="AG242" t="n">
        <v>0</v>
      </c>
      <c r="AH242" t="n">
        <v>9.4</v>
      </c>
      <c r="AI242" t="n">
        <v>1</v>
      </c>
      <c r="AJ242" t="n">
        <v>1</v>
      </c>
      <c r="AK242" t="n">
        <v>1</v>
      </c>
      <c r="AL242" t="n">
        <v>1</v>
      </c>
      <c r="AM242" t="n">
        <v>-2</v>
      </c>
      <c r="AN242" t="n">
        <v>0</v>
      </c>
      <c r="AO242" t="n">
        <v>1</v>
      </c>
      <c r="AP242" t="n">
        <v>1</v>
      </c>
      <c r="AQ242" t="n">
        <v>0</v>
      </c>
      <c r="AR242" t="n">
        <v>0</v>
      </c>
      <c r="AS242" t="inlineStr"/>
      <c r="AT242" t="n">
        <v>16.5</v>
      </c>
      <c r="AU242" t="inlineStr"/>
      <c r="AV242" t="n">
        <v>1</v>
      </c>
      <c r="AW242" t="n">
        <v>2</v>
      </c>
      <c r="AX242" t="n">
        <v>78870572</v>
      </c>
      <c r="AY242" t="n">
        <v>1</v>
      </c>
      <c r="AZ242" t="n">
        <v>0</v>
      </c>
      <c r="BA242" t="n">
        <v>224</v>
      </c>
      <c r="BB242" t="n">
        <v>0</v>
      </c>
      <c r="BC242" t="n">
        <v>0</v>
      </c>
      <c r="BD242" t="n">
        <v>0</v>
      </c>
      <c r="BE242" t="n">
        <v>0</v>
      </c>
      <c r="BF242" t="n">
        <v>0</v>
      </c>
      <c r="BG242" t="n">
        <v>0</v>
      </c>
      <c r="BH242" t="n">
        <v>0</v>
      </c>
      <c r="BI242" t="n">
        <v>0</v>
      </c>
      <c r="BJ242" t="n">
        <v>0</v>
      </c>
      <c r="BK242" t="n">
        <v>0</v>
      </c>
      <c r="BL242" t="n">
        <v>0</v>
      </c>
      <c r="BM242" t="n">
        <v>0</v>
      </c>
      <c r="BN242" t="n">
        <v>0</v>
      </c>
      <c r="BO242" t="n">
        <v>0</v>
      </c>
      <c r="BP242" t="n">
        <v>0</v>
      </c>
      <c r="BQ242" t="n">
        <v>0</v>
      </c>
      <c r="BR242" t="n">
        <v>0</v>
      </c>
      <c r="BS242" t="n">
        <v>0</v>
      </c>
      <c r="BT242" t="n">
        <v>0</v>
      </c>
      <c r="BU242" t="n">
        <v>0</v>
      </c>
      <c r="BV242" t="n">
        <v>0</v>
      </c>
      <c r="BW242" t="n">
        <v>0</v>
      </c>
      <c r="CU242">
        <f>ROUND(AT242*Source!I476*AH242*AL242,0)</f>
        <v/>
      </c>
      <c r="CV242">
        <f>ROUND(Y242*Source!I476,7)</f>
        <v/>
      </c>
      <c r="CW242" t="n">
        <v>0</v>
      </c>
      <c r="CX242">
        <f>ROUND(Y242*Source!I476,7)</f>
        <v/>
      </c>
      <c r="CY242">
        <f>AD242</f>
        <v/>
      </c>
      <c r="CZ242">
        <f>AH242</f>
        <v/>
      </c>
      <c r="DA242">
        <f>AL242</f>
        <v/>
      </c>
      <c r="DB242">
        <f>ROUND(ROUND(AT242*CZ242,2),2)</f>
        <v/>
      </c>
      <c r="DC242">
        <f>ROUND(ROUND(AT242*AG242,2),2)</f>
        <v/>
      </c>
      <c r="DD242" t="inlineStr"/>
      <c r="DE242" t="inlineStr"/>
      <c r="DF242">
        <f>ROUND(ROUND(AE242,0)*CX242,0)</f>
        <v/>
      </c>
      <c r="DG242">
        <f>ROUND(ROUND(AF242,0)*CX242,0)</f>
        <v/>
      </c>
      <c r="DH242">
        <f>ROUND(ROUND(AG242,0)*CX242,0)</f>
        <v/>
      </c>
      <c r="DI242">
        <f>ROUND(ROUND(AH242,0)*CX242,0)</f>
        <v/>
      </c>
      <c r="DJ242">
        <f>DI242</f>
        <v/>
      </c>
      <c r="DK242" t="n">
        <v>0</v>
      </c>
      <c r="DL242" t="inlineStr"/>
      <c r="DM242" t="n">
        <v>0</v>
      </c>
      <c r="DN242" t="inlineStr"/>
      <c r="DO242" t="n">
        <v>0</v>
      </c>
    </row>
    <row r="243">
      <c r="A243">
        <f>ROW(Source!A476)</f>
        <v/>
      </c>
      <c r="B243" t="n">
        <v>78869116</v>
      </c>
      <c r="C243" t="n">
        <v>78870562</v>
      </c>
      <c r="D243" t="n">
        <v>121548</v>
      </c>
      <c r="E243" t="n">
        <v>1</v>
      </c>
      <c r="F243" t="n">
        <v>1</v>
      </c>
      <c r="G243" t="n">
        <v>1</v>
      </c>
      <c r="H243" t="n">
        <v>1</v>
      </c>
      <c r="I243" t="inlineStr">
        <is>
          <t>2</t>
        </is>
      </c>
      <c r="J243" t="inlineStr"/>
      <c r="K243" t="inlineStr">
        <is>
          <t>Затраты труда машинистов</t>
        </is>
      </c>
      <c r="L243" t="n">
        <v>608254</v>
      </c>
      <c r="N243" t="n">
        <v>1013</v>
      </c>
      <c r="O243" t="inlineStr">
        <is>
          <t>чел.час</t>
        </is>
      </c>
      <c r="P243" t="inlineStr">
        <is>
          <t>чел.час</t>
        </is>
      </c>
      <c r="Q243" t="n">
        <v>1</v>
      </c>
      <c r="W243" t="n">
        <v>0</v>
      </c>
      <c r="X243" t="n">
        <v>-185737400</v>
      </c>
      <c r="Y243">
        <f>AT243</f>
        <v/>
      </c>
      <c r="AA243" t="n">
        <v>0</v>
      </c>
      <c r="AB243" t="n">
        <v>0</v>
      </c>
      <c r="AC243" t="n">
        <v>0</v>
      </c>
      <c r="AD243" t="n">
        <v>0</v>
      </c>
      <c r="AE243" t="n">
        <v>0</v>
      </c>
      <c r="AF243" t="n">
        <v>0</v>
      </c>
      <c r="AG243" t="n">
        <v>0</v>
      </c>
      <c r="AH243" t="n">
        <v>0</v>
      </c>
      <c r="AI243" t="n">
        <v>1</v>
      </c>
      <c r="AJ243" t="n">
        <v>1</v>
      </c>
      <c r="AK243" t="n">
        <v>1</v>
      </c>
      <c r="AL243" t="n">
        <v>1</v>
      </c>
      <c r="AM243" t="n">
        <v>-2</v>
      </c>
      <c r="AN243" t="n">
        <v>0</v>
      </c>
      <c r="AO243" t="n">
        <v>1</v>
      </c>
      <c r="AP243" t="n">
        <v>1</v>
      </c>
      <c r="AQ243" t="n">
        <v>0</v>
      </c>
      <c r="AR243" t="n">
        <v>0</v>
      </c>
      <c r="AS243" t="inlineStr"/>
      <c r="AT243" t="n">
        <v>0.02</v>
      </c>
      <c r="AU243" t="inlineStr"/>
      <c r="AV243" t="n">
        <v>2</v>
      </c>
      <c r="AW243" t="n">
        <v>2</v>
      </c>
      <c r="AX243" t="n">
        <v>78870573</v>
      </c>
      <c r="AY243" t="n">
        <v>1</v>
      </c>
      <c r="AZ243" t="n">
        <v>0</v>
      </c>
      <c r="BA243" t="n">
        <v>225</v>
      </c>
      <c r="BB243" t="n">
        <v>0</v>
      </c>
      <c r="BC243" t="n">
        <v>0</v>
      </c>
      <c r="BD243" t="n">
        <v>0</v>
      </c>
      <c r="BE243" t="n">
        <v>0</v>
      </c>
      <c r="BF243" t="n">
        <v>0</v>
      </c>
      <c r="BG243" t="n">
        <v>0</v>
      </c>
      <c r="BH243" t="n">
        <v>0</v>
      </c>
      <c r="BI243" t="n">
        <v>0</v>
      </c>
      <c r="BJ243" t="n">
        <v>0</v>
      </c>
      <c r="BK243" t="n">
        <v>0</v>
      </c>
      <c r="BL243" t="n">
        <v>0</v>
      </c>
      <c r="BM243" t="n">
        <v>0</v>
      </c>
      <c r="BN243" t="n">
        <v>0</v>
      </c>
      <c r="BO243" t="n">
        <v>0</v>
      </c>
      <c r="BP243" t="n">
        <v>0</v>
      </c>
      <c r="BQ243" t="n">
        <v>0</v>
      </c>
      <c r="BR243" t="n">
        <v>0</v>
      </c>
      <c r="BS243" t="n">
        <v>0</v>
      </c>
      <c r="BT243" t="n">
        <v>0</v>
      </c>
      <c r="BU243" t="n">
        <v>0</v>
      </c>
      <c r="BV243" t="n">
        <v>0</v>
      </c>
      <c r="BW243" t="n">
        <v>0</v>
      </c>
      <c r="CV243" t="n">
        <v>0</v>
      </c>
      <c r="CW243" t="n">
        <v>0</v>
      </c>
      <c r="CX243">
        <f>ROUND(Y243*Source!I476,7)</f>
        <v/>
      </c>
      <c r="CY243">
        <f>AD243</f>
        <v/>
      </c>
      <c r="CZ243">
        <f>AH243</f>
        <v/>
      </c>
      <c r="DA243">
        <f>AL243</f>
        <v/>
      </c>
      <c r="DB243">
        <f>ROUND(ROUND(AT243*CZ243,2),2)</f>
        <v/>
      </c>
      <c r="DC243">
        <f>ROUND(ROUND(AT243*AG243,2),2)</f>
        <v/>
      </c>
      <c r="DD243" t="inlineStr"/>
      <c r="DE243" t="inlineStr"/>
      <c r="DF243">
        <f>ROUND(ROUND(AE243,0)*CX243,0)</f>
        <v/>
      </c>
      <c r="DG243">
        <f>ROUND(ROUND(AF243,0)*CX243,0)</f>
        <v/>
      </c>
      <c r="DH243">
        <f>ROUND(ROUND(AG243,0)*CX243,0)</f>
        <v/>
      </c>
      <c r="DI243">
        <f>ROUND(ROUND(AH243,0)*CX243,0)</f>
        <v/>
      </c>
      <c r="DJ243">
        <f>DI243</f>
        <v/>
      </c>
      <c r="DK243" t="n">
        <v>0</v>
      </c>
      <c r="DL243" t="inlineStr"/>
      <c r="DM243" t="n">
        <v>0</v>
      </c>
      <c r="DN243" t="inlineStr"/>
      <c r="DO243" t="n">
        <v>0</v>
      </c>
    </row>
    <row r="244">
      <c r="A244">
        <f>ROW(Source!A476)</f>
        <v/>
      </c>
      <c r="B244" t="n">
        <v>78869116</v>
      </c>
      <c r="C244" t="n">
        <v>78870562</v>
      </c>
      <c r="D244" t="n">
        <v>29172362</v>
      </c>
      <c r="E244" t="n">
        <v>1</v>
      </c>
      <c r="F244" t="n">
        <v>1</v>
      </c>
      <c r="G244" t="n">
        <v>1</v>
      </c>
      <c r="H244" t="n">
        <v>2</v>
      </c>
      <c r="I244" t="inlineStr">
        <is>
          <t>021102</t>
        </is>
      </c>
      <c r="J244" t="inlineStr">
        <is>
          <t>ТСЭМ Московской обл., 021102, приказ Минстроя России №675/пр от 28.02.2017 № 264/пр</t>
        </is>
      </c>
      <c r="K244" t="inlineStr">
        <is>
          <t>Краны на автомобильном ходу при работе на монтаже технологического оборудования 10 т</t>
        </is>
      </c>
      <c r="L244" t="n">
        <v>1368</v>
      </c>
      <c r="N244" t="n">
        <v>1011</v>
      </c>
      <c r="O244" t="inlineStr">
        <is>
          <t>маш.-ч</t>
        </is>
      </c>
      <c r="P244" t="inlineStr">
        <is>
          <t>маш.-ч</t>
        </is>
      </c>
      <c r="Q244" t="n">
        <v>1</v>
      </c>
      <c r="W244" t="n">
        <v>0</v>
      </c>
      <c r="X244" t="n">
        <v>783836208</v>
      </c>
      <c r="Y244">
        <f>AT244</f>
        <v/>
      </c>
      <c r="AA244" t="n">
        <v>0</v>
      </c>
      <c r="AB244" t="n">
        <v>1504.04</v>
      </c>
      <c r="AC244" t="n">
        <v>705.38</v>
      </c>
      <c r="AD244" t="n">
        <v>0</v>
      </c>
      <c r="AE244" t="n">
        <v>0</v>
      </c>
      <c r="AF244" t="n">
        <v>134.65</v>
      </c>
      <c r="AG244" t="n">
        <v>13.5</v>
      </c>
      <c r="AH244" t="n">
        <v>0</v>
      </c>
      <c r="AI244" t="n">
        <v>1</v>
      </c>
      <c r="AJ244" t="n">
        <v>11.17</v>
      </c>
      <c r="AK244" t="n">
        <v>52.25</v>
      </c>
      <c r="AL244" t="n">
        <v>1</v>
      </c>
      <c r="AM244" t="n">
        <v>2</v>
      </c>
      <c r="AN244" t="n">
        <v>0</v>
      </c>
      <c r="AO244" t="n">
        <v>1</v>
      </c>
      <c r="AP244" t="n">
        <v>1</v>
      </c>
      <c r="AQ244" t="n">
        <v>0</v>
      </c>
      <c r="AR244" t="n">
        <v>0</v>
      </c>
      <c r="AS244" t="inlineStr"/>
      <c r="AT244" t="n">
        <v>0.02</v>
      </c>
      <c r="AU244" t="inlineStr"/>
      <c r="AV244" t="n">
        <v>0</v>
      </c>
      <c r="AW244" t="n">
        <v>2</v>
      </c>
      <c r="AX244" t="n">
        <v>78870574</v>
      </c>
      <c r="AY244" t="n">
        <v>1</v>
      </c>
      <c r="AZ244" t="n">
        <v>0</v>
      </c>
      <c r="BA244" t="n">
        <v>226</v>
      </c>
      <c r="BB244" t="n">
        <v>0</v>
      </c>
      <c r="BC244" t="n">
        <v>0</v>
      </c>
      <c r="BD244" t="n">
        <v>0</v>
      </c>
      <c r="BE244" t="n">
        <v>0</v>
      </c>
      <c r="BF244" t="n">
        <v>0</v>
      </c>
      <c r="BG244" t="n">
        <v>0</v>
      </c>
      <c r="BH244" t="n">
        <v>0</v>
      </c>
      <c r="BI244" t="n">
        <v>0</v>
      </c>
      <c r="BJ244" t="n">
        <v>0</v>
      </c>
      <c r="BK244" t="n">
        <v>0</v>
      </c>
      <c r="BL244" t="n">
        <v>0</v>
      </c>
      <c r="BM244" t="n">
        <v>0</v>
      </c>
      <c r="BN244" t="n">
        <v>0</v>
      </c>
      <c r="BO244" t="n">
        <v>0</v>
      </c>
      <c r="BP244" t="n">
        <v>0</v>
      </c>
      <c r="BQ244" t="n">
        <v>0</v>
      </c>
      <c r="BR244" t="n">
        <v>0</v>
      </c>
      <c r="BS244" t="n">
        <v>0</v>
      </c>
      <c r="BT244" t="n">
        <v>0</v>
      </c>
      <c r="BU244" t="n">
        <v>0</v>
      </c>
      <c r="BV244" t="n">
        <v>0</v>
      </c>
      <c r="BW244" t="n">
        <v>0</v>
      </c>
      <c r="CV244" t="n">
        <v>0</v>
      </c>
      <c r="CW244">
        <f>ROUND(Y244*Source!I476*DO244,7)</f>
        <v/>
      </c>
      <c r="CX244">
        <f>ROUND(Y244*Source!I476,7)</f>
        <v/>
      </c>
      <c r="CY244">
        <f>AB244</f>
        <v/>
      </c>
      <c r="CZ244">
        <f>AF244</f>
        <v/>
      </c>
      <c r="DA244">
        <f>AJ244</f>
        <v/>
      </c>
      <c r="DB244">
        <f>ROUND(ROUND(AT244*CZ244,2),2)</f>
        <v/>
      </c>
      <c r="DC244">
        <f>ROUND(ROUND(AT244*AG244,2),2)</f>
        <v/>
      </c>
      <c r="DD244" t="inlineStr"/>
      <c r="DE244" t="inlineStr"/>
      <c r="DF244">
        <f>ROUND(ROUND(AE244,0)*CX244,0)</f>
        <v/>
      </c>
      <c r="DG244">
        <f>ROUND(ROUND(AF244*AJ244,0)*CX244,0)</f>
        <v/>
      </c>
      <c r="DH244">
        <f>ROUND(ROUND(AG244*AK244,0)*CX244,0)</f>
        <v/>
      </c>
      <c r="DI244">
        <f>ROUND(ROUND(AH244,0)*CX244,0)</f>
        <v/>
      </c>
      <c r="DJ244">
        <f>DG244</f>
        <v/>
      </c>
      <c r="DK244" t="n">
        <v>0</v>
      </c>
      <c r="DL244" t="inlineStr"/>
      <c r="DM244" t="n">
        <v>0</v>
      </c>
      <c r="DN244" t="inlineStr"/>
      <c r="DO244" t="n">
        <v>0</v>
      </c>
    </row>
    <row r="245">
      <c r="A245">
        <f>ROW(Source!A476)</f>
        <v/>
      </c>
      <c r="B245" t="n">
        <v>78869116</v>
      </c>
      <c r="C245" t="n">
        <v>78870562</v>
      </c>
      <c r="D245" t="n">
        <v>29174913</v>
      </c>
      <c r="E245" t="n">
        <v>1</v>
      </c>
      <c r="F245" t="n">
        <v>1</v>
      </c>
      <c r="G245" t="n">
        <v>1</v>
      </c>
      <c r="H245" t="n">
        <v>2</v>
      </c>
      <c r="I245" t="inlineStr">
        <is>
          <t>400001</t>
        </is>
      </c>
      <c r="J245" t="inlineStr">
        <is>
          <t>ТСЭМ Московской обл., 400001, приказ Минстроя России №675/пр от 28.02.2017 № 264/пр</t>
        </is>
      </c>
      <c r="K245" t="inlineStr">
        <is>
          <t>Автомобили бортовые, грузоподъемность до 5 т</t>
        </is>
      </c>
      <c r="L245" t="n">
        <v>1368</v>
      </c>
      <c r="N245" t="n">
        <v>1011</v>
      </c>
      <c r="O245" t="inlineStr">
        <is>
          <t>маш.-ч</t>
        </is>
      </c>
      <c r="P245" t="inlineStr">
        <is>
          <t>маш.-ч</t>
        </is>
      </c>
      <c r="Q245" t="n">
        <v>1</v>
      </c>
      <c r="W245" t="n">
        <v>0</v>
      </c>
      <c r="X245" t="n">
        <v>1230759911</v>
      </c>
      <c r="Y245">
        <f>AT245</f>
        <v/>
      </c>
      <c r="AA245" t="n">
        <v>0</v>
      </c>
      <c r="AB245" t="n">
        <v>2177.51</v>
      </c>
      <c r="AC245" t="n">
        <v>606.1</v>
      </c>
      <c r="AD245" t="n">
        <v>0</v>
      </c>
      <c r="AE245" t="n">
        <v>0</v>
      </c>
      <c r="AF245" t="n">
        <v>87.17</v>
      </c>
      <c r="AG245" t="n">
        <v>11.6</v>
      </c>
      <c r="AH245" t="n">
        <v>0</v>
      </c>
      <c r="AI245" t="n">
        <v>1</v>
      </c>
      <c r="AJ245" t="n">
        <v>24.98</v>
      </c>
      <c r="AK245" t="n">
        <v>52.25</v>
      </c>
      <c r="AL245" t="n">
        <v>1</v>
      </c>
      <c r="AM245" t="n">
        <v>2</v>
      </c>
      <c r="AN245" t="n">
        <v>0</v>
      </c>
      <c r="AO245" t="n">
        <v>1</v>
      </c>
      <c r="AP245" t="n">
        <v>1</v>
      </c>
      <c r="AQ245" t="n">
        <v>0</v>
      </c>
      <c r="AR245" t="n">
        <v>0</v>
      </c>
      <c r="AS245" t="inlineStr"/>
      <c r="AT245" t="n">
        <v>0.02</v>
      </c>
      <c r="AU245" t="inlineStr"/>
      <c r="AV245" t="n">
        <v>0</v>
      </c>
      <c r="AW245" t="n">
        <v>2</v>
      </c>
      <c r="AX245" t="n">
        <v>78870575</v>
      </c>
      <c r="AY245" t="n">
        <v>1</v>
      </c>
      <c r="AZ245" t="n">
        <v>0</v>
      </c>
      <c r="BA245" t="n">
        <v>227</v>
      </c>
      <c r="BB245" t="n">
        <v>0</v>
      </c>
      <c r="BC245" t="n">
        <v>0</v>
      </c>
      <c r="BD245" t="n">
        <v>0</v>
      </c>
      <c r="BE245" t="n">
        <v>0</v>
      </c>
      <c r="BF245" t="n">
        <v>0</v>
      </c>
      <c r="BG245" t="n">
        <v>0</v>
      </c>
      <c r="BH245" t="n">
        <v>0</v>
      </c>
      <c r="BI245" t="n">
        <v>0</v>
      </c>
      <c r="BJ245" t="n">
        <v>0</v>
      </c>
      <c r="BK245" t="n">
        <v>0</v>
      </c>
      <c r="BL245" t="n">
        <v>0</v>
      </c>
      <c r="BM245" t="n">
        <v>0</v>
      </c>
      <c r="BN245" t="n">
        <v>0</v>
      </c>
      <c r="BO245" t="n">
        <v>0</v>
      </c>
      <c r="BP245" t="n">
        <v>0</v>
      </c>
      <c r="BQ245" t="n">
        <v>0</v>
      </c>
      <c r="BR245" t="n">
        <v>0</v>
      </c>
      <c r="BS245" t="n">
        <v>0</v>
      </c>
      <c r="BT245" t="n">
        <v>0</v>
      </c>
      <c r="BU245" t="n">
        <v>0</v>
      </c>
      <c r="BV245" t="n">
        <v>0</v>
      </c>
      <c r="BW245" t="n">
        <v>0</v>
      </c>
      <c r="CV245" t="n">
        <v>0</v>
      </c>
      <c r="CW245">
        <f>ROUND(Y245*Source!I476*DO245,7)</f>
        <v/>
      </c>
      <c r="CX245">
        <f>ROUND(Y245*Source!I476,7)</f>
        <v/>
      </c>
      <c r="CY245">
        <f>AB245</f>
        <v/>
      </c>
      <c r="CZ245">
        <f>AF245</f>
        <v/>
      </c>
      <c r="DA245">
        <f>AJ245</f>
        <v/>
      </c>
      <c r="DB245">
        <f>ROUND(ROUND(AT245*CZ245,2),2)</f>
        <v/>
      </c>
      <c r="DC245">
        <f>ROUND(ROUND(AT245*AG245,2),2)</f>
        <v/>
      </c>
      <c r="DD245" t="inlineStr"/>
      <c r="DE245" t="inlineStr"/>
      <c r="DF245">
        <f>ROUND(ROUND(AE245,0)*CX245,0)</f>
        <v/>
      </c>
      <c r="DG245">
        <f>ROUND(ROUND(AF245*AJ245,0)*CX245,0)</f>
        <v/>
      </c>
      <c r="DH245">
        <f>ROUND(ROUND(AG245*AK245,0)*CX245,0)</f>
        <v/>
      </c>
      <c r="DI245">
        <f>ROUND(ROUND(AH245,0)*CX245,0)</f>
        <v/>
      </c>
      <c r="DJ245">
        <f>DG245</f>
        <v/>
      </c>
      <c r="DK245" t="n">
        <v>0</v>
      </c>
      <c r="DL245" t="inlineStr"/>
      <c r="DM245" t="n">
        <v>0</v>
      </c>
      <c r="DN245" t="inlineStr"/>
      <c r="DO245" t="n">
        <v>0</v>
      </c>
    </row>
    <row r="246">
      <c r="A246">
        <f>ROW(Source!A476)</f>
        <v/>
      </c>
      <c r="B246" t="n">
        <v>78869116</v>
      </c>
      <c r="C246" t="n">
        <v>78870562</v>
      </c>
      <c r="D246" t="n">
        <v>29110426</v>
      </c>
      <c r="E246" t="n">
        <v>1</v>
      </c>
      <c r="F246" t="n">
        <v>1</v>
      </c>
      <c r="G246" t="n">
        <v>1</v>
      </c>
      <c r="H246" t="n">
        <v>3</v>
      </c>
      <c r="I246" t="inlineStr">
        <is>
          <t>101-2143</t>
        </is>
      </c>
      <c r="J246" t="inlineStr">
        <is>
          <t>ТССЦ Московской обл., 101-2143, приказ Минстроя России №675/пр от 28.02.2017 № 254/пр</t>
        </is>
      </c>
      <c r="K246" t="inlineStr">
        <is>
          <t>Краска</t>
        </is>
      </c>
      <c r="L246" t="n">
        <v>1346</v>
      </c>
      <c r="N246" t="n">
        <v>1009</v>
      </c>
      <c r="O246" t="inlineStr">
        <is>
          <t>кг</t>
        </is>
      </c>
      <c r="P246" t="inlineStr">
        <is>
          <t>кг</t>
        </is>
      </c>
      <c r="Q246" t="n">
        <v>1</v>
      </c>
      <c r="W246" t="n">
        <v>0</v>
      </c>
      <c r="X246" t="n">
        <v>-1768004575</v>
      </c>
      <c r="Y246">
        <f>AT246</f>
        <v/>
      </c>
      <c r="AA246" t="n">
        <v>76.84</v>
      </c>
      <c r="AB246" t="n">
        <v>0</v>
      </c>
      <c r="AC246" t="n">
        <v>0</v>
      </c>
      <c r="AD246" t="n">
        <v>0</v>
      </c>
      <c r="AE246" t="n">
        <v>28.67</v>
      </c>
      <c r="AF246" t="n">
        <v>0</v>
      </c>
      <c r="AG246" t="n">
        <v>0</v>
      </c>
      <c r="AH246" t="n">
        <v>0</v>
      </c>
      <c r="AI246" t="n">
        <v>2.68</v>
      </c>
      <c r="AJ246" t="n">
        <v>1</v>
      </c>
      <c r="AK246" t="n">
        <v>1</v>
      </c>
      <c r="AL246" t="n">
        <v>1</v>
      </c>
      <c r="AM246" t="n">
        <v>2</v>
      </c>
      <c r="AN246" t="n">
        <v>0</v>
      </c>
      <c r="AO246" t="n">
        <v>1</v>
      </c>
      <c r="AP246" t="n">
        <v>1</v>
      </c>
      <c r="AQ246" t="n">
        <v>0</v>
      </c>
      <c r="AR246" t="n">
        <v>0</v>
      </c>
      <c r="AS246" t="inlineStr"/>
      <c r="AT246" t="n">
        <v>0.3</v>
      </c>
      <c r="AU246" t="inlineStr"/>
      <c r="AV246" t="n">
        <v>0</v>
      </c>
      <c r="AW246" t="n">
        <v>2</v>
      </c>
      <c r="AX246" t="n">
        <v>78870576</v>
      </c>
      <c r="AY246" t="n">
        <v>1</v>
      </c>
      <c r="AZ246" t="n">
        <v>0</v>
      </c>
      <c r="BA246" t="n">
        <v>228</v>
      </c>
      <c r="BB246" t="n">
        <v>0</v>
      </c>
      <c r="BC246" t="n">
        <v>0</v>
      </c>
      <c r="BD246" t="n">
        <v>0</v>
      </c>
      <c r="BE246" t="n">
        <v>0</v>
      </c>
      <c r="BF246" t="n">
        <v>0</v>
      </c>
      <c r="BG246" t="n">
        <v>0</v>
      </c>
      <c r="BH246" t="n">
        <v>0</v>
      </c>
      <c r="BI246" t="n">
        <v>0</v>
      </c>
      <c r="BJ246" t="n">
        <v>0</v>
      </c>
      <c r="BK246" t="n">
        <v>0</v>
      </c>
      <c r="BL246" t="n">
        <v>0</v>
      </c>
      <c r="BM246" t="n">
        <v>0</v>
      </c>
      <c r="BN246" t="n">
        <v>0</v>
      </c>
      <c r="BO246" t="n">
        <v>0</v>
      </c>
      <c r="BP246" t="n">
        <v>0</v>
      </c>
      <c r="BQ246" t="n">
        <v>0</v>
      </c>
      <c r="BR246" t="n">
        <v>0</v>
      </c>
      <c r="BS246" t="n">
        <v>0</v>
      </c>
      <c r="BT246" t="n">
        <v>0</v>
      </c>
      <c r="BU246" t="n">
        <v>0</v>
      </c>
      <c r="BV246" t="n">
        <v>0</v>
      </c>
      <c r="BW246" t="n">
        <v>0</v>
      </c>
      <c r="CV246" t="n">
        <v>0</v>
      </c>
      <c r="CW246" t="n">
        <v>0</v>
      </c>
      <c r="CX246">
        <f>ROUND(Y246*Source!I476,7)</f>
        <v/>
      </c>
      <c r="CY246">
        <f>AA246</f>
        <v/>
      </c>
      <c r="CZ246">
        <f>AE246</f>
        <v/>
      </c>
      <c r="DA246">
        <f>AI246</f>
        <v/>
      </c>
      <c r="DB246">
        <f>ROUND(ROUND(AT246*CZ246,2),2)</f>
        <v/>
      </c>
      <c r="DC246">
        <f>ROUND(ROUND(AT246*AG246,2),2)</f>
        <v/>
      </c>
      <c r="DD246" t="inlineStr"/>
      <c r="DE246" t="inlineStr"/>
      <c r="DF246">
        <f>ROUND(ROUND(AE246*AI246,0)*CX246,0)</f>
        <v/>
      </c>
      <c r="DG246">
        <f>ROUND(ROUND(AF246,0)*CX246,0)</f>
        <v/>
      </c>
      <c r="DH246">
        <f>ROUND(ROUND(AG246,0)*CX246,0)</f>
        <v/>
      </c>
      <c r="DI246">
        <f>ROUND(ROUND(AH246,0)*CX246,0)</f>
        <v/>
      </c>
      <c r="DJ246">
        <f>DF246</f>
        <v/>
      </c>
      <c r="DK246" t="n">
        <v>0</v>
      </c>
      <c r="DL246" t="inlineStr"/>
      <c r="DM246" t="n">
        <v>0</v>
      </c>
      <c r="DN246" t="inlineStr"/>
      <c r="DO246" t="n">
        <v>0</v>
      </c>
    </row>
    <row r="247">
      <c r="A247">
        <f>ROW(Source!A476)</f>
        <v/>
      </c>
      <c r="B247" t="n">
        <v>78869116</v>
      </c>
      <c r="C247" t="n">
        <v>78870562</v>
      </c>
      <c r="D247" t="n">
        <v>29149204</v>
      </c>
      <c r="E247" t="n">
        <v>1</v>
      </c>
      <c r="F247" t="n">
        <v>1</v>
      </c>
      <c r="G247" t="n">
        <v>1</v>
      </c>
      <c r="H247" t="n">
        <v>3</v>
      </c>
      <c r="I247" t="inlineStr">
        <is>
          <t>405-0219</t>
        </is>
      </c>
      <c r="J247" t="inlineStr">
        <is>
          <t>ТССЦ Московской обл., 405-0219, приказ Минстроя России №675/пр от 28.02.2017 № 257/пр</t>
        </is>
      </c>
      <c r="K247" t="inlineStr">
        <is>
          <t>Гипсовые вяжущие, марка Г3</t>
        </is>
      </c>
      <c r="L247" t="n">
        <v>1348</v>
      </c>
      <c r="N247" t="n">
        <v>1009</v>
      </c>
      <c r="O247" t="inlineStr">
        <is>
          <t>т</t>
        </is>
      </c>
      <c r="P247" t="inlineStr">
        <is>
          <t>т</t>
        </is>
      </c>
      <c r="Q247" t="n">
        <v>1000</v>
      </c>
      <c r="W247" t="n">
        <v>0</v>
      </c>
      <c r="X247" t="n">
        <v>-601557392</v>
      </c>
      <c r="Y247">
        <f>AT247</f>
        <v/>
      </c>
      <c r="AA247" t="n">
        <v>5482.15</v>
      </c>
      <c r="AB247" t="n">
        <v>0</v>
      </c>
      <c r="AC247" t="n">
        <v>0</v>
      </c>
      <c r="AD247" t="n">
        <v>0</v>
      </c>
      <c r="AE247" t="n">
        <v>729.98</v>
      </c>
      <c r="AF247" t="n">
        <v>0</v>
      </c>
      <c r="AG247" t="n">
        <v>0</v>
      </c>
      <c r="AH247" t="n">
        <v>0</v>
      </c>
      <c r="AI247" t="n">
        <v>7.51</v>
      </c>
      <c r="AJ247" t="n">
        <v>1</v>
      </c>
      <c r="AK247" t="n">
        <v>1</v>
      </c>
      <c r="AL247" t="n">
        <v>1</v>
      </c>
      <c r="AM247" t="n">
        <v>2</v>
      </c>
      <c r="AN247" t="n">
        <v>0</v>
      </c>
      <c r="AO247" t="n">
        <v>1</v>
      </c>
      <c r="AP247" t="n">
        <v>1</v>
      </c>
      <c r="AQ247" t="n">
        <v>0</v>
      </c>
      <c r="AR247" t="n">
        <v>0</v>
      </c>
      <c r="AS247" t="inlineStr"/>
      <c r="AT247" t="n">
        <v>0.01</v>
      </c>
      <c r="AU247" t="inlineStr"/>
      <c r="AV247" t="n">
        <v>0</v>
      </c>
      <c r="AW247" t="n">
        <v>2</v>
      </c>
      <c r="AX247" t="n">
        <v>78870577</v>
      </c>
      <c r="AY247" t="n">
        <v>1</v>
      </c>
      <c r="AZ247" t="n">
        <v>0</v>
      </c>
      <c r="BA247" t="n">
        <v>229</v>
      </c>
      <c r="BB247" t="n">
        <v>0</v>
      </c>
      <c r="BC247" t="n">
        <v>0</v>
      </c>
      <c r="BD247" t="n">
        <v>0</v>
      </c>
      <c r="BE247" t="n">
        <v>0</v>
      </c>
      <c r="BF247" t="n">
        <v>0</v>
      </c>
      <c r="BG247" t="n">
        <v>0</v>
      </c>
      <c r="BH247" t="n">
        <v>0</v>
      </c>
      <c r="BI247" t="n">
        <v>0</v>
      </c>
      <c r="BJ247" t="n">
        <v>0</v>
      </c>
      <c r="BK247" t="n">
        <v>0</v>
      </c>
      <c r="BL247" t="n">
        <v>0</v>
      </c>
      <c r="BM247" t="n">
        <v>0</v>
      </c>
      <c r="BN247" t="n">
        <v>0</v>
      </c>
      <c r="BO247" t="n">
        <v>0</v>
      </c>
      <c r="BP247" t="n">
        <v>0</v>
      </c>
      <c r="BQ247" t="n">
        <v>0</v>
      </c>
      <c r="BR247" t="n">
        <v>0</v>
      </c>
      <c r="BS247" t="n">
        <v>0</v>
      </c>
      <c r="BT247" t="n">
        <v>0</v>
      </c>
      <c r="BU247" t="n">
        <v>0</v>
      </c>
      <c r="BV247" t="n">
        <v>0</v>
      </c>
      <c r="BW247" t="n">
        <v>0</v>
      </c>
      <c r="CV247" t="n">
        <v>0</v>
      </c>
      <c r="CW247" t="n">
        <v>0</v>
      </c>
      <c r="CX247">
        <f>ROUND(Y247*Source!I476,7)</f>
        <v/>
      </c>
      <c r="CY247">
        <f>AA247</f>
        <v/>
      </c>
      <c r="CZ247">
        <f>AE247</f>
        <v/>
      </c>
      <c r="DA247">
        <f>AI247</f>
        <v/>
      </c>
      <c r="DB247">
        <f>ROUND(ROUND(AT247*CZ247,2),2)</f>
        <v/>
      </c>
      <c r="DC247">
        <f>ROUND(ROUND(AT247*AG247,2),2)</f>
        <v/>
      </c>
      <c r="DD247" t="inlineStr"/>
      <c r="DE247" t="inlineStr"/>
      <c r="DF247">
        <f>ROUND(ROUND(AE247*AI247,0)*CX247,0)</f>
        <v/>
      </c>
      <c r="DG247">
        <f>ROUND(ROUND(AF247,0)*CX247,0)</f>
        <v/>
      </c>
      <c r="DH247">
        <f>ROUND(ROUND(AG247,0)*CX247,0)</f>
        <v/>
      </c>
      <c r="DI247">
        <f>ROUND(ROUND(AH247,0)*CX247,0)</f>
        <v/>
      </c>
      <c r="DJ247">
        <f>DF247</f>
        <v/>
      </c>
      <c r="DK247" t="n">
        <v>0</v>
      </c>
      <c r="DL247" t="inlineStr"/>
      <c r="DM247" t="n">
        <v>0</v>
      </c>
      <c r="DN247" t="inlineStr"/>
      <c r="DO247" t="n">
        <v>0</v>
      </c>
    </row>
    <row r="248">
      <c r="A248">
        <f>ROW(Source!A476)</f>
        <v/>
      </c>
      <c r="B248" t="n">
        <v>78869116</v>
      </c>
      <c r="C248" t="n">
        <v>78870562</v>
      </c>
      <c r="D248" t="n">
        <v>29152127</v>
      </c>
      <c r="E248" t="n">
        <v>1</v>
      </c>
      <c r="F248" t="n">
        <v>1</v>
      </c>
      <c r="G248" t="n">
        <v>1</v>
      </c>
      <c r="H248" t="n">
        <v>3</v>
      </c>
      <c r="I248" t="inlineStr">
        <is>
          <t>501-8647</t>
        </is>
      </c>
      <c r="J248" t="inlineStr">
        <is>
          <t>ТССЦ Московской обл., 501-8647, приказ Минстроя России №675/пр от 28.02.2017 № 258/пр</t>
        </is>
      </c>
      <c r="K248" t="inlineStr">
        <is>
      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- 2 и сечением 2,5 мм2</t>
        </is>
      </c>
      <c r="L248" t="n">
        <v>1477</v>
      </c>
      <c r="N248" t="n">
        <v>1013</v>
      </c>
      <c r="O248" t="inlineStr">
        <is>
          <t>1000 м</t>
        </is>
      </c>
      <c r="P248" t="inlineStr">
        <is>
          <t>1000 М</t>
        </is>
      </c>
      <c r="Q248" t="n">
        <v>1</v>
      </c>
      <c r="W248" t="n">
        <v>0</v>
      </c>
      <c r="X248" t="n">
        <v>1820439132</v>
      </c>
      <c r="Y248">
        <f>AT248</f>
        <v/>
      </c>
      <c r="AA248" t="n">
        <v>53866.36</v>
      </c>
      <c r="AB248" t="n">
        <v>0</v>
      </c>
      <c r="AC248" t="n">
        <v>0</v>
      </c>
      <c r="AD248" t="n">
        <v>0</v>
      </c>
      <c r="AE248" t="n">
        <v>3379.32</v>
      </c>
      <c r="AF248" t="n">
        <v>0</v>
      </c>
      <c r="AG248" t="n">
        <v>0</v>
      </c>
      <c r="AH248" t="n">
        <v>0</v>
      </c>
      <c r="AI248" t="n">
        <v>15.94</v>
      </c>
      <c r="AJ248" t="n">
        <v>1</v>
      </c>
      <c r="AK248" t="n">
        <v>1</v>
      </c>
      <c r="AL248" t="n">
        <v>1</v>
      </c>
      <c r="AM248" t="n">
        <v>0</v>
      </c>
      <c r="AN248" t="n">
        <v>0</v>
      </c>
      <c r="AO248" t="n">
        <v>0</v>
      </c>
      <c r="AP248" t="n">
        <v>1</v>
      </c>
      <c r="AQ248" t="n">
        <v>0</v>
      </c>
      <c r="AR248" t="n">
        <v>0</v>
      </c>
      <c r="AS248" t="inlineStr"/>
      <c r="AT248" t="n">
        <v>0.1</v>
      </c>
      <c r="AU248" t="inlineStr"/>
      <c r="AV248" t="n">
        <v>0</v>
      </c>
      <c r="AW248" t="n">
        <v>1</v>
      </c>
      <c r="AX248" t="n">
        <v>-1</v>
      </c>
      <c r="AY248" t="n">
        <v>0</v>
      </c>
      <c r="AZ248" t="n">
        <v>0</v>
      </c>
      <c r="BA248" t="inlineStr"/>
      <c r="BB248" t="n">
        <v>0</v>
      </c>
      <c r="BC248" t="n">
        <v>0</v>
      </c>
      <c r="BD248" t="n">
        <v>0</v>
      </c>
      <c r="BE248" t="n">
        <v>0</v>
      </c>
      <c r="BF248" t="n">
        <v>0</v>
      </c>
      <c r="BG248" t="n">
        <v>0</v>
      </c>
      <c r="BH248" t="n">
        <v>0</v>
      </c>
      <c r="BI248" t="n">
        <v>0</v>
      </c>
      <c r="BJ248" t="n">
        <v>0</v>
      </c>
      <c r="BK248" t="n">
        <v>0</v>
      </c>
      <c r="BL248" t="n">
        <v>0</v>
      </c>
      <c r="BM248" t="n">
        <v>0</v>
      </c>
      <c r="BN248" t="n">
        <v>0</v>
      </c>
      <c r="BO248" t="n">
        <v>0</v>
      </c>
      <c r="BP248" t="n">
        <v>0</v>
      </c>
      <c r="BQ248" t="n">
        <v>0</v>
      </c>
      <c r="BR248" t="n">
        <v>0</v>
      </c>
      <c r="BS248" t="n">
        <v>0</v>
      </c>
      <c r="BT248" t="n">
        <v>0</v>
      </c>
      <c r="BU248" t="n">
        <v>0</v>
      </c>
      <c r="BV248" t="n">
        <v>0</v>
      </c>
      <c r="BW248" t="n">
        <v>0</v>
      </c>
      <c r="CV248" t="n">
        <v>0</v>
      </c>
      <c r="CW248" t="n">
        <v>0</v>
      </c>
      <c r="CX248">
        <f>ROUND(Y248*Source!I476,7)</f>
        <v/>
      </c>
      <c r="CY248">
        <f>AA248</f>
        <v/>
      </c>
      <c r="CZ248">
        <f>AE248</f>
        <v/>
      </c>
      <c r="DA248">
        <f>AI248</f>
        <v/>
      </c>
      <c r="DB248">
        <f>ROUND(ROUND(AT248*CZ248,2),2)</f>
        <v/>
      </c>
      <c r="DC248">
        <f>ROUND(ROUND(AT248*AG248,2),2)</f>
        <v/>
      </c>
      <c r="DD248" t="inlineStr"/>
      <c r="DE248" t="inlineStr"/>
      <c r="DF248">
        <f>ROUND(ROUND(AE248*AI248,0)*CX248,0)</f>
        <v/>
      </c>
      <c r="DG248">
        <f>ROUND(ROUND(AF248,0)*CX248,0)</f>
        <v/>
      </c>
      <c r="DH248">
        <f>ROUND(ROUND(AG248,0)*CX248,0)</f>
        <v/>
      </c>
      <c r="DI248">
        <f>ROUND(ROUND(AH248,0)*CX248,0)</f>
        <v/>
      </c>
      <c r="DJ248">
        <f>DF248</f>
        <v/>
      </c>
      <c r="DK248" t="n">
        <v>0</v>
      </c>
      <c r="DL248" t="inlineStr"/>
      <c r="DM248" t="n">
        <v>0</v>
      </c>
      <c r="DN248" t="inlineStr"/>
      <c r="DO248" t="n">
        <v>0</v>
      </c>
    </row>
    <row r="249">
      <c r="A249">
        <f>ROW(Source!A476)</f>
        <v/>
      </c>
      <c r="B249" t="n">
        <v>78869116</v>
      </c>
      <c r="C249" t="n">
        <v>78870562</v>
      </c>
      <c r="D249" t="n">
        <v>29159012</v>
      </c>
      <c r="E249" t="n">
        <v>1</v>
      </c>
      <c r="F249" t="n">
        <v>1</v>
      </c>
      <c r="G249" t="n">
        <v>1</v>
      </c>
      <c r="H249" t="n">
        <v>3</v>
      </c>
      <c r="I249" t="inlineStr">
        <is>
          <t>507-0700</t>
        </is>
      </c>
      <c r="J249" t="inlineStr">
        <is>
          <t>ТССЦ Московской обл., 507-0700, приказ Минстроя России №675/пр от 28.02.2017 № 258/пр</t>
        </is>
      </c>
      <c r="K249" t="inlineStr">
        <is>
          <t>Трубка поливинилхлоридная ХВТ</t>
        </is>
      </c>
      <c r="L249" t="n">
        <v>1346</v>
      </c>
      <c r="N249" t="n">
        <v>1009</v>
      </c>
      <c r="O249" t="inlineStr">
        <is>
          <t>кг</t>
        </is>
      </c>
      <c r="P249" t="inlineStr">
        <is>
          <t>кг</t>
        </is>
      </c>
      <c r="Q249" t="n">
        <v>1</v>
      </c>
      <c r="W249" t="n">
        <v>0</v>
      </c>
      <c r="X249" t="n">
        <v>-821506530</v>
      </c>
      <c r="Y249">
        <f>AT249</f>
        <v/>
      </c>
      <c r="AA249" t="n">
        <v>202.83</v>
      </c>
      <c r="AB249" t="n">
        <v>0</v>
      </c>
      <c r="AC249" t="n">
        <v>0</v>
      </c>
      <c r="AD249" t="n">
        <v>0</v>
      </c>
      <c r="AE249" t="n">
        <v>41.82</v>
      </c>
      <c r="AF249" t="n">
        <v>0</v>
      </c>
      <c r="AG249" t="n">
        <v>0</v>
      </c>
      <c r="AH249" t="n">
        <v>0</v>
      </c>
      <c r="AI249" t="n">
        <v>4.85</v>
      </c>
      <c r="AJ249" t="n">
        <v>1</v>
      </c>
      <c r="AK249" t="n">
        <v>1</v>
      </c>
      <c r="AL249" t="n">
        <v>1</v>
      </c>
      <c r="AM249" t="n">
        <v>2</v>
      </c>
      <c r="AN249" t="n">
        <v>0</v>
      </c>
      <c r="AO249" t="n">
        <v>1</v>
      </c>
      <c r="AP249" t="n">
        <v>1</v>
      </c>
      <c r="AQ249" t="n">
        <v>0</v>
      </c>
      <c r="AR249" t="n">
        <v>0</v>
      </c>
      <c r="AS249" t="inlineStr"/>
      <c r="AT249" t="n">
        <v>0.53</v>
      </c>
      <c r="AU249" t="inlineStr"/>
      <c r="AV249" t="n">
        <v>0</v>
      </c>
      <c r="AW249" t="n">
        <v>2</v>
      </c>
      <c r="AX249" t="n">
        <v>78870578</v>
      </c>
      <c r="AY249" t="n">
        <v>1</v>
      </c>
      <c r="AZ249" t="n">
        <v>0</v>
      </c>
      <c r="BA249" t="n">
        <v>230</v>
      </c>
      <c r="BB249" t="n">
        <v>0</v>
      </c>
      <c r="BC249" t="n">
        <v>0</v>
      </c>
      <c r="BD249" t="n">
        <v>0</v>
      </c>
      <c r="BE249" t="n">
        <v>0</v>
      </c>
      <c r="BF249" t="n">
        <v>0</v>
      </c>
      <c r="BG249" t="n">
        <v>0</v>
      </c>
      <c r="BH249" t="n">
        <v>0</v>
      </c>
      <c r="BI249" t="n">
        <v>0</v>
      </c>
      <c r="BJ249" t="n">
        <v>0</v>
      </c>
      <c r="BK249" t="n">
        <v>0</v>
      </c>
      <c r="BL249" t="n">
        <v>0</v>
      </c>
      <c r="BM249" t="n">
        <v>0</v>
      </c>
      <c r="BN249" t="n">
        <v>0</v>
      </c>
      <c r="BO249" t="n">
        <v>0</v>
      </c>
      <c r="BP249" t="n">
        <v>0</v>
      </c>
      <c r="BQ249" t="n">
        <v>0</v>
      </c>
      <c r="BR249" t="n">
        <v>0</v>
      </c>
      <c r="BS249" t="n">
        <v>0</v>
      </c>
      <c r="BT249" t="n">
        <v>0</v>
      </c>
      <c r="BU249" t="n">
        <v>0</v>
      </c>
      <c r="BV249" t="n">
        <v>0</v>
      </c>
      <c r="BW249" t="n">
        <v>0</v>
      </c>
      <c r="CV249" t="n">
        <v>0</v>
      </c>
      <c r="CW249" t="n">
        <v>0</v>
      </c>
      <c r="CX249">
        <f>ROUND(Y249*Source!I476,7)</f>
        <v/>
      </c>
      <c r="CY249">
        <f>AA249</f>
        <v/>
      </c>
      <c r="CZ249">
        <f>AE249</f>
        <v/>
      </c>
      <c r="DA249">
        <f>AI249</f>
        <v/>
      </c>
      <c r="DB249">
        <f>ROUND(ROUND(AT249*CZ249,2),2)</f>
        <v/>
      </c>
      <c r="DC249">
        <f>ROUND(ROUND(AT249*AG249,2),2)</f>
        <v/>
      </c>
      <c r="DD249" t="inlineStr"/>
      <c r="DE249" t="inlineStr"/>
      <c r="DF249">
        <f>ROUND(ROUND(AE249*AI249,0)*CX249,0)</f>
        <v/>
      </c>
      <c r="DG249">
        <f>ROUND(ROUND(AF249,0)*CX249,0)</f>
        <v/>
      </c>
      <c r="DH249">
        <f>ROUND(ROUND(AG249,0)*CX249,0)</f>
        <v/>
      </c>
      <c r="DI249">
        <f>ROUND(ROUND(AH249,0)*CX249,0)</f>
        <v/>
      </c>
      <c r="DJ249">
        <f>DF249</f>
        <v/>
      </c>
      <c r="DK249" t="n">
        <v>0</v>
      </c>
      <c r="DL249" t="inlineStr"/>
      <c r="DM249" t="n">
        <v>0</v>
      </c>
      <c r="DN249" t="inlineStr"/>
      <c r="DO249" t="n">
        <v>0</v>
      </c>
    </row>
    <row r="250">
      <c r="A250">
        <f>ROW(Source!A476)</f>
        <v/>
      </c>
      <c r="B250" t="n">
        <v>78869116</v>
      </c>
      <c r="C250" t="n">
        <v>78870562</v>
      </c>
      <c r="D250" t="n">
        <v>29165878</v>
      </c>
      <c r="E250" t="n">
        <v>1</v>
      </c>
      <c r="F250" t="n">
        <v>1</v>
      </c>
      <c r="G250" t="n">
        <v>1</v>
      </c>
      <c r="H250" t="n">
        <v>3</v>
      </c>
      <c r="I250" t="inlineStr">
        <is>
          <t>509-2900</t>
        </is>
      </c>
      <c r="J250" t="inlineStr">
        <is>
          <t>ТССЦ Московской обл., 509-2900, приказ Минстроя России №675/пр от 28.02.2017 № 258/пр</t>
        </is>
      </c>
      <c r="K250" t="inlineStr">
        <is>
          <t>Стяжка кабельная (бандаж) 3,6х200 мм</t>
        </is>
      </c>
      <c r="L250" t="n">
        <v>1355</v>
      </c>
      <c r="N250" t="n">
        <v>1010</v>
      </c>
      <c r="O250" t="inlineStr">
        <is>
          <t>100 шт.</t>
        </is>
      </c>
      <c r="P250" t="inlineStr">
        <is>
          <t>100 шт.</t>
        </is>
      </c>
      <c r="Q250" t="n">
        <v>100</v>
      </c>
      <c r="W250" t="n">
        <v>0</v>
      </c>
      <c r="X250" t="n">
        <v>1730274290</v>
      </c>
      <c r="Y250">
        <f>AT250</f>
        <v/>
      </c>
      <c r="AA250" t="n">
        <v>107.04</v>
      </c>
      <c r="AB250" t="n">
        <v>0</v>
      </c>
      <c r="AC250" t="n">
        <v>0</v>
      </c>
      <c r="AD250" t="n">
        <v>0</v>
      </c>
      <c r="AE250" t="n">
        <v>5.83</v>
      </c>
      <c r="AF250" t="n">
        <v>0</v>
      </c>
      <c r="AG250" t="n">
        <v>0</v>
      </c>
      <c r="AH250" t="n">
        <v>0</v>
      </c>
      <c r="AI250" t="n">
        <v>18.36</v>
      </c>
      <c r="AJ250" t="n">
        <v>1</v>
      </c>
      <c r="AK250" t="n">
        <v>1</v>
      </c>
      <c r="AL250" t="n">
        <v>1</v>
      </c>
      <c r="AM250" t="n">
        <v>0</v>
      </c>
      <c r="AN250" t="n">
        <v>0</v>
      </c>
      <c r="AO250" t="n">
        <v>0</v>
      </c>
      <c r="AP250" t="n">
        <v>1</v>
      </c>
      <c r="AQ250" t="n">
        <v>0</v>
      </c>
      <c r="AR250" t="n">
        <v>0</v>
      </c>
      <c r="AS250" t="inlineStr"/>
      <c r="AT250" t="n">
        <v>375</v>
      </c>
      <c r="AU250" t="inlineStr"/>
      <c r="AV250" t="n">
        <v>0</v>
      </c>
      <c r="AW250" t="n">
        <v>1</v>
      </c>
      <c r="AX250" t="n">
        <v>-1</v>
      </c>
      <c r="AY250" t="n">
        <v>0</v>
      </c>
      <c r="AZ250" t="n">
        <v>0</v>
      </c>
      <c r="BA250" t="inlineStr"/>
      <c r="BB250" t="n">
        <v>0</v>
      </c>
      <c r="BC250" t="n">
        <v>0</v>
      </c>
      <c r="BD250" t="n">
        <v>0</v>
      </c>
      <c r="BE250" t="n">
        <v>0</v>
      </c>
      <c r="BF250" t="n">
        <v>0</v>
      </c>
      <c r="BG250" t="n">
        <v>0</v>
      </c>
      <c r="BH250" t="n">
        <v>0</v>
      </c>
      <c r="BI250" t="n">
        <v>0</v>
      </c>
      <c r="BJ250" t="n">
        <v>0</v>
      </c>
      <c r="BK250" t="n">
        <v>0</v>
      </c>
      <c r="BL250" t="n">
        <v>0</v>
      </c>
      <c r="BM250" t="n">
        <v>0</v>
      </c>
      <c r="BN250" t="n">
        <v>0</v>
      </c>
      <c r="BO250" t="n">
        <v>0</v>
      </c>
      <c r="BP250" t="n">
        <v>0</v>
      </c>
      <c r="BQ250" t="n">
        <v>0</v>
      </c>
      <c r="BR250" t="n">
        <v>0</v>
      </c>
      <c r="BS250" t="n">
        <v>0</v>
      </c>
      <c r="BT250" t="n">
        <v>0</v>
      </c>
      <c r="BU250" t="n">
        <v>0</v>
      </c>
      <c r="BV250" t="n">
        <v>0</v>
      </c>
      <c r="BW250" t="n">
        <v>0</v>
      </c>
      <c r="CV250" t="n">
        <v>0</v>
      </c>
      <c r="CW250" t="n">
        <v>0</v>
      </c>
      <c r="CX250">
        <f>ROUND(Y250*Source!I476,7)</f>
        <v/>
      </c>
      <c r="CY250">
        <f>AA250</f>
        <v/>
      </c>
      <c r="CZ250">
        <f>AE250</f>
        <v/>
      </c>
      <c r="DA250">
        <f>AI250</f>
        <v/>
      </c>
      <c r="DB250">
        <f>ROUND(ROUND(AT250*CZ250,2),2)</f>
        <v/>
      </c>
      <c r="DC250">
        <f>ROUND(ROUND(AT250*AG250,2),2)</f>
        <v/>
      </c>
      <c r="DD250" t="inlineStr"/>
      <c r="DE250" t="inlineStr"/>
      <c r="DF250">
        <f>ROUND(ROUND(AE250*AI250,0)*CX250,0)</f>
        <v/>
      </c>
      <c r="DG250">
        <f>ROUND(ROUND(AF250,0)*CX250,0)</f>
        <v/>
      </c>
      <c r="DH250">
        <f>ROUND(ROUND(AG250,0)*CX250,0)</f>
        <v/>
      </c>
      <c r="DI250">
        <f>ROUND(ROUND(AH250,0)*CX250,0)</f>
        <v/>
      </c>
      <c r="DJ250">
        <f>DF250</f>
        <v/>
      </c>
      <c r="DK250" t="n">
        <v>0</v>
      </c>
      <c r="DL250" t="inlineStr"/>
      <c r="DM250" t="n">
        <v>0</v>
      </c>
      <c r="DN250" t="inlineStr"/>
      <c r="DO250" t="n">
        <v>0</v>
      </c>
    </row>
    <row r="251">
      <c r="A251">
        <f>ROW(Source!A476)</f>
        <v/>
      </c>
      <c r="B251" t="n">
        <v>78869116</v>
      </c>
      <c r="C251" t="n">
        <v>78870562</v>
      </c>
      <c r="D251" t="n">
        <v>29164353</v>
      </c>
      <c r="E251" t="n">
        <v>1</v>
      </c>
      <c r="F251" t="n">
        <v>1</v>
      </c>
      <c r="G251" t="n">
        <v>1</v>
      </c>
      <c r="H251" t="n">
        <v>3</v>
      </c>
      <c r="I251" t="inlineStr">
        <is>
          <t>509-8001</t>
        </is>
      </c>
      <c r="J251" t="inlineStr">
        <is>
          <t>ТССЦ Московской обл., 509-8001, приказ Минстроя России №675/пр от 28.02.2017 № 258/пр</t>
        </is>
      </c>
      <c r="K251" t="inlineStr">
        <is>
          <t>Патроны потолочные</t>
        </is>
      </c>
      <c r="L251" t="n">
        <v>1354</v>
      </c>
      <c r="N251" t="n">
        <v>1010</v>
      </c>
      <c r="O251" t="inlineStr">
        <is>
          <t>шт.</t>
        </is>
      </c>
      <c r="P251" t="inlineStr">
        <is>
          <t>шт.</t>
        </is>
      </c>
      <c r="Q251" t="n">
        <v>1</v>
      </c>
      <c r="W251" t="n">
        <v>0</v>
      </c>
      <c r="X251" t="n">
        <v>46131977</v>
      </c>
      <c r="Y251">
        <f>AT251</f>
        <v/>
      </c>
      <c r="AA251" t="n">
        <v>23.78</v>
      </c>
      <c r="AB251" t="n">
        <v>0</v>
      </c>
      <c r="AC251" t="n">
        <v>0</v>
      </c>
      <c r="AD251" t="n">
        <v>0</v>
      </c>
      <c r="AE251" t="n">
        <v>5.25</v>
      </c>
      <c r="AF251" t="n">
        <v>0</v>
      </c>
      <c r="AG251" t="n">
        <v>0</v>
      </c>
      <c r="AH251" t="n">
        <v>0</v>
      </c>
      <c r="AI251" t="n">
        <v>4.53</v>
      </c>
      <c r="AJ251" t="n">
        <v>1</v>
      </c>
      <c r="AK251" t="n">
        <v>1</v>
      </c>
      <c r="AL251" t="n">
        <v>1</v>
      </c>
      <c r="AM251" t="n">
        <v>0</v>
      </c>
      <c r="AN251" t="n">
        <v>0</v>
      </c>
      <c r="AO251" t="n">
        <v>0</v>
      </c>
      <c r="AP251" t="n">
        <v>1</v>
      </c>
      <c r="AQ251" t="n">
        <v>0</v>
      </c>
      <c r="AR251" t="n">
        <v>0</v>
      </c>
      <c r="AS251" t="inlineStr"/>
      <c r="AT251" t="n">
        <v>37.5</v>
      </c>
      <c r="AU251" t="inlineStr"/>
      <c r="AV251" t="n">
        <v>0</v>
      </c>
      <c r="AW251" t="n">
        <v>1</v>
      </c>
      <c r="AX251" t="n">
        <v>-1</v>
      </c>
      <c r="AY251" t="n">
        <v>0</v>
      </c>
      <c r="AZ251" t="n">
        <v>0</v>
      </c>
      <c r="BA251" t="inlineStr"/>
      <c r="BB251" t="n">
        <v>0</v>
      </c>
      <c r="BC251" t="n">
        <v>0</v>
      </c>
      <c r="BD251" t="n">
        <v>0</v>
      </c>
      <c r="BE251" t="n">
        <v>0</v>
      </c>
      <c r="BF251" t="n">
        <v>0</v>
      </c>
      <c r="BG251" t="n">
        <v>0</v>
      </c>
      <c r="BH251" t="n">
        <v>0</v>
      </c>
      <c r="BI251" t="n">
        <v>0</v>
      </c>
      <c r="BJ251" t="n">
        <v>0</v>
      </c>
      <c r="BK251" t="n">
        <v>0</v>
      </c>
      <c r="BL251" t="n">
        <v>0</v>
      </c>
      <c r="BM251" t="n">
        <v>0</v>
      </c>
      <c r="BN251" t="n">
        <v>0</v>
      </c>
      <c r="BO251" t="n">
        <v>0</v>
      </c>
      <c r="BP251" t="n">
        <v>0</v>
      </c>
      <c r="BQ251" t="n">
        <v>0</v>
      </c>
      <c r="BR251" t="n">
        <v>0</v>
      </c>
      <c r="BS251" t="n">
        <v>0</v>
      </c>
      <c r="BT251" t="n">
        <v>0</v>
      </c>
      <c r="BU251" t="n">
        <v>0</v>
      </c>
      <c r="BV251" t="n">
        <v>0</v>
      </c>
      <c r="BW251" t="n">
        <v>0</v>
      </c>
      <c r="CV251" t="n">
        <v>0</v>
      </c>
      <c r="CW251" t="n">
        <v>0</v>
      </c>
      <c r="CX251">
        <f>ROUND(Y251*Source!I476,7)</f>
        <v/>
      </c>
      <c r="CY251">
        <f>AA251</f>
        <v/>
      </c>
      <c r="CZ251">
        <f>AE251</f>
        <v/>
      </c>
      <c r="DA251">
        <f>AI251</f>
        <v/>
      </c>
      <c r="DB251">
        <f>ROUND(ROUND(AT251*CZ251,2),2)</f>
        <v/>
      </c>
      <c r="DC251">
        <f>ROUND(ROUND(AT251*AG251,2),2)</f>
        <v/>
      </c>
      <c r="DD251" t="inlineStr"/>
      <c r="DE251" t="inlineStr"/>
      <c r="DF251">
        <f>ROUND(ROUND(AE251*AI251,0)*CX251,0)</f>
        <v/>
      </c>
      <c r="DG251">
        <f>ROUND(ROUND(AF251,0)*CX251,0)</f>
        <v/>
      </c>
      <c r="DH251">
        <f>ROUND(ROUND(AG251,0)*CX251,0)</f>
        <v/>
      </c>
      <c r="DI251">
        <f>ROUND(ROUND(AH251,0)*CX251,0)</f>
        <v/>
      </c>
      <c r="DJ251">
        <f>DF251</f>
        <v/>
      </c>
      <c r="DK251" t="n">
        <v>0</v>
      </c>
      <c r="DL251" t="inlineStr"/>
      <c r="DM251" t="n">
        <v>0</v>
      </c>
      <c r="DN251" t="inlineStr"/>
      <c r="DO251" t="n">
        <v>0</v>
      </c>
    </row>
    <row r="252">
      <c r="A252">
        <f>ROW(Source!A476)</f>
        <v/>
      </c>
      <c r="B252" t="n">
        <v>78869116</v>
      </c>
      <c r="C252" t="n">
        <v>78870562</v>
      </c>
      <c r="D252" t="n">
        <v>29171808</v>
      </c>
      <c r="E252" t="n">
        <v>1</v>
      </c>
      <c r="F252" t="n">
        <v>1</v>
      </c>
      <c r="G252" t="n">
        <v>1</v>
      </c>
      <c r="H252" t="n">
        <v>3</v>
      </c>
      <c r="I252" t="inlineStr">
        <is>
          <t>999-9950</t>
        </is>
      </c>
      <c r="J252" t="inlineStr">
        <is>
          <t>ТССЦ Московской обл., 999-9950, приказ Минстроя России №675/пр от 21.09.2015 г.</t>
        </is>
      </c>
      <c r="K252" t="inlineStr">
        <is>
          <t>Вспомогательные ненормируемые материалы (2% от ОЗП)</t>
        </is>
      </c>
      <c r="L252" t="n">
        <v>1374</v>
      </c>
      <c r="N252" t="n">
        <v>1013</v>
      </c>
      <c r="O252" t="inlineStr">
        <is>
          <t>РУБ</t>
        </is>
      </c>
      <c r="P252" t="inlineStr">
        <is>
          <t>РУБ</t>
        </is>
      </c>
      <c r="Q252" t="n">
        <v>1</v>
      </c>
      <c r="W252" t="n">
        <v>0</v>
      </c>
      <c r="X252" t="n">
        <v>-915781824</v>
      </c>
      <c r="Y252">
        <f>AT252</f>
        <v/>
      </c>
      <c r="AA252" t="n">
        <v>1</v>
      </c>
      <c r="AB252" t="n">
        <v>0</v>
      </c>
      <c r="AC252" t="n">
        <v>0</v>
      </c>
      <c r="AD252" t="n">
        <v>0</v>
      </c>
      <c r="AE252" t="n">
        <v>1</v>
      </c>
      <c r="AF252" t="n">
        <v>0</v>
      </c>
      <c r="AG252" t="n">
        <v>0</v>
      </c>
      <c r="AH252" t="n">
        <v>0</v>
      </c>
      <c r="AI252" t="n">
        <v>1</v>
      </c>
      <c r="AJ252" t="n">
        <v>1</v>
      </c>
      <c r="AK252" t="n">
        <v>1</v>
      </c>
      <c r="AL252" t="n">
        <v>1</v>
      </c>
      <c r="AM252" t="n">
        <v>-2</v>
      </c>
      <c r="AN252" t="n">
        <v>0</v>
      </c>
      <c r="AO252" t="n">
        <v>1</v>
      </c>
      <c r="AP252" t="n">
        <v>1</v>
      </c>
      <c r="AQ252" t="n">
        <v>0</v>
      </c>
      <c r="AR252" t="n">
        <v>0</v>
      </c>
      <c r="AS252" t="inlineStr"/>
      <c r="AT252" t="n">
        <v>3.1</v>
      </c>
      <c r="AU252" t="inlineStr"/>
      <c r="AV252" t="n">
        <v>0</v>
      </c>
      <c r="AW252" t="n">
        <v>2</v>
      </c>
      <c r="AX252" t="n">
        <v>78870579</v>
      </c>
      <c r="AY252" t="n">
        <v>1</v>
      </c>
      <c r="AZ252" t="n">
        <v>0</v>
      </c>
      <c r="BA252" t="n">
        <v>231</v>
      </c>
      <c r="BB252" t="n">
        <v>0</v>
      </c>
      <c r="BC252" t="n">
        <v>0</v>
      </c>
      <c r="BD252" t="n">
        <v>0</v>
      </c>
      <c r="BE252" t="n">
        <v>0</v>
      </c>
      <c r="BF252" t="n">
        <v>0</v>
      </c>
      <c r="BG252" t="n">
        <v>0</v>
      </c>
      <c r="BH252" t="n">
        <v>0</v>
      </c>
      <c r="BI252" t="n">
        <v>0</v>
      </c>
      <c r="BJ252" t="n">
        <v>0</v>
      </c>
      <c r="BK252" t="n">
        <v>0</v>
      </c>
      <c r="BL252" t="n">
        <v>0</v>
      </c>
      <c r="BM252" t="n">
        <v>0</v>
      </c>
      <c r="BN252" t="n">
        <v>0</v>
      </c>
      <c r="BO252" t="n">
        <v>0</v>
      </c>
      <c r="BP252" t="n">
        <v>0</v>
      </c>
      <c r="BQ252" t="n">
        <v>0</v>
      </c>
      <c r="BR252" t="n">
        <v>0</v>
      </c>
      <c r="BS252" t="n">
        <v>0</v>
      </c>
      <c r="BT252" t="n">
        <v>0</v>
      </c>
      <c r="BU252" t="n">
        <v>0</v>
      </c>
      <c r="BV252" t="n">
        <v>0</v>
      </c>
      <c r="BW252" t="n">
        <v>0</v>
      </c>
      <c r="CV252" t="n">
        <v>0</v>
      </c>
      <c r="CW252" t="n">
        <v>0</v>
      </c>
      <c r="CX252">
        <f>ROUND(Y252*Source!I476,7)</f>
        <v/>
      </c>
      <c r="CY252">
        <f>AA252</f>
        <v/>
      </c>
      <c r="CZ252">
        <f>AE252</f>
        <v/>
      </c>
      <c r="DA252">
        <f>AI252</f>
        <v/>
      </c>
      <c r="DB252">
        <f>ROUND(ROUND(AT252*CZ252,2),2)</f>
        <v/>
      </c>
      <c r="DC252">
        <f>ROUND(ROUND(AT252*AG252,2),2)</f>
        <v/>
      </c>
      <c r="DD252" t="inlineStr"/>
      <c r="DE252" t="inlineStr"/>
      <c r="DF252">
        <f>ROUND(ROUND(AE252,0)*CX252,0)</f>
        <v/>
      </c>
      <c r="DG252">
        <f>ROUND(ROUND(AF252,0)*CX252,0)</f>
        <v/>
      </c>
      <c r="DH252">
        <f>ROUND(ROUND(AG252,0)*CX252,0)</f>
        <v/>
      </c>
      <c r="DI252">
        <f>ROUND(ROUND(AH252,0)*CX252,0)</f>
        <v/>
      </c>
      <c r="DJ252">
        <f>DF252</f>
        <v/>
      </c>
      <c r="DK252" t="n">
        <v>0</v>
      </c>
      <c r="DL252" t="inlineStr"/>
      <c r="DM252" t="n">
        <v>0</v>
      </c>
      <c r="DN252" t="inlineStr"/>
      <c r="DO252" t="n">
        <v>0</v>
      </c>
    </row>
    <row r="253">
      <c r="A253">
        <f>ROW(Source!A518)</f>
        <v/>
      </c>
      <c r="B253" t="n">
        <v>78869116</v>
      </c>
      <c r="C253" t="n">
        <v>78870650</v>
      </c>
      <c r="D253" t="n">
        <v>18442827</v>
      </c>
      <c r="E253" t="n">
        <v>1</v>
      </c>
      <c r="F253" t="n">
        <v>1</v>
      </c>
      <c r="G253" t="n">
        <v>1</v>
      </c>
      <c r="H253" t="n">
        <v>1</v>
      </c>
      <c r="I253" t="inlineStr">
        <is>
          <t>1-1053-90</t>
        </is>
      </c>
      <c r="J253" t="inlineStr"/>
      <c r="K253" t="inlineStr">
        <is>
          <t>Рабочий строитель среднего разряда 5,3</t>
        </is>
      </c>
      <c r="L253" t="n">
        <v>1369</v>
      </c>
      <c r="N253" t="n">
        <v>1013</v>
      </c>
      <c r="O253" t="inlineStr">
        <is>
          <t>чел.-ч</t>
        </is>
      </c>
      <c r="P253" t="inlineStr">
        <is>
          <t>чел.-ч</t>
        </is>
      </c>
      <c r="Q253" t="n">
        <v>1</v>
      </c>
      <c r="W253" t="n">
        <v>0</v>
      </c>
      <c r="X253" t="n">
        <v>717490484</v>
      </c>
      <c r="Y253">
        <f>(AT253*ROUND(8,7))</f>
        <v/>
      </c>
      <c r="AA253" t="n">
        <v>0</v>
      </c>
      <c r="AB253" t="n">
        <v>0</v>
      </c>
      <c r="AC253" t="n">
        <v>0</v>
      </c>
      <c r="AD253" t="n">
        <v>11.64</v>
      </c>
      <c r="AE253" t="n">
        <v>0</v>
      </c>
      <c r="AF253" t="n">
        <v>0</v>
      </c>
      <c r="AG253" t="n">
        <v>0</v>
      </c>
      <c r="AH253" t="n">
        <v>11.64</v>
      </c>
      <c r="AI253" t="n">
        <v>1</v>
      </c>
      <c r="AJ253" t="n">
        <v>1</v>
      </c>
      <c r="AK253" t="n">
        <v>1</v>
      </c>
      <c r="AL253" t="n">
        <v>1</v>
      </c>
      <c r="AM253" t="n">
        <v>-2</v>
      </c>
      <c r="AN253" t="n">
        <v>0</v>
      </c>
      <c r="AO253" t="n">
        <v>1</v>
      </c>
      <c r="AP253" t="n">
        <v>1</v>
      </c>
      <c r="AQ253" t="n">
        <v>0</v>
      </c>
      <c r="AR253" t="n">
        <v>0</v>
      </c>
      <c r="AS253" t="inlineStr"/>
      <c r="AT253" t="n">
        <v>5.01</v>
      </c>
      <c r="AU253" t="inlineStr">
        <is>
          <t>)*8</t>
        </is>
      </c>
      <c r="AV253" t="n">
        <v>1</v>
      </c>
      <c r="AW253" t="n">
        <v>2</v>
      </c>
      <c r="AX253" t="n">
        <v>78870657</v>
      </c>
      <c r="AY253" t="n">
        <v>1</v>
      </c>
      <c r="AZ253" t="n">
        <v>0</v>
      </c>
      <c r="BA253" t="n">
        <v>232</v>
      </c>
      <c r="BB253" t="n">
        <v>0</v>
      </c>
      <c r="BC253" t="n">
        <v>0</v>
      </c>
      <c r="BD253" t="n">
        <v>0</v>
      </c>
      <c r="BE253" t="n">
        <v>0</v>
      </c>
      <c r="BF253" t="n">
        <v>0</v>
      </c>
      <c r="BG253" t="n">
        <v>0</v>
      </c>
      <c r="BH253" t="n">
        <v>0</v>
      </c>
      <c r="BI253" t="n">
        <v>0</v>
      </c>
      <c r="BJ253" t="n">
        <v>0</v>
      </c>
      <c r="BK253" t="n">
        <v>0</v>
      </c>
      <c r="BL253" t="n">
        <v>0</v>
      </c>
      <c r="BM253" t="n">
        <v>0</v>
      </c>
      <c r="BN253" t="n">
        <v>0</v>
      </c>
      <c r="BO253" t="n">
        <v>0</v>
      </c>
      <c r="BP253" t="n">
        <v>0</v>
      </c>
      <c r="BQ253" t="n">
        <v>0</v>
      </c>
      <c r="BR253" t="n">
        <v>0</v>
      </c>
      <c r="BS253" t="n">
        <v>0</v>
      </c>
      <c r="BT253" t="n">
        <v>0</v>
      </c>
      <c r="BU253" t="n">
        <v>0</v>
      </c>
      <c r="BV253" t="n">
        <v>0</v>
      </c>
      <c r="BW253" t="n">
        <v>0</v>
      </c>
      <c r="CU253">
        <f>ROUND(AT253*Source!I518*AH253*AL253,0)</f>
        <v/>
      </c>
      <c r="CV253">
        <f>ROUND(Y253*Source!I518,7)</f>
        <v/>
      </c>
      <c r="CW253" t="n">
        <v>0</v>
      </c>
      <c r="CX253">
        <f>ROUND(Y253*Source!I518,7)</f>
        <v/>
      </c>
      <c r="CY253">
        <f>AD253</f>
        <v/>
      </c>
      <c r="CZ253">
        <f>AH253</f>
        <v/>
      </c>
      <c r="DA253">
        <f>AL253</f>
        <v/>
      </c>
      <c r="DB253">
        <f>ROUND((ROUND(AT253*CZ253,2)*ROUND(8,7)),2)</f>
        <v/>
      </c>
      <c r="DC253">
        <f>ROUND((ROUND(AT253*AG253,2)*ROUND(8,7)),2)</f>
        <v/>
      </c>
      <c r="DD253" t="inlineStr"/>
      <c r="DE253" t="inlineStr"/>
      <c r="DF253">
        <f>ROUND(ROUND(AE253,0)*CX253,0)</f>
        <v/>
      </c>
      <c r="DG253">
        <f>ROUND(ROUND(AF253,0)*CX253,0)</f>
        <v/>
      </c>
      <c r="DH253">
        <f>ROUND(ROUND(AG253,0)*CX253,0)</f>
        <v/>
      </c>
      <c r="DI253">
        <f>ROUND(ROUND(AH253,0)*CX253,0)</f>
        <v/>
      </c>
      <c r="DJ253">
        <f>DI253</f>
        <v/>
      </c>
      <c r="DK253" t="n">
        <v>0</v>
      </c>
      <c r="DL253" t="inlineStr"/>
      <c r="DM253" t="n">
        <v>0</v>
      </c>
      <c r="DN253" t="inlineStr"/>
      <c r="DO253" t="n">
        <v>0</v>
      </c>
    </row>
    <row r="254">
      <c r="A254">
        <f>ROW(Source!A518)</f>
        <v/>
      </c>
      <c r="B254" t="n">
        <v>78869116</v>
      </c>
      <c r="C254" t="n">
        <v>78870650</v>
      </c>
      <c r="D254" t="n">
        <v>29172703</v>
      </c>
      <c r="E254" t="n">
        <v>1</v>
      </c>
      <c r="F254" t="n">
        <v>1</v>
      </c>
      <c r="G254" t="n">
        <v>1</v>
      </c>
      <c r="H254" t="n">
        <v>2</v>
      </c>
      <c r="I254" t="inlineStr">
        <is>
          <t>042900</t>
        </is>
      </c>
      <c r="J254" t="inlineStr">
        <is>
          <t>ТСЭМ Московской обл., 042900, приказ Минстроя России №675/пр от 28.02.2017 № 264/пр</t>
        </is>
      </c>
      <c r="K25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54" t="n">
        <v>1368</v>
      </c>
      <c r="N254" t="n">
        <v>1011</v>
      </c>
      <c r="O254" t="inlineStr">
        <is>
          <t>маш.-ч</t>
        </is>
      </c>
      <c r="P254" t="inlineStr">
        <is>
          <t>маш.-ч</t>
        </is>
      </c>
      <c r="Q254" t="n">
        <v>1</v>
      </c>
      <c r="W254" t="n">
        <v>0</v>
      </c>
      <c r="X254" t="n">
        <v>1695838894</v>
      </c>
      <c r="Y254">
        <f>(AT254*ROUND(8,7))</f>
        <v/>
      </c>
      <c r="AA254" t="n">
        <v>0</v>
      </c>
      <c r="AB254" t="n">
        <v>177.13</v>
      </c>
      <c r="AC254" t="n">
        <v>0</v>
      </c>
      <c r="AD254" t="n">
        <v>0</v>
      </c>
      <c r="AE254" t="n">
        <v>0</v>
      </c>
      <c r="AF254" t="n">
        <v>29.67</v>
      </c>
      <c r="AG254" t="n">
        <v>0</v>
      </c>
      <c r="AH254" t="n">
        <v>0</v>
      </c>
      <c r="AI254" t="n">
        <v>1</v>
      </c>
      <c r="AJ254" t="n">
        <v>5.97</v>
      </c>
      <c r="AK254" t="n">
        <v>52.25</v>
      </c>
      <c r="AL254" t="n">
        <v>1</v>
      </c>
      <c r="AM254" t="n">
        <v>2</v>
      </c>
      <c r="AN254" t="n">
        <v>0</v>
      </c>
      <c r="AO254" t="n">
        <v>1</v>
      </c>
      <c r="AP254" t="n">
        <v>1</v>
      </c>
      <c r="AQ254" t="n">
        <v>0</v>
      </c>
      <c r="AR254" t="n">
        <v>0</v>
      </c>
      <c r="AS254" t="inlineStr"/>
      <c r="AT254" t="n">
        <v>1.5</v>
      </c>
      <c r="AU254" t="inlineStr">
        <is>
          <t>)*8</t>
        </is>
      </c>
      <c r="AV254" t="n">
        <v>0</v>
      </c>
      <c r="AW254" t="n">
        <v>2</v>
      </c>
      <c r="AX254" t="n">
        <v>78870658</v>
      </c>
      <c r="AY254" t="n">
        <v>1</v>
      </c>
      <c r="AZ254" t="n">
        <v>0</v>
      </c>
      <c r="BA254" t="n">
        <v>233</v>
      </c>
      <c r="BB254" t="n">
        <v>0</v>
      </c>
      <c r="BC254" t="n">
        <v>0</v>
      </c>
      <c r="BD254" t="n">
        <v>0</v>
      </c>
      <c r="BE254" t="n">
        <v>0</v>
      </c>
      <c r="BF254" t="n">
        <v>0</v>
      </c>
      <c r="BG254" t="n">
        <v>0</v>
      </c>
      <c r="BH254" t="n">
        <v>0</v>
      </c>
      <c r="BI254" t="n">
        <v>0</v>
      </c>
      <c r="BJ254" t="n">
        <v>0</v>
      </c>
      <c r="BK254" t="n">
        <v>0</v>
      </c>
      <c r="BL254" t="n">
        <v>0</v>
      </c>
      <c r="BM254" t="n">
        <v>0</v>
      </c>
      <c r="BN254" t="n">
        <v>0</v>
      </c>
      <c r="BO254" t="n">
        <v>0</v>
      </c>
      <c r="BP254" t="n">
        <v>0</v>
      </c>
      <c r="BQ254" t="n">
        <v>0</v>
      </c>
      <c r="BR254" t="n">
        <v>0</v>
      </c>
      <c r="BS254" t="n">
        <v>0</v>
      </c>
      <c r="BT254" t="n">
        <v>0</v>
      </c>
      <c r="BU254" t="n">
        <v>0</v>
      </c>
      <c r="BV254" t="n">
        <v>0</v>
      </c>
      <c r="BW254" t="n">
        <v>0</v>
      </c>
      <c r="CV254" t="n">
        <v>0</v>
      </c>
      <c r="CW254">
        <f>ROUND(Y254*Source!I518*DO254,7)</f>
        <v/>
      </c>
      <c r="CX254">
        <f>ROUND(Y254*Source!I518,7)</f>
        <v/>
      </c>
      <c r="CY254">
        <f>AB254</f>
        <v/>
      </c>
      <c r="CZ254">
        <f>AF254</f>
        <v/>
      </c>
      <c r="DA254">
        <f>AJ254</f>
        <v/>
      </c>
      <c r="DB254">
        <f>ROUND((ROUND(AT254*CZ254,2)*ROUND(8,7)),2)</f>
        <v/>
      </c>
      <c r="DC254">
        <f>ROUND((ROUND(AT254*AG254,2)*ROUND(8,7)),2)</f>
        <v/>
      </c>
      <c r="DD254" t="inlineStr"/>
      <c r="DE254" t="inlineStr"/>
      <c r="DF254">
        <f>ROUND(ROUND(AE254,0)*CX254,0)</f>
        <v/>
      </c>
      <c r="DG254">
        <f>ROUND(ROUND(AF254*AJ254,0)*CX254,0)</f>
        <v/>
      </c>
      <c r="DH254">
        <f>ROUND(ROUND(AG254*AK254,0)*CX254,0)</f>
        <v/>
      </c>
      <c r="DI254">
        <f>ROUND(ROUND(AH254,0)*CX254,0)</f>
        <v/>
      </c>
      <c r="DJ254">
        <f>DG254</f>
        <v/>
      </c>
      <c r="DK254" t="n">
        <v>0</v>
      </c>
      <c r="DL254" t="inlineStr"/>
      <c r="DM254" t="n">
        <v>0</v>
      </c>
      <c r="DN254" t="inlineStr"/>
      <c r="DO254" t="n">
        <v>0</v>
      </c>
    </row>
    <row r="255">
      <c r="A255">
        <f>ROW(Source!A518)</f>
        <v/>
      </c>
      <c r="B255" t="n">
        <v>78869116</v>
      </c>
      <c r="C255" t="n">
        <v>78870650</v>
      </c>
      <c r="D255" t="n">
        <v>29110398</v>
      </c>
      <c r="E255" t="n">
        <v>1</v>
      </c>
      <c r="F255" t="n">
        <v>1</v>
      </c>
      <c r="G255" t="n">
        <v>1</v>
      </c>
      <c r="H255" t="n">
        <v>3</v>
      </c>
      <c r="I255" t="inlineStr">
        <is>
          <t>101-0388</t>
        </is>
      </c>
      <c r="J255" t="inlineStr">
        <is>
          <t>ТССЦ Московской обл., 101-0388, приказ Минстроя России №675/пр от 28.02.2017 № 254/пр</t>
        </is>
      </c>
      <c r="K255" t="inlineStr">
        <is>
          <t>Краски масляные земляные марки МА-0115 мумия, сурик железный</t>
        </is>
      </c>
      <c r="L255" t="n">
        <v>1348</v>
      </c>
      <c r="N255" t="n">
        <v>1009</v>
      </c>
      <c r="O255" t="inlineStr">
        <is>
          <t>т</t>
        </is>
      </c>
      <c r="P255" t="inlineStr">
        <is>
          <t>т</t>
        </is>
      </c>
      <c r="Q255" t="n">
        <v>1000</v>
      </c>
      <c r="W255" t="n">
        <v>0</v>
      </c>
      <c r="X255" t="n">
        <v>1625292450</v>
      </c>
      <c r="Y255">
        <f>(AT255*ROUND(8,7))</f>
        <v/>
      </c>
      <c r="AA255" t="n">
        <v>76804.47</v>
      </c>
      <c r="AB255" t="n">
        <v>0</v>
      </c>
      <c r="AC255" t="n">
        <v>0</v>
      </c>
      <c r="AD255" t="n">
        <v>0</v>
      </c>
      <c r="AE255" t="n">
        <v>15118.99</v>
      </c>
      <c r="AF255" t="n">
        <v>0</v>
      </c>
      <c r="AG255" t="n">
        <v>0</v>
      </c>
      <c r="AH255" t="n">
        <v>0</v>
      </c>
      <c r="AI255" t="n">
        <v>5.08</v>
      </c>
      <c r="AJ255" t="n">
        <v>1</v>
      </c>
      <c r="AK255" t="n">
        <v>1</v>
      </c>
      <c r="AL255" t="n">
        <v>1</v>
      </c>
      <c r="AM255" t="n">
        <v>2</v>
      </c>
      <c r="AN255" t="n">
        <v>0</v>
      </c>
      <c r="AO255" t="n">
        <v>1</v>
      </c>
      <c r="AP255" t="n">
        <v>1</v>
      </c>
      <c r="AQ255" t="n">
        <v>0</v>
      </c>
      <c r="AR255" t="n">
        <v>0</v>
      </c>
      <c r="AS255" t="inlineStr"/>
      <c r="AT255" t="n">
        <v>5e-05</v>
      </c>
      <c r="AU255" t="inlineStr">
        <is>
          <t>)*8</t>
        </is>
      </c>
      <c r="AV255" t="n">
        <v>0</v>
      </c>
      <c r="AW255" t="n">
        <v>2</v>
      </c>
      <c r="AX255" t="n">
        <v>78870659</v>
      </c>
      <c r="AY255" t="n">
        <v>1</v>
      </c>
      <c r="AZ255" t="n">
        <v>0</v>
      </c>
      <c r="BA255" t="n">
        <v>234</v>
      </c>
      <c r="BB255" t="n">
        <v>0</v>
      </c>
      <c r="BC255" t="n">
        <v>0</v>
      </c>
      <c r="BD255" t="n">
        <v>0</v>
      </c>
      <c r="BE255" t="n">
        <v>0</v>
      </c>
      <c r="BF255" t="n">
        <v>0</v>
      </c>
      <c r="BG255" t="n">
        <v>0</v>
      </c>
      <c r="BH255" t="n">
        <v>0</v>
      </c>
      <c r="BI255" t="n">
        <v>0</v>
      </c>
      <c r="BJ255" t="n">
        <v>0</v>
      </c>
      <c r="BK255" t="n">
        <v>0</v>
      </c>
      <c r="BL255" t="n">
        <v>0</v>
      </c>
      <c r="BM255" t="n">
        <v>0</v>
      </c>
      <c r="BN255" t="n">
        <v>0</v>
      </c>
      <c r="BO255" t="n">
        <v>0</v>
      </c>
      <c r="BP255" t="n">
        <v>0</v>
      </c>
      <c r="BQ255" t="n">
        <v>0</v>
      </c>
      <c r="BR255" t="n">
        <v>0</v>
      </c>
      <c r="BS255" t="n">
        <v>0</v>
      </c>
      <c r="BT255" t="n">
        <v>0</v>
      </c>
      <c r="BU255" t="n">
        <v>0</v>
      </c>
      <c r="BV255" t="n">
        <v>0</v>
      </c>
      <c r="BW255" t="n">
        <v>0</v>
      </c>
      <c r="CV255" t="n">
        <v>0</v>
      </c>
      <c r="CW255" t="n">
        <v>0</v>
      </c>
      <c r="CX255">
        <f>ROUND(Y255*Source!I518,7)</f>
        <v/>
      </c>
      <c r="CY255">
        <f>AA255</f>
        <v/>
      </c>
      <c r="CZ255">
        <f>AE255</f>
        <v/>
      </c>
      <c r="DA255">
        <f>AI255</f>
        <v/>
      </c>
      <c r="DB255">
        <f>ROUND((ROUND(AT255*CZ255,2)*ROUND(8,7)),2)</f>
        <v/>
      </c>
      <c r="DC255">
        <f>ROUND((ROUND(AT255*AG255,2)*ROUND(8,7)),2)</f>
        <v/>
      </c>
      <c r="DD255" t="inlineStr"/>
      <c r="DE255" t="inlineStr"/>
      <c r="DF255">
        <f>ROUND(ROUND(AE255*AI255,0)*CX255,0)</f>
        <v/>
      </c>
      <c r="DG255">
        <f>ROUND(ROUND(AF255,0)*CX255,0)</f>
        <v/>
      </c>
      <c r="DH255">
        <f>ROUND(ROUND(AG255,0)*CX255,0)</f>
        <v/>
      </c>
      <c r="DI255">
        <f>ROUND(ROUND(AH255,0)*CX255,0)</f>
        <v/>
      </c>
      <c r="DJ255">
        <f>DF255</f>
        <v/>
      </c>
      <c r="DK255" t="n">
        <v>0</v>
      </c>
      <c r="DL255" t="inlineStr"/>
      <c r="DM255" t="n">
        <v>0</v>
      </c>
      <c r="DN255" t="inlineStr"/>
      <c r="DO255" t="n">
        <v>0</v>
      </c>
    </row>
    <row r="256">
      <c r="A256">
        <f>ROW(Source!A518)</f>
        <v/>
      </c>
      <c r="B256" t="n">
        <v>78869116</v>
      </c>
      <c r="C256" t="n">
        <v>78870650</v>
      </c>
      <c r="D256" t="n">
        <v>29110573</v>
      </c>
      <c r="E256" t="n">
        <v>1</v>
      </c>
      <c r="F256" t="n">
        <v>1</v>
      </c>
      <c r="G256" t="n">
        <v>1</v>
      </c>
      <c r="H256" t="n">
        <v>3</v>
      </c>
      <c r="I256" t="inlineStr">
        <is>
          <t>101-0628</t>
        </is>
      </c>
      <c r="J256" t="inlineStr">
        <is>
          <t>ТССЦ Московской обл., 101-0628, приказ Минстроя России №675/пр от 28.02.2017 № 254/пр</t>
        </is>
      </c>
      <c r="K256" t="inlineStr">
        <is>
          <t>Олифа комбинированная, марки К-3</t>
        </is>
      </c>
      <c r="L256" t="n">
        <v>1348</v>
      </c>
      <c r="N256" t="n">
        <v>1009</v>
      </c>
      <c r="O256" t="inlineStr">
        <is>
          <t>т</t>
        </is>
      </c>
      <c r="P256" t="inlineStr">
        <is>
          <t>т</t>
        </is>
      </c>
      <c r="Q256" t="n">
        <v>1000</v>
      </c>
      <c r="W256" t="n">
        <v>0</v>
      </c>
      <c r="X256" t="n">
        <v>24062879</v>
      </c>
      <c r="Y256">
        <f>(AT256*ROUND(8,7))</f>
        <v/>
      </c>
      <c r="AA256" t="n">
        <v>87631.5</v>
      </c>
      <c r="AB256" t="n">
        <v>0</v>
      </c>
      <c r="AC256" t="n">
        <v>0</v>
      </c>
      <c r="AD256" t="n">
        <v>0</v>
      </c>
      <c r="AE256" t="n">
        <v>16950</v>
      </c>
      <c r="AF256" t="n">
        <v>0</v>
      </c>
      <c r="AG256" t="n">
        <v>0</v>
      </c>
      <c r="AH256" t="n">
        <v>0</v>
      </c>
      <c r="AI256" t="n">
        <v>5.17</v>
      </c>
      <c r="AJ256" t="n">
        <v>1</v>
      </c>
      <c r="AK256" t="n">
        <v>1</v>
      </c>
      <c r="AL256" t="n">
        <v>1</v>
      </c>
      <c r="AM256" t="n">
        <v>2</v>
      </c>
      <c r="AN256" t="n">
        <v>0</v>
      </c>
      <c r="AO256" t="n">
        <v>1</v>
      </c>
      <c r="AP256" t="n">
        <v>1</v>
      </c>
      <c r="AQ256" t="n">
        <v>0</v>
      </c>
      <c r="AR256" t="n">
        <v>0</v>
      </c>
      <c r="AS256" t="inlineStr"/>
      <c r="AT256" t="n">
        <v>2e-05</v>
      </c>
      <c r="AU256" t="inlineStr">
        <is>
          <t>)*8</t>
        </is>
      </c>
      <c r="AV256" t="n">
        <v>0</v>
      </c>
      <c r="AW256" t="n">
        <v>2</v>
      </c>
      <c r="AX256" t="n">
        <v>78870660</v>
      </c>
      <c r="AY256" t="n">
        <v>1</v>
      </c>
      <c r="AZ256" t="n">
        <v>0</v>
      </c>
      <c r="BA256" t="n">
        <v>235</v>
      </c>
      <c r="BB256" t="n">
        <v>0</v>
      </c>
      <c r="BC256" t="n">
        <v>0</v>
      </c>
      <c r="BD256" t="n">
        <v>0</v>
      </c>
      <c r="BE256" t="n">
        <v>0</v>
      </c>
      <c r="BF256" t="n">
        <v>0</v>
      </c>
      <c r="BG256" t="n">
        <v>0</v>
      </c>
      <c r="BH256" t="n">
        <v>0</v>
      </c>
      <c r="BI256" t="n">
        <v>0</v>
      </c>
      <c r="BJ256" t="n">
        <v>0</v>
      </c>
      <c r="BK256" t="n">
        <v>0</v>
      </c>
      <c r="BL256" t="n">
        <v>0</v>
      </c>
      <c r="BM256" t="n">
        <v>0</v>
      </c>
      <c r="BN256" t="n">
        <v>0</v>
      </c>
      <c r="BO256" t="n">
        <v>0</v>
      </c>
      <c r="BP256" t="n">
        <v>0</v>
      </c>
      <c r="BQ256" t="n">
        <v>0</v>
      </c>
      <c r="BR256" t="n">
        <v>0</v>
      </c>
      <c r="BS256" t="n">
        <v>0</v>
      </c>
      <c r="BT256" t="n">
        <v>0</v>
      </c>
      <c r="BU256" t="n">
        <v>0</v>
      </c>
      <c r="BV256" t="n">
        <v>0</v>
      </c>
      <c r="BW256" t="n">
        <v>0</v>
      </c>
      <c r="CV256" t="n">
        <v>0</v>
      </c>
      <c r="CW256" t="n">
        <v>0</v>
      </c>
      <c r="CX256">
        <f>ROUND(Y256*Source!I518,7)</f>
        <v/>
      </c>
      <c r="CY256">
        <f>AA256</f>
        <v/>
      </c>
      <c r="CZ256">
        <f>AE256</f>
        <v/>
      </c>
      <c r="DA256">
        <f>AI256</f>
        <v/>
      </c>
      <c r="DB256">
        <f>ROUND((ROUND(AT256*CZ256,2)*ROUND(8,7)),2)</f>
        <v/>
      </c>
      <c r="DC256">
        <f>ROUND((ROUND(AT256*AG256,2)*ROUND(8,7)),2)</f>
        <v/>
      </c>
      <c r="DD256" t="inlineStr"/>
      <c r="DE256" t="inlineStr"/>
      <c r="DF256">
        <f>ROUND(ROUND(AE256*AI256,0)*CX256,0)</f>
        <v/>
      </c>
      <c r="DG256">
        <f>ROUND(ROUND(AF256,0)*CX256,0)</f>
        <v/>
      </c>
      <c r="DH256">
        <f>ROUND(ROUND(AG256,0)*CX256,0)</f>
        <v/>
      </c>
      <c r="DI256">
        <f>ROUND(ROUND(AH256,0)*CX256,0)</f>
        <v/>
      </c>
      <c r="DJ256">
        <f>DF256</f>
        <v/>
      </c>
      <c r="DK256" t="n">
        <v>0</v>
      </c>
      <c r="DL256" t="inlineStr"/>
      <c r="DM256" t="n">
        <v>0</v>
      </c>
      <c r="DN256" t="inlineStr"/>
      <c r="DO256" t="n">
        <v>0</v>
      </c>
    </row>
    <row r="257">
      <c r="A257">
        <f>ROW(Source!A518)</f>
        <v/>
      </c>
      <c r="B257" t="n">
        <v>78869116</v>
      </c>
      <c r="C257" t="n">
        <v>78870650</v>
      </c>
      <c r="D257" t="n">
        <v>29107963</v>
      </c>
      <c r="E257" t="n">
        <v>1</v>
      </c>
      <c r="F257" t="n">
        <v>1</v>
      </c>
      <c r="G257" t="n">
        <v>1</v>
      </c>
      <c r="H257" t="n">
        <v>3</v>
      </c>
      <c r="I257" t="inlineStr">
        <is>
          <t>101-1669</t>
        </is>
      </c>
      <c r="J257" t="inlineStr">
        <is>
          <t>ТССЦ Московской обл., 101-1669, приказ Минстроя России №675/пр от 28.02.2017 № 254/пр</t>
        </is>
      </c>
      <c r="K257" t="inlineStr">
        <is>
          <t>Очес льняной</t>
        </is>
      </c>
      <c r="L257" t="n">
        <v>1346</v>
      </c>
      <c r="N257" t="n">
        <v>1009</v>
      </c>
      <c r="O257" t="inlineStr">
        <is>
          <t>кг</t>
        </is>
      </c>
      <c r="P257" t="inlineStr">
        <is>
          <t>кг</t>
        </is>
      </c>
      <c r="Q257" t="n">
        <v>1</v>
      </c>
      <c r="W257" t="n">
        <v>0</v>
      </c>
      <c r="X257" t="n">
        <v>-2113933962</v>
      </c>
      <c r="Y257">
        <f>(AT257*ROUND(8,7))</f>
        <v/>
      </c>
      <c r="AA257" t="n">
        <v>590.67</v>
      </c>
      <c r="AB257" t="n">
        <v>0</v>
      </c>
      <c r="AC257" t="n">
        <v>0</v>
      </c>
      <c r="AD257" t="n">
        <v>0</v>
      </c>
      <c r="AE257" t="n">
        <v>37.29</v>
      </c>
      <c r="AF257" t="n">
        <v>0</v>
      </c>
      <c r="AG257" t="n">
        <v>0</v>
      </c>
      <c r="AH257" t="n">
        <v>0</v>
      </c>
      <c r="AI257" t="n">
        <v>15.84</v>
      </c>
      <c r="AJ257" t="n">
        <v>1</v>
      </c>
      <c r="AK257" t="n">
        <v>1</v>
      </c>
      <c r="AL257" t="n">
        <v>1</v>
      </c>
      <c r="AM257" t="n">
        <v>2</v>
      </c>
      <c r="AN257" t="n">
        <v>0</v>
      </c>
      <c r="AO257" t="n">
        <v>1</v>
      </c>
      <c r="AP257" t="n">
        <v>1</v>
      </c>
      <c r="AQ257" t="n">
        <v>0</v>
      </c>
      <c r="AR257" t="n">
        <v>0</v>
      </c>
      <c r="AS257" t="inlineStr"/>
      <c r="AT257" t="n">
        <v>0.02</v>
      </c>
      <c r="AU257" t="inlineStr">
        <is>
          <t>)*8</t>
        </is>
      </c>
      <c r="AV257" t="n">
        <v>0</v>
      </c>
      <c r="AW257" t="n">
        <v>2</v>
      </c>
      <c r="AX257" t="n">
        <v>78870661</v>
      </c>
      <c r="AY257" t="n">
        <v>1</v>
      </c>
      <c r="AZ257" t="n">
        <v>0</v>
      </c>
      <c r="BA257" t="n">
        <v>236</v>
      </c>
      <c r="BB257" t="n">
        <v>0</v>
      </c>
      <c r="BC257" t="n">
        <v>0</v>
      </c>
      <c r="BD257" t="n">
        <v>0</v>
      </c>
      <c r="BE257" t="n">
        <v>0</v>
      </c>
      <c r="BF257" t="n">
        <v>0</v>
      </c>
      <c r="BG257" t="n">
        <v>0</v>
      </c>
      <c r="BH257" t="n">
        <v>0</v>
      </c>
      <c r="BI257" t="n">
        <v>0</v>
      </c>
      <c r="BJ257" t="n">
        <v>0</v>
      </c>
      <c r="BK257" t="n">
        <v>0</v>
      </c>
      <c r="BL257" t="n">
        <v>0</v>
      </c>
      <c r="BM257" t="n">
        <v>0</v>
      </c>
      <c r="BN257" t="n">
        <v>0</v>
      </c>
      <c r="BO257" t="n">
        <v>0</v>
      </c>
      <c r="BP257" t="n">
        <v>0</v>
      </c>
      <c r="BQ257" t="n">
        <v>0</v>
      </c>
      <c r="BR257" t="n">
        <v>0</v>
      </c>
      <c r="BS257" t="n">
        <v>0</v>
      </c>
      <c r="BT257" t="n">
        <v>0</v>
      </c>
      <c r="BU257" t="n">
        <v>0</v>
      </c>
      <c r="BV257" t="n">
        <v>0</v>
      </c>
      <c r="BW257" t="n">
        <v>0</v>
      </c>
      <c r="CV257" t="n">
        <v>0</v>
      </c>
      <c r="CW257" t="n">
        <v>0</v>
      </c>
      <c r="CX257">
        <f>ROUND(Y257*Source!I518,7)</f>
        <v/>
      </c>
      <c r="CY257">
        <f>AA257</f>
        <v/>
      </c>
      <c r="CZ257">
        <f>AE257</f>
        <v/>
      </c>
      <c r="DA257">
        <f>AI257</f>
        <v/>
      </c>
      <c r="DB257">
        <f>ROUND((ROUND(AT257*CZ257,2)*ROUND(8,7)),2)</f>
        <v/>
      </c>
      <c r="DC257">
        <f>ROUND((ROUND(AT257*AG257,2)*ROUND(8,7)),2)</f>
        <v/>
      </c>
      <c r="DD257" t="inlineStr"/>
      <c r="DE257" t="inlineStr"/>
      <c r="DF257">
        <f>ROUND(ROUND(AE257*AI257,0)*CX257,0)</f>
        <v/>
      </c>
      <c r="DG257">
        <f>ROUND(ROUND(AF257,0)*CX257,0)</f>
        <v/>
      </c>
      <c r="DH257">
        <f>ROUND(ROUND(AG257,0)*CX257,0)</f>
        <v/>
      </c>
      <c r="DI257">
        <f>ROUND(ROUND(AH257,0)*CX257,0)</f>
        <v/>
      </c>
      <c r="DJ257">
        <f>DF257</f>
        <v/>
      </c>
      <c r="DK257" t="n">
        <v>0</v>
      </c>
      <c r="DL257" t="inlineStr"/>
      <c r="DM257" t="n">
        <v>0</v>
      </c>
      <c r="DN257" t="inlineStr"/>
      <c r="DO257" t="n">
        <v>0</v>
      </c>
    </row>
    <row r="258">
      <c r="A258">
        <f>ROW(Source!A518)</f>
        <v/>
      </c>
      <c r="B258" t="n">
        <v>78869116</v>
      </c>
      <c r="C258" t="n">
        <v>78870650</v>
      </c>
      <c r="D258" t="n">
        <v>29150040</v>
      </c>
      <c r="E258" t="n">
        <v>1</v>
      </c>
      <c r="F258" t="n">
        <v>1</v>
      </c>
      <c r="G258" t="n">
        <v>1</v>
      </c>
      <c r="H258" t="n">
        <v>3</v>
      </c>
      <c r="I258" t="inlineStr">
        <is>
          <t>411-0001</t>
        </is>
      </c>
      <c r="J258" t="inlineStr">
        <is>
          <t>ТССЦ Московской обл., 411-0001, приказ Минстроя России №675/пр от 28.02.2017 № 257/пр</t>
        </is>
      </c>
      <c r="K258" t="inlineStr">
        <is>
          <t>Вода</t>
        </is>
      </c>
      <c r="L258" t="n">
        <v>1339</v>
      </c>
      <c r="N258" t="n">
        <v>1007</v>
      </c>
      <c r="O258" t="inlineStr">
        <is>
          <t>м3</t>
        </is>
      </c>
      <c r="P258" t="inlineStr">
        <is>
          <t>м3</t>
        </is>
      </c>
      <c r="Q258" t="n">
        <v>1</v>
      </c>
      <c r="W258" t="n">
        <v>0</v>
      </c>
      <c r="X258" t="n">
        <v>619799737</v>
      </c>
      <c r="Y258">
        <f>(AT258*ROUND(8,7))</f>
        <v/>
      </c>
      <c r="AA258" t="n">
        <v>31.28</v>
      </c>
      <c r="AB258" t="n">
        <v>0</v>
      </c>
      <c r="AC258" t="n">
        <v>0</v>
      </c>
      <c r="AD258" t="n">
        <v>0</v>
      </c>
      <c r="AE258" t="n">
        <v>2.44</v>
      </c>
      <c r="AF258" t="n">
        <v>0</v>
      </c>
      <c r="AG258" t="n">
        <v>0</v>
      </c>
      <c r="AH258" t="n">
        <v>0</v>
      </c>
      <c r="AI258" t="n">
        <v>12.82</v>
      </c>
      <c r="AJ258" t="n">
        <v>1</v>
      </c>
      <c r="AK258" t="n">
        <v>1</v>
      </c>
      <c r="AL258" t="n">
        <v>1</v>
      </c>
      <c r="AM258" t="n">
        <v>2</v>
      </c>
      <c r="AN258" t="n">
        <v>0</v>
      </c>
      <c r="AO258" t="n">
        <v>1</v>
      </c>
      <c r="AP258" t="n">
        <v>1</v>
      </c>
      <c r="AQ258" t="n">
        <v>0</v>
      </c>
      <c r="AR258" t="n">
        <v>0</v>
      </c>
      <c r="AS258" t="inlineStr"/>
      <c r="AT258" t="n">
        <v>1</v>
      </c>
      <c r="AU258" t="inlineStr">
        <is>
          <t>)*8</t>
        </is>
      </c>
      <c r="AV258" t="n">
        <v>0</v>
      </c>
      <c r="AW258" t="n">
        <v>2</v>
      </c>
      <c r="AX258" t="n">
        <v>78870662</v>
      </c>
      <c r="AY258" t="n">
        <v>1</v>
      </c>
      <c r="AZ258" t="n">
        <v>0</v>
      </c>
      <c r="BA258" t="n">
        <v>237</v>
      </c>
      <c r="BB258" t="n">
        <v>0</v>
      </c>
      <c r="BC258" t="n">
        <v>0</v>
      </c>
      <c r="BD258" t="n">
        <v>0</v>
      </c>
      <c r="BE258" t="n">
        <v>0</v>
      </c>
      <c r="BF258" t="n">
        <v>0</v>
      </c>
      <c r="BG258" t="n">
        <v>0</v>
      </c>
      <c r="BH258" t="n">
        <v>0</v>
      </c>
      <c r="BI258" t="n">
        <v>0</v>
      </c>
      <c r="BJ258" t="n">
        <v>0</v>
      </c>
      <c r="BK258" t="n">
        <v>0</v>
      </c>
      <c r="BL258" t="n">
        <v>0</v>
      </c>
      <c r="BM258" t="n">
        <v>0</v>
      </c>
      <c r="BN258" t="n">
        <v>0</v>
      </c>
      <c r="BO258" t="n">
        <v>0</v>
      </c>
      <c r="BP258" t="n">
        <v>0</v>
      </c>
      <c r="BQ258" t="n">
        <v>0</v>
      </c>
      <c r="BR258" t="n">
        <v>0</v>
      </c>
      <c r="BS258" t="n">
        <v>0</v>
      </c>
      <c r="BT258" t="n">
        <v>0</v>
      </c>
      <c r="BU258" t="n">
        <v>0</v>
      </c>
      <c r="BV258" t="n">
        <v>0</v>
      </c>
      <c r="BW258" t="n">
        <v>0</v>
      </c>
      <c r="CV258" t="n">
        <v>0</v>
      </c>
      <c r="CW258" t="n">
        <v>0</v>
      </c>
      <c r="CX258">
        <f>ROUND(Y258*Source!I518,7)</f>
        <v/>
      </c>
      <c r="CY258">
        <f>AA258</f>
        <v/>
      </c>
      <c r="CZ258">
        <f>AE258</f>
        <v/>
      </c>
      <c r="DA258">
        <f>AI258</f>
        <v/>
      </c>
      <c r="DB258">
        <f>ROUND((ROUND(AT258*CZ258,2)*ROUND(8,7)),2)</f>
        <v/>
      </c>
      <c r="DC258">
        <f>ROUND((ROUND(AT258*AG258,2)*ROUND(8,7)),2)</f>
        <v/>
      </c>
      <c r="DD258" t="inlineStr"/>
      <c r="DE258" t="inlineStr"/>
      <c r="DF258">
        <f>ROUND(ROUND(AE258*AI258,0)*CX258,0)</f>
        <v/>
      </c>
      <c r="DG258">
        <f>ROUND(ROUND(AF258,0)*CX258,0)</f>
        <v/>
      </c>
      <c r="DH258">
        <f>ROUND(ROUND(AG258,0)*CX258,0)</f>
        <v/>
      </c>
      <c r="DI258">
        <f>ROUND(ROUND(AH258,0)*CX258,0)</f>
        <v/>
      </c>
      <c r="DJ258">
        <f>DF258</f>
        <v/>
      </c>
      <c r="DK258" t="n">
        <v>0</v>
      </c>
      <c r="DL258" t="inlineStr"/>
      <c r="DM258" t="n">
        <v>0</v>
      </c>
      <c r="DN258" t="inlineStr"/>
      <c r="DO258" t="n">
        <v>0</v>
      </c>
    </row>
    <row r="259">
      <c r="A259">
        <f>ROW(Source!A519)</f>
        <v/>
      </c>
      <c r="B259" t="n">
        <v>78869116</v>
      </c>
      <c r="C259" t="n">
        <v>78870663</v>
      </c>
      <c r="D259" t="n">
        <v>18408291</v>
      </c>
      <c r="E259" t="n">
        <v>1</v>
      </c>
      <c r="F259" t="n">
        <v>1</v>
      </c>
      <c r="G259" t="n">
        <v>1</v>
      </c>
      <c r="H259" t="n">
        <v>1</v>
      </c>
      <c r="I259" t="inlineStr">
        <is>
          <t>1-1025-90</t>
        </is>
      </c>
      <c r="J259" t="inlineStr"/>
      <c r="K259" t="inlineStr">
        <is>
          <t>Рабочий строитель среднего разряда 2,5</t>
        </is>
      </c>
      <c r="L259" t="n">
        <v>1369</v>
      </c>
      <c r="N259" t="n">
        <v>1013</v>
      </c>
      <c r="O259" t="inlineStr">
        <is>
          <t>чел.-ч</t>
        </is>
      </c>
      <c r="P259" t="inlineStr">
        <is>
          <t>чел.-ч</t>
        </is>
      </c>
      <c r="Q259" t="n">
        <v>1</v>
      </c>
      <c r="W259" t="n">
        <v>0</v>
      </c>
      <c r="X259" t="n">
        <v>1933892413</v>
      </c>
      <c r="Y259">
        <f>AT259</f>
        <v/>
      </c>
      <c r="AA259" t="n">
        <v>0</v>
      </c>
      <c r="AB259" t="n">
        <v>0</v>
      </c>
      <c r="AC259" t="n">
        <v>0</v>
      </c>
      <c r="AD259" t="n">
        <v>8.17</v>
      </c>
      <c r="AE259" t="n">
        <v>0</v>
      </c>
      <c r="AF259" t="n">
        <v>0</v>
      </c>
      <c r="AG259" t="n">
        <v>0</v>
      </c>
      <c r="AH259" t="n">
        <v>8.17</v>
      </c>
      <c r="AI259" t="n">
        <v>1</v>
      </c>
      <c r="AJ259" t="n">
        <v>1</v>
      </c>
      <c r="AK259" t="n">
        <v>1</v>
      </c>
      <c r="AL259" t="n">
        <v>1</v>
      </c>
      <c r="AM259" t="n">
        <v>-2</v>
      </c>
      <c r="AN259" t="n">
        <v>0</v>
      </c>
      <c r="AO259" t="n">
        <v>1</v>
      </c>
      <c r="AP259" t="n">
        <v>1</v>
      </c>
      <c r="AQ259" t="n">
        <v>0</v>
      </c>
      <c r="AR259" t="n">
        <v>0</v>
      </c>
      <c r="AS259" t="inlineStr"/>
      <c r="AT259" t="n">
        <v>32.2</v>
      </c>
      <c r="AU259" t="inlineStr"/>
      <c r="AV259" t="n">
        <v>1</v>
      </c>
      <c r="AW259" t="n">
        <v>2</v>
      </c>
      <c r="AX259" t="n">
        <v>78870669</v>
      </c>
      <c r="AY259" t="n">
        <v>1</v>
      </c>
      <c r="AZ259" t="n">
        <v>0</v>
      </c>
      <c r="BA259" t="n">
        <v>238</v>
      </c>
      <c r="BB259" t="n">
        <v>0</v>
      </c>
      <c r="BC259" t="n">
        <v>0</v>
      </c>
      <c r="BD259" t="n">
        <v>0</v>
      </c>
      <c r="BE259" t="n">
        <v>0</v>
      </c>
      <c r="BF259" t="n">
        <v>0</v>
      </c>
      <c r="BG259" t="n">
        <v>0</v>
      </c>
      <c r="BH259" t="n">
        <v>0</v>
      </c>
      <c r="BI259" t="n">
        <v>0</v>
      </c>
      <c r="BJ259" t="n">
        <v>0</v>
      </c>
      <c r="BK259" t="n">
        <v>0</v>
      </c>
      <c r="BL259" t="n">
        <v>0</v>
      </c>
      <c r="BM259" t="n">
        <v>0</v>
      </c>
      <c r="BN259" t="n">
        <v>0</v>
      </c>
      <c r="BO259" t="n">
        <v>0</v>
      </c>
      <c r="BP259" t="n">
        <v>0</v>
      </c>
      <c r="BQ259" t="n">
        <v>0</v>
      </c>
      <c r="BR259" t="n">
        <v>0</v>
      </c>
      <c r="BS259" t="n">
        <v>0</v>
      </c>
      <c r="BT259" t="n">
        <v>0</v>
      </c>
      <c r="BU259" t="n">
        <v>0</v>
      </c>
      <c r="BV259" t="n">
        <v>0</v>
      </c>
      <c r="BW259" t="n">
        <v>0</v>
      </c>
      <c r="CU259">
        <f>ROUND(AT259*Source!I519*AH259*AL259,0)</f>
        <v/>
      </c>
      <c r="CV259">
        <f>ROUND(Y259*Source!I519,7)</f>
        <v/>
      </c>
      <c r="CW259" t="n">
        <v>0</v>
      </c>
      <c r="CX259">
        <f>ROUND(Y259*Source!I519,7)</f>
        <v/>
      </c>
      <c r="CY259">
        <f>AD259</f>
        <v/>
      </c>
      <c r="CZ259">
        <f>AH259</f>
        <v/>
      </c>
      <c r="DA259">
        <f>AL259</f>
        <v/>
      </c>
      <c r="DB259">
        <f>ROUND(ROUND(AT259*CZ259,2),2)</f>
        <v/>
      </c>
      <c r="DC259">
        <f>ROUND(ROUND(AT259*AG259,2),2)</f>
        <v/>
      </c>
      <c r="DD259" t="inlineStr"/>
      <c r="DE259" t="inlineStr"/>
      <c r="DF259">
        <f>ROUND(ROUND(AE259,0)*CX259,0)</f>
        <v/>
      </c>
      <c r="DG259">
        <f>ROUND(ROUND(AF259,0)*CX259,0)</f>
        <v/>
      </c>
      <c r="DH259">
        <f>ROUND(ROUND(AG259,0)*CX259,0)</f>
        <v/>
      </c>
      <c r="DI259">
        <f>ROUND(ROUND(AH259,0)*CX259,0)</f>
        <v/>
      </c>
      <c r="DJ259">
        <f>DI259</f>
        <v/>
      </c>
      <c r="DK259" t="n">
        <v>0</v>
      </c>
      <c r="DL259" t="inlineStr"/>
      <c r="DM259" t="n">
        <v>0</v>
      </c>
      <c r="DN259" t="inlineStr"/>
      <c r="DO259" t="n">
        <v>0</v>
      </c>
    </row>
    <row r="260">
      <c r="A260">
        <f>ROW(Source!A519)</f>
        <v/>
      </c>
      <c r="B260" t="n">
        <v>78869116</v>
      </c>
      <c r="C260" t="n">
        <v>78870663</v>
      </c>
      <c r="D260" t="n">
        <v>29174913</v>
      </c>
      <c r="E260" t="n">
        <v>1</v>
      </c>
      <c r="F260" t="n">
        <v>1</v>
      </c>
      <c r="G260" t="n">
        <v>1</v>
      </c>
      <c r="H260" t="n">
        <v>2</v>
      </c>
      <c r="I260" t="inlineStr">
        <is>
          <t>400001</t>
        </is>
      </c>
      <c r="J260" t="inlineStr">
        <is>
          <t>ТСЭМ Московской обл., 400001, приказ Минстроя России №675/пр от 28.02.2017 № 264/пр</t>
        </is>
      </c>
      <c r="K260" t="inlineStr">
        <is>
          <t>Автомобили бортовые, грузоподъемность до 5 т</t>
        </is>
      </c>
      <c r="L260" t="n">
        <v>1368</v>
      </c>
      <c r="N260" t="n">
        <v>1011</v>
      </c>
      <c r="O260" t="inlineStr">
        <is>
          <t>маш.-ч</t>
        </is>
      </c>
      <c r="P260" t="inlineStr">
        <is>
          <t>маш.-ч</t>
        </is>
      </c>
      <c r="Q260" t="n">
        <v>1</v>
      </c>
      <c r="W260" t="n">
        <v>0</v>
      </c>
      <c r="X260" t="n">
        <v>1230759911</v>
      </c>
      <c r="Y260">
        <f>AT260</f>
        <v/>
      </c>
      <c r="AA260" t="n">
        <v>0</v>
      </c>
      <c r="AB260" t="n">
        <v>2177.51</v>
      </c>
      <c r="AC260" t="n">
        <v>606.1</v>
      </c>
      <c r="AD260" t="n">
        <v>0</v>
      </c>
      <c r="AE260" t="n">
        <v>0</v>
      </c>
      <c r="AF260" t="n">
        <v>87.17</v>
      </c>
      <c r="AG260" t="n">
        <v>11.6</v>
      </c>
      <c r="AH260" t="n">
        <v>0</v>
      </c>
      <c r="AI260" t="n">
        <v>1</v>
      </c>
      <c r="AJ260" t="n">
        <v>24.98</v>
      </c>
      <c r="AK260" t="n">
        <v>52.25</v>
      </c>
      <c r="AL260" t="n">
        <v>1</v>
      </c>
      <c r="AM260" t="n">
        <v>2</v>
      </c>
      <c r="AN260" t="n">
        <v>0</v>
      </c>
      <c r="AO260" t="n">
        <v>1</v>
      </c>
      <c r="AP260" t="n">
        <v>1</v>
      </c>
      <c r="AQ260" t="n">
        <v>0</v>
      </c>
      <c r="AR260" t="n">
        <v>0</v>
      </c>
      <c r="AS260" t="inlineStr"/>
      <c r="AT260" t="n">
        <v>0.01</v>
      </c>
      <c r="AU260" t="inlineStr"/>
      <c r="AV260" t="n">
        <v>0</v>
      </c>
      <c r="AW260" t="n">
        <v>2</v>
      </c>
      <c r="AX260" t="n">
        <v>78870670</v>
      </c>
      <c r="AY260" t="n">
        <v>1</v>
      </c>
      <c r="AZ260" t="n">
        <v>0</v>
      </c>
      <c r="BA260" t="n">
        <v>239</v>
      </c>
      <c r="BB260" t="n">
        <v>0</v>
      </c>
      <c r="BC260" t="n">
        <v>0</v>
      </c>
      <c r="BD260" t="n">
        <v>0</v>
      </c>
      <c r="BE260" t="n">
        <v>0</v>
      </c>
      <c r="BF260" t="n">
        <v>0</v>
      </c>
      <c r="BG260" t="n">
        <v>0</v>
      </c>
      <c r="BH260" t="n">
        <v>0</v>
      </c>
      <c r="BI260" t="n">
        <v>0</v>
      </c>
      <c r="BJ260" t="n">
        <v>0</v>
      </c>
      <c r="BK260" t="n">
        <v>0</v>
      </c>
      <c r="BL260" t="n">
        <v>0</v>
      </c>
      <c r="BM260" t="n">
        <v>0</v>
      </c>
      <c r="BN260" t="n">
        <v>0</v>
      </c>
      <c r="BO260" t="n">
        <v>0</v>
      </c>
      <c r="BP260" t="n">
        <v>0</v>
      </c>
      <c r="BQ260" t="n">
        <v>0</v>
      </c>
      <c r="BR260" t="n">
        <v>0</v>
      </c>
      <c r="BS260" t="n">
        <v>0</v>
      </c>
      <c r="BT260" t="n">
        <v>0</v>
      </c>
      <c r="BU260" t="n">
        <v>0</v>
      </c>
      <c r="BV260" t="n">
        <v>0</v>
      </c>
      <c r="BW260" t="n">
        <v>0</v>
      </c>
      <c r="CV260" t="n">
        <v>0</v>
      </c>
      <c r="CW260">
        <f>ROUND(Y260*Source!I519*DO260,7)</f>
        <v/>
      </c>
      <c r="CX260">
        <f>ROUND(Y260*Source!I519,7)</f>
        <v/>
      </c>
      <c r="CY260">
        <f>AB260</f>
        <v/>
      </c>
      <c r="CZ260">
        <f>AF260</f>
        <v/>
      </c>
      <c r="DA260">
        <f>AJ260</f>
        <v/>
      </c>
      <c r="DB260">
        <f>ROUND(ROUND(AT260*CZ260,2),2)</f>
        <v/>
      </c>
      <c r="DC260">
        <f>ROUND(ROUND(AT260*AG260,2),2)</f>
        <v/>
      </c>
      <c r="DD260" t="inlineStr"/>
      <c r="DE260" t="inlineStr"/>
      <c r="DF260">
        <f>ROUND(ROUND(AE260,0)*CX260,0)</f>
        <v/>
      </c>
      <c r="DG260">
        <f>ROUND(ROUND(AF260*AJ260,0)*CX260,0)</f>
        <v/>
      </c>
      <c r="DH260">
        <f>ROUND(ROUND(AG260*AK260,0)*CX260,0)</f>
        <v/>
      </c>
      <c r="DI260">
        <f>ROUND(ROUND(AH260,0)*CX260,0)</f>
        <v/>
      </c>
      <c r="DJ260">
        <f>DG260</f>
        <v/>
      </c>
      <c r="DK260" t="n">
        <v>0</v>
      </c>
      <c r="DL260" t="inlineStr"/>
      <c r="DM260" t="n">
        <v>0</v>
      </c>
      <c r="DN260" t="inlineStr"/>
      <c r="DO260" t="n">
        <v>0</v>
      </c>
    </row>
    <row r="261">
      <c r="A261">
        <f>ROW(Source!A519)</f>
        <v/>
      </c>
      <c r="B261" t="n">
        <v>78869116</v>
      </c>
      <c r="C261" t="n">
        <v>78870663</v>
      </c>
      <c r="D261" t="n">
        <v>29110139</v>
      </c>
      <c r="E261" t="n">
        <v>1</v>
      </c>
      <c r="F261" t="n">
        <v>1</v>
      </c>
      <c r="G261" t="n">
        <v>1</v>
      </c>
      <c r="H261" t="n">
        <v>3</v>
      </c>
      <c r="I261" t="inlineStr">
        <is>
          <t>101-1703</t>
        </is>
      </c>
      <c r="J261" t="inlineStr">
        <is>
          <t>ТССЦ Московской обл., 101-1703, приказ Минстроя России №675/пр от 28.02.2017 № 254/пр</t>
        </is>
      </c>
      <c r="K261" t="inlineStr">
        <is>
          <t>Прокладки резиновые (пластина техническая прессованная)</t>
        </is>
      </c>
      <c r="L261" t="n">
        <v>1346</v>
      </c>
      <c r="N261" t="n">
        <v>1009</v>
      </c>
      <c r="O261" t="inlineStr">
        <is>
          <t>кг</t>
        </is>
      </c>
      <c r="P261" t="inlineStr">
        <is>
          <t>кг</t>
        </is>
      </c>
      <c r="Q261" t="n">
        <v>1</v>
      </c>
      <c r="W261" t="n">
        <v>0</v>
      </c>
      <c r="X261" t="n">
        <v>-1947909329</v>
      </c>
      <c r="Y261">
        <f>AT261</f>
        <v/>
      </c>
      <c r="AA261" t="n">
        <v>341.04</v>
      </c>
      <c r="AB261" t="n">
        <v>0</v>
      </c>
      <c r="AC261" t="n">
        <v>0</v>
      </c>
      <c r="AD261" t="n">
        <v>0</v>
      </c>
      <c r="AE261" t="n">
        <v>23.09</v>
      </c>
      <c r="AF261" t="n">
        <v>0</v>
      </c>
      <c r="AG261" t="n">
        <v>0</v>
      </c>
      <c r="AH261" t="n">
        <v>0</v>
      </c>
      <c r="AI261" t="n">
        <v>14.77</v>
      </c>
      <c r="AJ261" t="n">
        <v>1</v>
      </c>
      <c r="AK261" t="n">
        <v>1</v>
      </c>
      <c r="AL261" t="n">
        <v>1</v>
      </c>
      <c r="AM261" t="n">
        <v>2</v>
      </c>
      <c r="AN261" t="n">
        <v>0</v>
      </c>
      <c r="AO261" t="n">
        <v>1</v>
      </c>
      <c r="AP261" t="n">
        <v>1</v>
      </c>
      <c r="AQ261" t="n">
        <v>0</v>
      </c>
      <c r="AR261" t="n">
        <v>0</v>
      </c>
      <c r="AS261" t="inlineStr"/>
      <c r="AT261" t="n">
        <v>2</v>
      </c>
      <c r="AU261" t="inlineStr"/>
      <c r="AV261" t="n">
        <v>0</v>
      </c>
      <c r="AW261" t="n">
        <v>2</v>
      </c>
      <c r="AX261" t="n">
        <v>78870671</v>
      </c>
      <c r="AY261" t="n">
        <v>1</v>
      </c>
      <c r="AZ261" t="n">
        <v>0</v>
      </c>
      <c r="BA261" t="n">
        <v>240</v>
      </c>
      <c r="BB261" t="n">
        <v>0</v>
      </c>
      <c r="BC261" t="n">
        <v>0</v>
      </c>
      <c r="BD261" t="n">
        <v>0</v>
      </c>
      <c r="BE261" t="n">
        <v>0</v>
      </c>
      <c r="BF261" t="n">
        <v>0</v>
      </c>
      <c r="BG261" t="n">
        <v>0</v>
      </c>
      <c r="BH261" t="n">
        <v>0</v>
      </c>
      <c r="BI261" t="n">
        <v>0</v>
      </c>
      <c r="BJ261" t="n">
        <v>0</v>
      </c>
      <c r="BK261" t="n">
        <v>0</v>
      </c>
      <c r="BL261" t="n">
        <v>0</v>
      </c>
      <c r="BM261" t="n">
        <v>0</v>
      </c>
      <c r="BN261" t="n">
        <v>0</v>
      </c>
      <c r="BO261" t="n">
        <v>0</v>
      </c>
      <c r="BP261" t="n">
        <v>0</v>
      </c>
      <c r="BQ261" t="n">
        <v>0</v>
      </c>
      <c r="BR261" t="n">
        <v>0</v>
      </c>
      <c r="BS261" t="n">
        <v>0</v>
      </c>
      <c r="BT261" t="n">
        <v>0</v>
      </c>
      <c r="BU261" t="n">
        <v>0</v>
      </c>
      <c r="BV261" t="n">
        <v>0</v>
      </c>
      <c r="BW261" t="n">
        <v>0</v>
      </c>
      <c r="CV261" t="n">
        <v>0</v>
      </c>
      <c r="CW261" t="n">
        <v>0</v>
      </c>
      <c r="CX261">
        <f>ROUND(Y261*Source!I519,7)</f>
        <v/>
      </c>
      <c r="CY261">
        <f>AA261</f>
        <v/>
      </c>
      <c r="CZ261">
        <f>AE261</f>
        <v/>
      </c>
      <c r="DA261">
        <f>AI261</f>
        <v/>
      </c>
      <c r="DB261">
        <f>ROUND(ROUND(AT261*CZ261,2),2)</f>
        <v/>
      </c>
      <c r="DC261">
        <f>ROUND(ROUND(AT261*AG261,2),2)</f>
        <v/>
      </c>
      <c r="DD261" t="inlineStr"/>
      <c r="DE261" t="inlineStr"/>
      <c r="DF261">
        <f>ROUND(ROUND(AE261*AI261,0)*CX261,0)</f>
        <v/>
      </c>
      <c r="DG261">
        <f>ROUND(ROUND(AF261,0)*CX261,0)</f>
        <v/>
      </c>
      <c r="DH261">
        <f>ROUND(ROUND(AG261,0)*CX261,0)</f>
        <v/>
      </c>
      <c r="DI261">
        <f>ROUND(ROUND(AH261,0)*CX261,0)</f>
        <v/>
      </c>
      <c r="DJ261">
        <f>DF261</f>
        <v/>
      </c>
      <c r="DK261" t="n">
        <v>0</v>
      </c>
      <c r="DL261" t="inlineStr"/>
      <c r="DM261" t="n">
        <v>0</v>
      </c>
      <c r="DN261" t="inlineStr"/>
      <c r="DO261" t="n">
        <v>0</v>
      </c>
    </row>
    <row r="262">
      <c r="A262">
        <f>ROW(Source!A519)</f>
        <v/>
      </c>
      <c r="B262" t="n">
        <v>78869116</v>
      </c>
      <c r="C262" t="n">
        <v>78870663</v>
      </c>
      <c r="D262" t="n">
        <v>29114240</v>
      </c>
      <c r="E262" t="n">
        <v>1</v>
      </c>
      <c r="F262" t="n">
        <v>1</v>
      </c>
      <c r="G262" t="n">
        <v>1</v>
      </c>
      <c r="H262" t="n">
        <v>3</v>
      </c>
      <c r="I262" t="inlineStr">
        <is>
          <t>101-2576</t>
        </is>
      </c>
      <c r="J262" t="inlineStr">
        <is>
          <t>ТССЦ Московской обл., 101-2576, приказ Минстроя России №675/пр от 28.02.2017 № 254/пр</t>
        </is>
      </c>
      <c r="K262" t="inlineStr">
        <is>
          <t>Болты с гайками и шайбами для санитарно-технических работ диаметром 16 мм</t>
        </is>
      </c>
      <c r="L262" t="n">
        <v>1348</v>
      </c>
      <c r="N262" t="n">
        <v>1009</v>
      </c>
      <c r="O262" t="inlineStr">
        <is>
          <t>т</t>
        </is>
      </c>
      <c r="P262" t="inlineStr">
        <is>
          <t>т</t>
        </is>
      </c>
      <c r="Q262" t="n">
        <v>1000</v>
      </c>
      <c r="W262" t="n">
        <v>0</v>
      </c>
      <c r="X262" t="n">
        <v>-1701539228</v>
      </c>
      <c r="Y262">
        <f>AT262</f>
        <v/>
      </c>
      <c r="AA262" t="n">
        <v>145037.4</v>
      </c>
      <c r="AB262" t="n">
        <v>0</v>
      </c>
      <c r="AC262" t="n">
        <v>0</v>
      </c>
      <c r="AD262" t="n">
        <v>0</v>
      </c>
      <c r="AE262" t="n">
        <v>14830</v>
      </c>
      <c r="AF262" t="n">
        <v>0</v>
      </c>
      <c r="AG262" t="n">
        <v>0</v>
      </c>
      <c r="AH262" t="n">
        <v>0</v>
      </c>
      <c r="AI262" t="n">
        <v>9.779999999999999</v>
      </c>
      <c r="AJ262" t="n">
        <v>1</v>
      </c>
      <c r="AK262" t="n">
        <v>1</v>
      </c>
      <c r="AL262" t="n">
        <v>1</v>
      </c>
      <c r="AM262" t="n">
        <v>2</v>
      </c>
      <c r="AN262" t="n">
        <v>0</v>
      </c>
      <c r="AO262" t="n">
        <v>1</v>
      </c>
      <c r="AP262" t="n">
        <v>1</v>
      </c>
      <c r="AQ262" t="n">
        <v>0</v>
      </c>
      <c r="AR262" t="n">
        <v>0</v>
      </c>
      <c r="AS262" t="inlineStr"/>
      <c r="AT262" t="n">
        <v>0.005</v>
      </c>
      <c r="AU262" t="inlineStr"/>
      <c r="AV262" t="n">
        <v>0</v>
      </c>
      <c r="AW262" t="n">
        <v>2</v>
      </c>
      <c r="AX262" t="n">
        <v>78870672</v>
      </c>
      <c r="AY262" t="n">
        <v>1</v>
      </c>
      <c r="AZ262" t="n">
        <v>0</v>
      </c>
      <c r="BA262" t="n">
        <v>241</v>
      </c>
      <c r="BB262" t="n">
        <v>0</v>
      </c>
      <c r="BC262" t="n">
        <v>0</v>
      </c>
      <c r="BD262" t="n">
        <v>0</v>
      </c>
      <c r="BE262" t="n">
        <v>0</v>
      </c>
      <c r="BF262" t="n">
        <v>0</v>
      </c>
      <c r="BG262" t="n">
        <v>0</v>
      </c>
      <c r="BH262" t="n">
        <v>0</v>
      </c>
      <c r="BI262" t="n">
        <v>0</v>
      </c>
      <c r="BJ262" t="n">
        <v>0</v>
      </c>
      <c r="BK262" t="n">
        <v>0</v>
      </c>
      <c r="BL262" t="n">
        <v>0</v>
      </c>
      <c r="BM262" t="n">
        <v>0</v>
      </c>
      <c r="BN262" t="n">
        <v>0</v>
      </c>
      <c r="BO262" t="n">
        <v>0</v>
      </c>
      <c r="BP262" t="n">
        <v>0</v>
      </c>
      <c r="BQ262" t="n">
        <v>0</v>
      </c>
      <c r="BR262" t="n">
        <v>0</v>
      </c>
      <c r="BS262" t="n">
        <v>0</v>
      </c>
      <c r="BT262" t="n">
        <v>0</v>
      </c>
      <c r="BU262" t="n">
        <v>0</v>
      </c>
      <c r="BV262" t="n">
        <v>0</v>
      </c>
      <c r="BW262" t="n">
        <v>0</v>
      </c>
      <c r="CV262" t="n">
        <v>0</v>
      </c>
      <c r="CW262" t="n">
        <v>0</v>
      </c>
      <c r="CX262">
        <f>ROUND(Y262*Source!I519,7)</f>
        <v/>
      </c>
      <c r="CY262">
        <f>AA262</f>
        <v/>
      </c>
      <c r="CZ262">
        <f>AE262</f>
        <v/>
      </c>
      <c r="DA262">
        <f>AI262</f>
        <v/>
      </c>
      <c r="DB262">
        <f>ROUND(ROUND(AT262*CZ262,2),2)</f>
        <v/>
      </c>
      <c r="DC262">
        <f>ROUND(ROUND(AT262*AG262,2),2)</f>
        <v/>
      </c>
      <c r="DD262" t="inlineStr"/>
      <c r="DE262" t="inlineStr"/>
      <c r="DF262">
        <f>ROUND(ROUND(AE262*AI262,0)*CX262,0)</f>
        <v/>
      </c>
      <c r="DG262">
        <f>ROUND(ROUND(AF262,0)*CX262,0)</f>
        <v/>
      </c>
      <c r="DH262">
        <f>ROUND(ROUND(AG262,0)*CX262,0)</f>
        <v/>
      </c>
      <c r="DI262">
        <f>ROUND(ROUND(AH262,0)*CX262,0)</f>
        <v/>
      </c>
      <c r="DJ262">
        <f>DF262</f>
        <v/>
      </c>
      <c r="DK262" t="n">
        <v>0</v>
      </c>
      <c r="DL262" t="inlineStr"/>
      <c r="DM262" t="n">
        <v>0</v>
      </c>
      <c r="DN262" t="inlineStr"/>
      <c r="DO262" t="n">
        <v>0</v>
      </c>
    </row>
    <row r="263">
      <c r="A263">
        <f>ROW(Source!A519)</f>
        <v/>
      </c>
      <c r="B263" t="n">
        <v>78869116</v>
      </c>
      <c r="C263" t="n">
        <v>78870663</v>
      </c>
      <c r="D263" t="n">
        <v>29150040</v>
      </c>
      <c r="E263" t="n">
        <v>1</v>
      </c>
      <c r="F263" t="n">
        <v>1</v>
      </c>
      <c r="G263" t="n">
        <v>1</v>
      </c>
      <c r="H263" t="n">
        <v>3</v>
      </c>
      <c r="I263" t="inlineStr">
        <is>
          <t>411-0001</t>
        </is>
      </c>
      <c r="J263" t="inlineStr">
        <is>
          <t>ТССЦ Московской обл., 411-0001, приказ Минстроя России №675/пр от 28.02.2017 № 257/пр</t>
        </is>
      </c>
      <c r="K263" t="inlineStr">
        <is>
          <t>Вода</t>
        </is>
      </c>
      <c r="L263" t="n">
        <v>1339</v>
      </c>
      <c r="N263" t="n">
        <v>1007</v>
      </c>
      <c r="O263" t="inlineStr">
        <is>
          <t>м3</t>
        </is>
      </c>
      <c r="P263" t="inlineStr">
        <is>
          <t>м3</t>
        </is>
      </c>
      <c r="Q263" t="n">
        <v>1</v>
      </c>
      <c r="W263" t="n">
        <v>0</v>
      </c>
      <c r="X263" t="n">
        <v>619799737</v>
      </c>
      <c r="Y263">
        <f>AT263</f>
        <v/>
      </c>
      <c r="AA263" t="n">
        <v>31.28</v>
      </c>
      <c r="AB263" t="n">
        <v>0</v>
      </c>
      <c r="AC263" t="n">
        <v>0</v>
      </c>
      <c r="AD263" t="n">
        <v>0</v>
      </c>
      <c r="AE263" t="n">
        <v>2.44</v>
      </c>
      <c r="AF263" t="n">
        <v>0</v>
      </c>
      <c r="AG263" t="n">
        <v>0</v>
      </c>
      <c r="AH263" t="n">
        <v>0</v>
      </c>
      <c r="AI263" t="n">
        <v>12.82</v>
      </c>
      <c r="AJ263" t="n">
        <v>1</v>
      </c>
      <c r="AK263" t="n">
        <v>1</v>
      </c>
      <c r="AL263" t="n">
        <v>1</v>
      </c>
      <c r="AM263" t="n">
        <v>2</v>
      </c>
      <c r="AN263" t="n">
        <v>0</v>
      </c>
      <c r="AO263" t="n">
        <v>1</v>
      </c>
      <c r="AP263" t="n">
        <v>1</v>
      </c>
      <c r="AQ263" t="n">
        <v>0</v>
      </c>
      <c r="AR263" t="n">
        <v>0</v>
      </c>
      <c r="AS263" t="inlineStr"/>
      <c r="AT263" t="n">
        <v>7.8</v>
      </c>
      <c r="AU263" t="inlineStr"/>
      <c r="AV263" t="n">
        <v>0</v>
      </c>
      <c r="AW263" t="n">
        <v>2</v>
      </c>
      <c r="AX263" t="n">
        <v>78870673</v>
      </c>
      <c r="AY263" t="n">
        <v>1</v>
      </c>
      <c r="AZ263" t="n">
        <v>0</v>
      </c>
      <c r="BA263" t="n">
        <v>242</v>
      </c>
      <c r="BB263" t="n">
        <v>0</v>
      </c>
      <c r="BC263" t="n">
        <v>0</v>
      </c>
      <c r="BD263" t="n">
        <v>0</v>
      </c>
      <c r="BE263" t="n">
        <v>0</v>
      </c>
      <c r="BF263" t="n">
        <v>0</v>
      </c>
      <c r="BG263" t="n">
        <v>0</v>
      </c>
      <c r="BH263" t="n">
        <v>0</v>
      </c>
      <c r="BI263" t="n">
        <v>0</v>
      </c>
      <c r="BJ263" t="n">
        <v>0</v>
      </c>
      <c r="BK263" t="n">
        <v>0</v>
      </c>
      <c r="BL263" t="n">
        <v>0</v>
      </c>
      <c r="BM263" t="n">
        <v>0</v>
      </c>
      <c r="BN263" t="n">
        <v>0</v>
      </c>
      <c r="BO263" t="n">
        <v>0</v>
      </c>
      <c r="BP263" t="n">
        <v>0</v>
      </c>
      <c r="BQ263" t="n">
        <v>0</v>
      </c>
      <c r="BR263" t="n">
        <v>0</v>
      </c>
      <c r="BS263" t="n">
        <v>0</v>
      </c>
      <c r="BT263" t="n">
        <v>0</v>
      </c>
      <c r="BU263" t="n">
        <v>0</v>
      </c>
      <c r="BV263" t="n">
        <v>0</v>
      </c>
      <c r="BW263" t="n">
        <v>0</v>
      </c>
      <c r="CV263" t="n">
        <v>0</v>
      </c>
      <c r="CW263" t="n">
        <v>0</v>
      </c>
      <c r="CX263">
        <f>ROUND(Y263*Source!I519,7)</f>
        <v/>
      </c>
      <c r="CY263">
        <f>AA263</f>
        <v/>
      </c>
      <c r="CZ263">
        <f>AE263</f>
        <v/>
      </c>
      <c r="DA263">
        <f>AI263</f>
        <v/>
      </c>
      <c r="DB263">
        <f>ROUND(ROUND(AT263*CZ263,2),2)</f>
        <v/>
      </c>
      <c r="DC263">
        <f>ROUND(ROUND(AT263*AG263,2),2)</f>
        <v/>
      </c>
      <c r="DD263" t="inlineStr"/>
      <c r="DE263" t="inlineStr"/>
      <c r="DF263">
        <f>ROUND(ROUND(AE263*AI263,0)*CX263,0)</f>
        <v/>
      </c>
      <c r="DG263">
        <f>ROUND(ROUND(AF263,0)*CX263,0)</f>
        <v/>
      </c>
      <c r="DH263">
        <f>ROUND(ROUND(AG263,0)*CX263,0)</f>
        <v/>
      </c>
      <c r="DI263">
        <f>ROUND(ROUND(AH263,0)*CX263,0)</f>
        <v/>
      </c>
      <c r="DJ263">
        <f>DF263</f>
        <v/>
      </c>
      <c r="DK263" t="n">
        <v>0</v>
      </c>
      <c r="DL263" t="inlineStr"/>
      <c r="DM263" t="n">
        <v>0</v>
      </c>
      <c r="DN263" t="inlineStr"/>
      <c r="DO263" t="n">
        <v>0</v>
      </c>
    </row>
    <row r="264">
      <c r="A264">
        <f>ROW(Source!A558)</f>
        <v/>
      </c>
      <c r="B264" t="n">
        <v>78869116</v>
      </c>
      <c r="C264" t="n">
        <v>78870737</v>
      </c>
      <c r="D264" t="n">
        <v>18408291</v>
      </c>
      <c r="E264" t="n">
        <v>1</v>
      </c>
      <c r="F264" t="n">
        <v>1</v>
      </c>
      <c r="G264" t="n">
        <v>1</v>
      </c>
      <c r="H264" t="n">
        <v>1</v>
      </c>
      <c r="I264" t="inlineStr">
        <is>
          <t>1-1025-90</t>
        </is>
      </c>
      <c r="J264" t="inlineStr"/>
      <c r="K264" t="inlineStr">
        <is>
          <t>Рабочий строитель среднего разряда 2,5</t>
        </is>
      </c>
      <c r="L264" t="n">
        <v>1369</v>
      </c>
      <c r="N264" t="n">
        <v>1013</v>
      </c>
      <c r="O264" t="inlineStr">
        <is>
          <t>чел.-ч</t>
        </is>
      </c>
      <c r="P264" t="inlineStr">
        <is>
          <t>чел.-ч</t>
        </is>
      </c>
      <c r="Q264" t="n">
        <v>1</v>
      </c>
      <c r="W264" t="n">
        <v>0</v>
      </c>
      <c r="X264" t="n">
        <v>1933892413</v>
      </c>
      <c r="Y264">
        <f>AT264</f>
        <v/>
      </c>
      <c r="AA264" t="n">
        <v>0</v>
      </c>
      <c r="AB264" t="n">
        <v>0</v>
      </c>
      <c r="AC264" t="n">
        <v>0</v>
      </c>
      <c r="AD264" t="n">
        <v>8.17</v>
      </c>
      <c r="AE264" t="n">
        <v>0</v>
      </c>
      <c r="AF264" t="n">
        <v>0</v>
      </c>
      <c r="AG264" t="n">
        <v>0</v>
      </c>
      <c r="AH264" t="n">
        <v>8.17</v>
      </c>
      <c r="AI264" t="n">
        <v>1</v>
      </c>
      <c r="AJ264" t="n">
        <v>1</v>
      </c>
      <c r="AK264" t="n">
        <v>1</v>
      </c>
      <c r="AL264" t="n">
        <v>1</v>
      </c>
      <c r="AM264" t="n">
        <v>-2</v>
      </c>
      <c r="AN264" t="n">
        <v>0</v>
      </c>
      <c r="AO264" t="n">
        <v>1</v>
      </c>
      <c r="AP264" t="n">
        <v>1</v>
      </c>
      <c r="AQ264" t="n">
        <v>0</v>
      </c>
      <c r="AR264" t="n">
        <v>0</v>
      </c>
      <c r="AS264" t="inlineStr"/>
      <c r="AT264" t="n">
        <v>32.2</v>
      </c>
      <c r="AU264" t="inlineStr"/>
      <c r="AV264" t="n">
        <v>1</v>
      </c>
      <c r="AW264" t="n">
        <v>2</v>
      </c>
      <c r="AX264" t="n">
        <v>78870743</v>
      </c>
      <c r="AY264" t="n">
        <v>1</v>
      </c>
      <c r="AZ264" t="n">
        <v>0</v>
      </c>
      <c r="BA264" t="n">
        <v>243</v>
      </c>
      <c r="BB264" t="n">
        <v>0</v>
      </c>
      <c r="BC264" t="n">
        <v>0</v>
      </c>
      <c r="BD264" t="n">
        <v>0</v>
      </c>
      <c r="BE264" t="n">
        <v>0</v>
      </c>
      <c r="BF264" t="n">
        <v>0</v>
      </c>
      <c r="BG264" t="n">
        <v>0</v>
      </c>
      <c r="BH264" t="n">
        <v>0</v>
      </c>
      <c r="BI264" t="n">
        <v>0</v>
      </c>
      <c r="BJ264" t="n">
        <v>0</v>
      </c>
      <c r="BK264" t="n">
        <v>0</v>
      </c>
      <c r="BL264" t="n">
        <v>0</v>
      </c>
      <c r="BM264" t="n">
        <v>0</v>
      </c>
      <c r="BN264" t="n">
        <v>0</v>
      </c>
      <c r="BO264" t="n">
        <v>0</v>
      </c>
      <c r="BP264" t="n">
        <v>0</v>
      </c>
      <c r="BQ264" t="n">
        <v>0</v>
      </c>
      <c r="BR264" t="n">
        <v>0</v>
      </c>
      <c r="BS264" t="n">
        <v>0</v>
      </c>
      <c r="BT264" t="n">
        <v>0</v>
      </c>
      <c r="BU264" t="n">
        <v>0</v>
      </c>
      <c r="BV264" t="n">
        <v>0</v>
      </c>
      <c r="BW264" t="n">
        <v>0</v>
      </c>
      <c r="CU264">
        <f>ROUND(AT264*Source!I558*AH264*AL264,0)</f>
        <v/>
      </c>
      <c r="CV264">
        <f>ROUND(Y264*Source!I558,7)</f>
        <v/>
      </c>
      <c r="CW264" t="n">
        <v>0</v>
      </c>
      <c r="CX264">
        <f>ROUND(Y264*Source!I558,7)</f>
        <v/>
      </c>
      <c r="CY264">
        <f>AD264</f>
        <v/>
      </c>
      <c r="CZ264">
        <f>AH264</f>
        <v/>
      </c>
      <c r="DA264">
        <f>AL264</f>
        <v/>
      </c>
      <c r="DB264">
        <f>ROUND(ROUND(AT264*CZ264,2),2)</f>
        <v/>
      </c>
      <c r="DC264">
        <f>ROUND(ROUND(AT264*AG264,2),2)</f>
        <v/>
      </c>
      <c r="DD264" t="inlineStr"/>
      <c r="DE264" t="inlineStr"/>
      <c r="DF264">
        <f>ROUND(ROUND(AE264,0)*CX264,0)</f>
        <v/>
      </c>
      <c r="DG264">
        <f>ROUND(ROUND(AF264,0)*CX264,0)</f>
        <v/>
      </c>
      <c r="DH264">
        <f>ROUND(ROUND(AG264,0)*CX264,0)</f>
        <v/>
      </c>
      <c r="DI264">
        <f>ROUND(ROUND(AH264,0)*CX264,0)</f>
        <v/>
      </c>
      <c r="DJ264">
        <f>DI264</f>
        <v/>
      </c>
      <c r="DK264" t="n">
        <v>0</v>
      </c>
      <c r="DL264" t="inlineStr"/>
      <c r="DM264" t="n">
        <v>0</v>
      </c>
      <c r="DN264" t="inlineStr"/>
      <c r="DO264" t="n">
        <v>0</v>
      </c>
    </row>
    <row r="265">
      <c r="A265">
        <f>ROW(Source!A558)</f>
        <v/>
      </c>
      <c r="B265" t="n">
        <v>78869116</v>
      </c>
      <c r="C265" t="n">
        <v>78870737</v>
      </c>
      <c r="D265" t="n">
        <v>29174913</v>
      </c>
      <c r="E265" t="n">
        <v>1</v>
      </c>
      <c r="F265" t="n">
        <v>1</v>
      </c>
      <c r="G265" t="n">
        <v>1</v>
      </c>
      <c r="H265" t="n">
        <v>2</v>
      </c>
      <c r="I265" t="inlineStr">
        <is>
          <t>400001</t>
        </is>
      </c>
      <c r="J265" t="inlineStr">
        <is>
          <t>ТСЭМ Московской обл., 400001, приказ Минстроя России №675/пр от 28.02.2017 № 264/пр</t>
        </is>
      </c>
      <c r="K265" t="inlineStr">
        <is>
          <t>Автомобили бортовые, грузоподъемность до 5 т</t>
        </is>
      </c>
      <c r="L265" t="n">
        <v>1368</v>
      </c>
      <c r="N265" t="n">
        <v>1011</v>
      </c>
      <c r="O265" t="inlineStr">
        <is>
          <t>маш.-ч</t>
        </is>
      </c>
      <c r="P265" t="inlineStr">
        <is>
          <t>маш.-ч</t>
        </is>
      </c>
      <c r="Q265" t="n">
        <v>1</v>
      </c>
      <c r="W265" t="n">
        <v>0</v>
      </c>
      <c r="X265" t="n">
        <v>1230759911</v>
      </c>
      <c r="Y265">
        <f>AT265</f>
        <v/>
      </c>
      <c r="AA265" t="n">
        <v>0</v>
      </c>
      <c r="AB265" t="n">
        <v>2177.51</v>
      </c>
      <c r="AC265" t="n">
        <v>606.1</v>
      </c>
      <c r="AD265" t="n">
        <v>0</v>
      </c>
      <c r="AE265" t="n">
        <v>0</v>
      </c>
      <c r="AF265" t="n">
        <v>87.17</v>
      </c>
      <c r="AG265" t="n">
        <v>11.6</v>
      </c>
      <c r="AH265" t="n">
        <v>0</v>
      </c>
      <c r="AI265" t="n">
        <v>1</v>
      </c>
      <c r="AJ265" t="n">
        <v>24.98</v>
      </c>
      <c r="AK265" t="n">
        <v>52.25</v>
      </c>
      <c r="AL265" t="n">
        <v>1</v>
      </c>
      <c r="AM265" t="n">
        <v>2</v>
      </c>
      <c r="AN265" t="n">
        <v>0</v>
      </c>
      <c r="AO265" t="n">
        <v>1</v>
      </c>
      <c r="AP265" t="n">
        <v>1</v>
      </c>
      <c r="AQ265" t="n">
        <v>0</v>
      </c>
      <c r="AR265" t="n">
        <v>0</v>
      </c>
      <c r="AS265" t="inlineStr"/>
      <c r="AT265" t="n">
        <v>0.01</v>
      </c>
      <c r="AU265" t="inlineStr"/>
      <c r="AV265" t="n">
        <v>0</v>
      </c>
      <c r="AW265" t="n">
        <v>2</v>
      </c>
      <c r="AX265" t="n">
        <v>78870744</v>
      </c>
      <c r="AY265" t="n">
        <v>1</v>
      </c>
      <c r="AZ265" t="n">
        <v>0</v>
      </c>
      <c r="BA265" t="n">
        <v>244</v>
      </c>
      <c r="BB265" t="n">
        <v>0</v>
      </c>
      <c r="BC265" t="n">
        <v>0</v>
      </c>
      <c r="BD265" t="n">
        <v>0</v>
      </c>
      <c r="BE265" t="n">
        <v>0</v>
      </c>
      <c r="BF265" t="n">
        <v>0</v>
      </c>
      <c r="BG265" t="n">
        <v>0</v>
      </c>
      <c r="BH265" t="n">
        <v>0</v>
      </c>
      <c r="BI265" t="n">
        <v>0</v>
      </c>
      <c r="BJ265" t="n">
        <v>0</v>
      </c>
      <c r="BK265" t="n">
        <v>0</v>
      </c>
      <c r="BL265" t="n">
        <v>0</v>
      </c>
      <c r="BM265" t="n">
        <v>0</v>
      </c>
      <c r="BN265" t="n">
        <v>0</v>
      </c>
      <c r="BO265" t="n">
        <v>0</v>
      </c>
      <c r="BP265" t="n">
        <v>0</v>
      </c>
      <c r="BQ265" t="n">
        <v>0</v>
      </c>
      <c r="BR265" t="n">
        <v>0</v>
      </c>
      <c r="BS265" t="n">
        <v>0</v>
      </c>
      <c r="BT265" t="n">
        <v>0</v>
      </c>
      <c r="BU265" t="n">
        <v>0</v>
      </c>
      <c r="BV265" t="n">
        <v>0</v>
      </c>
      <c r="BW265" t="n">
        <v>0</v>
      </c>
      <c r="CV265" t="n">
        <v>0</v>
      </c>
      <c r="CW265">
        <f>ROUND(Y265*Source!I558*DO265,7)</f>
        <v/>
      </c>
      <c r="CX265">
        <f>ROUND(Y265*Source!I558,7)</f>
        <v/>
      </c>
      <c r="CY265">
        <f>AB265</f>
        <v/>
      </c>
      <c r="CZ265">
        <f>AF265</f>
        <v/>
      </c>
      <c r="DA265">
        <f>AJ265</f>
        <v/>
      </c>
      <c r="DB265">
        <f>ROUND(ROUND(AT265*CZ265,2),2)</f>
        <v/>
      </c>
      <c r="DC265">
        <f>ROUND(ROUND(AT265*AG265,2),2)</f>
        <v/>
      </c>
      <c r="DD265" t="inlineStr"/>
      <c r="DE265" t="inlineStr"/>
      <c r="DF265">
        <f>ROUND(ROUND(AE265,0)*CX265,0)</f>
        <v/>
      </c>
      <c r="DG265">
        <f>ROUND(ROUND(AF265*AJ265,0)*CX265,0)</f>
        <v/>
      </c>
      <c r="DH265">
        <f>ROUND(ROUND(AG265*AK265,0)*CX265,0)</f>
        <v/>
      </c>
      <c r="DI265">
        <f>ROUND(ROUND(AH265,0)*CX265,0)</f>
        <v/>
      </c>
      <c r="DJ265">
        <f>DG265</f>
        <v/>
      </c>
      <c r="DK265" t="n">
        <v>0</v>
      </c>
      <c r="DL265" t="inlineStr"/>
      <c r="DM265" t="n">
        <v>0</v>
      </c>
      <c r="DN265" t="inlineStr"/>
      <c r="DO265" t="n">
        <v>0</v>
      </c>
    </row>
    <row r="266">
      <c r="A266">
        <f>ROW(Source!A558)</f>
        <v/>
      </c>
      <c r="B266" t="n">
        <v>78869116</v>
      </c>
      <c r="C266" t="n">
        <v>78870737</v>
      </c>
      <c r="D266" t="n">
        <v>29110139</v>
      </c>
      <c r="E266" t="n">
        <v>1</v>
      </c>
      <c r="F266" t="n">
        <v>1</v>
      </c>
      <c r="G266" t="n">
        <v>1</v>
      </c>
      <c r="H266" t="n">
        <v>3</v>
      </c>
      <c r="I266" t="inlineStr">
        <is>
          <t>101-1703</t>
        </is>
      </c>
      <c r="J266" t="inlineStr">
        <is>
          <t>ТССЦ Московской обл., 101-1703, приказ Минстроя России №675/пр от 28.02.2017 № 254/пр</t>
        </is>
      </c>
      <c r="K266" t="inlineStr">
        <is>
          <t>Прокладки резиновые (пластина техническая прессованная)</t>
        </is>
      </c>
      <c r="L266" t="n">
        <v>1346</v>
      </c>
      <c r="N266" t="n">
        <v>1009</v>
      </c>
      <c r="O266" t="inlineStr">
        <is>
          <t>кг</t>
        </is>
      </c>
      <c r="P266" t="inlineStr">
        <is>
          <t>кг</t>
        </is>
      </c>
      <c r="Q266" t="n">
        <v>1</v>
      </c>
      <c r="W266" t="n">
        <v>0</v>
      </c>
      <c r="X266" t="n">
        <v>-1947909329</v>
      </c>
      <c r="Y266">
        <f>AT266</f>
        <v/>
      </c>
      <c r="AA266" t="n">
        <v>341.04</v>
      </c>
      <c r="AB266" t="n">
        <v>0</v>
      </c>
      <c r="AC266" t="n">
        <v>0</v>
      </c>
      <c r="AD266" t="n">
        <v>0</v>
      </c>
      <c r="AE266" t="n">
        <v>23.09</v>
      </c>
      <c r="AF266" t="n">
        <v>0</v>
      </c>
      <c r="AG266" t="n">
        <v>0</v>
      </c>
      <c r="AH266" t="n">
        <v>0</v>
      </c>
      <c r="AI266" t="n">
        <v>14.77</v>
      </c>
      <c r="AJ266" t="n">
        <v>1</v>
      </c>
      <c r="AK266" t="n">
        <v>1</v>
      </c>
      <c r="AL266" t="n">
        <v>1</v>
      </c>
      <c r="AM266" t="n">
        <v>2</v>
      </c>
      <c r="AN266" t="n">
        <v>0</v>
      </c>
      <c r="AO266" t="n">
        <v>1</v>
      </c>
      <c r="AP266" t="n">
        <v>1</v>
      </c>
      <c r="AQ266" t="n">
        <v>0</v>
      </c>
      <c r="AR266" t="n">
        <v>0</v>
      </c>
      <c r="AS266" t="inlineStr"/>
      <c r="AT266" t="n">
        <v>2</v>
      </c>
      <c r="AU266" t="inlineStr"/>
      <c r="AV266" t="n">
        <v>0</v>
      </c>
      <c r="AW266" t="n">
        <v>2</v>
      </c>
      <c r="AX266" t="n">
        <v>78870745</v>
      </c>
      <c r="AY266" t="n">
        <v>1</v>
      </c>
      <c r="AZ266" t="n">
        <v>0</v>
      </c>
      <c r="BA266" t="n">
        <v>245</v>
      </c>
      <c r="BB266" t="n">
        <v>0</v>
      </c>
      <c r="BC266" t="n">
        <v>0</v>
      </c>
      <c r="BD266" t="n">
        <v>0</v>
      </c>
      <c r="BE266" t="n">
        <v>0</v>
      </c>
      <c r="BF266" t="n">
        <v>0</v>
      </c>
      <c r="BG266" t="n">
        <v>0</v>
      </c>
      <c r="BH266" t="n">
        <v>0</v>
      </c>
      <c r="BI266" t="n">
        <v>0</v>
      </c>
      <c r="BJ266" t="n">
        <v>0</v>
      </c>
      <c r="BK266" t="n">
        <v>0</v>
      </c>
      <c r="BL266" t="n">
        <v>0</v>
      </c>
      <c r="BM266" t="n">
        <v>0</v>
      </c>
      <c r="BN266" t="n">
        <v>0</v>
      </c>
      <c r="BO266" t="n">
        <v>0</v>
      </c>
      <c r="BP266" t="n">
        <v>0</v>
      </c>
      <c r="BQ266" t="n">
        <v>0</v>
      </c>
      <c r="BR266" t="n">
        <v>0</v>
      </c>
      <c r="BS266" t="n">
        <v>0</v>
      </c>
      <c r="BT266" t="n">
        <v>0</v>
      </c>
      <c r="BU266" t="n">
        <v>0</v>
      </c>
      <c r="BV266" t="n">
        <v>0</v>
      </c>
      <c r="BW266" t="n">
        <v>0</v>
      </c>
      <c r="CV266" t="n">
        <v>0</v>
      </c>
      <c r="CW266" t="n">
        <v>0</v>
      </c>
      <c r="CX266">
        <f>ROUND(Y266*Source!I558,7)</f>
        <v/>
      </c>
      <c r="CY266">
        <f>AA266</f>
        <v/>
      </c>
      <c r="CZ266">
        <f>AE266</f>
        <v/>
      </c>
      <c r="DA266">
        <f>AI266</f>
        <v/>
      </c>
      <c r="DB266">
        <f>ROUND(ROUND(AT266*CZ266,2),2)</f>
        <v/>
      </c>
      <c r="DC266">
        <f>ROUND(ROUND(AT266*AG266,2),2)</f>
        <v/>
      </c>
      <c r="DD266" t="inlineStr"/>
      <c r="DE266" t="inlineStr"/>
      <c r="DF266">
        <f>ROUND(ROUND(AE266*AI266,0)*CX266,0)</f>
        <v/>
      </c>
      <c r="DG266">
        <f>ROUND(ROUND(AF266,0)*CX266,0)</f>
        <v/>
      </c>
      <c r="DH266">
        <f>ROUND(ROUND(AG266,0)*CX266,0)</f>
        <v/>
      </c>
      <c r="DI266">
        <f>ROUND(ROUND(AH266,0)*CX266,0)</f>
        <v/>
      </c>
      <c r="DJ266">
        <f>DF266</f>
        <v/>
      </c>
      <c r="DK266" t="n">
        <v>0</v>
      </c>
      <c r="DL266" t="inlineStr"/>
      <c r="DM266" t="n">
        <v>0</v>
      </c>
      <c r="DN266" t="inlineStr"/>
      <c r="DO266" t="n">
        <v>0</v>
      </c>
    </row>
    <row r="267">
      <c r="A267">
        <f>ROW(Source!A558)</f>
        <v/>
      </c>
      <c r="B267" t="n">
        <v>78869116</v>
      </c>
      <c r="C267" t="n">
        <v>78870737</v>
      </c>
      <c r="D267" t="n">
        <v>29114240</v>
      </c>
      <c r="E267" t="n">
        <v>1</v>
      </c>
      <c r="F267" t="n">
        <v>1</v>
      </c>
      <c r="G267" t="n">
        <v>1</v>
      </c>
      <c r="H267" t="n">
        <v>3</v>
      </c>
      <c r="I267" t="inlineStr">
        <is>
          <t>101-2576</t>
        </is>
      </c>
      <c r="J267" t="inlineStr">
        <is>
          <t>ТССЦ Московской обл., 101-2576, приказ Минстроя России №675/пр от 28.02.2017 № 254/пр</t>
        </is>
      </c>
      <c r="K267" t="inlineStr">
        <is>
          <t>Болты с гайками и шайбами для санитарно-технических работ диаметром 16 мм</t>
        </is>
      </c>
      <c r="L267" t="n">
        <v>1348</v>
      </c>
      <c r="N267" t="n">
        <v>1009</v>
      </c>
      <c r="O267" t="inlineStr">
        <is>
          <t>т</t>
        </is>
      </c>
      <c r="P267" t="inlineStr">
        <is>
          <t>т</t>
        </is>
      </c>
      <c r="Q267" t="n">
        <v>1000</v>
      </c>
      <c r="W267" t="n">
        <v>0</v>
      </c>
      <c r="X267" t="n">
        <v>-1701539228</v>
      </c>
      <c r="Y267">
        <f>AT267</f>
        <v/>
      </c>
      <c r="AA267" t="n">
        <v>145037.4</v>
      </c>
      <c r="AB267" t="n">
        <v>0</v>
      </c>
      <c r="AC267" t="n">
        <v>0</v>
      </c>
      <c r="AD267" t="n">
        <v>0</v>
      </c>
      <c r="AE267" t="n">
        <v>14830</v>
      </c>
      <c r="AF267" t="n">
        <v>0</v>
      </c>
      <c r="AG267" t="n">
        <v>0</v>
      </c>
      <c r="AH267" t="n">
        <v>0</v>
      </c>
      <c r="AI267" t="n">
        <v>9.779999999999999</v>
      </c>
      <c r="AJ267" t="n">
        <v>1</v>
      </c>
      <c r="AK267" t="n">
        <v>1</v>
      </c>
      <c r="AL267" t="n">
        <v>1</v>
      </c>
      <c r="AM267" t="n">
        <v>2</v>
      </c>
      <c r="AN267" t="n">
        <v>0</v>
      </c>
      <c r="AO267" t="n">
        <v>1</v>
      </c>
      <c r="AP267" t="n">
        <v>1</v>
      </c>
      <c r="AQ267" t="n">
        <v>0</v>
      </c>
      <c r="AR267" t="n">
        <v>0</v>
      </c>
      <c r="AS267" t="inlineStr"/>
      <c r="AT267" t="n">
        <v>0.005</v>
      </c>
      <c r="AU267" t="inlineStr"/>
      <c r="AV267" t="n">
        <v>0</v>
      </c>
      <c r="AW267" t="n">
        <v>2</v>
      </c>
      <c r="AX267" t="n">
        <v>78870746</v>
      </c>
      <c r="AY267" t="n">
        <v>1</v>
      </c>
      <c r="AZ267" t="n">
        <v>0</v>
      </c>
      <c r="BA267" t="n">
        <v>246</v>
      </c>
      <c r="BB267" t="n">
        <v>0</v>
      </c>
      <c r="BC267" t="n">
        <v>0</v>
      </c>
      <c r="BD267" t="n">
        <v>0</v>
      </c>
      <c r="BE267" t="n">
        <v>0</v>
      </c>
      <c r="BF267" t="n">
        <v>0</v>
      </c>
      <c r="BG267" t="n">
        <v>0</v>
      </c>
      <c r="BH267" t="n">
        <v>0</v>
      </c>
      <c r="BI267" t="n">
        <v>0</v>
      </c>
      <c r="BJ267" t="n">
        <v>0</v>
      </c>
      <c r="BK267" t="n">
        <v>0</v>
      </c>
      <c r="BL267" t="n">
        <v>0</v>
      </c>
      <c r="BM267" t="n">
        <v>0</v>
      </c>
      <c r="BN267" t="n">
        <v>0</v>
      </c>
      <c r="BO267" t="n">
        <v>0</v>
      </c>
      <c r="BP267" t="n">
        <v>0</v>
      </c>
      <c r="BQ267" t="n">
        <v>0</v>
      </c>
      <c r="BR267" t="n">
        <v>0</v>
      </c>
      <c r="BS267" t="n">
        <v>0</v>
      </c>
      <c r="BT267" t="n">
        <v>0</v>
      </c>
      <c r="BU267" t="n">
        <v>0</v>
      </c>
      <c r="BV267" t="n">
        <v>0</v>
      </c>
      <c r="BW267" t="n">
        <v>0</v>
      </c>
      <c r="CV267" t="n">
        <v>0</v>
      </c>
      <c r="CW267" t="n">
        <v>0</v>
      </c>
      <c r="CX267">
        <f>ROUND(Y267*Source!I558,7)</f>
        <v/>
      </c>
      <c r="CY267">
        <f>AA267</f>
        <v/>
      </c>
      <c r="CZ267">
        <f>AE267</f>
        <v/>
      </c>
      <c r="DA267">
        <f>AI267</f>
        <v/>
      </c>
      <c r="DB267">
        <f>ROUND(ROUND(AT267*CZ267,2),2)</f>
        <v/>
      </c>
      <c r="DC267">
        <f>ROUND(ROUND(AT267*AG267,2),2)</f>
        <v/>
      </c>
      <c r="DD267" t="inlineStr"/>
      <c r="DE267" t="inlineStr"/>
      <c r="DF267">
        <f>ROUND(ROUND(AE267*AI267,0)*CX267,0)</f>
        <v/>
      </c>
      <c r="DG267">
        <f>ROUND(ROUND(AF267,0)*CX267,0)</f>
        <v/>
      </c>
      <c r="DH267">
        <f>ROUND(ROUND(AG267,0)*CX267,0)</f>
        <v/>
      </c>
      <c r="DI267">
        <f>ROUND(ROUND(AH267,0)*CX267,0)</f>
        <v/>
      </c>
      <c r="DJ267">
        <f>DF267</f>
        <v/>
      </c>
      <c r="DK267" t="n">
        <v>0</v>
      </c>
      <c r="DL267" t="inlineStr"/>
      <c r="DM267" t="n">
        <v>0</v>
      </c>
      <c r="DN267" t="inlineStr"/>
      <c r="DO267" t="n">
        <v>0</v>
      </c>
    </row>
    <row r="268">
      <c r="A268">
        <f>ROW(Source!A558)</f>
        <v/>
      </c>
      <c r="B268" t="n">
        <v>78869116</v>
      </c>
      <c r="C268" t="n">
        <v>78870737</v>
      </c>
      <c r="D268" t="n">
        <v>29150040</v>
      </c>
      <c r="E268" t="n">
        <v>1</v>
      </c>
      <c r="F268" t="n">
        <v>1</v>
      </c>
      <c r="G268" t="n">
        <v>1</v>
      </c>
      <c r="H268" t="n">
        <v>3</v>
      </c>
      <c r="I268" t="inlineStr">
        <is>
          <t>411-0001</t>
        </is>
      </c>
      <c r="J268" t="inlineStr">
        <is>
          <t>ТССЦ Московской обл., 411-0001, приказ Минстроя России №675/пр от 28.02.2017 № 257/пр</t>
        </is>
      </c>
      <c r="K268" t="inlineStr">
        <is>
          <t>Вода</t>
        </is>
      </c>
      <c r="L268" t="n">
        <v>1339</v>
      </c>
      <c r="N268" t="n">
        <v>1007</v>
      </c>
      <c r="O268" t="inlineStr">
        <is>
          <t>м3</t>
        </is>
      </c>
      <c r="P268" t="inlineStr">
        <is>
          <t>м3</t>
        </is>
      </c>
      <c r="Q268" t="n">
        <v>1</v>
      </c>
      <c r="W268" t="n">
        <v>0</v>
      </c>
      <c r="X268" t="n">
        <v>619799737</v>
      </c>
      <c r="Y268">
        <f>AT268</f>
        <v/>
      </c>
      <c r="AA268" t="n">
        <v>31.28</v>
      </c>
      <c r="AB268" t="n">
        <v>0</v>
      </c>
      <c r="AC268" t="n">
        <v>0</v>
      </c>
      <c r="AD268" t="n">
        <v>0</v>
      </c>
      <c r="AE268" t="n">
        <v>2.44</v>
      </c>
      <c r="AF268" t="n">
        <v>0</v>
      </c>
      <c r="AG268" t="n">
        <v>0</v>
      </c>
      <c r="AH268" t="n">
        <v>0</v>
      </c>
      <c r="AI268" t="n">
        <v>12.82</v>
      </c>
      <c r="AJ268" t="n">
        <v>1</v>
      </c>
      <c r="AK268" t="n">
        <v>1</v>
      </c>
      <c r="AL268" t="n">
        <v>1</v>
      </c>
      <c r="AM268" t="n">
        <v>2</v>
      </c>
      <c r="AN268" t="n">
        <v>0</v>
      </c>
      <c r="AO268" t="n">
        <v>1</v>
      </c>
      <c r="AP268" t="n">
        <v>1</v>
      </c>
      <c r="AQ268" t="n">
        <v>0</v>
      </c>
      <c r="AR268" t="n">
        <v>0</v>
      </c>
      <c r="AS268" t="inlineStr"/>
      <c r="AT268" t="n">
        <v>7.8</v>
      </c>
      <c r="AU268" t="inlineStr"/>
      <c r="AV268" t="n">
        <v>0</v>
      </c>
      <c r="AW268" t="n">
        <v>2</v>
      </c>
      <c r="AX268" t="n">
        <v>78870747</v>
      </c>
      <c r="AY268" t="n">
        <v>1</v>
      </c>
      <c r="AZ268" t="n">
        <v>0</v>
      </c>
      <c r="BA268" t="n">
        <v>247</v>
      </c>
      <c r="BB268" t="n">
        <v>0</v>
      </c>
      <c r="BC268" t="n">
        <v>0</v>
      </c>
      <c r="BD268" t="n">
        <v>0</v>
      </c>
      <c r="BE268" t="n">
        <v>0</v>
      </c>
      <c r="BF268" t="n">
        <v>0</v>
      </c>
      <c r="BG268" t="n">
        <v>0</v>
      </c>
      <c r="BH268" t="n">
        <v>0</v>
      </c>
      <c r="BI268" t="n">
        <v>0</v>
      </c>
      <c r="BJ268" t="n">
        <v>0</v>
      </c>
      <c r="BK268" t="n">
        <v>0</v>
      </c>
      <c r="BL268" t="n">
        <v>0</v>
      </c>
      <c r="BM268" t="n">
        <v>0</v>
      </c>
      <c r="BN268" t="n">
        <v>0</v>
      </c>
      <c r="BO268" t="n">
        <v>0</v>
      </c>
      <c r="BP268" t="n">
        <v>0</v>
      </c>
      <c r="BQ268" t="n">
        <v>0</v>
      </c>
      <c r="BR268" t="n">
        <v>0</v>
      </c>
      <c r="BS268" t="n">
        <v>0</v>
      </c>
      <c r="BT268" t="n">
        <v>0</v>
      </c>
      <c r="BU268" t="n">
        <v>0</v>
      </c>
      <c r="BV268" t="n">
        <v>0</v>
      </c>
      <c r="BW268" t="n">
        <v>0</v>
      </c>
      <c r="CV268" t="n">
        <v>0</v>
      </c>
      <c r="CW268" t="n">
        <v>0</v>
      </c>
      <c r="CX268">
        <f>ROUND(Y268*Source!I558,7)</f>
        <v/>
      </c>
      <c r="CY268">
        <f>AA268</f>
        <v/>
      </c>
      <c r="CZ268">
        <f>AE268</f>
        <v/>
      </c>
      <c r="DA268">
        <f>AI268</f>
        <v/>
      </c>
      <c r="DB268">
        <f>ROUND(ROUND(AT268*CZ268,2),2)</f>
        <v/>
      </c>
      <c r="DC268">
        <f>ROUND(ROUND(AT268*AG268,2),2)</f>
        <v/>
      </c>
      <c r="DD268" t="inlineStr"/>
      <c r="DE268" t="inlineStr"/>
      <c r="DF268">
        <f>ROUND(ROUND(AE268*AI268,0)*CX268,0)</f>
        <v/>
      </c>
      <c r="DG268">
        <f>ROUND(ROUND(AF268,0)*CX268,0)</f>
        <v/>
      </c>
      <c r="DH268">
        <f>ROUND(ROUND(AG268,0)*CX268,0)</f>
        <v/>
      </c>
      <c r="DI268">
        <f>ROUND(ROUND(AH268,0)*CX268,0)</f>
        <v/>
      </c>
      <c r="DJ268">
        <f>DF268</f>
        <v/>
      </c>
      <c r="DK268" t="n">
        <v>0</v>
      </c>
      <c r="DL268" t="inlineStr"/>
      <c r="DM268" t="n">
        <v>0</v>
      </c>
      <c r="DN268" t="inlineStr"/>
      <c r="DO268" t="n">
        <v>0</v>
      </c>
    </row>
    <row r="269">
      <c r="A269">
        <f>ROW(Source!A559)</f>
        <v/>
      </c>
      <c r="B269" t="n">
        <v>78869116</v>
      </c>
      <c r="C269" t="n">
        <v>78870748</v>
      </c>
      <c r="D269" t="n">
        <v>18409850</v>
      </c>
      <c r="E269" t="n">
        <v>1</v>
      </c>
      <c r="F269" t="n">
        <v>1</v>
      </c>
      <c r="G269" t="n">
        <v>1</v>
      </c>
      <c r="H269" t="n">
        <v>1</v>
      </c>
      <c r="I269" t="inlineStr">
        <is>
          <t>1-1035-90</t>
        </is>
      </c>
      <c r="J269" t="inlineStr"/>
      <c r="K269" t="inlineStr">
        <is>
          <t>Рабочий строитель среднего разряда 3,5</t>
        </is>
      </c>
      <c r="L269" t="n">
        <v>1369</v>
      </c>
      <c r="N269" t="n">
        <v>1013</v>
      </c>
      <c r="O269" t="inlineStr">
        <is>
          <t>чел.-ч</t>
        </is>
      </c>
      <c r="P269" t="inlineStr">
        <is>
          <t>чел.-ч</t>
        </is>
      </c>
      <c r="Q269" t="n">
        <v>1</v>
      </c>
      <c r="W269" t="n">
        <v>0</v>
      </c>
      <c r="X269" t="n">
        <v>855544366</v>
      </c>
      <c r="Y269">
        <f>AT269</f>
        <v/>
      </c>
      <c r="AA269" t="n">
        <v>0</v>
      </c>
      <c r="AB269" t="n">
        <v>0</v>
      </c>
      <c r="AC269" t="n">
        <v>0</v>
      </c>
      <c r="AD269" t="n">
        <v>9.07</v>
      </c>
      <c r="AE269" t="n">
        <v>0</v>
      </c>
      <c r="AF269" t="n">
        <v>0</v>
      </c>
      <c r="AG269" t="n">
        <v>0</v>
      </c>
      <c r="AH269" t="n">
        <v>9.07</v>
      </c>
      <c r="AI269" t="n">
        <v>1</v>
      </c>
      <c r="AJ269" t="n">
        <v>1</v>
      </c>
      <c r="AK269" t="n">
        <v>1</v>
      </c>
      <c r="AL269" t="n">
        <v>1</v>
      </c>
      <c r="AM269" t="n">
        <v>-2</v>
      </c>
      <c r="AN269" t="n">
        <v>0</v>
      </c>
      <c r="AO269" t="n">
        <v>1</v>
      </c>
      <c r="AP269" t="n">
        <v>1</v>
      </c>
      <c r="AQ269" t="n">
        <v>0</v>
      </c>
      <c r="AR269" t="n">
        <v>0</v>
      </c>
      <c r="AS269" t="inlineStr"/>
      <c r="AT269" t="n">
        <v>81</v>
      </c>
      <c r="AU269" t="inlineStr"/>
      <c r="AV269" t="n">
        <v>1</v>
      </c>
      <c r="AW269" t="n">
        <v>2</v>
      </c>
      <c r="AX269" t="n">
        <v>78870757</v>
      </c>
      <c r="AY269" t="n">
        <v>1</v>
      </c>
      <c r="AZ269" t="n">
        <v>0</v>
      </c>
      <c r="BA269" t="n">
        <v>248</v>
      </c>
      <c r="BB269" t="n">
        <v>0</v>
      </c>
      <c r="BC269" t="n">
        <v>0</v>
      </c>
      <c r="BD269" t="n">
        <v>0</v>
      </c>
      <c r="BE269" t="n">
        <v>0</v>
      </c>
      <c r="BF269" t="n">
        <v>0</v>
      </c>
      <c r="BG269" t="n">
        <v>0</v>
      </c>
      <c r="BH269" t="n">
        <v>0</v>
      </c>
      <c r="BI269" t="n">
        <v>0</v>
      </c>
      <c r="BJ269" t="n">
        <v>0</v>
      </c>
      <c r="BK269" t="n">
        <v>0</v>
      </c>
      <c r="BL269" t="n">
        <v>0</v>
      </c>
      <c r="BM269" t="n">
        <v>0</v>
      </c>
      <c r="BN269" t="n">
        <v>0</v>
      </c>
      <c r="BO269" t="n">
        <v>0</v>
      </c>
      <c r="BP269" t="n">
        <v>0</v>
      </c>
      <c r="BQ269" t="n">
        <v>0</v>
      </c>
      <c r="BR269" t="n">
        <v>0</v>
      </c>
      <c r="BS269" t="n">
        <v>0</v>
      </c>
      <c r="BT269" t="n">
        <v>0</v>
      </c>
      <c r="BU269" t="n">
        <v>0</v>
      </c>
      <c r="BV269" t="n">
        <v>0</v>
      </c>
      <c r="BW269" t="n">
        <v>0</v>
      </c>
      <c r="CU269">
        <f>ROUND(AT269*Source!I559*AH269*AL269,0)</f>
        <v/>
      </c>
      <c r="CV269">
        <f>ROUND(Y269*Source!I559,7)</f>
        <v/>
      </c>
      <c r="CW269" t="n">
        <v>0</v>
      </c>
      <c r="CX269">
        <f>ROUND(Y269*Source!I559,7)</f>
        <v/>
      </c>
      <c r="CY269">
        <f>AD269</f>
        <v/>
      </c>
      <c r="CZ269">
        <f>AH269</f>
        <v/>
      </c>
      <c r="DA269">
        <f>AL269</f>
        <v/>
      </c>
      <c r="DB269">
        <f>ROUND(ROUND(AT269*CZ269,2),2)</f>
        <v/>
      </c>
      <c r="DC269">
        <f>ROUND(ROUND(AT269*AG269,2),2)</f>
        <v/>
      </c>
      <c r="DD269" t="inlineStr"/>
      <c r="DE269" t="inlineStr"/>
      <c r="DF269">
        <f>ROUND(ROUND(AE269,0)*CX269,0)</f>
        <v/>
      </c>
      <c r="DG269">
        <f>ROUND(ROUND(AF269,0)*CX269,0)</f>
        <v/>
      </c>
      <c r="DH269">
        <f>ROUND(ROUND(AG269,0)*CX269,0)</f>
        <v/>
      </c>
      <c r="DI269">
        <f>ROUND(ROUND(AH269,0)*CX269,0)</f>
        <v/>
      </c>
      <c r="DJ269">
        <f>DI269</f>
        <v/>
      </c>
      <c r="DK269" t="n">
        <v>0</v>
      </c>
      <c r="DL269" t="inlineStr"/>
      <c r="DM269" t="n">
        <v>0</v>
      </c>
      <c r="DN269" t="inlineStr"/>
      <c r="DO269" t="n">
        <v>0</v>
      </c>
    </row>
    <row r="270">
      <c r="A270">
        <f>ROW(Source!A559)</f>
        <v/>
      </c>
      <c r="B270" t="n">
        <v>78869116</v>
      </c>
      <c r="C270" t="n">
        <v>78870748</v>
      </c>
      <c r="D270" t="n">
        <v>29174913</v>
      </c>
      <c r="E270" t="n">
        <v>1</v>
      </c>
      <c r="F270" t="n">
        <v>1</v>
      </c>
      <c r="G270" t="n">
        <v>1</v>
      </c>
      <c r="H270" t="n">
        <v>2</v>
      </c>
      <c r="I270" t="inlineStr">
        <is>
          <t>400001</t>
        </is>
      </c>
      <c r="J270" t="inlineStr">
        <is>
          <t>ТСЭМ Московской обл., 400001, приказ Минстроя России №675/пр от 28.02.2017 № 264/пр</t>
        </is>
      </c>
      <c r="K270" t="inlineStr">
        <is>
          <t>Автомобили бортовые, грузоподъемность до 5 т</t>
        </is>
      </c>
      <c r="L270" t="n">
        <v>1368</v>
      </c>
      <c r="N270" t="n">
        <v>1011</v>
      </c>
      <c r="O270" t="inlineStr">
        <is>
          <t>маш.-ч</t>
        </is>
      </c>
      <c r="P270" t="inlineStr">
        <is>
          <t>маш.-ч</t>
        </is>
      </c>
      <c r="Q270" t="n">
        <v>1</v>
      </c>
      <c r="W270" t="n">
        <v>0</v>
      </c>
      <c r="X270" t="n">
        <v>1230759911</v>
      </c>
      <c r="Y270">
        <f>AT270</f>
        <v/>
      </c>
      <c r="AA270" t="n">
        <v>0</v>
      </c>
      <c r="AB270" t="n">
        <v>2177.51</v>
      </c>
      <c r="AC270" t="n">
        <v>606.1</v>
      </c>
      <c r="AD270" t="n">
        <v>0</v>
      </c>
      <c r="AE270" t="n">
        <v>0</v>
      </c>
      <c r="AF270" t="n">
        <v>87.17</v>
      </c>
      <c r="AG270" t="n">
        <v>11.6</v>
      </c>
      <c r="AH270" t="n">
        <v>0</v>
      </c>
      <c r="AI270" t="n">
        <v>1</v>
      </c>
      <c r="AJ270" t="n">
        <v>24.98</v>
      </c>
      <c r="AK270" t="n">
        <v>52.25</v>
      </c>
      <c r="AL270" t="n">
        <v>1</v>
      </c>
      <c r="AM270" t="n">
        <v>2</v>
      </c>
      <c r="AN270" t="n">
        <v>0</v>
      </c>
      <c r="AO270" t="n">
        <v>1</v>
      </c>
      <c r="AP270" t="n">
        <v>1</v>
      </c>
      <c r="AQ270" t="n">
        <v>0</v>
      </c>
      <c r="AR270" t="n">
        <v>0</v>
      </c>
      <c r="AS270" t="inlineStr"/>
      <c r="AT270" t="n">
        <v>0.05</v>
      </c>
      <c r="AU270" t="inlineStr"/>
      <c r="AV270" t="n">
        <v>0</v>
      </c>
      <c r="AW270" t="n">
        <v>2</v>
      </c>
      <c r="AX270" t="n">
        <v>78870758</v>
      </c>
      <c r="AY270" t="n">
        <v>1</v>
      </c>
      <c r="AZ270" t="n">
        <v>0</v>
      </c>
      <c r="BA270" t="n">
        <v>249</v>
      </c>
      <c r="BB270" t="n">
        <v>0</v>
      </c>
      <c r="BC270" t="n">
        <v>0</v>
      </c>
      <c r="BD270" t="n">
        <v>0</v>
      </c>
      <c r="BE270" t="n">
        <v>0</v>
      </c>
      <c r="BF270" t="n">
        <v>0</v>
      </c>
      <c r="BG270" t="n">
        <v>0</v>
      </c>
      <c r="BH270" t="n">
        <v>0</v>
      </c>
      <c r="BI270" t="n">
        <v>0</v>
      </c>
      <c r="BJ270" t="n">
        <v>0</v>
      </c>
      <c r="BK270" t="n">
        <v>0</v>
      </c>
      <c r="BL270" t="n">
        <v>0</v>
      </c>
      <c r="BM270" t="n">
        <v>0</v>
      </c>
      <c r="BN270" t="n">
        <v>0</v>
      </c>
      <c r="BO270" t="n">
        <v>0</v>
      </c>
      <c r="BP270" t="n">
        <v>0</v>
      </c>
      <c r="BQ270" t="n">
        <v>0</v>
      </c>
      <c r="BR270" t="n">
        <v>0</v>
      </c>
      <c r="BS270" t="n">
        <v>0</v>
      </c>
      <c r="BT270" t="n">
        <v>0</v>
      </c>
      <c r="BU270" t="n">
        <v>0</v>
      </c>
      <c r="BV270" t="n">
        <v>0</v>
      </c>
      <c r="BW270" t="n">
        <v>0</v>
      </c>
      <c r="CV270" t="n">
        <v>0</v>
      </c>
      <c r="CW270">
        <f>ROUND(Y270*Source!I559*DO270,7)</f>
        <v/>
      </c>
      <c r="CX270">
        <f>ROUND(Y270*Source!I559,7)</f>
        <v/>
      </c>
      <c r="CY270">
        <f>AB270</f>
        <v/>
      </c>
      <c r="CZ270">
        <f>AF270</f>
        <v/>
      </c>
      <c r="DA270">
        <f>AJ270</f>
        <v/>
      </c>
      <c r="DB270">
        <f>ROUND(ROUND(AT270*CZ270,2),2)</f>
        <v/>
      </c>
      <c r="DC270">
        <f>ROUND(ROUND(AT270*AG270,2),2)</f>
        <v/>
      </c>
      <c r="DD270" t="inlineStr"/>
      <c r="DE270" t="inlineStr"/>
      <c r="DF270">
        <f>ROUND(ROUND(AE270,0)*CX270,0)</f>
        <v/>
      </c>
      <c r="DG270">
        <f>ROUND(ROUND(AF270*AJ270,0)*CX270,0)</f>
        <v/>
      </c>
      <c r="DH270">
        <f>ROUND(ROUND(AG270*AK270,0)*CX270,0)</f>
        <v/>
      </c>
      <c r="DI270">
        <f>ROUND(ROUND(AH270,0)*CX270,0)</f>
        <v/>
      </c>
      <c r="DJ270">
        <f>DG270</f>
        <v/>
      </c>
      <c r="DK270" t="n">
        <v>0</v>
      </c>
      <c r="DL270" t="inlineStr"/>
      <c r="DM270" t="n">
        <v>0</v>
      </c>
      <c r="DN270" t="inlineStr"/>
      <c r="DO270" t="n">
        <v>0</v>
      </c>
    </row>
    <row r="271">
      <c r="A271">
        <f>ROW(Source!A559)</f>
        <v/>
      </c>
      <c r="B271" t="n">
        <v>78869116</v>
      </c>
      <c r="C271" t="n">
        <v>78870748</v>
      </c>
      <c r="D271" t="n">
        <v>29110398</v>
      </c>
      <c r="E271" t="n">
        <v>1</v>
      </c>
      <c r="F271" t="n">
        <v>1</v>
      </c>
      <c r="G271" t="n">
        <v>1</v>
      </c>
      <c r="H271" t="n">
        <v>3</v>
      </c>
      <c r="I271" t="inlineStr">
        <is>
          <t>101-0388</t>
        </is>
      </c>
      <c r="J271" t="inlineStr">
        <is>
          <t>ТССЦ Московской обл., 101-0388, приказ Минстроя России №675/пр от 28.02.2017 № 254/пр</t>
        </is>
      </c>
      <c r="K271" t="inlineStr">
        <is>
          <t>Краски масляные земляные марки МА-0115 мумия, сурик железный</t>
        </is>
      </c>
      <c r="L271" t="n">
        <v>1348</v>
      </c>
      <c r="N271" t="n">
        <v>1009</v>
      </c>
      <c r="O271" t="inlineStr">
        <is>
          <t>т</t>
        </is>
      </c>
      <c r="P271" t="inlineStr">
        <is>
          <t>т</t>
        </is>
      </c>
      <c r="Q271" t="n">
        <v>1000</v>
      </c>
      <c r="W271" t="n">
        <v>0</v>
      </c>
      <c r="X271" t="n">
        <v>1625292450</v>
      </c>
      <c r="Y271">
        <f>AT271</f>
        <v/>
      </c>
      <c r="AA271" t="n">
        <v>76804.47</v>
      </c>
      <c r="AB271" t="n">
        <v>0</v>
      </c>
      <c r="AC271" t="n">
        <v>0</v>
      </c>
      <c r="AD271" t="n">
        <v>0</v>
      </c>
      <c r="AE271" t="n">
        <v>15118.99</v>
      </c>
      <c r="AF271" t="n">
        <v>0</v>
      </c>
      <c r="AG271" t="n">
        <v>0</v>
      </c>
      <c r="AH271" t="n">
        <v>0</v>
      </c>
      <c r="AI271" t="n">
        <v>5.08</v>
      </c>
      <c r="AJ271" t="n">
        <v>1</v>
      </c>
      <c r="AK271" t="n">
        <v>1</v>
      </c>
      <c r="AL271" t="n">
        <v>1</v>
      </c>
      <c r="AM271" t="n">
        <v>2</v>
      </c>
      <c r="AN271" t="n">
        <v>0</v>
      </c>
      <c r="AO271" t="n">
        <v>1</v>
      </c>
      <c r="AP271" t="n">
        <v>1</v>
      </c>
      <c r="AQ271" t="n">
        <v>0</v>
      </c>
      <c r="AR271" t="n">
        <v>0</v>
      </c>
      <c r="AS271" t="inlineStr"/>
      <c r="AT271" t="n">
        <v>0.0014</v>
      </c>
      <c r="AU271" t="inlineStr"/>
      <c r="AV271" t="n">
        <v>0</v>
      </c>
      <c r="AW271" t="n">
        <v>2</v>
      </c>
      <c r="AX271" t="n">
        <v>78870759</v>
      </c>
      <c r="AY271" t="n">
        <v>1</v>
      </c>
      <c r="AZ271" t="n">
        <v>0</v>
      </c>
      <c r="BA271" t="n">
        <v>250</v>
      </c>
      <c r="BB271" t="n">
        <v>0</v>
      </c>
      <c r="BC271" t="n">
        <v>0</v>
      </c>
      <c r="BD271" t="n">
        <v>0</v>
      </c>
      <c r="BE271" t="n">
        <v>0</v>
      </c>
      <c r="BF271" t="n">
        <v>0</v>
      </c>
      <c r="BG271" t="n">
        <v>0</v>
      </c>
      <c r="BH271" t="n">
        <v>0</v>
      </c>
      <c r="BI271" t="n">
        <v>0</v>
      </c>
      <c r="BJ271" t="n">
        <v>0</v>
      </c>
      <c r="BK271" t="n">
        <v>0</v>
      </c>
      <c r="BL271" t="n">
        <v>0</v>
      </c>
      <c r="BM271" t="n">
        <v>0</v>
      </c>
      <c r="BN271" t="n">
        <v>0</v>
      </c>
      <c r="BO271" t="n">
        <v>0</v>
      </c>
      <c r="BP271" t="n">
        <v>0</v>
      </c>
      <c r="BQ271" t="n">
        <v>0</v>
      </c>
      <c r="BR271" t="n">
        <v>0</v>
      </c>
      <c r="BS271" t="n">
        <v>0</v>
      </c>
      <c r="BT271" t="n">
        <v>0</v>
      </c>
      <c r="BU271" t="n">
        <v>0</v>
      </c>
      <c r="BV271" t="n">
        <v>0</v>
      </c>
      <c r="BW271" t="n">
        <v>0</v>
      </c>
      <c r="CV271" t="n">
        <v>0</v>
      </c>
      <c r="CW271" t="n">
        <v>0</v>
      </c>
      <c r="CX271">
        <f>ROUND(Y271*Source!I559,7)</f>
        <v/>
      </c>
      <c r="CY271">
        <f>AA271</f>
        <v/>
      </c>
      <c r="CZ271">
        <f>AE271</f>
        <v/>
      </c>
      <c r="DA271">
        <f>AI271</f>
        <v/>
      </c>
      <c r="DB271">
        <f>ROUND(ROUND(AT271*CZ271,2),2)</f>
        <v/>
      </c>
      <c r="DC271">
        <f>ROUND(ROUND(AT271*AG271,2),2)</f>
        <v/>
      </c>
      <c r="DD271" t="inlineStr"/>
      <c r="DE271" t="inlineStr"/>
      <c r="DF271">
        <f>ROUND(ROUND(AE271*AI271,0)*CX271,0)</f>
        <v/>
      </c>
      <c r="DG271">
        <f>ROUND(ROUND(AF271,0)*CX271,0)</f>
        <v/>
      </c>
      <c r="DH271">
        <f>ROUND(ROUND(AG271,0)*CX271,0)</f>
        <v/>
      </c>
      <c r="DI271">
        <f>ROUND(ROUND(AH271,0)*CX271,0)</f>
        <v/>
      </c>
      <c r="DJ271">
        <f>DF271</f>
        <v/>
      </c>
      <c r="DK271" t="n">
        <v>0</v>
      </c>
      <c r="DL271" t="inlineStr"/>
      <c r="DM271" t="n">
        <v>0</v>
      </c>
      <c r="DN271" t="inlineStr"/>
      <c r="DO271" t="n">
        <v>0</v>
      </c>
    </row>
    <row r="272">
      <c r="A272">
        <f>ROW(Source!A559)</f>
        <v/>
      </c>
      <c r="B272" t="n">
        <v>78869116</v>
      </c>
      <c r="C272" t="n">
        <v>78870748</v>
      </c>
      <c r="D272" t="n">
        <v>29110573</v>
      </c>
      <c r="E272" t="n">
        <v>1</v>
      </c>
      <c r="F272" t="n">
        <v>1</v>
      </c>
      <c r="G272" t="n">
        <v>1</v>
      </c>
      <c r="H272" t="n">
        <v>3</v>
      </c>
      <c r="I272" t="inlineStr">
        <is>
          <t>101-0628</t>
        </is>
      </c>
      <c r="J272" t="inlineStr">
        <is>
          <t>ТССЦ Московской обл., 101-0628, приказ Минстроя России №675/пр от 28.02.2017 № 254/пр</t>
        </is>
      </c>
      <c r="K272" t="inlineStr">
        <is>
          <t>Олифа комбинированная, марки К-3</t>
        </is>
      </c>
      <c r="L272" t="n">
        <v>1348</v>
      </c>
      <c r="N272" t="n">
        <v>1009</v>
      </c>
      <c r="O272" t="inlineStr">
        <is>
          <t>т</t>
        </is>
      </c>
      <c r="P272" t="inlineStr">
        <is>
          <t>т</t>
        </is>
      </c>
      <c r="Q272" t="n">
        <v>1000</v>
      </c>
      <c r="W272" t="n">
        <v>0</v>
      </c>
      <c r="X272" t="n">
        <v>24062879</v>
      </c>
      <c r="Y272">
        <f>AT272</f>
        <v/>
      </c>
      <c r="AA272" t="n">
        <v>87631.5</v>
      </c>
      <c r="AB272" t="n">
        <v>0</v>
      </c>
      <c r="AC272" t="n">
        <v>0</v>
      </c>
      <c r="AD272" t="n">
        <v>0</v>
      </c>
      <c r="AE272" t="n">
        <v>16950</v>
      </c>
      <c r="AF272" t="n">
        <v>0</v>
      </c>
      <c r="AG272" t="n">
        <v>0</v>
      </c>
      <c r="AH272" t="n">
        <v>0</v>
      </c>
      <c r="AI272" t="n">
        <v>5.17</v>
      </c>
      <c r="AJ272" t="n">
        <v>1</v>
      </c>
      <c r="AK272" t="n">
        <v>1</v>
      </c>
      <c r="AL272" t="n">
        <v>1</v>
      </c>
      <c r="AM272" t="n">
        <v>2</v>
      </c>
      <c r="AN272" t="n">
        <v>0</v>
      </c>
      <c r="AO272" t="n">
        <v>1</v>
      </c>
      <c r="AP272" t="n">
        <v>1</v>
      </c>
      <c r="AQ272" t="n">
        <v>0</v>
      </c>
      <c r="AR272" t="n">
        <v>0</v>
      </c>
      <c r="AS272" t="inlineStr"/>
      <c r="AT272" t="n">
        <v>0.0007</v>
      </c>
      <c r="AU272" t="inlineStr"/>
      <c r="AV272" t="n">
        <v>0</v>
      </c>
      <c r="AW272" t="n">
        <v>2</v>
      </c>
      <c r="AX272" t="n">
        <v>78870760</v>
      </c>
      <c r="AY272" t="n">
        <v>1</v>
      </c>
      <c r="AZ272" t="n">
        <v>0</v>
      </c>
      <c r="BA272" t="n">
        <v>251</v>
      </c>
      <c r="BB272" t="n">
        <v>0</v>
      </c>
      <c r="BC272" t="n">
        <v>0</v>
      </c>
      <c r="BD272" t="n">
        <v>0</v>
      </c>
      <c r="BE272" t="n">
        <v>0</v>
      </c>
      <c r="BF272" t="n">
        <v>0</v>
      </c>
      <c r="BG272" t="n">
        <v>0</v>
      </c>
      <c r="BH272" t="n">
        <v>0</v>
      </c>
      <c r="BI272" t="n">
        <v>0</v>
      </c>
      <c r="BJ272" t="n">
        <v>0</v>
      </c>
      <c r="BK272" t="n">
        <v>0</v>
      </c>
      <c r="BL272" t="n">
        <v>0</v>
      </c>
      <c r="BM272" t="n">
        <v>0</v>
      </c>
      <c r="BN272" t="n">
        <v>0</v>
      </c>
      <c r="BO272" t="n">
        <v>0</v>
      </c>
      <c r="BP272" t="n">
        <v>0</v>
      </c>
      <c r="BQ272" t="n">
        <v>0</v>
      </c>
      <c r="BR272" t="n">
        <v>0</v>
      </c>
      <c r="BS272" t="n">
        <v>0</v>
      </c>
      <c r="BT272" t="n">
        <v>0</v>
      </c>
      <c r="BU272" t="n">
        <v>0</v>
      </c>
      <c r="BV272" t="n">
        <v>0</v>
      </c>
      <c r="BW272" t="n">
        <v>0</v>
      </c>
      <c r="CV272" t="n">
        <v>0</v>
      </c>
      <c r="CW272" t="n">
        <v>0</v>
      </c>
      <c r="CX272">
        <f>ROUND(Y272*Source!I559,7)</f>
        <v/>
      </c>
      <c r="CY272">
        <f>AA272</f>
        <v/>
      </c>
      <c r="CZ272">
        <f>AE272</f>
        <v/>
      </c>
      <c r="DA272">
        <f>AI272</f>
        <v/>
      </c>
      <c r="DB272">
        <f>ROUND(ROUND(AT272*CZ272,2),2)</f>
        <v/>
      </c>
      <c r="DC272">
        <f>ROUND(ROUND(AT272*AG272,2),2)</f>
        <v/>
      </c>
      <c r="DD272" t="inlineStr"/>
      <c r="DE272" t="inlineStr"/>
      <c r="DF272">
        <f>ROUND(ROUND(AE272*AI272,0)*CX272,0)</f>
        <v/>
      </c>
      <c r="DG272">
        <f>ROUND(ROUND(AF272,0)*CX272,0)</f>
        <v/>
      </c>
      <c r="DH272">
        <f>ROUND(ROUND(AG272,0)*CX272,0)</f>
        <v/>
      </c>
      <c r="DI272">
        <f>ROUND(ROUND(AH272,0)*CX272,0)</f>
        <v/>
      </c>
      <c r="DJ272">
        <f>DF272</f>
        <v/>
      </c>
      <c r="DK272" t="n">
        <v>0</v>
      </c>
      <c r="DL272" t="inlineStr"/>
      <c r="DM272" t="n">
        <v>0</v>
      </c>
      <c r="DN272" t="inlineStr"/>
      <c r="DO272" t="n">
        <v>0</v>
      </c>
    </row>
    <row r="273">
      <c r="A273">
        <f>ROW(Source!A559)</f>
        <v/>
      </c>
      <c r="B273" t="n">
        <v>78869116</v>
      </c>
      <c r="C273" t="n">
        <v>78870748</v>
      </c>
      <c r="D273" t="n">
        <v>29107963</v>
      </c>
      <c r="E273" t="n">
        <v>1</v>
      </c>
      <c r="F273" t="n">
        <v>1</v>
      </c>
      <c r="G273" t="n">
        <v>1</v>
      </c>
      <c r="H273" t="n">
        <v>3</v>
      </c>
      <c r="I273" t="inlineStr">
        <is>
          <t>101-1669</t>
        </is>
      </c>
      <c r="J273" t="inlineStr">
        <is>
          <t>ТССЦ Московской обл., 101-1669, приказ Минстроя России №675/пр от 28.02.2017 № 254/пр</t>
        </is>
      </c>
      <c r="K273" t="inlineStr">
        <is>
          <t>Очес льняной</t>
        </is>
      </c>
      <c r="L273" t="n">
        <v>1346</v>
      </c>
      <c r="N273" t="n">
        <v>1009</v>
      </c>
      <c r="O273" t="inlineStr">
        <is>
          <t>кг</t>
        </is>
      </c>
      <c r="P273" t="inlineStr">
        <is>
          <t>кг</t>
        </is>
      </c>
      <c r="Q273" t="n">
        <v>1</v>
      </c>
      <c r="W273" t="n">
        <v>0</v>
      </c>
      <c r="X273" t="n">
        <v>-2113933962</v>
      </c>
      <c r="Y273">
        <f>AT273</f>
        <v/>
      </c>
      <c r="AA273" t="n">
        <v>590.67</v>
      </c>
      <c r="AB273" t="n">
        <v>0</v>
      </c>
      <c r="AC273" t="n">
        <v>0</v>
      </c>
      <c r="AD273" t="n">
        <v>0</v>
      </c>
      <c r="AE273" t="n">
        <v>37.29</v>
      </c>
      <c r="AF273" t="n">
        <v>0</v>
      </c>
      <c r="AG273" t="n">
        <v>0</v>
      </c>
      <c r="AH273" t="n">
        <v>0</v>
      </c>
      <c r="AI273" t="n">
        <v>15.84</v>
      </c>
      <c r="AJ273" t="n">
        <v>1</v>
      </c>
      <c r="AK273" t="n">
        <v>1</v>
      </c>
      <c r="AL273" t="n">
        <v>1</v>
      </c>
      <c r="AM273" t="n">
        <v>2</v>
      </c>
      <c r="AN273" t="n">
        <v>0</v>
      </c>
      <c r="AO273" t="n">
        <v>1</v>
      </c>
      <c r="AP273" t="n">
        <v>1</v>
      </c>
      <c r="AQ273" t="n">
        <v>0</v>
      </c>
      <c r="AR273" t="n">
        <v>0</v>
      </c>
      <c r="AS273" t="inlineStr"/>
      <c r="AT273" t="n">
        <v>0.7</v>
      </c>
      <c r="AU273" t="inlineStr"/>
      <c r="AV273" t="n">
        <v>0</v>
      </c>
      <c r="AW273" t="n">
        <v>2</v>
      </c>
      <c r="AX273" t="n">
        <v>78870761</v>
      </c>
      <c r="AY273" t="n">
        <v>1</v>
      </c>
      <c r="AZ273" t="n">
        <v>0</v>
      </c>
      <c r="BA273" t="n">
        <v>252</v>
      </c>
      <c r="BB273" t="n">
        <v>0</v>
      </c>
      <c r="BC273" t="n">
        <v>0</v>
      </c>
      <c r="BD273" t="n">
        <v>0</v>
      </c>
      <c r="BE273" t="n">
        <v>0</v>
      </c>
      <c r="BF273" t="n">
        <v>0</v>
      </c>
      <c r="BG273" t="n">
        <v>0</v>
      </c>
      <c r="BH273" t="n">
        <v>0</v>
      </c>
      <c r="BI273" t="n">
        <v>0</v>
      </c>
      <c r="BJ273" t="n">
        <v>0</v>
      </c>
      <c r="BK273" t="n">
        <v>0</v>
      </c>
      <c r="BL273" t="n">
        <v>0</v>
      </c>
      <c r="BM273" t="n">
        <v>0</v>
      </c>
      <c r="BN273" t="n">
        <v>0</v>
      </c>
      <c r="BO273" t="n">
        <v>0</v>
      </c>
      <c r="BP273" t="n">
        <v>0</v>
      </c>
      <c r="BQ273" t="n">
        <v>0</v>
      </c>
      <c r="BR273" t="n">
        <v>0</v>
      </c>
      <c r="BS273" t="n">
        <v>0</v>
      </c>
      <c r="BT273" t="n">
        <v>0</v>
      </c>
      <c r="BU273" t="n">
        <v>0</v>
      </c>
      <c r="BV273" t="n">
        <v>0</v>
      </c>
      <c r="BW273" t="n">
        <v>0</v>
      </c>
      <c r="CV273" t="n">
        <v>0</v>
      </c>
      <c r="CW273" t="n">
        <v>0</v>
      </c>
      <c r="CX273">
        <f>ROUND(Y273*Source!I559,7)</f>
        <v/>
      </c>
      <c r="CY273">
        <f>AA273</f>
        <v/>
      </c>
      <c r="CZ273">
        <f>AE273</f>
        <v/>
      </c>
      <c r="DA273">
        <f>AI273</f>
        <v/>
      </c>
      <c r="DB273">
        <f>ROUND(ROUND(AT273*CZ273,2),2)</f>
        <v/>
      </c>
      <c r="DC273">
        <f>ROUND(ROUND(AT273*AG273,2),2)</f>
        <v/>
      </c>
      <c r="DD273" t="inlineStr"/>
      <c r="DE273" t="inlineStr"/>
      <c r="DF273">
        <f>ROUND(ROUND(AE273*AI273,0)*CX273,0)</f>
        <v/>
      </c>
      <c r="DG273">
        <f>ROUND(ROUND(AF273,0)*CX273,0)</f>
        <v/>
      </c>
      <c r="DH273">
        <f>ROUND(ROUND(AG273,0)*CX273,0)</f>
        <v/>
      </c>
      <c r="DI273">
        <f>ROUND(ROUND(AH273,0)*CX273,0)</f>
        <v/>
      </c>
      <c r="DJ273">
        <f>DF273</f>
        <v/>
      </c>
      <c r="DK273" t="n">
        <v>0</v>
      </c>
      <c r="DL273" t="inlineStr"/>
      <c r="DM273" t="n">
        <v>0</v>
      </c>
      <c r="DN273" t="inlineStr"/>
      <c r="DO273" t="n">
        <v>0</v>
      </c>
    </row>
    <row r="274">
      <c r="A274">
        <f>ROW(Source!A559)</f>
        <v/>
      </c>
      <c r="B274" t="n">
        <v>78869116</v>
      </c>
      <c r="C274" t="n">
        <v>78870748</v>
      </c>
      <c r="D274" t="n">
        <v>29143378</v>
      </c>
      <c r="E274" t="n">
        <v>1</v>
      </c>
      <c r="F274" t="n">
        <v>1</v>
      </c>
      <c r="G274" t="n">
        <v>1</v>
      </c>
      <c r="H274" t="n">
        <v>3</v>
      </c>
      <c r="I274" t="inlineStr">
        <is>
          <t>302-0062</t>
        </is>
      </c>
      <c r="J274" t="inlineStr">
        <is>
          <t>ТССЦ Московской обл., 302-0062, приказ Минстроя России №675/пр от 28.02.2017 № 256/пр</t>
        </is>
      </c>
      <c r="K274" t="inlineStr">
        <is>
          <t>Кран шаровый муфтовый Valtec для воды диаметром 15 мм, тип в/в</t>
        </is>
      </c>
      <c r="L274" t="n">
        <v>1354</v>
      </c>
      <c r="N274" t="n">
        <v>1010</v>
      </c>
      <c r="O274" t="inlineStr">
        <is>
          <t>шт.</t>
        </is>
      </c>
      <c r="P274" t="inlineStr">
        <is>
          <t>шт.</t>
        </is>
      </c>
      <c r="Q274" t="n">
        <v>1</v>
      </c>
      <c r="W274" t="n">
        <v>0</v>
      </c>
      <c r="X274" t="n">
        <v>-1687406522</v>
      </c>
      <c r="Y274">
        <f>AT274</f>
        <v/>
      </c>
      <c r="AA274" t="n">
        <v>384.3</v>
      </c>
      <c r="AB274" t="n">
        <v>0</v>
      </c>
      <c r="AC274" t="n">
        <v>0</v>
      </c>
      <c r="AD274" t="n">
        <v>0</v>
      </c>
      <c r="AE274" t="n">
        <v>28.53</v>
      </c>
      <c r="AF274" t="n">
        <v>0</v>
      </c>
      <c r="AG274" t="n">
        <v>0</v>
      </c>
      <c r="AH274" t="n">
        <v>0</v>
      </c>
      <c r="AI274" t="n">
        <v>13.47</v>
      </c>
      <c r="AJ274" t="n">
        <v>1</v>
      </c>
      <c r="AK274" t="n">
        <v>1</v>
      </c>
      <c r="AL274" t="n">
        <v>1</v>
      </c>
      <c r="AM274" t="n">
        <v>0</v>
      </c>
      <c r="AN274" t="n">
        <v>0</v>
      </c>
      <c r="AO274" t="n">
        <v>0</v>
      </c>
      <c r="AP274" t="n">
        <v>1</v>
      </c>
      <c r="AQ274" t="n">
        <v>0</v>
      </c>
      <c r="AR274" t="n">
        <v>0</v>
      </c>
      <c r="AS274" t="inlineStr"/>
      <c r="AT274" t="n">
        <v>100</v>
      </c>
      <c r="AU274" t="inlineStr"/>
      <c r="AV274" t="n">
        <v>0</v>
      </c>
      <c r="AW274" t="n">
        <v>1</v>
      </c>
      <c r="AX274" t="n">
        <v>-1</v>
      </c>
      <c r="AY274" t="n">
        <v>0</v>
      </c>
      <c r="AZ274" t="n">
        <v>0</v>
      </c>
      <c r="BA274" t="inlineStr"/>
      <c r="BB274" t="n">
        <v>0</v>
      </c>
      <c r="BC274" t="n">
        <v>0</v>
      </c>
      <c r="BD274" t="n">
        <v>0</v>
      </c>
      <c r="BE274" t="n">
        <v>0</v>
      </c>
      <c r="BF274" t="n">
        <v>0</v>
      </c>
      <c r="BG274" t="n">
        <v>0</v>
      </c>
      <c r="BH274" t="n">
        <v>0</v>
      </c>
      <c r="BI274" t="n">
        <v>0</v>
      </c>
      <c r="BJ274" t="n">
        <v>0</v>
      </c>
      <c r="BK274" t="n">
        <v>0</v>
      </c>
      <c r="BL274" t="n">
        <v>0</v>
      </c>
      <c r="BM274" t="n">
        <v>0</v>
      </c>
      <c r="BN274" t="n">
        <v>0</v>
      </c>
      <c r="BO274" t="n">
        <v>0</v>
      </c>
      <c r="BP274" t="n">
        <v>0</v>
      </c>
      <c r="BQ274" t="n">
        <v>0</v>
      </c>
      <c r="BR274" t="n">
        <v>0</v>
      </c>
      <c r="BS274" t="n">
        <v>0</v>
      </c>
      <c r="BT274" t="n">
        <v>0</v>
      </c>
      <c r="BU274" t="n">
        <v>0</v>
      </c>
      <c r="BV274" t="n">
        <v>0</v>
      </c>
      <c r="BW274" t="n">
        <v>0</v>
      </c>
      <c r="CV274" t="n">
        <v>0</v>
      </c>
      <c r="CW274" t="n">
        <v>0</v>
      </c>
      <c r="CX274">
        <f>ROUND(Y274*Source!I559,7)</f>
        <v/>
      </c>
      <c r="CY274">
        <f>AA274</f>
        <v/>
      </c>
      <c r="CZ274">
        <f>AE274</f>
        <v/>
      </c>
      <c r="DA274">
        <f>AI274</f>
        <v/>
      </c>
      <c r="DB274">
        <f>ROUND(ROUND(AT274*CZ274,2),2)</f>
        <v/>
      </c>
      <c r="DC274">
        <f>ROUND(ROUND(AT274*AG274,2),2)</f>
        <v/>
      </c>
      <c r="DD274" t="inlineStr"/>
      <c r="DE274" t="inlineStr"/>
      <c r="DF274">
        <f>ROUND(ROUND(AE274*AI274,0)*CX274,0)</f>
        <v/>
      </c>
      <c r="DG274">
        <f>ROUND(ROUND(AF274,0)*CX274,0)</f>
        <v/>
      </c>
      <c r="DH274">
        <f>ROUND(ROUND(AG274,0)*CX274,0)</f>
        <v/>
      </c>
      <c r="DI274">
        <f>ROUND(ROUND(AH274,0)*CX274,0)</f>
        <v/>
      </c>
      <c r="DJ274">
        <f>DF274</f>
        <v/>
      </c>
      <c r="DK274" t="n">
        <v>0</v>
      </c>
      <c r="DL274" t="inlineStr"/>
      <c r="DM274" t="n">
        <v>0</v>
      </c>
      <c r="DN274" t="inlineStr"/>
      <c r="DO274" t="n">
        <v>0</v>
      </c>
    </row>
    <row r="275">
      <c r="A275">
        <f>ROW(Source!A559)</f>
        <v/>
      </c>
      <c r="B275" t="n">
        <v>78869116</v>
      </c>
      <c r="C275" t="n">
        <v>78870748</v>
      </c>
      <c r="D275" t="n">
        <v>29142465</v>
      </c>
      <c r="E275" t="n">
        <v>1</v>
      </c>
      <c r="F275" t="n">
        <v>1</v>
      </c>
      <c r="G275" t="n">
        <v>1</v>
      </c>
      <c r="H275" t="n">
        <v>3</v>
      </c>
      <c r="I275" t="inlineStr">
        <is>
          <t>302-1342</t>
        </is>
      </c>
      <c r="J275" t="inlineStr">
        <is>
          <t>ТССЦ Московской обл., 302-1342, приказ Минстроя России №675/пр от 28.02.2017 № 256/пр</t>
        </is>
      </c>
      <c r="K275" t="inlineStr">
        <is>
          <t>Вентили проходные муфтовые 15кч18п для воды давлением 1,6 МПа (16 кгс/см2), диаметром 20 мм</t>
        </is>
      </c>
      <c r="L275" t="n">
        <v>1354</v>
      </c>
      <c r="N275" t="n">
        <v>1010</v>
      </c>
      <c r="O275" t="inlineStr">
        <is>
          <t>шт.</t>
        </is>
      </c>
      <c r="P275" t="inlineStr">
        <is>
          <t>шт.</t>
        </is>
      </c>
      <c r="Q275" t="n">
        <v>1</v>
      </c>
      <c r="W275" t="n">
        <v>0</v>
      </c>
      <c r="X275" t="n">
        <v>-852705161</v>
      </c>
      <c r="Y275">
        <f>AT275</f>
        <v/>
      </c>
      <c r="AA275" t="n">
        <v>221.81</v>
      </c>
      <c r="AB275" t="n">
        <v>0</v>
      </c>
      <c r="AC275" t="n">
        <v>0</v>
      </c>
      <c r="AD275" t="n">
        <v>0</v>
      </c>
      <c r="AE275" t="n">
        <v>21.81</v>
      </c>
      <c r="AF275" t="n">
        <v>0</v>
      </c>
      <c r="AG275" t="n">
        <v>0</v>
      </c>
      <c r="AH275" t="n">
        <v>0</v>
      </c>
      <c r="AI275" t="n">
        <v>10.17</v>
      </c>
      <c r="AJ275" t="n">
        <v>1</v>
      </c>
      <c r="AK275" t="n">
        <v>1</v>
      </c>
      <c r="AL275" t="n">
        <v>1</v>
      </c>
      <c r="AM275" t="n">
        <v>2</v>
      </c>
      <c r="AN275" t="n">
        <v>0</v>
      </c>
      <c r="AO275" t="n">
        <v>1</v>
      </c>
      <c r="AP275" t="n">
        <v>1</v>
      </c>
      <c r="AQ275" t="n">
        <v>0</v>
      </c>
      <c r="AR275" t="n">
        <v>0</v>
      </c>
      <c r="AS275" t="inlineStr"/>
      <c r="AT275" t="n">
        <v>100</v>
      </c>
      <c r="AU275" t="inlineStr"/>
      <c r="AV275" t="n">
        <v>0</v>
      </c>
      <c r="AW275" t="n">
        <v>2</v>
      </c>
      <c r="AX275" t="n">
        <v>78870762</v>
      </c>
      <c r="AY275" t="n">
        <v>1</v>
      </c>
      <c r="AZ275" t="n">
        <v>0</v>
      </c>
      <c r="BA275" t="n">
        <v>253</v>
      </c>
      <c r="BB275" t="n">
        <v>0</v>
      </c>
      <c r="BC275" t="n">
        <v>0</v>
      </c>
      <c r="BD275" t="n">
        <v>0</v>
      </c>
      <c r="BE275" t="n">
        <v>0</v>
      </c>
      <c r="BF275" t="n">
        <v>0</v>
      </c>
      <c r="BG275" t="n">
        <v>0</v>
      </c>
      <c r="BH275" t="n">
        <v>0</v>
      </c>
      <c r="BI275" t="n">
        <v>0</v>
      </c>
      <c r="BJ275" t="n">
        <v>0</v>
      </c>
      <c r="BK275" t="n">
        <v>0</v>
      </c>
      <c r="BL275" t="n">
        <v>0</v>
      </c>
      <c r="BM275" t="n">
        <v>0</v>
      </c>
      <c r="BN275" t="n">
        <v>0</v>
      </c>
      <c r="BO275" t="n">
        <v>0</v>
      </c>
      <c r="BP275" t="n">
        <v>0</v>
      </c>
      <c r="BQ275" t="n">
        <v>0</v>
      </c>
      <c r="BR275" t="n">
        <v>0</v>
      </c>
      <c r="BS275" t="n">
        <v>0</v>
      </c>
      <c r="BT275" t="n">
        <v>0</v>
      </c>
      <c r="BU275" t="n">
        <v>0</v>
      </c>
      <c r="BV275" t="n">
        <v>0</v>
      </c>
      <c r="BW275" t="n">
        <v>0</v>
      </c>
      <c r="CV275" t="n">
        <v>0</v>
      </c>
      <c r="CW275" t="n">
        <v>0</v>
      </c>
      <c r="CX275">
        <f>ROUND(Y275*Source!I559,7)</f>
        <v/>
      </c>
      <c r="CY275">
        <f>AA275</f>
        <v/>
      </c>
      <c r="CZ275">
        <f>AE275</f>
        <v/>
      </c>
      <c r="DA275">
        <f>AI275</f>
        <v/>
      </c>
      <c r="DB275">
        <f>ROUND(ROUND(AT275*CZ275,2),2)</f>
        <v/>
      </c>
      <c r="DC275">
        <f>ROUND(ROUND(AT275*AG275,2),2)</f>
        <v/>
      </c>
      <c r="DD275" t="inlineStr"/>
      <c r="DE275" t="inlineStr"/>
      <c r="DF275">
        <f>ROUND(ROUND(AE275*AI275,0)*CX275,0)</f>
        <v/>
      </c>
      <c r="DG275">
        <f>ROUND(ROUND(AF275,0)*CX275,0)</f>
        <v/>
      </c>
      <c r="DH275">
        <f>ROUND(ROUND(AG275,0)*CX275,0)</f>
        <v/>
      </c>
      <c r="DI275">
        <f>ROUND(ROUND(AH275,0)*CX275,0)</f>
        <v/>
      </c>
      <c r="DJ275">
        <f>DF275</f>
        <v/>
      </c>
      <c r="DK275" t="n">
        <v>0</v>
      </c>
      <c r="DL275" t="inlineStr"/>
      <c r="DM275" t="n">
        <v>0</v>
      </c>
      <c r="DN275" t="inlineStr"/>
      <c r="DO275" t="n">
        <v>0</v>
      </c>
    </row>
    <row r="276">
      <c r="A276">
        <f>ROW(Source!A559)</f>
        <v/>
      </c>
      <c r="B276" t="n">
        <v>78869116</v>
      </c>
      <c r="C276" t="n">
        <v>78870748</v>
      </c>
      <c r="D276" t="n">
        <v>29164350</v>
      </c>
      <c r="E276" t="n">
        <v>1</v>
      </c>
      <c r="F276" t="n">
        <v>1</v>
      </c>
      <c r="G276" t="n">
        <v>1</v>
      </c>
      <c r="H276" t="n">
        <v>3</v>
      </c>
      <c r="I276" t="inlineStr">
        <is>
          <t>509-9899</t>
        </is>
      </c>
      <c r="J276" t="inlineStr">
        <is>
          <t>ТССЦ Московской обл., 509-9899, приказ Минстроя России №675/пр от 28.02.2017 № 258/пр</t>
        </is>
      </c>
      <c r="K276" t="inlineStr">
        <is>
          <t>Строительный мусор и масса возвратных материалов</t>
        </is>
      </c>
      <c r="L276" t="n">
        <v>1348</v>
      </c>
      <c r="N276" t="n">
        <v>1009</v>
      </c>
      <c r="O276" t="inlineStr">
        <is>
          <t>т</t>
        </is>
      </c>
      <c r="P276" t="inlineStr">
        <is>
          <t>т</t>
        </is>
      </c>
      <c r="Q276" t="n">
        <v>1000</v>
      </c>
      <c r="W276" t="n">
        <v>0</v>
      </c>
      <c r="X276" t="n">
        <v>1839160745</v>
      </c>
      <c r="Y276">
        <f>AT276</f>
        <v/>
      </c>
      <c r="AA276" t="n">
        <v>0</v>
      </c>
      <c r="AB276" t="n">
        <v>0</v>
      </c>
      <c r="AC276" t="n">
        <v>0</v>
      </c>
      <c r="AD276" t="n">
        <v>0</v>
      </c>
      <c r="AE276" t="n">
        <v>0</v>
      </c>
      <c r="AF276" t="n">
        <v>0</v>
      </c>
      <c r="AG276" t="n">
        <v>0</v>
      </c>
      <c r="AH276" t="n">
        <v>0</v>
      </c>
      <c r="AI276" t="n">
        <v>1</v>
      </c>
      <c r="AJ276" t="n">
        <v>1</v>
      </c>
      <c r="AK276" t="n">
        <v>1</v>
      </c>
      <c r="AL276" t="n">
        <v>1</v>
      </c>
      <c r="AM276" t="n">
        <v>0</v>
      </c>
      <c r="AN276" t="n">
        <v>0</v>
      </c>
      <c r="AO276" t="n">
        <v>0</v>
      </c>
      <c r="AP276" t="n">
        <v>1</v>
      </c>
      <c r="AQ276" t="n">
        <v>0</v>
      </c>
      <c r="AR276" t="n">
        <v>0</v>
      </c>
      <c r="AS276" t="inlineStr"/>
      <c r="AT276" t="n">
        <v>0.04</v>
      </c>
      <c r="AU276" t="inlineStr"/>
      <c r="AV276" t="n">
        <v>0</v>
      </c>
      <c r="AW276" t="n">
        <v>2</v>
      </c>
      <c r="AX276" t="n">
        <v>78870763</v>
      </c>
      <c r="AY276" t="n">
        <v>1</v>
      </c>
      <c r="AZ276" t="n">
        <v>0</v>
      </c>
      <c r="BA276" t="n">
        <v>254</v>
      </c>
      <c r="BB276" t="n">
        <v>0</v>
      </c>
      <c r="BC276" t="n">
        <v>0</v>
      </c>
      <c r="BD276" t="n">
        <v>0</v>
      </c>
      <c r="BE276" t="n">
        <v>0</v>
      </c>
      <c r="BF276" t="n">
        <v>0</v>
      </c>
      <c r="BG276" t="n">
        <v>0</v>
      </c>
      <c r="BH276" t="n">
        <v>0</v>
      </c>
      <c r="BI276" t="n">
        <v>0</v>
      </c>
      <c r="BJ276" t="n">
        <v>0</v>
      </c>
      <c r="BK276" t="n">
        <v>0</v>
      </c>
      <c r="BL276" t="n">
        <v>0</v>
      </c>
      <c r="BM276" t="n">
        <v>0</v>
      </c>
      <c r="BN276" t="n">
        <v>0</v>
      </c>
      <c r="BO276" t="n">
        <v>0</v>
      </c>
      <c r="BP276" t="n">
        <v>0</v>
      </c>
      <c r="BQ276" t="n">
        <v>0</v>
      </c>
      <c r="BR276" t="n">
        <v>0</v>
      </c>
      <c r="BS276" t="n">
        <v>0</v>
      </c>
      <c r="BT276" t="n">
        <v>0</v>
      </c>
      <c r="BU276" t="n">
        <v>0</v>
      </c>
      <c r="BV276" t="n">
        <v>0</v>
      </c>
      <c r="BW276" t="n">
        <v>0</v>
      </c>
      <c r="CV276" t="n">
        <v>0</v>
      </c>
      <c r="CW276" t="n">
        <v>0</v>
      </c>
      <c r="CX276">
        <f>ROUND(Y276*Source!I559,7)</f>
        <v/>
      </c>
      <c r="CY276">
        <f>AA276</f>
        <v/>
      </c>
      <c r="CZ276">
        <f>AE276</f>
        <v/>
      </c>
      <c r="DA276">
        <f>AI276</f>
        <v/>
      </c>
      <c r="DB276">
        <f>ROUND(ROUND(AT276*CZ276,2),2)</f>
        <v/>
      </c>
      <c r="DC276">
        <f>ROUND(ROUND(AT276*AG276,2),2)</f>
        <v/>
      </c>
      <c r="DD276" t="inlineStr"/>
      <c r="DE276" t="inlineStr"/>
      <c r="DF276">
        <f>ROUND(ROUND(AE276,0)*CX276,0)</f>
        <v/>
      </c>
      <c r="DG276">
        <f>ROUND(ROUND(AF276,0)*CX276,0)</f>
        <v/>
      </c>
      <c r="DH276">
        <f>ROUND(ROUND(AG276,0)*CX276,0)</f>
        <v/>
      </c>
      <c r="DI276">
        <f>ROUND(ROUND(AH276,0)*CX276,0)</f>
        <v/>
      </c>
      <c r="DJ276">
        <f>DF276</f>
        <v/>
      </c>
      <c r="DK276" t="n">
        <v>0</v>
      </c>
      <c r="DL276" t="inlineStr"/>
      <c r="DM276" t="n">
        <v>0</v>
      </c>
      <c r="DN276" t="inlineStr"/>
      <c r="DO276" t="n">
        <v>0</v>
      </c>
    </row>
    <row r="277">
      <c r="A277">
        <f>ROW(Source!A562)</f>
        <v/>
      </c>
      <c r="B277" t="n">
        <v>78869116</v>
      </c>
      <c r="C277" t="n">
        <v>78870766</v>
      </c>
      <c r="D277" t="n">
        <v>18442827</v>
      </c>
      <c r="E277" t="n">
        <v>1</v>
      </c>
      <c r="F277" t="n">
        <v>1</v>
      </c>
      <c r="G277" t="n">
        <v>1</v>
      </c>
      <c r="H277" t="n">
        <v>1</v>
      </c>
      <c r="I277" t="inlineStr">
        <is>
          <t>1-1053-90</t>
        </is>
      </c>
      <c r="J277" t="inlineStr"/>
      <c r="K277" t="inlineStr">
        <is>
          <t>Рабочий строитель среднего разряда 5,3</t>
        </is>
      </c>
      <c r="L277" t="n">
        <v>1369</v>
      </c>
      <c r="N277" t="n">
        <v>1013</v>
      </c>
      <c r="O277" t="inlineStr">
        <is>
          <t>чел.-ч</t>
        </is>
      </c>
      <c r="P277" t="inlineStr">
        <is>
          <t>чел.-ч</t>
        </is>
      </c>
      <c r="Q277" t="n">
        <v>1</v>
      </c>
      <c r="W277" t="n">
        <v>0</v>
      </c>
      <c r="X277" t="n">
        <v>717490484</v>
      </c>
      <c r="Y277">
        <f>(AT277*ROUND(5,7))</f>
        <v/>
      </c>
      <c r="AA277" t="n">
        <v>0</v>
      </c>
      <c r="AB277" t="n">
        <v>0</v>
      </c>
      <c r="AC277" t="n">
        <v>0</v>
      </c>
      <c r="AD277" t="n">
        <v>11.64</v>
      </c>
      <c r="AE277" t="n">
        <v>0</v>
      </c>
      <c r="AF277" t="n">
        <v>0</v>
      </c>
      <c r="AG277" t="n">
        <v>0</v>
      </c>
      <c r="AH277" t="n">
        <v>11.64</v>
      </c>
      <c r="AI277" t="n">
        <v>1</v>
      </c>
      <c r="AJ277" t="n">
        <v>1</v>
      </c>
      <c r="AK277" t="n">
        <v>1</v>
      </c>
      <c r="AL277" t="n">
        <v>1</v>
      </c>
      <c r="AM277" t="n">
        <v>-2</v>
      </c>
      <c r="AN277" t="n">
        <v>0</v>
      </c>
      <c r="AO277" t="n">
        <v>1</v>
      </c>
      <c r="AP277" t="n">
        <v>1</v>
      </c>
      <c r="AQ277" t="n">
        <v>0</v>
      </c>
      <c r="AR277" t="n">
        <v>0</v>
      </c>
      <c r="AS277" t="inlineStr"/>
      <c r="AT277" t="n">
        <v>5.01</v>
      </c>
      <c r="AU277" t="inlineStr">
        <is>
          <t>)*5</t>
        </is>
      </c>
      <c r="AV277" t="n">
        <v>1</v>
      </c>
      <c r="AW277" t="n">
        <v>2</v>
      </c>
      <c r="AX277" t="n">
        <v>78870773</v>
      </c>
      <c r="AY277" t="n">
        <v>1</v>
      </c>
      <c r="AZ277" t="n">
        <v>2048</v>
      </c>
      <c r="BA277" t="n">
        <v>255</v>
      </c>
      <c r="BB277" t="n">
        <v>0</v>
      </c>
      <c r="BC277" t="n">
        <v>0</v>
      </c>
      <c r="BD277" t="n">
        <v>0</v>
      </c>
      <c r="BE277" t="n">
        <v>0</v>
      </c>
      <c r="BF277" t="n">
        <v>0</v>
      </c>
      <c r="BG277" t="n">
        <v>0</v>
      </c>
      <c r="BH277" t="n">
        <v>0</v>
      </c>
      <c r="BI277" t="n">
        <v>0</v>
      </c>
      <c r="BJ277" t="n">
        <v>0</v>
      </c>
      <c r="BK277" t="n">
        <v>0</v>
      </c>
      <c r="BL277" t="n">
        <v>0</v>
      </c>
      <c r="BM277" t="n">
        <v>0</v>
      </c>
      <c r="BN277" t="n">
        <v>0</v>
      </c>
      <c r="BO277" t="n">
        <v>0</v>
      </c>
      <c r="BP277" t="n">
        <v>0</v>
      </c>
      <c r="BQ277" t="n">
        <v>0</v>
      </c>
      <c r="BR277" t="n">
        <v>0</v>
      </c>
      <c r="BS277" t="n">
        <v>0</v>
      </c>
      <c r="BT277" t="n">
        <v>0</v>
      </c>
      <c r="BU277" t="n">
        <v>0</v>
      </c>
      <c r="BV277" t="n">
        <v>0</v>
      </c>
      <c r="BW277" t="n">
        <v>0</v>
      </c>
      <c r="CU277">
        <f>ROUND(AT277*Source!I562*AH277*AL277,0)</f>
        <v/>
      </c>
      <c r="CV277">
        <f>ROUND(Y277*Source!I562,7)</f>
        <v/>
      </c>
      <c r="CW277" t="n">
        <v>0</v>
      </c>
      <c r="CX277">
        <f>ROUND(Y277*Source!I562,7)</f>
        <v/>
      </c>
      <c r="CY277">
        <f>AD277</f>
        <v/>
      </c>
      <c r="CZ277">
        <f>AH277</f>
        <v/>
      </c>
      <c r="DA277">
        <f>AL277</f>
        <v/>
      </c>
      <c r="DB277">
        <f>ROUND((ROUND(AT277*CZ277,2)*ROUND(5,7)),2)</f>
        <v/>
      </c>
      <c r="DC277">
        <f>ROUND((ROUND(AT277*AG277,2)*ROUND(5,7)),2)</f>
        <v/>
      </c>
      <c r="DD277" t="inlineStr"/>
      <c r="DE277" t="inlineStr"/>
      <c r="DF277">
        <f>ROUND(ROUND(AE277,0)*CX277,0)</f>
        <v/>
      </c>
      <c r="DG277">
        <f>ROUND(ROUND(AF277,0)*CX277,0)</f>
        <v/>
      </c>
      <c r="DH277">
        <f>ROUND(ROUND(AG277,0)*CX277,0)</f>
        <v/>
      </c>
      <c r="DI277">
        <f>ROUND(ROUND(AH277,0)*CX277,0)</f>
        <v/>
      </c>
      <c r="DJ277">
        <f>DI277</f>
        <v/>
      </c>
      <c r="DK277" t="n">
        <v>0</v>
      </c>
      <c r="DL277" t="inlineStr"/>
      <c r="DM277" t="n">
        <v>0</v>
      </c>
      <c r="DN277" t="inlineStr"/>
      <c r="DO277" t="n">
        <v>0</v>
      </c>
    </row>
    <row r="278">
      <c r="A278">
        <f>ROW(Source!A562)</f>
        <v/>
      </c>
      <c r="B278" t="n">
        <v>78869116</v>
      </c>
      <c r="C278" t="n">
        <v>78870766</v>
      </c>
      <c r="D278" t="n">
        <v>29172703</v>
      </c>
      <c r="E278" t="n">
        <v>1</v>
      </c>
      <c r="F278" t="n">
        <v>1</v>
      </c>
      <c r="G278" t="n">
        <v>1</v>
      </c>
      <c r="H278" t="n">
        <v>2</v>
      </c>
      <c r="I278" t="inlineStr">
        <is>
          <t>042900</t>
        </is>
      </c>
      <c r="J278" t="inlineStr">
        <is>
          <t>ТСЭМ Московской обл., 042900, приказ Минстроя России №675/пр от 28.02.2017 № 264/пр</t>
        </is>
      </c>
      <c r="K27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78" t="n">
        <v>1368</v>
      </c>
      <c r="N278" t="n">
        <v>1011</v>
      </c>
      <c r="O278" t="inlineStr">
        <is>
          <t>маш.-ч</t>
        </is>
      </c>
      <c r="P278" t="inlineStr">
        <is>
          <t>маш.-ч</t>
        </is>
      </c>
      <c r="Q278" t="n">
        <v>1</v>
      </c>
      <c r="W278" t="n">
        <v>0</v>
      </c>
      <c r="X278" t="n">
        <v>1695838894</v>
      </c>
      <c r="Y278">
        <f>(AT278*ROUND(5,7))</f>
        <v/>
      </c>
      <c r="AA278" t="n">
        <v>0</v>
      </c>
      <c r="AB278" t="n">
        <v>177.13</v>
      </c>
      <c r="AC278" t="n">
        <v>0</v>
      </c>
      <c r="AD278" t="n">
        <v>0</v>
      </c>
      <c r="AE278" t="n">
        <v>0</v>
      </c>
      <c r="AF278" t="n">
        <v>29.67</v>
      </c>
      <c r="AG278" t="n">
        <v>0</v>
      </c>
      <c r="AH278" t="n">
        <v>0</v>
      </c>
      <c r="AI278" t="n">
        <v>1</v>
      </c>
      <c r="AJ278" t="n">
        <v>5.97</v>
      </c>
      <c r="AK278" t="n">
        <v>52.25</v>
      </c>
      <c r="AL278" t="n">
        <v>1</v>
      </c>
      <c r="AM278" t="n">
        <v>2</v>
      </c>
      <c r="AN278" t="n">
        <v>0</v>
      </c>
      <c r="AO278" t="n">
        <v>1</v>
      </c>
      <c r="AP278" t="n">
        <v>1</v>
      </c>
      <c r="AQ278" t="n">
        <v>0</v>
      </c>
      <c r="AR278" t="n">
        <v>0</v>
      </c>
      <c r="AS278" t="inlineStr"/>
      <c r="AT278" t="n">
        <v>1.5</v>
      </c>
      <c r="AU278" t="inlineStr">
        <is>
          <t>)*5</t>
        </is>
      </c>
      <c r="AV278" t="n">
        <v>0</v>
      </c>
      <c r="AW278" t="n">
        <v>2</v>
      </c>
      <c r="AX278" t="n">
        <v>78870774</v>
      </c>
      <c r="AY278" t="n">
        <v>1</v>
      </c>
      <c r="AZ278" t="n">
        <v>0</v>
      </c>
      <c r="BA278" t="n">
        <v>256</v>
      </c>
      <c r="BB278" t="n">
        <v>0</v>
      </c>
      <c r="BC278" t="n">
        <v>0</v>
      </c>
      <c r="BD278" t="n">
        <v>0</v>
      </c>
      <c r="BE278" t="n">
        <v>0</v>
      </c>
      <c r="BF278" t="n">
        <v>0</v>
      </c>
      <c r="BG278" t="n">
        <v>0</v>
      </c>
      <c r="BH278" t="n">
        <v>0</v>
      </c>
      <c r="BI278" t="n">
        <v>0</v>
      </c>
      <c r="BJ278" t="n">
        <v>0</v>
      </c>
      <c r="BK278" t="n">
        <v>0</v>
      </c>
      <c r="BL278" t="n">
        <v>0</v>
      </c>
      <c r="BM278" t="n">
        <v>0</v>
      </c>
      <c r="BN278" t="n">
        <v>0</v>
      </c>
      <c r="BO278" t="n">
        <v>0</v>
      </c>
      <c r="BP278" t="n">
        <v>0</v>
      </c>
      <c r="BQ278" t="n">
        <v>0</v>
      </c>
      <c r="BR278" t="n">
        <v>0</v>
      </c>
      <c r="BS278" t="n">
        <v>0</v>
      </c>
      <c r="BT278" t="n">
        <v>0</v>
      </c>
      <c r="BU278" t="n">
        <v>0</v>
      </c>
      <c r="BV278" t="n">
        <v>0</v>
      </c>
      <c r="BW278" t="n">
        <v>0</v>
      </c>
      <c r="CV278" t="n">
        <v>0</v>
      </c>
      <c r="CW278">
        <f>ROUND(Y278*Source!I562*DO278,7)</f>
        <v/>
      </c>
      <c r="CX278">
        <f>ROUND(Y278*Source!I562,7)</f>
        <v/>
      </c>
      <c r="CY278">
        <f>AB278</f>
        <v/>
      </c>
      <c r="CZ278">
        <f>AF278</f>
        <v/>
      </c>
      <c r="DA278">
        <f>AJ278</f>
        <v/>
      </c>
      <c r="DB278">
        <f>ROUND((ROUND(AT278*CZ278,2)*ROUND(5,7)),2)</f>
        <v/>
      </c>
      <c r="DC278">
        <f>ROUND((ROUND(AT278*AG278,2)*ROUND(5,7)),2)</f>
        <v/>
      </c>
      <c r="DD278" t="inlineStr"/>
      <c r="DE278" t="inlineStr"/>
      <c r="DF278">
        <f>ROUND(ROUND(AE278,0)*CX278,0)</f>
        <v/>
      </c>
      <c r="DG278">
        <f>ROUND(ROUND(AF278*AJ278,0)*CX278,0)</f>
        <v/>
      </c>
      <c r="DH278">
        <f>ROUND(ROUND(AG278*AK278,0)*CX278,0)</f>
        <v/>
      </c>
      <c r="DI278">
        <f>ROUND(ROUND(AH278,0)*CX278,0)</f>
        <v/>
      </c>
      <c r="DJ278">
        <f>DG278</f>
        <v/>
      </c>
      <c r="DK278" t="n">
        <v>0</v>
      </c>
      <c r="DL278" t="inlineStr"/>
      <c r="DM278" t="n">
        <v>0</v>
      </c>
      <c r="DN278" t="inlineStr"/>
      <c r="DO278" t="n">
        <v>0</v>
      </c>
    </row>
    <row r="279">
      <c r="A279">
        <f>ROW(Source!A562)</f>
        <v/>
      </c>
      <c r="B279" t="n">
        <v>78869116</v>
      </c>
      <c r="C279" t="n">
        <v>78870766</v>
      </c>
      <c r="D279" t="n">
        <v>29110398</v>
      </c>
      <c r="E279" t="n">
        <v>1</v>
      </c>
      <c r="F279" t="n">
        <v>1</v>
      </c>
      <c r="G279" t="n">
        <v>1</v>
      </c>
      <c r="H279" t="n">
        <v>3</v>
      </c>
      <c r="I279" t="inlineStr">
        <is>
          <t>101-0388</t>
        </is>
      </c>
      <c r="J279" t="inlineStr">
        <is>
          <t>ТССЦ Московской обл., 101-0388, приказ Минстроя России №675/пр от 28.02.2017 № 254/пр</t>
        </is>
      </c>
      <c r="K279" t="inlineStr">
        <is>
          <t>Краски масляные земляные марки МА-0115 мумия, сурик железный</t>
        </is>
      </c>
      <c r="L279" t="n">
        <v>1348</v>
      </c>
      <c r="N279" t="n">
        <v>1009</v>
      </c>
      <c r="O279" t="inlineStr">
        <is>
          <t>т</t>
        </is>
      </c>
      <c r="P279" t="inlineStr">
        <is>
          <t>т</t>
        </is>
      </c>
      <c r="Q279" t="n">
        <v>1000</v>
      </c>
      <c r="W279" t="n">
        <v>0</v>
      </c>
      <c r="X279" t="n">
        <v>1625292450</v>
      </c>
      <c r="Y279">
        <f>(AT279*ROUND(5,7))</f>
        <v/>
      </c>
      <c r="AA279" t="n">
        <v>76804.47</v>
      </c>
      <c r="AB279" t="n">
        <v>0</v>
      </c>
      <c r="AC279" t="n">
        <v>0</v>
      </c>
      <c r="AD279" t="n">
        <v>0</v>
      </c>
      <c r="AE279" t="n">
        <v>15118.99</v>
      </c>
      <c r="AF279" t="n">
        <v>0</v>
      </c>
      <c r="AG279" t="n">
        <v>0</v>
      </c>
      <c r="AH279" t="n">
        <v>0</v>
      </c>
      <c r="AI279" t="n">
        <v>5.08</v>
      </c>
      <c r="AJ279" t="n">
        <v>1</v>
      </c>
      <c r="AK279" t="n">
        <v>1</v>
      </c>
      <c r="AL279" t="n">
        <v>1</v>
      </c>
      <c r="AM279" t="n">
        <v>2</v>
      </c>
      <c r="AN279" t="n">
        <v>0</v>
      </c>
      <c r="AO279" t="n">
        <v>1</v>
      </c>
      <c r="AP279" t="n">
        <v>1</v>
      </c>
      <c r="AQ279" t="n">
        <v>0</v>
      </c>
      <c r="AR279" t="n">
        <v>0</v>
      </c>
      <c r="AS279" t="inlineStr"/>
      <c r="AT279" t="n">
        <v>5e-05</v>
      </c>
      <c r="AU279" t="inlineStr">
        <is>
          <t>)*5</t>
        </is>
      </c>
      <c r="AV279" t="n">
        <v>0</v>
      </c>
      <c r="AW279" t="n">
        <v>2</v>
      </c>
      <c r="AX279" t="n">
        <v>78870775</v>
      </c>
      <c r="AY279" t="n">
        <v>1</v>
      </c>
      <c r="AZ279" t="n">
        <v>0</v>
      </c>
      <c r="BA279" t="n">
        <v>257</v>
      </c>
      <c r="BB279" t="n">
        <v>0</v>
      </c>
      <c r="BC279" t="n">
        <v>0</v>
      </c>
      <c r="BD279" t="n">
        <v>0</v>
      </c>
      <c r="BE279" t="n">
        <v>0</v>
      </c>
      <c r="BF279" t="n">
        <v>0</v>
      </c>
      <c r="BG279" t="n">
        <v>0</v>
      </c>
      <c r="BH279" t="n">
        <v>0</v>
      </c>
      <c r="BI279" t="n">
        <v>0</v>
      </c>
      <c r="BJ279" t="n">
        <v>0</v>
      </c>
      <c r="BK279" t="n">
        <v>0</v>
      </c>
      <c r="BL279" t="n">
        <v>0</v>
      </c>
      <c r="BM279" t="n">
        <v>0</v>
      </c>
      <c r="BN279" t="n">
        <v>0</v>
      </c>
      <c r="BO279" t="n">
        <v>0</v>
      </c>
      <c r="BP279" t="n">
        <v>0</v>
      </c>
      <c r="BQ279" t="n">
        <v>0</v>
      </c>
      <c r="BR279" t="n">
        <v>0</v>
      </c>
      <c r="BS279" t="n">
        <v>0</v>
      </c>
      <c r="BT279" t="n">
        <v>0</v>
      </c>
      <c r="BU279" t="n">
        <v>0</v>
      </c>
      <c r="BV279" t="n">
        <v>0</v>
      </c>
      <c r="BW279" t="n">
        <v>0</v>
      </c>
      <c r="CV279" t="n">
        <v>0</v>
      </c>
      <c r="CW279" t="n">
        <v>0</v>
      </c>
      <c r="CX279">
        <f>ROUND(Y279*Source!I562,7)</f>
        <v/>
      </c>
      <c r="CY279">
        <f>AA279</f>
        <v/>
      </c>
      <c r="CZ279">
        <f>AE279</f>
        <v/>
      </c>
      <c r="DA279">
        <f>AI279</f>
        <v/>
      </c>
      <c r="DB279">
        <f>ROUND((ROUND(AT279*CZ279,2)*ROUND(5,7)),2)</f>
        <v/>
      </c>
      <c r="DC279">
        <f>ROUND((ROUND(AT279*AG279,2)*ROUND(5,7)),2)</f>
        <v/>
      </c>
      <c r="DD279" t="inlineStr"/>
      <c r="DE279" t="inlineStr"/>
      <c r="DF279">
        <f>ROUND(ROUND(AE279*AI279,0)*CX279,0)</f>
        <v/>
      </c>
      <c r="DG279">
        <f>ROUND(ROUND(AF279,0)*CX279,0)</f>
        <v/>
      </c>
      <c r="DH279">
        <f>ROUND(ROUND(AG279,0)*CX279,0)</f>
        <v/>
      </c>
      <c r="DI279">
        <f>ROUND(ROUND(AH279,0)*CX279,0)</f>
        <v/>
      </c>
      <c r="DJ279">
        <f>DF279</f>
        <v/>
      </c>
      <c r="DK279" t="n">
        <v>0</v>
      </c>
      <c r="DL279" t="inlineStr"/>
      <c r="DM279" t="n">
        <v>0</v>
      </c>
      <c r="DN279" t="inlineStr"/>
      <c r="DO279" t="n">
        <v>0</v>
      </c>
    </row>
    <row r="280">
      <c r="A280">
        <f>ROW(Source!A562)</f>
        <v/>
      </c>
      <c r="B280" t="n">
        <v>78869116</v>
      </c>
      <c r="C280" t="n">
        <v>78870766</v>
      </c>
      <c r="D280" t="n">
        <v>29110573</v>
      </c>
      <c r="E280" t="n">
        <v>1</v>
      </c>
      <c r="F280" t="n">
        <v>1</v>
      </c>
      <c r="G280" t="n">
        <v>1</v>
      </c>
      <c r="H280" t="n">
        <v>3</v>
      </c>
      <c r="I280" t="inlineStr">
        <is>
          <t>101-0628</t>
        </is>
      </c>
      <c r="J280" t="inlineStr">
        <is>
          <t>ТССЦ Московской обл., 101-0628, приказ Минстроя России №675/пр от 28.02.2017 № 254/пр</t>
        </is>
      </c>
      <c r="K280" t="inlineStr">
        <is>
          <t>Олифа комбинированная, марки К-3</t>
        </is>
      </c>
      <c r="L280" t="n">
        <v>1348</v>
      </c>
      <c r="N280" t="n">
        <v>1009</v>
      </c>
      <c r="O280" t="inlineStr">
        <is>
          <t>т</t>
        </is>
      </c>
      <c r="P280" t="inlineStr">
        <is>
          <t>т</t>
        </is>
      </c>
      <c r="Q280" t="n">
        <v>1000</v>
      </c>
      <c r="W280" t="n">
        <v>0</v>
      </c>
      <c r="X280" t="n">
        <v>24062879</v>
      </c>
      <c r="Y280">
        <f>(AT280*ROUND(5,7))</f>
        <v/>
      </c>
      <c r="AA280" t="n">
        <v>87631.5</v>
      </c>
      <c r="AB280" t="n">
        <v>0</v>
      </c>
      <c r="AC280" t="n">
        <v>0</v>
      </c>
      <c r="AD280" t="n">
        <v>0</v>
      </c>
      <c r="AE280" t="n">
        <v>16950</v>
      </c>
      <c r="AF280" t="n">
        <v>0</v>
      </c>
      <c r="AG280" t="n">
        <v>0</v>
      </c>
      <c r="AH280" t="n">
        <v>0</v>
      </c>
      <c r="AI280" t="n">
        <v>5.17</v>
      </c>
      <c r="AJ280" t="n">
        <v>1</v>
      </c>
      <c r="AK280" t="n">
        <v>1</v>
      </c>
      <c r="AL280" t="n">
        <v>1</v>
      </c>
      <c r="AM280" t="n">
        <v>2</v>
      </c>
      <c r="AN280" t="n">
        <v>0</v>
      </c>
      <c r="AO280" t="n">
        <v>1</v>
      </c>
      <c r="AP280" t="n">
        <v>1</v>
      </c>
      <c r="AQ280" t="n">
        <v>0</v>
      </c>
      <c r="AR280" t="n">
        <v>0</v>
      </c>
      <c r="AS280" t="inlineStr"/>
      <c r="AT280" t="n">
        <v>2e-05</v>
      </c>
      <c r="AU280" t="inlineStr">
        <is>
          <t>)*5</t>
        </is>
      </c>
      <c r="AV280" t="n">
        <v>0</v>
      </c>
      <c r="AW280" t="n">
        <v>2</v>
      </c>
      <c r="AX280" t="n">
        <v>78870776</v>
      </c>
      <c r="AY280" t="n">
        <v>1</v>
      </c>
      <c r="AZ280" t="n">
        <v>0</v>
      </c>
      <c r="BA280" t="n">
        <v>258</v>
      </c>
      <c r="BB280" t="n">
        <v>0</v>
      </c>
      <c r="BC280" t="n">
        <v>0</v>
      </c>
      <c r="BD280" t="n">
        <v>0</v>
      </c>
      <c r="BE280" t="n">
        <v>0</v>
      </c>
      <c r="BF280" t="n">
        <v>0</v>
      </c>
      <c r="BG280" t="n">
        <v>0</v>
      </c>
      <c r="BH280" t="n">
        <v>0</v>
      </c>
      <c r="BI280" t="n">
        <v>0</v>
      </c>
      <c r="BJ280" t="n">
        <v>0</v>
      </c>
      <c r="BK280" t="n">
        <v>0</v>
      </c>
      <c r="BL280" t="n">
        <v>0</v>
      </c>
      <c r="BM280" t="n">
        <v>0</v>
      </c>
      <c r="BN280" t="n">
        <v>0</v>
      </c>
      <c r="BO280" t="n">
        <v>0</v>
      </c>
      <c r="BP280" t="n">
        <v>0</v>
      </c>
      <c r="BQ280" t="n">
        <v>0</v>
      </c>
      <c r="BR280" t="n">
        <v>0</v>
      </c>
      <c r="BS280" t="n">
        <v>0</v>
      </c>
      <c r="BT280" t="n">
        <v>0</v>
      </c>
      <c r="BU280" t="n">
        <v>0</v>
      </c>
      <c r="BV280" t="n">
        <v>0</v>
      </c>
      <c r="BW280" t="n">
        <v>0</v>
      </c>
      <c r="CV280" t="n">
        <v>0</v>
      </c>
      <c r="CW280" t="n">
        <v>0</v>
      </c>
      <c r="CX280">
        <f>ROUND(Y280*Source!I562,7)</f>
        <v/>
      </c>
      <c r="CY280">
        <f>AA280</f>
        <v/>
      </c>
      <c r="CZ280">
        <f>AE280</f>
        <v/>
      </c>
      <c r="DA280">
        <f>AI280</f>
        <v/>
      </c>
      <c r="DB280">
        <f>ROUND((ROUND(AT280*CZ280,2)*ROUND(5,7)),2)</f>
        <v/>
      </c>
      <c r="DC280">
        <f>ROUND((ROUND(AT280*AG280,2)*ROUND(5,7)),2)</f>
        <v/>
      </c>
      <c r="DD280" t="inlineStr"/>
      <c r="DE280" t="inlineStr"/>
      <c r="DF280">
        <f>ROUND(ROUND(AE280*AI280,0)*CX280,0)</f>
        <v/>
      </c>
      <c r="DG280">
        <f>ROUND(ROUND(AF280,0)*CX280,0)</f>
        <v/>
      </c>
      <c r="DH280">
        <f>ROUND(ROUND(AG280,0)*CX280,0)</f>
        <v/>
      </c>
      <c r="DI280">
        <f>ROUND(ROUND(AH280,0)*CX280,0)</f>
        <v/>
      </c>
      <c r="DJ280">
        <f>DF280</f>
        <v/>
      </c>
      <c r="DK280" t="n">
        <v>0</v>
      </c>
      <c r="DL280" t="inlineStr"/>
      <c r="DM280" t="n">
        <v>0</v>
      </c>
      <c r="DN280" t="inlineStr"/>
      <c r="DO280" t="n">
        <v>0</v>
      </c>
    </row>
    <row r="281">
      <c r="A281">
        <f>ROW(Source!A562)</f>
        <v/>
      </c>
      <c r="B281" t="n">
        <v>78869116</v>
      </c>
      <c r="C281" t="n">
        <v>78870766</v>
      </c>
      <c r="D281" t="n">
        <v>29107963</v>
      </c>
      <c r="E281" t="n">
        <v>1</v>
      </c>
      <c r="F281" t="n">
        <v>1</v>
      </c>
      <c r="G281" t="n">
        <v>1</v>
      </c>
      <c r="H281" t="n">
        <v>3</v>
      </c>
      <c r="I281" t="inlineStr">
        <is>
          <t>101-1669</t>
        </is>
      </c>
      <c r="J281" t="inlineStr">
        <is>
          <t>ТССЦ Московской обл., 101-1669, приказ Минстроя России №675/пр от 28.02.2017 № 254/пр</t>
        </is>
      </c>
      <c r="K281" t="inlineStr">
        <is>
          <t>Очес льняной</t>
        </is>
      </c>
      <c r="L281" t="n">
        <v>1346</v>
      </c>
      <c r="N281" t="n">
        <v>1009</v>
      </c>
      <c r="O281" t="inlineStr">
        <is>
          <t>кг</t>
        </is>
      </c>
      <c r="P281" t="inlineStr">
        <is>
          <t>кг</t>
        </is>
      </c>
      <c r="Q281" t="n">
        <v>1</v>
      </c>
      <c r="W281" t="n">
        <v>0</v>
      </c>
      <c r="X281" t="n">
        <v>-2113933962</v>
      </c>
      <c r="Y281">
        <f>(AT281*ROUND(5,7))</f>
        <v/>
      </c>
      <c r="AA281" t="n">
        <v>590.67</v>
      </c>
      <c r="AB281" t="n">
        <v>0</v>
      </c>
      <c r="AC281" t="n">
        <v>0</v>
      </c>
      <c r="AD281" t="n">
        <v>0</v>
      </c>
      <c r="AE281" t="n">
        <v>37.29</v>
      </c>
      <c r="AF281" t="n">
        <v>0</v>
      </c>
      <c r="AG281" t="n">
        <v>0</v>
      </c>
      <c r="AH281" t="n">
        <v>0</v>
      </c>
      <c r="AI281" t="n">
        <v>15.84</v>
      </c>
      <c r="AJ281" t="n">
        <v>1</v>
      </c>
      <c r="AK281" t="n">
        <v>1</v>
      </c>
      <c r="AL281" t="n">
        <v>1</v>
      </c>
      <c r="AM281" t="n">
        <v>2</v>
      </c>
      <c r="AN281" t="n">
        <v>0</v>
      </c>
      <c r="AO281" t="n">
        <v>1</v>
      </c>
      <c r="AP281" t="n">
        <v>1</v>
      </c>
      <c r="AQ281" t="n">
        <v>0</v>
      </c>
      <c r="AR281" t="n">
        <v>0</v>
      </c>
      <c r="AS281" t="inlineStr"/>
      <c r="AT281" t="n">
        <v>0.02</v>
      </c>
      <c r="AU281" t="inlineStr">
        <is>
          <t>)*5</t>
        </is>
      </c>
      <c r="AV281" t="n">
        <v>0</v>
      </c>
      <c r="AW281" t="n">
        <v>2</v>
      </c>
      <c r="AX281" t="n">
        <v>78870777</v>
      </c>
      <c r="AY281" t="n">
        <v>1</v>
      </c>
      <c r="AZ281" t="n">
        <v>0</v>
      </c>
      <c r="BA281" t="n">
        <v>259</v>
      </c>
      <c r="BB281" t="n">
        <v>0</v>
      </c>
      <c r="BC281" t="n">
        <v>0</v>
      </c>
      <c r="BD281" t="n">
        <v>0</v>
      </c>
      <c r="BE281" t="n">
        <v>0</v>
      </c>
      <c r="BF281" t="n">
        <v>0</v>
      </c>
      <c r="BG281" t="n">
        <v>0</v>
      </c>
      <c r="BH281" t="n">
        <v>0</v>
      </c>
      <c r="BI281" t="n">
        <v>0</v>
      </c>
      <c r="BJ281" t="n">
        <v>0</v>
      </c>
      <c r="BK281" t="n">
        <v>0</v>
      </c>
      <c r="BL281" t="n">
        <v>0</v>
      </c>
      <c r="BM281" t="n">
        <v>0</v>
      </c>
      <c r="BN281" t="n">
        <v>0</v>
      </c>
      <c r="BO281" t="n">
        <v>0</v>
      </c>
      <c r="BP281" t="n">
        <v>0</v>
      </c>
      <c r="BQ281" t="n">
        <v>0</v>
      </c>
      <c r="BR281" t="n">
        <v>0</v>
      </c>
      <c r="BS281" t="n">
        <v>0</v>
      </c>
      <c r="BT281" t="n">
        <v>0</v>
      </c>
      <c r="BU281" t="n">
        <v>0</v>
      </c>
      <c r="BV281" t="n">
        <v>0</v>
      </c>
      <c r="BW281" t="n">
        <v>0</v>
      </c>
      <c r="CV281" t="n">
        <v>0</v>
      </c>
      <c r="CW281" t="n">
        <v>0</v>
      </c>
      <c r="CX281">
        <f>ROUND(Y281*Source!I562,7)</f>
        <v/>
      </c>
      <c r="CY281">
        <f>AA281</f>
        <v/>
      </c>
      <c r="CZ281">
        <f>AE281</f>
        <v/>
      </c>
      <c r="DA281">
        <f>AI281</f>
        <v/>
      </c>
      <c r="DB281">
        <f>ROUND((ROUND(AT281*CZ281,2)*ROUND(5,7)),2)</f>
        <v/>
      </c>
      <c r="DC281">
        <f>ROUND((ROUND(AT281*AG281,2)*ROUND(5,7)),2)</f>
        <v/>
      </c>
      <c r="DD281" t="inlineStr"/>
      <c r="DE281" t="inlineStr"/>
      <c r="DF281">
        <f>ROUND(ROUND(AE281*AI281,0)*CX281,0)</f>
        <v/>
      </c>
      <c r="DG281">
        <f>ROUND(ROUND(AF281,0)*CX281,0)</f>
        <v/>
      </c>
      <c r="DH281">
        <f>ROUND(ROUND(AG281,0)*CX281,0)</f>
        <v/>
      </c>
      <c r="DI281">
        <f>ROUND(ROUND(AH281,0)*CX281,0)</f>
        <v/>
      </c>
      <c r="DJ281">
        <f>DF281</f>
        <v/>
      </c>
      <c r="DK281" t="n">
        <v>0</v>
      </c>
      <c r="DL281" t="inlineStr"/>
      <c r="DM281" t="n">
        <v>0</v>
      </c>
      <c r="DN281" t="inlineStr"/>
      <c r="DO281" t="n">
        <v>0</v>
      </c>
    </row>
    <row r="282">
      <c r="A282">
        <f>ROW(Source!A562)</f>
        <v/>
      </c>
      <c r="B282" t="n">
        <v>78869116</v>
      </c>
      <c r="C282" t="n">
        <v>78870766</v>
      </c>
      <c r="D282" t="n">
        <v>29150040</v>
      </c>
      <c r="E282" t="n">
        <v>1</v>
      </c>
      <c r="F282" t="n">
        <v>1</v>
      </c>
      <c r="G282" t="n">
        <v>1</v>
      </c>
      <c r="H282" t="n">
        <v>3</v>
      </c>
      <c r="I282" t="inlineStr">
        <is>
          <t>411-0001</t>
        </is>
      </c>
      <c r="J282" t="inlineStr">
        <is>
          <t>ТССЦ Московской обл., 411-0001, приказ Минстроя России №675/пр от 28.02.2017 № 257/пр</t>
        </is>
      </c>
      <c r="K282" t="inlineStr">
        <is>
          <t>Вода</t>
        </is>
      </c>
      <c r="L282" t="n">
        <v>1339</v>
      </c>
      <c r="N282" t="n">
        <v>1007</v>
      </c>
      <c r="O282" t="inlineStr">
        <is>
          <t>м3</t>
        </is>
      </c>
      <c r="P282" t="inlineStr">
        <is>
          <t>м3</t>
        </is>
      </c>
      <c r="Q282" t="n">
        <v>1</v>
      </c>
      <c r="W282" t="n">
        <v>0</v>
      </c>
      <c r="X282" t="n">
        <v>619799737</v>
      </c>
      <c r="Y282">
        <f>(AT282*ROUND(5,7))</f>
        <v/>
      </c>
      <c r="AA282" t="n">
        <v>31.28</v>
      </c>
      <c r="AB282" t="n">
        <v>0</v>
      </c>
      <c r="AC282" t="n">
        <v>0</v>
      </c>
      <c r="AD282" t="n">
        <v>0</v>
      </c>
      <c r="AE282" t="n">
        <v>2.44</v>
      </c>
      <c r="AF282" t="n">
        <v>0</v>
      </c>
      <c r="AG282" t="n">
        <v>0</v>
      </c>
      <c r="AH282" t="n">
        <v>0</v>
      </c>
      <c r="AI282" t="n">
        <v>12.82</v>
      </c>
      <c r="AJ282" t="n">
        <v>1</v>
      </c>
      <c r="AK282" t="n">
        <v>1</v>
      </c>
      <c r="AL282" t="n">
        <v>1</v>
      </c>
      <c r="AM282" t="n">
        <v>2</v>
      </c>
      <c r="AN282" t="n">
        <v>0</v>
      </c>
      <c r="AO282" t="n">
        <v>1</v>
      </c>
      <c r="AP282" t="n">
        <v>1</v>
      </c>
      <c r="AQ282" t="n">
        <v>0</v>
      </c>
      <c r="AR282" t="n">
        <v>0</v>
      </c>
      <c r="AS282" t="inlineStr"/>
      <c r="AT282" t="n">
        <v>1</v>
      </c>
      <c r="AU282" t="inlineStr">
        <is>
          <t>)*5</t>
        </is>
      </c>
      <c r="AV282" t="n">
        <v>0</v>
      </c>
      <c r="AW282" t="n">
        <v>2</v>
      </c>
      <c r="AX282" t="n">
        <v>78870778</v>
      </c>
      <c r="AY282" t="n">
        <v>1</v>
      </c>
      <c r="AZ282" t="n">
        <v>0</v>
      </c>
      <c r="BA282" t="n">
        <v>260</v>
      </c>
      <c r="BB282" t="n">
        <v>0</v>
      </c>
      <c r="BC282" t="n">
        <v>0</v>
      </c>
      <c r="BD282" t="n">
        <v>0</v>
      </c>
      <c r="BE282" t="n">
        <v>0</v>
      </c>
      <c r="BF282" t="n">
        <v>0</v>
      </c>
      <c r="BG282" t="n">
        <v>0</v>
      </c>
      <c r="BH282" t="n">
        <v>0</v>
      </c>
      <c r="BI282" t="n">
        <v>0</v>
      </c>
      <c r="BJ282" t="n">
        <v>0</v>
      </c>
      <c r="BK282" t="n">
        <v>0</v>
      </c>
      <c r="BL282" t="n">
        <v>0</v>
      </c>
      <c r="BM282" t="n">
        <v>0</v>
      </c>
      <c r="BN282" t="n">
        <v>0</v>
      </c>
      <c r="BO282" t="n">
        <v>0</v>
      </c>
      <c r="BP282" t="n">
        <v>0</v>
      </c>
      <c r="BQ282" t="n">
        <v>0</v>
      </c>
      <c r="BR282" t="n">
        <v>0</v>
      </c>
      <c r="BS282" t="n">
        <v>0</v>
      </c>
      <c r="BT282" t="n">
        <v>0</v>
      </c>
      <c r="BU282" t="n">
        <v>0</v>
      </c>
      <c r="BV282" t="n">
        <v>0</v>
      </c>
      <c r="BW282" t="n">
        <v>0</v>
      </c>
      <c r="CV282" t="n">
        <v>0</v>
      </c>
      <c r="CW282" t="n">
        <v>0</v>
      </c>
      <c r="CX282">
        <f>ROUND(Y282*Source!I562,7)</f>
        <v/>
      </c>
      <c r="CY282">
        <f>AA282</f>
        <v/>
      </c>
      <c r="CZ282">
        <f>AE282</f>
        <v/>
      </c>
      <c r="DA282">
        <f>AI282</f>
        <v/>
      </c>
      <c r="DB282">
        <f>ROUND((ROUND(AT282*CZ282,2)*ROUND(5,7)),2)</f>
        <v/>
      </c>
      <c r="DC282">
        <f>ROUND((ROUND(AT282*AG282,2)*ROUND(5,7)),2)</f>
        <v/>
      </c>
      <c r="DD282" t="inlineStr"/>
      <c r="DE282" t="inlineStr"/>
      <c r="DF282">
        <f>ROUND(ROUND(AE282*AI282,0)*CX282,0)</f>
        <v/>
      </c>
      <c r="DG282">
        <f>ROUND(ROUND(AF282,0)*CX282,0)</f>
        <v/>
      </c>
      <c r="DH282">
        <f>ROUND(ROUND(AG282,0)*CX282,0)</f>
        <v/>
      </c>
      <c r="DI282">
        <f>ROUND(ROUND(AH282,0)*CX282,0)</f>
        <v/>
      </c>
      <c r="DJ282">
        <f>DF282</f>
        <v/>
      </c>
      <c r="DK282" t="n">
        <v>0</v>
      </c>
      <c r="DL282" t="inlineStr"/>
      <c r="DM282" t="n">
        <v>0</v>
      </c>
      <c r="DN282" t="inlineStr"/>
      <c r="DO282" t="n">
        <v>0</v>
      </c>
    </row>
    <row r="283">
      <c r="A283">
        <f>ROW(Source!A601)</f>
        <v/>
      </c>
      <c r="B283" t="n">
        <v>78869116</v>
      </c>
      <c r="C283" t="n">
        <v>78870842</v>
      </c>
      <c r="D283" t="n">
        <v>18408291</v>
      </c>
      <c r="E283" t="n">
        <v>1</v>
      </c>
      <c r="F283" t="n">
        <v>1</v>
      </c>
      <c r="G283" t="n">
        <v>1</v>
      </c>
      <c r="H283" t="n">
        <v>1</v>
      </c>
      <c r="I283" t="inlineStr">
        <is>
          <t>1-1025-90</t>
        </is>
      </c>
      <c r="J283" t="inlineStr"/>
      <c r="K283" t="inlineStr">
        <is>
          <t>Рабочий строитель среднего разряда 2,5</t>
        </is>
      </c>
      <c r="L283" t="n">
        <v>1369</v>
      </c>
      <c r="N283" t="n">
        <v>1013</v>
      </c>
      <c r="O283" t="inlineStr">
        <is>
          <t>чел.-ч</t>
        </is>
      </c>
      <c r="P283" t="inlineStr">
        <is>
          <t>чел.-ч</t>
        </is>
      </c>
      <c r="Q283" t="n">
        <v>1</v>
      </c>
      <c r="W283" t="n">
        <v>0</v>
      </c>
      <c r="X283" t="n">
        <v>1933892413</v>
      </c>
      <c r="Y283">
        <f>AT283</f>
        <v/>
      </c>
      <c r="AA283" t="n">
        <v>0</v>
      </c>
      <c r="AB283" t="n">
        <v>0</v>
      </c>
      <c r="AC283" t="n">
        <v>0</v>
      </c>
      <c r="AD283" t="n">
        <v>8.17</v>
      </c>
      <c r="AE283" t="n">
        <v>0</v>
      </c>
      <c r="AF283" t="n">
        <v>0</v>
      </c>
      <c r="AG283" t="n">
        <v>0</v>
      </c>
      <c r="AH283" t="n">
        <v>8.17</v>
      </c>
      <c r="AI283" t="n">
        <v>1</v>
      </c>
      <c r="AJ283" t="n">
        <v>1</v>
      </c>
      <c r="AK283" t="n">
        <v>1</v>
      </c>
      <c r="AL283" t="n">
        <v>1</v>
      </c>
      <c r="AM283" t="n">
        <v>-2</v>
      </c>
      <c r="AN283" t="n">
        <v>0</v>
      </c>
      <c r="AO283" t="n">
        <v>1</v>
      </c>
      <c r="AP283" t="n">
        <v>1</v>
      </c>
      <c r="AQ283" t="n">
        <v>0</v>
      </c>
      <c r="AR283" t="n">
        <v>0</v>
      </c>
      <c r="AS283" t="inlineStr"/>
      <c r="AT283" t="n">
        <v>32.2</v>
      </c>
      <c r="AU283" t="inlineStr"/>
      <c r="AV283" t="n">
        <v>1</v>
      </c>
      <c r="AW283" t="n">
        <v>2</v>
      </c>
      <c r="AX283" t="n">
        <v>78870848</v>
      </c>
      <c r="AY283" t="n">
        <v>1</v>
      </c>
      <c r="AZ283" t="n">
        <v>0</v>
      </c>
      <c r="BA283" t="n">
        <v>261</v>
      </c>
      <c r="BB283" t="n">
        <v>0</v>
      </c>
      <c r="BC283" t="n">
        <v>0</v>
      </c>
      <c r="BD283" t="n">
        <v>0</v>
      </c>
      <c r="BE283" t="n">
        <v>0</v>
      </c>
      <c r="BF283" t="n">
        <v>0</v>
      </c>
      <c r="BG283" t="n">
        <v>0</v>
      </c>
      <c r="BH283" t="n">
        <v>0</v>
      </c>
      <c r="BI283" t="n">
        <v>0</v>
      </c>
      <c r="BJ283" t="n">
        <v>0</v>
      </c>
      <c r="BK283" t="n">
        <v>0</v>
      </c>
      <c r="BL283" t="n">
        <v>0</v>
      </c>
      <c r="BM283" t="n">
        <v>0</v>
      </c>
      <c r="BN283" t="n">
        <v>0</v>
      </c>
      <c r="BO283" t="n">
        <v>0</v>
      </c>
      <c r="BP283" t="n">
        <v>0</v>
      </c>
      <c r="BQ283" t="n">
        <v>0</v>
      </c>
      <c r="BR283" t="n">
        <v>0</v>
      </c>
      <c r="BS283" t="n">
        <v>0</v>
      </c>
      <c r="BT283" t="n">
        <v>0</v>
      </c>
      <c r="BU283" t="n">
        <v>0</v>
      </c>
      <c r="BV283" t="n">
        <v>0</v>
      </c>
      <c r="BW283" t="n">
        <v>0</v>
      </c>
      <c r="CU283">
        <f>ROUND(AT283*Source!I601*AH283*AL283,0)</f>
        <v/>
      </c>
      <c r="CV283">
        <f>ROUND(Y283*Source!I601,7)</f>
        <v/>
      </c>
      <c r="CW283" t="n">
        <v>0</v>
      </c>
      <c r="CX283">
        <f>ROUND(Y283*Source!I601,7)</f>
        <v/>
      </c>
      <c r="CY283">
        <f>AD283</f>
        <v/>
      </c>
      <c r="CZ283">
        <f>AH283</f>
        <v/>
      </c>
      <c r="DA283">
        <f>AL283</f>
        <v/>
      </c>
      <c r="DB283">
        <f>ROUND(ROUND(AT283*CZ283,2),2)</f>
        <v/>
      </c>
      <c r="DC283">
        <f>ROUND(ROUND(AT283*AG283,2),2)</f>
        <v/>
      </c>
      <c r="DD283" t="inlineStr"/>
      <c r="DE283" t="inlineStr"/>
      <c r="DF283">
        <f>ROUND(ROUND(AE283,0)*CX283,0)</f>
        <v/>
      </c>
      <c r="DG283">
        <f>ROUND(ROUND(AF283,0)*CX283,0)</f>
        <v/>
      </c>
      <c r="DH283">
        <f>ROUND(ROUND(AG283,0)*CX283,0)</f>
        <v/>
      </c>
      <c r="DI283">
        <f>ROUND(ROUND(AH283,0)*CX283,0)</f>
        <v/>
      </c>
      <c r="DJ283">
        <f>DI283</f>
        <v/>
      </c>
      <c r="DK283" t="n">
        <v>0</v>
      </c>
      <c r="DL283" t="inlineStr"/>
      <c r="DM283" t="n">
        <v>0</v>
      </c>
      <c r="DN283" t="inlineStr"/>
      <c r="DO283" t="n">
        <v>0</v>
      </c>
    </row>
    <row r="284">
      <c r="A284">
        <f>ROW(Source!A601)</f>
        <v/>
      </c>
      <c r="B284" t="n">
        <v>78869116</v>
      </c>
      <c r="C284" t="n">
        <v>78870842</v>
      </c>
      <c r="D284" t="n">
        <v>29174913</v>
      </c>
      <c r="E284" t="n">
        <v>1</v>
      </c>
      <c r="F284" t="n">
        <v>1</v>
      </c>
      <c r="G284" t="n">
        <v>1</v>
      </c>
      <c r="H284" t="n">
        <v>2</v>
      </c>
      <c r="I284" t="inlineStr">
        <is>
          <t>400001</t>
        </is>
      </c>
      <c r="J284" t="inlineStr">
        <is>
          <t>ТСЭМ Московской обл., 400001, приказ Минстроя России №675/пр от 28.02.2017 № 264/пр</t>
        </is>
      </c>
      <c r="K284" t="inlineStr">
        <is>
          <t>Автомобили бортовые, грузоподъемность до 5 т</t>
        </is>
      </c>
      <c r="L284" t="n">
        <v>1368</v>
      </c>
      <c r="N284" t="n">
        <v>1011</v>
      </c>
      <c r="O284" t="inlineStr">
        <is>
          <t>маш.-ч</t>
        </is>
      </c>
      <c r="P284" t="inlineStr">
        <is>
          <t>маш.-ч</t>
        </is>
      </c>
      <c r="Q284" t="n">
        <v>1</v>
      </c>
      <c r="W284" t="n">
        <v>0</v>
      </c>
      <c r="X284" t="n">
        <v>1230759911</v>
      </c>
      <c r="Y284">
        <f>AT284</f>
        <v/>
      </c>
      <c r="AA284" t="n">
        <v>0</v>
      </c>
      <c r="AB284" t="n">
        <v>2177.51</v>
      </c>
      <c r="AC284" t="n">
        <v>606.1</v>
      </c>
      <c r="AD284" t="n">
        <v>0</v>
      </c>
      <c r="AE284" t="n">
        <v>0</v>
      </c>
      <c r="AF284" t="n">
        <v>87.17</v>
      </c>
      <c r="AG284" t="n">
        <v>11.6</v>
      </c>
      <c r="AH284" t="n">
        <v>0</v>
      </c>
      <c r="AI284" t="n">
        <v>1</v>
      </c>
      <c r="AJ284" t="n">
        <v>24.98</v>
      </c>
      <c r="AK284" t="n">
        <v>52.25</v>
      </c>
      <c r="AL284" t="n">
        <v>1</v>
      </c>
      <c r="AM284" t="n">
        <v>2</v>
      </c>
      <c r="AN284" t="n">
        <v>0</v>
      </c>
      <c r="AO284" t="n">
        <v>1</v>
      </c>
      <c r="AP284" t="n">
        <v>1</v>
      </c>
      <c r="AQ284" t="n">
        <v>0</v>
      </c>
      <c r="AR284" t="n">
        <v>0</v>
      </c>
      <c r="AS284" t="inlineStr"/>
      <c r="AT284" t="n">
        <v>0.01</v>
      </c>
      <c r="AU284" t="inlineStr"/>
      <c r="AV284" t="n">
        <v>0</v>
      </c>
      <c r="AW284" t="n">
        <v>2</v>
      </c>
      <c r="AX284" t="n">
        <v>78870849</v>
      </c>
      <c r="AY284" t="n">
        <v>1</v>
      </c>
      <c r="AZ284" t="n">
        <v>0</v>
      </c>
      <c r="BA284" t="n">
        <v>262</v>
      </c>
      <c r="BB284" t="n">
        <v>0</v>
      </c>
      <c r="BC284" t="n">
        <v>0</v>
      </c>
      <c r="BD284" t="n">
        <v>0</v>
      </c>
      <c r="BE284" t="n">
        <v>0</v>
      </c>
      <c r="BF284" t="n">
        <v>0</v>
      </c>
      <c r="BG284" t="n">
        <v>0</v>
      </c>
      <c r="BH284" t="n">
        <v>0</v>
      </c>
      <c r="BI284" t="n">
        <v>0</v>
      </c>
      <c r="BJ284" t="n">
        <v>0</v>
      </c>
      <c r="BK284" t="n">
        <v>0</v>
      </c>
      <c r="BL284" t="n">
        <v>0</v>
      </c>
      <c r="BM284" t="n">
        <v>0</v>
      </c>
      <c r="BN284" t="n">
        <v>0</v>
      </c>
      <c r="BO284" t="n">
        <v>0</v>
      </c>
      <c r="BP284" t="n">
        <v>0</v>
      </c>
      <c r="BQ284" t="n">
        <v>0</v>
      </c>
      <c r="BR284" t="n">
        <v>0</v>
      </c>
      <c r="BS284" t="n">
        <v>0</v>
      </c>
      <c r="BT284" t="n">
        <v>0</v>
      </c>
      <c r="BU284" t="n">
        <v>0</v>
      </c>
      <c r="BV284" t="n">
        <v>0</v>
      </c>
      <c r="BW284" t="n">
        <v>0</v>
      </c>
      <c r="CV284" t="n">
        <v>0</v>
      </c>
      <c r="CW284">
        <f>ROUND(Y284*Source!I601*DO284,7)</f>
        <v/>
      </c>
      <c r="CX284">
        <f>ROUND(Y284*Source!I601,7)</f>
        <v/>
      </c>
      <c r="CY284">
        <f>AB284</f>
        <v/>
      </c>
      <c r="CZ284">
        <f>AF284</f>
        <v/>
      </c>
      <c r="DA284">
        <f>AJ284</f>
        <v/>
      </c>
      <c r="DB284">
        <f>ROUND(ROUND(AT284*CZ284,2),2)</f>
        <v/>
      </c>
      <c r="DC284">
        <f>ROUND(ROUND(AT284*AG284,2),2)</f>
        <v/>
      </c>
      <c r="DD284" t="inlineStr"/>
      <c r="DE284" t="inlineStr"/>
      <c r="DF284">
        <f>ROUND(ROUND(AE284,0)*CX284,0)</f>
        <v/>
      </c>
      <c r="DG284">
        <f>ROUND(ROUND(AF284*AJ284,0)*CX284,0)</f>
        <v/>
      </c>
      <c r="DH284">
        <f>ROUND(ROUND(AG284*AK284,0)*CX284,0)</f>
        <v/>
      </c>
      <c r="DI284">
        <f>ROUND(ROUND(AH284,0)*CX284,0)</f>
        <v/>
      </c>
      <c r="DJ284">
        <f>DG284</f>
        <v/>
      </c>
      <c r="DK284" t="n">
        <v>0</v>
      </c>
      <c r="DL284" t="inlineStr"/>
      <c r="DM284" t="n">
        <v>0</v>
      </c>
      <c r="DN284" t="inlineStr"/>
      <c r="DO284" t="n">
        <v>0</v>
      </c>
    </row>
    <row r="285">
      <c r="A285">
        <f>ROW(Source!A601)</f>
        <v/>
      </c>
      <c r="B285" t="n">
        <v>78869116</v>
      </c>
      <c r="C285" t="n">
        <v>78870842</v>
      </c>
      <c r="D285" t="n">
        <v>29110139</v>
      </c>
      <c r="E285" t="n">
        <v>1</v>
      </c>
      <c r="F285" t="n">
        <v>1</v>
      </c>
      <c r="G285" t="n">
        <v>1</v>
      </c>
      <c r="H285" t="n">
        <v>3</v>
      </c>
      <c r="I285" t="inlineStr">
        <is>
          <t>101-1703</t>
        </is>
      </c>
      <c r="J285" t="inlineStr">
        <is>
          <t>ТССЦ Московской обл., 101-1703, приказ Минстроя России №675/пр от 28.02.2017 № 254/пр</t>
        </is>
      </c>
      <c r="K285" t="inlineStr">
        <is>
          <t>Прокладки резиновые (пластина техническая прессованная)</t>
        </is>
      </c>
      <c r="L285" t="n">
        <v>1346</v>
      </c>
      <c r="N285" t="n">
        <v>1009</v>
      </c>
      <c r="O285" t="inlineStr">
        <is>
          <t>кг</t>
        </is>
      </c>
      <c r="P285" t="inlineStr">
        <is>
          <t>кг</t>
        </is>
      </c>
      <c r="Q285" t="n">
        <v>1</v>
      </c>
      <c r="W285" t="n">
        <v>0</v>
      </c>
      <c r="X285" t="n">
        <v>-1947909329</v>
      </c>
      <c r="Y285">
        <f>AT285</f>
        <v/>
      </c>
      <c r="AA285" t="n">
        <v>341.04</v>
      </c>
      <c r="AB285" t="n">
        <v>0</v>
      </c>
      <c r="AC285" t="n">
        <v>0</v>
      </c>
      <c r="AD285" t="n">
        <v>0</v>
      </c>
      <c r="AE285" t="n">
        <v>23.09</v>
      </c>
      <c r="AF285" t="n">
        <v>0</v>
      </c>
      <c r="AG285" t="n">
        <v>0</v>
      </c>
      <c r="AH285" t="n">
        <v>0</v>
      </c>
      <c r="AI285" t="n">
        <v>14.77</v>
      </c>
      <c r="AJ285" t="n">
        <v>1</v>
      </c>
      <c r="AK285" t="n">
        <v>1</v>
      </c>
      <c r="AL285" t="n">
        <v>1</v>
      </c>
      <c r="AM285" t="n">
        <v>2</v>
      </c>
      <c r="AN285" t="n">
        <v>0</v>
      </c>
      <c r="AO285" t="n">
        <v>1</v>
      </c>
      <c r="AP285" t="n">
        <v>1</v>
      </c>
      <c r="AQ285" t="n">
        <v>0</v>
      </c>
      <c r="AR285" t="n">
        <v>0</v>
      </c>
      <c r="AS285" t="inlineStr"/>
      <c r="AT285" t="n">
        <v>2</v>
      </c>
      <c r="AU285" t="inlineStr"/>
      <c r="AV285" t="n">
        <v>0</v>
      </c>
      <c r="AW285" t="n">
        <v>2</v>
      </c>
      <c r="AX285" t="n">
        <v>78870850</v>
      </c>
      <c r="AY285" t="n">
        <v>1</v>
      </c>
      <c r="AZ285" t="n">
        <v>0</v>
      </c>
      <c r="BA285" t="n">
        <v>263</v>
      </c>
      <c r="BB285" t="n">
        <v>0</v>
      </c>
      <c r="BC285" t="n">
        <v>0</v>
      </c>
      <c r="BD285" t="n">
        <v>0</v>
      </c>
      <c r="BE285" t="n">
        <v>0</v>
      </c>
      <c r="BF285" t="n">
        <v>0</v>
      </c>
      <c r="BG285" t="n">
        <v>0</v>
      </c>
      <c r="BH285" t="n">
        <v>0</v>
      </c>
      <c r="BI285" t="n">
        <v>0</v>
      </c>
      <c r="BJ285" t="n">
        <v>0</v>
      </c>
      <c r="BK285" t="n">
        <v>0</v>
      </c>
      <c r="BL285" t="n">
        <v>0</v>
      </c>
      <c r="BM285" t="n">
        <v>0</v>
      </c>
      <c r="BN285" t="n">
        <v>0</v>
      </c>
      <c r="BO285" t="n">
        <v>0</v>
      </c>
      <c r="BP285" t="n">
        <v>0</v>
      </c>
      <c r="BQ285" t="n">
        <v>0</v>
      </c>
      <c r="BR285" t="n">
        <v>0</v>
      </c>
      <c r="BS285" t="n">
        <v>0</v>
      </c>
      <c r="BT285" t="n">
        <v>0</v>
      </c>
      <c r="BU285" t="n">
        <v>0</v>
      </c>
      <c r="BV285" t="n">
        <v>0</v>
      </c>
      <c r="BW285" t="n">
        <v>0</v>
      </c>
      <c r="CV285" t="n">
        <v>0</v>
      </c>
      <c r="CW285" t="n">
        <v>0</v>
      </c>
      <c r="CX285">
        <f>ROUND(Y285*Source!I601,7)</f>
        <v/>
      </c>
      <c r="CY285">
        <f>AA285</f>
        <v/>
      </c>
      <c r="CZ285">
        <f>AE285</f>
        <v/>
      </c>
      <c r="DA285">
        <f>AI285</f>
        <v/>
      </c>
      <c r="DB285">
        <f>ROUND(ROUND(AT285*CZ285,2),2)</f>
        <v/>
      </c>
      <c r="DC285">
        <f>ROUND(ROUND(AT285*AG285,2),2)</f>
        <v/>
      </c>
      <c r="DD285" t="inlineStr"/>
      <c r="DE285" t="inlineStr"/>
      <c r="DF285">
        <f>ROUND(ROUND(AE285*AI285,0)*CX285,0)</f>
        <v/>
      </c>
      <c r="DG285">
        <f>ROUND(ROUND(AF285,0)*CX285,0)</f>
        <v/>
      </c>
      <c r="DH285">
        <f>ROUND(ROUND(AG285,0)*CX285,0)</f>
        <v/>
      </c>
      <c r="DI285">
        <f>ROUND(ROUND(AH285,0)*CX285,0)</f>
        <v/>
      </c>
      <c r="DJ285">
        <f>DF285</f>
        <v/>
      </c>
      <c r="DK285" t="n">
        <v>0</v>
      </c>
      <c r="DL285" t="inlineStr"/>
      <c r="DM285" t="n">
        <v>0</v>
      </c>
      <c r="DN285" t="inlineStr"/>
      <c r="DO285" t="n">
        <v>0</v>
      </c>
    </row>
    <row r="286">
      <c r="A286">
        <f>ROW(Source!A601)</f>
        <v/>
      </c>
      <c r="B286" t="n">
        <v>78869116</v>
      </c>
      <c r="C286" t="n">
        <v>78870842</v>
      </c>
      <c r="D286" t="n">
        <v>29114240</v>
      </c>
      <c r="E286" t="n">
        <v>1</v>
      </c>
      <c r="F286" t="n">
        <v>1</v>
      </c>
      <c r="G286" t="n">
        <v>1</v>
      </c>
      <c r="H286" t="n">
        <v>3</v>
      </c>
      <c r="I286" t="inlineStr">
        <is>
          <t>101-2576</t>
        </is>
      </c>
      <c r="J286" t="inlineStr">
        <is>
          <t>ТССЦ Московской обл., 101-2576, приказ Минстроя России №675/пр от 28.02.2017 № 254/пр</t>
        </is>
      </c>
      <c r="K286" t="inlineStr">
        <is>
          <t>Болты с гайками и шайбами для санитарно-технических работ диаметром 16 мм</t>
        </is>
      </c>
      <c r="L286" t="n">
        <v>1348</v>
      </c>
      <c r="N286" t="n">
        <v>1009</v>
      </c>
      <c r="O286" t="inlineStr">
        <is>
          <t>т</t>
        </is>
      </c>
      <c r="P286" t="inlineStr">
        <is>
          <t>т</t>
        </is>
      </c>
      <c r="Q286" t="n">
        <v>1000</v>
      </c>
      <c r="W286" t="n">
        <v>0</v>
      </c>
      <c r="X286" t="n">
        <v>-1701539228</v>
      </c>
      <c r="Y286">
        <f>AT286</f>
        <v/>
      </c>
      <c r="AA286" t="n">
        <v>145037.4</v>
      </c>
      <c r="AB286" t="n">
        <v>0</v>
      </c>
      <c r="AC286" t="n">
        <v>0</v>
      </c>
      <c r="AD286" t="n">
        <v>0</v>
      </c>
      <c r="AE286" t="n">
        <v>14830</v>
      </c>
      <c r="AF286" t="n">
        <v>0</v>
      </c>
      <c r="AG286" t="n">
        <v>0</v>
      </c>
      <c r="AH286" t="n">
        <v>0</v>
      </c>
      <c r="AI286" t="n">
        <v>9.779999999999999</v>
      </c>
      <c r="AJ286" t="n">
        <v>1</v>
      </c>
      <c r="AK286" t="n">
        <v>1</v>
      </c>
      <c r="AL286" t="n">
        <v>1</v>
      </c>
      <c r="AM286" t="n">
        <v>2</v>
      </c>
      <c r="AN286" t="n">
        <v>0</v>
      </c>
      <c r="AO286" t="n">
        <v>1</v>
      </c>
      <c r="AP286" t="n">
        <v>1</v>
      </c>
      <c r="AQ286" t="n">
        <v>0</v>
      </c>
      <c r="AR286" t="n">
        <v>0</v>
      </c>
      <c r="AS286" t="inlineStr"/>
      <c r="AT286" t="n">
        <v>0.005</v>
      </c>
      <c r="AU286" t="inlineStr"/>
      <c r="AV286" t="n">
        <v>0</v>
      </c>
      <c r="AW286" t="n">
        <v>2</v>
      </c>
      <c r="AX286" t="n">
        <v>78870851</v>
      </c>
      <c r="AY286" t="n">
        <v>1</v>
      </c>
      <c r="AZ286" t="n">
        <v>0</v>
      </c>
      <c r="BA286" t="n">
        <v>264</v>
      </c>
      <c r="BB286" t="n">
        <v>0</v>
      </c>
      <c r="BC286" t="n">
        <v>0</v>
      </c>
      <c r="BD286" t="n">
        <v>0</v>
      </c>
      <c r="BE286" t="n">
        <v>0</v>
      </c>
      <c r="BF286" t="n">
        <v>0</v>
      </c>
      <c r="BG286" t="n">
        <v>0</v>
      </c>
      <c r="BH286" t="n">
        <v>0</v>
      </c>
      <c r="BI286" t="n">
        <v>0</v>
      </c>
      <c r="BJ286" t="n">
        <v>0</v>
      </c>
      <c r="BK286" t="n">
        <v>0</v>
      </c>
      <c r="BL286" t="n">
        <v>0</v>
      </c>
      <c r="BM286" t="n">
        <v>0</v>
      </c>
      <c r="BN286" t="n">
        <v>0</v>
      </c>
      <c r="BO286" t="n">
        <v>0</v>
      </c>
      <c r="BP286" t="n">
        <v>0</v>
      </c>
      <c r="BQ286" t="n">
        <v>0</v>
      </c>
      <c r="BR286" t="n">
        <v>0</v>
      </c>
      <c r="BS286" t="n">
        <v>0</v>
      </c>
      <c r="BT286" t="n">
        <v>0</v>
      </c>
      <c r="BU286" t="n">
        <v>0</v>
      </c>
      <c r="BV286" t="n">
        <v>0</v>
      </c>
      <c r="BW286" t="n">
        <v>0</v>
      </c>
      <c r="CV286" t="n">
        <v>0</v>
      </c>
      <c r="CW286" t="n">
        <v>0</v>
      </c>
      <c r="CX286">
        <f>ROUND(Y286*Source!I601,7)</f>
        <v/>
      </c>
      <c r="CY286">
        <f>AA286</f>
        <v/>
      </c>
      <c r="CZ286">
        <f>AE286</f>
        <v/>
      </c>
      <c r="DA286">
        <f>AI286</f>
        <v/>
      </c>
      <c r="DB286">
        <f>ROUND(ROUND(AT286*CZ286,2),2)</f>
        <v/>
      </c>
      <c r="DC286">
        <f>ROUND(ROUND(AT286*AG286,2),2)</f>
        <v/>
      </c>
      <c r="DD286" t="inlineStr"/>
      <c r="DE286" t="inlineStr"/>
      <c r="DF286">
        <f>ROUND(ROUND(AE286*AI286,0)*CX286,0)</f>
        <v/>
      </c>
      <c r="DG286">
        <f>ROUND(ROUND(AF286,0)*CX286,0)</f>
        <v/>
      </c>
      <c r="DH286">
        <f>ROUND(ROUND(AG286,0)*CX286,0)</f>
        <v/>
      </c>
      <c r="DI286">
        <f>ROUND(ROUND(AH286,0)*CX286,0)</f>
        <v/>
      </c>
      <c r="DJ286">
        <f>DF286</f>
        <v/>
      </c>
      <c r="DK286" t="n">
        <v>0</v>
      </c>
      <c r="DL286" t="inlineStr"/>
      <c r="DM286" t="n">
        <v>0</v>
      </c>
      <c r="DN286" t="inlineStr"/>
      <c r="DO286" t="n">
        <v>0</v>
      </c>
    </row>
    <row r="287">
      <c r="A287">
        <f>ROW(Source!A601)</f>
        <v/>
      </c>
      <c r="B287" t="n">
        <v>78869116</v>
      </c>
      <c r="C287" t="n">
        <v>78870842</v>
      </c>
      <c r="D287" t="n">
        <v>29150040</v>
      </c>
      <c r="E287" t="n">
        <v>1</v>
      </c>
      <c r="F287" t="n">
        <v>1</v>
      </c>
      <c r="G287" t="n">
        <v>1</v>
      </c>
      <c r="H287" t="n">
        <v>3</v>
      </c>
      <c r="I287" t="inlineStr">
        <is>
          <t>411-0001</t>
        </is>
      </c>
      <c r="J287" t="inlineStr">
        <is>
          <t>ТССЦ Московской обл., 411-0001, приказ Минстроя России №675/пр от 28.02.2017 № 257/пр</t>
        </is>
      </c>
      <c r="K287" t="inlineStr">
        <is>
          <t>Вода</t>
        </is>
      </c>
      <c r="L287" t="n">
        <v>1339</v>
      </c>
      <c r="N287" t="n">
        <v>1007</v>
      </c>
      <c r="O287" t="inlineStr">
        <is>
          <t>м3</t>
        </is>
      </c>
      <c r="P287" t="inlineStr">
        <is>
          <t>м3</t>
        </is>
      </c>
      <c r="Q287" t="n">
        <v>1</v>
      </c>
      <c r="W287" t="n">
        <v>0</v>
      </c>
      <c r="X287" t="n">
        <v>619799737</v>
      </c>
      <c r="Y287">
        <f>AT287</f>
        <v/>
      </c>
      <c r="AA287" t="n">
        <v>31.28</v>
      </c>
      <c r="AB287" t="n">
        <v>0</v>
      </c>
      <c r="AC287" t="n">
        <v>0</v>
      </c>
      <c r="AD287" t="n">
        <v>0</v>
      </c>
      <c r="AE287" t="n">
        <v>2.44</v>
      </c>
      <c r="AF287" t="n">
        <v>0</v>
      </c>
      <c r="AG287" t="n">
        <v>0</v>
      </c>
      <c r="AH287" t="n">
        <v>0</v>
      </c>
      <c r="AI287" t="n">
        <v>12.82</v>
      </c>
      <c r="AJ287" t="n">
        <v>1</v>
      </c>
      <c r="AK287" t="n">
        <v>1</v>
      </c>
      <c r="AL287" t="n">
        <v>1</v>
      </c>
      <c r="AM287" t="n">
        <v>2</v>
      </c>
      <c r="AN287" t="n">
        <v>0</v>
      </c>
      <c r="AO287" t="n">
        <v>1</v>
      </c>
      <c r="AP287" t="n">
        <v>1</v>
      </c>
      <c r="AQ287" t="n">
        <v>0</v>
      </c>
      <c r="AR287" t="n">
        <v>0</v>
      </c>
      <c r="AS287" t="inlineStr"/>
      <c r="AT287" t="n">
        <v>7.8</v>
      </c>
      <c r="AU287" t="inlineStr"/>
      <c r="AV287" t="n">
        <v>0</v>
      </c>
      <c r="AW287" t="n">
        <v>2</v>
      </c>
      <c r="AX287" t="n">
        <v>78870852</v>
      </c>
      <c r="AY287" t="n">
        <v>1</v>
      </c>
      <c r="AZ287" t="n">
        <v>0</v>
      </c>
      <c r="BA287" t="n">
        <v>265</v>
      </c>
      <c r="BB287" t="n">
        <v>0</v>
      </c>
      <c r="BC287" t="n">
        <v>0</v>
      </c>
      <c r="BD287" t="n">
        <v>0</v>
      </c>
      <c r="BE287" t="n">
        <v>0</v>
      </c>
      <c r="BF287" t="n">
        <v>0</v>
      </c>
      <c r="BG287" t="n">
        <v>0</v>
      </c>
      <c r="BH287" t="n">
        <v>0</v>
      </c>
      <c r="BI287" t="n">
        <v>0</v>
      </c>
      <c r="BJ287" t="n">
        <v>0</v>
      </c>
      <c r="BK287" t="n">
        <v>0</v>
      </c>
      <c r="BL287" t="n">
        <v>0</v>
      </c>
      <c r="BM287" t="n">
        <v>0</v>
      </c>
      <c r="BN287" t="n">
        <v>0</v>
      </c>
      <c r="BO287" t="n">
        <v>0</v>
      </c>
      <c r="BP287" t="n">
        <v>0</v>
      </c>
      <c r="BQ287" t="n">
        <v>0</v>
      </c>
      <c r="BR287" t="n">
        <v>0</v>
      </c>
      <c r="BS287" t="n">
        <v>0</v>
      </c>
      <c r="BT287" t="n">
        <v>0</v>
      </c>
      <c r="BU287" t="n">
        <v>0</v>
      </c>
      <c r="BV287" t="n">
        <v>0</v>
      </c>
      <c r="BW287" t="n">
        <v>0</v>
      </c>
      <c r="CV287" t="n">
        <v>0</v>
      </c>
      <c r="CW287" t="n">
        <v>0</v>
      </c>
      <c r="CX287">
        <f>ROUND(Y287*Source!I601,7)</f>
        <v/>
      </c>
      <c r="CY287">
        <f>AA287</f>
        <v/>
      </c>
      <c r="CZ287">
        <f>AE287</f>
        <v/>
      </c>
      <c r="DA287">
        <f>AI287</f>
        <v/>
      </c>
      <c r="DB287">
        <f>ROUND(ROUND(AT287*CZ287,2),2)</f>
        <v/>
      </c>
      <c r="DC287">
        <f>ROUND(ROUND(AT287*AG287,2),2)</f>
        <v/>
      </c>
      <c r="DD287" t="inlineStr"/>
      <c r="DE287" t="inlineStr"/>
      <c r="DF287">
        <f>ROUND(ROUND(AE287*AI287,0)*CX287,0)</f>
        <v/>
      </c>
      <c r="DG287">
        <f>ROUND(ROUND(AF287,0)*CX287,0)</f>
        <v/>
      </c>
      <c r="DH287">
        <f>ROUND(ROUND(AG287,0)*CX287,0)</f>
        <v/>
      </c>
      <c r="DI287">
        <f>ROUND(ROUND(AH287,0)*CX287,0)</f>
        <v/>
      </c>
      <c r="DJ287">
        <f>DF287</f>
        <v/>
      </c>
      <c r="DK287" t="n">
        <v>0</v>
      </c>
      <c r="DL287" t="inlineStr"/>
      <c r="DM287" t="n">
        <v>0</v>
      </c>
      <c r="DN287" t="inlineStr"/>
      <c r="DO287" t="n">
        <v>0</v>
      </c>
    </row>
    <row r="288">
      <c r="A288">
        <f>ROW(Source!A602)</f>
        <v/>
      </c>
      <c r="B288" t="n">
        <v>78869116</v>
      </c>
      <c r="C288" t="n">
        <v>78870853</v>
      </c>
      <c r="D288" t="n">
        <v>18442827</v>
      </c>
      <c r="E288" t="n">
        <v>1</v>
      </c>
      <c r="F288" t="n">
        <v>1</v>
      </c>
      <c r="G288" t="n">
        <v>1</v>
      </c>
      <c r="H288" t="n">
        <v>1</v>
      </c>
      <c r="I288" t="inlineStr">
        <is>
          <t>1-1053-90</t>
        </is>
      </c>
      <c r="J288" t="inlineStr"/>
      <c r="K288" t="inlineStr">
        <is>
          <t>Рабочий строитель среднего разряда 5,3</t>
        </is>
      </c>
      <c r="L288" t="n">
        <v>1369</v>
      </c>
      <c r="N288" t="n">
        <v>1013</v>
      </c>
      <c r="O288" t="inlineStr">
        <is>
          <t>чел.-ч</t>
        </is>
      </c>
      <c r="P288" t="inlineStr">
        <is>
          <t>чел.-ч</t>
        </is>
      </c>
      <c r="Q288" t="n">
        <v>1</v>
      </c>
      <c r="W288" t="n">
        <v>0</v>
      </c>
      <c r="X288" t="n">
        <v>717490484</v>
      </c>
      <c r="Y288">
        <f>(AT288*ROUND(5,7))</f>
        <v/>
      </c>
      <c r="AA288" t="n">
        <v>0</v>
      </c>
      <c r="AB288" t="n">
        <v>0</v>
      </c>
      <c r="AC288" t="n">
        <v>0</v>
      </c>
      <c r="AD288" t="n">
        <v>11.64</v>
      </c>
      <c r="AE288" t="n">
        <v>0</v>
      </c>
      <c r="AF288" t="n">
        <v>0</v>
      </c>
      <c r="AG288" t="n">
        <v>0</v>
      </c>
      <c r="AH288" t="n">
        <v>11.64</v>
      </c>
      <c r="AI288" t="n">
        <v>1</v>
      </c>
      <c r="AJ288" t="n">
        <v>1</v>
      </c>
      <c r="AK288" t="n">
        <v>1</v>
      </c>
      <c r="AL288" t="n">
        <v>1</v>
      </c>
      <c r="AM288" t="n">
        <v>-2</v>
      </c>
      <c r="AN288" t="n">
        <v>0</v>
      </c>
      <c r="AO288" t="n">
        <v>1</v>
      </c>
      <c r="AP288" t="n">
        <v>1</v>
      </c>
      <c r="AQ288" t="n">
        <v>0</v>
      </c>
      <c r="AR288" t="n">
        <v>0</v>
      </c>
      <c r="AS288" t="inlineStr"/>
      <c r="AT288" t="n">
        <v>5.01</v>
      </c>
      <c r="AU288" t="inlineStr">
        <is>
          <t>)*5</t>
        </is>
      </c>
      <c r="AV288" t="n">
        <v>1</v>
      </c>
      <c r="AW288" t="n">
        <v>2</v>
      </c>
      <c r="AX288" t="n">
        <v>78870860</v>
      </c>
      <c r="AY288" t="n">
        <v>1</v>
      </c>
      <c r="AZ288" t="n">
        <v>2048</v>
      </c>
      <c r="BA288" t="n">
        <v>266</v>
      </c>
      <c r="BB288" t="n">
        <v>0</v>
      </c>
      <c r="BC288" t="n">
        <v>0</v>
      </c>
      <c r="BD288" t="n">
        <v>0</v>
      </c>
      <c r="BE288" t="n">
        <v>0</v>
      </c>
      <c r="BF288" t="n">
        <v>0</v>
      </c>
      <c r="BG288" t="n">
        <v>0</v>
      </c>
      <c r="BH288" t="n">
        <v>0</v>
      </c>
      <c r="BI288" t="n">
        <v>0</v>
      </c>
      <c r="BJ288" t="n">
        <v>0</v>
      </c>
      <c r="BK288" t="n">
        <v>0</v>
      </c>
      <c r="BL288" t="n">
        <v>0</v>
      </c>
      <c r="BM288" t="n">
        <v>0</v>
      </c>
      <c r="BN288" t="n">
        <v>0</v>
      </c>
      <c r="BO288" t="n">
        <v>0</v>
      </c>
      <c r="BP288" t="n">
        <v>0</v>
      </c>
      <c r="BQ288" t="n">
        <v>0</v>
      </c>
      <c r="BR288" t="n">
        <v>0</v>
      </c>
      <c r="BS288" t="n">
        <v>0</v>
      </c>
      <c r="BT288" t="n">
        <v>0</v>
      </c>
      <c r="BU288" t="n">
        <v>0</v>
      </c>
      <c r="BV288" t="n">
        <v>0</v>
      </c>
      <c r="BW288" t="n">
        <v>0</v>
      </c>
      <c r="CU288">
        <f>ROUND(AT288*Source!I602*AH288*AL288,0)</f>
        <v/>
      </c>
      <c r="CV288">
        <f>ROUND(Y288*Source!I602,7)</f>
        <v/>
      </c>
      <c r="CW288" t="n">
        <v>0</v>
      </c>
      <c r="CX288">
        <f>ROUND(Y288*Source!I602,7)</f>
        <v/>
      </c>
      <c r="CY288">
        <f>AD288</f>
        <v/>
      </c>
      <c r="CZ288">
        <f>AH288</f>
        <v/>
      </c>
      <c r="DA288">
        <f>AL288</f>
        <v/>
      </c>
      <c r="DB288">
        <f>ROUND((ROUND(AT288*CZ288,2)*ROUND(5,7)),2)</f>
        <v/>
      </c>
      <c r="DC288">
        <f>ROUND((ROUND(AT288*AG288,2)*ROUND(5,7)),2)</f>
        <v/>
      </c>
      <c r="DD288" t="inlineStr"/>
      <c r="DE288" t="inlineStr"/>
      <c r="DF288">
        <f>ROUND(ROUND(AE288,0)*CX288,0)</f>
        <v/>
      </c>
      <c r="DG288">
        <f>ROUND(ROUND(AF288,0)*CX288,0)</f>
        <v/>
      </c>
      <c r="DH288">
        <f>ROUND(ROUND(AG288,0)*CX288,0)</f>
        <v/>
      </c>
      <c r="DI288">
        <f>ROUND(ROUND(AH288,0)*CX288,0)</f>
        <v/>
      </c>
      <c r="DJ288">
        <f>DI288</f>
        <v/>
      </c>
      <c r="DK288" t="n">
        <v>0</v>
      </c>
      <c r="DL288" t="inlineStr"/>
      <c r="DM288" t="n">
        <v>0</v>
      </c>
      <c r="DN288" t="inlineStr"/>
      <c r="DO288" t="n">
        <v>0</v>
      </c>
    </row>
    <row r="289">
      <c r="A289">
        <f>ROW(Source!A602)</f>
        <v/>
      </c>
      <c r="B289" t="n">
        <v>78869116</v>
      </c>
      <c r="C289" t="n">
        <v>78870853</v>
      </c>
      <c r="D289" t="n">
        <v>29172703</v>
      </c>
      <c r="E289" t="n">
        <v>1</v>
      </c>
      <c r="F289" t="n">
        <v>1</v>
      </c>
      <c r="G289" t="n">
        <v>1</v>
      </c>
      <c r="H289" t="n">
        <v>2</v>
      </c>
      <c r="I289" t="inlineStr">
        <is>
          <t>042900</t>
        </is>
      </c>
      <c r="J289" t="inlineStr">
        <is>
          <t>ТСЭМ Московской обл., 042900, приказ Минстроя России №675/пр от 28.02.2017 № 264/пр</t>
        </is>
      </c>
      <c r="K28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89" t="n">
        <v>1368</v>
      </c>
      <c r="N289" t="n">
        <v>1011</v>
      </c>
      <c r="O289" t="inlineStr">
        <is>
          <t>маш.-ч</t>
        </is>
      </c>
      <c r="P289" t="inlineStr">
        <is>
          <t>маш.-ч</t>
        </is>
      </c>
      <c r="Q289" t="n">
        <v>1</v>
      </c>
      <c r="W289" t="n">
        <v>0</v>
      </c>
      <c r="X289" t="n">
        <v>1695838894</v>
      </c>
      <c r="Y289">
        <f>(AT289*ROUND(5,7))</f>
        <v/>
      </c>
      <c r="AA289" t="n">
        <v>0</v>
      </c>
      <c r="AB289" t="n">
        <v>177.13</v>
      </c>
      <c r="AC289" t="n">
        <v>0</v>
      </c>
      <c r="AD289" t="n">
        <v>0</v>
      </c>
      <c r="AE289" t="n">
        <v>0</v>
      </c>
      <c r="AF289" t="n">
        <v>29.67</v>
      </c>
      <c r="AG289" t="n">
        <v>0</v>
      </c>
      <c r="AH289" t="n">
        <v>0</v>
      </c>
      <c r="AI289" t="n">
        <v>1</v>
      </c>
      <c r="AJ289" t="n">
        <v>5.97</v>
      </c>
      <c r="AK289" t="n">
        <v>52.25</v>
      </c>
      <c r="AL289" t="n">
        <v>1</v>
      </c>
      <c r="AM289" t="n">
        <v>2</v>
      </c>
      <c r="AN289" t="n">
        <v>0</v>
      </c>
      <c r="AO289" t="n">
        <v>1</v>
      </c>
      <c r="AP289" t="n">
        <v>1</v>
      </c>
      <c r="AQ289" t="n">
        <v>0</v>
      </c>
      <c r="AR289" t="n">
        <v>0</v>
      </c>
      <c r="AS289" t="inlineStr"/>
      <c r="AT289" t="n">
        <v>1.5</v>
      </c>
      <c r="AU289" t="inlineStr">
        <is>
          <t>)*5</t>
        </is>
      </c>
      <c r="AV289" t="n">
        <v>0</v>
      </c>
      <c r="AW289" t="n">
        <v>2</v>
      </c>
      <c r="AX289" t="n">
        <v>78870861</v>
      </c>
      <c r="AY289" t="n">
        <v>1</v>
      </c>
      <c r="AZ289" t="n">
        <v>0</v>
      </c>
      <c r="BA289" t="n">
        <v>267</v>
      </c>
      <c r="BB289" t="n">
        <v>0</v>
      </c>
      <c r="BC289" t="n">
        <v>0</v>
      </c>
      <c r="BD289" t="n">
        <v>0</v>
      </c>
      <c r="BE289" t="n">
        <v>0</v>
      </c>
      <c r="BF289" t="n">
        <v>0</v>
      </c>
      <c r="BG289" t="n">
        <v>0</v>
      </c>
      <c r="BH289" t="n">
        <v>0</v>
      </c>
      <c r="BI289" t="n">
        <v>0</v>
      </c>
      <c r="BJ289" t="n">
        <v>0</v>
      </c>
      <c r="BK289" t="n">
        <v>0</v>
      </c>
      <c r="BL289" t="n">
        <v>0</v>
      </c>
      <c r="BM289" t="n">
        <v>0</v>
      </c>
      <c r="BN289" t="n">
        <v>0</v>
      </c>
      <c r="BO289" t="n">
        <v>0</v>
      </c>
      <c r="BP289" t="n">
        <v>0</v>
      </c>
      <c r="BQ289" t="n">
        <v>0</v>
      </c>
      <c r="BR289" t="n">
        <v>0</v>
      </c>
      <c r="BS289" t="n">
        <v>0</v>
      </c>
      <c r="BT289" t="n">
        <v>0</v>
      </c>
      <c r="BU289" t="n">
        <v>0</v>
      </c>
      <c r="BV289" t="n">
        <v>0</v>
      </c>
      <c r="BW289" t="n">
        <v>0</v>
      </c>
      <c r="CV289" t="n">
        <v>0</v>
      </c>
      <c r="CW289">
        <f>ROUND(Y289*Source!I602*DO289,7)</f>
        <v/>
      </c>
      <c r="CX289">
        <f>ROUND(Y289*Source!I602,7)</f>
        <v/>
      </c>
      <c r="CY289">
        <f>AB289</f>
        <v/>
      </c>
      <c r="CZ289">
        <f>AF289</f>
        <v/>
      </c>
      <c r="DA289">
        <f>AJ289</f>
        <v/>
      </c>
      <c r="DB289">
        <f>ROUND((ROUND(AT289*CZ289,2)*ROUND(5,7)),2)</f>
        <v/>
      </c>
      <c r="DC289">
        <f>ROUND((ROUND(AT289*AG289,2)*ROUND(5,7)),2)</f>
        <v/>
      </c>
      <c r="DD289" t="inlineStr"/>
      <c r="DE289" t="inlineStr"/>
      <c r="DF289">
        <f>ROUND(ROUND(AE289,0)*CX289,0)</f>
        <v/>
      </c>
      <c r="DG289">
        <f>ROUND(ROUND(AF289*AJ289,0)*CX289,0)</f>
        <v/>
      </c>
      <c r="DH289">
        <f>ROUND(ROUND(AG289*AK289,0)*CX289,0)</f>
        <v/>
      </c>
      <c r="DI289">
        <f>ROUND(ROUND(AH289,0)*CX289,0)</f>
        <v/>
      </c>
      <c r="DJ289">
        <f>DG289</f>
        <v/>
      </c>
      <c r="DK289" t="n">
        <v>0</v>
      </c>
      <c r="DL289" t="inlineStr"/>
      <c r="DM289" t="n">
        <v>0</v>
      </c>
      <c r="DN289" t="inlineStr"/>
      <c r="DO289" t="n">
        <v>0</v>
      </c>
    </row>
    <row r="290">
      <c r="A290">
        <f>ROW(Source!A602)</f>
        <v/>
      </c>
      <c r="B290" t="n">
        <v>78869116</v>
      </c>
      <c r="C290" t="n">
        <v>78870853</v>
      </c>
      <c r="D290" t="n">
        <v>29110398</v>
      </c>
      <c r="E290" t="n">
        <v>1</v>
      </c>
      <c r="F290" t="n">
        <v>1</v>
      </c>
      <c r="G290" t="n">
        <v>1</v>
      </c>
      <c r="H290" t="n">
        <v>3</v>
      </c>
      <c r="I290" t="inlineStr">
        <is>
          <t>101-0388</t>
        </is>
      </c>
      <c r="J290" t="inlineStr">
        <is>
          <t>ТССЦ Московской обл., 101-0388, приказ Минстроя России №675/пр от 28.02.2017 № 254/пр</t>
        </is>
      </c>
      <c r="K290" t="inlineStr">
        <is>
          <t>Краски масляные земляные марки МА-0115 мумия, сурик железный</t>
        </is>
      </c>
      <c r="L290" t="n">
        <v>1348</v>
      </c>
      <c r="N290" t="n">
        <v>1009</v>
      </c>
      <c r="O290" t="inlineStr">
        <is>
          <t>т</t>
        </is>
      </c>
      <c r="P290" t="inlineStr">
        <is>
          <t>т</t>
        </is>
      </c>
      <c r="Q290" t="n">
        <v>1000</v>
      </c>
      <c r="W290" t="n">
        <v>0</v>
      </c>
      <c r="X290" t="n">
        <v>1625292450</v>
      </c>
      <c r="Y290">
        <f>(AT290*ROUND(5,7))</f>
        <v/>
      </c>
      <c r="AA290" t="n">
        <v>76804.47</v>
      </c>
      <c r="AB290" t="n">
        <v>0</v>
      </c>
      <c r="AC290" t="n">
        <v>0</v>
      </c>
      <c r="AD290" t="n">
        <v>0</v>
      </c>
      <c r="AE290" t="n">
        <v>15118.99</v>
      </c>
      <c r="AF290" t="n">
        <v>0</v>
      </c>
      <c r="AG290" t="n">
        <v>0</v>
      </c>
      <c r="AH290" t="n">
        <v>0</v>
      </c>
      <c r="AI290" t="n">
        <v>5.08</v>
      </c>
      <c r="AJ290" t="n">
        <v>1</v>
      </c>
      <c r="AK290" t="n">
        <v>1</v>
      </c>
      <c r="AL290" t="n">
        <v>1</v>
      </c>
      <c r="AM290" t="n">
        <v>2</v>
      </c>
      <c r="AN290" t="n">
        <v>0</v>
      </c>
      <c r="AO290" t="n">
        <v>1</v>
      </c>
      <c r="AP290" t="n">
        <v>1</v>
      </c>
      <c r="AQ290" t="n">
        <v>0</v>
      </c>
      <c r="AR290" t="n">
        <v>0</v>
      </c>
      <c r="AS290" t="inlineStr"/>
      <c r="AT290" t="n">
        <v>5e-05</v>
      </c>
      <c r="AU290" t="inlineStr">
        <is>
          <t>)*5</t>
        </is>
      </c>
      <c r="AV290" t="n">
        <v>0</v>
      </c>
      <c r="AW290" t="n">
        <v>2</v>
      </c>
      <c r="AX290" t="n">
        <v>78870862</v>
      </c>
      <c r="AY290" t="n">
        <v>1</v>
      </c>
      <c r="AZ290" t="n">
        <v>0</v>
      </c>
      <c r="BA290" t="n">
        <v>268</v>
      </c>
      <c r="BB290" t="n">
        <v>0</v>
      </c>
      <c r="BC290" t="n">
        <v>0</v>
      </c>
      <c r="BD290" t="n">
        <v>0</v>
      </c>
      <c r="BE290" t="n">
        <v>0</v>
      </c>
      <c r="BF290" t="n">
        <v>0</v>
      </c>
      <c r="BG290" t="n">
        <v>0</v>
      </c>
      <c r="BH290" t="n">
        <v>0</v>
      </c>
      <c r="BI290" t="n">
        <v>0</v>
      </c>
      <c r="BJ290" t="n">
        <v>0</v>
      </c>
      <c r="BK290" t="n">
        <v>0</v>
      </c>
      <c r="BL290" t="n">
        <v>0</v>
      </c>
      <c r="BM290" t="n">
        <v>0</v>
      </c>
      <c r="BN290" t="n">
        <v>0</v>
      </c>
      <c r="BO290" t="n">
        <v>0</v>
      </c>
      <c r="BP290" t="n">
        <v>0</v>
      </c>
      <c r="BQ290" t="n">
        <v>0</v>
      </c>
      <c r="BR290" t="n">
        <v>0</v>
      </c>
      <c r="BS290" t="n">
        <v>0</v>
      </c>
      <c r="BT290" t="n">
        <v>0</v>
      </c>
      <c r="BU290" t="n">
        <v>0</v>
      </c>
      <c r="BV290" t="n">
        <v>0</v>
      </c>
      <c r="BW290" t="n">
        <v>0</v>
      </c>
      <c r="CV290" t="n">
        <v>0</v>
      </c>
      <c r="CW290" t="n">
        <v>0</v>
      </c>
      <c r="CX290">
        <f>ROUND(Y290*Source!I602,7)</f>
        <v/>
      </c>
      <c r="CY290">
        <f>AA290</f>
        <v/>
      </c>
      <c r="CZ290">
        <f>AE290</f>
        <v/>
      </c>
      <c r="DA290">
        <f>AI290</f>
        <v/>
      </c>
      <c r="DB290">
        <f>ROUND((ROUND(AT290*CZ290,2)*ROUND(5,7)),2)</f>
        <v/>
      </c>
      <c r="DC290">
        <f>ROUND((ROUND(AT290*AG290,2)*ROUND(5,7)),2)</f>
        <v/>
      </c>
      <c r="DD290" t="inlineStr"/>
      <c r="DE290" t="inlineStr"/>
      <c r="DF290">
        <f>ROUND(ROUND(AE290*AI290,0)*CX290,0)</f>
        <v/>
      </c>
      <c r="DG290">
        <f>ROUND(ROUND(AF290,0)*CX290,0)</f>
        <v/>
      </c>
      <c r="DH290">
        <f>ROUND(ROUND(AG290,0)*CX290,0)</f>
        <v/>
      </c>
      <c r="DI290">
        <f>ROUND(ROUND(AH290,0)*CX290,0)</f>
        <v/>
      </c>
      <c r="DJ290">
        <f>DF290</f>
        <v/>
      </c>
      <c r="DK290" t="n">
        <v>0</v>
      </c>
      <c r="DL290" t="inlineStr"/>
      <c r="DM290" t="n">
        <v>0</v>
      </c>
      <c r="DN290" t="inlineStr"/>
      <c r="DO290" t="n">
        <v>0</v>
      </c>
    </row>
    <row r="291">
      <c r="A291">
        <f>ROW(Source!A602)</f>
        <v/>
      </c>
      <c r="B291" t="n">
        <v>78869116</v>
      </c>
      <c r="C291" t="n">
        <v>78870853</v>
      </c>
      <c r="D291" t="n">
        <v>29110573</v>
      </c>
      <c r="E291" t="n">
        <v>1</v>
      </c>
      <c r="F291" t="n">
        <v>1</v>
      </c>
      <c r="G291" t="n">
        <v>1</v>
      </c>
      <c r="H291" t="n">
        <v>3</v>
      </c>
      <c r="I291" t="inlineStr">
        <is>
          <t>101-0628</t>
        </is>
      </c>
      <c r="J291" t="inlineStr">
        <is>
          <t>ТССЦ Московской обл., 101-0628, приказ Минстроя России №675/пр от 28.02.2017 № 254/пр</t>
        </is>
      </c>
      <c r="K291" t="inlineStr">
        <is>
          <t>Олифа комбинированная, марки К-3</t>
        </is>
      </c>
      <c r="L291" t="n">
        <v>1348</v>
      </c>
      <c r="N291" t="n">
        <v>1009</v>
      </c>
      <c r="O291" t="inlineStr">
        <is>
          <t>т</t>
        </is>
      </c>
      <c r="P291" t="inlineStr">
        <is>
          <t>т</t>
        </is>
      </c>
      <c r="Q291" t="n">
        <v>1000</v>
      </c>
      <c r="W291" t="n">
        <v>0</v>
      </c>
      <c r="X291" t="n">
        <v>24062879</v>
      </c>
      <c r="Y291">
        <f>(AT291*ROUND(5,7))</f>
        <v/>
      </c>
      <c r="AA291" t="n">
        <v>87631.5</v>
      </c>
      <c r="AB291" t="n">
        <v>0</v>
      </c>
      <c r="AC291" t="n">
        <v>0</v>
      </c>
      <c r="AD291" t="n">
        <v>0</v>
      </c>
      <c r="AE291" t="n">
        <v>16950</v>
      </c>
      <c r="AF291" t="n">
        <v>0</v>
      </c>
      <c r="AG291" t="n">
        <v>0</v>
      </c>
      <c r="AH291" t="n">
        <v>0</v>
      </c>
      <c r="AI291" t="n">
        <v>5.17</v>
      </c>
      <c r="AJ291" t="n">
        <v>1</v>
      </c>
      <c r="AK291" t="n">
        <v>1</v>
      </c>
      <c r="AL291" t="n">
        <v>1</v>
      </c>
      <c r="AM291" t="n">
        <v>2</v>
      </c>
      <c r="AN291" t="n">
        <v>0</v>
      </c>
      <c r="AO291" t="n">
        <v>1</v>
      </c>
      <c r="AP291" t="n">
        <v>1</v>
      </c>
      <c r="AQ291" t="n">
        <v>0</v>
      </c>
      <c r="AR291" t="n">
        <v>0</v>
      </c>
      <c r="AS291" t="inlineStr"/>
      <c r="AT291" t="n">
        <v>2e-05</v>
      </c>
      <c r="AU291" t="inlineStr">
        <is>
          <t>)*5</t>
        </is>
      </c>
      <c r="AV291" t="n">
        <v>0</v>
      </c>
      <c r="AW291" t="n">
        <v>2</v>
      </c>
      <c r="AX291" t="n">
        <v>78870863</v>
      </c>
      <c r="AY291" t="n">
        <v>1</v>
      </c>
      <c r="AZ291" t="n">
        <v>0</v>
      </c>
      <c r="BA291" t="n">
        <v>269</v>
      </c>
      <c r="BB291" t="n">
        <v>0</v>
      </c>
      <c r="BC291" t="n">
        <v>0</v>
      </c>
      <c r="BD291" t="n">
        <v>0</v>
      </c>
      <c r="BE291" t="n">
        <v>0</v>
      </c>
      <c r="BF291" t="n">
        <v>0</v>
      </c>
      <c r="BG291" t="n">
        <v>0</v>
      </c>
      <c r="BH291" t="n">
        <v>0</v>
      </c>
      <c r="BI291" t="n">
        <v>0</v>
      </c>
      <c r="BJ291" t="n">
        <v>0</v>
      </c>
      <c r="BK291" t="n">
        <v>0</v>
      </c>
      <c r="BL291" t="n">
        <v>0</v>
      </c>
      <c r="BM291" t="n">
        <v>0</v>
      </c>
      <c r="BN291" t="n">
        <v>0</v>
      </c>
      <c r="BO291" t="n">
        <v>0</v>
      </c>
      <c r="BP291" t="n">
        <v>0</v>
      </c>
      <c r="BQ291" t="n">
        <v>0</v>
      </c>
      <c r="BR291" t="n">
        <v>0</v>
      </c>
      <c r="BS291" t="n">
        <v>0</v>
      </c>
      <c r="BT291" t="n">
        <v>0</v>
      </c>
      <c r="BU291" t="n">
        <v>0</v>
      </c>
      <c r="BV291" t="n">
        <v>0</v>
      </c>
      <c r="BW291" t="n">
        <v>0</v>
      </c>
      <c r="CV291" t="n">
        <v>0</v>
      </c>
      <c r="CW291" t="n">
        <v>0</v>
      </c>
      <c r="CX291">
        <f>ROUND(Y291*Source!I602,7)</f>
        <v/>
      </c>
      <c r="CY291">
        <f>AA291</f>
        <v/>
      </c>
      <c r="CZ291">
        <f>AE291</f>
        <v/>
      </c>
      <c r="DA291">
        <f>AI291</f>
        <v/>
      </c>
      <c r="DB291">
        <f>ROUND((ROUND(AT291*CZ291,2)*ROUND(5,7)),2)</f>
        <v/>
      </c>
      <c r="DC291">
        <f>ROUND((ROUND(AT291*AG291,2)*ROUND(5,7)),2)</f>
        <v/>
      </c>
      <c r="DD291" t="inlineStr"/>
      <c r="DE291" t="inlineStr"/>
      <c r="DF291">
        <f>ROUND(ROUND(AE291*AI291,0)*CX291,0)</f>
        <v/>
      </c>
      <c r="DG291">
        <f>ROUND(ROUND(AF291,0)*CX291,0)</f>
        <v/>
      </c>
      <c r="DH291">
        <f>ROUND(ROUND(AG291,0)*CX291,0)</f>
        <v/>
      </c>
      <c r="DI291">
        <f>ROUND(ROUND(AH291,0)*CX291,0)</f>
        <v/>
      </c>
      <c r="DJ291">
        <f>DF291</f>
        <v/>
      </c>
      <c r="DK291" t="n">
        <v>0</v>
      </c>
      <c r="DL291" t="inlineStr"/>
      <c r="DM291" t="n">
        <v>0</v>
      </c>
      <c r="DN291" t="inlineStr"/>
      <c r="DO291" t="n">
        <v>0</v>
      </c>
    </row>
    <row r="292">
      <c r="A292">
        <f>ROW(Source!A602)</f>
        <v/>
      </c>
      <c r="B292" t="n">
        <v>78869116</v>
      </c>
      <c r="C292" t="n">
        <v>78870853</v>
      </c>
      <c r="D292" t="n">
        <v>29107963</v>
      </c>
      <c r="E292" t="n">
        <v>1</v>
      </c>
      <c r="F292" t="n">
        <v>1</v>
      </c>
      <c r="G292" t="n">
        <v>1</v>
      </c>
      <c r="H292" t="n">
        <v>3</v>
      </c>
      <c r="I292" t="inlineStr">
        <is>
          <t>101-1669</t>
        </is>
      </c>
      <c r="J292" t="inlineStr">
        <is>
          <t>ТССЦ Московской обл., 101-1669, приказ Минстроя России №675/пр от 28.02.2017 № 254/пр</t>
        </is>
      </c>
      <c r="K292" t="inlineStr">
        <is>
          <t>Очес льняной</t>
        </is>
      </c>
      <c r="L292" t="n">
        <v>1346</v>
      </c>
      <c r="N292" t="n">
        <v>1009</v>
      </c>
      <c r="O292" t="inlineStr">
        <is>
          <t>кг</t>
        </is>
      </c>
      <c r="P292" t="inlineStr">
        <is>
          <t>кг</t>
        </is>
      </c>
      <c r="Q292" t="n">
        <v>1</v>
      </c>
      <c r="W292" t="n">
        <v>0</v>
      </c>
      <c r="X292" t="n">
        <v>-2113933962</v>
      </c>
      <c r="Y292">
        <f>(AT292*ROUND(5,7))</f>
        <v/>
      </c>
      <c r="AA292" t="n">
        <v>590.67</v>
      </c>
      <c r="AB292" t="n">
        <v>0</v>
      </c>
      <c r="AC292" t="n">
        <v>0</v>
      </c>
      <c r="AD292" t="n">
        <v>0</v>
      </c>
      <c r="AE292" t="n">
        <v>37.29</v>
      </c>
      <c r="AF292" t="n">
        <v>0</v>
      </c>
      <c r="AG292" t="n">
        <v>0</v>
      </c>
      <c r="AH292" t="n">
        <v>0</v>
      </c>
      <c r="AI292" t="n">
        <v>15.84</v>
      </c>
      <c r="AJ292" t="n">
        <v>1</v>
      </c>
      <c r="AK292" t="n">
        <v>1</v>
      </c>
      <c r="AL292" t="n">
        <v>1</v>
      </c>
      <c r="AM292" t="n">
        <v>2</v>
      </c>
      <c r="AN292" t="n">
        <v>0</v>
      </c>
      <c r="AO292" t="n">
        <v>1</v>
      </c>
      <c r="AP292" t="n">
        <v>1</v>
      </c>
      <c r="AQ292" t="n">
        <v>0</v>
      </c>
      <c r="AR292" t="n">
        <v>0</v>
      </c>
      <c r="AS292" t="inlineStr"/>
      <c r="AT292" t="n">
        <v>0.02</v>
      </c>
      <c r="AU292" t="inlineStr">
        <is>
          <t>)*5</t>
        </is>
      </c>
      <c r="AV292" t="n">
        <v>0</v>
      </c>
      <c r="AW292" t="n">
        <v>2</v>
      </c>
      <c r="AX292" t="n">
        <v>78870864</v>
      </c>
      <c r="AY292" t="n">
        <v>1</v>
      </c>
      <c r="AZ292" t="n">
        <v>0</v>
      </c>
      <c r="BA292" t="n">
        <v>270</v>
      </c>
      <c r="BB292" t="n">
        <v>0</v>
      </c>
      <c r="BC292" t="n">
        <v>0</v>
      </c>
      <c r="BD292" t="n">
        <v>0</v>
      </c>
      <c r="BE292" t="n">
        <v>0</v>
      </c>
      <c r="BF292" t="n">
        <v>0</v>
      </c>
      <c r="BG292" t="n">
        <v>0</v>
      </c>
      <c r="BH292" t="n">
        <v>0</v>
      </c>
      <c r="BI292" t="n">
        <v>0</v>
      </c>
      <c r="BJ292" t="n">
        <v>0</v>
      </c>
      <c r="BK292" t="n">
        <v>0</v>
      </c>
      <c r="BL292" t="n">
        <v>0</v>
      </c>
      <c r="BM292" t="n">
        <v>0</v>
      </c>
      <c r="BN292" t="n">
        <v>0</v>
      </c>
      <c r="BO292" t="n">
        <v>0</v>
      </c>
      <c r="BP292" t="n">
        <v>0</v>
      </c>
      <c r="BQ292" t="n">
        <v>0</v>
      </c>
      <c r="BR292" t="n">
        <v>0</v>
      </c>
      <c r="BS292" t="n">
        <v>0</v>
      </c>
      <c r="BT292" t="n">
        <v>0</v>
      </c>
      <c r="BU292" t="n">
        <v>0</v>
      </c>
      <c r="BV292" t="n">
        <v>0</v>
      </c>
      <c r="BW292" t="n">
        <v>0</v>
      </c>
      <c r="CV292" t="n">
        <v>0</v>
      </c>
      <c r="CW292" t="n">
        <v>0</v>
      </c>
      <c r="CX292">
        <f>ROUND(Y292*Source!I602,7)</f>
        <v/>
      </c>
      <c r="CY292">
        <f>AA292</f>
        <v/>
      </c>
      <c r="CZ292">
        <f>AE292</f>
        <v/>
      </c>
      <c r="DA292">
        <f>AI292</f>
        <v/>
      </c>
      <c r="DB292">
        <f>ROUND((ROUND(AT292*CZ292,2)*ROUND(5,7)),2)</f>
        <v/>
      </c>
      <c r="DC292">
        <f>ROUND((ROUND(AT292*AG292,2)*ROUND(5,7)),2)</f>
        <v/>
      </c>
      <c r="DD292" t="inlineStr"/>
      <c r="DE292" t="inlineStr"/>
      <c r="DF292">
        <f>ROUND(ROUND(AE292*AI292,0)*CX292,0)</f>
        <v/>
      </c>
      <c r="DG292">
        <f>ROUND(ROUND(AF292,0)*CX292,0)</f>
        <v/>
      </c>
      <c r="DH292">
        <f>ROUND(ROUND(AG292,0)*CX292,0)</f>
        <v/>
      </c>
      <c r="DI292">
        <f>ROUND(ROUND(AH292,0)*CX292,0)</f>
        <v/>
      </c>
      <c r="DJ292">
        <f>DF292</f>
        <v/>
      </c>
      <c r="DK292" t="n">
        <v>0</v>
      </c>
      <c r="DL292" t="inlineStr"/>
      <c r="DM292" t="n">
        <v>0</v>
      </c>
      <c r="DN292" t="inlineStr"/>
      <c r="DO292" t="n">
        <v>0</v>
      </c>
    </row>
    <row r="293">
      <c r="A293">
        <f>ROW(Source!A602)</f>
        <v/>
      </c>
      <c r="B293" t="n">
        <v>78869116</v>
      </c>
      <c r="C293" t="n">
        <v>78870853</v>
      </c>
      <c r="D293" t="n">
        <v>29150040</v>
      </c>
      <c r="E293" t="n">
        <v>1</v>
      </c>
      <c r="F293" t="n">
        <v>1</v>
      </c>
      <c r="G293" t="n">
        <v>1</v>
      </c>
      <c r="H293" t="n">
        <v>3</v>
      </c>
      <c r="I293" t="inlineStr">
        <is>
          <t>411-0001</t>
        </is>
      </c>
      <c r="J293" t="inlineStr">
        <is>
          <t>ТССЦ Московской обл., 411-0001, приказ Минстроя России №675/пр от 28.02.2017 № 257/пр</t>
        </is>
      </c>
      <c r="K293" t="inlineStr">
        <is>
          <t>Вода</t>
        </is>
      </c>
      <c r="L293" t="n">
        <v>1339</v>
      </c>
      <c r="N293" t="n">
        <v>1007</v>
      </c>
      <c r="O293" t="inlineStr">
        <is>
          <t>м3</t>
        </is>
      </c>
      <c r="P293" t="inlineStr">
        <is>
          <t>м3</t>
        </is>
      </c>
      <c r="Q293" t="n">
        <v>1</v>
      </c>
      <c r="W293" t="n">
        <v>0</v>
      </c>
      <c r="X293" t="n">
        <v>619799737</v>
      </c>
      <c r="Y293">
        <f>(AT293*ROUND(5,7))</f>
        <v/>
      </c>
      <c r="AA293" t="n">
        <v>31.28</v>
      </c>
      <c r="AB293" t="n">
        <v>0</v>
      </c>
      <c r="AC293" t="n">
        <v>0</v>
      </c>
      <c r="AD293" t="n">
        <v>0</v>
      </c>
      <c r="AE293" t="n">
        <v>2.44</v>
      </c>
      <c r="AF293" t="n">
        <v>0</v>
      </c>
      <c r="AG293" t="n">
        <v>0</v>
      </c>
      <c r="AH293" t="n">
        <v>0</v>
      </c>
      <c r="AI293" t="n">
        <v>12.82</v>
      </c>
      <c r="AJ293" t="n">
        <v>1</v>
      </c>
      <c r="AK293" t="n">
        <v>1</v>
      </c>
      <c r="AL293" t="n">
        <v>1</v>
      </c>
      <c r="AM293" t="n">
        <v>2</v>
      </c>
      <c r="AN293" t="n">
        <v>0</v>
      </c>
      <c r="AO293" t="n">
        <v>1</v>
      </c>
      <c r="AP293" t="n">
        <v>1</v>
      </c>
      <c r="AQ293" t="n">
        <v>0</v>
      </c>
      <c r="AR293" t="n">
        <v>0</v>
      </c>
      <c r="AS293" t="inlineStr"/>
      <c r="AT293" t="n">
        <v>1</v>
      </c>
      <c r="AU293" t="inlineStr">
        <is>
          <t>)*5</t>
        </is>
      </c>
      <c r="AV293" t="n">
        <v>0</v>
      </c>
      <c r="AW293" t="n">
        <v>2</v>
      </c>
      <c r="AX293" t="n">
        <v>78870865</v>
      </c>
      <c r="AY293" t="n">
        <v>1</v>
      </c>
      <c r="AZ293" t="n">
        <v>0</v>
      </c>
      <c r="BA293" t="n">
        <v>271</v>
      </c>
      <c r="BB293" t="n">
        <v>0</v>
      </c>
      <c r="BC293" t="n">
        <v>0</v>
      </c>
      <c r="BD293" t="n">
        <v>0</v>
      </c>
      <c r="BE293" t="n">
        <v>0</v>
      </c>
      <c r="BF293" t="n">
        <v>0</v>
      </c>
      <c r="BG293" t="n">
        <v>0</v>
      </c>
      <c r="BH293" t="n">
        <v>0</v>
      </c>
      <c r="BI293" t="n">
        <v>0</v>
      </c>
      <c r="BJ293" t="n">
        <v>0</v>
      </c>
      <c r="BK293" t="n">
        <v>0</v>
      </c>
      <c r="BL293" t="n">
        <v>0</v>
      </c>
      <c r="BM293" t="n">
        <v>0</v>
      </c>
      <c r="BN293" t="n">
        <v>0</v>
      </c>
      <c r="BO293" t="n">
        <v>0</v>
      </c>
      <c r="BP293" t="n">
        <v>0</v>
      </c>
      <c r="BQ293" t="n">
        <v>0</v>
      </c>
      <c r="BR293" t="n">
        <v>0</v>
      </c>
      <c r="BS293" t="n">
        <v>0</v>
      </c>
      <c r="BT293" t="n">
        <v>0</v>
      </c>
      <c r="BU293" t="n">
        <v>0</v>
      </c>
      <c r="BV293" t="n">
        <v>0</v>
      </c>
      <c r="BW293" t="n">
        <v>0</v>
      </c>
      <c r="CV293" t="n">
        <v>0</v>
      </c>
      <c r="CW293" t="n">
        <v>0</v>
      </c>
      <c r="CX293">
        <f>ROUND(Y293*Source!I602,7)</f>
        <v/>
      </c>
      <c r="CY293">
        <f>AA293</f>
        <v/>
      </c>
      <c r="CZ293">
        <f>AE293</f>
        <v/>
      </c>
      <c r="DA293">
        <f>AI293</f>
        <v/>
      </c>
      <c r="DB293">
        <f>ROUND((ROUND(AT293*CZ293,2)*ROUND(5,7)),2)</f>
        <v/>
      </c>
      <c r="DC293">
        <f>ROUND((ROUND(AT293*AG293,2)*ROUND(5,7)),2)</f>
        <v/>
      </c>
      <c r="DD293" t="inlineStr"/>
      <c r="DE293" t="inlineStr"/>
      <c r="DF293">
        <f>ROUND(ROUND(AE293*AI293,0)*CX293,0)</f>
        <v/>
      </c>
      <c r="DG293">
        <f>ROUND(ROUND(AF293,0)*CX293,0)</f>
        <v/>
      </c>
      <c r="DH293">
        <f>ROUND(ROUND(AG293,0)*CX293,0)</f>
        <v/>
      </c>
      <c r="DI293">
        <f>ROUND(ROUND(AH293,0)*CX293,0)</f>
        <v/>
      </c>
      <c r="DJ293">
        <f>DF293</f>
        <v/>
      </c>
      <c r="DK293" t="n">
        <v>0</v>
      </c>
      <c r="DL293" t="inlineStr"/>
      <c r="DM293" t="n">
        <v>0</v>
      </c>
      <c r="DN293" t="inlineStr"/>
      <c r="DO293" t="n">
        <v>0</v>
      </c>
    </row>
    <row r="294">
      <c r="A294">
        <f>ROW(Source!A603)</f>
        <v/>
      </c>
      <c r="B294" t="n">
        <v>78869116</v>
      </c>
      <c r="C294" t="n">
        <v>78870866</v>
      </c>
      <c r="D294" t="n">
        <v>18407150</v>
      </c>
      <c r="E294" t="n">
        <v>1</v>
      </c>
      <c r="F294" t="n">
        <v>1</v>
      </c>
      <c r="G294" t="n">
        <v>1</v>
      </c>
      <c r="H294" t="n">
        <v>1</v>
      </c>
      <c r="I294" t="inlineStr">
        <is>
          <t>1-1030-90</t>
        </is>
      </c>
      <c r="J294" t="inlineStr"/>
      <c r="K294" t="inlineStr">
        <is>
          <t>Рабочий строитель среднего разряда 3</t>
        </is>
      </c>
      <c r="L294" t="n">
        <v>1369</v>
      </c>
      <c r="N294" t="n">
        <v>1013</v>
      </c>
      <c r="O294" t="inlineStr">
        <is>
          <t>чел.-ч</t>
        </is>
      </c>
      <c r="P294" t="inlineStr">
        <is>
          <t>чел.-ч</t>
        </is>
      </c>
      <c r="Q294" t="n">
        <v>1</v>
      </c>
      <c r="W294" t="n">
        <v>0</v>
      </c>
      <c r="X294" t="n">
        <v>-931037793</v>
      </c>
      <c r="Y294">
        <f>AT294</f>
        <v/>
      </c>
      <c r="AA294" t="n">
        <v>0</v>
      </c>
      <c r="AB294" t="n">
        <v>0</v>
      </c>
      <c r="AC294" t="n">
        <v>0</v>
      </c>
      <c r="AD294" t="n">
        <v>8.529999999999999</v>
      </c>
      <c r="AE294" t="n">
        <v>0</v>
      </c>
      <c r="AF294" t="n">
        <v>0</v>
      </c>
      <c r="AG294" t="n">
        <v>0</v>
      </c>
      <c r="AH294" t="n">
        <v>8.529999999999999</v>
      </c>
      <c r="AI294" t="n">
        <v>1</v>
      </c>
      <c r="AJ294" t="n">
        <v>1</v>
      </c>
      <c r="AK294" t="n">
        <v>1</v>
      </c>
      <c r="AL294" t="n">
        <v>1</v>
      </c>
      <c r="AM294" t="n">
        <v>-2</v>
      </c>
      <c r="AN294" t="n">
        <v>0</v>
      </c>
      <c r="AO294" t="n">
        <v>1</v>
      </c>
      <c r="AP294" t="n">
        <v>0</v>
      </c>
      <c r="AQ294" t="n">
        <v>0</v>
      </c>
      <c r="AR294" t="n">
        <v>0</v>
      </c>
      <c r="AS294" t="inlineStr"/>
      <c r="AT294" t="n">
        <v>13.9</v>
      </c>
      <c r="AU294" t="inlineStr"/>
      <c r="AV294" t="n">
        <v>1</v>
      </c>
      <c r="AW294" t="n">
        <v>2</v>
      </c>
      <c r="AX294" t="n">
        <v>78870870</v>
      </c>
      <c r="AY294" t="n">
        <v>1</v>
      </c>
      <c r="AZ294" t="n">
        <v>0</v>
      </c>
      <c r="BA294" t="n">
        <v>272</v>
      </c>
      <c r="BB294" t="n">
        <v>0</v>
      </c>
      <c r="BC294" t="n">
        <v>0</v>
      </c>
      <c r="BD294" t="n">
        <v>0</v>
      </c>
      <c r="BE294" t="n">
        <v>0</v>
      </c>
      <c r="BF294" t="n">
        <v>0</v>
      </c>
      <c r="BG294" t="n">
        <v>0</v>
      </c>
      <c r="BH294" t="n">
        <v>0</v>
      </c>
      <c r="BI294" t="n">
        <v>0</v>
      </c>
      <c r="BJ294" t="n">
        <v>0</v>
      </c>
      <c r="BK294" t="n">
        <v>0</v>
      </c>
      <c r="BL294" t="n">
        <v>0</v>
      </c>
      <c r="BM294" t="n">
        <v>0</v>
      </c>
      <c r="BN294" t="n">
        <v>0</v>
      </c>
      <c r="BO294" t="n">
        <v>0</v>
      </c>
      <c r="BP294" t="n">
        <v>0</v>
      </c>
      <c r="BQ294" t="n">
        <v>0</v>
      </c>
      <c r="BR294" t="n">
        <v>0</v>
      </c>
      <c r="BS294" t="n">
        <v>0</v>
      </c>
      <c r="BT294" t="n">
        <v>0</v>
      </c>
      <c r="BU294" t="n">
        <v>0</v>
      </c>
      <c r="BV294" t="n">
        <v>0</v>
      </c>
      <c r="BW294" t="n">
        <v>0</v>
      </c>
      <c r="CU294">
        <f>ROUND(AT294*Source!I603*AH294*AL294,0)</f>
        <v/>
      </c>
      <c r="CV294">
        <f>ROUND(Y294*Source!I603,7)</f>
        <v/>
      </c>
      <c r="CW294" t="n">
        <v>0</v>
      </c>
      <c r="CX294">
        <f>ROUND(Y294*Source!I603,7)</f>
        <v/>
      </c>
      <c r="CY294">
        <f>AD294</f>
        <v/>
      </c>
      <c r="CZ294">
        <f>AH294</f>
        <v/>
      </c>
      <c r="DA294">
        <f>AL294</f>
        <v/>
      </c>
      <c r="DB294">
        <f>ROUND(ROUND(AT294*CZ294,2),2)</f>
        <v/>
      </c>
      <c r="DC294">
        <f>ROUND(ROUND(AT294*AG294,2),2)</f>
        <v/>
      </c>
      <c r="DD294" t="inlineStr"/>
      <c r="DE294" t="inlineStr"/>
      <c r="DF294">
        <f>ROUND(ROUND(AE294,0)*CX294,0)</f>
        <v/>
      </c>
      <c r="DG294">
        <f>ROUND(ROUND(AF294,0)*CX294,0)</f>
        <v/>
      </c>
      <c r="DH294">
        <f>ROUND(ROUND(AG294,0)*CX294,0)</f>
        <v/>
      </c>
      <c r="DI294">
        <f>ROUND(ROUND(AH294,0)*CX294,0)</f>
        <v/>
      </c>
      <c r="DJ294">
        <f>DI294</f>
        <v/>
      </c>
      <c r="DK294" t="n">
        <v>0</v>
      </c>
      <c r="DL294" t="inlineStr"/>
      <c r="DM294" t="n">
        <v>0</v>
      </c>
      <c r="DN294" t="inlineStr"/>
      <c r="DO294" t="n">
        <v>0</v>
      </c>
    </row>
    <row r="295">
      <c r="A295">
        <f>ROW(Source!A603)</f>
        <v/>
      </c>
      <c r="B295" t="n">
        <v>78869116</v>
      </c>
      <c r="C295" t="n">
        <v>78870866</v>
      </c>
      <c r="D295" t="n">
        <v>29169821</v>
      </c>
      <c r="E295" t="n">
        <v>1</v>
      </c>
      <c r="F295" t="n">
        <v>1</v>
      </c>
      <c r="G295" t="n">
        <v>1</v>
      </c>
      <c r="H295" t="n">
        <v>3</v>
      </c>
      <c r="I295" t="inlineStr">
        <is>
          <t>509-0696</t>
        </is>
      </c>
      <c r="J295" t="inlineStr">
        <is>
          <t>ТССЦ Московской обл., 509-0696, приказ Минстроя России №675/пр от 28.02.2017 № 258/пр</t>
        </is>
      </c>
      <c r="K295" t="inlineStr">
        <is>
          <t>Лампы люминесцентные ртутные низкого давления типа ЛБ, ЛД, ЛДЦ, ЛТВ, ЛБХ 20</t>
        </is>
      </c>
      <c r="L295" t="n">
        <v>1358</v>
      </c>
      <c r="N295" t="n">
        <v>1010</v>
      </c>
      <c r="O295" t="inlineStr">
        <is>
          <t>10 шт.</t>
        </is>
      </c>
      <c r="P295" t="inlineStr">
        <is>
          <t>10 шт.</t>
        </is>
      </c>
      <c r="Q295" t="n">
        <v>10</v>
      </c>
      <c r="W295" t="n">
        <v>0</v>
      </c>
      <c r="X295" t="n">
        <v>-1187244712</v>
      </c>
      <c r="Y295">
        <f>AT295</f>
        <v/>
      </c>
      <c r="AA295" t="n">
        <v>352.73</v>
      </c>
      <c r="AB295" t="n">
        <v>0</v>
      </c>
      <c r="AC295" t="n">
        <v>0</v>
      </c>
      <c r="AD295" t="n">
        <v>0</v>
      </c>
      <c r="AE295" t="n">
        <v>85.2</v>
      </c>
      <c r="AF295" t="n">
        <v>0</v>
      </c>
      <c r="AG295" t="n">
        <v>0</v>
      </c>
      <c r="AH295" t="n">
        <v>0</v>
      </c>
      <c r="AI295" t="n">
        <v>4.14</v>
      </c>
      <c r="AJ295" t="n">
        <v>1</v>
      </c>
      <c r="AK295" t="n">
        <v>1</v>
      </c>
      <c r="AL295" t="n">
        <v>1</v>
      </c>
      <c r="AM295" t="n">
        <v>2</v>
      </c>
      <c r="AN295" t="n">
        <v>0</v>
      </c>
      <c r="AO295" t="n">
        <v>1</v>
      </c>
      <c r="AP295" t="n">
        <v>0</v>
      </c>
      <c r="AQ295" t="n">
        <v>0</v>
      </c>
      <c r="AR295" t="n">
        <v>0</v>
      </c>
      <c r="AS295" t="inlineStr"/>
      <c r="AT295" t="n">
        <v>10</v>
      </c>
      <c r="AU295" t="inlineStr"/>
      <c r="AV295" t="n">
        <v>0</v>
      </c>
      <c r="AW295" t="n">
        <v>2</v>
      </c>
      <c r="AX295" t="n">
        <v>78870871</v>
      </c>
      <c r="AY295" t="n">
        <v>1</v>
      </c>
      <c r="AZ295" t="n">
        <v>0</v>
      </c>
      <c r="BA295" t="n">
        <v>273</v>
      </c>
      <c r="BB295" t="n">
        <v>0</v>
      </c>
      <c r="BC295" t="n">
        <v>0</v>
      </c>
      <c r="BD295" t="n">
        <v>0</v>
      </c>
      <c r="BE295" t="n">
        <v>0</v>
      </c>
      <c r="BF295" t="n">
        <v>0</v>
      </c>
      <c r="BG295" t="n">
        <v>0</v>
      </c>
      <c r="BH295" t="n">
        <v>0</v>
      </c>
      <c r="BI295" t="n">
        <v>0</v>
      </c>
      <c r="BJ295" t="n">
        <v>0</v>
      </c>
      <c r="BK295" t="n">
        <v>0</v>
      </c>
      <c r="BL295" t="n">
        <v>0</v>
      </c>
      <c r="BM295" t="n">
        <v>0</v>
      </c>
      <c r="BN295" t="n">
        <v>0</v>
      </c>
      <c r="BO295" t="n">
        <v>0</v>
      </c>
      <c r="BP295" t="n">
        <v>0</v>
      </c>
      <c r="BQ295" t="n">
        <v>0</v>
      </c>
      <c r="BR295" t="n">
        <v>0</v>
      </c>
      <c r="BS295" t="n">
        <v>0</v>
      </c>
      <c r="BT295" t="n">
        <v>0</v>
      </c>
      <c r="BU295" t="n">
        <v>0</v>
      </c>
      <c r="BV295" t="n">
        <v>0</v>
      </c>
      <c r="BW295" t="n">
        <v>0</v>
      </c>
      <c r="CV295" t="n">
        <v>0</v>
      </c>
      <c r="CW295" t="n">
        <v>0</v>
      </c>
      <c r="CX295">
        <f>ROUND(Y295*Source!I603,7)</f>
        <v/>
      </c>
      <c r="CY295">
        <f>AA295</f>
        <v/>
      </c>
      <c r="CZ295">
        <f>AE295</f>
        <v/>
      </c>
      <c r="DA295">
        <f>AI295</f>
        <v/>
      </c>
      <c r="DB295">
        <f>ROUND(ROUND(AT295*CZ295,2),2)</f>
        <v/>
      </c>
      <c r="DC295">
        <f>ROUND(ROUND(AT295*AG295,2),2)</f>
        <v/>
      </c>
      <c r="DD295" t="inlineStr"/>
      <c r="DE295" t="inlineStr"/>
      <c r="DF295">
        <f>ROUND(ROUND(AE295*AI295,0)*CX295,0)</f>
        <v/>
      </c>
      <c r="DG295">
        <f>ROUND(ROUND(AF295,0)*CX295,0)</f>
        <v/>
      </c>
      <c r="DH295">
        <f>ROUND(ROUND(AG295,0)*CX295,0)</f>
        <v/>
      </c>
      <c r="DI295">
        <f>ROUND(ROUND(AH295,0)*CX295,0)</f>
        <v/>
      </c>
      <c r="DJ295">
        <f>DF295</f>
        <v/>
      </c>
      <c r="DK295" t="n">
        <v>0</v>
      </c>
      <c r="DL295" t="inlineStr"/>
      <c r="DM295" t="n">
        <v>0</v>
      </c>
      <c r="DN295" t="inlineStr"/>
      <c r="DO295" t="n">
        <v>0</v>
      </c>
    </row>
    <row r="296">
      <c r="A296">
        <f>ROW(Source!A603)</f>
        <v/>
      </c>
      <c r="B296" t="n">
        <v>78869116</v>
      </c>
      <c r="C296" t="n">
        <v>78870866</v>
      </c>
      <c r="D296" t="n">
        <v>29169828</v>
      </c>
      <c r="E296" t="n">
        <v>1</v>
      </c>
      <c r="F296" t="n">
        <v>1</v>
      </c>
      <c r="G296" t="n">
        <v>1</v>
      </c>
      <c r="H296" t="n">
        <v>3</v>
      </c>
      <c r="I296" t="inlineStr">
        <is>
          <t>509-6744</t>
        </is>
      </c>
      <c r="J296" t="inlineStr">
        <is>
          <t>ТССЦ Московской обл., 509-6744, приказ Минстроя России №675/пр от 28.02.2017 № 258/пр</t>
        </is>
      </c>
      <c r="K296" t="inlineStr">
        <is>
          <t>Лампы люминесцентные компактные энергосберегающие с цоколем Е27 мощностью 55 Вт</t>
        </is>
      </c>
      <c r="L296" t="n">
        <v>1354</v>
      </c>
      <c r="N296" t="n">
        <v>1010</v>
      </c>
      <c r="O296" t="inlineStr">
        <is>
          <t>шт.</t>
        </is>
      </c>
      <c r="P296" t="inlineStr">
        <is>
          <t>шт.</t>
        </is>
      </c>
      <c r="Q296" t="n">
        <v>1</v>
      </c>
      <c r="W296" t="n">
        <v>0</v>
      </c>
      <c r="X296" t="n">
        <v>-228955380</v>
      </c>
      <c r="Y296">
        <f>AT296</f>
        <v/>
      </c>
      <c r="AA296" t="n">
        <v>237.77</v>
      </c>
      <c r="AB296" t="n">
        <v>0</v>
      </c>
      <c r="AC296" t="n">
        <v>0</v>
      </c>
      <c r="AD296" t="n">
        <v>0</v>
      </c>
      <c r="AE296" t="n">
        <v>140.69</v>
      </c>
      <c r="AF296" t="n">
        <v>0</v>
      </c>
      <c r="AG296" t="n">
        <v>0</v>
      </c>
      <c r="AH296" t="n">
        <v>0</v>
      </c>
      <c r="AI296" t="n">
        <v>1.69</v>
      </c>
      <c r="AJ296" t="n">
        <v>1</v>
      </c>
      <c r="AK296" t="n">
        <v>1</v>
      </c>
      <c r="AL296" t="n">
        <v>1</v>
      </c>
      <c r="AM296" t="n">
        <v>0</v>
      </c>
      <c r="AN296" t="n">
        <v>0</v>
      </c>
      <c r="AO296" t="n">
        <v>0</v>
      </c>
      <c r="AP296" t="n">
        <v>1</v>
      </c>
      <c r="AQ296" t="n">
        <v>0</v>
      </c>
      <c r="AR296" t="n">
        <v>0</v>
      </c>
      <c r="AS296" t="inlineStr"/>
      <c r="AT296" t="n">
        <v>100</v>
      </c>
      <c r="AU296" t="inlineStr"/>
      <c r="AV296" t="n">
        <v>0</v>
      </c>
      <c r="AW296" t="n">
        <v>1</v>
      </c>
      <c r="AX296" t="n">
        <v>-1</v>
      </c>
      <c r="AY296" t="n">
        <v>0</v>
      </c>
      <c r="AZ296" t="n">
        <v>0</v>
      </c>
      <c r="BA296" t="inlineStr"/>
      <c r="BB296" t="n">
        <v>0</v>
      </c>
      <c r="BC296" t="n">
        <v>0</v>
      </c>
      <c r="BD296" t="n">
        <v>0</v>
      </c>
      <c r="BE296" t="n">
        <v>0</v>
      </c>
      <c r="BF296" t="n">
        <v>0</v>
      </c>
      <c r="BG296" t="n">
        <v>0</v>
      </c>
      <c r="BH296" t="n">
        <v>0</v>
      </c>
      <c r="BI296" t="n">
        <v>0</v>
      </c>
      <c r="BJ296" t="n">
        <v>0</v>
      </c>
      <c r="BK296" t="n">
        <v>0</v>
      </c>
      <c r="BL296" t="n">
        <v>0</v>
      </c>
      <c r="BM296" t="n">
        <v>0</v>
      </c>
      <c r="BN296" t="n">
        <v>0</v>
      </c>
      <c r="BO296" t="n">
        <v>0</v>
      </c>
      <c r="BP296" t="n">
        <v>0</v>
      </c>
      <c r="BQ296" t="n">
        <v>0</v>
      </c>
      <c r="BR296" t="n">
        <v>0</v>
      </c>
      <c r="BS296" t="n">
        <v>0</v>
      </c>
      <c r="BT296" t="n">
        <v>0</v>
      </c>
      <c r="BU296" t="n">
        <v>0</v>
      </c>
      <c r="BV296" t="n">
        <v>0</v>
      </c>
      <c r="BW296" t="n">
        <v>0</v>
      </c>
      <c r="CV296" t="n">
        <v>0</v>
      </c>
      <c r="CW296" t="n">
        <v>0</v>
      </c>
      <c r="CX296">
        <f>ROUND(Y296*Source!I603,7)</f>
        <v/>
      </c>
      <c r="CY296">
        <f>AA296</f>
        <v/>
      </c>
      <c r="CZ296">
        <f>AE296</f>
        <v/>
      </c>
      <c r="DA296">
        <f>AI296</f>
        <v/>
      </c>
      <c r="DB296">
        <f>ROUND(ROUND(AT296*CZ296,2),2)</f>
        <v/>
      </c>
      <c r="DC296">
        <f>ROUND(ROUND(AT296*AG296,2),2)</f>
        <v/>
      </c>
      <c r="DD296" t="inlineStr"/>
      <c r="DE296" t="inlineStr"/>
      <c r="DF296">
        <f>ROUND(ROUND(AE296*AI296,0)*CX296,0)</f>
        <v/>
      </c>
      <c r="DG296">
        <f>ROUND(ROUND(AF296,0)*CX296,0)</f>
        <v/>
      </c>
      <c r="DH296">
        <f>ROUND(ROUND(AG296,0)*CX296,0)</f>
        <v/>
      </c>
      <c r="DI296">
        <f>ROUND(ROUND(AH296,0)*CX296,0)</f>
        <v/>
      </c>
      <c r="DJ296">
        <f>DF296</f>
        <v/>
      </c>
      <c r="DK296" t="n">
        <v>0</v>
      </c>
      <c r="DL296" t="inlineStr"/>
      <c r="DM296" t="n">
        <v>0</v>
      </c>
      <c r="DN296" t="inlineStr"/>
      <c r="DO296" t="n">
        <v>0</v>
      </c>
    </row>
    <row r="297">
      <c r="A297">
        <f>ROW(Source!A605)</f>
        <v/>
      </c>
      <c r="B297" t="n">
        <v>78869116</v>
      </c>
      <c r="C297" t="n">
        <v>78870873</v>
      </c>
      <c r="D297" t="n">
        <v>18407150</v>
      </c>
      <c r="E297" t="n">
        <v>1</v>
      </c>
      <c r="F297" t="n">
        <v>1</v>
      </c>
      <c r="G297" t="n">
        <v>1</v>
      </c>
      <c r="H297" t="n">
        <v>1</v>
      </c>
      <c r="I297" t="inlineStr">
        <is>
          <t>1-1030-90</t>
        </is>
      </c>
      <c r="J297" t="inlineStr"/>
      <c r="K297" t="inlineStr">
        <is>
          <t>Рабочий строитель среднего разряда 3</t>
        </is>
      </c>
      <c r="L297" t="n">
        <v>1369</v>
      </c>
      <c r="N297" t="n">
        <v>1013</v>
      </c>
      <c r="O297" t="inlineStr">
        <is>
          <t>чел.-ч</t>
        </is>
      </c>
      <c r="P297" t="inlineStr">
        <is>
          <t>чел.-ч</t>
        </is>
      </c>
      <c r="Q297" t="n">
        <v>1</v>
      </c>
      <c r="W297" t="n">
        <v>0</v>
      </c>
      <c r="X297" t="n">
        <v>-931037793</v>
      </c>
      <c r="Y297">
        <f>AT297</f>
        <v/>
      </c>
      <c r="AA297" t="n">
        <v>0</v>
      </c>
      <c r="AB297" t="n">
        <v>0</v>
      </c>
      <c r="AC297" t="n">
        <v>0</v>
      </c>
      <c r="AD297" t="n">
        <v>8.529999999999999</v>
      </c>
      <c r="AE297" t="n">
        <v>0</v>
      </c>
      <c r="AF297" t="n">
        <v>0</v>
      </c>
      <c r="AG297" t="n">
        <v>0</v>
      </c>
      <c r="AH297" t="n">
        <v>8.529999999999999</v>
      </c>
      <c r="AI297" t="n">
        <v>1</v>
      </c>
      <c r="AJ297" t="n">
        <v>1</v>
      </c>
      <c r="AK297" t="n">
        <v>1</v>
      </c>
      <c r="AL297" t="n">
        <v>1</v>
      </c>
      <c r="AM297" t="n">
        <v>-2</v>
      </c>
      <c r="AN297" t="n">
        <v>0</v>
      </c>
      <c r="AO297" t="n">
        <v>1</v>
      </c>
      <c r="AP297" t="n">
        <v>0</v>
      </c>
      <c r="AQ297" t="n">
        <v>0</v>
      </c>
      <c r="AR297" t="n">
        <v>0</v>
      </c>
      <c r="AS297" t="inlineStr"/>
      <c r="AT297" t="n">
        <v>37.8</v>
      </c>
      <c r="AU297" t="inlineStr"/>
      <c r="AV297" t="n">
        <v>1</v>
      </c>
      <c r="AW297" t="n">
        <v>2</v>
      </c>
      <c r="AX297" t="n">
        <v>78870875</v>
      </c>
      <c r="AY297" t="n">
        <v>1</v>
      </c>
      <c r="AZ297" t="n">
        <v>0</v>
      </c>
      <c r="BA297" t="n">
        <v>274</v>
      </c>
      <c r="BB297" t="n">
        <v>0</v>
      </c>
      <c r="BC297" t="n">
        <v>0</v>
      </c>
      <c r="BD297" t="n">
        <v>0</v>
      </c>
      <c r="BE297" t="n">
        <v>0</v>
      </c>
      <c r="BF297" t="n">
        <v>0</v>
      </c>
      <c r="BG297" t="n">
        <v>0</v>
      </c>
      <c r="BH297" t="n">
        <v>0</v>
      </c>
      <c r="BI297" t="n">
        <v>0</v>
      </c>
      <c r="BJ297" t="n">
        <v>0</v>
      </c>
      <c r="BK297" t="n">
        <v>0</v>
      </c>
      <c r="BL297" t="n">
        <v>0</v>
      </c>
      <c r="BM297" t="n">
        <v>0</v>
      </c>
      <c r="BN297" t="n">
        <v>0</v>
      </c>
      <c r="BO297" t="n">
        <v>0</v>
      </c>
      <c r="BP297" t="n">
        <v>0</v>
      </c>
      <c r="BQ297" t="n">
        <v>0</v>
      </c>
      <c r="BR297" t="n">
        <v>0</v>
      </c>
      <c r="BS297" t="n">
        <v>0</v>
      </c>
      <c r="BT297" t="n">
        <v>0</v>
      </c>
      <c r="BU297" t="n">
        <v>0</v>
      </c>
      <c r="BV297" t="n">
        <v>0</v>
      </c>
      <c r="BW297" t="n">
        <v>0</v>
      </c>
      <c r="CU297">
        <f>ROUND(AT297*Source!I605*AH297*AL297,0)</f>
        <v/>
      </c>
      <c r="CV297">
        <f>ROUND(Y297*Source!I605,7)</f>
        <v/>
      </c>
      <c r="CW297" t="n">
        <v>0</v>
      </c>
      <c r="CX297">
        <f>ROUND(Y297*Source!I605,7)</f>
        <v/>
      </c>
      <c r="CY297">
        <f>AD297</f>
        <v/>
      </c>
      <c r="CZ297">
        <f>AH297</f>
        <v/>
      </c>
      <c r="DA297">
        <f>AL297</f>
        <v/>
      </c>
      <c r="DB297">
        <f>ROUND(ROUND(AT297*CZ297,2),2)</f>
        <v/>
      </c>
      <c r="DC297">
        <f>ROUND(ROUND(AT297*AG297,2),2)</f>
        <v/>
      </c>
      <c r="DD297" t="inlineStr"/>
      <c r="DE297" t="inlineStr"/>
      <c r="DF297">
        <f>ROUND(ROUND(AE297,0)*CX297,0)</f>
        <v/>
      </c>
      <c r="DG297">
        <f>ROUND(ROUND(AF297,0)*CX297,0)</f>
        <v/>
      </c>
      <c r="DH297">
        <f>ROUND(ROUND(AG297,0)*CX297,0)</f>
        <v/>
      </c>
      <c r="DI297">
        <f>ROUND(ROUND(AH297,0)*CX297,0)</f>
        <v/>
      </c>
      <c r="DJ297">
        <f>DI297</f>
        <v/>
      </c>
      <c r="DK297" t="n">
        <v>0</v>
      </c>
      <c r="DL297" t="inlineStr"/>
      <c r="DM297" t="n">
        <v>0</v>
      </c>
      <c r="DN297" t="inlineStr"/>
      <c r="DO297" t="n">
        <v>0</v>
      </c>
    </row>
    <row r="298">
      <c r="A298">
        <f>ROW(Source!A606)</f>
        <v/>
      </c>
      <c r="B298" t="n">
        <v>78869116</v>
      </c>
      <c r="C298" t="n">
        <v>78870876</v>
      </c>
      <c r="D298" t="n">
        <v>18413627</v>
      </c>
      <c r="E298" t="n">
        <v>1</v>
      </c>
      <c r="F298" t="n">
        <v>1</v>
      </c>
      <c r="G298" t="n">
        <v>1</v>
      </c>
      <c r="H298" t="n">
        <v>1</v>
      </c>
      <c r="I298" t="inlineStr">
        <is>
          <t>1-1042-90</t>
        </is>
      </c>
      <c r="J298" t="inlineStr"/>
      <c r="K298" t="inlineStr">
        <is>
          <t>Рабочий строитель среднего разряда 4,2</t>
        </is>
      </c>
      <c r="L298" t="n">
        <v>1369</v>
      </c>
      <c r="N298" t="n">
        <v>1013</v>
      </c>
      <c r="O298" t="inlineStr">
        <is>
          <t>чел.-ч</t>
        </is>
      </c>
      <c r="P298" t="inlineStr">
        <is>
          <t>чел.-ч</t>
        </is>
      </c>
      <c r="Q298" t="n">
        <v>1</v>
      </c>
      <c r="W298" t="n">
        <v>0</v>
      </c>
      <c r="X298" t="n">
        <v>-1366182279</v>
      </c>
      <c r="Y298">
        <f>AT298</f>
        <v/>
      </c>
      <c r="AA298" t="n">
        <v>0</v>
      </c>
      <c r="AB298" t="n">
        <v>0</v>
      </c>
      <c r="AC298" t="n">
        <v>0</v>
      </c>
      <c r="AD298" t="n">
        <v>9.92</v>
      </c>
      <c r="AE298" t="n">
        <v>0</v>
      </c>
      <c r="AF298" t="n">
        <v>0</v>
      </c>
      <c r="AG298" t="n">
        <v>0</v>
      </c>
      <c r="AH298" t="n">
        <v>9.92</v>
      </c>
      <c r="AI298" t="n">
        <v>1</v>
      </c>
      <c r="AJ298" t="n">
        <v>1</v>
      </c>
      <c r="AK298" t="n">
        <v>1</v>
      </c>
      <c r="AL298" t="n">
        <v>1</v>
      </c>
      <c r="AM298" t="n">
        <v>-2</v>
      </c>
      <c r="AN298" t="n">
        <v>0</v>
      </c>
      <c r="AO298" t="n">
        <v>1</v>
      </c>
      <c r="AP298" t="n">
        <v>0</v>
      </c>
      <c r="AQ298" t="n">
        <v>0</v>
      </c>
      <c r="AR298" t="n">
        <v>0</v>
      </c>
      <c r="AS298" t="inlineStr"/>
      <c r="AT298" t="n">
        <v>121.8</v>
      </c>
      <c r="AU298" t="inlineStr"/>
      <c r="AV298" t="n">
        <v>1</v>
      </c>
      <c r="AW298" t="n">
        <v>2</v>
      </c>
      <c r="AX298" t="n">
        <v>78870892</v>
      </c>
      <c r="AY298" t="n">
        <v>1</v>
      </c>
      <c r="AZ298" t="n">
        <v>0</v>
      </c>
      <c r="BA298" t="n">
        <v>275</v>
      </c>
      <c r="BB298" t="n">
        <v>0</v>
      </c>
      <c r="BC298" t="n">
        <v>0</v>
      </c>
      <c r="BD298" t="n">
        <v>0</v>
      </c>
      <c r="BE298" t="n">
        <v>0</v>
      </c>
      <c r="BF298" t="n">
        <v>0</v>
      </c>
      <c r="BG298" t="n">
        <v>0</v>
      </c>
      <c r="BH298" t="n">
        <v>0</v>
      </c>
      <c r="BI298" t="n">
        <v>0</v>
      </c>
      <c r="BJ298" t="n">
        <v>0</v>
      </c>
      <c r="BK298" t="n">
        <v>0</v>
      </c>
      <c r="BL298" t="n">
        <v>0</v>
      </c>
      <c r="BM298" t="n">
        <v>0</v>
      </c>
      <c r="BN298" t="n">
        <v>0</v>
      </c>
      <c r="BO298" t="n">
        <v>0</v>
      </c>
      <c r="BP298" t="n">
        <v>0</v>
      </c>
      <c r="BQ298" t="n">
        <v>0</v>
      </c>
      <c r="BR298" t="n">
        <v>0</v>
      </c>
      <c r="BS298" t="n">
        <v>0</v>
      </c>
      <c r="BT298" t="n">
        <v>0</v>
      </c>
      <c r="BU298" t="n">
        <v>0</v>
      </c>
      <c r="BV298" t="n">
        <v>0</v>
      </c>
      <c r="BW298" t="n">
        <v>0</v>
      </c>
      <c r="CU298">
        <f>ROUND(AT298*Source!I606*AH298*AL298,0)</f>
        <v/>
      </c>
      <c r="CV298">
        <f>ROUND(Y298*Source!I606,7)</f>
        <v/>
      </c>
      <c r="CW298" t="n">
        <v>0</v>
      </c>
      <c r="CX298">
        <f>ROUND(Y298*Source!I606,7)</f>
        <v/>
      </c>
      <c r="CY298">
        <f>AD298</f>
        <v/>
      </c>
      <c r="CZ298">
        <f>AH298</f>
        <v/>
      </c>
      <c r="DA298">
        <f>AL298</f>
        <v/>
      </c>
      <c r="DB298">
        <f>ROUND(ROUND(AT298*CZ298,2),2)</f>
        <v/>
      </c>
      <c r="DC298">
        <f>ROUND(ROUND(AT298*AG298,2),2)</f>
        <v/>
      </c>
      <c r="DD298" t="inlineStr"/>
      <c r="DE298" t="inlineStr"/>
      <c r="DF298">
        <f>ROUND(ROUND(AE298,0)*CX298,0)</f>
        <v/>
      </c>
      <c r="DG298">
        <f>ROUND(ROUND(AF298,0)*CX298,0)</f>
        <v/>
      </c>
      <c r="DH298">
        <f>ROUND(ROUND(AG298,0)*CX298,0)</f>
        <v/>
      </c>
      <c r="DI298">
        <f>ROUND(ROUND(AH298,0)*CX298,0)</f>
        <v/>
      </c>
      <c r="DJ298">
        <f>DI298</f>
        <v/>
      </c>
      <c r="DK298" t="n">
        <v>0</v>
      </c>
      <c r="DL298" t="inlineStr"/>
      <c r="DM298" t="n">
        <v>0</v>
      </c>
      <c r="DN298" t="inlineStr"/>
      <c r="DO298" t="n">
        <v>0</v>
      </c>
    </row>
    <row r="299">
      <c r="A299">
        <f>ROW(Source!A606)</f>
        <v/>
      </c>
      <c r="B299" t="n">
        <v>78869116</v>
      </c>
      <c r="C299" t="n">
        <v>78870876</v>
      </c>
      <c r="D299" t="n">
        <v>121548</v>
      </c>
      <c r="E299" t="n">
        <v>1</v>
      </c>
      <c r="F299" t="n">
        <v>1</v>
      </c>
      <c r="G299" t="n">
        <v>1</v>
      </c>
      <c r="H299" t="n">
        <v>1</v>
      </c>
      <c r="I299" t="inlineStr">
        <is>
          <t>2</t>
        </is>
      </c>
      <c r="J299" t="inlineStr"/>
      <c r="K299" t="inlineStr">
        <is>
          <t>Затраты труда машинистов</t>
        </is>
      </c>
      <c r="L299" t="n">
        <v>608254</v>
      </c>
      <c r="N299" t="n">
        <v>1013</v>
      </c>
      <c r="O299" t="inlineStr">
        <is>
          <t>чел.час</t>
        </is>
      </c>
      <c r="P299" t="inlineStr">
        <is>
          <t>чел.час</t>
        </is>
      </c>
      <c r="Q299" t="n">
        <v>1</v>
      </c>
      <c r="W299" t="n">
        <v>0</v>
      </c>
      <c r="X299" t="n">
        <v>-185737400</v>
      </c>
      <c r="Y299">
        <f>AT299</f>
        <v/>
      </c>
      <c r="AA299" t="n">
        <v>0</v>
      </c>
      <c r="AB299" t="n">
        <v>0</v>
      </c>
      <c r="AC299" t="n">
        <v>0</v>
      </c>
      <c r="AD299" t="n">
        <v>0</v>
      </c>
      <c r="AE299" t="n">
        <v>0</v>
      </c>
      <c r="AF299" t="n">
        <v>0</v>
      </c>
      <c r="AG299" t="n">
        <v>0</v>
      </c>
      <c r="AH299" t="n">
        <v>0</v>
      </c>
      <c r="AI299" t="n">
        <v>1</v>
      </c>
      <c r="AJ299" t="n">
        <v>1</v>
      </c>
      <c r="AK299" t="n">
        <v>1</v>
      </c>
      <c r="AL299" t="n">
        <v>1</v>
      </c>
      <c r="AM299" t="n">
        <v>-2</v>
      </c>
      <c r="AN299" t="n">
        <v>0</v>
      </c>
      <c r="AO299" t="n">
        <v>1</v>
      </c>
      <c r="AP299" t="n">
        <v>0</v>
      </c>
      <c r="AQ299" t="n">
        <v>0</v>
      </c>
      <c r="AR299" t="n">
        <v>0</v>
      </c>
      <c r="AS299" t="inlineStr"/>
      <c r="AT299" t="n">
        <v>4.72</v>
      </c>
      <c r="AU299" t="inlineStr"/>
      <c r="AV299" t="n">
        <v>2</v>
      </c>
      <c r="AW299" t="n">
        <v>2</v>
      </c>
      <c r="AX299" t="n">
        <v>78870893</v>
      </c>
      <c r="AY299" t="n">
        <v>1</v>
      </c>
      <c r="AZ299" t="n">
        <v>0</v>
      </c>
      <c r="BA299" t="n">
        <v>276</v>
      </c>
      <c r="BB299" t="n">
        <v>0</v>
      </c>
      <c r="BC299" t="n">
        <v>0</v>
      </c>
      <c r="BD299" t="n">
        <v>0</v>
      </c>
      <c r="BE299" t="n">
        <v>0</v>
      </c>
      <c r="BF299" t="n">
        <v>0</v>
      </c>
      <c r="BG299" t="n">
        <v>0</v>
      </c>
      <c r="BH299" t="n">
        <v>0</v>
      </c>
      <c r="BI299" t="n">
        <v>0</v>
      </c>
      <c r="BJ299" t="n">
        <v>0</v>
      </c>
      <c r="BK299" t="n">
        <v>0</v>
      </c>
      <c r="BL299" t="n">
        <v>0</v>
      </c>
      <c r="BM299" t="n">
        <v>0</v>
      </c>
      <c r="BN299" t="n">
        <v>0</v>
      </c>
      <c r="BO299" t="n">
        <v>0</v>
      </c>
      <c r="BP299" t="n">
        <v>0</v>
      </c>
      <c r="BQ299" t="n">
        <v>0</v>
      </c>
      <c r="BR299" t="n">
        <v>0</v>
      </c>
      <c r="BS299" t="n">
        <v>0</v>
      </c>
      <c r="BT299" t="n">
        <v>0</v>
      </c>
      <c r="BU299" t="n">
        <v>0</v>
      </c>
      <c r="BV299" t="n">
        <v>0</v>
      </c>
      <c r="BW299" t="n">
        <v>0</v>
      </c>
      <c r="CV299" t="n">
        <v>0</v>
      </c>
      <c r="CW299" t="n">
        <v>0</v>
      </c>
      <c r="CX299">
        <f>ROUND(Y299*Source!I606,7)</f>
        <v/>
      </c>
      <c r="CY299">
        <f>AD299</f>
        <v/>
      </c>
      <c r="CZ299">
        <f>AH299</f>
        <v/>
      </c>
      <c r="DA299">
        <f>AL299</f>
        <v/>
      </c>
      <c r="DB299">
        <f>ROUND(ROUND(AT299*CZ299,2),2)</f>
        <v/>
      </c>
      <c r="DC299">
        <f>ROUND(ROUND(AT299*AG299,2),2)</f>
        <v/>
      </c>
      <c r="DD299" t="inlineStr"/>
      <c r="DE299" t="inlineStr"/>
      <c r="DF299">
        <f>ROUND(ROUND(AE299,0)*CX299,0)</f>
        <v/>
      </c>
      <c r="DG299">
        <f>ROUND(ROUND(AF299,0)*CX299,0)</f>
        <v/>
      </c>
      <c r="DH299">
        <f>ROUND(ROUND(AG299,0)*CX299,0)</f>
        <v/>
      </c>
      <c r="DI299">
        <f>ROUND(ROUND(AH299,0)*CX299,0)</f>
        <v/>
      </c>
      <c r="DJ299">
        <f>DI299</f>
        <v/>
      </c>
      <c r="DK299" t="n">
        <v>0</v>
      </c>
      <c r="DL299" t="inlineStr"/>
      <c r="DM299" t="n">
        <v>0</v>
      </c>
      <c r="DN299" t="inlineStr"/>
      <c r="DO299" t="n">
        <v>0</v>
      </c>
    </row>
    <row r="300">
      <c r="A300">
        <f>ROW(Source!A606)</f>
        <v/>
      </c>
      <c r="B300" t="n">
        <v>78869116</v>
      </c>
      <c r="C300" t="n">
        <v>78870876</v>
      </c>
      <c r="D300" t="n">
        <v>29172268</v>
      </c>
      <c r="E300" t="n">
        <v>1</v>
      </c>
      <c r="F300" t="n">
        <v>1</v>
      </c>
      <c r="G300" t="n">
        <v>1</v>
      </c>
      <c r="H300" t="n">
        <v>2</v>
      </c>
      <c r="I300" t="inlineStr">
        <is>
          <t>020129</t>
        </is>
      </c>
      <c r="J300" t="inlineStr">
        <is>
          <t>ТСЭМ Московской обл., 020129, приказ Минстроя России №675/пр от 28.02.2017 № 264/пр</t>
        </is>
      </c>
      <c r="K300" t="inlineStr">
        <is>
          <t>Краны башенные при работе на других видах строительства 8 т</t>
        </is>
      </c>
      <c r="L300" t="n">
        <v>1368</v>
      </c>
      <c r="N300" t="n">
        <v>1011</v>
      </c>
      <c r="O300" t="inlineStr">
        <is>
          <t>маш.-ч</t>
        </is>
      </c>
      <c r="P300" t="inlineStr">
        <is>
          <t>маш.-ч</t>
        </is>
      </c>
      <c r="Q300" t="n">
        <v>1</v>
      </c>
      <c r="W300" t="n">
        <v>0</v>
      </c>
      <c r="X300" t="n">
        <v>-438066613</v>
      </c>
      <c r="Y300">
        <f>AT300</f>
        <v/>
      </c>
      <c r="AA300" t="n">
        <v>0</v>
      </c>
      <c r="AB300" t="n">
        <v>1211.33</v>
      </c>
      <c r="AC300" t="n">
        <v>705.38</v>
      </c>
      <c r="AD300" t="n">
        <v>0</v>
      </c>
      <c r="AE300" t="n">
        <v>0</v>
      </c>
      <c r="AF300" t="n">
        <v>86.40000000000001</v>
      </c>
      <c r="AG300" t="n">
        <v>13.5</v>
      </c>
      <c r="AH300" t="n">
        <v>0</v>
      </c>
      <c r="AI300" t="n">
        <v>1</v>
      </c>
      <c r="AJ300" t="n">
        <v>14.02</v>
      </c>
      <c r="AK300" t="n">
        <v>52.25</v>
      </c>
      <c r="AL300" t="n">
        <v>1</v>
      </c>
      <c r="AM300" t="n">
        <v>2</v>
      </c>
      <c r="AN300" t="n">
        <v>0</v>
      </c>
      <c r="AO300" t="n">
        <v>1</v>
      </c>
      <c r="AP300" t="n">
        <v>0</v>
      </c>
      <c r="AQ300" t="n">
        <v>0</v>
      </c>
      <c r="AR300" t="n">
        <v>0</v>
      </c>
      <c r="AS300" t="inlineStr"/>
      <c r="AT300" t="n">
        <v>0.05</v>
      </c>
      <c r="AU300" t="inlineStr"/>
      <c r="AV300" t="n">
        <v>0</v>
      </c>
      <c r="AW300" t="n">
        <v>2</v>
      </c>
      <c r="AX300" t="n">
        <v>78870894</v>
      </c>
      <c r="AY300" t="n">
        <v>1</v>
      </c>
      <c r="AZ300" t="n">
        <v>0</v>
      </c>
      <c r="BA300" t="n">
        <v>277</v>
      </c>
      <c r="BB300" t="n">
        <v>0</v>
      </c>
      <c r="BC300" t="n">
        <v>0</v>
      </c>
      <c r="BD300" t="n">
        <v>0</v>
      </c>
      <c r="BE300" t="n">
        <v>0</v>
      </c>
      <c r="BF300" t="n">
        <v>0</v>
      </c>
      <c r="BG300" t="n">
        <v>0</v>
      </c>
      <c r="BH300" t="n">
        <v>0</v>
      </c>
      <c r="BI300" t="n">
        <v>0</v>
      </c>
      <c r="BJ300" t="n">
        <v>0</v>
      </c>
      <c r="BK300" t="n">
        <v>0</v>
      </c>
      <c r="BL300" t="n">
        <v>0</v>
      </c>
      <c r="BM300" t="n">
        <v>0</v>
      </c>
      <c r="BN300" t="n">
        <v>0</v>
      </c>
      <c r="BO300" t="n">
        <v>0</v>
      </c>
      <c r="BP300" t="n">
        <v>0</v>
      </c>
      <c r="BQ300" t="n">
        <v>0</v>
      </c>
      <c r="BR300" t="n">
        <v>0</v>
      </c>
      <c r="BS300" t="n">
        <v>0</v>
      </c>
      <c r="BT300" t="n">
        <v>0</v>
      </c>
      <c r="BU300" t="n">
        <v>0</v>
      </c>
      <c r="BV300" t="n">
        <v>0</v>
      </c>
      <c r="BW300" t="n">
        <v>0</v>
      </c>
      <c r="CV300" t="n">
        <v>0</v>
      </c>
      <c r="CW300">
        <f>ROUND(Y300*Source!I606*DO300,7)</f>
        <v/>
      </c>
      <c r="CX300">
        <f>ROUND(Y300*Source!I606,7)</f>
        <v/>
      </c>
      <c r="CY300">
        <f>AB300</f>
        <v/>
      </c>
      <c r="CZ300">
        <f>AF300</f>
        <v/>
      </c>
      <c r="DA300">
        <f>AJ300</f>
        <v/>
      </c>
      <c r="DB300">
        <f>ROUND(ROUND(AT300*CZ300,2),2)</f>
        <v/>
      </c>
      <c r="DC300">
        <f>ROUND(ROUND(AT300*AG300,2),2)</f>
        <v/>
      </c>
      <c r="DD300" t="inlineStr"/>
      <c r="DE300" t="inlineStr"/>
      <c r="DF300">
        <f>ROUND(ROUND(AE300,0)*CX300,0)</f>
        <v/>
      </c>
      <c r="DG300">
        <f>ROUND(ROUND(AF300*AJ300,0)*CX300,0)</f>
        <v/>
      </c>
      <c r="DH300">
        <f>ROUND(ROUND(AG300*AK300,0)*CX300,0)</f>
        <v/>
      </c>
      <c r="DI300">
        <f>ROUND(ROUND(AH300,0)*CX300,0)</f>
        <v/>
      </c>
      <c r="DJ300">
        <f>DG300</f>
        <v/>
      </c>
      <c r="DK300" t="n">
        <v>0</v>
      </c>
      <c r="DL300" t="inlineStr"/>
      <c r="DM300" t="n">
        <v>0</v>
      </c>
      <c r="DN300" t="inlineStr"/>
      <c r="DO300" t="n">
        <v>0</v>
      </c>
    </row>
    <row r="301">
      <c r="A301">
        <f>ROW(Source!A606)</f>
        <v/>
      </c>
      <c r="B301" t="n">
        <v>78869116</v>
      </c>
      <c r="C301" t="n">
        <v>78870876</v>
      </c>
      <c r="D301" t="n">
        <v>29172379</v>
      </c>
      <c r="E301" t="n">
        <v>1</v>
      </c>
      <c r="F301" t="n">
        <v>1</v>
      </c>
      <c r="G301" t="n">
        <v>1</v>
      </c>
      <c r="H301" t="n">
        <v>2</v>
      </c>
      <c r="I301" t="inlineStr">
        <is>
          <t>021141</t>
        </is>
      </c>
      <c r="J301" t="inlineStr">
        <is>
          <t>ТСЭМ Московской обл., 021141, приказ Минстроя России №675/пр от 28.02.2017 № 264/пр</t>
        </is>
      </c>
      <c r="K301" t="inlineStr">
        <is>
          <t>Краны на автомобильном ходу при работе на других видах строительства 10 т</t>
        </is>
      </c>
      <c r="L301" t="n">
        <v>1368</v>
      </c>
      <c r="N301" t="n">
        <v>1011</v>
      </c>
      <c r="O301" t="inlineStr">
        <is>
          <t>маш.-ч</t>
        </is>
      </c>
      <c r="P301" t="inlineStr">
        <is>
          <t>маш.-ч</t>
        </is>
      </c>
      <c r="Q301" t="n">
        <v>1</v>
      </c>
      <c r="W301" t="n">
        <v>0</v>
      </c>
      <c r="X301" t="n">
        <v>1106923569</v>
      </c>
      <c r="Y301">
        <f>AT301</f>
        <v/>
      </c>
      <c r="AA301" t="n">
        <v>0</v>
      </c>
      <c r="AB301" t="n">
        <v>1490.72</v>
      </c>
      <c r="AC301" t="n">
        <v>705.38</v>
      </c>
      <c r="AD301" t="n">
        <v>0</v>
      </c>
      <c r="AE301" t="n">
        <v>0</v>
      </c>
      <c r="AF301" t="n">
        <v>112</v>
      </c>
      <c r="AG301" t="n">
        <v>13.5</v>
      </c>
      <c r="AH301" t="n">
        <v>0</v>
      </c>
      <c r="AI301" t="n">
        <v>1</v>
      </c>
      <c r="AJ301" t="n">
        <v>13.31</v>
      </c>
      <c r="AK301" t="n">
        <v>52.25</v>
      </c>
      <c r="AL301" t="n">
        <v>1</v>
      </c>
      <c r="AM301" t="n">
        <v>2</v>
      </c>
      <c r="AN301" t="n">
        <v>0</v>
      </c>
      <c r="AO301" t="n">
        <v>1</v>
      </c>
      <c r="AP301" t="n">
        <v>0</v>
      </c>
      <c r="AQ301" t="n">
        <v>0</v>
      </c>
      <c r="AR301" t="n">
        <v>0</v>
      </c>
      <c r="AS301" t="inlineStr"/>
      <c r="AT301" t="n">
        <v>0.03</v>
      </c>
      <c r="AU301" t="inlineStr"/>
      <c r="AV301" t="n">
        <v>0</v>
      </c>
      <c r="AW301" t="n">
        <v>2</v>
      </c>
      <c r="AX301" t="n">
        <v>78870895</v>
      </c>
      <c r="AY301" t="n">
        <v>1</v>
      </c>
      <c r="AZ301" t="n">
        <v>0</v>
      </c>
      <c r="BA301" t="n">
        <v>278</v>
      </c>
      <c r="BB301" t="n">
        <v>0</v>
      </c>
      <c r="BC301" t="n">
        <v>0</v>
      </c>
      <c r="BD301" t="n">
        <v>0</v>
      </c>
      <c r="BE301" t="n">
        <v>0</v>
      </c>
      <c r="BF301" t="n">
        <v>0</v>
      </c>
      <c r="BG301" t="n">
        <v>0</v>
      </c>
      <c r="BH301" t="n">
        <v>0</v>
      </c>
      <c r="BI301" t="n">
        <v>0</v>
      </c>
      <c r="BJ301" t="n">
        <v>0</v>
      </c>
      <c r="BK301" t="n">
        <v>0</v>
      </c>
      <c r="BL301" t="n">
        <v>0</v>
      </c>
      <c r="BM301" t="n">
        <v>0</v>
      </c>
      <c r="BN301" t="n">
        <v>0</v>
      </c>
      <c r="BO301" t="n">
        <v>0</v>
      </c>
      <c r="BP301" t="n">
        <v>0</v>
      </c>
      <c r="BQ301" t="n">
        <v>0</v>
      </c>
      <c r="BR301" t="n">
        <v>0</v>
      </c>
      <c r="BS301" t="n">
        <v>0</v>
      </c>
      <c r="BT301" t="n">
        <v>0</v>
      </c>
      <c r="BU301" t="n">
        <v>0</v>
      </c>
      <c r="BV301" t="n">
        <v>0</v>
      </c>
      <c r="BW301" t="n">
        <v>0</v>
      </c>
      <c r="CV301" t="n">
        <v>0</v>
      </c>
      <c r="CW301">
        <f>ROUND(Y301*Source!I606*DO301,7)</f>
        <v/>
      </c>
      <c r="CX301">
        <f>ROUND(Y301*Source!I606,7)</f>
        <v/>
      </c>
      <c r="CY301">
        <f>AB301</f>
        <v/>
      </c>
      <c r="CZ301">
        <f>AF301</f>
        <v/>
      </c>
      <c r="DA301">
        <f>AJ301</f>
        <v/>
      </c>
      <c r="DB301">
        <f>ROUND(ROUND(AT301*CZ301,2),2)</f>
        <v/>
      </c>
      <c r="DC301">
        <f>ROUND(ROUND(AT301*AG301,2),2)</f>
        <v/>
      </c>
      <c r="DD301" t="inlineStr"/>
      <c r="DE301" t="inlineStr"/>
      <c r="DF301">
        <f>ROUND(ROUND(AE301,0)*CX301,0)</f>
        <v/>
      </c>
      <c r="DG301">
        <f>ROUND(ROUND(AF301*AJ301,0)*CX301,0)</f>
        <v/>
      </c>
      <c r="DH301">
        <f>ROUND(ROUND(AG301*AK301,0)*CX301,0)</f>
        <v/>
      </c>
      <c r="DI301">
        <f>ROUND(ROUND(AH301,0)*CX301,0)</f>
        <v/>
      </c>
      <c r="DJ301">
        <f>DG301</f>
        <v/>
      </c>
      <c r="DK301" t="n">
        <v>0</v>
      </c>
      <c r="DL301" t="inlineStr"/>
      <c r="DM301" t="n">
        <v>0</v>
      </c>
      <c r="DN301" t="inlineStr"/>
      <c r="DO301" t="n">
        <v>0</v>
      </c>
    </row>
    <row r="302">
      <c r="A302">
        <f>ROW(Source!A606)</f>
        <v/>
      </c>
      <c r="B302" t="n">
        <v>78869116</v>
      </c>
      <c r="C302" t="n">
        <v>78870876</v>
      </c>
      <c r="D302" t="n">
        <v>29172951</v>
      </c>
      <c r="E302" t="n">
        <v>1</v>
      </c>
      <c r="F302" t="n">
        <v>1</v>
      </c>
      <c r="G302" t="n">
        <v>1</v>
      </c>
      <c r="H302" t="n">
        <v>2</v>
      </c>
      <c r="I302" t="inlineStr">
        <is>
          <t>081600</t>
        </is>
      </c>
      <c r="J302" t="inlineStr">
        <is>
          <t>ТСЭМ Московской обл., 081600, приказ Минстроя России №675/пр от 28.02.2017 № 264/пр</t>
        </is>
      </c>
      <c r="K302" t="inlineStr">
        <is>
          <t>Агрегаты для сварки полиэтиленовых труб</t>
        </is>
      </c>
      <c r="L302" t="n">
        <v>1368</v>
      </c>
      <c r="N302" t="n">
        <v>1011</v>
      </c>
      <c r="O302" t="inlineStr">
        <is>
          <t>маш.-ч</t>
        </is>
      </c>
      <c r="P302" t="inlineStr">
        <is>
          <t>маш.-ч</t>
        </is>
      </c>
      <c r="Q302" t="n">
        <v>1</v>
      </c>
      <c r="W302" t="n">
        <v>0</v>
      </c>
      <c r="X302" t="n">
        <v>1994325455</v>
      </c>
      <c r="Y302">
        <f>AT302</f>
        <v/>
      </c>
      <c r="AA302" t="n">
        <v>0</v>
      </c>
      <c r="AB302" t="n">
        <v>1193.19</v>
      </c>
      <c r="AC302" t="n">
        <v>705.38</v>
      </c>
      <c r="AD302" t="n">
        <v>0</v>
      </c>
      <c r="AE302" t="n">
        <v>0</v>
      </c>
      <c r="AF302" t="n">
        <v>100.1</v>
      </c>
      <c r="AG302" t="n">
        <v>13.5</v>
      </c>
      <c r="AH302" t="n">
        <v>0</v>
      </c>
      <c r="AI302" t="n">
        <v>1</v>
      </c>
      <c r="AJ302" t="n">
        <v>11.92</v>
      </c>
      <c r="AK302" t="n">
        <v>52.25</v>
      </c>
      <c r="AL302" t="n">
        <v>1</v>
      </c>
      <c r="AM302" t="n">
        <v>2</v>
      </c>
      <c r="AN302" t="n">
        <v>0</v>
      </c>
      <c r="AO302" t="n">
        <v>1</v>
      </c>
      <c r="AP302" t="n">
        <v>0</v>
      </c>
      <c r="AQ302" t="n">
        <v>0</v>
      </c>
      <c r="AR302" t="n">
        <v>0</v>
      </c>
      <c r="AS302" t="inlineStr"/>
      <c r="AT302" t="n">
        <v>4.64</v>
      </c>
      <c r="AU302" t="inlineStr"/>
      <c r="AV302" t="n">
        <v>0</v>
      </c>
      <c r="AW302" t="n">
        <v>2</v>
      </c>
      <c r="AX302" t="n">
        <v>78870896</v>
      </c>
      <c r="AY302" t="n">
        <v>1</v>
      </c>
      <c r="AZ302" t="n">
        <v>0</v>
      </c>
      <c r="BA302" t="n">
        <v>279</v>
      </c>
      <c r="BB302" t="n">
        <v>0</v>
      </c>
      <c r="BC302" t="n">
        <v>0</v>
      </c>
      <c r="BD302" t="n">
        <v>0</v>
      </c>
      <c r="BE302" t="n">
        <v>0</v>
      </c>
      <c r="BF302" t="n">
        <v>0</v>
      </c>
      <c r="BG302" t="n">
        <v>0</v>
      </c>
      <c r="BH302" t="n">
        <v>0</v>
      </c>
      <c r="BI302" t="n">
        <v>0</v>
      </c>
      <c r="BJ302" t="n">
        <v>0</v>
      </c>
      <c r="BK302" t="n">
        <v>0</v>
      </c>
      <c r="BL302" t="n">
        <v>0</v>
      </c>
      <c r="BM302" t="n">
        <v>0</v>
      </c>
      <c r="BN302" t="n">
        <v>0</v>
      </c>
      <c r="BO302" t="n">
        <v>0</v>
      </c>
      <c r="BP302" t="n">
        <v>0</v>
      </c>
      <c r="BQ302" t="n">
        <v>0</v>
      </c>
      <c r="BR302" t="n">
        <v>0</v>
      </c>
      <c r="BS302" t="n">
        <v>0</v>
      </c>
      <c r="BT302" t="n">
        <v>0</v>
      </c>
      <c r="BU302" t="n">
        <v>0</v>
      </c>
      <c r="BV302" t="n">
        <v>0</v>
      </c>
      <c r="BW302" t="n">
        <v>0</v>
      </c>
      <c r="CV302" t="n">
        <v>0</v>
      </c>
      <c r="CW302">
        <f>ROUND(Y302*Source!I606*DO302,7)</f>
        <v/>
      </c>
      <c r="CX302">
        <f>ROUND(Y302*Source!I606,7)</f>
        <v/>
      </c>
      <c r="CY302">
        <f>AB302</f>
        <v/>
      </c>
      <c r="CZ302">
        <f>AF302</f>
        <v/>
      </c>
      <c r="DA302">
        <f>AJ302</f>
        <v/>
      </c>
      <c r="DB302">
        <f>ROUND(ROUND(AT302*CZ302,2),2)</f>
        <v/>
      </c>
      <c r="DC302">
        <f>ROUND(ROUND(AT302*AG302,2),2)</f>
        <v/>
      </c>
      <c r="DD302" t="inlineStr"/>
      <c r="DE302" t="inlineStr"/>
      <c r="DF302">
        <f>ROUND(ROUND(AE302,0)*CX302,0)</f>
        <v/>
      </c>
      <c r="DG302">
        <f>ROUND(ROUND(AF302*AJ302,0)*CX302,0)</f>
        <v/>
      </c>
      <c r="DH302">
        <f>ROUND(ROUND(AG302*AK302,0)*CX302,0)</f>
        <v/>
      </c>
      <c r="DI302">
        <f>ROUND(ROUND(AH302,0)*CX302,0)</f>
        <v/>
      </c>
      <c r="DJ302">
        <f>DG302</f>
        <v/>
      </c>
      <c r="DK302" t="n">
        <v>0</v>
      </c>
      <c r="DL302" t="inlineStr"/>
      <c r="DM302" t="n">
        <v>0</v>
      </c>
      <c r="DN302" t="inlineStr"/>
      <c r="DO302" t="n">
        <v>0</v>
      </c>
    </row>
    <row r="303">
      <c r="A303">
        <f>ROW(Source!A606)</f>
        <v/>
      </c>
      <c r="B303" t="n">
        <v>78869116</v>
      </c>
      <c r="C303" t="n">
        <v>78870876</v>
      </c>
      <c r="D303" t="n">
        <v>29174913</v>
      </c>
      <c r="E303" t="n">
        <v>1</v>
      </c>
      <c r="F303" t="n">
        <v>1</v>
      </c>
      <c r="G303" t="n">
        <v>1</v>
      </c>
      <c r="H303" t="n">
        <v>2</v>
      </c>
      <c r="I303" t="inlineStr">
        <is>
          <t>400001</t>
        </is>
      </c>
      <c r="J303" t="inlineStr">
        <is>
          <t>ТСЭМ Московской обл., 400001, приказ Минстроя России №675/пр от 28.02.2017 № 264/пр</t>
        </is>
      </c>
      <c r="K303" t="inlineStr">
        <is>
          <t>Автомобили бортовые, грузоподъемность до 5 т</t>
        </is>
      </c>
      <c r="L303" t="n">
        <v>1368</v>
      </c>
      <c r="N303" t="n">
        <v>1011</v>
      </c>
      <c r="O303" t="inlineStr">
        <is>
          <t>маш.-ч</t>
        </is>
      </c>
      <c r="P303" t="inlineStr">
        <is>
          <t>маш.-ч</t>
        </is>
      </c>
      <c r="Q303" t="n">
        <v>1</v>
      </c>
      <c r="W303" t="n">
        <v>0</v>
      </c>
      <c r="X303" t="n">
        <v>1230759911</v>
      </c>
      <c r="Y303">
        <f>AT303</f>
        <v/>
      </c>
      <c r="AA303" t="n">
        <v>0</v>
      </c>
      <c r="AB303" t="n">
        <v>2177.51</v>
      </c>
      <c r="AC303" t="n">
        <v>606.1</v>
      </c>
      <c r="AD303" t="n">
        <v>0</v>
      </c>
      <c r="AE303" t="n">
        <v>0</v>
      </c>
      <c r="AF303" t="n">
        <v>87.17</v>
      </c>
      <c r="AG303" t="n">
        <v>11.6</v>
      </c>
      <c r="AH303" t="n">
        <v>0</v>
      </c>
      <c r="AI303" t="n">
        <v>1</v>
      </c>
      <c r="AJ303" t="n">
        <v>24.98</v>
      </c>
      <c r="AK303" t="n">
        <v>52.25</v>
      </c>
      <c r="AL303" t="n">
        <v>1</v>
      </c>
      <c r="AM303" t="n">
        <v>2</v>
      </c>
      <c r="AN303" t="n">
        <v>0</v>
      </c>
      <c r="AO303" t="n">
        <v>1</v>
      </c>
      <c r="AP303" t="n">
        <v>0</v>
      </c>
      <c r="AQ303" t="n">
        <v>0</v>
      </c>
      <c r="AR303" t="n">
        <v>0</v>
      </c>
      <c r="AS303" t="inlineStr"/>
      <c r="AT303" t="n">
        <v>0.22</v>
      </c>
      <c r="AU303" t="inlineStr"/>
      <c r="AV303" t="n">
        <v>0</v>
      </c>
      <c r="AW303" t="n">
        <v>2</v>
      </c>
      <c r="AX303" t="n">
        <v>78870897</v>
      </c>
      <c r="AY303" t="n">
        <v>1</v>
      </c>
      <c r="AZ303" t="n">
        <v>0</v>
      </c>
      <c r="BA303" t="n">
        <v>280</v>
      </c>
      <c r="BB303" t="n">
        <v>0</v>
      </c>
      <c r="BC303" t="n">
        <v>0</v>
      </c>
      <c r="BD303" t="n">
        <v>0</v>
      </c>
      <c r="BE303" t="n">
        <v>0</v>
      </c>
      <c r="BF303" t="n">
        <v>0</v>
      </c>
      <c r="BG303" t="n">
        <v>0</v>
      </c>
      <c r="BH303" t="n">
        <v>0</v>
      </c>
      <c r="BI303" t="n">
        <v>0</v>
      </c>
      <c r="BJ303" t="n">
        <v>0</v>
      </c>
      <c r="BK303" t="n">
        <v>0</v>
      </c>
      <c r="BL303" t="n">
        <v>0</v>
      </c>
      <c r="BM303" t="n">
        <v>0</v>
      </c>
      <c r="BN303" t="n">
        <v>0</v>
      </c>
      <c r="BO303" t="n">
        <v>0</v>
      </c>
      <c r="BP303" t="n">
        <v>0</v>
      </c>
      <c r="BQ303" t="n">
        <v>0</v>
      </c>
      <c r="BR303" t="n">
        <v>0</v>
      </c>
      <c r="BS303" t="n">
        <v>0</v>
      </c>
      <c r="BT303" t="n">
        <v>0</v>
      </c>
      <c r="BU303" t="n">
        <v>0</v>
      </c>
      <c r="BV303" t="n">
        <v>0</v>
      </c>
      <c r="BW303" t="n">
        <v>0</v>
      </c>
      <c r="CV303" t="n">
        <v>0</v>
      </c>
      <c r="CW303">
        <f>ROUND(Y303*Source!I606*DO303,7)</f>
        <v/>
      </c>
      <c r="CX303">
        <f>ROUND(Y303*Source!I606,7)</f>
        <v/>
      </c>
      <c r="CY303">
        <f>AB303</f>
        <v/>
      </c>
      <c r="CZ303">
        <f>AF303</f>
        <v/>
      </c>
      <c r="DA303">
        <f>AJ303</f>
        <v/>
      </c>
      <c r="DB303">
        <f>ROUND(ROUND(AT303*CZ303,2),2)</f>
        <v/>
      </c>
      <c r="DC303">
        <f>ROUND(ROUND(AT303*AG303,2),2)</f>
        <v/>
      </c>
      <c r="DD303" t="inlineStr"/>
      <c r="DE303" t="inlineStr"/>
      <c r="DF303">
        <f>ROUND(ROUND(AE303,0)*CX303,0)</f>
        <v/>
      </c>
      <c r="DG303">
        <f>ROUND(ROUND(AF303*AJ303,0)*CX303,0)</f>
        <v/>
      </c>
      <c r="DH303">
        <f>ROUND(ROUND(AG303*AK303,0)*CX303,0)</f>
        <v/>
      </c>
      <c r="DI303">
        <f>ROUND(ROUND(AH303,0)*CX303,0)</f>
        <v/>
      </c>
      <c r="DJ303">
        <f>DG303</f>
        <v/>
      </c>
      <c r="DK303" t="n">
        <v>0</v>
      </c>
      <c r="DL303" t="inlineStr"/>
      <c r="DM303" t="n">
        <v>0</v>
      </c>
      <c r="DN303" t="inlineStr"/>
      <c r="DO303" t="n">
        <v>0</v>
      </c>
    </row>
    <row r="304">
      <c r="A304">
        <f>ROW(Source!A606)</f>
        <v/>
      </c>
      <c r="B304" t="n">
        <v>78869116</v>
      </c>
      <c r="C304" t="n">
        <v>78870876</v>
      </c>
      <c r="D304" t="n">
        <v>29114425</v>
      </c>
      <c r="E304" t="n">
        <v>1</v>
      </c>
      <c r="F304" t="n">
        <v>1</v>
      </c>
      <c r="G304" t="n">
        <v>1</v>
      </c>
      <c r="H304" t="n">
        <v>3</v>
      </c>
      <c r="I304" t="inlineStr">
        <is>
          <t>101-0137</t>
        </is>
      </c>
      <c r="J304" t="inlineStr">
        <is>
          <t>ТССЦ Московской обл., 101-0137, приказ Минстроя России №675/пр от 28.02.2017 № 254/пр</t>
        </is>
      </c>
      <c r="K304" t="inlineStr">
        <is>
          <t>Дюбели с калиброванной головкой (в обоймах) 3х58,5 мм</t>
        </is>
      </c>
      <c r="L304" t="n">
        <v>1348</v>
      </c>
      <c r="N304" t="n">
        <v>1009</v>
      </c>
      <c r="O304" t="inlineStr">
        <is>
          <t>т</t>
        </is>
      </c>
      <c r="P304" t="inlineStr">
        <is>
          <t>т</t>
        </is>
      </c>
      <c r="Q304" t="n">
        <v>1000</v>
      </c>
      <c r="W304" t="n">
        <v>0</v>
      </c>
      <c r="X304" t="n">
        <v>-1847793032</v>
      </c>
      <c r="Y304">
        <f>AT304</f>
        <v/>
      </c>
      <c r="AA304" t="n">
        <v>84141.34</v>
      </c>
      <c r="AB304" t="n">
        <v>0</v>
      </c>
      <c r="AC304" t="n">
        <v>0</v>
      </c>
      <c r="AD304" t="n">
        <v>0</v>
      </c>
      <c r="AE304" t="n">
        <v>22558</v>
      </c>
      <c r="AF304" t="n">
        <v>0</v>
      </c>
      <c r="AG304" t="n">
        <v>0</v>
      </c>
      <c r="AH304" t="n">
        <v>0</v>
      </c>
      <c r="AI304" t="n">
        <v>3.73</v>
      </c>
      <c r="AJ304" t="n">
        <v>1</v>
      </c>
      <c r="AK304" t="n">
        <v>1</v>
      </c>
      <c r="AL304" t="n">
        <v>1</v>
      </c>
      <c r="AM304" t="n">
        <v>2</v>
      </c>
      <c r="AN304" t="n">
        <v>0</v>
      </c>
      <c r="AO304" t="n">
        <v>1</v>
      </c>
      <c r="AP304" t="n">
        <v>0</v>
      </c>
      <c r="AQ304" t="n">
        <v>0</v>
      </c>
      <c r="AR304" t="n">
        <v>0</v>
      </c>
      <c r="AS304" t="inlineStr"/>
      <c r="AT304" t="n">
        <v>0.00051</v>
      </c>
      <c r="AU304" t="inlineStr"/>
      <c r="AV304" t="n">
        <v>0</v>
      </c>
      <c r="AW304" t="n">
        <v>2</v>
      </c>
      <c r="AX304" t="n">
        <v>78870898</v>
      </c>
      <c r="AY304" t="n">
        <v>1</v>
      </c>
      <c r="AZ304" t="n">
        <v>0</v>
      </c>
      <c r="BA304" t="n">
        <v>281</v>
      </c>
      <c r="BB304" t="n">
        <v>0</v>
      </c>
      <c r="BC304" t="n">
        <v>0</v>
      </c>
      <c r="BD304" t="n">
        <v>0</v>
      </c>
      <c r="BE304" t="n">
        <v>0</v>
      </c>
      <c r="BF304" t="n">
        <v>0</v>
      </c>
      <c r="BG304" t="n">
        <v>0</v>
      </c>
      <c r="BH304" t="n">
        <v>0</v>
      </c>
      <c r="BI304" t="n">
        <v>0</v>
      </c>
      <c r="BJ304" t="n">
        <v>0</v>
      </c>
      <c r="BK304" t="n">
        <v>0</v>
      </c>
      <c r="BL304" t="n">
        <v>0</v>
      </c>
      <c r="BM304" t="n">
        <v>0</v>
      </c>
      <c r="BN304" t="n">
        <v>0</v>
      </c>
      <c r="BO304" t="n">
        <v>0</v>
      </c>
      <c r="BP304" t="n">
        <v>0</v>
      </c>
      <c r="BQ304" t="n">
        <v>0</v>
      </c>
      <c r="BR304" t="n">
        <v>0</v>
      </c>
      <c r="BS304" t="n">
        <v>0</v>
      </c>
      <c r="BT304" t="n">
        <v>0</v>
      </c>
      <c r="BU304" t="n">
        <v>0</v>
      </c>
      <c r="BV304" t="n">
        <v>0</v>
      </c>
      <c r="BW304" t="n">
        <v>0</v>
      </c>
      <c r="CV304" t="n">
        <v>0</v>
      </c>
      <c r="CW304" t="n">
        <v>0</v>
      </c>
      <c r="CX304">
        <f>ROUND(Y304*Source!I606,7)</f>
        <v/>
      </c>
      <c r="CY304">
        <f>AA304</f>
        <v/>
      </c>
      <c r="CZ304">
        <f>AE304</f>
        <v/>
      </c>
      <c r="DA304">
        <f>AI304</f>
        <v/>
      </c>
      <c r="DB304">
        <f>ROUND(ROUND(AT304*CZ304,2),2)</f>
        <v/>
      </c>
      <c r="DC304">
        <f>ROUND(ROUND(AT304*AG304,2),2)</f>
        <v/>
      </c>
      <c r="DD304" t="inlineStr"/>
      <c r="DE304" t="inlineStr"/>
      <c r="DF304">
        <f>ROUND(ROUND(AE304*AI304,0)*CX304,0)</f>
        <v/>
      </c>
      <c r="DG304">
        <f>ROUND(ROUND(AF304,0)*CX304,0)</f>
        <v/>
      </c>
      <c r="DH304">
        <f>ROUND(ROUND(AG304,0)*CX304,0)</f>
        <v/>
      </c>
      <c r="DI304">
        <f>ROUND(ROUND(AH304,0)*CX304,0)</f>
        <v/>
      </c>
      <c r="DJ304">
        <f>DF304</f>
        <v/>
      </c>
      <c r="DK304" t="n">
        <v>0</v>
      </c>
      <c r="DL304" t="inlineStr"/>
      <c r="DM304" t="n">
        <v>0</v>
      </c>
      <c r="DN304" t="inlineStr"/>
      <c r="DO304" t="n">
        <v>0</v>
      </c>
    </row>
    <row r="305">
      <c r="A305">
        <f>ROW(Source!A606)</f>
        <v/>
      </c>
      <c r="B305" t="n">
        <v>78869116</v>
      </c>
      <c r="C305" t="n">
        <v>78870876</v>
      </c>
      <c r="D305" t="n">
        <v>29109382</v>
      </c>
      <c r="E305" t="n">
        <v>1</v>
      </c>
      <c r="F305" t="n">
        <v>1</v>
      </c>
      <c r="G305" t="n">
        <v>1</v>
      </c>
      <c r="H305" t="n">
        <v>3</v>
      </c>
      <c r="I305" t="inlineStr">
        <is>
          <t>101-0329</t>
        </is>
      </c>
      <c r="J305" t="inlineStr">
        <is>
          <t>ТССЦ Московской обл., 101-0329, приказ Минстроя России №675/пр от 28.02.2017 № 254/пр</t>
        </is>
      </c>
      <c r="K305" t="inlineStr">
        <is>
          <t>Клей 88-СА</t>
        </is>
      </c>
      <c r="L305" t="n">
        <v>1346</v>
      </c>
      <c r="N305" t="n">
        <v>1009</v>
      </c>
      <c r="O305" t="inlineStr">
        <is>
          <t>кг</t>
        </is>
      </c>
      <c r="P305" t="inlineStr">
        <is>
          <t>кг</t>
        </is>
      </c>
      <c r="Q305" t="n">
        <v>1</v>
      </c>
      <c r="W305" t="n">
        <v>0</v>
      </c>
      <c r="X305" t="n">
        <v>342338703</v>
      </c>
      <c r="Y305">
        <f>AT305</f>
        <v/>
      </c>
      <c r="AA305" t="n">
        <v>477.06</v>
      </c>
      <c r="AB305" t="n">
        <v>0</v>
      </c>
      <c r="AC305" t="n">
        <v>0</v>
      </c>
      <c r="AD305" t="n">
        <v>0</v>
      </c>
      <c r="AE305" t="n">
        <v>28.93</v>
      </c>
      <c r="AF305" t="n">
        <v>0</v>
      </c>
      <c r="AG305" t="n">
        <v>0</v>
      </c>
      <c r="AH305" t="n">
        <v>0</v>
      </c>
      <c r="AI305" t="n">
        <v>16.49</v>
      </c>
      <c r="AJ305" t="n">
        <v>1</v>
      </c>
      <c r="AK305" t="n">
        <v>1</v>
      </c>
      <c r="AL305" t="n">
        <v>1</v>
      </c>
      <c r="AM305" t="n">
        <v>2</v>
      </c>
      <c r="AN305" t="n">
        <v>0</v>
      </c>
      <c r="AO305" t="n">
        <v>1</v>
      </c>
      <c r="AP305" t="n">
        <v>0</v>
      </c>
      <c r="AQ305" t="n">
        <v>0</v>
      </c>
      <c r="AR305" t="n">
        <v>0</v>
      </c>
      <c r="AS305" t="inlineStr"/>
      <c r="AT305" t="n">
        <v>0.17</v>
      </c>
      <c r="AU305" t="inlineStr"/>
      <c r="AV305" t="n">
        <v>0</v>
      </c>
      <c r="AW305" t="n">
        <v>2</v>
      </c>
      <c r="AX305" t="n">
        <v>78870899</v>
      </c>
      <c r="AY305" t="n">
        <v>1</v>
      </c>
      <c r="AZ305" t="n">
        <v>0</v>
      </c>
      <c r="BA305" t="n">
        <v>282</v>
      </c>
      <c r="BB305" t="n">
        <v>0</v>
      </c>
      <c r="BC305" t="n">
        <v>0</v>
      </c>
      <c r="BD305" t="n">
        <v>0</v>
      </c>
      <c r="BE305" t="n">
        <v>0</v>
      </c>
      <c r="BF305" t="n">
        <v>0</v>
      </c>
      <c r="BG305" t="n">
        <v>0</v>
      </c>
      <c r="BH305" t="n">
        <v>0</v>
      </c>
      <c r="BI305" t="n">
        <v>0</v>
      </c>
      <c r="BJ305" t="n">
        <v>0</v>
      </c>
      <c r="BK305" t="n">
        <v>0</v>
      </c>
      <c r="BL305" t="n">
        <v>0</v>
      </c>
      <c r="BM305" t="n">
        <v>0</v>
      </c>
      <c r="BN305" t="n">
        <v>0</v>
      </c>
      <c r="BO305" t="n">
        <v>0</v>
      </c>
      <c r="BP305" t="n">
        <v>0</v>
      </c>
      <c r="BQ305" t="n">
        <v>0</v>
      </c>
      <c r="BR305" t="n">
        <v>0</v>
      </c>
      <c r="BS305" t="n">
        <v>0</v>
      </c>
      <c r="BT305" t="n">
        <v>0</v>
      </c>
      <c r="BU305" t="n">
        <v>0</v>
      </c>
      <c r="BV305" t="n">
        <v>0</v>
      </c>
      <c r="BW305" t="n">
        <v>0</v>
      </c>
      <c r="CV305" t="n">
        <v>0</v>
      </c>
      <c r="CW305" t="n">
        <v>0</v>
      </c>
      <c r="CX305">
        <f>ROUND(Y305*Source!I606,7)</f>
        <v/>
      </c>
      <c r="CY305">
        <f>AA305</f>
        <v/>
      </c>
      <c r="CZ305">
        <f>AE305</f>
        <v/>
      </c>
      <c r="DA305">
        <f>AI305</f>
        <v/>
      </c>
      <c r="DB305">
        <f>ROUND(ROUND(AT305*CZ305,2),2)</f>
        <v/>
      </c>
      <c r="DC305">
        <f>ROUND(ROUND(AT305*AG305,2),2)</f>
        <v/>
      </c>
      <c r="DD305" t="inlineStr"/>
      <c r="DE305" t="inlineStr"/>
      <c r="DF305">
        <f>ROUND(ROUND(AE305*AI305,0)*CX305,0)</f>
        <v/>
      </c>
      <c r="DG305">
        <f>ROUND(ROUND(AF305,0)*CX305,0)</f>
        <v/>
      </c>
      <c r="DH305">
        <f>ROUND(ROUND(AG305,0)*CX305,0)</f>
        <v/>
      </c>
      <c r="DI305">
        <f>ROUND(ROUND(AH305,0)*CX305,0)</f>
        <v/>
      </c>
      <c r="DJ305">
        <f>DF305</f>
        <v/>
      </c>
      <c r="DK305" t="n">
        <v>0</v>
      </c>
      <c r="DL305" t="inlineStr"/>
      <c r="DM305" t="n">
        <v>0</v>
      </c>
      <c r="DN305" t="inlineStr"/>
      <c r="DO305" t="n">
        <v>0</v>
      </c>
    </row>
    <row r="306">
      <c r="A306">
        <f>ROW(Source!A606)</f>
        <v/>
      </c>
      <c r="B306" t="n">
        <v>78869116</v>
      </c>
      <c r="C306" t="n">
        <v>78870876</v>
      </c>
      <c r="D306" t="n">
        <v>29107972</v>
      </c>
      <c r="E306" t="n">
        <v>1</v>
      </c>
      <c r="F306" t="n">
        <v>1</v>
      </c>
      <c r="G306" t="n">
        <v>1</v>
      </c>
      <c r="H306" t="n">
        <v>3</v>
      </c>
      <c r="I306" t="inlineStr">
        <is>
          <t>101-1680</t>
        </is>
      </c>
      <c r="J306" t="inlineStr">
        <is>
          <t>ТССЦ Московской обл., 101-1680, приказ Минстроя России №675/пр от 28.02.2017 № 254/пр</t>
        </is>
      </c>
      <c r="K306" t="inlineStr">
        <is>
          <t>Патроны для строительно-монтажного пистолета</t>
        </is>
      </c>
      <c r="L306" t="n">
        <v>1356</v>
      </c>
      <c r="N306" t="n">
        <v>1010</v>
      </c>
      <c r="O306" t="inlineStr">
        <is>
          <t>1000 шт.</t>
        </is>
      </c>
      <c r="P306" t="inlineStr">
        <is>
          <t>1000 шт.</t>
        </is>
      </c>
      <c r="Q306" t="n">
        <v>1000</v>
      </c>
      <c r="W306" t="n">
        <v>0</v>
      </c>
      <c r="X306" t="n">
        <v>110535374</v>
      </c>
      <c r="Y306">
        <f>AT306</f>
        <v/>
      </c>
      <c r="AA306" t="n">
        <v>4642</v>
      </c>
      <c r="AB306" t="n">
        <v>0</v>
      </c>
      <c r="AC306" t="n">
        <v>0</v>
      </c>
      <c r="AD306" t="n">
        <v>0</v>
      </c>
      <c r="AE306" t="n">
        <v>253.8</v>
      </c>
      <c r="AF306" t="n">
        <v>0</v>
      </c>
      <c r="AG306" t="n">
        <v>0</v>
      </c>
      <c r="AH306" t="n">
        <v>0</v>
      </c>
      <c r="AI306" t="n">
        <v>18.29</v>
      </c>
      <c r="AJ306" t="n">
        <v>1</v>
      </c>
      <c r="AK306" t="n">
        <v>1</v>
      </c>
      <c r="AL306" t="n">
        <v>1</v>
      </c>
      <c r="AM306" t="n">
        <v>2</v>
      </c>
      <c r="AN306" t="n">
        <v>0</v>
      </c>
      <c r="AO306" t="n">
        <v>1</v>
      </c>
      <c r="AP306" t="n">
        <v>0</v>
      </c>
      <c r="AQ306" t="n">
        <v>0</v>
      </c>
      <c r="AR306" t="n">
        <v>0</v>
      </c>
      <c r="AS306" t="inlineStr"/>
      <c r="AT306" t="n">
        <v>0.06</v>
      </c>
      <c r="AU306" t="inlineStr"/>
      <c r="AV306" t="n">
        <v>0</v>
      </c>
      <c r="AW306" t="n">
        <v>2</v>
      </c>
      <c r="AX306" t="n">
        <v>78870900</v>
      </c>
      <c r="AY306" t="n">
        <v>1</v>
      </c>
      <c r="AZ306" t="n">
        <v>0</v>
      </c>
      <c r="BA306" t="n">
        <v>283</v>
      </c>
      <c r="BB306" t="n">
        <v>0</v>
      </c>
      <c r="BC306" t="n">
        <v>0</v>
      </c>
      <c r="BD306" t="n">
        <v>0</v>
      </c>
      <c r="BE306" t="n">
        <v>0</v>
      </c>
      <c r="BF306" t="n">
        <v>0</v>
      </c>
      <c r="BG306" t="n">
        <v>0</v>
      </c>
      <c r="BH306" t="n">
        <v>0</v>
      </c>
      <c r="BI306" t="n">
        <v>0</v>
      </c>
      <c r="BJ306" t="n">
        <v>0</v>
      </c>
      <c r="BK306" t="n">
        <v>0</v>
      </c>
      <c r="BL306" t="n">
        <v>0</v>
      </c>
      <c r="BM306" t="n">
        <v>0</v>
      </c>
      <c r="BN306" t="n">
        <v>0</v>
      </c>
      <c r="BO306" t="n">
        <v>0</v>
      </c>
      <c r="BP306" t="n">
        <v>0</v>
      </c>
      <c r="BQ306" t="n">
        <v>0</v>
      </c>
      <c r="BR306" t="n">
        <v>0</v>
      </c>
      <c r="BS306" t="n">
        <v>0</v>
      </c>
      <c r="BT306" t="n">
        <v>0</v>
      </c>
      <c r="BU306" t="n">
        <v>0</v>
      </c>
      <c r="BV306" t="n">
        <v>0</v>
      </c>
      <c r="BW306" t="n">
        <v>0</v>
      </c>
      <c r="CV306" t="n">
        <v>0</v>
      </c>
      <c r="CW306" t="n">
        <v>0</v>
      </c>
      <c r="CX306">
        <f>ROUND(Y306*Source!I606,7)</f>
        <v/>
      </c>
      <c r="CY306">
        <f>AA306</f>
        <v/>
      </c>
      <c r="CZ306">
        <f>AE306</f>
        <v/>
      </c>
      <c r="DA306">
        <f>AI306</f>
        <v/>
      </c>
      <c r="DB306">
        <f>ROUND(ROUND(AT306*CZ306,2),2)</f>
        <v/>
      </c>
      <c r="DC306">
        <f>ROUND(ROUND(AT306*AG306,2),2)</f>
        <v/>
      </c>
      <c r="DD306" t="inlineStr"/>
      <c r="DE306" t="inlineStr"/>
      <c r="DF306">
        <f>ROUND(ROUND(AE306*AI306,0)*CX306,0)</f>
        <v/>
      </c>
      <c r="DG306">
        <f>ROUND(ROUND(AF306,0)*CX306,0)</f>
        <v/>
      </c>
      <c r="DH306">
        <f>ROUND(ROUND(AG306,0)*CX306,0)</f>
        <v/>
      </c>
      <c r="DI306">
        <f>ROUND(ROUND(AH306,0)*CX306,0)</f>
        <v/>
      </c>
      <c r="DJ306">
        <f>DF306</f>
        <v/>
      </c>
      <c r="DK306" t="n">
        <v>0</v>
      </c>
      <c r="DL306" t="inlineStr"/>
      <c r="DM306" t="n">
        <v>0</v>
      </c>
      <c r="DN306" t="inlineStr"/>
      <c r="DO306" t="n">
        <v>0</v>
      </c>
    </row>
    <row r="307">
      <c r="A307">
        <f>ROW(Source!A606)</f>
        <v/>
      </c>
      <c r="B307" t="n">
        <v>78869116</v>
      </c>
      <c r="C307" t="n">
        <v>78870876</v>
      </c>
      <c r="D307" t="n">
        <v>29112620</v>
      </c>
      <c r="E307" t="n">
        <v>1</v>
      </c>
      <c r="F307" t="n">
        <v>1</v>
      </c>
      <c r="G307" t="n">
        <v>1</v>
      </c>
      <c r="H307" t="n">
        <v>3</v>
      </c>
      <c r="I307" t="inlineStr">
        <is>
          <t>101-1700</t>
        </is>
      </c>
      <c r="J307" t="inlineStr">
        <is>
          <t>ТССЦ Московской обл., 101-1700, приказ Минстроя России №675/пр от 28.02.2017 № 254/пр</t>
        </is>
      </c>
      <c r="K307" t="inlineStr">
        <is>
          <t>Наконечники для полиэтиленовых труб</t>
        </is>
      </c>
      <c r="L307" t="n">
        <v>1346</v>
      </c>
      <c r="N307" t="n">
        <v>1009</v>
      </c>
      <c r="O307" t="inlineStr">
        <is>
          <t>кг</t>
        </is>
      </c>
      <c r="P307" t="inlineStr">
        <is>
          <t>кг</t>
        </is>
      </c>
      <c r="Q307" t="n">
        <v>1</v>
      </c>
      <c r="W307" t="n">
        <v>0</v>
      </c>
      <c r="X307" t="n">
        <v>-2067002353</v>
      </c>
      <c r="Y307">
        <f>AT307</f>
        <v/>
      </c>
      <c r="AA307" t="n">
        <v>54.27</v>
      </c>
      <c r="AB307" t="n">
        <v>0</v>
      </c>
      <c r="AC307" t="n">
        <v>0</v>
      </c>
      <c r="AD307" t="n">
        <v>0</v>
      </c>
      <c r="AE307" t="n">
        <v>25.01</v>
      </c>
      <c r="AF307" t="n">
        <v>0</v>
      </c>
      <c r="AG307" t="n">
        <v>0</v>
      </c>
      <c r="AH307" t="n">
        <v>0</v>
      </c>
      <c r="AI307" t="n">
        <v>2.17</v>
      </c>
      <c r="AJ307" t="n">
        <v>1</v>
      </c>
      <c r="AK307" t="n">
        <v>1</v>
      </c>
      <c r="AL307" t="n">
        <v>1</v>
      </c>
      <c r="AM307" t="n">
        <v>2</v>
      </c>
      <c r="AN307" t="n">
        <v>0</v>
      </c>
      <c r="AO307" t="n">
        <v>1</v>
      </c>
      <c r="AP307" t="n">
        <v>0</v>
      </c>
      <c r="AQ307" t="n">
        <v>0</v>
      </c>
      <c r="AR307" t="n">
        <v>0</v>
      </c>
      <c r="AS307" t="inlineStr"/>
      <c r="AT307" t="n">
        <v>0.33</v>
      </c>
      <c r="AU307" t="inlineStr"/>
      <c r="AV307" t="n">
        <v>0</v>
      </c>
      <c r="AW307" t="n">
        <v>2</v>
      </c>
      <c r="AX307" t="n">
        <v>78870901</v>
      </c>
      <c r="AY307" t="n">
        <v>1</v>
      </c>
      <c r="AZ307" t="n">
        <v>0</v>
      </c>
      <c r="BA307" t="n">
        <v>284</v>
      </c>
      <c r="BB307" t="n">
        <v>0</v>
      </c>
      <c r="BC307" t="n">
        <v>0</v>
      </c>
      <c r="BD307" t="n">
        <v>0</v>
      </c>
      <c r="BE307" t="n">
        <v>0</v>
      </c>
      <c r="BF307" t="n">
        <v>0</v>
      </c>
      <c r="BG307" t="n">
        <v>0</v>
      </c>
      <c r="BH307" t="n">
        <v>0</v>
      </c>
      <c r="BI307" t="n">
        <v>0</v>
      </c>
      <c r="BJ307" t="n">
        <v>0</v>
      </c>
      <c r="BK307" t="n">
        <v>0</v>
      </c>
      <c r="BL307" t="n">
        <v>0</v>
      </c>
      <c r="BM307" t="n">
        <v>0</v>
      </c>
      <c r="BN307" t="n">
        <v>0</v>
      </c>
      <c r="BO307" t="n">
        <v>0</v>
      </c>
      <c r="BP307" t="n">
        <v>0</v>
      </c>
      <c r="BQ307" t="n">
        <v>0</v>
      </c>
      <c r="BR307" t="n">
        <v>0</v>
      </c>
      <c r="BS307" t="n">
        <v>0</v>
      </c>
      <c r="BT307" t="n">
        <v>0</v>
      </c>
      <c r="BU307" t="n">
        <v>0</v>
      </c>
      <c r="BV307" t="n">
        <v>0</v>
      </c>
      <c r="BW307" t="n">
        <v>0</v>
      </c>
      <c r="CV307" t="n">
        <v>0</v>
      </c>
      <c r="CW307" t="n">
        <v>0</v>
      </c>
      <c r="CX307">
        <f>ROUND(Y307*Source!I606,7)</f>
        <v/>
      </c>
      <c r="CY307">
        <f>AA307</f>
        <v/>
      </c>
      <c r="CZ307">
        <f>AE307</f>
        <v/>
      </c>
      <c r="DA307">
        <f>AI307</f>
        <v/>
      </c>
      <c r="DB307">
        <f>ROUND(ROUND(AT307*CZ307,2),2)</f>
        <v/>
      </c>
      <c r="DC307">
        <f>ROUND(ROUND(AT307*AG307,2),2)</f>
        <v/>
      </c>
      <c r="DD307" t="inlineStr"/>
      <c r="DE307" t="inlineStr"/>
      <c r="DF307">
        <f>ROUND(ROUND(AE307*AI307,0)*CX307,0)</f>
        <v/>
      </c>
      <c r="DG307">
        <f>ROUND(ROUND(AF307,0)*CX307,0)</f>
        <v/>
      </c>
      <c r="DH307">
        <f>ROUND(ROUND(AG307,0)*CX307,0)</f>
        <v/>
      </c>
      <c r="DI307">
        <f>ROUND(ROUND(AH307,0)*CX307,0)</f>
        <v/>
      </c>
      <c r="DJ307">
        <f>DF307</f>
        <v/>
      </c>
      <c r="DK307" t="n">
        <v>0</v>
      </c>
      <c r="DL307" t="inlineStr"/>
      <c r="DM307" t="n">
        <v>0</v>
      </c>
      <c r="DN307" t="inlineStr"/>
      <c r="DO307" t="n">
        <v>0</v>
      </c>
    </row>
    <row r="308">
      <c r="A308">
        <f>ROW(Source!A606)</f>
        <v/>
      </c>
      <c r="B308" t="n">
        <v>78869116</v>
      </c>
      <c r="C308" t="n">
        <v>78870876</v>
      </c>
      <c r="D308" t="n">
        <v>29122510</v>
      </c>
      <c r="E308" t="n">
        <v>1</v>
      </c>
      <c r="F308" t="n">
        <v>1</v>
      </c>
      <c r="G308" t="n">
        <v>1</v>
      </c>
      <c r="H308" t="n">
        <v>3</v>
      </c>
      <c r="I308" t="inlineStr">
        <is>
          <t>113-0473</t>
        </is>
      </c>
      <c r="J308" t="inlineStr">
        <is>
          <t>ТССЦ Московской обл., 113-0473, приказ Минстроя России №675/пр от 28.02.2017 № 254/пр</t>
        </is>
      </c>
      <c r="K308" t="inlineStr">
        <is>
          <t>Метиленхлорид</t>
        </is>
      </c>
      <c r="L308" t="n">
        <v>1346</v>
      </c>
      <c r="N308" t="n">
        <v>1009</v>
      </c>
      <c r="O308" t="inlineStr">
        <is>
          <t>кг</t>
        </is>
      </c>
      <c r="P308" t="inlineStr">
        <is>
          <t>кг</t>
        </is>
      </c>
      <c r="Q308" t="n">
        <v>1</v>
      </c>
      <c r="W308" t="n">
        <v>0</v>
      </c>
      <c r="X308" t="n">
        <v>-773887630</v>
      </c>
      <c r="Y308">
        <f>AT308</f>
        <v/>
      </c>
      <c r="AA308" t="n">
        <v>352.8</v>
      </c>
      <c r="AB308" t="n">
        <v>0</v>
      </c>
      <c r="AC308" t="n">
        <v>0</v>
      </c>
      <c r="AD308" t="n">
        <v>0</v>
      </c>
      <c r="AE308" t="n">
        <v>120</v>
      </c>
      <c r="AF308" t="n">
        <v>0</v>
      </c>
      <c r="AG308" t="n">
        <v>0</v>
      </c>
      <c r="AH308" t="n">
        <v>0</v>
      </c>
      <c r="AI308" t="n">
        <v>2.94</v>
      </c>
      <c r="AJ308" t="n">
        <v>1</v>
      </c>
      <c r="AK308" t="n">
        <v>1</v>
      </c>
      <c r="AL308" t="n">
        <v>1</v>
      </c>
      <c r="AM308" t="n">
        <v>2</v>
      </c>
      <c r="AN308" t="n">
        <v>0</v>
      </c>
      <c r="AO308" t="n">
        <v>1</v>
      </c>
      <c r="AP308" t="n">
        <v>0</v>
      </c>
      <c r="AQ308" t="n">
        <v>0</v>
      </c>
      <c r="AR308" t="n">
        <v>0</v>
      </c>
      <c r="AS308" t="inlineStr"/>
      <c r="AT308" t="n">
        <v>0.2</v>
      </c>
      <c r="AU308" t="inlineStr"/>
      <c r="AV308" t="n">
        <v>0</v>
      </c>
      <c r="AW308" t="n">
        <v>2</v>
      </c>
      <c r="AX308" t="n">
        <v>78870903</v>
      </c>
      <c r="AY308" t="n">
        <v>1</v>
      </c>
      <c r="AZ308" t="n">
        <v>0</v>
      </c>
      <c r="BA308" t="n">
        <v>286</v>
      </c>
      <c r="BB308" t="n">
        <v>0</v>
      </c>
      <c r="BC308" t="n">
        <v>0</v>
      </c>
      <c r="BD308" t="n">
        <v>0</v>
      </c>
      <c r="BE308" t="n">
        <v>0</v>
      </c>
      <c r="BF308" t="n">
        <v>0</v>
      </c>
      <c r="BG308" t="n">
        <v>0</v>
      </c>
      <c r="BH308" t="n">
        <v>0</v>
      </c>
      <c r="BI308" t="n">
        <v>0</v>
      </c>
      <c r="BJ308" t="n">
        <v>0</v>
      </c>
      <c r="BK308" t="n">
        <v>0</v>
      </c>
      <c r="BL308" t="n">
        <v>0</v>
      </c>
      <c r="BM308" t="n">
        <v>0</v>
      </c>
      <c r="BN308" t="n">
        <v>0</v>
      </c>
      <c r="BO308" t="n">
        <v>0</v>
      </c>
      <c r="BP308" t="n">
        <v>0</v>
      </c>
      <c r="BQ308" t="n">
        <v>0</v>
      </c>
      <c r="BR308" t="n">
        <v>0</v>
      </c>
      <c r="BS308" t="n">
        <v>0</v>
      </c>
      <c r="BT308" t="n">
        <v>0</v>
      </c>
      <c r="BU308" t="n">
        <v>0</v>
      </c>
      <c r="BV308" t="n">
        <v>0</v>
      </c>
      <c r="BW308" t="n">
        <v>0</v>
      </c>
      <c r="CV308" t="n">
        <v>0</v>
      </c>
      <c r="CW308" t="n">
        <v>0</v>
      </c>
      <c r="CX308">
        <f>ROUND(Y308*Source!I606,7)</f>
        <v/>
      </c>
      <c r="CY308">
        <f>AA308</f>
        <v/>
      </c>
      <c r="CZ308">
        <f>AE308</f>
        <v/>
      </c>
      <c r="DA308">
        <f>AI308</f>
        <v/>
      </c>
      <c r="DB308">
        <f>ROUND(ROUND(AT308*CZ308,2),2)</f>
        <v/>
      </c>
      <c r="DC308">
        <f>ROUND(ROUND(AT308*AG308,2),2)</f>
        <v/>
      </c>
      <c r="DD308" t="inlineStr"/>
      <c r="DE308" t="inlineStr"/>
      <c r="DF308">
        <f>ROUND(ROUND(AE308*AI308,0)*CX308,0)</f>
        <v/>
      </c>
      <c r="DG308">
        <f>ROUND(ROUND(AF308,0)*CX308,0)</f>
        <v/>
      </c>
      <c r="DH308">
        <f>ROUND(ROUND(AG308,0)*CX308,0)</f>
        <v/>
      </c>
      <c r="DI308">
        <f>ROUND(ROUND(AH308,0)*CX308,0)</f>
        <v/>
      </c>
      <c r="DJ308">
        <f>DF308</f>
        <v/>
      </c>
      <c r="DK308" t="n">
        <v>0</v>
      </c>
      <c r="DL308" t="inlineStr"/>
      <c r="DM308" t="n">
        <v>0</v>
      </c>
      <c r="DN308" t="inlineStr"/>
      <c r="DO308" t="n">
        <v>0</v>
      </c>
    </row>
    <row r="309">
      <c r="A309">
        <f>ROW(Source!A606)</f>
        <v/>
      </c>
      <c r="B309" t="n">
        <v>78869116</v>
      </c>
      <c r="C309" t="n">
        <v>78870876</v>
      </c>
      <c r="D309" t="n">
        <v>29143379</v>
      </c>
      <c r="E309" t="n">
        <v>1</v>
      </c>
      <c r="F309" t="n">
        <v>1</v>
      </c>
      <c r="G309" t="n">
        <v>1</v>
      </c>
      <c r="H309" t="n">
        <v>3</v>
      </c>
      <c r="I309" t="inlineStr">
        <is>
          <t>302-0063</t>
        </is>
      </c>
      <c r="J309" t="inlineStr">
        <is>
          <t>ТССЦ Московской обл., 302-0063, приказ Минстроя России №675/пр от 28.02.2017 № 256/пр</t>
        </is>
      </c>
      <c r="K309" t="inlineStr">
        <is>
          <t>Кран шаровый муфтовый Valtec для воды диаметром 20 мм, тип в/в</t>
        </is>
      </c>
      <c r="L309" t="n">
        <v>1354</v>
      </c>
      <c r="N309" t="n">
        <v>1010</v>
      </c>
      <c r="O309" t="inlineStr">
        <is>
          <t>шт.</t>
        </is>
      </c>
      <c r="P309" t="inlineStr">
        <is>
          <t>шт.</t>
        </is>
      </c>
      <c r="Q309" t="n">
        <v>1</v>
      </c>
      <c r="W309" t="n">
        <v>0</v>
      </c>
      <c r="X309" t="n">
        <v>1037232740</v>
      </c>
      <c r="Y309">
        <f>AT309</f>
        <v/>
      </c>
      <c r="AA309" t="n">
        <v>585.1</v>
      </c>
      <c r="AB309" t="n">
        <v>0</v>
      </c>
      <c r="AC309" t="n">
        <v>0</v>
      </c>
      <c r="AD309" t="n">
        <v>0</v>
      </c>
      <c r="AE309" t="n">
        <v>42.46</v>
      </c>
      <c r="AF309" t="n">
        <v>0</v>
      </c>
      <c r="AG309" t="n">
        <v>0</v>
      </c>
      <c r="AH309" t="n">
        <v>0</v>
      </c>
      <c r="AI309" t="n">
        <v>13.78</v>
      </c>
      <c r="AJ309" t="n">
        <v>1</v>
      </c>
      <c r="AK309" t="n">
        <v>1</v>
      </c>
      <c r="AL309" t="n">
        <v>1</v>
      </c>
      <c r="AM309" t="n">
        <v>0</v>
      </c>
      <c r="AN309" t="n">
        <v>0</v>
      </c>
      <c r="AO309" t="n">
        <v>0</v>
      </c>
      <c r="AP309" t="n">
        <v>1</v>
      </c>
      <c r="AQ309" t="n">
        <v>0</v>
      </c>
      <c r="AR309" t="n">
        <v>0</v>
      </c>
      <c r="AS309" t="inlineStr"/>
      <c r="AT309" t="n">
        <v>12.5</v>
      </c>
      <c r="AU309" t="inlineStr"/>
      <c r="AV309" t="n">
        <v>0</v>
      </c>
      <c r="AW309" t="n">
        <v>1</v>
      </c>
      <c r="AX309" t="n">
        <v>-1</v>
      </c>
      <c r="AY309" t="n">
        <v>0</v>
      </c>
      <c r="AZ309" t="n">
        <v>0</v>
      </c>
      <c r="BA309" t="inlineStr"/>
      <c r="BB309" t="n">
        <v>0</v>
      </c>
      <c r="BC309" t="n">
        <v>0</v>
      </c>
      <c r="BD309" t="n">
        <v>0</v>
      </c>
      <c r="BE309" t="n">
        <v>0</v>
      </c>
      <c r="BF309" t="n">
        <v>0</v>
      </c>
      <c r="BG309" t="n">
        <v>0</v>
      </c>
      <c r="BH309" t="n">
        <v>0</v>
      </c>
      <c r="BI309" t="n">
        <v>0</v>
      </c>
      <c r="BJ309" t="n">
        <v>0</v>
      </c>
      <c r="BK309" t="n">
        <v>0</v>
      </c>
      <c r="BL309" t="n">
        <v>0</v>
      </c>
      <c r="BM309" t="n">
        <v>0</v>
      </c>
      <c r="BN309" t="n">
        <v>0</v>
      </c>
      <c r="BO309" t="n">
        <v>0</v>
      </c>
      <c r="BP309" t="n">
        <v>0</v>
      </c>
      <c r="BQ309" t="n">
        <v>0</v>
      </c>
      <c r="BR309" t="n">
        <v>0</v>
      </c>
      <c r="BS309" t="n">
        <v>0</v>
      </c>
      <c r="BT309" t="n">
        <v>0</v>
      </c>
      <c r="BU309" t="n">
        <v>0</v>
      </c>
      <c r="BV309" t="n">
        <v>0</v>
      </c>
      <c r="BW309" t="n">
        <v>0</v>
      </c>
      <c r="CV309" t="n">
        <v>0</v>
      </c>
      <c r="CW309" t="n">
        <v>0</v>
      </c>
      <c r="CX309">
        <f>ROUND(Y309*Source!I606,7)</f>
        <v/>
      </c>
      <c r="CY309">
        <f>AA309</f>
        <v/>
      </c>
      <c r="CZ309">
        <f>AE309</f>
        <v/>
      </c>
      <c r="DA309">
        <f>AI309</f>
        <v/>
      </c>
      <c r="DB309">
        <f>ROUND(ROUND(AT309*CZ309,2),2)</f>
        <v/>
      </c>
      <c r="DC309">
        <f>ROUND(ROUND(AT309*AG309,2),2)</f>
        <v/>
      </c>
      <c r="DD309" t="inlineStr"/>
      <c r="DE309" t="inlineStr"/>
      <c r="DF309">
        <f>ROUND(ROUND(AE309*AI309,0)*CX309,0)</f>
        <v/>
      </c>
      <c r="DG309">
        <f>ROUND(ROUND(AF309,0)*CX309,0)</f>
        <v/>
      </c>
      <c r="DH309">
        <f>ROUND(ROUND(AG309,0)*CX309,0)</f>
        <v/>
      </c>
      <c r="DI309">
        <f>ROUND(ROUND(AH309,0)*CX309,0)</f>
        <v/>
      </c>
      <c r="DJ309">
        <f>DF309</f>
        <v/>
      </c>
      <c r="DK309" t="n">
        <v>0</v>
      </c>
      <c r="DL309" t="inlineStr"/>
      <c r="DM309" t="n">
        <v>0</v>
      </c>
      <c r="DN309" t="inlineStr"/>
      <c r="DO309" t="n">
        <v>0</v>
      </c>
    </row>
    <row r="310">
      <c r="A310">
        <f>ROW(Source!A606)</f>
        <v/>
      </c>
      <c r="B310" t="n">
        <v>78869116</v>
      </c>
      <c r="C310" t="n">
        <v>78870876</v>
      </c>
      <c r="D310" t="n">
        <v>29149246</v>
      </c>
      <c r="E310" t="n">
        <v>1</v>
      </c>
      <c r="F310" t="n">
        <v>1</v>
      </c>
      <c r="G310" t="n">
        <v>1</v>
      </c>
      <c r="H310" t="n">
        <v>3</v>
      </c>
      <c r="I310" t="inlineStr">
        <is>
          <t>405-1601</t>
        </is>
      </c>
      <c r="J310" t="inlineStr">
        <is>
          <t>ТССЦ Московской обл., 405-1601, приказ Минстроя России №675/пр от 28.02.2017 № 257/пр</t>
        </is>
      </c>
      <c r="K310" t="inlineStr">
        <is>
          <t>Известь строительная негашеная хлорная, марки А</t>
        </is>
      </c>
      <c r="L310" t="n">
        <v>1346</v>
      </c>
      <c r="N310" t="n">
        <v>1009</v>
      </c>
      <c r="O310" t="inlineStr">
        <is>
          <t>кг</t>
        </is>
      </c>
      <c r="P310" t="inlineStr">
        <is>
          <t>кг</t>
        </is>
      </c>
      <c r="Q310" t="n">
        <v>1</v>
      </c>
      <c r="W310" t="n">
        <v>0</v>
      </c>
      <c r="X310" t="n">
        <v>-823040862</v>
      </c>
      <c r="Y310">
        <f>AT310</f>
        <v/>
      </c>
      <c r="AA310" t="n">
        <v>7.87</v>
      </c>
      <c r="AB310" t="n">
        <v>0</v>
      </c>
      <c r="AC310" t="n">
        <v>0</v>
      </c>
      <c r="AD310" t="n">
        <v>0</v>
      </c>
      <c r="AE310" t="n">
        <v>2.15</v>
      </c>
      <c r="AF310" t="n">
        <v>0</v>
      </c>
      <c r="AG310" t="n">
        <v>0</v>
      </c>
      <c r="AH310" t="n">
        <v>0</v>
      </c>
      <c r="AI310" t="n">
        <v>3.66</v>
      </c>
      <c r="AJ310" t="n">
        <v>1</v>
      </c>
      <c r="AK310" t="n">
        <v>1</v>
      </c>
      <c r="AL310" t="n">
        <v>1</v>
      </c>
      <c r="AM310" t="n">
        <v>2</v>
      </c>
      <c r="AN310" t="n">
        <v>0</v>
      </c>
      <c r="AO310" t="n">
        <v>1</v>
      </c>
      <c r="AP310" t="n">
        <v>0</v>
      </c>
      <c r="AQ310" t="n">
        <v>0</v>
      </c>
      <c r="AR310" t="n">
        <v>0</v>
      </c>
      <c r="AS310" t="inlineStr"/>
      <c r="AT310" t="n">
        <v>0.004</v>
      </c>
      <c r="AU310" t="inlineStr"/>
      <c r="AV310" t="n">
        <v>0</v>
      </c>
      <c r="AW310" t="n">
        <v>2</v>
      </c>
      <c r="AX310" t="n">
        <v>78870906</v>
      </c>
      <c r="AY310" t="n">
        <v>1</v>
      </c>
      <c r="AZ310" t="n">
        <v>0</v>
      </c>
      <c r="BA310" t="n">
        <v>289</v>
      </c>
      <c r="BB310" t="n">
        <v>0</v>
      </c>
      <c r="BC310" t="n">
        <v>0</v>
      </c>
      <c r="BD310" t="n">
        <v>0</v>
      </c>
      <c r="BE310" t="n">
        <v>0</v>
      </c>
      <c r="BF310" t="n">
        <v>0</v>
      </c>
      <c r="BG310" t="n">
        <v>0</v>
      </c>
      <c r="BH310" t="n">
        <v>0</v>
      </c>
      <c r="BI310" t="n">
        <v>0</v>
      </c>
      <c r="BJ310" t="n">
        <v>0</v>
      </c>
      <c r="BK310" t="n">
        <v>0</v>
      </c>
      <c r="BL310" t="n">
        <v>0</v>
      </c>
      <c r="BM310" t="n">
        <v>0</v>
      </c>
      <c r="BN310" t="n">
        <v>0</v>
      </c>
      <c r="BO310" t="n">
        <v>0</v>
      </c>
      <c r="BP310" t="n">
        <v>0</v>
      </c>
      <c r="BQ310" t="n">
        <v>0</v>
      </c>
      <c r="BR310" t="n">
        <v>0</v>
      </c>
      <c r="BS310" t="n">
        <v>0</v>
      </c>
      <c r="BT310" t="n">
        <v>0</v>
      </c>
      <c r="BU310" t="n">
        <v>0</v>
      </c>
      <c r="BV310" t="n">
        <v>0</v>
      </c>
      <c r="BW310" t="n">
        <v>0</v>
      </c>
      <c r="CV310" t="n">
        <v>0</v>
      </c>
      <c r="CW310" t="n">
        <v>0</v>
      </c>
      <c r="CX310">
        <f>ROUND(Y310*Source!I606,7)</f>
        <v/>
      </c>
      <c r="CY310">
        <f>AA310</f>
        <v/>
      </c>
      <c r="CZ310">
        <f>AE310</f>
        <v/>
      </c>
      <c r="DA310">
        <f>AI310</f>
        <v/>
      </c>
      <c r="DB310">
        <f>ROUND(ROUND(AT310*CZ310,2),2)</f>
        <v/>
      </c>
      <c r="DC310">
        <f>ROUND(ROUND(AT310*AG310,2),2)</f>
        <v/>
      </c>
      <c r="DD310" t="inlineStr"/>
      <c r="DE310" t="inlineStr"/>
      <c r="DF310">
        <f>ROUND(ROUND(AE310*AI310,0)*CX310,0)</f>
        <v/>
      </c>
      <c r="DG310">
        <f>ROUND(ROUND(AF310,0)*CX310,0)</f>
        <v/>
      </c>
      <c r="DH310">
        <f>ROUND(ROUND(AG310,0)*CX310,0)</f>
        <v/>
      </c>
      <c r="DI310">
        <f>ROUND(ROUND(AH310,0)*CX310,0)</f>
        <v/>
      </c>
      <c r="DJ310">
        <f>DF310</f>
        <v/>
      </c>
      <c r="DK310" t="n">
        <v>0</v>
      </c>
      <c r="DL310" t="inlineStr"/>
      <c r="DM310" t="n">
        <v>0</v>
      </c>
      <c r="DN310" t="inlineStr"/>
      <c r="DO310" t="n">
        <v>0</v>
      </c>
    </row>
    <row r="311">
      <c r="A311">
        <f>ROW(Source!A606)</f>
        <v/>
      </c>
      <c r="B311" t="n">
        <v>78869116</v>
      </c>
      <c r="C311" t="n">
        <v>78870876</v>
      </c>
      <c r="D311" t="n">
        <v>29150040</v>
      </c>
      <c r="E311" t="n">
        <v>1</v>
      </c>
      <c r="F311" t="n">
        <v>1</v>
      </c>
      <c r="G311" t="n">
        <v>1</v>
      </c>
      <c r="H311" t="n">
        <v>3</v>
      </c>
      <c r="I311" t="inlineStr">
        <is>
          <t>411-0001</t>
        </is>
      </c>
      <c r="J311" t="inlineStr">
        <is>
          <t>ТССЦ Московской обл., 411-0001, приказ Минстроя России №675/пр от 28.02.2017 № 257/пр</t>
        </is>
      </c>
      <c r="K311" t="inlineStr">
        <is>
          <t>Вода</t>
        </is>
      </c>
      <c r="L311" t="n">
        <v>1339</v>
      </c>
      <c r="N311" t="n">
        <v>1007</v>
      </c>
      <c r="O311" t="inlineStr">
        <is>
          <t>м3</t>
        </is>
      </c>
      <c r="P311" t="inlineStr">
        <is>
          <t>м3</t>
        </is>
      </c>
      <c r="Q311" t="n">
        <v>1</v>
      </c>
      <c r="W311" t="n">
        <v>0</v>
      </c>
      <c r="X311" t="n">
        <v>619799737</v>
      </c>
      <c r="Y311">
        <f>AT311</f>
        <v/>
      </c>
      <c r="AA311" t="n">
        <v>31.28</v>
      </c>
      <c r="AB311" t="n">
        <v>0</v>
      </c>
      <c r="AC311" t="n">
        <v>0</v>
      </c>
      <c r="AD311" t="n">
        <v>0</v>
      </c>
      <c r="AE311" t="n">
        <v>2.44</v>
      </c>
      <c r="AF311" t="n">
        <v>0</v>
      </c>
      <c r="AG311" t="n">
        <v>0</v>
      </c>
      <c r="AH311" t="n">
        <v>0</v>
      </c>
      <c r="AI311" t="n">
        <v>12.82</v>
      </c>
      <c r="AJ311" t="n">
        <v>1</v>
      </c>
      <c r="AK311" t="n">
        <v>1</v>
      </c>
      <c r="AL311" t="n">
        <v>1</v>
      </c>
      <c r="AM311" t="n">
        <v>2</v>
      </c>
      <c r="AN311" t="n">
        <v>0</v>
      </c>
      <c r="AO311" t="n">
        <v>1</v>
      </c>
      <c r="AP311" t="n">
        <v>0</v>
      </c>
      <c r="AQ311" t="n">
        <v>0</v>
      </c>
      <c r="AR311" t="n">
        <v>0</v>
      </c>
      <c r="AS311" t="inlineStr"/>
      <c r="AT311" t="n">
        <v>1.21</v>
      </c>
      <c r="AU311" t="inlineStr"/>
      <c r="AV311" t="n">
        <v>0</v>
      </c>
      <c r="AW311" t="n">
        <v>2</v>
      </c>
      <c r="AX311" t="n">
        <v>78870907</v>
      </c>
      <c r="AY311" t="n">
        <v>1</v>
      </c>
      <c r="AZ311" t="n">
        <v>0</v>
      </c>
      <c r="BA311" t="n">
        <v>290</v>
      </c>
      <c r="BB311" t="n">
        <v>0</v>
      </c>
      <c r="BC311" t="n">
        <v>0</v>
      </c>
      <c r="BD311" t="n">
        <v>0</v>
      </c>
      <c r="BE311" t="n">
        <v>0</v>
      </c>
      <c r="BF311" t="n">
        <v>0</v>
      </c>
      <c r="BG311" t="n">
        <v>0</v>
      </c>
      <c r="BH311" t="n">
        <v>0</v>
      </c>
      <c r="BI311" t="n">
        <v>0</v>
      </c>
      <c r="BJ311" t="n">
        <v>0</v>
      </c>
      <c r="BK311" t="n">
        <v>0</v>
      </c>
      <c r="BL311" t="n">
        <v>0</v>
      </c>
      <c r="BM311" t="n">
        <v>0</v>
      </c>
      <c r="BN311" t="n">
        <v>0</v>
      </c>
      <c r="BO311" t="n">
        <v>0</v>
      </c>
      <c r="BP311" t="n">
        <v>0</v>
      </c>
      <c r="BQ311" t="n">
        <v>0</v>
      </c>
      <c r="BR311" t="n">
        <v>0</v>
      </c>
      <c r="BS311" t="n">
        <v>0</v>
      </c>
      <c r="BT311" t="n">
        <v>0</v>
      </c>
      <c r="BU311" t="n">
        <v>0</v>
      </c>
      <c r="BV311" t="n">
        <v>0</v>
      </c>
      <c r="BW311" t="n">
        <v>0</v>
      </c>
      <c r="CV311" t="n">
        <v>0</v>
      </c>
      <c r="CW311" t="n">
        <v>0</v>
      </c>
      <c r="CX311">
        <f>ROUND(Y311*Source!I606,7)</f>
        <v/>
      </c>
      <c r="CY311">
        <f>AA311</f>
        <v/>
      </c>
      <c r="CZ311">
        <f>AE311</f>
        <v/>
      </c>
      <c r="DA311">
        <f>AI311</f>
        <v/>
      </c>
      <c r="DB311">
        <f>ROUND(ROUND(AT311*CZ311,2),2)</f>
        <v/>
      </c>
      <c r="DC311">
        <f>ROUND(ROUND(AT311*AG311,2),2)</f>
        <v/>
      </c>
      <c r="DD311" t="inlineStr"/>
      <c r="DE311" t="inlineStr"/>
      <c r="DF311">
        <f>ROUND(ROUND(AE311*AI311,0)*CX311,0)</f>
        <v/>
      </c>
      <c r="DG311">
        <f>ROUND(ROUND(AF311,0)*CX311,0)</f>
        <v/>
      </c>
      <c r="DH311">
        <f>ROUND(ROUND(AG311,0)*CX311,0)</f>
        <v/>
      </c>
      <c r="DI311">
        <f>ROUND(ROUND(AH311,0)*CX311,0)</f>
        <v/>
      </c>
      <c r="DJ311">
        <f>DF311</f>
        <v/>
      </c>
      <c r="DK311" t="n">
        <v>0</v>
      </c>
      <c r="DL311" t="inlineStr"/>
      <c r="DM311" t="n">
        <v>0</v>
      </c>
      <c r="DN311" t="inlineStr"/>
      <c r="DO311" t="n">
        <v>0</v>
      </c>
    </row>
    <row r="312">
      <c r="A312">
        <f>ROW(Source!A606)</f>
        <v/>
      </c>
      <c r="B312" t="n">
        <v>78869116</v>
      </c>
      <c r="C312" t="n">
        <v>78870876</v>
      </c>
      <c r="D312" t="n">
        <v>29158419</v>
      </c>
      <c r="E312" t="n">
        <v>1</v>
      </c>
      <c r="F312" t="n">
        <v>1</v>
      </c>
      <c r="G312" t="n">
        <v>1</v>
      </c>
      <c r="H312" t="n">
        <v>3</v>
      </c>
      <c r="I312" t="inlineStr">
        <is>
          <t>507-3642</t>
        </is>
      </c>
      <c r="J312" t="inlineStr">
        <is>
          <t>ТССЦ Московской обл., 507-3642, приказ Минстроя России №675/пр от 28.02.2017 № 258/пр</t>
        </is>
      </c>
      <c r="K312" t="inlineStr">
        <is>
          <t>Труба напорная из полиэтилена PE 100 питьевая ПЭ100 SDR11, размером 32х3,0 мм (ГОСТ 18599-2001, ГОСТ Р 52134-2003)</t>
        </is>
      </c>
      <c r="L312" t="n">
        <v>1301</v>
      </c>
      <c r="N312" t="n">
        <v>1003</v>
      </c>
      <c r="O312" t="inlineStr">
        <is>
          <t>м</t>
        </is>
      </c>
      <c r="P312" t="inlineStr">
        <is>
          <t>м</t>
        </is>
      </c>
      <c r="Q312" t="n">
        <v>1</v>
      </c>
      <c r="W312" t="n">
        <v>0</v>
      </c>
      <c r="X312" t="n">
        <v>-829717903</v>
      </c>
      <c r="Y312">
        <f>AT312</f>
        <v/>
      </c>
      <c r="AA312" t="n">
        <v>49.03</v>
      </c>
      <c r="AB312" t="n">
        <v>0</v>
      </c>
      <c r="AC312" t="n">
        <v>0</v>
      </c>
      <c r="AD312" t="n">
        <v>0</v>
      </c>
      <c r="AE312" t="n">
        <v>16.29</v>
      </c>
      <c r="AF312" t="n">
        <v>0</v>
      </c>
      <c r="AG312" t="n">
        <v>0</v>
      </c>
      <c r="AH312" t="n">
        <v>0</v>
      </c>
      <c r="AI312" t="n">
        <v>3.01</v>
      </c>
      <c r="AJ312" t="n">
        <v>1</v>
      </c>
      <c r="AK312" t="n">
        <v>1</v>
      </c>
      <c r="AL312" t="n">
        <v>1</v>
      </c>
      <c r="AM312" t="n">
        <v>2</v>
      </c>
      <c r="AN312" t="n">
        <v>0</v>
      </c>
      <c r="AO312" t="n">
        <v>1</v>
      </c>
      <c r="AP312" t="n">
        <v>0</v>
      </c>
      <c r="AQ312" t="n">
        <v>0</v>
      </c>
      <c r="AR312" t="n">
        <v>0</v>
      </c>
      <c r="AS312" t="inlineStr"/>
      <c r="AT312" t="n">
        <v>93.8</v>
      </c>
      <c r="AU312" t="inlineStr"/>
      <c r="AV312" t="n">
        <v>0</v>
      </c>
      <c r="AW312" t="n">
        <v>2</v>
      </c>
      <c r="AX312" t="n">
        <v>78870908</v>
      </c>
      <c r="AY312" t="n">
        <v>1</v>
      </c>
      <c r="AZ312" t="n">
        <v>0</v>
      </c>
      <c r="BA312" t="n">
        <v>291</v>
      </c>
      <c r="BB312" t="n">
        <v>0</v>
      </c>
      <c r="BC312" t="n">
        <v>0</v>
      </c>
      <c r="BD312" t="n">
        <v>0</v>
      </c>
      <c r="BE312" t="n">
        <v>0</v>
      </c>
      <c r="BF312" t="n">
        <v>0</v>
      </c>
      <c r="BG312" t="n">
        <v>0</v>
      </c>
      <c r="BH312" t="n">
        <v>0</v>
      </c>
      <c r="BI312" t="n">
        <v>0</v>
      </c>
      <c r="BJ312" t="n">
        <v>0</v>
      </c>
      <c r="BK312" t="n">
        <v>0</v>
      </c>
      <c r="BL312" t="n">
        <v>0</v>
      </c>
      <c r="BM312" t="n">
        <v>0</v>
      </c>
      <c r="BN312" t="n">
        <v>0</v>
      </c>
      <c r="BO312" t="n">
        <v>0</v>
      </c>
      <c r="BP312" t="n">
        <v>0</v>
      </c>
      <c r="BQ312" t="n">
        <v>0</v>
      </c>
      <c r="BR312" t="n">
        <v>0</v>
      </c>
      <c r="BS312" t="n">
        <v>0</v>
      </c>
      <c r="BT312" t="n">
        <v>0</v>
      </c>
      <c r="BU312" t="n">
        <v>0</v>
      </c>
      <c r="BV312" t="n">
        <v>0</v>
      </c>
      <c r="BW312" t="n">
        <v>0</v>
      </c>
      <c r="CV312" t="n">
        <v>0</v>
      </c>
      <c r="CW312" t="n">
        <v>0</v>
      </c>
      <c r="CX312">
        <f>ROUND(Y312*Source!I606,7)</f>
        <v/>
      </c>
      <c r="CY312">
        <f>AA312</f>
        <v/>
      </c>
      <c r="CZ312">
        <f>AE312</f>
        <v/>
      </c>
      <c r="DA312">
        <f>AI312</f>
        <v/>
      </c>
      <c r="DB312">
        <f>ROUND(ROUND(AT312*CZ312,2),2)</f>
        <v/>
      </c>
      <c r="DC312">
        <f>ROUND(ROUND(AT312*AG312,2),2)</f>
        <v/>
      </c>
      <c r="DD312" t="inlineStr"/>
      <c r="DE312" t="inlineStr"/>
      <c r="DF312">
        <f>ROUND(ROUND(AE312*AI312,0)*CX312,0)</f>
        <v/>
      </c>
      <c r="DG312">
        <f>ROUND(ROUND(AF312,0)*CX312,0)</f>
        <v/>
      </c>
      <c r="DH312">
        <f>ROUND(ROUND(AG312,0)*CX312,0)</f>
        <v/>
      </c>
      <c r="DI312">
        <f>ROUND(ROUND(AH312,0)*CX312,0)</f>
        <v/>
      </c>
      <c r="DJ312">
        <f>DF312</f>
        <v/>
      </c>
      <c r="DK312" t="n">
        <v>0</v>
      </c>
      <c r="DL312" t="inlineStr"/>
      <c r="DM312" t="n">
        <v>0</v>
      </c>
      <c r="DN312" t="inlineStr"/>
      <c r="DO312" t="n">
        <v>0</v>
      </c>
    </row>
    <row r="313">
      <c r="A313">
        <f>ROW(Source!A606)</f>
        <v/>
      </c>
      <c r="B313" t="n">
        <v>78869116</v>
      </c>
      <c r="C313" t="n">
        <v>78870876</v>
      </c>
      <c r="D313" t="n">
        <v>29159169</v>
      </c>
      <c r="E313" t="n">
        <v>1</v>
      </c>
      <c r="F313" t="n">
        <v>1</v>
      </c>
      <c r="G313" t="n">
        <v>1</v>
      </c>
      <c r="H313" t="n">
        <v>3</v>
      </c>
      <c r="I313" t="inlineStr">
        <is>
          <t>507-5009</t>
        </is>
      </c>
      <c r="J313" t="inlineStr">
        <is>
          <t>ТССЦ Московской обл., 507-5009, приказ Минстроя России №675/пр от 28.02.2017 № 258/пр</t>
        </is>
      </c>
      <c r="K313" t="inlineStr">
        <is>
          <t>Муфта полипропиленовая соединительная диаметром 32 мм</t>
        </is>
      </c>
      <c r="L313" t="n">
        <v>1358</v>
      </c>
      <c r="N313" t="n">
        <v>1010</v>
      </c>
      <c r="O313" t="inlineStr">
        <is>
          <t>10 шт.</t>
        </is>
      </c>
      <c r="P313" t="inlineStr">
        <is>
          <t>10 шт.</t>
        </is>
      </c>
      <c r="Q313" t="n">
        <v>10</v>
      </c>
      <c r="W313" t="n">
        <v>0</v>
      </c>
      <c r="X313" t="n">
        <v>-1186610544</v>
      </c>
      <c r="Y313">
        <f>AT313</f>
        <v/>
      </c>
      <c r="AA313" t="n">
        <v>133.92</v>
      </c>
      <c r="AB313" t="n">
        <v>0</v>
      </c>
      <c r="AC313" t="n">
        <v>0</v>
      </c>
      <c r="AD313" t="n">
        <v>0</v>
      </c>
      <c r="AE313" t="n">
        <v>13.5</v>
      </c>
      <c r="AF313" t="n">
        <v>0</v>
      </c>
      <c r="AG313" t="n">
        <v>0</v>
      </c>
      <c r="AH313" t="n">
        <v>0</v>
      </c>
      <c r="AI313" t="n">
        <v>9.92</v>
      </c>
      <c r="AJ313" t="n">
        <v>1</v>
      </c>
      <c r="AK313" t="n">
        <v>1</v>
      </c>
      <c r="AL313" t="n">
        <v>1</v>
      </c>
      <c r="AM313" t="n">
        <v>0</v>
      </c>
      <c r="AN313" t="n">
        <v>0</v>
      </c>
      <c r="AO313" t="n">
        <v>0</v>
      </c>
      <c r="AP313" t="n">
        <v>0</v>
      </c>
      <c r="AQ313" t="n">
        <v>0</v>
      </c>
      <c r="AR313" t="n">
        <v>0</v>
      </c>
      <c r="AS313" t="inlineStr"/>
      <c r="AT313" t="n">
        <v>1.25</v>
      </c>
      <c r="AU313" t="inlineStr"/>
      <c r="AV313" t="n">
        <v>0</v>
      </c>
      <c r="AW313" t="n">
        <v>1</v>
      </c>
      <c r="AX313" t="n">
        <v>-1</v>
      </c>
      <c r="AY313" t="n">
        <v>0</v>
      </c>
      <c r="AZ313" t="n">
        <v>0</v>
      </c>
      <c r="BA313" t="inlineStr"/>
      <c r="BB313" t="n">
        <v>0</v>
      </c>
      <c r="BC313" t="n">
        <v>0</v>
      </c>
      <c r="BD313" t="n">
        <v>0</v>
      </c>
      <c r="BE313" t="n">
        <v>0</v>
      </c>
      <c r="BF313" t="n">
        <v>0</v>
      </c>
      <c r="BG313" t="n">
        <v>0</v>
      </c>
      <c r="BH313" t="n">
        <v>0</v>
      </c>
      <c r="BI313" t="n">
        <v>0</v>
      </c>
      <c r="BJ313" t="n">
        <v>0</v>
      </c>
      <c r="BK313" t="n">
        <v>0</v>
      </c>
      <c r="BL313" t="n">
        <v>0</v>
      </c>
      <c r="BM313" t="n">
        <v>0</v>
      </c>
      <c r="BN313" t="n">
        <v>0</v>
      </c>
      <c r="BO313" t="n">
        <v>0</v>
      </c>
      <c r="BP313" t="n">
        <v>0</v>
      </c>
      <c r="BQ313" t="n">
        <v>0</v>
      </c>
      <c r="BR313" t="n">
        <v>0</v>
      </c>
      <c r="BS313" t="n">
        <v>0</v>
      </c>
      <c r="BT313" t="n">
        <v>0</v>
      </c>
      <c r="BU313" t="n">
        <v>0</v>
      </c>
      <c r="BV313" t="n">
        <v>0</v>
      </c>
      <c r="BW313" t="n">
        <v>0</v>
      </c>
      <c r="CV313" t="n">
        <v>0</v>
      </c>
      <c r="CW313" t="n">
        <v>0</v>
      </c>
      <c r="CX313">
        <f>ROUND(Y313*Source!I606,7)</f>
        <v/>
      </c>
      <c r="CY313">
        <f>AA313</f>
        <v/>
      </c>
      <c r="CZ313">
        <f>AE313</f>
        <v/>
      </c>
      <c r="DA313">
        <f>AI313</f>
        <v/>
      </c>
      <c r="DB313">
        <f>ROUND(ROUND(AT313*CZ313,2),2)</f>
        <v/>
      </c>
      <c r="DC313">
        <f>ROUND(ROUND(AT313*AG313,2),2)</f>
        <v/>
      </c>
      <c r="DD313" t="inlineStr"/>
      <c r="DE313" t="inlineStr"/>
      <c r="DF313">
        <f>ROUND(ROUND(AE313*AI313,0)*CX313,0)</f>
        <v/>
      </c>
      <c r="DG313">
        <f>ROUND(ROUND(AF313,0)*CX313,0)</f>
        <v/>
      </c>
      <c r="DH313">
        <f>ROUND(ROUND(AG313,0)*CX313,0)</f>
        <v/>
      </c>
      <c r="DI313">
        <f>ROUND(ROUND(AH313,0)*CX313,0)</f>
        <v/>
      </c>
      <c r="DJ313">
        <f>DF313</f>
        <v/>
      </c>
      <c r="DK313" t="n">
        <v>0</v>
      </c>
      <c r="DL313" t="inlineStr"/>
      <c r="DM313" t="n">
        <v>0</v>
      </c>
      <c r="DN313" t="inlineStr"/>
      <c r="DO313" t="n">
        <v>0</v>
      </c>
    </row>
    <row r="314">
      <c r="A314">
        <f>ROW(Source!A606)</f>
        <v/>
      </c>
      <c r="B314" t="n">
        <v>78869116</v>
      </c>
      <c r="C314" t="n">
        <v>78870876</v>
      </c>
      <c r="D314" t="n">
        <v>29159176</v>
      </c>
      <c r="E314" t="n">
        <v>1</v>
      </c>
      <c r="F314" t="n">
        <v>1</v>
      </c>
      <c r="G314" t="n">
        <v>1</v>
      </c>
      <c r="H314" t="n">
        <v>3</v>
      </c>
      <c r="I314" t="inlineStr">
        <is>
          <t>507-5016</t>
        </is>
      </c>
      <c r="J314" t="inlineStr">
        <is>
          <t>ТССЦ Московской обл., 507-5016, приказ Минстроя России №675/пр от 28.02.2017 № 258/пр</t>
        </is>
      </c>
      <c r="K314" t="inlineStr">
        <is>
          <t>Муфта полипропиленовая комбинированная, с внутренней резьбой диаметром 20х1/2"</t>
        </is>
      </c>
      <c r="L314" t="n">
        <v>1358</v>
      </c>
      <c r="N314" t="n">
        <v>1010</v>
      </c>
      <c r="O314" t="inlineStr">
        <is>
          <t>10 шт.</t>
        </is>
      </c>
      <c r="P314" t="inlineStr">
        <is>
          <t>10 шт.</t>
        </is>
      </c>
      <c r="Q314" t="n">
        <v>10</v>
      </c>
      <c r="W314" t="n">
        <v>0</v>
      </c>
      <c r="X314" t="n">
        <v>153523957</v>
      </c>
      <c r="Y314">
        <f>AT314</f>
        <v/>
      </c>
      <c r="AA314" t="n">
        <v>342.9</v>
      </c>
      <c r="AB314" t="n">
        <v>0</v>
      </c>
      <c r="AC314" t="n">
        <v>0</v>
      </c>
      <c r="AD314" t="n">
        <v>0</v>
      </c>
      <c r="AE314" t="n">
        <v>63.5</v>
      </c>
      <c r="AF314" t="n">
        <v>0</v>
      </c>
      <c r="AG314" t="n">
        <v>0</v>
      </c>
      <c r="AH314" t="n">
        <v>0</v>
      </c>
      <c r="AI314" t="n">
        <v>5.4</v>
      </c>
      <c r="AJ314" t="n">
        <v>1</v>
      </c>
      <c r="AK314" t="n">
        <v>1</v>
      </c>
      <c r="AL314" t="n">
        <v>1</v>
      </c>
      <c r="AM314" t="n">
        <v>0</v>
      </c>
      <c r="AN314" t="n">
        <v>0</v>
      </c>
      <c r="AO314" t="n">
        <v>0</v>
      </c>
      <c r="AP314" t="n">
        <v>1</v>
      </c>
      <c r="AQ314" t="n">
        <v>0</v>
      </c>
      <c r="AR314" t="n">
        <v>0</v>
      </c>
      <c r="AS314" t="inlineStr"/>
      <c r="AT314" t="n">
        <v>1.25</v>
      </c>
      <c r="AU314" t="inlineStr"/>
      <c r="AV314" t="n">
        <v>0</v>
      </c>
      <c r="AW314" t="n">
        <v>1</v>
      </c>
      <c r="AX314" t="n">
        <v>-1</v>
      </c>
      <c r="AY314" t="n">
        <v>0</v>
      </c>
      <c r="AZ314" t="n">
        <v>0</v>
      </c>
      <c r="BA314" t="inlineStr"/>
      <c r="BB314" t="n">
        <v>0</v>
      </c>
      <c r="BC314" t="n">
        <v>0</v>
      </c>
      <c r="BD314" t="n">
        <v>0</v>
      </c>
      <c r="BE314" t="n">
        <v>0</v>
      </c>
      <c r="BF314" t="n">
        <v>0</v>
      </c>
      <c r="BG314" t="n">
        <v>0</v>
      </c>
      <c r="BH314" t="n">
        <v>0</v>
      </c>
      <c r="BI314" t="n">
        <v>0</v>
      </c>
      <c r="BJ314" t="n">
        <v>0</v>
      </c>
      <c r="BK314" t="n">
        <v>0</v>
      </c>
      <c r="BL314" t="n">
        <v>0</v>
      </c>
      <c r="BM314" t="n">
        <v>0</v>
      </c>
      <c r="BN314" t="n">
        <v>0</v>
      </c>
      <c r="BO314" t="n">
        <v>0</v>
      </c>
      <c r="BP314" t="n">
        <v>0</v>
      </c>
      <c r="BQ314" t="n">
        <v>0</v>
      </c>
      <c r="BR314" t="n">
        <v>0</v>
      </c>
      <c r="BS314" t="n">
        <v>0</v>
      </c>
      <c r="BT314" t="n">
        <v>0</v>
      </c>
      <c r="BU314" t="n">
        <v>0</v>
      </c>
      <c r="BV314" t="n">
        <v>0</v>
      </c>
      <c r="BW314" t="n">
        <v>0</v>
      </c>
      <c r="CV314" t="n">
        <v>0</v>
      </c>
      <c r="CW314" t="n">
        <v>0</v>
      </c>
      <c r="CX314">
        <f>ROUND(Y314*Source!I606,7)</f>
        <v/>
      </c>
      <c r="CY314">
        <f>AA314</f>
        <v/>
      </c>
      <c r="CZ314">
        <f>AE314</f>
        <v/>
      </c>
      <c r="DA314">
        <f>AI314</f>
        <v/>
      </c>
      <c r="DB314">
        <f>ROUND(ROUND(AT314*CZ314,2),2)</f>
        <v/>
      </c>
      <c r="DC314">
        <f>ROUND(ROUND(AT314*AG314,2),2)</f>
        <v/>
      </c>
      <c r="DD314" t="inlineStr"/>
      <c r="DE314" t="inlineStr"/>
      <c r="DF314">
        <f>ROUND(ROUND(AE314*AI314,0)*CX314,0)</f>
        <v/>
      </c>
      <c r="DG314">
        <f>ROUND(ROUND(AF314,0)*CX314,0)</f>
        <v/>
      </c>
      <c r="DH314">
        <f>ROUND(ROUND(AG314,0)*CX314,0)</f>
        <v/>
      </c>
      <c r="DI314">
        <f>ROUND(ROUND(AH314,0)*CX314,0)</f>
        <v/>
      </c>
      <c r="DJ314">
        <f>DF314</f>
        <v/>
      </c>
      <c r="DK314" t="n">
        <v>0</v>
      </c>
      <c r="DL314" t="inlineStr"/>
      <c r="DM314" t="n">
        <v>0</v>
      </c>
      <c r="DN314" t="inlineStr"/>
      <c r="DO314" t="n">
        <v>0</v>
      </c>
    </row>
    <row r="315">
      <c r="A315">
        <f>ROW(Source!A606)</f>
        <v/>
      </c>
      <c r="B315" t="n">
        <v>78869116</v>
      </c>
      <c r="C315" t="n">
        <v>78870876</v>
      </c>
      <c r="D315" t="n">
        <v>29159182</v>
      </c>
      <c r="E315" t="n">
        <v>1</v>
      </c>
      <c r="F315" t="n">
        <v>1</v>
      </c>
      <c r="G315" t="n">
        <v>1</v>
      </c>
      <c r="H315" t="n">
        <v>3</v>
      </c>
      <c r="I315" t="inlineStr">
        <is>
          <t>507-5022</t>
        </is>
      </c>
      <c r="J315" t="inlineStr">
        <is>
          <t>ТССЦ Московской обл., 507-5022, приказ Минстроя России №675/пр от 28.02.2017 № 258/пр</t>
        </is>
      </c>
      <c r="K315" t="inlineStr">
        <is>
          <t>Муфта полипропиленовая комбинированная, с внутренней резьбой диаметром 32х1/2"</t>
        </is>
      </c>
      <c r="L315" t="n">
        <v>1358</v>
      </c>
      <c r="N315" t="n">
        <v>1010</v>
      </c>
      <c r="O315" t="inlineStr">
        <is>
          <t>10 шт.</t>
        </is>
      </c>
      <c r="P315" t="inlineStr">
        <is>
          <t>10 шт.</t>
        </is>
      </c>
      <c r="Q315" t="n">
        <v>10</v>
      </c>
      <c r="W315" t="n">
        <v>0</v>
      </c>
      <c r="X315" t="n">
        <v>-386966031</v>
      </c>
      <c r="Y315">
        <f>AT315</f>
        <v/>
      </c>
      <c r="AA315" t="n">
        <v>556.51</v>
      </c>
      <c r="AB315" t="n">
        <v>0</v>
      </c>
      <c r="AC315" t="n">
        <v>0</v>
      </c>
      <c r="AD315" t="n">
        <v>0</v>
      </c>
      <c r="AE315" t="n">
        <v>74.8</v>
      </c>
      <c r="AF315" t="n">
        <v>0</v>
      </c>
      <c r="AG315" t="n">
        <v>0</v>
      </c>
      <c r="AH315" t="n">
        <v>0</v>
      </c>
      <c r="AI315" t="n">
        <v>7.44</v>
      </c>
      <c r="AJ315" t="n">
        <v>1</v>
      </c>
      <c r="AK315" t="n">
        <v>1</v>
      </c>
      <c r="AL315" t="n">
        <v>1</v>
      </c>
      <c r="AM315" t="n">
        <v>0</v>
      </c>
      <c r="AN315" t="n">
        <v>0</v>
      </c>
      <c r="AO315" t="n">
        <v>0</v>
      </c>
      <c r="AP315" t="n">
        <v>1</v>
      </c>
      <c r="AQ315" t="n">
        <v>0</v>
      </c>
      <c r="AR315" t="n">
        <v>0</v>
      </c>
      <c r="AS315" t="inlineStr"/>
      <c r="AT315" t="n">
        <v>1.25</v>
      </c>
      <c r="AU315" t="inlineStr"/>
      <c r="AV315" t="n">
        <v>0</v>
      </c>
      <c r="AW315" t="n">
        <v>1</v>
      </c>
      <c r="AX315" t="n">
        <v>-1</v>
      </c>
      <c r="AY315" t="n">
        <v>0</v>
      </c>
      <c r="AZ315" t="n">
        <v>0</v>
      </c>
      <c r="BA315" t="inlineStr"/>
      <c r="BB315" t="n">
        <v>0</v>
      </c>
      <c r="BC315" t="n">
        <v>0</v>
      </c>
      <c r="BD315" t="n">
        <v>0</v>
      </c>
      <c r="BE315" t="n">
        <v>0</v>
      </c>
      <c r="BF315" t="n">
        <v>0</v>
      </c>
      <c r="BG315" t="n">
        <v>0</v>
      </c>
      <c r="BH315" t="n">
        <v>0</v>
      </c>
      <c r="BI315" t="n">
        <v>0</v>
      </c>
      <c r="BJ315" t="n">
        <v>0</v>
      </c>
      <c r="BK315" t="n">
        <v>0</v>
      </c>
      <c r="BL315" t="n">
        <v>0</v>
      </c>
      <c r="BM315" t="n">
        <v>0</v>
      </c>
      <c r="BN315" t="n">
        <v>0</v>
      </c>
      <c r="BO315" t="n">
        <v>0</v>
      </c>
      <c r="BP315" t="n">
        <v>0</v>
      </c>
      <c r="BQ315" t="n">
        <v>0</v>
      </c>
      <c r="BR315" t="n">
        <v>0</v>
      </c>
      <c r="BS315" t="n">
        <v>0</v>
      </c>
      <c r="BT315" t="n">
        <v>0</v>
      </c>
      <c r="BU315" t="n">
        <v>0</v>
      </c>
      <c r="BV315" t="n">
        <v>0</v>
      </c>
      <c r="BW315" t="n">
        <v>0</v>
      </c>
      <c r="CV315" t="n">
        <v>0</v>
      </c>
      <c r="CW315" t="n">
        <v>0</v>
      </c>
      <c r="CX315">
        <f>ROUND(Y315*Source!I606,7)</f>
        <v/>
      </c>
      <c r="CY315">
        <f>AA315</f>
        <v/>
      </c>
      <c r="CZ315">
        <f>AE315</f>
        <v/>
      </c>
      <c r="DA315">
        <f>AI315</f>
        <v/>
      </c>
      <c r="DB315">
        <f>ROUND(ROUND(AT315*CZ315,2),2)</f>
        <v/>
      </c>
      <c r="DC315">
        <f>ROUND(ROUND(AT315*AG315,2),2)</f>
        <v/>
      </c>
      <c r="DD315" t="inlineStr"/>
      <c r="DE315" t="inlineStr"/>
      <c r="DF315">
        <f>ROUND(ROUND(AE315*AI315,0)*CX315,0)</f>
        <v/>
      </c>
      <c r="DG315">
        <f>ROUND(ROUND(AF315,0)*CX315,0)</f>
        <v/>
      </c>
      <c r="DH315">
        <f>ROUND(ROUND(AG315,0)*CX315,0)</f>
        <v/>
      </c>
      <c r="DI315">
        <f>ROUND(ROUND(AH315,0)*CX315,0)</f>
        <v/>
      </c>
      <c r="DJ315">
        <f>DF315</f>
        <v/>
      </c>
      <c r="DK315" t="n">
        <v>0</v>
      </c>
      <c r="DL315" t="inlineStr"/>
      <c r="DM315" t="n">
        <v>0</v>
      </c>
      <c r="DN315" t="inlineStr"/>
      <c r="DO315" t="n">
        <v>0</v>
      </c>
    </row>
    <row r="316">
      <c r="A316">
        <f>ROW(Source!A611)</f>
        <v/>
      </c>
      <c r="B316" t="n">
        <v>78869116</v>
      </c>
      <c r="C316" t="n">
        <v>78870919</v>
      </c>
      <c r="D316" t="n">
        <v>18410280</v>
      </c>
      <c r="E316" t="n">
        <v>1</v>
      </c>
      <c r="F316" t="n">
        <v>1</v>
      </c>
      <c r="G316" t="n">
        <v>1</v>
      </c>
      <c r="H316" t="n">
        <v>1</v>
      </c>
      <c r="I316" t="inlineStr">
        <is>
          <t>1-1039-90</t>
        </is>
      </c>
      <c r="J316" t="inlineStr"/>
      <c r="K316" t="inlineStr">
        <is>
          <t>Рабочий строитель среднего разряда 3,9</t>
        </is>
      </c>
      <c r="L316" t="n">
        <v>1369</v>
      </c>
      <c r="N316" t="n">
        <v>1013</v>
      </c>
      <c r="O316" t="inlineStr">
        <is>
          <t>чел.-ч</t>
        </is>
      </c>
      <c r="P316" t="inlineStr">
        <is>
          <t>чел.-ч</t>
        </is>
      </c>
      <c r="Q316" t="n">
        <v>1</v>
      </c>
      <c r="W316" t="n">
        <v>0</v>
      </c>
      <c r="X316" t="n">
        <v>-464685602</v>
      </c>
      <c r="Y316">
        <f>AT316</f>
        <v/>
      </c>
      <c r="AA316" t="n">
        <v>0</v>
      </c>
      <c r="AB316" t="n">
        <v>0</v>
      </c>
      <c r="AC316" t="n">
        <v>0</v>
      </c>
      <c r="AD316" t="n">
        <v>9.51</v>
      </c>
      <c r="AE316" t="n">
        <v>0</v>
      </c>
      <c r="AF316" t="n">
        <v>0</v>
      </c>
      <c r="AG316" t="n">
        <v>0</v>
      </c>
      <c r="AH316" t="n">
        <v>9.51</v>
      </c>
      <c r="AI316" t="n">
        <v>1</v>
      </c>
      <c r="AJ316" t="n">
        <v>1</v>
      </c>
      <c r="AK316" t="n">
        <v>1</v>
      </c>
      <c r="AL316" t="n">
        <v>1</v>
      </c>
      <c r="AM316" t="n">
        <v>-2</v>
      </c>
      <c r="AN316" t="n">
        <v>0</v>
      </c>
      <c r="AO316" t="n">
        <v>1</v>
      </c>
      <c r="AP316" t="n">
        <v>0</v>
      </c>
      <c r="AQ316" t="n">
        <v>0</v>
      </c>
      <c r="AR316" t="n">
        <v>0</v>
      </c>
      <c r="AS316" t="inlineStr"/>
      <c r="AT316" t="n">
        <v>71</v>
      </c>
      <c r="AU316" t="inlineStr"/>
      <c r="AV316" t="n">
        <v>1</v>
      </c>
      <c r="AW316" t="n">
        <v>2</v>
      </c>
      <c r="AX316" t="n">
        <v>78870928</v>
      </c>
      <c r="AY316" t="n">
        <v>1</v>
      </c>
      <c r="AZ316" t="n">
        <v>0</v>
      </c>
      <c r="BA316" t="n">
        <v>292</v>
      </c>
      <c r="BB316" t="n">
        <v>0</v>
      </c>
      <c r="BC316" t="n">
        <v>0</v>
      </c>
      <c r="BD316" t="n">
        <v>0</v>
      </c>
      <c r="BE316" t="n">
        <v>0</v>
      </c>
      <c r="BF316" t="n">
        <v>0</v>
      </c>
      <c r="BG316" t="n">
        <v>0</v>
      </c>
      <c r="BH316" t="n">
        <v>0</v>
      </c>
      <c r="BI316" t="n">
        <v>0</v>
      </c>
      <c r="BJ316" t="n">
        <v>0</v>
      </c>
      <c r="BK316" t="n">
        <v>0</v>
      </c>
      <c r="BL316" t="n">
        <v>0</v>
      </c>
      <c r="BM316" t="n">
        <v>0</v>
      </c>
      <c r="BN316" t="n">
        <v>0</v>
      </c>
      <c r="BO316" t="n">
        <v>0</v>
      </c>
      <c r="BP316" t="n">
        <v>0</v>
      </c>
      <c r="BQ316" t="n">
        <v>0</v>
      </c>
      <c r="BR316" t="n">
        <v>0</v>
      </c>
      <c r="BS316" t="n">
        <v>0</v>
      </c>
      <c r="BT316" t="n">
        <v>0</v>
      </c>
      <c r="BU316" t="n">
        <v>0</v>
      </c>
      <c r="BV316" t="n">
        <v>0</v>
      </c>
      <c r="BW316" t="n">
        <v>0</v>
      </c>
      <c r="CU316">
        <f>ROUND(AT316*Source!I611*AH316*AL316,0)</f>
        <v/>
      </c>
      <c r="CV316">
        <f>ROUND(Y316*Source!I611,7)</f>
        <v/>
      </c>
      <c r="CW316" t="n">
        <v>0</v>
      </c>
      <c r="CX316">
        <f>ROUND(Y316*Source!I611,7)</f>
        <v/>
      </c>
      <c r="CY316">
        <f>AD316</f>
        <v/>
      </c>
      <c r="CZ316">
        <f>AH316</f>
        <v/>
      </c>
      <c r="DA316">
        <f>AL316</f>
        <v/>
      </c>
      <c r="DB316">
        <f>ROUND(ROUND(AT316*CZ316,2),2)</f>
        <v/>
      </c>
      <c r="DC316">
        <f>ROUND(ROUND(AT316*AG316,2),2)</f>
        <v/>
      </c>
      <c r="DD316" t="inlineStr"/>
      <c r="DE316" t="inlineStr"/>
      <c r="DF316">
        <f>ROUND(ROUND(AE316,0)*CX316,0)</f>
        <v/>
      </c>
      <c r="DG316">
        <f>ROUND(ROUND(AF316,0)*CX316,0)</f>
        <v/>
      </c>
      <c r="DH316">
        <f>ROUND(ROUND(AG316,0)*CX316,0)</f>
        <v/>
      </c>
      <c r="DI316">
        <f>ROUND(ROUND(AH316,0)*CX316,0)</f>
        <v/>
      </c>
      <c r="DJ316">
        <f>DI316</f>
        <v/>
      </c>
      <c r="DK316" t="n">
        <v>0</v>
      </c>
      <c r="DL316" t="inlineStr"/>
      <c r="DM316" t="n">
        <v>0</v>
      </c>
      <c r="DN316" t="inlineStr"/>
      <c r="DO316" t="n">
        <v>0</v>
      </c>
    </row>
    <row r="317">
      <c r="A317">
        <f>ROW(Source!A611)</f>
        <v/>
      </c>
      <c r="B317" t="n">
        <v>78869116</v>
      </c>
      <c r="C317" t="n">
        <v>78870919</v>
      </c>
      <c r="D317" t="n">
        <v>121548</v>
      </c>
      <c r="E317" t="n">
        <v>1</v>
      </c>
      <c r="F317" t="n">
        <v>1</v>
      </c>
      <c r="G317" t="n">
        <v>1</v>
      </c>
      <c r="H317" t="n">
        <v>1</v>
      </c>
      <c r="I317" t="inlineStr">
        <is>
          <t>2</t>
        </is>
      </c>
      <c r="J317" t="inlineStr"/>
      <c r="K317" t="inlineStr">
        <is>
          <t>Затраты труда машинистов</t>
        </is>
      </c>
      <c r="L317" t="n">
        <v>608254</v>
      </c>
      <c r="N317" t="n">
        <v>1013</v>
      </c>
      <c r="O317" t="inlineStr">
        <is>
          <t>чел.час</t>
        </is>
      </c>
      <c r="P317" t="inlineStr">
        <is>
          <t>чел.час</t>
        </is>
      </c>
      <c r="Q317" t="n">
        <v>1</v>
      </c>
      <c r="W317" t="n">
        <v>0</v>
      </c>
      <c r="X317" t="n">
        <v>-185737400</v>
      </c>
      <c r="Y317">
        <f>AT317</f>
        <v/>
      </c>
      <c r="AA317" t="n">
        <v>0</v>
      </c>
      <c r="AB317" t="n">
        <v>0</v>
      </c>
      <c r="AC317" t="n">
        <v>0</v>
      </c>
      <c r="AD317" t="n">
        <v>0</v>
      </c>
      <c r="AE317" t="n">
        <v>0</v>
      </c>
      <c r="AF317" t="n">
        <v>0</v>
      </c>
      <c r="AG317" t="n">
        <v>0</v>
      </c>
      <c r="AH317" t="n">
        <v>0</v>
      </c>
      <c r="AI317" t="n">
        <v>1</v>
      </c>
      <c r="AJ317" t="n">
        <v>1</v>
      </c>
      <c r="AK317" t="n">
        <v>1</v>
      </c>
      <c r="AL317" t="n">
        <v>1</v>
      </c>
      <c r="AM317" t="n">
        <v>-2</v>
      </c>
      <c r="AN317" t="n">
        <v>0</v>
      </c>
      <c r="AO317" t="n">
        <v>1</v>
      </c>
      <c r="AP317" t="n">
        <v>0</v>
      </c>
      <c r="AQ317" t="n">
        <v>0</v>
      </c>
      <c r="AR317" t="n">
        <v>0</v>
      </c>
      <c r="AS317" t="inlineStr"/>
      <c r="AT317" t="n">
        <v>0.11</v>
      </c>
      <c r="AU317" t="inlineStr"/>
      <c r="AV317" t="n">
        <v>2</v>
      </c>
      <c r="AW317" t="n">
        <v>2</v>
      </c>
      <c r="AX317" t="n">
        <v>78870929</v>
      </c>
      <c r="AY317" t="n">
        <v>1</v>
      </c>
      <c r="AZ317" t="n">
        <v>0</v>
      </c>
      <c r="BA317" t="n">
        <v>293</v>
      </c>
      <c r="BB317" t="n">
        <v>0</v>
      </c>
      <c r="BC317" t="n">
        <v>0</v>
      </c>
      <c r="BD317" t="n">
        <v>0</v>
      </c>
      <c r="BE317" t="n">
        <v>0</v>
      </c>
      <c r="BF317" t="n">
        <v>0</v>
      </c>
      <c r="BG317" t="n">
        <v>0</v>
      </c>
      <c r="BH317" t="n">
        <v>0</v>
      </c>
      <c r="BI317" t="n">
        <v>0</v>
      </c>
      <c r="BJ317" t="n">
        <v>0</v>
      </c>
      <c r="BK317" t="n">
        <v>0</v>
      </c>
      <c r="BL317" t="n">
        <v>0</v>
      </c>
      <c r="BM317" t="n">
        <v>0</v>
      </c>
      <c r="BN317" t="n">
        <v>0</v>
      </c>
      <c r="BO317" t="n">
        <v>0</v>
      </c>
      <c r="BP317" t="n">
        <v>0</v>
      </c>
      <c r="BQ317" t="n">
        <v>0</v>
      </c>
      <c r="BR317" t="n">
        <v>0</v>
      </c>
      <c r="BS317" t="n">
        <v>0</v>
      </c>
      <c r="BT317" t="n">
        <v>0</v>
      </c>
      <c r="BU317" t="n">
        <v>0</v>
      </c>
      <c r="BV317" t="n">
        <v>0</v>
      </c>
      <c r="BW317" t="n">
        <v>0</v>
      </c>
      <c r="CV317" t="n">
        <v>0</v>
      </c>
      <c r="CW317" t="n">
        <v>0</v>
      </c>
      <c r="CX317">
        <f>ROUND(Y317*Source!I611,7)</f>
        <v/>
      </c>
      <c r="CY317">
        <f>AD317</f>
        <v/>
      </c>
      <c r="CZ317">
        <f>AH317</f>
        <v/>
      </c>
      <c r="DA317">
        <f>AL317</f>
        <v/>
      </c>
      <c r="DB317">
        <f>ROUND(ROUND(AT317*CZ317,2),2)</f>
        <v/>
      </c>
      <c r="DC317">
        <f>ROUND(ROUND(AT317*AG317,2),2)</f>
        <v/>
      </c>
      <c r="DD317" t="inlineStr"/>
      <c r="DE317" t="inlineStr"/>
      <c r="DF317">
        <f>ROUND(ROUND(AE317,0)*CX317,0)</f>
        <v/>
      </c>
      <c r="DG317">
        <f>ROUND(ROUND(AF317,0)*CX317,0)</f>
        <v/>
      </c>
      <c r="DH317">
        <f>ROUND(ROUND(AG317,0)*CX317,0)</f>
        <v/>
      </c>
      <c r="DI317">
        <f>ROUND(ROUND(AH317,0)*CX317,0)</f>
        <v/>
      </c>
      <c r="DJ317">
        <f>DI317</f>
        <v/>
      </c>
      <c r="DK317" t="n">
        <v>0</v>
      </c>
      <c r="DL317" t="inlineStr"/>
      <c r="DM317" t="n">
        <v>0</v>
      </c>
      <c r="DN317" t="inlineStr"/>
      <c r="DO317" t="n">
        <v>0</v>
      </c>
    </row>
    <row r="318">
      <c r="A318">
        <f>ROW(Source!A611)</f>
        <v/>
      </c>
      <c r="B318" t="n">
        <v>78869116</v>
      </c>
      <c r="C318" t="n">
        <v>78870919</v>
      </c>
      <c r="D318" t="n">
        <v>29172556</v>
      </c>
      <c r="E318" t="n">
        <v>1</v>
      </c>
      <c r="F318" t="n">
        <v>1</v>
      </c>
      <c r="G318" t="n">
        <v>1</v>
      </c>
      <c r="H318" t="n">
        <v>2</v>
      </c>
      <c r="I318" t="inlineStr">
        <is>
          <t>030954</t>
        </is>
      </c>
      <c r="J318" t="inlineStr">
        <is>
          <t>ТСЭМ Московской обл., 030954, приказ Минстроя России №675/пр от 28.02.2017 № 264/пр</t>
        </is>
      </c>
      <c r="K318" t="inlineStr">
        <is>
          <t>Подъемники грузоподъемностью до 500 кг одномачтовые, высота подъема 45 м</t>
        </is>
      </c>
      <c r="L318" t="n">
        <v>1368</v>
      </c>
      <c r="N318" t="n">
        <v>1011</v>
      </c>
      <c r="O318" t="inlineStr">
        <is>
          <t>маш.-ч</t>
        </is>
      </c>
      <c r="P318" t="inlineStr">
        <is>
          <t>маш.-ч</t>
        </is>
      </c>
      <c r="Q318" t="n">
        <v>1</v>
      </c>
      <c r="W318" t="n">
        <v>0</v>
      </c>
      <c r="X318" t="n">
        <v>344519037</v>
      </c>
      <c r="Y318">
        <f>AT318</f>
        <v/>
      </c>
      <c r="AA318" t="n">
        <v>0</v>
      </c>
      <c r="AB318" t="n">
        <v>728.98</v>
      </c>
      <c r="AC318" t="n">
        <v>705.38</v>
      </c>
      <c r="AD318" t="n">
        <v>0</v>
      </c>
      <c r="AE318" t="n">
        <v>0</v>
      </c>
      <c r="AF318" t="n">
        <v>31.26</v>
      </c>
      <c r="AG318" t="n">
        <v>13.5</v>
      </c>
      <c r="AH318" t="n">
        <v>0</v>
      </c>
      <c r="AI318" t="n">
        <v>1</v>
      </c>
      <c r="AJ318" t="n">
        <v>23.32</v>
      </c>
      <c r="AK318" t="n">
        <v>52.25</v>
      </c>
      <c r="AL318" t="n">
        <v>1</v>
      </c>
      <c r="AM318" t="n">
        <v>2</v>
      </c>
      <c r="AN318" t="n">
        <v>0</v>
      </c>
      <c r="AO318" t="n">
        <v>1</v>
      </c>
      <c r="AP318" t="n">
        <v>0</v>
      </c>
      <c r="AQ318" t="n">
        <v>0</v>
      </c>
      <c r="AR318" t="n">
        <v>0</v>
      </c>
      <c r="AS318" t="inlineStr"/>
      <c r="AT318" t="n">
        <v>0.11</v>
      </c>
      <c r="AU318" t="inlineStr"/>
      <c r="AV318" t="n">
        <v>0</v>
      </c>
      <c r="AW318" t="n">
        <v>2</v>
      </c>
      <c r="AX318" t="n">
        <v>78870930</v>
      </c>
      <c r="AY318" t="n">
        <v>1</v>
      </c>
      <c r="AZ318" t="n">
        <v>0</v>
      </c>
      <c r="BA318" t="n">
        <v>294</v>
      </c>
      <c r="BB318" t="n">
        <v>0</v>
      </c>
      <c r="BC318" t="n">
        <v>0</v>
      </c>
      <c r="BD318" t="n">
        <v>0</v>
      </c>
      <c r="BE318" t="n">
        <v>0</v>
      </c>
      <c r="BF318" t="n">
        <v>0</v>
      </c>
      <c r="BG318" t="n">
        <v>0</v>
      </c>
      <c r="BH318" t="n">
        <v>0</v>
      </c>
      <c r="BI318" t="n">
        <v>0</v>
      </c>
      <c r="BJ318" t="n">
        <v>0</v>
      </c>
      <c r="BK318" t="n">
        <v>0</v>
      </c>
      <c r="BL318" t="n">
        <v>0</v>
      </c>
      <c r="BM318" t="n">
        <v>0</v>
      </c>
      <c r="BN318" t="n">
        <v>0</v>
      </c>
      <c r="BO318" t="n">
        <v>0</v>
      </c>
      <c r="BP318" t="n">
        <v>0</v>
      </c>
      <c r="BQ318" t="n">
        <v>0</v>
      </c>
      <c r="BR318" t="n">
        <v>0</v>
      </c>
      <c r="BS318" t="n">
        <v>0</v>
      </c>
      <c r="BT318" t="n">
        <v>0</v>
      </c>
      <c r="BU318" t="n">
        <v>0</v>
      </c>
      <c r="BV318" t="n">
        <v>0</v>
      </c>
      <c r="BW318" t="n">
        <v>0</v>
      </c>
      <c r="CV318" t="n">
        <v>0</v>
      </c>
      <c r="CW318">
        <f>ROUND(Y318*Source!I611*DO318,7)</f>
        <v/>
      </c>
      <c r="CX318">
        <f>ROUND(Y318*Source!I611,7)</f>
        <v/>
      </c>
      <c r="CY318">
        <f>AB318</f>
        <v/>
      </c>
      <c r="CZ318">
        <f>AF318</f>
        <v/>
      </c>
      <c r="DA318">
        <f>AJ318</f>
        <v/>
      </c>
      <c r="DB318">
        <f>ROUND(ROUND(AT318*CZ318,2),2)</f>
        <v/>
      </c>
      <c r="DC318">
        <f>ROUND(ROUND(AT318*AG318,2),2)</f>
        <v/>
      </c>
      <c r="DD318" t="inlineStr"/>
      <c r="DE318" t="inlineStr"/>
      <c r="DF318">
        <f>ROUND(ROUND(AE318,0)*CX318,0)</f>
        <v/>
      </c>
      <c r="DG318">
        <f>ROUND(ROUND(AF318*AJ318,0)*CX318,0)</f>
        <v/>
      </c>
      <c r="DH318">
        <f>ROUND(ROUND(AG318*AK318,0)*CX318,0)</f>
        <v/>
      </c>
      <c r="DI318">
        <f>ROUND(ROUND(AH318,0)*CX318,0)</f>
        <v/>
      </c>
      <c r="DJ318">
        <f>DG318</f>
        <v/>
      </c>
      <c r="DK318" t="n">
        <v>0</v>
      </c>
      <c r="DL318" t="inlineStr"/>
      <c r="DM318" t="n">
        <v>0</v>
      </c>
      <c r="DN318" t="inlineStr"/>
      <c r="DO318" t="n">
        <v>0</v>
      </c>
    </row>
    <row r="319">
      <c r="A319">
        <f>ROW(Source!A611)</f>
        <v/>
      </c>
      <c r="B319" t="n">
        <v>78869116</v>
      </c>
      <c r="C319" t="n">
        <v>78870919</v>
      </c>
      <c r="D319" t="n">
        <v>29110398</v>
      </c>
      <c r="E319" t="n">
        <v>1</v>
      </c>
      <c r="F319" t="n">
        <v>1</v>
      </c>
      <c r="G319" t="n">
        <v>1</v>
      </c>
      <c r="H319" t="n">
        <v>3</v>
      </c>
      <c r="I319" t="inlineStr">
        <is>
          <t>101-0388</t>
        </is>
      </c>
      <c r="J319" t="inlineStr">
        <is>
          <t>ТССЦ Московской обл., 101-0388, приказ Минстроя России №675/пр от 28.02.2017 № 254/пр</t>
        </is>
      </c>
      <c r="K319" t="inlineStr">
        <is>
          <t>Краски масляные земляные марки МА-0115 мумия, сурик железный</t>
        </is>
      </c>
      <c r="L319" t="n">
        <v>1348</v>
      </c>
      <c r="N319" t="n">
        <v>1009</v>
      </c>
      <c r="O319" t="inlineStr">
        <is>
          <t>т</t>
        </is>
      </c>
      <c r="P319" t="inlineStr">
        <is>
          <t>т</t>
        </is>
      </c>
      <c r="Q319" t="n">
        <v>1000</v>
      </c>
      <c r="W319" t="n">
        <v>0</v>
      </c>
      <c r="X319" t="n">
        <v>1625292450</v>
      </c>
      <c r="Y319">
        <f>AT319</f>
        <v/>
      </c>
      <c r="AA319" t="n">
        <v>76804.47</v>
      </c>
      <c r="AB319" t="n">
        <v>0</v>
      </c>
      <c r="AC319" t="n">
        <v>0</v>
      </c>
      <c r="AD319" t="n">
        <v>0</v>
      </c>
      <c r="AE319" t="n">
        <v>15118.99</v>
      </c>
      <c r="AF319" t="n">
        <v>0</v>
      </c>
      <c r="AG319" t="n">
        <v>0</v>
      </c>
      <c r="AH319" t="n">
        <v>0</v>
      </c>
      <c r="AI319" t="n">
        <v>5.08</v>
      </c>
      <c r="AJ319" t="n">
        <v>1</v>
      </c>
      <c r="AK319" t="n">
        <v>1</v>
      </c>
      <c r="AL319" t="n">
        <v>1</v>
      </c>
      <c r="AM319" t="n">
        <v>2</v>
      </c>
      <c r="AN319" t="n">
        <v>0</v>
      </c>
      <c r="AO319" t="n">
        <v>1</v>
      </c>
      <c r="AP319" t="n">
        <v>0</v>
      </c>
      <c r="AQ319" t="n">
        <v>0</v>
      </c>
      <c r="AR319" t="n">
        <v>0</v>
      </c>
      <c r="AS319" t="inlineStr"/>
      <c r="AT319" t="n">
        <v>0.0013</v>
      </c>
      <c r="AU319" t="inlineStr"/>
      <c r="AV319" t="n">
        <v>0</v>
      </c>
      <c r="AW319" t="n">
        <v>2</v>
      </c>
      <c r="AX319" t="n">
        <v>78870931</v>
      </c>
      <c r="AY319" t="n">
        <v>1</v>
      </c>
      <c r="AZ319" t="n">
        <v>0</v>
      </c>
      <c r="BA319" t="n">
        <v>295</v>
      </c>
      <c r="BB319" t="n">
        <v>0</v>
      </c>
      <c r="BC319" t="n">
        <v>0</v>
      </c>
      <c r="BD319" t="n">
        <v>0</v>
      </c>
      <c r="BE319" t="n">
        <v>0</v>
      </c>
      <c r="BF319" t="n">
        <v>0</v>
      </c>
      <c r="BG319" t="n">
        <v>0</v>
      </c>
      <c r="BH319" t="n">
        <v>0</v>
      </c>
      <c r="BI319" t="n">
        <v>0</v>
      </c>
      <c r="BJ319" t="n">
        <v>0</v>
      </c>
      <c r="BK319" t="n">
        <v>0</v>
      </c>
      <c r="BL319" t="n">
        <v>0</v>
      </c>
      <c r="BM319" t="n">
        <v>0</v>
      </c>
      <c r="BN319" t="n">
        <v>0</v>
      </c>
      <c r="BO319" t="n">
        <v>0</v>
      </c>
      <c r="BP319" t="n">
        <v>0</v>
      </c>
      <c r="BQ319" t="n">
        <v>0</v>
      </c>
      <c r="BR319" t="n">
        <v>0</v>
      </c>
      <c r="BS319" t="n">
        <v>0</v>
      </c>
      <c r="BT319" t="n">
        <v>0</v>
      </c>
      <c r="BU319" t="n">
        <v>0</v>
      </c>
      <c r="BV319" t="n">
        <v>0</v>
      </c>
      <c r="BW319" t="n">
        <v>0</v>
      </c>
      <c r="CV319" t="n">
        <v>0</v>
      </c>
      <c r="CW319" t="n">
        <v>0</v>
      </c>
      <c r="CX319">
        <f>ROUND(Y319*Source!I611,7)</f>
        <v/>
      </c>
      <c r="CY319">
        <f>AA319</f>
        <v/>
      </c>
      <c r="CZ319">
        <f>AE319</f>
        <v/>
      </c>
      <c r="DA319">
        <f>AI319</f>
        <v/>
      </c>
      <c r="DB319">
        <f>ROUND(ROUND(AT319*CZ319,2),2)</f>
        <v/>
      </c>
      <c r="DC319">
        <f>ROUND(ROUND(AT319*AG319,2),2)</f>
        <v/>
      </c>
      <c r="DD319" t="inlineStr"/>
      <c r="DE319" t="inlineStr"/>
      <c r="DF319">
        <f>ROUND(ROUND(AE319*AI319,0)*CX319,0)</f>
        <v/>
      </c>
      <c r="DG319">
        <f>ROUND(ROUND(AF319,0)*CX319,0)</f>
        <v/>
      </c>
      <c r="DH319">
        <f>ROUND(ROUND(AG319,0)*CX319,0)</f>
        <v/>
      </c>
      <c r="DI319">
        <f>ROUND(ROUND(AH319,0)*CX319,0)</f>
        <v/>
      </c>
      <c r="DJ319">
        <f>DF319</f>
        <v/>
      </c>
      <c r="DK319" t="n">
        <v>0</v>
      </c>
      <c r="DL319" t="inlineStr"/>
      <c r="DM319" t="n">
        <v>0</v>
      </c>
      <c r="DN319" t="inlineStr"/>
      <c r="DO319" t="n">
        <v>0</v>
      </c>
    </row>
    <row r="320">
      <c r="A320">
        <f>ROW(Source!A611)</f>
        <v/>
      </c>
      <c r="B320" t="n">
        <v>78869116</v>
      </c>
      <c r="C320" t="n">
        <v>78870919</v>
      </c>
      <c r="D320" t="n">
        <v>29110573</v>
      </c>
      <c r="E320" t="n">
        <v>1</v>
      </c>
      <c r="F320" t="n">
        <v>1</v>
      </c>
      <c r="G320" t="n">
        <v>1</v>
      </c>
      <c r="H320" t="n">
        <v>3</v>
      </c>
      <c r="I320" t="inlineStr">
        <is>
          <t>101-0628</t>
        </is>
      </c>
      <c r="J320" t="inlineStr">
        <is>
          <t>ТССЦ Московской обл., 101-0628, приказ Минстроя России №675/пр от 28.02.2017 № 254/пр</t>
        </is>
      </c>
      <c r="K320" t="inlineStr">
        <is>
          <t>Олифа комбинированная, марки К-3</t>
        </is>
      </c>
      <c r="L320" t="n">
        <v>1348</v>
      </c>
      <c r="N320" t="n">
        <v>1009</v>
      </c>
      <c r="O320" t="inlineStr">
        <is>
          <t>т</t>
        </is>
      </c>
      <c r="P320" t="inlineStr">
        <is>
          <t>т</t>
        </is>
      </c>
      <c r="Q320" t="n">
        <v>1000</v>
      </c>
      <c r="W320" t="n">
        <v>0</v>
      </c>
      <c r="X320" t="n">
        <v>24062879</v>
      </c>
      <c r="Y320">
        <f>AT320</f>
        <v/>
      </c>
      <c r="AA320" t="n">
        <v>87631.5</v>
      </c>
      <c r="AB320" t="n">
        <v>0</v>
      </c>
      <c r="AC320" t="n">
        <v>0</v>
      </c>
      <c r="AD320" t="n">
        <v>0</v>
      </c>
      <c r="AE320" t="n">
        <v>16950</v>
      </c>
      <c r="AF320" t="n">
        <v>0</v>
      </c>
      <c r="AG320" t="n">
        <v>0</v>
      </c>
      <c r="AH320" t="n">
        <v>0</v>
      </c>
      <c r="AI320" t="n">
        <v>5.17</v>
      </c>
      <c r="AJ320" t="n">
        <v>1</v>
      </c>
      <c r="AK320" t="n">
        <v>1</v>
      </c>
      <c r="AL320" t="n">
        <v>1</v>
      </c>
      <c r="AM320" t="n">
        <v>2</v>
      </c>
      <c r="AN320" t="n">
        <v>0</v>
      </c>
      <c r="AO320" t="n">
        <v>1</v>
      </c>
      <c r="AP320" t="n">
        <v>0</v>
      </c>
      <c r="AQ320" t="n">
        <v>0</v>
      </c>
      <c r="AR320" t="n">
        <v>0</v>
      </c>
      <c r="AS320" t="inlineStr"/>
      <c r="AT320" t="n">
        <v>0.0024</v>
      </c>
      <c r="AU320" t="inlineStr"/>
      <c r="AV320" t="n">
        <v>0</v>
      </c>
      <c r="AW320" t="n">
        <v>2</v>
      </c>
      <c r="AX320" t="n">
        <v>78870932</v>
      </c>
      <c r="AY320" t="n">
        <v>1</v>
      </c>
      <c r="AZ320" t="n">
        <v>0</v>
      </c>
      <c r="BA320" t="n">
        <v>296</v>
      </c>
      <c r="BB320" t="n">
        <v>0</v>
      </c>
      <c r="BC320" t="n">
        <v>0</v>
      </c>
      <c r="BD320" t="n">
        <v>0</v>
      </c>
      <c r="BE320" t="n">
        <v>0</v>
      </c>
      <c r="BF320" t="n">
        <v>0</v>
      </c>
      <c r="BG320" t="n">
        <v>0</v>
      </c>
      <c r="BH320" t="n">
        <v>0</v>
      </c>
      <c r="BI320" t="n">
        <v>0</v>
      </c>
      <c r="BJ320" t="n">
        <v>0</v>
      </c>
      <c r="BK320" t="n">
        <v>0</v>
      </c>
      <c r="BL320" t="n">
        <v>0</v>
      </c>
      <c r="BM320" t="n">
        <v>0</v>
      </c>
      <c r="BN320" t="n">
        <v>0</v>
      </c>
      <c r="BO320" t="n">
        <v>0</v>
      </c>
      <c r="BP320" t="n">
        <v>0</v>
      </c>
      <c r="BQ320" t="n">
        <v>0</v>
      </c>
      <c r="BR320" t="n">
        <v>0</v>
      </c>
      <c r="BS320" t="n">
        <v>0</v>
      </c>
      <c r="BT320" t="n">
        <v>0</v>
      </c>
      <c r="BU320" t="n">
        <v>0</v>
      </c>
      <c r="BV320" t="n">
        <v>0</v>
      </c>
      <c r="BW320" t="n">
        <v>0</v>
      </c>
      <c r="CV320" t="n">
        <v>0</v>
      </c>
      <c r="CW320" t="n">
        <v>0</v>
      </c>
      <c r="CX320">
        <f>ROUND(Y320*Source!I611,7)</f>
        <v/>
      </c>
      <c r="CY320">
        <f>AA320</f>
        <v/>
      </c>
      <c r="CZ320">
        <f>AE320</f>
        <v/>
      </c>
      <c r="DA320">
        <f>AI320</f>
        <v/>
      </c>
      <c r="DB320">
        <f>ROUND(ROUND(AT320*CZ320,2),2)</f>
        <v/>
      </c>
      <c r="DC320">
        <f>ROUND(ROUND(AT320*AG320,2),2)</f>
        <v/>
      </c>
      <c r="DD320" t="inlineStr"/>
      <c r="DE320" t="inlineStr"/>
      <c r="DF320">
        <f>ROUND(ROUND(AE320*AI320,0)*CX320,0)</f>
        <v/>
      </c>
      <c r="DG320">
        <f>ROUND(ROUND(AF320,0)*CX320,0)</f>
        <v/>
      </c>
      <c r="DH320">
        <f>ROUND(ROUND(AG320,0)*CX320,0)</f>
        <v/>
      </c>
      <c r="DI320">
        <f>ROUND(ROUND(AH320,0)*CX320,0)</f>
        <v/>
      </c>
      <c r="DJ320">
        <f>DF320</f>
        <v/>
      </c>
      <c r="DK320" t="n">
        <v>0</v>
      </c>
      <c r="DL320" t="inlineStr"/>
      <c r="DM320" t="n">
        <v>0</v>
      </c>
      <c r="DN320" t="inlineStr"/>
      <c r="DO320" t="n">
        <v>0</v>
      </c>
    </row>
    <row r="321">
      <c r="A321">
        <f>ROW(Source!A611)</f>
        <v/>
      </c>
      <c r="B321" t="n">
        <v>78869116</v>
      </c>
      <c r="C321" t="n">
        <v>78870919</v>
      </c>
      <c r="D321" t="n">
        <v>29107963</v>
      </c>
      <c r="E321" t="n">
        <v>1</v>
      </c>
      <c r="F321" t="n">
        <v>1</v>
      </c>
      <c r="G321" t="n">
        <v>1</v>
      </c>
      <c r="H321" t="n">
        <v>3</v>
      </c>
      <c r="I321" t="inlineStr">
        <is>
          <t>101-1669</t>
        </is>
      </c>
      <c r="J321" t="inlineStr">
        <is>
          <t>ТССЦ Московской обл., 101-1669, приказ Минстроя России №675/пр от 28.02.2017 № 254/пр</t>
        </is>
      </c>
      <c r="K321" t="inlineStr">
        <is>
          <t>Очес льняной</t>
        </is>
      </c>
      <c r="L321" t="n">
        <v>1346</v>
      </c>
      <c r="N321" t="n">
        <v>1009</v>
      </c>
      <c r="O321" t="inlineStr">
        <is>
          <t>кг</t>
        </is>
      </c>
      <c r="P321" t="inlineStr">
        <is>
          <t>кг</t>
        </is>
      </c>
      <c r="Q321" t="n">
        <v>1</v>
      </c>
      <c r="W321" t="n">
        <v>0</v>
      </c>
      <c r="X321" t="n">
        <v>-2113933962</v>
      </c>
      <c r="Y321">
        <f>AT321</f>
        <v/>
      </c>
      <c r="AA321" t="n">
        <v>590.67</v>
      </c>
      <c r="AB321" t="n">
        <v>0</v>
      </c>
      <c r="AC321" t="n">
        <v>0</v>
      </c>
      <c r="AD321" t="n">
        <v>0</v>
      </c>
      <c r="AE321" t="n">
        <v>37.29</v>
      </c>
      <c r="AF321" t="n">
        <v>0</v>
      </c>
      <c r="AG321" t="n">
        <v>0</v>
      </c>
      <c r="AH321" t="n">
        <v>0</v>
      </c>
      <c r="AI321" t="n">
        <v>15.84</v>
      </c>
      <c r="AJ321" t="n">
        <v>1</v>
      </c>
      <c r="AK321" t="n">
        <v>1</v>
      </c>
      <c r="AL321" t="n">
        <v>1</v>
      </c>
      <c r="AM321" t="n">
        <v>2</v>
      </c>
      <c r="AN321" t="n">
        <v>0</v>
      </c>
      <c r="AO321" t="n">
        <v>1</v>
      </c>
      <c r="AP321" t="n">
        <v>0</v>
      </c>
      <c r="AQ321" t="n">
        <v>0</v>
      </c>
      <c r="AR321" t="n">
        <v>0</v>
      </c>
      <c r="AS321" t="inlineStr"/>
      <c r="AT321" t="n">
        <v>0.5600000000000001</v>
      </c>
      <c r="AU321" t="inlineStr"/>
      <c r="AV321" t="n">
        <v>0</v>
      </c>
      <c r="AW321" t="n">
        <v>2</v>
      </c>
      <c r="AX321" t="n">
        <v>78870933</v>
      </c>
      <c r="AY321" t="n">
        <v>1</v>
      </c>
      <c r="AZ321" t="n">
        <v>0</v>
      </c>
      <c r="BA321" t="n">
        <v>297</v>
      </c>
      <c r="BB321" t="n">
        <v>0</v>
      </c>
      <c r="BC321" t="n">
        <v>0</v>
      </c>
      <c r="BD321" t="n">
        <v>0</v>
      </c>
      <c r="BE321" t="n">
        <v>0</v>
      </c>
      <c r="BF321" t="n">
        <v>0</v>
      </c>
      <c r="BG321" t="n">
        <v>0</v>
      </c>
      <c r="BH321" t="n">
        <v>0</v>
      </c>
      <c r="BI321" t="n">
        <v>0</v>
      </c>
      <c r="BJ321" t="n">
        <v>0</v>
      </c>
      <c r="BK321" t="n">
        <v>0</v>
      </c>
      <c r="BL321" t="n">
        <v>0</v>
      </c>
      <c r="BM321" t="n">
        <v>0</v>
      </c>
      <c r="BN321" t="n">
        <v>0</v>
      </c>
      <c r="BO321" t="n">
        <v>0</v>
      </c>
      <c r="BP321" t="n">
        <v>0</v>
      </c>
      <c r="BQ321" t="n">
        <v>0</v>
      </c>
      <c r="BR321" t="n">
        <v>0</v>
      </c>
      <c r="BS321" t="n">
        <v>0</v>
      </c>
      <c r="BT321" t="n">
        <v>0</v>
      </c>
      <c r="BU321" t="n">
        <v>0</v>
      </c>
      <c r="BV321" t="n">
        <v>0</v>
      </c>
      <c r="BW321" t="n">
        <v>0</v>
      </c>
      <c r="CV321" t="n">
        <v>0</v>
      </c>
      <c r="CW321" t="n">
        <v>0</v>
      </c>
      <c r="CX321">
        <f>ROUND(Y321*Source!I611,7)</f>
        <v/>
      </c>
      <c r="CY321">
        <f>AA321</f>
        <v/>
      </c>
      <c r="CZ321">
        <f>AE321</f>
        <v/>
      </c>
      <c r="DA321">
        <f>AI321</f>
        <v/>
      </c>
      <c r="DB321">
        <f>ROUND(ROUND(AT321*CZ321,2),2)</f>
        <v/>
      </c>
      <c r="DC321">
        <f>ROUND(ROUND(AT321*AG321,2),2)</f>
        <v/>
      </c>
      <c r="DD321" t="inlineStr"/>
      <c r="DE321" t="inlineStr"/>
      <c r="DF321">
        <f>ROUND(ROUND(AE321*AI321,0)*CX321,0)</f>
        <v/>
      </c>
      <c r="DG321">
        <f>ROUND(ROUND(AF321,0)*CX321,0)</f>
        <v/>
      </c>
      <c r="DH321">
        <f>ROUND(ROUND(AG321,0)*CX321,0)</f>
        <v/>
      </c>
      <c r="DI321">
        <f>ROUND(ROUND(AH321,0)*CX321,0)</f>
        <v/>
      </c>
      <c r="DJ321">
        <f>DF321</f>
        <v/>
      </c>
      <c r="DK321" t="n">
        <v>0</v>
      </c>
      <c r="DL321" t="inlineStr"/>
      <c r="DM321" t="n">
        <v>0</v>
      </c>
      <c r="DN321" t="inlineStr"/>
      <c r="DO321" t="n">
        <v>0</v>
      </c>
    </row>
    <row r="322">
      <c r="A322">
        <f>ROW(Source!A611)</f>
        <v/>
      </c>
      <c r="B322" t="n">
        <v>78869116</v>
      </c>
      <c r="C322" t="n">
        <v>78870919</v>
      </c>
      <c r="D322" t="n">
        <v>29144224</v>
      </c>
      <c r="E322" t="n">
        <v>1</v>
      </c>
      <c r="F322" t="n">
        <v>1</v>
      </c>
      <c r="G322" t="n">
        <v>1</v>
      </c>
      <c r="H322" t="n">
        <v>3</v>
      </c>
      <c r="I322" t="inlineStr">
        <is>
          <t>302-1241</t>
        </is>
      </c>
      <c r="J322" t="inlineStr">
        <is>
          <t>ТССЦ Московской обл., 302-1241, приказ Минстроя России №675/пр от 28.02.2017 № 256/пр</t>
        </is>
      </c>
      <c r="K322" t="inlineStr">
        <is>
          <t>Сгоны стальные с муфтой и контргайкой, диаметром 50 мм</t>
        </is>
      </c>
      <c r="L322" t="n">
        <v>1354</v>
      </c>
      <c r="N322" t="n">
        <v>1010</v>
      </c>
      <c r="O322" t="inlineStr">
        <is>
          <t>шт.</t>
        </is>
      </c>
      <c r="P322" t="inlineStr">
        <is>
          <t>шт.</t>
        </is>
      </c>
      <c r="Q322" t="n">
        <v>1</v>
      </c>
      <c r="W322" t="n">
        <v>1</v>
      </c>
      <c r="X322" t="n">
        <v>-1108176549</v>
      </c>
      <c r="Y322">
        <f>AT322</f>
        <v/>
      </c>
      <c r="AA322" t="n">
        <v>391.55</v>
      </c>
      <c r="AB322" t="n">
        <v>0</v>
      </c>
      <c r="AC322" t="n">
        <v>0</v>
      </c>
      <c r="AD322" t="n">
        <v>0</v>
      </c>
      <c r="AE322" t="n">
        <v>28.58</v>
      </c>
      <c r="AF322" t="n">
        <v>0</v>
      </c>
      <c r="AG322" t="n">
        <v>0</v>
      </c>
      <c r="AH322" t="n">
        <v>0</v>
      </c>
      <c r="AI322" t="n">
        <v>13.7</v>
      </c>
      <c r="AJ322" t="n">
        <v>1</v>
      </c>
      <c r="AK322" t="n">
        <v>1</v>
      </c>
      <c r="AL322" t="n">
        <v>1</v>
      </c>
      <c r="AM322" t="n">
        <v>2</v>
      </c>
      <c r="AN322" t="n">
        <v>0</v>
      </c>
      <c r="AO322" t="n">
        <v>1</v>
      </c>
      <c r="AP322" t="n">
        <v>0</v>
      </c>
      <c r="AQ322" t="n">
        <v>0</v>
      </c>
      <c r="AR322" t="n">
        <v>0</v>
      </c>
      <c r="AS322" t="inlineStr"/>
      <c r="AT322" t="n">
        <v>-100</v>
      </c>
      <c r="AU322" t="inlineStr"/>
      <c r="AV322" t="n">
        <v>0</v>
      </c>
      <c r="AW322" t="n">
        <v>2</v>
      </c>
      <c r="AX322" t="n">
        <v>78870934</v>
      </c>
      <c r="AY322" t="n">
        <v>1</v>
      </c>
      <c r="AZ322" t="n">
        <v>6144</v>
      </c>
      <c r="BA322" t="n">
        <v>298</v>
      </c>
      <c r="BB322" t="n">
        <v>0</v>
      </c>
      <c r="BC322" t="n">
        <v>0</v>
      </c>
      <c r="BD322" t="n">
        <v>0</v>
      </c>
      <c r="BE322" t="n">
        <v>0</v>
      </c>
      <c r="BF322" t="n">
        <v>0</v>
      </c>
      <c r="BG322" t="n">
        <v>0</v>
      </c>
      <c r="BH322" t="n">
        <v>0</v>
      </c>
      <c r="BI322" t="n">
        <v>0</v>
      </c>
      <c r="BJ322" t="n">
        <v>0</v>
      </c>
      <c r="BK322" t="n">
        <v>0</v>
      </c>
      <c r="BL322" t="n">
        <v>0</v>
      </c>
      <c r="BM322" t="n">
        <v>0</v>
      </c>
      <c r="BN322" t="n">
        <v>0</v>
      </c>
      <c r="BO322" t="n">
        <v>0</v>
      </c>
      <c r="BP322" t="n">
        <v>0</v>
      </c>
      <c r="BQ322" t="n">
        <v>0</v>
      </c>
      <c r="BR322" t="n">
        <v>0</v>
      </c>
      <c r="BS322" t="n">
        <v>0</v>
      </c>
      <c r="BT322" t="n">
        <v>0</v>
      </c>
      <c r="BU322" t="n">
        <v>0</v>
      </c>
      <c r="BV322" t="n">
        <v>0</v>
      </c>
      <c r="BW322" t="n">
        <v>0</v>
      </c>
      <c r="CV322" t="n">
        <v>0</v>
      </c>
      <c r="CW322" t="n">
        <v>0</v>
      </c>
      <c r="CX322">
        <f>ROUND(Y322*Source!I611,7)</f>
        <v/>
      </c>
      <c r="CY322">
        <f>AA322</f>
        <v/>
      </c>
      <c r="CZ322">
        <f>AE322</f>
        <v/>
      </c>
      <c r="DA322">
        <f>AI322</f>
        <v/>
      </c>
      <c r="DB322">
        <f>ROUND(ROUND(AT322*CZ322,2),2)</f>
        <v/>
      </c>
      <c r="DC322">
        <f>ROUND(ROUND(AT322*AG322,2),2)</f>
        <v/>
      </c>
      <c r="DD322" t="inlineStr"/>
      <c r="DE322" t="inlineStr"/>
      <c r="DF322">
        <f>ROUND(ROUND(AE322*AI322,0)*CX322,0)</f>
        <v/>
      </c>
      <c r="DG322">
        <f>ROUND(ROUND(AF322,0)*CX322,0)</f>
        <v/>
      </c>
      <c r="DH322">
        <f>ROUND(ROUND(AG322,0)*CX322,0)</f>
        <v/>
      </c>
      <c r="DI322">
        <f>ROUND(ROUND(AH322,0)*CX322,0)</f>
        <v/>
      </c>
      <c r="DJ322">
        <f>DF322</f>
        <v/>
      </c>
      <c r="DK322" t="n">
        <v>0</v>
      </c>
      <c r="DL322" t="inlineStr"/>
      <c r="DM322" t="n">
        <v>0</v>
      </c>
      <c r="DN322" t="inlineStr"/>
      <c r="DO322" t="n">
        <v>0</v>
      </c>
    </row>
    <row r="323">
      <c r="A323">
        <f>ROW(Source!A611)</f>
        <v/>
      </c>
      <c r="B323" t="n">
        <v>78869116</v>
      </c>
      <c r="C323" t="n">
        <v>78870919</v>
      </c>
      <c r="D323" t="n">
        <v>29160296</v>
      </c>
      <c r="E323" t="n">
        <v>1</v>
      </c>
      <c r="F323" t="n">
        <v>1</v>
      </c>
      <c r="G323" t="n">
        <v>1</v>
      </c>
      <c r="H323" t="n">
        <v>3</v>
      </c>
      <c r="I323" t="inlineStr">
        <is>
          <t>507-3173</t>
        </is>
      </c>
      <c r="J323" t="inlineStr">
        <is>
          <t>ТССЦ Московской обл., 507-3173, приказ Минстроя России №675/пр от 28.02.2017 № 258/пр</t>
        </is>
      </c>
      <c r="K323" t="inlineStr">
        <is>
          <t>Угольник 90 град. полипропиленовый диаметром 20 мм</t>
        </is>
      </c>
      <c r="L323" t="n">
        <v>1358</v>
      </c>
      <c r="N323" t="n">
        <v>1010</v>
      </c>
      <c r="O323" t="inlineStr">
        <is>
          <t>10 шт.</t>
        </is>
      </c>
      <c r="P323" t="inlineStr">
        <is>
          <t>10 шт.</t>
        </is>
      </c>
      <c r="Q323" t="n">
        <v>10</v>
      </c>
      <c r="W323" t="n">
        <v>0</v>
      </c>
      <c r="X323" t="n">
        <v>281770412</v>
      </c>
      <c r="Y323">
        <f>AT323</f>
        <v/>
      </c>
      <c r="AA323" t="n">
        <v>115.69</v>
      </c>
      <c r="AB323" t="n">
        <v>0</v>
      </c>
      <c r="AC323" t="n">
        <v>0</v>
      </c>
      <c r="AD323" t="n">
        <v>0</v>
      </c>
      <c r="AE323" t="n">
        <v>14.3</v>
      </c>
      <c r="AF323" t="n">
        <v>0</v>
      </c>
      <c r="AG323" t="n">
        <v>0</v>
      </c>
      <c r="AH323" t="n">
        <v>0</v>
      </c>
      <c r="AI323" t="n">
        <v>8.09</v>
      </c>
      <c r="AJ323" t="n">
        <v>1</v>
      </c>
      <c r="AK323" t="n">
        <v>1</v>
      </c>
      <c r="AL323" t="n">
        <v>1</v>
      </c>
      <c r="AM323" t="n">
        <v>0</v>
      </c>
      <c r="AN323" t="n">
        <v>0</v>
      </c>
      <c r="AO323" t="n">
        <v>0</v>
      </c>
      <c r="AP323" t="n">
        <v>1</v>
      </c>
      <c r="AQ323" t="n">
        <v>0</v>
      </c>
      <c r="AR323" t="n">
        <v>0</v>
      </c>
      <c r="AS323" t="inlineStr"/>
      <c r="AT323" t="n">
        <v>60</v>
      </c>
      <c r="AU323" t="inlineStr"/>
      <c r="AV323" t="n">
        <v>0</v>
      </c>
      <c r="AW323" t="n">
        <v>1</v>
      </c>
      <c r="AX323" t="n">
        <v>-1</v>
      </c>
      <c r="AY323" t="n">
        <v>0</v>
      </c>
      <c r="AZ323" t="n">
        <v>0</v>
      </c>
      <c r="BA323" t="inlineStr"/>
      <c r="BB323" t="n">
        <v>0</v>
      </c>
      <c r="BC323" t="n">
        <v>0</v>
      </c>
      <c r="BD323" t="n">
        <v>0</v>
      </c>
      <c r="BE323" t="n">
        <v>0</v>
      </c>
      <c r="BF323" t="n">
        <v>0</v>
      </c>
      <c r="BG323" t="n">
        <v>0</v>
      </c>
      <c r="BH323" t="n">
        <v>0</v>
      </c>
      <c r="BI323" t="n">
        <v>0</v>
      </c>
      <c r="BJ323" t="n">
        <v>0</v>
      </c>
      <c r="BK323" t="n">
        <v>0</v>
      </c>
      <c r="BL323" t="n">
        <v>0</v>
      </c>
      <c r="BM323" t="n">
        <v>0</v>
      </c>
      <c r="BN323" t="n">
        <v>0</v>
      </c>
      <c r="BO323" t="n">
        <v>0</v>
      </c>
      <c r="BP323" t="n">
        <v>0</v>
      </c>
      <c r="BQ323" t="n">
        <v>0</v>
      </c>
      <c r="BR323" t="n">
        <v>0</v>
      </c>
      <c r="BS323" t="n">
        <v>0</v>
      </c>
      <c r="BT323" t="n">
        <v>0</v>
      </c>
      <c r="BU323" t="n">
        <v>0</v>
      </c>
      <c r="BV323" t="n">
        <v>0</v>
      </c>
      <c r="BW323" t="n">
        <v>0</v>
      </c>
      <c r="CV323" t="n">
        <v>0</v>
      </c>
      <c r="CW323" t="n">
        <v>0</v>
      </c>
      <c r="CX323">
        <f>ROUND(Y323*Source!I611,7)</f>
        <v/>
      </c>
      <c r="CY323">
        <f>AA323</f>
        <v/>
      </c>
      <c r="CZ323">
        <f>AE323</f>
        <v/>
      </c>
      <c r="DA323">
        <f>AI323</f>
        <v/>
      </c>
      <c r="DB323">
        <f>ROUND(ROUND(AT323*CZ323,2),2)</f>
        <v/>
      </c>
      <c r="DC323">
        <f>ROUND(ROUND(AT323*AG323,2),2)</f>
        <v/>
      </c>
      <c r="DD323" t="inlineStr"/>
      <c r="DE323" t="inlineStr"/>
      <c r="DF323">
        <f>ROUND(ROUND(AE323*AI323,0)*CX323,0)</f>
        <v/>
      </c>
      <c r="DG323">
        <f>ROUND(ROUND(AF323,0)*CX323,0)</f>
        <v/>
      </c>
      <c r="DH323">
        <f>ROUND(ROUND(AG323,0)*CX323,0)</f>
        <v/>
      </c>
      <c r="DI323">
        <f>ROUND(ROUND(AH323,0)*CX323,0)</f>
        <v/>
      </c>
      <c r="DJ323">
        <f>DF323</f>
        <v/>
      </c>
      <c r="DK323" t="n">
        <v>0</v>
      </c>
      <c r="DL323" t="inlineStr"/>
      <c r="DM323" t="n">
        <v>0</v>
      </c>
      <c r="DN323" t="inlineStr"/>
      <c r="DO323" t="n">
        <v>0</v>
      </c>
    </row>
    <row r="324">
      <c r="A324">
        <f>ROW(Source!A611)</f>
        <v/>
      </c>
      <c r="B324" t="n">
        <v>78869116</v>
      </c>
      <c r="C324" t="n">
        <v>78870919</v>
      </c>
      <c r="D324" t="n">
        <v>29160297</v>
      </c>
      <c r="E324" t="n">
        <v>1</v>
      </c>
      <c r="F324" t="n">
        <v>1</v>
      </c>
      <c r="G324" t="n">
        <v>1</v>
      </c>
      <c r="H324" t="n">
        <v>3</v>
      </c>
      <c r="I324" t="inlineStr">
        <is>
          <t>507-3174</t>
        </is>
      </c>
      <c r="J324" t="inlineStr">
        <is>
          <t>ТССЦ Московской обл., 507-3174, приказ Минстроя России №675/пр от 28.02.2017 № 258/пр</t>
        </is>
      </c>
      <c r="K324" t="inlineStr">
        <is>
          <t>Угольник 90 град. полипропиленовый диаметром 25 мм</t>
        </is>
      </c>
      <c r="L324" t="n">
        <v>1358</v>
      </c>
      <c r="N324" t="n">
        <v>1010</v>
      </c>
      <c r="O324" t="inlineStr">
        <is>
          <t>10 шт.</t>
        </is>
      </c>
      <c r="P324" t="inlineStr">
        <is>
          <t>10 шт.</t>
        </is>
      </c>
      <c r="Q324" t="n">
        <v>10</v>
      </c>
      <c r="W324" t="n">
        <v>0</v>
      </c>
      <c r="X324" t="n">
        <v>-1443168068</v>
      </c>
      <c r="Y324">
        <f>AT324</f>
        <v/>
      </c>
      <c r="AA324" t="n">
        <v>179.17</v>
      </c>
      <c r="AB324" t="n">
        <v>0</v>
      </c>
      <c r="AC324" t="n">
        <v>0</v>
      </c>
      <c r="AD324" t="n">
        <v>0</v>
      </c>
      <c r="AE324" t="n">
        <v>20.2</v>
      </c>
      <c r="AF324" t="n">
        <v>0</v>
      </c>
      <c r="AG324" t="n">
        <v>0</v>
      </c>
      <c r="AH324" t="n">
        <v>0</v>
      </c>
      <c r="AI324" t="n">
        <v>8.869999999999999</v>
      </c>
      <c r="AJ324" t="n">
        <v>1</v>
      </c>
      <c r="AK324" t="n">
        <v>1</v>
      </c>
      <c r="AL324" t="n">
        <v>1</v>
      </c>
      <c r="AM324" t="n">
        <v>0</v>
      </c>
      <c r="AN324" t="n">
        <v>0</v>
      </c>
      <c r="AO324" t="n">
        <v>0</v>
      </c>
      <c r="AP324" t="n">
        <v>1</v>
      </c>
      <c r="AQ324" t="n">
        <v>0</v>
      </c>
      <c r="AR324" t="n">
        <v>0</v>
      </c>
      <c r="AS324" t="inlineStr"/>
      <c r="AT324" t="n">
        <v>10</v>
      </c>
      <c r="AU324" t="inlineStr"/>
      <c r="AV324" t="n">
        <v>0</v>
      </c>
      <c r="AW324" t="n">
        <v>1</v>
      </c>
      <c r="AX324" t="n">
        <v>-1</v>
      </c>
      <c r="AY324" t="n">
        <v>0</v>
      </c>
      <c r="AZ324" t="n">
        <v>0</v>
      </c>
      <c r="BA324" t="inlineStr"/>
      <c r="BB324" t="n">
        <v>0</v>
      </c>
      <c r="BC324" t="n">
        <v>0</v>
      </c>
      <c r="BD324" t="n">
        <v>0</v>
      </c>
      <c r="BE324" t="n">
        <v>0</v>
      </c>
      <c r="BF324" t="n">
        <v>0</v>
      </c>
      <c r="BG324" t="n">
        <v>0</v>
      </c>
      <c r="BH324" t="n">
        <v>0</v>
      </c>
      <c r="BI324" t="n">
        <v>0</v>
      </c>
      <c r="BJ324" t="n">
        <v>0</v>
      </c>
      <c r="BK324" t="n">
        <v>0</v>
      </c>
      <c r="BL324" t="n">
        <v>0</v>
      </c>
      <c r="BM324" t="n">
        <v>0</v>
      </c>
      <c r="BN324" t="n">
        <v>0</v>
      </c>
      <c r="BO324" t="n">
        <v>0</v>
      </c>
      <c r="BP324" t="n">
        <v>0</v>
      </c>
      <c r="BQ324" t="n">
        <v>0</v>
      </c>
      <c r="BR324" t="n">
        <v>0</v>
      </c>
      <c r="BS324" t="n">
        <v>0</v>
      </c>
      <c r="BT324" t="n">
        <v>0</v>
      </c>
      <c r="BU324" t="n">
        <v>0</v>
      </c>
      <c r="BV324" t="n">
        <v>0</v>
      </c>
      <c r="BW324" t="n">
        <v>0</v>
      </c>
      <c r="CV324" t="n">
        <v>0</v>
      </c>
      <c r="CW324" t="n">
        <v>0</v>
      </c>
      <c r="CX324">
        <f>ROUND(Y324*Source!I611,7)</f>
        <v/>
      </c>
      <c r="CY324">
        <f>AA324</f>
        <v/>
      </c>
      <c r="CZ324">
        <f>AE324</f>
        <v/>
      </c>
      <c r="DA324">
        <f>AI324</f>
        <v/>
      </c>
      <c r="DB324">
        <f>ROUND(ROUND(AT324*CZ324,2),2)</f>
        <v/>
      </c>
      <c r="DC324">
        <f>ROUND(ROUND(AT324*AG324,2),2)</f>
        <v/>
      </c>
      <c r="DD324" t="inlineStr"/>
      <c r="DE324" t="inlineStr"/>
      <c r="DF324">
        <f>ROUND(ROUND(AE324*AI324,0)*CX324,0)</f>
        <v/>
      </c>
      <c r="DG324">
        <f>ROUND(ROUND(AF324,0)*CX324,0)</f>
        <v/>
      </c>
      <c r="DH324">
        <f>ROUND(ROUND(AG324,0)*CX324,0)</f>
        <v/>
      </c>
      <c r="DI324">
        <f>ROUND(ROUND(AH324,0)*CX324,0)</f>
        <v/>
      </c>
      <c r="DJ324">
        <f>DF324</f>
        <v/>
      </c>
      <c r="DK324" t="n">
        <v>0</v>
      </c>
      <c r="DL324" t="inlineStr"/>
      <c r="DM324" t="n">
        <v>0</v>
      </c>
      <c r="DN324" t="inlineStr"/>
      <c r="DO324" t="n">
        <v>0</v>
      </c>
    </row>
    <row r="325">
      <c r="A325">
        <f>ROW(Source!A611)</f>
        <v/>
      </c>
      <c r="B325" t="n">
        <v>78869116</v>
      </c>
      <c r="C325" t="n">
        <v>78870919</v>
      </c>
      <c r="D325" t="n">
        <v>29160297</v>
      </c>
      <c r="E325" t="n">
        <v>1</v>
      </c>
      <c r="F325" t="n">
        <v>1</v>
      </c>
      <c r="G325" t="n">
        <v>1</v>
      </c>
      <c r="H325" t="n">
        <v>3</v>
      </c>
      <c r="I325" t="inlineStr">
        <is>
          <t>507-3174</t>
        </is>
      </c>
      <c r="J325" t="inlineStr">
        <is>
          <t>ТССЦ Московской обл., 507-3174, приказ Минстроя России №675/пр от 28.02.2017 № 258/пр</t>
        </is>
      </c>
      <c r="K325" t="inlineStr">
        <is>
          <t>Угольник 90 град. полипропиленовый диаметром 32 мм</t>
        </is>
      </c>
      <c r="L325" t="n">
        <v>1358</v>
      </c>
      <c r="N325" t="n">
        <v>1010</v>
      </c>
      <c r="O325" t="inlineStr">
        <is>
          <t>10 шт.</t>
        </is>
      </c>
      <c r="P325" t="inlineStr">
        <is>
          <t>10 шт.</t>
        </is>
      </c>
      <c r="Q325" t="n">
        <v>10</v>
      </c>
      <c r="W325" t="n">
        <v>0</v>
      </c>
      <c r="X325" t="n">
        <v>-1602907712</v>
      </c>
      <c r="Y325">
        <f>AT325</f>
        <v/>
      </c>
      <c r="AA325" t="n">
        <v>179.17</v>
      </c>
      <c r="AB325" t="n">
        <v>0</v>
      </c>
      <c r="AC325" t="n">
        <v>0</v>
      </c>
      <c r="AD325" t="n">
        <v>0</v>
      </c>
      <c r="AE325" t="n">
        <v>20.2</v>
      </c>
      <c r="AF325" t="n">
        <v>0</v>
      </c>
      <c r="AG325" t="n">
        <v>0</v>
      </c>
      <c r="AH325" t="n">
        <v>0</v>
      </c>
      <c r="AI325" t="n">
        <v>8.869999999999999</v>
      </c>
      <c r="AJ325" t="n">
        <v>1</v>
      </c>
      <c r="AK325" t="n">
        <v>1</v>
      </c>
      <c r="AL325" t="n">
        <v>1</v>
      </c>
      <c r="AM325" t="n">
        <v>0</v>
      </c>
      <c r="AN325" t="n">
        <v>0</v>
      </c>
      <c r="AO325" t="n">
        <v>0</v>
      </c>
      <c r="AP325" t="n">
        <v>1</v>
      </c>
      <c r="AQ325" t="n">
        <v>0</v>
      </c>
      <c r="AR325" t="n">
        <v>0</v>
      </c>
      <c r="AS325" t="inlineStr"/>
      <c r="AT325" t="n">
        <v>10</v>
      </c>
      <c r="AU325" t="inlineStr"/>
      <c r="AV325" t="n">
        <v>0</v>
      </c>
      <c r="AW325" t="n">
        <v>1</v>
      </c>
      <c r="AX325" t="n">
        <v>-1</v>
      </c>
      <c r="AY325" t="n">
        <v>0</v>
      </c>
      <c r="AZ325" t="n">
        <v>0</v>
      </c>
      <c r="BA325" t="inlineStr"/>
      <c r="BB325" t="n">
        <v>0</v>
      </c>
      <c r="BC325" t="n">
        <v>0</v>
      </c>
      <c r="BD325" t="n">
        <v>0</v>
      </c>
      <c r="BE325" t="n">
        <v>0</v>
      </c>
      <c r="BF325" t="n">
        <v>0</v>
      </c>
      <c r="BG325" t="n">
        <v>0</v>
      </c>
      <c r="BH325" t="n">
        <v>0</v>
      </c>
      <c r="BI325" t="n">
        <v>0</v>
      </c>
      <c r="BJ325" t="n">
        <v>0</v>
      </c>
      <c r="BK325" t="n">
        <v>0</v>
      </c>
      <c r="BL325" t="n">
        <v>0</v>
      </c>
      <c r="BM325" t="n">
        <v>0</v>
      </c>
      <c r="BN325" t="n">
        <v>0</v>
      </c>
      <c r="BO325" t="n">
        <v>0</v>
      </c>
      <c r="BP325" t="n">
        <v>0</v>
      </c>
      <c r="BQ325" t="n">
        <v>0</v>
      </c>
      <c r="BR325" t="n">
        <v>0</v>
      </c>
      <c r="BS325" t="n">
        <v>0</v>
      </c>
      <c r="BT325" t="n">
        <v>0</v>
      </c>
      <c r="BU325" t="n">
        <v>0</v>
      </c>
      <c r="BV325" t="n">
        <v>0</v>
      </c>
      <c r="BW325" t="n">
        <v>0</v>
      </c>
      <c r="CV325" t="n">
        <v>0</v>
      </c>
      <c r="CW325" t="n">
        <v>0</v>
      </c>
      <c r="CX325">
        <f>ROUND(Y325*Source!I611,7)</f>
        <v/>
      </c>
      <c r="CY325">
        <f>AA325</f>
        <v/>
      </c>
      <c r="CZ325">
        <f>AE325</f>
        <v/>
      </c>
      <c r="DA325">
        <f>AI325</f>
        <v/>
      </c>
      <c r="DB325">
        <f>ROUND(ROUND(AT325*CZ325,2),2)</f>
        <v/>
      </c>
      <c r="DC325">
        <f>ROUND(ROUND(AT325*AG325,2),2)</f>
        <v/>
      </c>
      <c r="DD325" t="inlineStr"/>
      <c r="DE325" t="inlineStr"/>
      <c r="DF325">
        <f>ROUND(ROUND(AE325*AI325,0)*CX325,0)</f>
        <v/>
      </c>
      <c r="DG325">
        <f>ROUND(ROUND(AF325,0)*CX325,0)</f>
        <v/>
      </c>
      <c r="DH325">
        <f>ROUND(ROUND(AG325,0)*CX325,0)</f>
        <v/>
      </c>
      <c r="DI325">
        <f>ROUND(ROUND(AH325,0)*CX325,0)</f>
        <v/>
      </c>
      <c r="DJ325">
        <f>DF325</f>
        <v/>
      </c>
      <c r="DK325" t="n">
        <v>0</v>
      </c>
      <c r="DL325" t="inlineStr"/>
      <c r="DM325" t="n">
        <v>0</v>
      </c>
      <c r="DN325" t="inlineStr"/>
      <c r="DO325" t="n">
        <v>0</v>
      </c>
    </row>
    <row r="326">
      <c r="A326">
        <f>ROW(Source!A611)</f>
        <v/>
      </c>
      <c r="B326" t="n">
        <v>78869116</v>
      </c>
      <c r="C326" t="n">
        <v>78870919</v>
      </c>
      <c r="D326" t="n">
        <v>38120439</v>
      </c>
      <c r="E326" t="n">
        <v>1</v>
      </c>
      <c r="F326" t="n">
        <v>1</v>
      </c>
      <c r="G326" t="n">
        <v>1</v>
      </c>
      <c r="H326" t="n">
        <v>3</v>
      </c>
      <c r="I326" t="inlineStr">
        <is>
          <t>507-4994</t>
        </is>
      </c>
      <c r="J326" t="inlineStr">
        <is>
          <t>ТССЦ Московской обл., 507-4994, приказ Минстроя России №675/пр от 28.02.2017 № 258/пр</t>
        </is>
      </c>
      <c r="K326" t="inlineStr">
        <is>
          <t>Муфты стальные прямые диаметром 50 мм</t>
        </is>
      </c>
      <c r="L326" t="n">
        <v>1358</v>
      </c>
      <c r="N326" t="n">
        <v>1010</v>
      </c>
      <c r="O326" t="inlineStr">
        <is>
          <t>10 шт.</t>
        </is>
      </c>
      <c r="P326" t="inlineStr">
        <is>
          <t>10 шт.</t>
        </is>
      </c>
      <c r="Q326" t="n">
        <v>10</v>
      </c>
      <c r="W326" t="n">
        <v>0</v>
      </c>
      <c r="X326" t="n">
        <v>-506320507</v>
      </c>
      <c r="Y326">
        <f>AT326</f>
        <v/>
      </c>
      <c r="AA326" t="n">
        <v>1344.1</v>
      </c>
      <c r="AB326" t="n">
        <v>0</v>
      </c>
      <c r="AC326" t="n">
        <v>0</v>
      </c>
      <c r="AD326" t="n">
        <v>0</v>
      </c>
      <c r="AE326" t="n">
        <v>205.52</v>
      </c>
      <c r="AF326" t="n">
        <v>0</v>
      </c>
      <c r="AG326" t="n">
        <v>0</v>
      </c>
      <c r="AH326" t="n">
        <v>0</v>
      </c>
      <c r="AI326" t="n">
        <v>6.54</v>
      </c>
      <c r="AJ326" t="n">
        <v>1</v>
      </c>
      <c r="AK326" t="n">
        <v>1</v>
      </c>
      <c r="AL326" t="n">
        <v>1</v>
      </c>
      <c r="AM326" t="n">
        <v>0</v>
      </c>
      <c r="AN326" t="n">
        <v>0</v>
      </c>
      <c r="AO326" t="n">
        <v>0</v>
      </c>
      <c r="AP326" t="n">
        <v>0</v>
      </c>
      <c r="AQ326" t="n">
        <v>0</v>
      </c>
      <c r="AR326" t="n">
        <v>0</v>
      </c>
      <c r="AS326" t="inlineStr"/>
      <c r="AT326" t="n">
        <v>10</v>
      </c>
      <c r="AU326" t="inlineStr"/>
      <c r="AV326" t="n">
        <v>0</v>
      </c>
      <c r="AW326" t="n">
        <v>1</v>
      </c>
      <c r="AX326" t="n">
        <v>-1</v>
      </c>
      <c r="AY326" t="n">
        <v>0</v>
      </c>
      <c r="AZ326" t="n">
        <v>0</v>
      </c>
      <c r="BA326" t="inlineStr"/>
      <c r="BB326" t="n">
        <v>0</v>
      </c>
      <c r="BC326" t="n">
        <v>0</v>
      </c>
      <c r="BD326" t="n">
        <v>0</v>
      </c>
      <c r="BE326" t="n">
        <v>0</v>
      </c>
      <c r="BF326" t="n">
        <v>0</v>
      </c>
      <c r="BG326" t="n">
        <v>0</v>
      </c>
      <c r="BH326" t="n">
        <v>0</v>
      </c>
      <c r="BI326" t="n">
        <v>0</v>
      </c>
      <c r="BJ326" t="n">
        <v>0</v>
      </c>
      <c r="BK326" t="n">
        <v>0</v>
      </c>
      <c r="BL326" t="n">
        <v>0</v>
      </c>
      <c r="BM326" t="n">
        <v>0</v>
      </c>
      <c r="BN326" t="n">
        <v>0</v>
      </c>
      <c r="BO326" t="n">
        <v>0</v>
      </c>
      <c r="BP326" t="n">
        <v>0</v>
      </c>
      <c r="BQ326" t="n">
        <v>0</v>
      </c>
      <c r="BR326" t="n">
        <v>0</v>
      </c>
      <c r="BS326" t="n">
        <v>0</v>
      </c>
      <c r="BT326" t="n">
        <v>0</v>
      </c>
      <c r="BU326" t="n">
        <v>0</v>
      </c>
      <c r="BV326" t="n">
        <v>0</v>
      </c>
      <c r="BW326" t="n">
        <v>0</v>
      </c>
      <c r="CV326" t="n">
        <v>0</v>
      </c>
      <c r="CW326" t="n">
        <v>0</v>
      </c>
      <c r="CX326">
        <f>ROUND(Y326*Source!I611,7)</f>
        <v/>
      </c>
      <c r="CY326">
        <f>AA326</f>
        <v/>
      </c>
      <c r="CZ326">
        <f>AE326</f>
        <v/>
      </c>
      <c r="DA326">
        <f>AI326</f>
        <v/>
      </c>
      <c r="DB326">
        <f>ROUND(ROUND(AT326*CZ326,2),2)</f>
        <v/>
      </c>
      <c r="DC326">
        <f>ROUND(ROUND(AT326*AG326,2),2)</f>
        <v/>
      </c>
      <c r="DD326" t="inlineStr"/>
      <c r="DE326" t="inlineStr"/>
      <c r="DF326">
        <f>ROUND(ROUND(AE326*AI326,0)*CX326,0)</f>
        <v/>
      </c>
      <c r="DG326">
        <f>ROUND(ROUND(AF326,0)*CX326,0)</f>
        <v/>
      </c>
      <c r="DH326">
        <f>ROUND(ROUND(AG326,0)*CX326,0)</f>
        <v/>
      </c>
      <c r="DI326">
        <f>ROUND(ROUND(AH326,0)*CX326,0)</f>
        <v/>
      </c>
      <c r="DJ326">
        <f>DF326</f>
        <v/>
      </c>
      <c r="DK326" t="n">
        <v>0</v>
      </c>
      <c r="DL326" t="inlineStr"/>
      <c r="DM326" t="n">
        <v>0</v>
      </c>
      <c r="DN326" t="inlineStr"/>
      <c r="DO326" t="n">
        <v>0</v>
      </c>
    </row>
    <row r="327">
      <c r="A327">
        <f>ROW(Source!A611)</f>
        <v/>
      </c>
      <c r="B327" t="n">
        <v>78869116</v>
      </c>
      <c r="C327" t="n">
        <v>78870919</v>
      </c>
      <c r="D327" t="n">
        <v>29159184</v>
      </c>
      <c r="E327" t="n">
        <v>1</v>
      </c>
      <c r="F327" t="n">
        <v>1</v>
      </c>
      <c r="G327" t="n">
        <v>1</v>
      </c>
      <c r="H327" t="n">
        <v>3</v>
      </c>
      <c r="I327" t="inlineStr">
        <is>
          <t>507-5024</t>
        </is>
      </c>
      <c r="J327" t="inlineStr">
        <is>
          <t>ТССЦ Московской обл., 507-5024, приказ Минстроя России №675/пр от 28.02.2017 № 258/пр</t>
        </is>
      </c>
      <c r="K327" t="inlineStr">
        <is>
          <t>Муфта полипропиленовая комбинированная, с внутренней резьбой диаметром 32х1"</t>
        </is>
      </c>
      <c r="L327" t="n">
        <v>1358</v>
      </c>
      <c r="N327" t="n">
        <v>1010</v>
      </c>
      <c r="O327" t="inlineStr">
        <is>
          <t>10 шт.</t>
        </is>
      </c>
      <c r="P327" t="inlineStr">
        <is>
          <t>10 шт.</t>
        </is>
      </c>
      <c r="Q327" t="n">
        <v>10</v>
      </c>
      <c r="W327" t="n">
        <v>0</v>
      </c>
      <c r="X327" t="n">
        <v>-317381250</v>
      </c>
      <c r="Y327">
        <f>AT327</f>
        <v/>
      </c>
      <c r="AA327" t="n">
        <v>880.5</v>
      </c>
      <c r="AB327" t="n">
        <v>0</v>
      </c>
      <c r="AC327" t="n">
        <v>0</v>
      </c>
      <c r="AD327" t="n">
        <v>0</v>
      </c>
      <c r="AE327" t="n">
        <v>178.6</v>
      </c>
      <c r="AF327" t="n">
        <v>0</v>
      </c>
      <c r="AG327" t="n">
        <v>0</v>
      </c>
      <c r="AH327" t="n">
        <v>0</v>
      </c>
      <c r="AI327" t="n">
        <v>4.93</v>
      </c>
      <c r="AJ327" t="n">
        <v>1</v>
      </c>
      <c r="AK327" t="n">
        <v>1</v>
      </c>
      <c r="AL327" t="n">
        <v>1</v>
      </c>
      <c r="AM327" t="n">
        <v>0</v>
      </c>
      <c r="AN327" t="n">
        <v>0</v>
      </c>
      <c r="AO327" t="n">
        <v>0</v>
      </c>
      <c r="AP327" t="n">
        <v>1</v>
      </c>
      <c r="AQ327" t="n">
        <v>0</v>
      </c>
      <c r="AR327" t="n">
        <v>0</v>
      </c>
      <c r="AS327" t="inlineStr"/>
      <c r="AT327" t="n">
        <v>20</v>
      </c>
      <c r="AU327" t="inlineStr"/>
      <c r="AV327" t="n">
        <v>0</v>
      </c>
      <c r="AW327" t="n">
        <v>1</v>
      </c>
      <c r="AX327" t="n">
        <v>-1</v>
      </c>
      <c r="AY327" t="n">
        <v>0</v>
      </c>
      <c r="AZ327" t="n">
        <v>0</v>
      </c>
      <c r="BA327" t="inlineStr"/>
      <c r="BB327" t="n">
        <v>0</v>
      </c>
      <c r="BC327" t="n">
        <v>0</v>
      </c>
      <c r="BD327" t="n">
        <v>0</v>
      </c>
      <c r="BE327" t="n">
        <v>0</v>
      </c>
      <c r="BF327" t="n">
        <v>0</v>
      </c>
      <c r="BG327" t="n">
        <v>0</v>
      </c>
      <c r="BH327" t="n">
        <v>0</v>
      </c>
      <c r="BI327" t="n">
        <v>0</v>
      </c>
      <c r="BJ327" t="n">
        <v>0</v>
      </c>
      <c r="BK327" t="n">
        <v>0</v>
      </c>
      <c r="BL327" t="n">
        <v>0</v>
      </c>
      <c r="BM327" t="n">
        <v>0</v>
      </c>
      <c r="BN327" t="n">
        <v>0</v>
      </c>
      <c r="BO327" t="n">
        <v>0</v>
      </c>
      <c r="BP327" t="n">
        <v>0</v>
      </c>
      <c r="BQ327" t="n">
        <v>0</v>
      </c>
      <c r="BR327" t="n">
        <v>0</v>
      </c>
      <c r="BS327" t="n">
        <v>0</v>
      </c>
      <c r="BT327" t="n">
        <v>0</v>
      </c>
      <c r="BU327" t="n">
        <v>0</v>
      </c>
      <c r="BV327" t="n">
        <v>0</v>
      </c>
      <c r="BW327" t="n">
        <v>0</v>
      </c>
      <c r="CV327" t="n">
        <v>0</v>
      </c>
      <c r="CW327" t="n">
        <v>0</v>
      </c>
      <c r="CX327">
        <f>ROUND(Y327*Source!I611,7)</f>
        <v/>
      </c>
      <c r="CY327">
        <f>AA327</f>
        <v/>
      </c>
      <c r="CZ327">
        <f>AE327</f>
        <v/>
      </c>
      <c r="DA327">
        <f>AI327</f>
        <v/>
      </c>
      <c r="DB327">
        <f>ROUND(ROUND(AT327*CZ327,2),2)</f>
        <v/>
      </c>
      <c r="DC327">
        <f>ROUND(ROUND(AT327*AG327,2),2)</f>
        <v/>
      </c>
      <c r="DD327" t="inlineStr"/>
      <c r="DE327" t="inlineStr"/>
      <c r="DF327">
        <f>ROUND(ROUND(AE327*AI327,0)*CX327,0)</f>
        <v/>
      </c>
      <c r="DG327">
        <f>ROUND(ROUND(AF327,0)*CX327,0)</f>
        <v/>
      </c>
      <c r="DH327">
        <f>ROUND(ROUND(AG327,0)*CX327,0)</f>
        <v/>
      </c>
      <c r="DI327">
        <f>ROUND(ROUND(AH327,0)*CX327,0)</f>
        <v/>
      </c>
      <c r="DJ327">
        <f>DF327</f>
        <v/>
      </c>
      <c r="DK327" t="n">
        <v>0</v>
      </c>
      <c r="DL327" t="inlineStr"/>
      <c r="DM327" t="n">
        <v>0</v>
      </c>
      <c r="DN327" t="inlineStr"/>
      <c r="DO327" t="n">
        <v>0</v>
      </c>
    </row>
    <row r="328">
      <c r="A328">
        <f>ROW(Source!A611)</f>
        <v/>
      </c>
      <c r="B328" t="n">
        <v>78869116</v>
      </c>
      <c r="C328" t="n">
        <v>78870919</v>
      </c>
      <c r="D328" t="n">
        <v>29159188</v>
      </c>
      <c r="E328" t="n">
        <v>1</v>
      </c>
      <c r="F328" t="n">
        <v>1</v>
      </c>
      <c r="G328" t="n">
        <v>1</v>
      </c>
      <c r="H328" t="n">
        <v>3</v>
      </c>
      <c r="I328" t="inlineStr">
        <is>
          <t>507-5028</t>
        </is>
      </c>
      <c r="J328" t="inlineStr">
        <is>
          <t>ТССЦ Московской обл., 507-5028, приказ Минстроя России №675/пр от 28.02.2017 № 258/пр</t>
        </is>
      </c>
      <c r="K328" t="inlineStr">
        <is>
          <t>Муфта полипропиленовая комбинированная, с наружной резьбой диаметром 20х1/2"</t>
        </is>
      </c>
      <c r="L328" t="n">
        <v>1358</v>
      </c>
      <c r="N328" t="n">
        <v>1010</v>
      </c>
      <c r="O328" t="inlineStr">
        <is>
          <t>10 шт.</t>
        </is>
      </c>
      <c r="P328" t="inlineStr">
        <is>
          <t>10 шт.</t>
        </is>
      </c>
      <c r="Q328" t="n">
        <v>10</v>
      </c>
      <c r="W328" t="n">
        <v>0</v>
      </c>
      <c r="X328" t="n">
        <v>-1911527899</v>
      </c>
      <c r="Y328">
        <f>AT328</f>
        <v/>
      </c>
      <c r="AA328" t="n">
        <v>416.86</v>
      </c>
      <c r="AB328" t="n">
        <v>0</v>
      </c>
      <c r="AC328" t="n">
        <v>0</v>
      </c>
      <c r="AD328" t="n">
        <v>0</v>
      </c>
      <c r="AE328" t="n">
        <v>84.90000000000001</v>
      </c>
      <c r="AF328" t="n">
        <v>0</v>
      </c>
      <c r="AG328" t="n">
        <v>0</v>
      </c>
      <c r="AH328" t="n">
        <v>0</v>
      </c>
      <c r="AI328" t="n">
        <v>4.91</v>
      </c>
      <c r="AJ328" t="n">
        <v>1</v>
      </c>
      <c r="AK328" t="n">
        <v>1</v>
      </c>
      <c r="AL328" t="n">
        <v>1</v>
      </c>
      <c r="AM328" t="n">
        <v>0</v>
      </c>
      <c r="AN328" t="n">
        <v>0</v>
      </c>
      <c r="AO328" t="n">
        <v>0</v>
      </c>
      <c r="AP328" t="n">
        <v>1</v>
      </c>
      <c r="AQ328" t="n">
        <v>0</v>
      </c>
      <c r="AR328" t="n">
        <v>0</v>
      </c>
      <c r="AS328" t="inlineStr"/>
      <c r="AT328" t="n">
        <v>20</v>
      </c>
      <c r="AU328" t="inlineStr"/>
      <c r="AV328" t="n">
        <v>0</v>
      </c>
      <c r="AW328" t="n">
        <v>1</v>
      </c>
      <c r="AX328" t="n">
        <v>-1</v>
      </c>
      <c r="AY328" t="n">
        <v>0</v>
      </c>
      <c r="AZ328" t="n">
        <v>0</v>
      </c>
      <c r="BA328" t="inlineStr"/>
      <c r="BB328" t="n">
        <v>0</v>
      </c>
      <c r="BC328" t="n">
        <v>0</v>
      </c>
      <c r="BD328" t="n">
        <v>0</v>
      </c>
      <c r="BE328" t="n">
        <v>0</v>
      </c>
      <c r="BF328" t="n">
        <v>0</v>
      </c>
      <c r="BG328" t="n">
        <v>0</v>
      </c>
      <c r="BH328" t="n">
        <v>0</v>
      </c>
      <c r="BI328" t="n">
        <v>0</v>
      </c>
      <c r="BJ328" t="n">
        <v>0</v>
      </c>
      <c r="BK328" t="n">
        <v>0</v>
      </c>
      <c r="BL328" t="n">
        <v>0</v>
      </c>
      <c r="BM328" t="n">
        <v>0</v>
      </c>
      <c r="BN328" t="n">
        <v>0</v>
      </c>
      <c r="BO328" t="n">
        <v>0</v>
      </c>
      <c r="BP328" t="n">
        <v>0</v>
      </c>
      <c r="BQ328" t="n">
        <v>0</v>
      </c>
      <c r="BR328" t="n">
        <v>0</v>
      </c>
      <c r="BS328" t="n">
        <v>0</v>
      </c>
      <c r="BT328" t="n">
        <v>0</v>
      </c>
      <c r="BU328" t="n">
        <v>0</v>
      </c>
      <c r="BV328" t="n">
        <v>0</v>
      </c>
      <c r="BW328" t="n">
        <v>0</v>
      </c>
      <c r="CV328" t="n">
        <v>0</v>
      </c>
      <c r="CW328" t="n">
        <v>0</v>
      </c>
      <c r="CX328">
        <f>ROUND(Y328*Source!I611,7)</f>
        <v/>
      </c>
      <c r="CY328">
        <f>AA328</f>
        <v/>
      </c>
      <c r="CZ328">
        <f>AE328</f>
        <v/>
      </c>
      <c r="DA328">
        <f>AI328</f>
        <v/>
      </c>
      <c r="DB328">
        <f>ROUND(ROUND(AT328*CZ328,2),2)</f>
        <v/>
      </c>
      <c r="DC328">
        <f>ROUND(ROUND(AT328*AG328,2),2)</f>
        <v/>
      </c>
      <c r="DD328" t="inlineStr"/>
      <c r="DE328" t="inlineStr"/>
      <c r="DF328">
        <f>ROUND(ROUND(AE328*AI328,0)*CX328,0)</f>
        <v/>
      </c>
      <c r="DG328">
        <f>ROUND(ROUND(AF328,0)*CX328,0)</f>
        <v/>
      </c>
      <c r="DH328">
        <f>ROUND(ROUND(AG328,0)*CX328,0)</f>
        <v/>
      </c>
      <c r="DI328">
        <f>ROUND(ROUND(AH328,0)*CX328,0)</f>
        <v/>
      </c>
      <c r="DJ328">
        <f>DF328</f>
        <v/>
      </c>
      <c r="DK328" t="n">
        <v>0</v>
      </c>
      <c r="DL328" t="inlineStr"/>
      <c r="DM328" t="n">
        <v>0</v>
      </c>
      <c r="DN328" t="inlineStr"/>
      <c r="DO328" t="n">
        <v>0</v>
      </c>
    </row>
    <row r="329">
      <c r="A329">
        <f>ROW(Source!A611)</f>
        <v/>
      </c>
      <c r="B329" t="n">
        <v>78869116</v>
      </c>
      <c r="C329" t="n">
        <v>78870919</v>
      </c>
      <c r="D329" t="n">
        <v>29159189</v>
      </c>
      <c r="E329" t="n">
        <v>1</v>
      </c>
      <c r="F329" t="n">
        <v>1</v>
      </c>
      <c r="G329" t="n">
        <v>1</v>
      </c>
      <c r="H329" t="n">
        <v>3</v>
      </c>
      <c r="I329" t="inlineStr">
        <is>
          <t>507-5029</t>
        </is>
      </c>
      <c r="J329" t="inlineStr">
        <is>
          <t>ТССЦ Московской обл., 507-5029, приказ Минстроя России №675/пр от 28.02.2017 № 258/пр</t>
        </is>
      </c>
      <c r="K329" t="inlineStr">
        <is>
          <t>Муфта полипропиленовая комбинированная, с наружной резьбой диаметром 20х3/4"</t>
        </is>
      </c>
      <c r="L329" t="n">
        <v>1358</v>
      </c>
      <c r="N329" t="n">
        <v>1010</v>
      </c>
      <c r="O329" t="inlineStr">
        <is>
          <t>10 шт.</t>
        </is>
      </c>
      <c r="P329" t="inlineStr">
        <is>
          <t>10 шт.</t>
        </is>
      </c>
      <c r="Q329" t="n">
        <v>10</v>
      </c>
      <c r="W329" t="n">
        <v>0</v>
      </c>
      <c r="X329" t="n">
        <v>-197347034</v>
      </c>
      <c r="Y329">
        <f>AT329</f>
        <v/>
      </c>
      <c r="AA329" t="n">
        <v>644.26</v>
      </c>
      <c r="AB329" t="n">
        <v>0</v>
      </c>
      <c r="AC329" t="n">
        <v>0</v>
      </c>
      <c r="AD329" t="n">
        <v>0</v>
      </c>
      <c r="AE329" t="n">
        <v>134.5</v>
      </c>
      <c r="AF329" t="n">
        <v>0</v>
      </c>
      <c r="AG329" t="n">
        <v>0</v>
      </c>
      <c r="AH329" t="n">
        <v>0</v>
      </c>
      <c r="AI329" t="n">
        <v>4.79</v>
      </c>
      <c r="AJ329" t="n">
        <v>1</v>
      </c>
      <c r="AK329" t="n">
        <v>1</v>
      </c>
      <c r="AL329" t="n">
        <v>1</v>
      </c>
      <c r="AM329" t="n">
        <v>0</v>
      </c>
      <c r="AN329" t="n">
        <v>0</v>
      </c>
      <c r="AO329" t="n">
        <v>0</v>
      </c>
      <c r="AP329" t="n">
        <v>1</v>
      </c>
      <c r="AQ329" t="n">
        <v>0</v>
      </c>
      <c r="AR329" t="n">
        <v>0</v>
      </c>
      <c r="AS329" t="inlineStr"/>
      <c r="AT329" t="n">
        <v>20</v>
      </c>
      <c r="AU329" t="inlineStr"/>
      <c r="AV329" t="n">
        <v>0</v>
      </c>
      <c r="AW329" t="n">
        <v>1</v>
      </c>
      <c r="AX329" t="n">
        <v>-1</v>
      </c>
      <c r="AY329" t="n">
        <v>0</v>
      </c>
      <c r="AZ329" t="n">
        <v>0</v>
      </c>
      <c r="BA329" t="inlineStr"/>
      <c r="BB329" t="n">
        <v>0</v>
      </c>
      <c r="BC329" t="n">
        <v>0</v>
      </c>
      <c r="BD329" t="n">
        <v>0</v>
      </c>
      <c r="BE329" t="n">
        <v>0</v>
      </c>
      <c r="BF329" t="n">
        <v>0</v>
      </c>
      <c r="BG329" t="n">
        <v>0</v>
      </c>
      <c r="BH329" t="n">
        <v>0</v>
      </c>
      <c r="BI329" t="n">
        <v>0</v>
      </c>
      <c r="BJ329" t="n">
        <v>0</v>
      </c>
      <c r="BK329" t="n">
        <v>0</v>
      </c>
      <c r="BL329" t="n">
        <v>0</v>
      </c>
      <c r="BM329" t="n">
        <v>0</v>
      </c>
      <c r="BN329" t="n">
        <v>0</v>
      </c>
      <c r="BO329" t="n">
        <v>0</v>
      </c>
      <c r="BP329" t="n">
        <v>0</v>
      </c>
      <c r="BQ329" t="n">
        <v>0</v>
      </c>
      <c r="BR329" t="n">
        <v>0</v>
      </c>
      <c r="BS329" t="n">
        <v>0</v>
      </c>
      <c r="BT329" t="n">
        <v>0</v>
      </c>
      <c r="BU329" t="n">
        <v>0</v>
      </c>
      <c r="BV329" t="n">
        <v>0</v>
      </c>
      <c r="BW329" t="n">
        <v>0</v>
      </c>
      <c r="CV329" t="n">
        <v>0</v>
      </c>
      <c r="CW329" t="n">
        <v>0</v>
      </c>
      <c r="CX329">
        <f>ROUND(Y329*Source!I611,7)</f>
        <v/>
      </c>
      <c r="CY329">
        <f>AA329</f>
        <v/>
      </c>
      <c r="CZ329">
        <f>AE329</f>
        <v/>
      </c>
      <c r="DA329">
        <f>AI329</f>
        <v/>
      </c>
      <c r="DB329">
        <f>ROUND(ROUND(AT329*CZ329,2),2)</f>
        <v/>
      </c>
      <c r="DC329">
        <f>ROUND(ROUND(AT329*AG329,2),2)</f>
        <v/>
      </c>
      <c r="DD329" t="inlineStr"/>
      <c r="DE329" t="inlineStr"/>
      <c r="DF329">
        <f>ROUND(ROUND(AE329*AI329,0)*CX329,0)</f>
        <v/>
      </c>
      <c r="DG329">
        <f>ROUND(ROUND(AF329,0)*CX329,0)</f>
        <v/>
      </c>
      <c r="DH329">
        <f>ROUND(ROUND(AG329,0)*CX329,0)</f>
        <v/>
      </c>
      <c r="DI329">
        <f>ROUND(ROUND(AH329,0)*CX329,0)</f>
        <v/>
      </c>
      <c r="DJ329">
        <f>DF329</f>
        <v/>
      </c>
      <c r="DK329" t="n">
        <v>0</v>
      </c>
      <c r="DL329" t="inlineStr"/>
      <c r="DM329" t="n">
        <v>0</v>
      </c>
      <c r="DN329" t="inlineStr"/>
      <c r="DO329" t="n">
        <v>0</v>
      </c>
    </row>
    <row r="330">
      <c r="A330">
        <f>ROW(Source!A658)</f>
        <v/>
      </c>
      <c r="B330" t="n">
        <v>78869116</v>
      </c>
      <c r="C330" t="n">
        <v>78871019</v>
      </c>
      <c r="D330" t="n">
        <v>18408291</v>
      </c>
      <c r="E330" t="n">
        <v>1</v>
      </c>
      <c r="F330" t="n">
        <v>1</v>
      </c>
      <c r="G330" t="n">
        <v>1</v>
      </c>
      <c r="H330" t="n">
        <v>1</v>
      </c>
      <c r="I330" t="inlineStr">
        <is>
          <t>1-1025-90</t>
        </is>
      </c>
      <c r="J330" t="inlineStr"/>
      <c r="K330" t="inlineStr">
        <is>
          <t>Рабочий строитель среднего разряда 2,5</t>
        </is>
      </c>
      <c r="L330" t="n">
        <v>1369</v>
      </c>
      <c r="N330" t="n">
        <v>1013</v>
      </c>
      <c r="O330" t="inlineStr">
        <is>
          <t>чел.-ч</t>
        </is>
      </c>
      <c r="P330" t="inlineStr">
        <is>
          <t>чел.-ч</t>
        </is>
      </c>
      <c r="Q330" t="n">
        <v>1</v>
      </c>
      <c r="W330" t="n">
        <v>0</v>
      </c>
      <c r="X330" t="n">
        <v>1933892413</v>
      </c>
      <c r="Y330">
        <f>AT330</f>
        <v/>
      </c>
      <c r="AA330" t="n">
        <v>0</v>
      </c>
      <c r="AB330" t="n">
        <v>0</v>
      </c>
      <c r="AC330" t="n">
        <v>0</v>
      </c>
      <c r="AD330" t="n">
        <v>8.17</v>
      </c>
      <c r="AE330" t="n">
        <v>0</v>
      </c>
      <c r="AF330" t="n">
        <v>0</v>
      </c>
      <c r="AG330" t="n">
        <v>0</v>
      </c>
      <c r="AH330" t="n">
        <v>8.17</v>
      </c>
      <c r="AI330" t="n">
        <v>1</v>
      </c>
      <c r="AJ330" t="n">
        <v>1</v>
      </c>
      <c r="AK330" t="n">
        <v>1</v>
      </c>
      <c r="AL330" t="n">
        <v>1</v>
      </c>
      <c r="AM330" t="n">
        <v>-2</v>
      </c>
      <c r="AN330" t="n">
        <v>0</v>
      </c>
      <c r="AO330" t="n">
        <v>1</v>
      </c>
      <c r="AP330" t="n">
        <v>1</v>
      </c>
      <c r="AQ330" t="n">
        <v>0</v>
      </c>
      <c r="AR330" t="n">
        <v>0</v>
      </c>
      <c r="AS330" t="inlineStr"/>
      <c r="AT330" t="n">
        <v>32.2</v>
      </c>
      <c r="AU330" t="inlineStr"/>
      <c r="AV330" t="n">
        <v>1</v>
      </c>
      <c r="AW330" t="n">
        <v>2</v>
      </c>
      <c r="AX330" t="n">
        <v>78871025</v>
      </c>
      <c r="AY330" t="n">
        <v>1</v>
      </c>
      <c r="AZ330" t="n">
        <v>0</v>
      </c>
      <c r="BA330" t="n">
        <v>299</v>
      </c>
      <c r="BB330" t="n">
        <v>0</v>
      </c>
      <c r="BC330" t="n">
        <v>0</v>
      </c>
      <c r="BD330" t="n">
        <v>0</v>
      </c>
      <c r="BE330" t="n">
        <v>0</v>
      </c>
      <c r="BF330" t="n">
        <v>0</v>
      </c>
      <c r="BG330" t="n">
        <v>0</v>
      </c>
      <c r="BH330" t="n">
        <v>0</v>
      </c>
      <c r="BI330" t="n">
        <v>0</v>
      </c>
      <c r="BJ330" t="n">
        <v>0</v>
      </c>
      <c r="BK330" t="n">
        <v>0</v>
      </c>
      <c r="BL330" t="n">
        <v>0</v>
      </c>
      <c r="BM330" t="n">
        <v>0</v>
      </c>
      <c r="BN330" t="n">
        <v>0</v>
      </c>
      <c r="BO330" t="n">
        <v>0</v>
      </c>
      <c r="BP330" t="n">
        <v>0</v>
      </c>
      <c r="BQ330" t="n">
        <v>0</v>
      </c>
      <c r="BR330" t="n">
        <v>0</v>
      </c>
      <c r="BS330" t="n">
        <v>0</v>
      </c>
      <c r="BT330" t="n">
        <v>0</v>
      </c>
      <c r="BU330" t="n">
        <v>0</v>
      </c>
      <c r="BV330" t="n">
        <v>0</v>
      </c>
      <c r="BW330" t="n">
        <v>0</v>
      </c>
      <c r="CU330">
        <f>ROUND(AT330*Source!I658*AH330*AL330,0)</f>
        <v/>
      </c>
      <c r="CV330">
        <f>ROUND(Y330*Source!I658,7)</f>
        <v/>
      </c>
      <c r="CW330" t="n">
        <v>0</v>
      </c>
      <c r="CX330">
        <f>ROUND(Y330*Source!I658,7)</f>
        <v/>
      </c>
      <c r="CY330">
        <f>AD330</f>
        <v/>
      </c>
      <c r="CZ330">
        <f>AH330</f>
        <v/>
      </c>
      <c r="DA330">
        <f>AL330</f>
        <v/>
      </c>
      <c r="DB330">
        <f>ROUND(ROUND(AT330*CZ330,2),2)</f>
        <v/>
      </c>
      <c r="DC330">
        <f>ROUND(ROUND(AT330*AG330,2),2)</f>
        <v/>
      </c>
      <c r="DD330" t="inlineStr"/>
      <c r="DE330" t="inlineStr"/>
      <c r="DF330">
        <f>ROUND(ROUND(AE330,0)*CX330,0)</f>
        <v/>
      </c>
      <c r="DG330">
        <f>ROUND(ROUND(AF330,0)*CX330,0)</f>
        <v/>
      </c>
      <c r="DH330">
        <f>ROUND(ROUND(AG330,0)*CX330,0)</f>
        <v/>
      </c>
      <c r="DI330">
        <f>ROUND(ROUND(AH330,0)*CX330,0)</f>
        <v/>
      </c>
      <c r="DJ330">
        <f>DI330</f>
        <v/>
      </c>
      <c r="DK330" t="n">
        <v>0</v>
      </c>
      <c r="DL330" t="inlineStr"/>
      <c r="DM330" t="n">
        <v>0</v>
      </c>
      <c r="DN330" t="inlineStr"/>
      <c r="DO330" t="n">
        <v>0</v>
      </c>
    </row>
    <row r="331">
      <c r="A331">
        <f>ROW(Source!A658)</f>
        <v/>
      </c>
      <c r="B331" t="n">
        <v>78869116</v>
      </c>
      <c r="C331" t="n">
        <v>78871019</v>
      </c>
      <c r="D331" t="n">
        <v>29174913</v>
      </c>
      <c r="E331" t="n">
        <v>1</v>
      </c>
      <c r="F331" t="n">
        <v>1</v>
      </c>
      <c r="G331" t="n">
        <v>1</v>
      </c>
      <c r="H331" t="n">
        <v>2</v>
      </c>
      <c r="I331" t="inlineStr">
        <is>
          <t>400001</t>
        </is>
      </c>
      <c r="J331" t="inlineStr">
        <is>
          <t>ТСЭМ Московской обл., 400001, приказ Минстроя России №675/пр от 28.02.2017 № 264/пр</t>
        </is>
      </c>
      <c r="K331" t="inlineStr">
        <is>
          <t>Автомобили бортовые, грузоподъемность до 5 т</t>
        </is>
      </c>
      <c r="L331" t="n">
        <v>1368</v>
      </c>
      <c r="N331" t="n">
        <v>1011</v>
      </c>
      <c r="O331" t="inlineStr">
        <is>
          <t>маш.-ч</t>
        </is>
      </c>
      <c r="P331" t="inlineStr">
        <is>
          <t>маш.-ч</t>
        </is>
      </c>
      <c r="Q331" t="n">
        <v>1</v>
      </c>
      <c r="W331" t="n">
        <v>0</v>
      </c>
      <c r="X331" t="n">
        <v>1230759911</v>
      </c>
      <c r="Y331">
        <f>AT331</f>
        <v/>
      </c>
      <c r="AA331" t="n">
        <v>0</v>
      </c>
      <c r="AB331" t="n">
        <v>2177.51</v>
      </c>
      <c r="AC331" t="n">
        <v>606.1</v>
      </c>
      <c r="AD331" t="n">
        <v>0</v>
      </c>
      <c r="AE331" t="n">
        <v>0</v>
      </c>
      <c r="AF331" t="n">
        <v>87.17</v>
      </c>
      <c r="AG331" t="n">
        <v>11.6</v>
      </c>
      <c r="AH331" t="n">
        <v>0</v>
      </c>
      <c r="AI331" t="n">
        <v>1</v>
      </c>
      <c r="AJ331" t="n">
        <v>24.98</v>
      </c>
      <c r="AK331" t="n">
        <v>52.25</v>
      </c>
      <c r="AL331" t="n">
        <v>1</v>
      </c>
      <c r="AM331" t="n">
        <v>2</v>
      </c>
      <c r="AN331" t="n">
        <v>0</v>
      </c>
      <c r="AO331" t="n">
        <v>1</v>
      </c>
      <c r="AP331" t="n">
        <v>1</v>
      </c>
      <c r="AQ331" t="n">
        <v>0</v>
      </c>
      <c r="AR331" t="n">
        <v>0</v>
      </c>
      <c r="AS331" t="inlineStr"/>
      <c r="AT331" t="n">
        <v>0.01</v>
      </c>
      <c r="AU331" t="inlineStr"/>
      <c r="AV331" t="n">
        <v>0</v>
      </c>
      <c r="AW331" t="n">
        <v>2</v>
      </c>
      <c r="AX331" t="n">
        <v>78871026</v>
      </c>
      <c r="AY331" t="n">
        <v>1</v>
      </c>
      <c r="AZ331" t="n">
        <v>0</v>
      </c>
      <c r="BA331" t="n">
        <v>300</v>
      </c>
      <c r="BB331" t="n">
        <v>0</v>
      </c>
      <c r="BC331" t="n">
        <v>0</v>
      </c>
      <c r="BD331" t="n">
        <v>0</v>
      </c>
      <c r="BE331" t="n">
        <v>0</v>
      </c>
      <c r="BF331" t="n">
        <v>0</v>
      </c>
      <c r="BG331" t="n">
        <v>0</v>
      </c>
      <c r="BH331" t="n">
        <v>0</v>
      </c>
      <c r="BI331" t="n">
        <v>0</v>
      </c>
      <c r="BJ331" t="n">
        <v>0</v>
      </c>
      <c r="BK331" t="n">
        <v>0</v>
      </c>
      <c r="BL331" t="n">
        <v>0</v>
      </c>
      <c r="BM331" t="n">
        <v>0</v>
      </c>
      <c r="BN331" t="n">
        <v>0</v>
      </c>
      <c r="BO331" t="n">
        <v>0</v>
      </c>
      <c r="BP331" t="n">
        <v>0</v>
      </c>
      <c r="BQ331" t="n">
        <v>0</v>
      </c>
      <c r="BR331" t="n">
        <v>0</v>
      </c>
      <c r="BS331" t="n">
        <v>0</v>
      </c>
      <c r="BT331" t="n">
        <v>0</v>
      </c>
      <c r="BU331" t="n">
        <v>0</v>
      </c>
      <c r="BV331" t="n">
        <v>0</v>
      </c>
      <c r="BW331" t="n">
        <v>0</v>
      </c>
      <c r="CV331" t="n">
        <v>0</v>
      </c>
      <c r="CW331">
        <f>ROUND(Y331*Source!I658*DO331,7)</f>
        <v/>
      </c>
      <c r="CX331">
        <f>ROUND(Y331*Source!I658,7)</f>
        <v/>
      </c>
      <c r="CY331">
        <f>AB331</f>
        <v/>
      </c>
      <c r="CZ331">
        <f>AF331</f>
        <v/>
      </c>
      <c r="DA331">
        <f>AJ331</f>
        <v/>
      </c>
      <c r="DB331">
        <f>ROUND(ROUND(AT331*CZ331,2),2)</f>
        <v/>
      </c>
      <c r="DC331">
        <f>ROUND(ROUND(AT331*AG331,2),2)</f>
        <v/>
      </c>
      <c r="DD331" t="inlineStr"/>
      <c r="DE331" t="inlineStr"/>
      <c r="DF331">
        <f>ROUND(ROUND(AE331,0)*CX331,0)</f>
        <v/>
      </c>
      <c r="DG331">
        <f>ROUND(ROUND(AF331*AJ331,0)*CX331,0)</f>
        <v/>
      </c>
      <c r="DH331">
        <f>ROUND(ROUND(AG331*AK331,0)*CX331,0)</f>
        <v/>
      </c>
      <c r="DI331">
        <f>ROUND(ROUND(AH331,0)*CX331,0)</f>
        <v/>
      </c>
      <c r="DJ331">
        <f>DG331</f>
        <v/>
      </c>
      <c r="DK331" t="n">
        <v>0</v>
      </c>
      <c r="DL331" t="inlineStr"/>
      <c r="DM331" t="n">
        <v>0</v>
      </c>
      <c r="DN331" t="inlineStr"/>
      <c r="DO331" t="n">
        <v>0</v>
      </c>
    </row>
    <row r="332">
      <c r="A332">
        <f>ROW(Source!A658)</f>
        <v/>
      </c>
      <c r="B332" t="n">
        <v>78869116</v>
      </c>
      <c r="C332" t="n">
        <v>78871019</v>
      </c>
      <c r="D332" t="n">
        <v>29110139</v>
      </c>
      <c r="E332" t="n">
        <v>1</v>
      </c>
      <c r="F332" t="n">
        <v>1</v>
      </c>
      <c r="G332" t="n">
        <v>1</v>
      </c>
      <c r="H332" t="n">
        <v>3</v>
      </c>
      <c r="I332" t="inlineStr">
        <is>
          <t>101-1703</t>
        </is>
      </c>
      <c r="J332" t="inlineStr">
        <is>
          <t>ТССЦ Московской обл., 101-1703, приказ Минстроя России №675/пр от 28.02.2017 № 254/пр</t>
        </is>
      </c>
      <c r="K332" t="inlineStr">
        <is>
          <t>Прокладки резиновые (пластина техническая прессованная)</t>
        </is>
      </c>
      <c r="L332" t="n">
        <v>1346</v>
      </c>
      <c r="N332" t="n">
        <v>1009</v>
      </c>
      <c r="O332" t="inlineStr">
        <is>
          <t>кг</t>
        </is>
      </c>
      <c r="P332" t="inlineStr">
        <is>
          <t>кг</t>
        </is>
      </c>
      <c r="Q332" t="n">
        <v>1</v>
      </c>
      <c r="W332" t="n">
        <v>0</v>
      </c>
      <c r="X332" t="n">
        <v>-1947909329</v>
      </c>
      <c r="Y332">
        <f>AT332</f>
        <v/>
      </c>
      <c r="AA332" t="n">
        <v>341.04</v>
      </c>
      <c r="AB332" t="n">
        <v>0</v>
      </c>
      <c r="AC332" t="n">
        <v>0</v>
      </c>
      <c r="AD332" t="n">
        <v>0</v>
      </c>
      <c r="AE332" t="n">
        <v>23.09</v>
      </c>
      <c r="AF332" t="n">
        <v>0</v>
      </c>
      <c r="AG332" t="n">
        <v>0</v>
      </c>
      <c r="AH332" t="n">
        <v>0</v>
      </c>
      <c r="AI332" t="n">
        <v>14.77</v>
      </c>
      <c r="AJ332" t="n">
        <v>1</v>
      </c>
      <c r="AK332" t="n">
        <v>1</v>
      </c>
      <c r="AL332" t="n">
        <v>1</v>
      </c>
      <c r="AM332" t="n">
        <v>2</v>
      </c>
      <c r="AN332" t="n">
        <v>0</v>
      </c>
      <c r="AO332" t="n">
        <v>1</v>
      </c>
      <c r="AP332" t="n">
        <v>1</v>
      </c>
      <c r="AQ332" t="n">
        <v>0</v>
      </c>
      <c r="AR332" t="n">
        <v>0</v>
      </c>
      <c r="AS332" t="inlineStr"/>
      <c r="AT332" t="n">
        <v>2</v>
      </c>
      <c r="AU332" t="inlineStr"/>
      <c r="AV332" t="n">
        <v>0</v>
      </c>
      <c r="AW332" t="n">
        <v>2</v>
      </c>
      <c r="AX332" t="n">
        <v>78871027</v>
      </c>
      <c r="AY332" t="n">
        <v>1</v>
      </c>
      <c r="AZ332" t="n">
        <v>0</v>
      </c>
      <c r="BA332" t="n">
        <v>301</v>
      </c>
      <c r="BB332" t="n">
        <v>0</v>
      </c>
      <c r="BC332" t="n">
        <v>0</v>
      </c>
      <c r="BD332" t="n">
        <v>0</v>
      </c>
      <c r="BE332" t="n">
        <v>0</v>
      </c>
      <c r="BF332" t="n">
        <v>0</v>
      </c>
      <c r="BG332" t="n">
        <v>0</v>
      </c>
      <c r="BH332" t="n">
        <v>0</v>
      </c>
      <c r="BI332" t="n">
        <v>0</v>
      </c>
      <c r="BJ332" t="n">
        <v>0</v>
      </c>
      <c r="BK332" t="n">
        <v>0</v>
      </c>
      <c r="BL332" t="n">
        <v>0</v>
      </c>
      <c r="BM332" t="n">
        <v>0</v>
      </c>
      <c r="BN332" t="n">
        <v>0</v>
      </c>
      <c r="BO332" t="n">
        <v>0</v>
      </c>
      <c r="BP332" t="n">
        <v>0</v>
      </c>
      <c r="BQ332" t="n">
        <v>0</v>
      </c>
      <c r="BR332" t="n">
        <v>0</v>
      </c>
      <c r="BS332" t="n">
        <v>0</v>
      </c>
      <c r="BT332" t="n">
        <v>0</v>
      </c>
      <c r="BU332" t="n">
        <v>0</v>
      </c>
      <c r="BV332" t="n">
        <v>0</v>
      </c>
      <c r="BW332" t="n">
        <v>0</v>
      </c>
      <c r="CV332" t="n">
        <v>0</v>
      </c>
      <c r="CW332" t="n">
        <v>0</v>
      </c>
      <c r="CX332">
        <f>ROUND(Y332*Source!I658,7)</f>
        <v/>
      </c>
      <c r="CY332">
        <f>AA332</f>
        <v/>
      </c>
      <c r="CZ332">
        <f>AE332</f>
        <v/>
      </c>
      <c r="DA332">
        <f>AI332</f>
        <v/>
      </c>
      <c r="DB332">
        <f>ROUND(ROUND(AT332*CZ332,2),2)</f>
        <v/>
      </c>
      <c r="DC332">
        <f>ROUND(ROUND(AT332*AG332,2),2)</f>
        <v/>
      </c>
      <c r="DD332" t="inlineStr"/>
      <c r="DE332" t="inlineStr"/>
      <c r="DF332">
        <f>ROUND(ROUND(AE332*AI332,0)*CX332,0)</f>
        <v/>
      </c>
      <c r="DG332">
        <f>ROUND(ROUND(AF332,0)*CX332,0)</f>
        <v/>
      </c>
      <c r="DH332">
        <f>ROUND(ROUND(AG332,0)*CX332,0)</f>
        <v/>
      </c>
      <c r="DI332">
        <f>ROUND(ROUND(AH332,0)*CX332,0)</f>
        <v/>
      </c>
      <c r="DJ332">
        <f>DF332</f>
        <v/>
      </c>
      <c r="DK332" t="n">
        <v>0</v>
      </c>
      <c r="DL332" t="inlineStr"/>
      <c r="DM332" t="n">
        <v>0</v>
      </c>
      <c r="DN332" t="inlineStr"/>
      <c r="DO332" t="n">
        <v>0</v>
      </c>
    </row>
    <row r="333">
      <c r="A333">
        <f>ROW(Source!A658)</f>
        <v/>
      </c>
      <c r="B333" t="n">
        <v>78869116</v>
      </c>
      <c r="C333" t="n">
        <v>78871019</v>
      </c>
      <c r="D333" t="n">
        <v>29114240</v>
      </c>
      <c r="E333" t="n">
        <v>1</v>
      </c>
      <c r="F333" t="n">
        <v>1</v>
      </c>
      <c r="G333" t="n">
        <v>1</v>
      </c>
      <c r="H333" t="n">
        <v>3</v>
      </c>
      <c r="I333" t="inlineStr">
        <is>
          <t>101-2576</t>
        </is>
      </c>
      <c r="J333" t="inlineStr">
        <is>
          <t>ТССЦ Московской обл., 101-2576, приказ Минстроя России №675/пр от 28.02.2017 № 254/пр</t>
        </is>
      </c>
      <c r="K333" t="inlineStr">
        <is>
          <t>Болты с гайками и шайбами для санитарно-технических работ диаметром 16 мм</t>
        </is>
      </c>
      <c r="L333" t="n">
        <v>1348</v>
      </c>
      <c r="N333" t="n">
        <v>1009</v>
      </c>
      <c r="O333" t="inlineStr">
        <is>
          <t>т</t>
        </is>
      </c>
      <c r="P333" t="inlineStr">
        <is>
          <t>т</t>
        </is>
      </c>
      <c r="Q333" t="n">
        <v>1000</v>
      </c>
      <c r="W333" t="n">
        <v>0</v>
      </c>
      <c r="X333" t="n">
        <v>-1701539228</v>
      </c>
      <c r="Y333">
        <f>AT333</f>
        <v/>
      </c>
      <c r="AA333" t="n">
        <v>145037.4</v>
      </c>
      <c r="AB333" t="n">
        <v>0</v>
      </c>
      <c r="AC333" t="n">
        <v>0</v>
      </c>
      <c r="AD333" t="n">
        <v>0</v>
      </c>
      <c r="AE333" t="n">
        <v>14830</v>
      </c>
      <c r="AF333" t="n">
        <v>0</v>
      </c>
      <c r="AG333" t="n">
        <v>0</v>
      </c>
      <c r="AH333" t="n">
        <v>0</v>
      </c>
      <c r="AI333" t="n">
        <v>9.779999999999999</v>
      </c>
      <c r="AJ333" t="n">
        <v>1</v>
      </c>
      <c r="AK333" t="n">
        <v>1</v>
      </c>
      <c r="AL333" t="n">
        <v>1</v>
      </c>
      <c r="AM333" t="n">
        <v>2</v>
      </c>
      <c r="AN333" t="n">
        <v>0</v>
      </c>
      <c r="AO333" t="n">
        <v>1</v>
      </c>
      <c r="AP333" t="n">
        <v>1</v>
      </c>
      <c r="AQ333" t="n">
        <v>0</v>
      </c>
      <c r="AR333" t="n">
        <v>0</v>
      </c>
      <c r="AS333" t="inlineStr"/>
      <c r="AT333" t="n">
        <v>0.005</v>
      </c>
      <c r="AU333" t="inlineStr"/>
      <c r="AV333" t="n">
        <v>0</v>
      </c>
      <c r="AW333" t="n">
        <v>2</v>
      </c>
      <c r="AX333" t="n">
        <v>78871028</v>
      </c>
      <c r="AY333" t="n">
        <v>1</v>
      </c>
      <c r="AZ333" t="n">
        <v>0</v>
      </c>
      <c r="BA333" t="n">
        <v>302</v>
      </c>
      <c r="BB333" t="n">
        <v>0</v>
      </c>
      <c r="BC333" t="n">
        <v>0</v>
      </c>
      <c r="BD333" t="n">
        <v>0</v>
      </c>
      <c r="BE333" t="n">
        <v>0</v>
      </c>
      <c r="BF333" t="n">
        <v>0</v>
      </c>
      <c r="BG333" t="n">
        <v>0</v>
      </c>
      <c r="BH333" t="n">
        <v>0</v>
      </c>
      <c r="BI333" t="n">
        <v>0</v>
      </c>
      <c r="BJ333" t="n">
        <v>0</v>
      </c>
      <c r="BK333" t="n">
        <v>0</v>
      </c>
      <c r="BL333" t="n">
        <v>0</v>
      </c>
      <c r="BM333" t="n">
        <v>0</v>
      </c>
      <c r="BN333" t="n">
        <v>0</v>
      </c>
      <c r="BO333" t="n">
        <v>0</v>
      </c>
      <c r="BP333" t="n">
        <v>0</v>
      </c>
      <c r="BQ333" t="n">
        <v>0</v>
      </c>
      <c r="BR333" t="n">
        <v>0</v>
      </c>
      <c r="BS333" t="n">
        <v>0</v>
      </c>
      <c r="BT333" t="n">
        <v>0</v>
      </c>
      <c r="BU333" t="n">
        <v>0</v>
      </c>
      <c r="BV333" t="n">
        <v>0</v>
      </c>
      <c r="BW333" t="n">
        <v>0</v>
      </c>
      <c r="CV333" t="n">
        <v>0</v>
      </c>
      <c r="CW333" t="n">
        <v>0</v>
      </c>
      <c r="CX333">
        <f>ROUND(Y333*Source!I658,7)</f>
        <v/>
      </c>
      <c r="CY333">
        <f>AA333</f>
        <v/>
      </c>
      <c r="CZ333">
        <f>AE333</f>
        <v/>
      </c>
      <c r="DA333">
        <f>AI333</f>
        <v/>
      </c>
      <c r="DB333">
        <f>ROUND(ROUND(AT333*CZ333,2),2)</f>
        <v/>
      </c>
      <c r="DC333">
        <f>ROUND(ROUND(AT333*AG333,2),2)</f>
        <v/>
      </c>
      <c r="DD333" t="inlineStr"/>
      <c r="DE333" t="inlineStr"/>
      <c r="DF333">
        <f>ROUND(ROUND(AE333*AI333,0)*CX333,0)</f>
        <v/>
      </c>
      <c r="DG333">
        <f>ROUND(ROUND(AF333,0)*CX333,0)</f>
        <v/>
      </c>
      <c r="DH333">
        <f>ROUND(ROUND(AG333,0)*CX333,0)</f>
        <v/>
      </c>
      <c r="DI333">
        <f>ROUND(ROUND(AH333,0)*CX333,0)</f>
        <v/>
      </c>
      <c r="DJ333">
        <f>DF333</f>
        <v/>
      </c>
      <c r="DK333" t="n">
        <v>0</v>
      </c>
      <c r="DL333" t="inlineStr"/>
      <c r="DM333" t="n">
        <v>0</v>
      </c>
      <c r="DN333" t="inlineStr"/>
      <c r="DO333" t="n">
        <v>0</v>
      </c>
    </row>
    <row r="334">
      <c r="A334">
        <f>ROW(Source!A658)</f>
        <v/>
      </c>
      <c r="B334" t="n">
        <v>78869116</v>
      </c>
      <c r="C334" t="n">
        <v>78871019</v>
      </c>
      <c r="D334" t="n">
        <v>29150040</v>
      </c>
      <c r="E334" t="n">
        <v>1</v>
      </c>
      <c r="F334" t="n">
        <v>1</v>
      </c>
      <c r="G334" t="n">
        <v>1</v>
      </c>
      <c r="H334" t="n">
        <v>3</v>
      </c>
      <c r="I334" t="inlineStr">
        <is>
          <t>411-0001</t>
        </is>
      </c>
      <c r="J334" t="inlineStr">
        <is>
          <t>ТССЦ Московской обл., 411-0001, приказ Минстроя России №675/пр от 28.02.2017 № 257/пр</t>
        </is>
      </c>
      <c r="K334" t="inlineStr">
        <is>
          <t>Вода</t>
        </is>
      </c>
      <c r="L334" t="n">
        <v>1339</v>
      </c>
      <c r="N334" t="n">
        <v>1007</v>
      </c>
      <c r="O334" t="inlineStr">
        <is>
          <t>м3</t>
        </is>
      </c>
      <c r="P334" t="inlineStr">
        <is>
          <t>м3</t>
        </is>
      </c>
      <c r="Q334" t="n">
        <v>1</v>
      </c>
      <c r="W334" t="n">
        <v>0</v>
      </c>
      <c r="X334" t="n">
        <v>619799737</v>
      </c>
      <c r="Y334">
        <f>AT334</f>
        <v/>
      </c>
      <c r="AA334" t="n">
        <v>31.28</v>
      </c>
      <c r="AB334" t="n">
        <v>0</v>
      </c>
      <c r="AC334" t="n">
        <v>0</v>
      </c>
      <c r="AD334" t="n">
        <v>0</v>
      </c>
      <c r="AE334" t="n">
        <v>2.44</v>
      </c>
      <c r="AF334" t="n">
        <v>0</v>
      </c>
      <c r="AG334" t="n">
        <v>0</v>
      </c>
      <c r="AH334" t="n">
        <v>0</v>
      </c>
      <c r="AI334" t="n">
        <v>12.82</v>
      </c>
      <c r="AJ334" t="n">
        <v>1</v>
      </c>
      <c r="AK334" t="n">
        <v>1</v>
      </c>
      <c r="AL334" t="n">
        <v>1</v>
      </c>
      <c r="AM334" t="n">
        <v>2</v>
      </c>
      <c r="AN334" t="n">
        <v>0</v>
      </c>
      <c r="AO334" t="n">
        <v>1</v>
      </c>
      <c r="AP334" t="n">
        <v>1</v>
      </c>
      <c r="AQ334" t="n">
        <v>0</v>
      </c>
      <c r="AR334" t="n">
        <v>0</v>
      </c>
      <c r="AS334" t="inlineStr"/>
      <c r="AT334" t="n">
        <v>7.8</v>
      </c>
      <c r="AU334" t="inlineStr"/>
      <c r="AV334" t="n">
        <v>0</v>
      </c>
      <c r="AW334" t="n">
        <v>2</v>
      </c>
      <c r="AX334" t="n">
        <v>78871029</v>
      </c>
      <c r="AY334" t="n">
        <v>1</v>
      </c>
      <c r="AZ334" t="n">
        <v>0</v>
      </c>
      <c r="BA334" t="n">
        <v>303</v>
      </c>
      <c r="BB334" t="n">
        <v>0</v>
      </c>
      <c r="BC334" t="n">
        <v>0</v>
      </c>
      <c r="BD334" t="n">
        <v>0</v>
      </c>
      <c r="BE334" t="n">
        <v>0</v>
      </c>
      <c r="BF334" t="n">
        <v>0</v>
      </c>
      <c r="BG334" t="n">
        <v>0</v>
      </c>
      <c r="BH334" t="n">
        <v>0</v>
      </c>
      <c r="BI334" t="n">
        <v>0</v>
      </c>
      <c r="BJ334" t="n">
        <v>0</v>
      </c>
      <c r="BK334" t="n">
        <v>0</v>
      </c>
      <c r="BL334" t="n">
        <v>0</v>
      </c>
      <c r="BM334" t="n">
        <v>0</v>
      </c>
      <c r="BN334" t="n">
        <v>0</v>
      </c>
      <c r="BO334" t="n">
        <v>0</v>
      </c>
      <c r="BP334" t="n">
        <v>0</v>
      </c>
      <c r="BQ334" t="n">
        <v>0</v>
      </c>
      <c r="BR334" t="n">
        <v>0</v>
      </c>
      <c r="BS334" t="n">
        <v>0</v>
      </c>
      <c r="BT334" t="n">
        <v>0</v>
      </c>
      <c r="BU334" t="n">
        <v>0</v>
      </c>
      <c r="BV334" t="n">
        <v>0</v>
      </c>
      <c r="BW334" t="n">
        <v>0</v>
      </c>
      <c r="CV334" t="n">
        <v>0</v>
      </c>
      <c r="CW334" t="n">
        <v>0</v>
      </c>
      <c r="CX334">
        <f>ROUND(Y334*Source!I658,7)</f>
        <v/>
      </c>
      <c r="CY334">
        <f>AA334</f>
        <v/>
      </c>
      <c r="CZ334">
        <f>AE334</f>
        <v/>
      </c>
      <c r="DA334">
        <f>AI334</f>
        <v/>
      </c>
      <c r="DB334">
        <f>ROUND(ROUND(AT334*CZ334,2),2)</f>
        <v/>
      </c>
      <c r="DC334">
        <f>ROUND(ROUND(AT334*AG334,2),2)</f>
        <v/>
      </c>
      <c r="DD334" t="inlineStr"/>
      <c r="DE334" t="inlineStr"/>
      <c r="DF334">
        <f>ROUND(ROUND(AE334*AI334,0)*CX334,0)</f>
        <v/>
      </c>
      <c r="DG334">
        <f>ROUND(ROUND(AF334,0)*CX334,0)</f>
        <v/>
      </c>
      <c r="DH334">
        <f>ROUND(ROUND(AG334,0)*CX334,0)</f>
        <v/>
      </c>
      <c r="DI334">
        <f>ROUND(ROUND(AH334,0)*CX334,0)</f>
        <v/>
      </c>
      <c r="DJ334">
        <f>DF334</f>
        <v/>
      </c>
      <c r="DK334" t="n">
        <v>0</v>
      </c>
      <c r="DL334" t="inlineStr"/>
      <c r="DM334" t="n">
        <v>0</v>
      </c>
      <c r="DN334" t="inlineStr"/>
      <c r="DO334" t="n">
        <v>0</v>
      </c>
    </row>
    <row r="335">
      <c r="A335">
        <f>ROW(Source!A659)</f>
        <v/>
      </c>
      <c r="B335" t="n">
        <v>78869116</v>
      </c>
      <c r="C335" t="n">
        <v>78871030</v>
      </c>
      <c r="D335" t="n">
        <v>18409850</v>
      </c>
      <c r="E335" t="n">
        <v>1</v>
      </c>
      <c r="F335" t="n">
        <v>1</v>
      </c>
      <c r="G335" t="n">
        <v>1</v>
      </c>
      <c r="H335" t="n">
        <v>1</v>
      </c>
      <c r="I335" t="inlineStr">
        <is>
          <t>1-1035-90</t>
        </is>
      </c>
      <c r="J335" t="inlineStr"/>
      <c r="K335" t="inlineStr">
        <is>
          <t>Рабочий строитель среднего разряда 3,5</t>
        </is>
      </c>
      <c r="L335" t="n">
        <v>1369</v>
      </c>
      <c r="N335" t="n">
        <v>1013</v>
      </c>
      <c r="O335" t="inlineStr">
        <is>
          <t>чел.-ч</t>
        </is>
      </c>
      <c r="P335" t="inlineStr">
        <is>
          <t>чел.-ч</t>
        </is>
      </c>
      <c r="Q335" t="n">
        <v>1</v>
      </c>
      <c r="W335" t="n">
        <v>0</v>
      </c>
      <c r="X335" t="n">
        <v>855544366</v>
      </c>
      <c r="Y335">
        <f>AT335</f>
        <v/>
      </c>
      <c r="AA335" t="n">
        <v>0</v>
      </c>
      <c r="AB335" t="n">
        <v>0</v>
      </c>
      <c r="AC335" t="n">
        <v>0</v>
      </c>
      <c r="AD335" t="n">
        <v>9.07</v>
      </c>
      <c r="AE335" t="n">
        <v>0</v>
      </c>
      <c r="AF335" t="n">
        <v>0</v>
      </c>
      <c r="AG335" t="n">
        <v>0</v>
      </c>
      <c r="AH335" t="n">
        <v>9.07</v>
      </c>
      <c r="AI335" t="n">
        <v>1</v>
      </c>
      <c r="AJ335" t="n">
        <v>1</v>
      </c>
      <c r="AK335" t="n">
        <v>1</v>
      </c>
      <c r="AL335" t="n">
        <v>1</v>
      </c>
      <c r="AM335" t="n">
        <v>-2</v>
      </c>
      <c r="AN335" t="n">
        <v>0</v>
      </c>
      <c r="AO335" t="n">
        <v>1</v>
      </c>
      <c r="AP335" t="n">
        <v>1</v>
      </c>
      <c r="AQ335" t="n">
        <v>0</v>
      </c>
      <c r="AR335" t="n">
        <v>0</v>
      </c>
      <c r="AS335" t="inlineStr"/>
      <c r="AT335" t="n">
        <v>81</v>
      </c>
      <c r="AU335" t="inlineStr"/>
      <c r="AV335" t="n">
        <v>1</v>
      </c>
      <c r="AW335" t="n">
        <v>2</v>
      </c>
      <c r="AX335" t="n">
        <v>78871039</v>
      </c>
      <c r="AY335" t="n">
        <v>1</v>
      </c>
      <c r="AZ335" t="n">
        <v>0</v>
      </c>
      <c r="BA335" t="n">
        <v>304</v>
      </c>
      <c r="BB335" t="n">
        <v>0</v>
      </c>
      <c r="BC335" t="n">
        <v>0</v>
      </c>
      <c r="BD335" t="n">
        <v>0</v>
      </c>
      <c r="BE335" t="n">
        <v>0</v>
      </c>
      <c r="BF335" t="n">
        <v>0</v>
      </c>
      <c r="BG335" t="n">
        <v>0</v>
      </c>
      <c r="BH335" t="n">
        <v>0</v>
      </c>
      <c r="BI335" t="n">
        <v>0</v>
      </c>
      <c r="BJ335" t="n">
        <v>0</v>
      </c>
      <c r="BK335" t="n">
        <v>0</v>
      </c>
      <c r="BL335" t="n">
        <v>0</v>
      </c>
      <c r="BM335" t="n">
        <v>0</v>
      </c>
      <c r="BN335" t="n">
        <v>0</v>
      </c>
      <c r="BO335" t="n">
        <v>0</v>
      </c>
      <c r="BP335" t="n">
        <v>0</v>
      </c>
      <c r="BQ335" t="n">
        <v>0</v>
      </c>
      <c r="BR335" t="n">
        <v>0</v>
      </c>
      <c r="BS335" t="n">
        <v>0</v>
      </c>
      <c r="BT335" t="n">
        <v>0</v>
      </c>
      <c r="BU335" t="n">
        <v>0</v>
      </c>
      <c r="BV335" t="n">
        <v>0</v>
      </c>
      <c r="BW335" t="n">
        <v>0</v>
      </c>
      <c r="CU335">
        <f>ROUND(AT335*Source!I659*AH335*AL335,0)</f>
        <v/>
      </c>
      <c r="CV335">
        <f>ROUND(Y335*Source!I659,7)</f>
        <v/>
      </c>
      <c r="CW335" t="n">
        <v>0</v>
      </c>
      <c r="CX335">
        <f>ROUND(Y335*Source!I659,7)</f>
        <v/>
      </c>
      <c r="CY335">
        <f>AD335</f>
        <v/>
      </c>
      <c r="CZ335">
        <f>AH335</f>
        <v/>
      </c>
      <c r="DA335">
        <f>AL335</f>
        <v/>
      </c>
      <c r="DB335">
        <f>ROUND(ROUND(AT335*CZ335,2),2)</f>
        <v/>
      </c>
      <c r="DC335">
        <f>ROUND(ROUND(AT335*AG335,2),2)</f>
        <v/>
      </c>
      <c r="DD335" t="inlineStr"/>
      <c r="DE335" t="inlineStr"/>
      <c r="DF335">
        <f>ROUND(ROUND(AE335,0)*CX335,0)</f>
        <v/>
      </c>
      <c r="DG335">
        <f>ROUND(ROUND(AF335,0)*CX335,0)</f>
        <v/>
      </c>
      <c r="DH335">
        <f>ROUND(ROUND(AG335,0)*CX335,0)</f>
        <v/>
      </c>
      <c r="DI335">
        <f>ROUND(ROUND(AH335,0)*CX335,0)</f>
        <v/>
      </c>
      <c r="DJ335">
        <f>DI335</f>
        <v/>
      </c>
      <c r="DK335" t="n">
        <v>0</v>
      </c>
      <c r="DL335" t="inlineStr"/>
      <c r="DM335" t="n">
        <v>0</v>
      </c>
      <c r="DN335" t="inlineStr"/>
      <c r="DO335" t="n">
        <v>0</v>
      </c>
    </row>
    <row r="336">
      <c r="A336">
        <f>ROW(Source!A659)</f>
        <v/>
      </c>
      <c r="B336" t="n">
        <v>78869116</v>
      </c>
      <c r="C336" t="n">
        <v>78871030</v>
      </c>
      <c r="D336" t="n">
        <v>29174913</v>
      </c>
      <c r="E336" t="n">
        <v>1</v>
      </c>
      <c r="F336" t="n">
        <v>1</v>
      </c>
      <c r="G336" t="n">
        <v>1</v>
      </c>
      <c r="H336" t="n">
        <v>2</v>
      </c>
      <c r="I336" t="inlineStr">
        <is>
          <t>400001</t>
        </is>
      </c>
      <c r="J336" t="inlineStr">
        <is>
          <t>ТСЭМ Московской обл., 400001, приказ Минстроя России №675/пр от 28.02.2017 № 264/пр</t>
        </is>
      </c>
      <c r="K336" t="inlineStr">
        <is>
          <t>Автомобили бортовые, грузоподъемность до 5 т</t>
        </is>
      </c>
      <c r="L336" t="n">
        <v>1368</v>
      </c>
      <c r="N336" t="n">
        <v>1011</v>
      </c>
      <c r="O336" t="inlineStr">
        <is>
          <t>маш.-ч</t>
        </is>
      </c>
      <c r="P336" t="inlineStr">
        <is>
          <t>маш.-ч</t>
        </is>
      </c>
      <c r="Q336" t="n">
        <v>1</v>
      </c>
      <c r="W336" t="n">
        <v>0</v>
      </c>
      <c r="X336" t="n">
        <v>1230759911</v>
      </c>
      <c r="Y336">
        <f>AT336</f>
        <v/>
      </c>
      <c r="AA336" t="n">
        <v>0</v>
      </c>
      <c r="AB336" t="n">
        <v>2177.51</v>
      </c>
      <c r="AC336" t="n">
        <v>606.1</v>
      </c>
      <c r="AD336" t="n">
        <v>0</v>
      </c>
      <c r="AE336" t="n">
        <v>0</v>
      </c>
      <c r="AF336" t="n">
        <v>87.17</v>
      </c>
      <c r="AG336" t="n">
        <v>11.6</v>
      </c>
      <c r="AH336" t="n">
        <v>0</v>
      </c>
      <c r="AI336" t="n">
        <v>1</v>
      </c>
      <c r="AJ336" t="n">
        <v>24.98</v>
      </c>
      <c r="AK336" t="n">
        <v>52.25</v>
      </c>
      <c r="AL336" t="n">
        <v>1</v>
      </c>
      <c r="AM336" t="n">
        <v>2</v>
      </c>
      <c r="AN336" t="n">
        <v>0</v>
      </c>
      <c r="AO336" t="n">
        <v>1</v>
      </c>
      <c r="AP336" t="n">
        <v>1</v>
      </c>
      <c r="AQ336" t="n">
        <v>0</v>
      </c>
      <c r="AR336" t="n">
        <v>0</v>
      </c>
      <c r="AS336" t="inlineStr"/>
      <c r="AT336" t="n">
        <v>0.05</v>
      </c>
      <c r="AU336" t="inlineStr"/>
      <c r="AV336" t="n">
        <v>0</v>
      </c>
      <c r="AW336" t="n">
        <v>2</v>
      </c>
      <c r="AX336" t="n">
        <v>78871040</v>
      </c>
      <c r="AY336" t="n">
        <v>1</v>
      </c>
      <c r="AZ336" t="n">
        <v>0</v>
      </c>
      <c r="BA336" t="n">
        <v>305</v>
      </c>
      <c r="BB336" t="n">
        <v>0</v>
      </c>
      <c r="BC336" t="n">
        <v>0</v>
      </c>
      <c r="BD336" t="n">
        <v>0</v>
      </c>
      <c r="BE336" t="n">
        <v>0</v>
      </c>
      <c r="BF336" t="n">
        <v>0</v>
      </c>
      <c r="BG336" t="n">
        <v>0</v>
      </c>
      <c r="BH336" t="n">
        <v>0</v>
      </c>
      <c r="BI336" t="n">
        <v>0</v>
      </c>
      <c r="BJ336" t="n">
        <v>0</v>
      </c>
      <c r="BK336" t="n">
        <v>0</v>
      </c>
      <c r="BL336" t="n">
        <v>0</v>
      </c>
      <c r="BM336" t="n">
        <v>0</v>
      </c>
      <c r="BN336" t="n">
        <v>0</v>
      </c>
      <c r="BO336" t="n">
        <v>0</v>
      </c>
      <c r="BP336" t="n">
        <v>0</v>
      </c>
      <c r="BQ336" t="n">
        <v>0</v>
      </c>
      <c r="BR336" t="n">
        <v>0</v>
      </c>
      <c r="BS336" t="n">
        <v>0</v>
      </c>
      <c r="BT336" t="n">
        <v>0</v>
      </c>
      <c r="BU336" t="n">
        <v>0</v>
      </c>
      <c r="BV336" t="n">
        <v>0</v>
      </c>
      <c r="BW336" t="n">
        <v>0</v>
      </c>
      <c r="CV336" t="n">
        <v>0</v>
      </c>
      <c r="CW336">
        <f>ROUND(Y336*Source!I659*DO336,7)</f>
        <v/>
      </c>
      <c r="CX336">
        <f>ROUND(Y336*Source!I659,7)</f>
        <v/>
      </c>
      <c r="CY336">
        <f>AB336</f>
        <v/>
      </c>
      <c r="CZ336">
        <f>AF336</f>
        <v/>
      </c>
      <c r="DA336">
        <f>AJ336</f>
        <v/>
      </c>
      <c r="DB336">
        <f>ROUND(ROUND(AT336*CZ336,2),2)</f>
        <v/>
      </c>
      <c r="DC336">
        <f>ROUND(ROUND(AT336*AG336,2),2)</f>
        <v/>
      </c>
      <c r="DD336" t="inlineStr"/>
      <c r="DE336" t="inlineStr"/>
      <c r="DF336">
        <f>ROUND(ROUND(AE336,0)*CX336,0)</f>
        <v/>
      </c>
      <c r="DG336">
        <f>ROUND(ROUND(AF336*AJ336,0)*CX336,0)</f>
        <v/>
      </c>
      <c r="DH336">
        <f>ROUND(ROUND(AG336*AK336,0)*CX336,0)</f>
        <v/>
      </c>
      <c r="DI336">
        <f>ROUND(ROUND(AH336,0)*CX336,0)</f>
        <v/>
      </c>
      <c r="DJ336">
        <f>DG336</f>
        <v/>
      </c>
      <c r="DK336" t="n">
        <v>0</v>
      </c>
      <c r="DL336" t="inlineStr"/>
      <c r="DM336" t="n">
        <v>0</v>
      </c>
      <c r="DN336" t="inlineStr"/>
      <c r="DO336" t="n">
        <v>0</v>
      </c>
    </row>
    <row r="337">
      <c r="A337">
        <f>ROW(Source!A659)</f>
        <v/>
      </c>
      <c r="B337" t="n">
        <v>78869116</v>
      </c>
      <c r="C337" t="n">
        <v>78871030</v>
      </c>
      <c r="D337" t="n">
        <v>29110398</v>
      </c>
      <c r="E337" t="n">
        <v>1</v>
      </c>
      <c r="F337" t="n">
        <v>1</v>
      </c>
      <c r="G337" t="n">
        <v>1</v>
      </c>
      <c r="H337" t="n">
        <v>3</v>
      </c>
      <c r="I337" t="inlineStr">
        <is>
          <t>101-0388</t>
        </is>
      </c>
      <c r="J337" t="inlineStr">
        <is>
          <t>ТССЦ Московской обл., 101-0388, приказ Минстроя России №675/пр от 28.02.2017 № 254/пр</t>
        </is>
      </c>
      <c r="K337" t="inlineStr">
        <is>
          <t>Краски масляные земляные марки МА-0115 мумия, сурик железный</t>
        </is>
      </c>
      <c r="L337" t="n">
        <v>1348</v>
      </c>
      <c r="N337" t="n">
        <v>1009</v>
      </c>
      <c r="O337" t="inlineStr">
        <is>
          <t>т</t>
        </is>
      </c>
      <c r="P337" t="inlineStr">
        <is>
          <t>т</t>
        </is>
      </c>
      <c r="Q337" t="n">
        <v>1000</v>
      </c>
      <c r="W337" t="n">
        <v>0</v>
      </c>
      <c r="X337" t="n">
        <v>1625292450</v>
      </c>
      <c r="Y337">
        <f>AT337</f>
        <v/>
      </c>
      <c r="AA337" t="n">
        <v>76804.47</v>
      </c>
      <c r="AB337" t="n">
        <v>0</v>
      </c>
      <c r="AC337" t="n">
        <v>0</v>
      </c>
      <c r="AD337" t="n">
        <v>0</v>
      </c>
      <c r="AE337" t="n">
        <v>15118.99</v>
      </c>
      <c r="AF337" t="n">
        <v>0</v>
      </c>
      <c r="AG337" t="n">
        <v>0</v>
      </c>
      <c r="AH337" t="n">
        <v>0</v>
      </c>
      <c r="AI337" t="n">
        <v>5.08</v>
      </c>
      <c r="AJ337" t="n">
        <v>1</v>
      </c>
      <c r="AK337" t="n">
        <v>1</v>
      </c>
      <c r="AL337" t="n">
        <v>1</v>
      </c>
      <c r="AM337" t="n">
        <v>2</v>
      </c>
      <c r="AN337" t="n">
        <v>0</v>
      </c>
      <c r="AO337" t="n">
        <v>1</v>
      </c>
      <c r="AP337" t="n">
        <v>1</v>
      </c>
      <c r="AQ337" t="n">
        <v>0</v>
      </c>
      <c r="AR337" t="n">
        <v>0</v>
      </c>
      <c r="AS337" t="inlineStr"/>
      <c r="AT337" t="n">
        <v>0.0014</v>
      </c>
      <c r="AU337" t="inlineStr"/>
      <c r="AV337" t="n">
        <v>0</v>
      </c>
      <c r="AW337" t="n">
        <v>2</v>
      </c>
      <c r="AX337" t="n">
        <v>78871041</v>
      </c>
      <c r="AY337" t="n">
        <v>1</v>
      </c>
      <c r="AZ337" t="n">
        <v>0</v>
      </c>
      <c r="BA337" t="n">
        <v>306</v>
      </c>
      <c r="BB337" t="n">
        <v>0</v>
      </c>
      <c r="BC337" t="n">
        <v>0</v>
      </c>
      <c r="BD337" t="n">
        <v>0</v>
      </c>
      <c r="BE337" t="n">
        <v>0</v>
      </c>
      <c r="BF337" t="n">
        <v>0</v>
      </c>
      <c r="BG337" t="n">
        <v>0</v>
      </c>
      <c r="BH337" t="n">
        <v>0</v>
      </c>
      <c r="BI337" t="n">
        <v>0</v>
      </c>
      <c r="BJ337" t="n">
        <v>0</v>
      </c>
      <c r="BK337" t="n">
        <v>0</v>
      </c>
      <c r="BL337" t="n">
        <v>0</v>
      </c>
      <c r="BM337" t="n">
        <v>0</v>
      </c>
      <c r="BN337" t="n">
        <v>0</v>
      </c>
      <c r="BO337" t="n">
        <v>0</v>
      </c>
      <c r="BP337" t="n">
        <v>0</v>
      </c>
      <c r="BQ337" t="n">
        <v>0</v>
      </c>
      <c r="BR337" t="n">
        <v>0</v>
      </c>
      <c r="BS337" t="n">
        <v>0</v>
      </c>
      <c r="BT337" t="n">
        <v>0</v>
      </c>
      <c r="BU337" t="n">
        <v>0</v>
      </c>
      <c r="BV337" t="n">
        <v>0</v>
      </c>
      <c r="BW337" t="n">
        <v>0</v>
      </c>
      <c r="CV337" t="n">
        <v>0</v>
      </c>
      <c r="CW337" t="n">
        <v>0</v>
      </c>
      <c r="CX337">
        <f>ROUND(Y337*Source!I659,7)</f>
        <v/>
      </c>
      <c r="CY337">
        <f>AA337</f>
        <v/>
      </c>
      <c r="CZ337">
        <f>AE337</f>
        <v/>
      </c>
      <c r="DA337">
        <f>AI337</f>
        <v/>
      </c>
      <c r="DB337">
        <f>ROUND(ROUND(AT337*CZ337,2),2)</f>
        <v/>
      </c>
      <c r="DC337">
        <f>ROUND(ROUND(AT337*AG337,2),2)</f>
        <v/>
      </c>
      <c r="DD337" t="inlineStr"/>
      <c r="DE337" t="inlineStr"/>
      <c r="DF337">
        <f>ROUND(ROUND(AE337*AI337,0)*CX337,0)</f>
        <v/>
      </c>
      <c r="DG337">
        <f>ROUND(ROUND(AF337,0)*CX337,0)</f>
        <v/>
      </c>
      <c r="DH337">
        <f>ROUND(ROUND(AG337,0)*CX337,0)</f>
        <v/>
      </c>
      <c r="DI337">
        <f>ROUND(ROUND(AH337,0)*CX337,0)</f>
        <v/>
      </c>
      <c r="DJ337">
        <f>DF337</f>
        <v/>
      </c>
      <c r="DK337" t="n">
        <v>0</v>
      </c>
      <c r="DL337" t="inlineStr"/>
      <c r="DM337" t="n">
        <v>0</v>
      </c>
      <c r="DN337" t="inlineStr"/>
      <c r="DO337" t="n">
        <v>0</v>
      </c>
    </row>
    <row r="338">
      <c r="A338">
        <f>ROW(Source!A659)</f>
        <v/>
      </c>
      <c r="B338" t="n">
        <v>78869116</v>
      </c>
      <c r="C338" t="n">
        <v>78871030</v>
      </c>
      <c r="D338" t="n">
        <v>29110573</v>
      </c>
      <c r="E338" t="n">
        <v>1</v>
      </c>
      <c r="F338" t="n">
        <v>1</v>
      </c>
      <c r="G338" t="n">
        <v>1</v>
      </c>
      <c r="H338" t="n">
        <v>3</v>
      </c>
      <c r="I338" t="inlineStr">
        <is>
          <t>101-0628</t>
        </is>
      </c>
      <c r="J338" t="inlineStr">
        <is>
          <t>ТССЦ Московской обл., 101-0628, приказ Минстроя России №675/пр от 28.02.2017 № 254/пр</t>
        </is>
      </c>
      <c r="K338" t="inlineStr">
        <is>
          <t>Олифа комбинированная, марки К-3</t>
        </is>
      </c>
      <c r="L338" t="n">
        <v>1348</v>
      </c>
      <c r="N338" t="n">
        <v>1009</v>
      </c>
      <c r="O338" t="inlineStr">
        <is>
          <t>т</t>
        </is>
      </c>
      <c r="P338" t="inlineStr">
        <is>
          <t>т</t>
        </is>
      </c>
      <c r="Q338" t="n">
        <v>1000</v>
      </c>
      <c r="W338" t="n">
        <v>0</v>
      </c>
      <c r="X338" t="n">
        <v>24062879</v>
      </c>
      <c r="Y338">
        <f>AT338</f>
        <v/>
      </c>
      <c r="AA338" t="n">
        <v>87631.5</v>
      </c>
      <c r="AB338" t="n">
        <v>0</v>
      </c>
      <c r="AC338" t="n">
        <v>0</v>
      </c>
      <c r="AD338" t="n">
        <v>0</v>
      </c>
      <c r="AE338" t="n">
        <v>16950</v>
      </c>
      <c r="AF338" t="n">
        <v>0</v>
      </c>
      <c r="AG338" t="n">
        <v>0</v>
      </c>
      <c r="AH338" t="n">
        <v>0</v>
      </c>
      <c r="AI338" t="n">
        <v>5.17</v>
      </c>
      <c r="AJ338" t="n">
        <v>1</v>
      </c>
      <c r="AK338" t="n">
        <v>1</v>
      </c>
      <c r="AL338" t="n">
        <v>1</v>
      </c>
      <c r="AM338" t="n">
        <v>2</v>
      </c>
      <c r="AN338" t="n">
        <v>0</v>
      </c>
      <c r="AO338" t="n">
        <v>1</v>
      </c>
      <c r="AP338" t="n">
        <v>1</v>
      </c>
      <c r="AQ338" t="n">
        <v>0</v>
      </c>
      <c r="AR338" t="n">
        <v>0</v>
      </c>
      <c r="AS338" t="inlineStr"/>
      <c r="AT338" t="n">
        <v>0.0007</v>
      </c>
      <c r="AU338" t="inlineStr"/>
      <c r="AV338" t="n">
        <v>0</v>
      </c>
      <c r="AW338" t="n">
        <v>2</v>
      </c>
      <c r="AX338" t="n">
        <v>78871042</v>
      </c>
      <c r="AY338" t="n">
        <v>1</v>
      </c>
      <c r="AZ338" t="n">
        <v>0</v>
      </c>
      <c r="BA338" t="n">
        <v>307</v>
      </c>
      <c r="BB338" t="n">
        <v>0</v>
      </c>
      <c r="BC338" t="n">
        <v>0</v>
      </c>
      <c r="BD338" t="n">
        <v>0</v>
      </c>
      <c r="BE338" t="n">
        <v>0</v>
      </c>
      <c r="BF338" t="n">
        <v>0</v>
      </c>
      <c r="BG338" t="n">
        <v>0</v>
      </c>
      <c r="BH338" t="n">
        <v>0</v>
      </c>
      <c r="BI338" t="n">
        <v>0</v>
      </c>
      <c r="BJ338" t="n">
        <v>0</v>
      </c>
      <c r="BK338" t="n">
        <v>0</v>
      </c>
      <c r="BL338" t="n">
        <v>0</v>
      </c>
      <c r="BM338" t="n">
        <v>0</v>
      </c>
      <c r="BN338" t="n">
        <v>0</v>
      </c>
      <c r="BO338" t="n">
        <v>0</v>
      </c>
      <c r="BP338" t="n">
        <v>0</v>
      </c>
      <c r="BQ338" t="n">
        <v>0</v>
      </c>
      <c r="BR338" t="n">
        <v>0</v>
      </c>
      <c r="BS338" t="n">
        <v>0</v>
      </c>
      <c r="BT338" t="n">
        <v>0</v>
      </c>
      <c r="BU338" t="n">
        <v>0</v>
      </c>
      <c r="BV338" t="n">
        <v>0</v>
      </c>
      <c r="BW338" t="n">
        <v>0</v>
      </c>
      <c r="CV338" t="n">
        <v>0</v>
      </c>
      <c r="CW338" t="n">
        <v>0</v>
      </c>
      <c r="CX338">
        <f>ROUND(Y338*Source!I659,7)</f>
        <v/>
      </c>
      <c r="CY338">
        <f>AA338</f>
        <v/>
      </c>
      <c r="CZ338">
        <f>AE338</f>
        <v/>
      </c>
      <c r="DA338">
        <f>AI338</f>
        <v/>
      </c>
      <c r="DB338">
        <f>ROUND(ROUND(AT338*CZ338,2),2)</f>
        <v/>
      </c>
      <c r="DC338">
        <f>ROUND(ROUND(AT338*AG338,2),2)</f>
        <v/>
      </c>
      <c r="DD338" t="inlineStr"/>
      <c r="DE338" t="inlineStr"/>
      <c r="DF338">
        <f>ROUND(ROUND(AE338*AI338,0)*CX338,0)</f>
        <v/>
      </c>
      <c r="DG338">
        <f>ROUND(ROUND(AF338,0)*CX338,0)</f>
        <v/>
      </c>
      <c r="DH338">
        <f>ROUND(ROUND(AG338,0)*CX338,0)</f>
        <v/>
      </c>
      <c r="DI338">
        <f>ROUND(ROUND(AH338,0)*CX338,0)</f>
        <v/>
      </c>
      <c r="DJ338">
        <f>DF338</f>
        <v/>
      </c>
      <c r="DK338" t="n">
        <v>0</v>
      </c>
      <c r="DL338" t="inlineStr"/>
      <c r="DM338" t="n">
        <v>0</v>
      </c>
      <c r="DN338" t="inlineStr"/>
      <c r="DO338" t="n">
        <v>0</v>
      </c>
    </row>
    <row r="339">
      <c r="A339">
        <f>ROW(Source!A659)</f>
        <v/>
      </c>
      <c r="B339" t="n">
        <v>78869116</v>
      </c>
      <c r="C339" t="n">
        <v>78871030</v>
      </c>
      <c r="D339" t="n">
        <v>29107963</v>
      </c>
      <c r="E339" t="n">
        <v>1</v>
      </c>
      <c r="F339" t="n">
        <v>1</v>
      </c>
      <c r="G339" t="n">
        <v>1</v>
      </c>
      <c r="H339" t="n">
        <v>3</v>
      </c>
      <c r="I339" t="inlineStr">
        <is>
          <t>101-1669</t>
        </is>
      </c>
      <c r="J339" t="inlineStr">
        <is>
          <t>ТССЦ Московской обл., 101-1669, приказ Минстроя России №675/пр от 28.02.2017 № 254/пр</t>
        </is>
      </c>
      <c r="K339" t="inlineStr">
        <is>
          <t>Очес льняной</t>
        </is>
      </c>
      <c r="L339" t="n">
        <v>1346</v>
      </c>
      <c r="N339" t="n">
        <v>1009</v>
      </c>
      <c r="O339" t="inlineStr">
        <is>
          <t>кг</t>
        </is>
      </c>
      <c r="P339" t="inlineStr">
        <is>
          <t>кг</t>
        </is>
      </c>
      <c r="Q339" t="n">
        <v>1</v>
      </c>
      <c r="W339" t="n">
        <v>0</v>
      </c>
      <c r="X339" t="n">
        <v>-2113933962</v>
      </c>
      <c r="Y339">
        <f>AT339</f>
        <v/>
      </c>
      <c r="AA339" t="n">
        <v>590.67</v>
      </c>
      <c r="AB339" t="n">
        <v>0</v>
      </c>
      <c r="AC339" t="n">
        <v>0</v>
      </c>
      <c r="AD339" t="n">
        <v>0</v>
      </c>
      <c r="AE339" t="n">
        <v>37.29</v>
      </c>
      <c r="AF339" t="n">
        <v>0</v>
      </c>
      <c r="AG339" t="n">
        <v>0</v>
      </c>
      <c r="AH339" t="n">
        <v>0</v>
      </c>
      <c r="AI339" t="n">
        <v>15.84</v>
      </c>
      <c r="AJ339" t="n">
        <v>1</v>
      </c>
      <c r="AK339" t="n">
        <v>1</v>
      </c>
      <c r="AL339" t="n">
        <v>1</v>
      </c>
      <c r="AM339" t="n">
        <v>2</v>
      </c>
      <c r="AN339" t="n">
        <v>0</v>
      </c>
      <c r="AO339" t="n">
        <v>1</v>
      </c>
      <c r="AP339" t="n">
        <v>1</v>
      </c>
      <c r="AQ339" t="n">
        <v>0</v>
      </c>
      <c r="AR339" t="n">
        <v>0</v>
      </c>
      <c r="AS339" t="inlineStr"/>
      <c r="AT339" t="n">
        <v>0.7</v>
      </c>
      <c r="AU339" t="inlineStr"/>
      <c r="AV339" t="n">
        <v>0</v>
      </c>
      <c r="AW339" t="n">
        <v>2</v>
      </c>
      <c r="AX339" t="n">
        <v>78871043</v>
      </c>
      <c r="AY339" t="n">
        <v>1</v>
      </c>
      <c r="AZ339" t="n">
        <v>0</v>
      </c>
      <c r="BA339" t="n">
        <v>308</v>
      </c>
      <c r="BB339" t="n">
        <v>0</v>
      </c>
      <c r="BC339" t="n">
        <v>0</v>
      </c>
      <c r="BD339" t="n">
        <v>0</v>
      </c>
      <c r="BE339" t="n">
        <v>0</v>
      </c>
      <c r="BF339" t="n">
        <v>0</v>
      </c>
      <c r="BG339" t="n">
        <v>0</v>
      </c>
      <c r="BH339" t="n">
        <v>0</v>
      </c>
      <c r="BI339" t="n">
        <v>0</v>
      </c>
      <c r="BJ339" t="n">
        <v>0</v>
      </c>
      <c r="BK339" t="n">
        <v>0</v>
      </c>
      <c r="BL339" t="n">
        <v>0</v>
      </c>
      <c r="BM339" t="n">
        <v>0</v>
      </c>
      <c r="BN339" t="n">
        <v>0</v>
      </c>
      <c r="BO339" t="n">
        <v>0</v>
      </c>
      <c r="BP339" t="n">
        <v>0</v>
      </c>
      <c r="BQ339" t="n">
        <v>0</v>
      </c>
      <c r="BR339" t="n">
        <v>0</v>
      </c>
      <c r="BS339" t="n">
        <v>0</v>
      </c>
      <c r="BT339" t="n">
        <v>0</v>
      </c>
      <c r="BU339" t="n">
        <v>0</v>
      </c>
      <c r="BV339" t="n">
        <v>0</v>
      </c>
      <c r="BW339" t="n">
        <v>0</v>
      </c>
      <c r="CV339" t="n">
        <v>0</v>
      </c>
      <c r="CW339" t="n">
        <v>0</v>
      </c>
      <c r="CX339">
        <f>ROUND(Y339*Source!I659,7)</f>
        <v/>
      </c>
      <c r="CY339">
        <f>AA339</f>
        <v/>
      </c>
      <c r="CZ339">
        <f>AE339</f>
        <v/>
      </c>
      <c r="DA339">
        <f>AI339</f>
        <v/>
      </c>
      <c r="DB339">
        <f>ROUND(ROUND(AT339*CZ339,2),2)</f>
        <v/>
      </c>
      <c r="DC339">
        <f>ROUND(ROUND(AT339*AG339,2),2)</f>
        <v/>
      </c>
      <c r="DD339" t="inlineStr"/>
      <c r="DE339" t="inlineStr"/>
      <c r="DF339">
        <f>ROUND(ROUND(AE339*AI339,0)*CX339,0)</f>
        <v/>
      </c>
      <c r="DG339">
        <f>ROUND(ROUND(AF339,0)*CX339,0)</f>
        <v/>
      </c>
      <c r="DH339">
        <f>ROUND(ROUND(AG339,0)*CX339,0)</f>
        <v/>
      </c>
      <c r="DI339">
        <f>ROUND(ROUND(AH339,0)*CX339,0)</f>
        <v/>
      </c>
      <c r="DJ339">
        <f>DF339</f>
        <v/>
      </c>
      <c r="DK339" t="n">
        <v>0</v>
      </c>
      <c r="DL339" t="inlineStr"/>
      <c r="DM339" t="n">
        <v>0</v>
      </c>
      <c r="DN339" t="inlineStr"/>
      <c r="DO339" t="n">
        <v>0</v>
      </c>
    </row>
    <row r="340">
      <c r="A340">
        <f>ROW(Source!A659)</f>
        <v/>
      </c>
      <c r="B340" t="n">
        <v>78869116</v>
      </c>
      <c r="C340" t="n">
        <v>78871030</v>
      </c>
      <c r="D340" t="n">
        <v>29143378</v>
      </c>
      <c r="E340" t="n">
        <v>1</v>
      </c>
      <c r="F340" t="n">
        <v>1</v>
      </c>
      <c r="G340" t="n">
        <v>1</v>
      </c>
      <c r="H340" t="n">
        <v>3</v>
      </c>
      <c r="I340" t="inlineStr">
        <is>
          <t>302-0062</t>
        </is>
      </c>
      <c r="J340" t="inlineStr">
        <is>
          <t>ТССЦ Московской обл., 302-0062, приказ Минстроя России №675/пр от 28.02.2017 № 256/пр</t>
        </is>
      </c>
      <c r="K340" t="inlineStr">
        <is>
          <t>Кран шаровый муфтовый Valtec для воды диаметром 15 мм, тип в/в</t>
        </is>
      </c>
      <c r="L340" t="n">
        <v>1354</v>
      </c>
      <c r="N340" t="n">
        <v>1010</v>
      </c>
      <c r="O340" t="inlineStr">
        <is>
          <t>шт.</t>
        </is>
      </c>
      <c r="P340" t="inlineStr">
        <is>
          <t>шт.</t>
        </is>
      </c>
      <c r="Q340" t="n">
        <v>1</v>
      </c>
      <c r="W340" t="n">
        <v>0</v>
      </c>
      <c r="X340" t="n">
        <v>-1687406522</v>
      </c>
      <c r="Y340">
        <f>AT340</f>
        <v/>
      </c>
      <c r="AA340" t="n">
        <v>384.3</v>
      </c>
      <c r="AB340" t="n">
        <v>0</v>
      </c>
      <c r="AC340" t="n">
        <v>0</v>
      </c>
      <c r="AD340" t="n">
        <v>0</v>
      </c>
      <c r="AE340" t="n">
        <v>28.53</v>
      </c>
      <c r="AF340" t="n">
        <v>0</v>
      </c>
      <c r="AG340" t="n">
        <v>0</v>
      </c>
      <c r="AH340" t="n">
        <v>0</v>
      </c>
      <c r="AI340" t="n">
        <v>13.47</v>
      </c>
      <c r="AJ340" t="n">
        <v>1</v>
      </c>
      <c r="AK340" t="n">
        <v>1</v>
      </c>
      <c r="AL340" t="n">
        <v>1</v>
      </c>
      <c r="AM340" t="n">
        <v>0</v>
      </c>
      <c r="AN340" t="n">
        <v>0</v>
      </c>
      <c r="AO340" t="n">
        <v>0</v>
      </c>
      <c r="AP340" t="n">
        <v>1</v>
      </c>
      <c r="AQ340" t="n">
        <v>0</v>
      </c>
      <c r="AR340" t="n">
        <v>0</v>
      </c>
      <c r="AS340" t="inlineStr"/>
      <c r="AT340" t="n">
        <v>100</v>
      </c>
      <c r="AU340" t="inlineStr"/>
      <c r="AV340" t="n">
        <v>0</v>
      </c>
      <c r="AW340" t="n">
        <v>1</v>
      </c>
      <c r="AX340" t="n">
        <v>-1</v>
      </c>
      <c r="AY340" t="n">
        <v>0</v>
      </c>
      <c r="AZ340" t="n">
        <v>0</v>
      </c>
      <c r="BA340" t="inlineStr"/>
      <c r="BB340" t="n">
        <v>0</v>
      </c>
      <c r="BC340" t="n">
        <v>0</v>
      </c>
      <c r="BD340" t="n">
        <v>0</v>
      </c>
      <c r="BE340" t="n">
        <v>0</v>
      </c>
      <c r="BF340" t="n">
        <v>0</v>
      </c>
      <c r="BG340" t="n">
        <v>0</v>
      </c>
      <c r="BH340" t="n">
        <v>0</v>
      </c>
      <c r="BI340" t="n">
        <v>0</v>
      </c>
      <c r="BJ340" t="n">
        <v>0</v>
      </c>
      <c r="BK340" t="n">
        <v>0</v>
      </c>
      <c r="BL340" t="n">
        <v>0</v>
      </c>
      <c r="BM340" t="n">
        <v>0</v>
      </c>
      <c r="BN340" t="n">
        <v>0</v>
      </c>
      <c r="BO340" t="n">
        <v>0</v>
      </c>
      <c r="BP340" t="n">
        <v>0</v>
      </c>
      <c r="BQ340" t="n">
        <v>0</v>
      </c>
      <c r="BR340" t="n">
        <v>0</v>
      </c>
      <c r="BS340" t="n">
        <v>0</v>
      </c>
      <c r="BT340" t="n">
        <v>0</v>
      </c>
      <c r="BU340" t="n">
        <v>0</v>
      </c>
      <c r="BV340" t="n">
        <v>0</v>
      </c>
      <c r="BW340" t="n">
        <v>0</v>
      </c>
      <c r="CV340" t="n">
        <v>0</v>
      </c>
      <c r="CW340" t="n">
        <v>0</v>
      </c>
      <c r="CX340">
        <f>ROUND(Y340*Source!I659,7)</f>
        <v/>
      </c>
      <c r="CY340">
        <f>AA340</f>
        <v/>
      </c>
      <c r="CZ340">
        <f>AE340</f>
        <v/>
      </c>
      <c r="DA340">
        <f>AI340</f>
        <v/>
      </c>
      <c r="DB340">
        <f>ROUND(ROUND(AT340*CZ340,2),2)</f>
        <v/>
      </c>
      <c r="DC340">
        <f>ROUND(ROUND(AT340*AG340,2),2)</f>
        <v/>
      </c>
      <c r="DD340" t="inlineStr"/>
      <c r="DE340" t="inlineStr"/>
      <c r="DF340">
        <f>ROUND(ROUND(AE340*AI340,0)*CX340,0)</f>
        <v/>
      </c>
      <c r="DG340">
        <f>ROUND(ROUND(AF340,0)*CX340,0)</f>
        <v/>
      </c>
      <c r="DH340">
        <f>ROUND(ROUND(AG340,0)*CX340,0)</f>
        <v/>
      </c>
      <c r="DI340">
        <f>ROUND(ROUND(AH340,0)*CX340,0)</f>
        <v/>
      </c>
      <c r="DJ340">
        <f>DF340</f>
        <v/>
      </c>
      <c r="DK340" t="n">
        <v>0</v>
      </c>
      <c r="DL340" t="inlineStr"/>
      <c r="DM340" t="n">
        <v>0</v>
      </c>
      <c r="DN340" t="inlineStr"/>
      <c r="DO340" t="n">
        <v>0</v>
      </c>
    </row>
    <row r="341">
      <c r="A341">
        <f>ROW(Source!A659)</f>
        <v/>
      </c>
      <c r="B341" t="n">
        <v>78869116</v>
      </c>
      <c r="C341" t="n">
        <v>78871030</v>
      </c>
      <c r="D341" t="n">
        <v>29142465</v>
      </c>
      <c r="E341" t="n">
        <v>1</v>
      </c>
      <c r="F341" t="n">
        <v>1</v>
      </c>
      <c r="G341" t="n">
        <v>1</v>
      </c>
      <c r="H341" t="n">
        <v>3</v>
      </c>
      <c r="I341" t="inlineStr">
        <is>
          <t>302-1342</t>
        </is>
      </c>
      <c r="J341" t="inlineStr">
        <is>
          <t>ТССЦ Московской обл., 302-1342, приказ Минстроя России №675/пр от 28.02.2017 № 256/пр</t>
        </is>
      </c>
      <c r="K341" t="inlineStr">
        <is>
          <t>Вентили проходные муфтовые 15кч18п для воды давлением 1,6 МПа (16 кгс/см2), диаметром 20 мм</t>
        </is>
      </c>
      <c r="L341" t="n">
        <v>1354</v>
      </c>
      <c r="N341" t="n">
        <v>1010</v>
      </c>
      <c r="O341" t="inlineStr">
        <is>
          <t>шт.</t>
        </is>
      </c>
      <c r="P341" t="inlineStr">
        <is>
          <t>шт.</t>
        </is>
      </c>
      <c r="Q341" t="n">
        <v>1</v>
      </c>
      <c r="W341" t="n">
        <v>0</v>
      </c>
      <c r="X341" t="n">
        <v>-852705161</v>
      </c>
      <c r="Y341">
        <f>AT341</f>
        <v/>
      </c>
      <c r="AA341" t="n">
        <v>221.81</v>
      </c>
      <c r="AB341" t="n">
        <v>0</v>
      </c>
      <c r="AC341" t="n">
        <v>0</v>
      </c>
      <c r="AD341" t="n">
        <v>0</v>
      </c>
      <c r="AE341" t="n">
        <v>21.81</v>
      </c>
      <c r="AF341" t="n">
        <v>0</v>
      </c>
      <c r="AG341" t="n">
        <v>0</v>
      </c>
      <c r="AH341" t="n">
        <v>0</v>
      </c>
      <c r="AI341" t="n">
        <v>10.17</v>
      </c>
      <c r="AJ341" t="n">
        <v>1</v>
      </c>
      <c r="AK341" t="n">
        <v>1</v>
      </c>
      <c r="AL341" t="n">
        <v>1</v>
      </c>
      <c r="AM341" t="n">
        <v>2</v>
      </c>
      <c r="AN341" t="n">
        <v>0</v>
      </c>
      <c r="AO341" t="n">
        <v>1</v>
      </c>
      <c r="AP341" t="n">
        <v>1</v>
      </c>
      <c r="AQ341" t="n">
        <v>0</v>
      </c>
      <c r="AR341" t="n">
        <v>0</v>
      </c>
      <c r="AS341" t="inlineStr"/>
      <c r="AT341" t="n">
        <v>100</v>
      </c>
      <c r="AU341" t="inlineStr"/>
      <c r="AV341" t="n">
        <v>0</v>
      </c>
      <c r="AW341" t="n">
        <v>2</v>
      </c>
      <c r="AX341" t="n">
        <v>78871044</v>
      </c>
      <c r="AY341" t="n">
        <v>1</v>
      </c>
      <c r="AZ341" t="n">
        <v>0</v>
      </c>
      <c r="BA341" t="n">
        <v>309</v>
      </c>
      <c r="BB341" t="n">
        <v>0</v>
      </c>
      <c r="BC341" t="n">
        <v>0</v>
      </c>
      <c r="BD341" t="n">
        <v>0</v>
      </c>
      <c r="BE341" t="n">
        <v>0</v>
      </c>
      <c r="BF341" t="n">
        <v>0</v>
      </c>
      <c r="BG341" t="n">
        <v>0</v>
      </c>
      <c r="BH341" t="n">
        <v>0</v>
      </c>
      <c r="BI341" t="n">
        <v>0</v>
      </c>
      <c r="BJ341" t="n">
        <v>0</v>
      </c>
      <c r="BK341" t="n">
        <v>0</v>
      </c>
      <c r="BL341" t="n">
        <v>0</v>
      </c>
      <c r="BM341" t="n">
        <v>0</v>
      </c>
      <c r="BN341" t="n">
        <v>0</v>
      </c>
      <c r="BO341" t="n">
        <v>0</v>
      </c>
      <c r="BP341" t="n">
        <v>0</v>
      </c>
      <c r="BQ341" t="n">
        <v>0</v>
      </c>
      <c r="BR341" t="n">
        <v>0</v>
      </c>
      <c r="BS341" t="n">
        <v>0</v>
      </c>
      <c r="BT341" t="n">
        <v>0</v>
      </c>
      <c r="BU341" t="n">
        <v>0</v>
      </c>
      <c r="BV341" t="n">
        <v>0</v>
      </c>
      <c r="BW341" t="n">
        <v>0</v>
      </c>
      <c r="CV341" t="n">
        <v>0</v>
      </c>
      <c r="CW341" t="n">
        <v>0</v>
      </c>
      <c r="CX341">
        <f>ROUND(Y341*Source!I659,7)</f>
        <v/>
      </c>
      <c r="CY341">
        <f>AA341</f>
        <v/>
      </c>
      <c r="CZ341">
        <f>AE341</f>
        <v/>
      </c>
      <c r="DA341">
        <f>AI341</f>
        <v/>
      </c>
      <c r="DB341">
        <f>ROUND(ROUND(AT341*CZ341,2),2)</f>
        <v/>
      </c>
      <c r="DC341">
        <f>ROUND(ROUND(AT341*AG341,2),2)</f>
        <v/>
      </c>
      <c r="DD341" t="inlineStr"/>
      <c r="DE341" t="inlineStr"/>
      <c r="DF341">
        <f>ROUND(ROUND(AE341*AI341,0)*CX341,0)</f>
        <v/>
      </c>
      <c r="DG341">
        <f>ROUND(ROUND(AF341,0)*CX341,0)</f>
        <v/>
      </c>
      <c r="DH341">
        <f>ROUND(ROUND(AG341,0)*CX341,0)</f>
        <v/>
      </c>
      <c r="DI341">
        <f>ROUND(ROUND(AH341,0)*CX341,0)</f>
        <v/>
      </c>
      <c r="DJ341">
        <f>DF341</f>
        <v/>
      </c>
      <c r="DK341" t="n">
        <v>0</v>
      </c>
      <c r="DL341" t="inlineStr"/>
      <c r="DM341" t="n">
        <v>0</v>
      </c>
      <c r="DN341" t="inlineStr"/>
      <c r="DO341" t="n">
        <v>0</v>
      </c>
    </row>
    <row r="342">
      <c r="A342">
        <f>ROW(Source!A659)</f>
        <v/>
      </c>
      <c r="B342" t="n">
        <v>78869116</v>
      </c>
      <c r="C342" t="n">
        <v>78871030</v>
      </c>
      <c r="D342" t="n">
        <v>29164350</v>
      </c>
      <c r="E342" t="n">
        <v>1</v>
      </c>
      <c r="F342" t="n">
        <v>1</v>
      </c>
      <c r="G342" t="n">
        <v>1</v>
      </c>
      <c r="H342" t="n">
        <v>3</v>
      </c>
      <c r="I342" t="inlineStr">
        <is>
          <t>509-9899</t>
        </is>
      </c>
      <c r="J342" t="inlineStr">
        <is>
          <t>ТССЦ Московской обл., 509-9899, приказ Минстроя России №675/пр от 28.02.2017 № 258/пр</t>
        </is>
      </c>
      <c r="K342" t="inlineStr">
        <is>
          <t>Строительный мусор и масса возвратных материалов</t>
        </is>
      </c>
      <c r="L342" t="n">
        <v>1348</v>
      </c>
      <c r="N342" t="n">
        <v>1009</v>
      </c>
      <c r="O342" t="inlineStr">
        <is>
          <t>т</t>
        </is>
      </c>
      <c r="P342" t="inlineStr">
        <is>
          <t>т</t>
        </is>
      </c>
      <c r="Q342" t="n">
        <v>1000</v>
      </c>
      <c r="W342" t="n">
        <v>0</v>
      </c>
      <c r="X342" t="n">
        <v>1839160745</v>
      </c>
      <c r="Y342">
        <f>AT342</f>
        <v/>
      </c>
      <c r="AA342" t="n">
        <v>0</v>
      </c>
      <c r="AB342" t="n">
        <v>0</v>
      </c>
      <c r="AC342" t="n">
        <v>0</v>
      </c>
      <c r="AD342" t="n">
        <v>0</v>
      </c>
      <c r="AE342" t="n">
        <v>0</v>
      </c>
      <c r="AF342" t="n">
        <v>0</v>
      </c>
      <c r="AG342" t="n">
        <v>0</v>
      </c>
      <c r="AH342" t="n">
        <v>0</v>
      </c>
      <c r="AI342" t="n">
        <v>1</v>
      </c>
      <c r="AJ342" t="n">
        <v>1</v>
      </c>
      <c r="AK342" t="n">
        <v>1</v>
      </c>
      <c r="AL342" t="n">
        <v>1</v>
      </c>
      <c r="AM342" t="n">
        <v>0</v>
      </c>
      <c r="AN342" t="n">
        <v>0</v>
      </c>
      <c r="AO342" t="n">
        <v>0</v>
      </c>
      <c r="AP342" t="n">
        <v>1</v>
      </c>
      <c r="AQ342" t="n">
        <v>0</v>
      </c>
      <c r="AR342" t="n">
        <v>0</v>
      </c>
      <c r="AS342" t="inlineStr"/>
      <c r="AT342" t="n">
        <v>0.04</v>
      </c>
      <c r="AU342" t="inlineStr"/>
      <c r="AV342" t="n">
        <v>0</v>
      </c>
      <c r="AW342" t="n">
        <v>2</v>
      </c>
      <c r="AX342" t="n">
        <v>78871045</v>
      </c>
      <c r="AY342" t="n">
        <v>1</v>
      </c>
      <c r="AZ342" t="n">
        <v>0</v>
      </c>
      <c r="BA342" t="n">
        <v>310</v>
      </c>
      <c r="BB342" t="n">
        <v>0</v>
      </c>
      <c r="BC342" t="n">
        <v>0</v>
      </c>
      <c r="BD342" t="n">
        <v>0</v>
      </c>
      <c r="BE342" t="n">
        <v>0</v>
      </c>
      <c r="BF342" t="n">
        <v>0</v>
      </c>
      <c r="BG342" t="n">
        <v>0</v>
      </c>
      <c r="BH342" t="n">
        <v>0</v>
      </c>
      <c r="BI342" t="n">
        <v>0</v>
      </c>
      <c r="BJ342" t="n">
        <v>0</v>
      </c>
      <c r="BK342" t="n">
        <v>0</v>
      </c>
      <c r="BL342" t="n">
        <v>0</v>
      </c>
      <c r="BM342" t="n">
        <v>0</v>
      </c>
      <c r="BN342" t="n">
        <v>0</v>
      </c>
      <c r="BO342" t="n">
        <v>0</v>
      </c>
      <c r="BP342" t="n">
        <v>0</v>
      </c>
      <c r="BQ342" t="n">
        <v>0</v>
      </c>
      <c r="BR342" t="n">
        <v>0</v>
      </c>
      <c r="BS342" t="n">
        <v>0</v>
      </c>
      <c r="BT342" t="n">
        <v>0</v>
      </c>
      <c r="BU342" t="n">
        <v>0</v>
      </c>
      <c r="BV342" t="n">
        <v>0</v>
      </c>
      <c r="BW342" t="n">
        <v>0</v>
      </c>
      <c r="CV342" t="n">
        <v>0</v>
      </c>
      <c r="CW342" t="n">
        <v>0</v>
      </c>
      <c r="CX342">
        <f>ROUND(Y342*Source!I659,7)</f>
        <v/>
      </c>
      <c r="CY342">
        <f>AA342</f>
        <v/>
      </c>
      <c r="CZ342">
        <f>AE342</f>
        <v/>
      </c>
      <c r="DA342">
        <f>AI342</f>
        <v/>
      </c>
      <c r="DB342">
        <f>ROUND(ROUND(AT342*CZ342,2),2)</f>
        <v/>
      </c>
      <c r="DC342">
        <f>ROUND(ROUND(AT342*AG342,2),2)</f>
        <v/>
      </c>
      <c r="DD342" t="inlineStr"/>
      <c r="DE342" t="inlineStr"/>
      <c r="DF342">
        <f>ROUND(ROUND(AE342,0)*CX342,0)</f>
        <v/>
      </c>
      <c r="DG342">
        <f>ROUND(ROUND(AF342,0)*CX342,0)</f>
        <v/>
      </c>
      <c r="DH342">
        <f>ROUND(ROUND(AG342,0)*CX342,0)</f>
        <v/>
      </c>
      <c r="DI342">
        <f>ROUND(ROUND(AH342,0)*CX342,0)</f>
        <v/>
      </c>
      <c r="DJ342">
        <f>DF342</f>
        <v/>
      </c>
      <c r="DK342" t="n">
        <v>0</v>
      </c>
      <c r="DL342" t="inlineStr"/>
      <c r="DM342" t="n">
        <v>0</v>
      </c>
      <c r="DN342" t="inlineStr"/>
      <c r="DO342" t="n">
        <v>0</v>
      </c>
    </row>
    <row r="343">
      <c r="A343">
        <f>ROW(Source!A662)</f>
        <v/>
      </c>
      <c r="B343" t="n">
        <v>78869116</v>
      </c>
      <c r="C343" t="n">
        <v>78871048</v>
      </c>
      <c r="D343" t="n">
        <v>18442827</v>
      </c>
      <c r="E343" t="n">
        <v>1</v>
      </c>
      <c r="F343" t="n">
        <v>1</v>
      </c>
      <c r="G343" t="n">
        <v>1</v>
      </c>
      <c r="H343" t="n">
        <v>1</v>
      </c>
      <c r="I343" t="inlineStr">
        <is>
          <t>1-1053-90</t>
        </is>
      </c>
      <c r="J343" t="inlineStr"/>
      <c r="K343" t="inlineStr">
        <is>
          <t>Рабочий строитель среднего разряда 5,3</t>
        </is>
      </c>
      <c r="L343" t="n">
        <v>1369</v>
      </c>
      <c r="N343" t="n">
        <v>1013</v>
      </c>
      <c r="O343" t="inlineStr">
        <is>
          <t>чел.-ч</t>
        </is>
      </c>
      <c r="P343" t="inlineStr">
        <is>
          <t>чел.-ч</t>
        </is>
      </c>
      <c r="Q343" t="n">
        <v>1</v>
      </c>
      <c r="W343" t="n">
        <v>0</v>
      </c>
      <c r="X343" t="n">
        <v>717490484</v>
      </c>
      <c r="Y343">
        <f>(AT343*ROUND(5,7))</f>
        <v/>
      </c>
      <c r="AA343" t="n">
        <v>0</v>
      </c>
      <c r="AB343" t="n">
        <v>0</v>
      </c>
      <c r="AC343" t="n">
        <v>0</v>
      </c>
      <c r="AD343" t="n">
        <v>11.64</v>
      </c>
      <c r="AE343" t="n">
        <v>0</v>
      </c>
      <c r="AF343" t="n">
        <v>0</v>
      </c>
      <c r="AG343" t="n">
        <v>0</v>
      </c>
      <c r="AH343" t="n">
        <v>11.64</v>
      </c>
      <c r="AI343" t="n">
        <v>1</v>
      </c>
      <c r="AJ343" t="n">
        <v>1</v>
      </c>
      <c r="AK343" t="n">
        <v>1</v>
      </c>
      <c r="AL343" t="n">
        <v>1</v>
      </c>
      <c r="AM343" t="n">
        <v>-2</v>
      </c>
      <c r="AN343" t="n">
        <v>0</v>
      </c>
      <c r="AO343" t="n">
        <v>1</v>
      </c>
      <c r="AP343" t="n">
        <v>1</v>
      </c>
      <c r="AQ343" t="n">
        <v>0</v>
      </c>
      <c r="AR343" t="n">
        <v>0</v>
      </c>
      <c r="AS343" t="inlineStr"/>
      <c r="AT343" t="n">
        <v>5.01</v>
      </c>
      <c r="AU343" t="inlineStr">
        <is>
          <t>)*5</t>
        </is>
      </c>
      <c r="AV343" t="n">
        <v>1</v>
      </c>
      <c r="AW343" t="n">
        <v>2</v>
      </c>
      <c r="AX343" t="n">
        <v>78871055</v>
      </c>
      <c r="AY343" t="n">
        <v>1</v>
      </c>
      <c r="AZ343" t="n">
        <v>2048</v>
      </c>
      <c r="BA343" t="n">
        <v>311</v>
      </c>
      <c r="BB343" t="n">
        <v>0</v>
      </c>
      <c r="BC343" t="n">
        <v>0</v>
      </c>
      <c r="BD343" t="n">
        <v>0</v>
      </c>
      <c r="BE343" t="n">
        <v>0</v>
      </c>
      <c r="BF343" t="n">
        <v>0</v>
      </c>
      <c r="BG343" t="n">
        <v>0</v>
      </c>
      <c r="BH343" t="n">
        <v>0</v>
      </c>
      <c r="BI343" t="n">
        <v>0</v>
      </c>
      <c r="BJ343" t="n">
        <v>0</v>
      </c>
      <c r="BK343" t="n">
        <v>0</v>
      </c>
      <c r="BL343" t="n">
        <v>0</v>
      </c>
      <c r="BM343" t="n">
        <v>0</v>
      </c>
      <c r="BN343" t="n">
        <v>0</v>
      </c>
      <c r="BO343" t="n">
        <v>0</v>
      </c>
      <c r="BP343" t="n">
        <v>0</v>
      </c>
      <c r="BQ343" t="n">
        <v>0</v>
      </c>
      <c r="BR343" t="n">
        <v>0</v>
      </c>
      <c r="BS343" t="n">
        <v>0</v>
      </c>
      <c r="BT343" t="n">
        <v>0</v>
      </c>
      <c r="BU343" t="n">
        <v>0</v>
      </c>
      <c r="BV343" t="n">
        <v>0</v>
      </c>
      <c r="BW343" t="n">
        <v>0</v>
      </c>
      <c r="CU343">
        <f>ROUND(AT343*Source!I662*AH343*AL343,0)</f>
        <v/>
      </c>
      <c r="CV343">
        <f>ROUND(Y343*Source!I662,7)</f>
        <v/>
      </c>
      <c r="CW343" t="n">
        <v>0</v>
      </c>
      <c r="CX343">
        <f>ROUND(Y343*Source!I662,7)</f>
        <v/>
      </c>
      <c r="CY343">
        <f>AD343</f>
        <v/>
      </c>
      <c r="CZ343">
        <f>AH343</f>
        <v/>
      </c>
      <c r="DA343">
        <f>AL343</f>
        <v/>
      </c>
      <c r="DB343">
        <f>ROUND((ROUND(AT343*CZ343,2)*ROUND(5,7)),2)</f>
        <v/>
      </c>
      <c r="DC343">
        <f>ROUND((ROUND(AT343*AG343,2)*ROUND(5,7)),2)</f>
        <v/>
      </c>
      <c r="DD343" t="inlineStr"/>
      <c r="DE343" t="inlineStr"/>
      <c r="DF343">
        <f>ROUND(ROUND(AE343,0)*CX343,0)</f>
        <v/>
      </c>
      <c r="DG343">
        <f>ROUND(ROUND(AF343,0)*CX343,0)</f>
        <v/>
      </c>
      <c r="DH343">
        <f>ROUND(ROUND(AG343,0)*CX343,0)</f>
        <v/>
      </c>
      <c r="DI343">
        <f>ROUND(ROUND(AH343,0)*CX343,0)</f>
        <v/>
      </c>
      <c r="DJ343">
        <f>DI343</f>
        <v/>
      </c>
      <c r="DK343" t="n">
        <v>0</v>
      </c>
      <c r="DL343" t="inlineStr"/>
      <c r="DM343" t="n">
        <v>0</v>
      </c>
      <c r="DN343" t="inlineStr"/>
      <c r="DO343" t="n">
        <v>0</v>
      </c>
    </row>
    <row r="344">
      <c r="A344">
        <f>ROW(Source!A662)</f>
        <v/>
      </c>
      <c r="B344" t="n">
        <v>78869116</v>
      </c>
      <c r="C344" t="n">
        <v>78871048</v>
      </c>
      <c r="D344" t="n">
        <v>29172703</v>
      </c>
      <c r="E344" t="n">
        <v>1</v>
      </c>
      <c r="F344" t="n">
        <v>1</v>
      </c>
      <c r="G344" t="n">
        <v>1</v>
      </c>
      <c r="H344" t="n">
        <v>2</v>
      </c>
      <c r="I344" t="inlineStr">
        <is>
          <t>042900</t>
        </is>
      </c>
      <c r="J344" t="inlineStr">
        <is>
          <t>ТСЭМ Московской обл., 042900, приказ Минстроя России №675/пр от 28.02.2017 № 264/пр</t>
        </is>
      </c>
      <c r="K34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344" t="n">
        <v>1368</v>
      </c>
      <c r="N344" t="n">
        <v>1011</v>
      </c>
      <c r="O344" t="inlineStr">
        <is>
          <t>маш.-ч</t>
        </is>
      </c>
      <c r="P344" t="inlineStr">
        <is>
          <t>маш.-ч</t>
        </is>
      </c>
      <c r="Q344" t="n">
        <v>1</v>
      </c>
      <c r="W344" t="n">
        <v>0</v>
      </c>
      <c r="X344" t="n">
        <v>1695838894</v>
      </c>
      <c r="Y344">
        <f>(AT344*ROUND(5,7))</f>
        <v/>
      </c>
      <c r="AA344" t="n">
        <v>0</v>
      </c>
      <c r="AB344" t="n">
        <v>177.13</v>
      </c>
      <c r="AC344" t="n">
        <v>0</v>
      </c>
      <c r="AD344" t="n">
        <v>0</v>
      </c>
      <c r="AE344" t="n">
        <v>0</v>
      </c>
      <c r="AF344" t="n">
        <v>29.67</v>
      </c>
      <c r="AG344" t="n">
        <v>0</v>
      </c>
      <c r="AH344" t="n">
        <v>0</v>
      </c>
      <c r="AI344" t="n">
        <v>1</v>
      </c>
      <c r="AJ344" t="n">
        <v>5.97</v>
      </c>
      <c r="AK344" t="n">
        <v>52.25</v>
      </c>
      <c r="AL344" t="n">
        <v>1</v>
      </c>
      <c r="AM344" t="n">
        <v>2</v>
      </c>
      <c r="AN344" t="n">
        <v>0</v>
      </c>
      <c r="AO344" t="n">
        <v>1</v>
      </c>
      <c r="AP344" t="n">
        <v>1</v>
      </c>
      <c r="AQ344" t="n">
        <v>0</v>
      </c>
      <c r="AR344" t="n">
        <v>0</v>
      </c>
      <c r="AS344" t="inlineStr"/>
      <c r="AT344" t="n">
        <v>1.5</v>
      </c>
      <c r="AU344" t="inlineStr">
        <is>
          <t>)*5</t>
        </is>
      </c>
      <c r="AV344" t="n">
        <v>0</v>
      </c>
      <c r="AW344" t="n">
        <v>2</v>
      </c>
      <c r="AX344" t="n">
        <v>78871056</v>
      </c>
      <c r="AY344" t="n">
        <v>1</v>
      </c>
      <c r="AZ344" t="n">
        <v>0</v>
      </c>
      <c r="BA344" t="n">
        <v>312</v>
      </c>
      <c r="BB344" t="n">
        <v>0</v>
      </c>
      <c r="BC344" t="n">
        <v>0</v>
      </c>
      <c r="BD344" t="n">
        <v>0</v>
      </c>
      <c r="BE344" t="n">
        <v>0</v>
      </c>
      <c r="BF344" t="n">
        <v>0</v>
      </c>
      <c r="BG344" t="n">
        <v>0</v>
      </c>
      <c r="BH344" t="n">
        <v>0</v>
      </c>
      <c r="BI344" t="n">
        <v>0</v>
      </c>
      <c r="BJ344" t="n">
        <v>0</v>
      </c>
      <c r="BK344" t="n">
        <v>0</v>
      </c>
      <c r="BL344" t="n">
        <v>0</v>
      </c>
      <c r="BM344" t="n">
        <v>0</v>
      </c>
      <c r="BN344" t="n">
        <v>0</v>
      </c>
      <c r="BO344" t="n">
        <v>0</v>
      </c>
      <c r="BP344" t="n">
        <v>0</v>
      </c>
      <c r="BQ344" t="n">
        <v>0</v>
      </c>
      <c r="BR344" t="n">
        <v>0</v>
      </c>
      <c r="BS344" t="n">
        <v>0</v>
      </c>
      <c r="BT344" t="n">
        <v>0</v>
      </c>
      <c r="BU344" t="n">
        <v>0</v>
      </c>
      <c r="BV344" t="n">
        <v>0</v>
      </c>
      <c r="BW344" t="n">
        <v>0</v>
      </c>
      <c r="CV344" t="n">
        <v>0</v>
      </c>
      <c r="CW344">
        <f>ROUND(Y344*Source!I662*DO344,7)</f>
        <v/>
      </c>
      <c r="CX344">
        <f>ROUND(Y344*Source!I662,7)</f>
        <v/>
      </c>
      <c r="CY344">
        <f>AB344</f>
        <v/>
      </c>
      <c r="CZ344">
        <f>AF344</f>
        <v/>
      </c>
      <c r="DA344">
        <f>AJ344</f>
        <v/>
      </c>
      <c r="DB344">
        <f>ROUND((ROUND(AT344*CZ344,2)*ROUND(5,7)),2)</f>
        <v/>
      </c>
      <c r="DC344">
        <f>ROUND((ROUND(AT344*AG344,2)*ROUND(5,7)),2)</f>
        <v/>
      </c>
      <c r="DD344" t="inlineStr"/>
      <c r="DE344" t="inlineStr"/>
      <c r="DF344">
        <f>ROUND(ROUND(AE344,0)*CX344,0)</f>
        <v/>
      </c>
      <c r="DG344">
        <f>ROUND(ROUND(AF344*AJ344,0)*CX344,0)</f>
        <v/>
      </c>
      <c r="DH344">
        <f>ROUND(ROUND(AG344*AK344,0)*CX344,0)</f>
        <v/>
      </c>
      <c r="DI344">
        <f>ROUND(ROUND(AH344,0)*CX344,0)</f>
        <v/>
      </c>
      <c r="DJ344">
        <f>DG344</f>
        <v/>
      </c>
      <c r="DK344" t="n">
        <v>0</v>
      </c>
      <c r="DL344" t="inlineStr"/>
      <c r="DM344" t="n">
        <v>0</v>
      </c>
      <c r="DN344" t="inlineStr"/>
      <c r="DO344" t="n">
        <v>0</v>
      </c>
    </row>
    <row r="345">
      <c r="A345">
        <f>ROW(Source!A662)</f>
        <v/>
      </c>
      <c r="B345" t="n">
        <v>78869116</v>
      </c>
      <c r="C345" t="n">
        <v>78871048</v>
      </c>
      <c r="D345" t="n">
        <v>29110398</v>
      </c>
      <c r="E345" t="n">
        <v>1</v>
      </c>
      <c r="F345" t="n">
        <v>1</v>
      </c>
      <c r="G345" t="n">
        <v>1</v>
      </c>
      <c r="H345" t="n">
        <v>3</v>
      </c>
      <c r="I345" t="inlineStr">
        <is>
          <t>101-0388</t>
        </is>
      </c>
      <c r="J345" t="inlineStr">
        <is>
          <t>ТССЦ Московской обл., 101-0388, приказ Минстроя России №675/пр от 28.02.2017 № 254/пр</t>
        </is>
      </c>
      <c r="K345" t="inlineStr">
        <is>
          <t>Краски масляные земляные марки МА-0115 мумия, сурик железный</t>
        </is>
      </c>
      <c r="L345" t="n">
        <v>1348</v>
      </c>
      <c r="N345" t="n">
        <v>1009</v>
      </c>
      <c r="O345" t="inlineStr">
        <is>
          <t>т</t>
        </is>
      </c>
      <c r="P345" t="inlineStr">
        <is>
          <t>т</t>
        </is>
      </c>
      <c r="Q345" t="n">
        <v>1000</v>
      </c>
      <c r="W345" t="n">
        <v>0</v>
      </c>
      <c r="X345" t="n">
        <v>1625292450</v>
      </c>
      <c r="Y345">
        <f>(AT345*ROUND(5,7))</f>
        <v/>
      </c>
      <c r="AA345" t="n">
        <v>76804.47</v>
      </c>
      <c r="AB345" t="n">
        <v>0</v>
      </c>
      <c r="AC345" t="n">
        <v>0</v>
      </c>
      <c r="AD345" t="n">
        <v>0</v>
      </c>
      <c r="AE345" t="n">
        <v>15118.99</v>
      </c>
      <c r="AF345" t="n">
        <v>0</v>
      </c>
      <c r="AG345" t="n">
        <v>0</v>
      </c>
      <c r="AH345" t="n">
        <v>0</v>
      </c>
      <c r="AI345" t="n">
        <v>5.08</v>
      </c>
      <c r="AJ345" t="n">
        <v>1</v>
      </c>
      <c r="AK345" t="n">
        <v>1</v>
      </c>
      <c r="AL345" t="n">
        <v>1</v>
      </c>
      <c r="AM345" t="n">
        <v>2</v>
      </c>
      <c r="AN345" t="n">
        <v>0</v>
      </c>
      <c r="AO345" t="n">
        <v>1</v>
      </c>
      <c r="AP345" t="n">
        <v>1</v>
      </c>
      <c r="AQ345" t="n">
        <v>0</v>
      </c>
      <c r="AR345" t="n">
        <v>0</v>
      </c>
      <c r="AS345" t="inlineStr"/>
      <c r="AT345" t="n">
        <v>5e-05</v>
      </c>
      <c r="AU345" t="inlineStr">
        <is>
          <t>)*5</t>
        </is>
      </c>
      <c r="AV345" t="n">
        <v>0</v>
      </c>
      <c r="AW345" t="n">
        <v>2</v>
      </c>
      <c r="AX345" t="n">
        <v>78871057</v>
      </c>
      <c r="AY345" t="n">
        <v>1</v>
      </c>
      <c r="AZ345" t="n">
        <v>0</v>
      </c>
      <c r="BA345" t="n">
        <v>313</v>
      </c>
      <c r="BB345" t="n">
        <v>0</v>
      </c>
      <c r="BC345" t="n">
        <v>0</v>
      </c>
      <c r="BD345" t="n">
        <v>0</v>
      </c>
      <c r="BE345" t="n">
        <v>0</v>
      </c>
      <c r="BF345" t="n">
        <v>0</v>
      </c>
      <c r="BG345" t="n">
        <v>0</v>
      </c>
      <c r="BH345" t="n">
        <v>0</v>
      </c>
      <c r="BI345" t="n">
        <v>0</v>
      </c>
      <c r="BJ345" t="n">
        <v>0</v>
      </c>
      <c r="BK345" t="n">
        <v>0</v>
      </c>
      <c r="BL345" t="n">
        <v>0</v>
      </c>
      <c r="BM345" t="n">
        <v>0</v>
      </c>
      <c r="BN345" t="n">
        <v>0</v>
      </c>
      <c r="BO345" t="n">
        <v>0</v>
      </c>
      <c r="BP345" t="n">
        <v>0</v>
      </c>
      <c r="BQ345" t="n">
        <v>0</v>
      </c>
      <c r="BR345" t="n">
        <v>0</v>
      </c>
      <c r="BS345" t="n">
        <v>0</v>
      </c>
      <c r="BT345" t="n">
        <v>0</v>
      </c>
      <c r="BU345" t="n">
        <v>0</v>
      </c>
      <c r="BV345" t="n">
        <v>0</v>
      </c>
      <c r="BW345" t="n">
        <v>0</v>
      </c>
      <c r="CV345" t="n">
        <v>0</v>
      </c>
      <c r="CW345" t="n">
        <v>0</v>
      </c>
      <c r="CX345">
        <f>ROUND(Y345*Source!I662,7)</f>
        <v/>
      </c>
      <c r="CY345">
        <f>AA345</f>
        <v/>
      </c>
      <c r="CZ345">
        <f>AE345</f>
        <v/>
      </c>
      <c r="DA345">
        <f>AI345</f>
        <v/>
      </c>
      <c r="DB345">
        <f>ROUND((ROUND(AT345*CZ345,2)*ROUND(5,7)),2)</f>
        <v/>
      </c>
      <c r="DC345">
        <f>ROUND((ROUND(AT345*AG345,2)*ROUND(5,7)),2)</f>
        <v/>
      </c>
      <c r="DD345" t="inlineStr"/>
      <c r="DE345" t="inlineStr"/>
      <c r="DF345">
        <f>ROUND(ROUND(AE345*AI345,0)*CX345,0)</f>
        <v/>
      </c>
      <c r="DG345">
        <f>ROUND(ROUND(AF345,0)*CX345,0)</f>
        <v/>
      </c>
      <c r="DH345">
        <f>ROUND(ROUND(AG345,0)*CX345,0)</f>
        <v/>
      </c>
      <c r="DI345">
        <f>ROUND(ROUND(AH345,0)*CX345,0)</f>
        <v/>
      </c>
      <c r="DJ345">
        <f>DF345</f>
        <v/>
      </c>
      <c r="DK345" t="n">
        <v>0</v>
      </c>
      <c r="DL345" t="inlineStr"/>
      <c r="DM345" t="n">
        <v>0</v>
      </c>
      <c r="DN345" t="inlineStr"/>
      <c r="DO345" t="n">
        <v>0</v>
      </c>
    </row>
    <row r="346">
      <c r="A346">
        <f>ROW(Source!A662)</f>
        <v/>
      </c>
      <c r="B346" t="n">
        <v>78869116</v>
      </c>
      <c r="C346" t="n">
        <v>78871048</v>
      </c>
      <c r="D346" t="n">
        <v>29110573</v>
      </c>
      <c r="E346" t="n">
        <v>1</v>
      </c>
      <c r="F346" t="n">
        <v>1</v>
      </c>
      <c r="G346" t="n">
        <v>1</v>
      </c>
      <c r="H346" t="n">
        <v>3</v>
      </c>
      <c r="I346" t="inlineStr">
        <is>
          <t>101-0628</t>
        </is>
      </c>
      <c r="J346" t="inlineStr">
        <is>
          <t>ТССЦ Московской обл., 101-0628, приказ Минстроя России №675/пр от 28.02.2017 № 254/пр</t>
        </is>
      </c>
      <c r="K346" t="inlineStr">
        <is>
          <t>Олифа комбинированная, марки К-3</t>
        </is>
      </c>
      <c r="L346" t="n">
        <v>1348</v>
      </c>
      <c r="N346" t="n">
        <v>1009</v>
      </c>
      <c r="O346" t="inlineStr">
        <is>
          <t>т</t>
        </is>
      </c>
      <c r="P346" t="inlineStr">
        <is>
          <t>т</t>
        </is>
      </c>
      <c r="Q346" t="n">
        <v>1000</v>
      </c>
      <c r="W346" t="n">
        <v>0</v>
      </c>
      <c r="X346" t="n">
        <v>24062879</v>
      </c>
      <c r="Y346">
        <f>(AT346*ROUND(5,7))</f>
        <v/>
      </c>
      <c r="AA346" t="n">
        <v>87631.5</v>
      </c>
      <c r="AB346" t="n">
        <v>0</v>
      </c>
      <c r="AC346" t="n">
        <v>0</v>
      </c>
      <c r="AD346" t="n">
        <v>0</v>
      </c>
      <c r="AE346" t="n">
        <v>16950</v>
      </c>
      <c r="AF346" t="n">
        <v>0</v>
      </c>
      <c r="AG346" t="n">
        <v>0</v>
      </c>
      <c r="AH346" t="n">
        <v>0</v>
      </c>
      <c r="AI346" t="n">
        <v>5.17</v>
      </c>
      <c r="AJ346" t="n">
        <v>1</v>
      </c>
      <c r="AK346" t="n">
        <v>1</v>
      </c>
      <c r="AL346" t="n">
        <v>1</v>
      </c>
      <c r="AM346" t="n">
        <v>2</v>
      </c>
      <c r="AN346" t="n">
        <v>0</v>
      </c>
      <c r="AO346" t="n">
        <v>1</v>
      </c>
      <c r="AP346" t="n">
        <v>1</v>
      </c>
      <c r="AQ346" t="n">
        <v>0</v>
      </c>
      <c r="AR346" t="n">
        <v>0</v>
      </c>
      <c r="AS346" t="inlineStr"/>
      <c r="AT346" t="n">
        <v>2e-05</v>
      </c>
      <c r="AU346" t="inlineStr">
        <is>
          <t>)*5</t>
        </is>
      </c>
      <c r="AV346" t="n">
        <v>0</v>
      </c>
      <c r="AW346" t="n">
        <v>2</v>
      </c>
      <c r="AX346" t="n">
        <v>78871058</v>
      </c>
      <c r="AY346" t="n">
        <v>1</v>
      </c>
      <c r="AZ346" t="n">
        <v>0</v>
      </c>
      <c r="BA346" t="n">
        <v>314</v>
      </c>
      <c r="BB346" t="n">
        <v>0</v>
      </c>
      <c r="BC346" t="n">
        <v>0</v>
      </c>
      <c r="BD346" t="n">
        <v>0</v>
      </c>
      <c r="BE346" t="n">
        <v>0</v>
      </c>
      <c r="BF346" t="n">
        <v>0</v>
      </c>
      <c r="BG346" t="n">
        <v>0</v>
      </c>
      <c r="BH346" t="n">
        <v>0</v>
      </c>
      <c r="BI346" t="n">
        <v>0</v>
      </c>
      <c r="BJ346" t="n">
        <v>0</v>
      </c>
      <c r="BK346" t="n">
        <v>0</v>
      </c>
      <c r="BL346" t="n">
        <v>0</v>
      </c>
      <c r="BM346" t="n">
        <v>0</v>
      </c>
      <c r="BN346" t="n">
        <v>0</v>
      </c>
      <c r="BO346" t="n">
        <v>0</v>
      </c>
      <c r="BP346" t="n">
        <v>0</v>
      </c>
      <c r="BQ346" t="n">
        <v>0</v>
      </c>
      <c r="BR346" t="n">
        <v>0</v>
      </c>
      <c r="BS346" t="n">
        <v>0</v>
      </c>
      <c r="BT346" t="n">
        <v>0</v>
      </c>
      <c r="BU346" t="n">
        <v>0</v>
      </c>
      <c r="BV346" t="n">
        <v>0</v>
      </c>
      <c r="BW346" t="n">
        <v>0</v>
      </c>
      <c r="CV346" t="n">
        <v>0</v>
      </c>
      <c r="CW346" t="n">
        <v>0</v>
      </c>
      <c r="CX346">
        <f>ROUND(Y346*Source!I662,7)</f>
        <v/>
      </c>
      <c r="CY346">
        <f>AA346</f>
        <v/>
      </c>
      <c r="CZ346">
        <f>AE346</f>
        <v/>
      </c>
      <c r="DA346">
        <f>AI346</f>
        <v/>
      </c>
      <c r="DB346">
        <f>ROUND((ROUND(AT346*CZ346,2)*ROUND(5,7)),2)</f>
        <v/>
      </c>
      <c r="DC346">
        <f>ROUND((ROUND(AT346*AG346,2)*ROUND(5,7)),2)</f>
        <v/>
      </c>
      <c r="DD346" t="inlineStr"/>
      <c r="DE346" t="inlineStr"/>
      <c r="DF346">
        <f>ROUND(ROUND(AE346*AI346,0)*CX346,0)</f>
        <v/>
      </c>
      <c r="DG346">
        <f>ROUND(ROUND(AF346,0)*CX346,0)</f>
        <v/>
      </c>
      <c r="DH346">
        <f>ROUND(ROUND(AG346,0)*CX346,0)</f>
        <v/>
      </c>
      <c r="DI346">
        <f>ROUND(ROUND(AH346,0)*CX346,0)</f>
        <v/>
      </c>
      <c r="DJ346">
        <f>DF346</f>
        <v/>
      </c>
      <c r="DK346" t="n">
        <v>0</v>
      </c>
      <c r="DL346" t="inlineStr"/>
      <c r="DM346" t="n">
        <v>0</v>
      </c>
      <c r="DN346" t="inlineStr"/>
      <c r="DO346" t="n">
        <v>0</v>
      </c>
    </row>
    <row r="347">
      <c r="A347">
        <f>ROW(Source!A662)</f>
        <v/>
      </c>
      <c r="B347" t="n">
        <v>78869116</v>
      </c>
      <c r="C347" t="n">
        <v>78871048</v>
      </c>
      <c r="D347" t="n">
        <v>29107963</v>
      </c>
      <c r="E347" t="n">
        <v>1</v>
      </c>
      <c r="F347" t="n">
        <v>1</v>
      </c>
      <c r="G347" t="n">
        <v>1</v>
      </c>
      <c r="H347" t="n">
        <v>3</v>
      </c>
      <c r="I347" t="inlineStr">
        <is>
          <t>101-1669</t>
        </is>
      </c>
      <c r="J347" t="inlineStr">
        <is>
          <t>ТССЦ Московской обл., 101-1669, приказ Минстроя России №675/пр от 28.02.2017 № 254/пр</t>
        </is>
      </c>
      <c r="K347" t="inlineStr">
        <is>
          <t>Очес льняной</t>
        </is>
      </c>
      <c r="L347" t="n">
        <v>1346</v>
      </c>
      <c r="N347" t="n">
        <v>1009</v>
      </c>
      <c r="O347" t="inlineStr">
        <is>
          <t>кг</t>
        </is>
      </c>
      <c r="P347" t="inlineStr">
        <is>
          <t>кг</t>
        </is>
      </c>
      <c r="Q347" t="n">
        <v>1</v>
      </c>
      <c r="W347" t="n">
        <v>0</v>
      </c>
      <c r="X347" t="n">
        <v>-2113933962</v>
      </c>
      <c r="Y347">
        <f>(AT347*ROUND(5,7))</f>
        <v/>
      </c>
      <c r="AA347" t="n">
        <v>590.67</v>
      </c>
      <c r="AB347" t="n">
        <v>0</v>
      </c>
      <c r="AC347" t="n">
        <v>0</v>
      </c>
      <c r="AD347" t="n">
        <v>0</v>
      </c>
      <c r="AE347" t="n">
        <v>37.29</v>
      </c>
      <c r="AF347" t="n">
        <v>0</v>
      </c>
      <c r="AG347" t="n">
        <v>0</v>
      </c>
      <c r="AH347" t="n">
        <v>0</v>
      </c>
      <c r="AI347" t="n">
        <v>15.84</v>
      </c>
      <c r="AJ347" t="n">
        <v>1</v>
      </c>
      <c r="AK347" t="n">
        <v>1</v>
      </c>
      <c r="AL347" t="n">
        <v>1</v>
      </c>
      <c r="AM347" t="n">
        <v>2</v>
      </c>
      <c r="AN347" t="n">
        <v>0</v>
      </c>
      <c r="AO347" t="n">
        <v>1</v>
      </c>
      <c r="AP347" t="n">
        <v>1</v>
      </c>
      <c r="AQ347" t="n">
        <v>0</v>
      </c>
      <c r="AR347" t="n">
        <v>0</v>
      </c>
      <c r="AS347" t="inlineStr"/>
      <c r="AT347" t="n">
        <v>0.02</v>
      </c>
      <c r="AU347" t="inlineStr">
        <is>
          <t>)*5</t>
        </is>
      </c>
      <c r="AV347" t="n">
        <v>0</v>
      </c>
      <c r="AW347" t="n">
        <v>2</v>
      </c>
      <c r="AX347" t="n">
        <v>78871059</v>
      </c>
      <c r="AY347" t="n">
        <v>1</v>
      </c>
      <c r="AZ347" t="n">
        <v>0</v>
      </c>
      <c r="BA347" t="n">
        <v>315</v>
      </c>
      <c r="BB347" t="n">
        <v>0</v>
      </c>
      <c r="BC347" t="n">
        <v>0</v>
      </c>
      <c r="BD347" t="n">
        <v>0</v>
      </c>
      <c r="BE347" t="n">
        <v>0</v>
      </c>
      <c r="BF347" t="n">
        <v>0</v>
      </c>
      <c r="BG347" t="n">
        <v>0</v>
      </c>
      <c r="BH347" t="n">
        <v>0</v>
      </c>
      <c r="BI347" t="n">
        <v>0</v>
      </c>
      <c r="BJ347" t="n">
        <v>0</v>
      </c>
      <c r="BK347" t="n">
        <v>0</v>
      </c>
      <c r="BL347" t="n">
        <v>0</v>
      </c>
      <c r="BM347" t="n">
        <v>0</v>
      </c>
      <c r="BN347" t="n">
        <v>0</v>
      </c>
      <c r="BO347" t="n">
        <v>0</v>
      </c>
      <c r="BP347" t="n">
        <v>0</v>
      </c>
      <c r="BQ347" t="n">
        <v>0</v>
      </c>
      <c r="BR347" t="n">
        <v>0</v>
      </c>
      <c r="BS347" t="n">
        <v>0</v>
      </c>
      <c r="BT347" t="n">
        <v>0</v>
      </c>
      <c r="BU347" t="n">
        <v>0</v>
      </c>
      <c r="BV347" t="n">
        <v>0</v>
      </c>
      <c r="BW347" t="n">
        <v>0</v>
      </c>
      <c r="CV347" t="n">
        <v>0</v>
      </c>
      <c r="CW347" t="n">
        <v>0</v>
      </c>
      <c r="CX347">
        <f>ROUND(Y347*Source!I662,7)</f>
        <v/>
      </c>
      <c r="CY347">
        <f>AA347</f>
        <v/>
      </c>
      <c r="CZ347">
        <f>AE347</f>
        <v/>
      </c>
      <c r="DA347">
        <f>AI347</f>
        <v/>
      </c>
      <c r="DB347">
        <f>ROUND((ROUND(AT347*CZ347,2)*ROUND(5,7)),2)</f>
        <v/>
      </c>
      <c r="DC347">
        <f>ROUND((ROUND(AT347*AG347,2)*ROUND(5,7)),2)</f>
        <v/>
      </c>
      <c r="DD347" t="inlineStr"/>
      <c r="DE347" t="inlineStr"/>
      <c r="DF347">
        <f>ROUND(ROUND(AE347*AI347,0)*CX347,0)</f>
        <v/>
      </c>
      <c r="DG347">
        <f>ROUND(ROUND(AF347,0)*CX347,0)</f>
        <v/>
      </c>
      <c r="DH347">
        <f>ROUND(ROUND(AG347,0)*CX347,0)</f>
        <v/>
      </c>
      <c r="DI347">
        <f>ROUND(ROUND(AH347,0)*CX347,0)</f>
        <v/>
      </c>
      <c r="DJ347">
        <f>DF347</f>
        <v/>
      </c>
      <c r="DK347" t="n">
        <v>0</v>
      </c>
      <c r="DL347" t="inlineStr"/>
      <c r="DM347" t="n">
        <v>0</v>
      </c>
      <c r="DN347" t="inlineStr"/>
      <c r="DO347" t="n">
        <v>0</v>
      </c>
    </row>
    <row r="348">
      <c r="A348">
        <f>ROW(Source!A662)</f>
        <v/>
      </c>
      <c r="B348" t="n">
        <v>78869116</v>
      </c>
      <c r="C348" t="n">
        <v>78871048</v>
      </c>
      <c r="D348" t="n">
        <v>29150040</v>
      </c>
      <c r="E348" t="n">
        <v>1</v>
      </c>
      <c r="F348" t="n">
        <v>1</v>
      </c>
      <c r="G348" t="n">
        <v>1</v>
      </c>
      <c r="H348" t="n">
        <v>3</v>
      </c>
      <c r="I348" t="inlineStr">
        <is>
          <t>411-0001</t>
        </is>
      </c>
      <c r="J348" t="inlineStr">
        <is>
          <t>ТССЦ Московской обл., 411-0001, приказ Минстроя России №675/пр от 28.02.2017 № 257/пр</t>
        </is>
      </c>
      <c r="K348" t="inlineStr">
        <is>
          <t>Вода</t>
        </is>
      </c>
      <c r="L348" t="n">
        <v>1339</v>
      </c>
      <c r="N348" t="n">
        <v>1007</v>
      </c>
      <c r="O348" t="inlineStr">
        <is>
          <t>м3</t>
        </is>
      </c>
      <c r="P348" t="inlineStr">
        <is>
          <t>м3</t>
        </is>
      </c>
      <c r="Q348" t="n">
        <v>1</v>
      </c>
      <c r="W348" t="n">
        <v>0</v>
      </c>
      <c r="X348" t="n">
        <v>619799737</v>
      </c>
      <c r="Y348">
        <f>(AT348*ROUND(5,7))</f>
        <v/>
      </c>
      <c r="AA348" t="n">
        <v>31.28</v>
      </c>
      <c r="AB348" t="n">
        <v>0</v>
      </c>
      <c r="AC348" t="n">
        <v>0</v>
      </c>
      <c r="AD348" t="n">
        <v>0</v>
      </c>
      <c r="AE348" t="n">
        <v>2.44</v>
      </c>
      <c r="AF348" t="n">
        <v>0</v>
      </c>
      <c r="AG348" t="n">
        <v>0</v>
      </c>
      <c r="AH348" t="n">
        <v>0</v>
      </c>
      <c r="AI348" t="n">
        <v>12.82</v>
      </c>
      <c r="AJ348" t="n">
        <v>1</v>
      </c>
      <c r="AK348" t="n">
        <v>1</v>
      </c>
      <c r="AL348" t="n">
        <v>1</v>
      </c>
      <c r="AM348" t="n">
        <v>2</v>
      </c>
      <c r="AN348" t="n">
        <v>0</v>
      </c>
      <c r="AO348" t="n">
        <v>1</v>
      </c>
      <c r="AP348" t="n">
        <v>1</v>
      </c>
      <c r="AQ348" t="n">
        <v>0</v>
      </c>
      <c r="AR348" t="n">
        <v>0</v>
      </c>
      <c r="AS348" t="inlineStr"/>
      <c r="AT348" t="n">
        <v>1</v>
      </c>
      <c r="AU348" t="inlineStr">
        <is>
          <t>)*5</t>
        </is>
      </c>
      <c r="AV348" t="n">
        <v>0</v>
      </c>
      <c r="AW348" t="n">
        <v>2</v>
      </c>
      <c r="AX348" t="n">
        <v>78871060</v>
      </c>
      <c r="AY348" t="n">
        <v>1</v>
      </c>
      <c r="AZ348" t="n">
        <v>0</v>
      </c>
      <c r="BA348" t="n">
        <v>316</v>
      </c>
      <c r="BB348" t="n">
        <v>0</v>
      </c>
      <c r="BC348" t="n">
        <v>0</v>
      </c>
      <c r="BD348" t="n">
        <v>0</v>
      </c>
      <c r="BE348" t="n">
        <v>0</v>
      </c>
      <c r="BF348" t="n">
        <v>0</v>
      </c>
      <c r="BG348" t="n">
        <v>0</v>
      </c>
      <c r="BH348" t="n">
        <v>0</v>
      </c>
      <c r="BI348" t="n">
        <v>0</v>
      </c>
      <c r="BJ348" t="n">
        <v>0</v>
      </c>
      <c r="BK348" t="n">
        <v>0</v>
      </c>
      <c r="BL348" t="n">
        <v>0</v>
      </c>
      <c r="BM348" t="n">
        <v>0</v>
      </c>
      <c r="BN348" t="n">
        <v>0</v>
      </c>
      <c r="BO348" t="n">
        <v>0</v>
      </c>
      <c r="BP348" t="n">
        <v>0</v>
      </c>
      <c r="BQ348" t="n">
        <v>0</v>
      </c>
      <c r="BR348" t="n">
        <v>0</v>
      </c>
      <c r="BS348" t="n">
        <v>0</v>
      </c>
      <c r="BT348" t="n">
        <v>0</v>
      </c>
      <c r="BU348" t="n">
        <v>0</v>
      </c>
      <c r="BV348" t="n">
        <v>0</v>
      </c>
      <c r="BW348" t="n">
        <v>0</v>
      </c>
      <c r="CV348" t="n">
        <v>0</v>
      </c>
      <c r="CW348" t="n">
        <v>0</v>
      </c>
      <c r="CX348">
        <f>ROUND(Y348*Source!I662,7)</f>
        <v/>
      </c>
      <c r="CY348">
        <f>AA348</f>
        <v/>
      </c>
      <c r="CZ348">
        <f>AE348</f>
        <v/>
      </c>
      <c r="DA348">
        <f>AI348</f>
        <v/>
      </c>
      <c r="DB348">
        <f>ROUND((ROUND(AT348*CZ348,2)*ROUND(5,7)),2)</f>
        <v/>
      </c>
      <c r="DC348">
        <f>ROUND((ROUND(AT348*AG348,2)*ROUND(5,7)),2)</f>
        <v/>
      </c>
      <c r="DD348" t="inlineStr"/>
      <c r="DE348" t="inlineStr"/>
      <c r="DF348">
        <f>ROUND(ROUND(AE348*AI348,0)*CX348,0)</f>
        <v/>
      </c>
      <c r="DG348">
        <f>ROUND(ROUND(AF348,0)*CX348,0)</f>
        <v/>
      </c>
      <c r="DH348">
        <f>ROUND(ROUND(AG348,0)*CX348,0)</f>
        <v/>
      </c>
      <c r="DI348">
        <f>ROUND(ROUND(AH348,0)*CX348,0)</f>
        <v/>
      </c>
      <c r="DJ348">
        <f>DF348</f>
        <v/>
      </c>
      <c r="DK348" t="n">
        <v>0</v>
      </c>
      <c r="DL348" t="inlineStr"/>
      <c r="DM348" t="n">
        <v>0</v>
      </c>
      <c r="DN348" t="inlineStr"/>
      <c r="DO348" t="n">
        <v>0</v>
      </c>
    </row>
    <row r="349">
      <c r="A349">
        <f>ROW(Source!A663)</f>
        <v/>
      </c>
      <c r="B349" t="n">
        <v>78869116</v>
      </c>
      <c r="C349" t="n">
        <v>78871061</v>
      </c>
      <c r="D349" t="n">
        <v>18407150</v>
      </c>
      <c r="E349" t="n">
        <v>1</v>
      </c>
      <c r="F349" t="n">
        <v>1</v>
      </c>
      <c r="G349" t="n">
        <v>1</v>
      </c>
      <c r="H349" t="n">
        <v>1</v>
      </c>
      <c r="I349" t="inlineStr">
        <is>
          <t>1-1030-90</t>
        </is>
      </c>
      <c r="J349" t="inlineStr"/>
      <c r="K349" t="inlineStr">
        <is>
          <t>Рабочий строитель среднего разряда 3</t>
        </is>
      </c>
      <c r="L349" t="n">
        <v>1369</v>
      </c>
      <c r="N349" t="n">
        <v>1013</v>
      </c>
      <c r="O349" t="inlineStr">
        <is>
          <t>чел.-ч</t>
        </is>
      </c>
      <c r="P349" t="inlineStr">
        <is>
          <t>чел.-ч</t>
        </is>
      </c>
      <c r="Q349" t="n">
        <v>1</v>
      </c>
      <c r="W349" t="n">
        <v>0</v>
      </c>
      <c r="X349" t="n">
        <v>-931037793</v>
      </c>
      <c r="Y349">
        <f>AT349</f>
        <v/>
      </c>
      <c r="AA349" t="n">
        <v>0</v>
      </c>
      <c r="AB349" t="n">
        <v>0</v>
      </c>
      <c r="AC349" t="n">
        <v>0</v>
      </c>
      <c r="AD349" t="n">
        <v>8.529999999999999</v>
      </c>
      <c r="AE349" t="n">
        <v>0</v>
      </c>
      <c r="AF349" t="n">
        <v>0</v>
      </c>
      <c r="AG349" t="n">
        <v>0</v>
      </c>
      <c r="AH349" t="n">
        <v>8.529999999999999</v>
      </c>
      <c r="AI349" t="n">
        <v>1</v>
      </c>
      <c r="AJ349" t="n">
        <v>1</v>
      </c>
      <c r="AK349" t="n">
        <v>1</v>
      </c>
      <c r="AL349" t="n">
        <v>1</v>
      </c>
      <c r="AM349" t="n">
        <v>-2</v>
      </c>
      <c r="AN349" t="n">
        <v>0</v>
      </c>
      <c r="AO349" t="n">
        <v>1</v>
      </c>
      <c r="AP349" t="n">
        <v>0</v>
      </c>
      <c r="AQ349" t="n">
        <v>0</v>
      </c>
      <c r="AR349" t="n">
        <v>0</v>
      </c>
      <c r="AS349" t="inlineStr"/>
      <c r="AT349" t="n">
        <v>13.9</v>
      </c>
      <c r="AU349" t="inlineStr"/>
      <c r="AV349" t="n">
        <v>1</v>
      </c>
      <c r="AW349" t="n">
        <v>2</v>
      </c>
      <c r="AX349" t="n">
        <v>78871065</v>
      </c>
      <c r="AY349" t="n">
        <v>1</v>
      </c>
      <c r="AZ349" t="n">
        <v>0</v>
      </c>
      <c r="BA349" t="n">
        <v>317</v>
      </c>
      <c r="BB349" t="n">
        <v>0</v>
      </c>
      <c r="BC349" t="n">
        <v>0</v>
      </c>
      <c r="BD349" t="n">
        <v>0</v>
      </c>
      <c r="BE349" t="n">
        <v>0</v>
      </c>
      <c r="BF349" t="n">
        <v>0</v>
      </c>
      <c r="BG349" t="n">
        <v>0</v>
      </c>
      <c r="BH349" t="n">
        <v>0</v>
      </c>
      <c r="BI349" t="n">
        <v>0</v>
      </c>
      <c r="BJ349" t="n">
        <v>0</v>
      </c>
      <c r="BK349" t="n">
        <v>0</v>
      </c>
      <c r="BL349" t="n">
        <v>0</v>
      </c>
      <c r="BM349" t="n">
        <v>0</v>
      </c>
      <c r="BN349" t="n">
        <v>0</v>
      </c>
      <c r="BO349" t="n">
        <v>0</v>
      </c>
      <c r="BP349" t="n">
        <v>0</v>
      </c>
      <c r="BQ349" t="n">
        <v>0</v>
      </c>
      <c r="BR349" t="n">
        <v>0</v>
      </c>
      <c r="BS349" t="n">
        <v>0</v>
      </c>
      <c r="BT349" t="n">
        <v>0</v>
      </c>
      <c r="BU349" t="n">
        <v>0</v>
      </c>
      <c r="BV349" t="n">
        <v>0</v>
      </c>
      <c r="BW349" t="n">
        <v>0</v>
      </c>
      <c r="CU349">
        <f>ROUND(AT349*Source!I663*AH349*AL349,0)</f>
        <v/>
      </c>
      <c r="CV349">
        <f>ROUND(Y349*Source!I663,7)</f>
        <v/>
      </c>
      <c r="CW349" t="n">
        <v>0</v>
      </c>
      <c r="CX349">
        <f>ROUND(Y349*Source!I663,7)</f>
        <v/>
      </c>
      <c r="CY349">
        <f>AD349</f>
        <v/>
      </c>
      <c r="CZ349">
        <f>AH349</f>
        <v/>
      </c>
      <c r="DA349">
        <f>AL349</f>
        <v/>
      </c>
      <c r="DB349">
        <f>ROUND(ROUND(AT349*CZ349,2),2)</f>
        <v/>
      </c>
      <c r="DC349">
        <f>ROUND(ROUND(AT349*AG349,2),2)</f>
        <v/>
      </c>
      <c r="DD349" t="inlineStr"/>
      <c r="DE349" t="inlineStr"/>
      <c r="DF349">
        <f>ROUND(ROUND(AE349,0)*CX349,0)</f>
        <v/>
      </c>
      <c r="DG349">
        <f>ROUND(ROUND(AF349,0)*CX349,0)</f>
        <v/>
      </c>
      <c r="DH349">
        <f>ROUND(ROUND(AG349,0)*CX349,0)</f>
        <v/>
      </c>
      <c r="DI349">
        <f>ROUND(ROUND(AH349,0)*CX349,0)</f>
        <v/>
      </c>
      <c r="DJ349">
        <f>DI349</f>
        <v/>
      </c>
      <c r="DK349" t="n">
        <v>0</v>
      </c>
      <c r="DL349" t="inlineStr"/>
      <c r="DM349" t="n">
        <v>0</v>
      </c>
      <c r="DN349" t="inlineStr"/>
      <c r="DO349" t="n">
        <v>0</v>
      </c>
    </row>
    <row r="350">
      <c r="A350">
        <f>ROW(Source!A663)</f>
        <v/>
      </c>
      <c r="B350" t="n">
        <v>78869116</v>
      </c>
      <c r="C350" t="n">
        <v>78871061</v>
      </c>
      <c r="D350" t="n">
        <v>29169821</v>
      </c>
      <c r="E350" t="n">
        <v>1</v>
      </c>
      <c r="F350" t="n">
        <v>1</v>
      </c>
      <c r="G350" t="n">
        <v>1</v>
      </c>
      <c r="H350" t="n">
        <v>3</v>
      </c>
      <c r="I350" t="inlineStr">
        <is>
          <t>509-0696</t>
        </is>
      </c>
      <c r="J350" t="inlineStr">
        <is>
          <t>ТССЦ Московской обл., 509-0696, приказ Минстроя России №675/пр от 28.02.2017 № 258/пр</t>
        </is>
      </c>
      <c r="K350" t="inlineStr">
        <is>
          <t>Лампы люминесцентные ртутные низкого давления типа ЛБ, ЛД, ЛДЦ, ЛТВ, ЛБХ 20</t>
        </is>
      </c>
      <c r="L350" t="n">
        <v>1358</v>
      </c>
      <c r="N350" t="n">
        <v>1010</v>
      </c>
      <c r="O350" t="inlineStr">
        <is>
          <t>10 шт.</t>
        </is>
      </c>
      <c r="P350" t="inlineStr">
        <is>
          <t>10 шт.</t>
        </is>
      </c>
      <c r="Q350" t="n">
        <v>10</v>
      </c>
      <c r="W350" t="n">
        <v>0</v>
      </c>
      <c r="X350" t="n">
        <v>-1187244712</v>
      </c>
      <c r="Y350">
        <f>AT350</f>
        <v/>
      </c>
      <c r="AA350" t="n">
        <v>352.73</v>
      </c>
      <c r="AB350" t="n">
        <v>0</v>
      </c>
      <c r="AC350" t="n">
        <v>0</v>
      </c>
      <c r="AD350" t="n">
        <v>0</v>
      </c>
      <c r="AE350" t="n">
        <v>85.2</v>
      </c>
      <c r="AF350" t="n">
        <v>0</v>
      </c>
      <c r="AG350" t="n">
        <v>0</v>
      </c>
      <c r="AH350" t="n">
        <v>0</v>
      </c>
      <c r="AI350" t="n">
        <v>4.14</v>
      </c>
      <c r="AJ350" t="n">
        <v>1</v>
      </c>
      <c r="AK350" t="n">
        <v>1</v>
      </c>
      <c r="AL350" t="n">
        <v>1</v>
      </c>
      <c r="AM350" t="n">
        <v>2</v>
      </c>
      <c r="AN350" t="n">
        <v>0</v>
      </c>
      <c r="AO350" t="n">
        <v>1</v>
      </c>
      <c r="AP350" t="n">
        <v>0</v>
      </c>
      <c r="AQ350" t="n">
        <v>0</v>
      </c>
      <c r="AR350" t="n">
        <v>0</v>
      </c>
      <c r="AS350" t="inlineStr"/>
      <c r="AT350" t="n">
        <v>10</v>
      </c>
      <c r="AU350" t="inlineStr"/>
      <c r="AV350" t="n">
        <v>0</v>
      </c>
      <c r="AW350" t="n">
        <v>2</v>
      </c>
      <c r="AX350" t="n">
        <v>78871066</v>
      </c>
      <c r="AY350" t="n">
        <v>1</v>
      </c>
      <c r="AZ350" t="n">
        <v>0</v>
      </c>
      <c r="BA350" t="n">
        <v>318</v>
      </c>
      <c r="BB350" t="n">
        <v>0</v>
      </c>
      <c r="BC350" t="n">
        <v>0</v>
      </c>
      <c r="BD350" t="n">
        <v>0</v>
      </c>
      <c r="BE350" t="n">
        <v>0</v>
      </c>
      <c r="BF350" t="n">
        <v>0</v>
      </c>
      <c r="BG350" t="n">
        <v>0</v>
      </c>
      <c r="BH350" t="n">
        <v>0</v>
      </c>
      <c r="BI350" t="n">
        <v>0</v>
      </c>
      <c r="BJ350" t="n">
        <v>0</v>
      </c>
      <c r="BK350" t="n">
        <v>0</v>
      </c>
      <c r="BL350" t="n">
        <v>0</v>
      </c>
      <c r="BM350" t="n">
        <v>0</v>
      </c>
      <c r="BN350" t="n">
        <v>0</v>
      </c>
      <c r="BO350" t="n">
        <v>0</v>
      </c>
      <c r="BP350" t="n">
        <v>0</v>
      </c>
      <c r="BQ350" t="n">
        <v>0</v>
      </c>
      <c r="BR350" t="n">
        <v>0</v>
      </c>
      <c r="BS350" t="n">
        <v>0</v>
      </c>
      <c r="BT350" t="n">
        <v>0</v>
      </c>
      <c r="BU350" t="n">
        <v>0</v>
      </c>
      <c r="BV350" t="n">
        <v>0</v>
      </c>
      <c r="BW350" t="n">
        <v>0</v>
      </c>
      <c r="CV350" t="n">
        <v>0</v>
      </c>
      <c r="CW350" t="n">
        <v>0</v>
      </c>
      <c r="CX350">
        <f>ROUND(Y350*Source!I663,7)</f>
        <v/>
      </c>
      <c r="CY350">
        <f>AA350</f>
        <v/>
      </c>
      <c r="CZ350">
        <f>AE350</f>
        <v/>
      </c>
      <c r="DA350">
        <f>AI350</f>
        <v/>
      </c>
      <c r="DB350">
        <f>ROUND(ROUND(AT350*CZ350,2),2)</f>
        <v/>
      </c>
      <c r="DC350">
        <f>ROUND(ROUND(AT350*AG350,2),2)</f>
        <v/>
      </c>
      <c r="DD350" t="inlineStr"/>
      <c r="DE350" t="inlineStr"/>
      <c r="DF350">
        <f>ROUND(ROUND(AE350*AI350,0)*CX350,0)</f>
        <v/>
      </c>
      <c r="DG350">
        <f>ROUND(ROUND(AF350,0)*CX350,0)</f>
        <v/>
      </c>
      <c r="DH350">
        <f>ROUND(ROUND(AG350,0)*CX350,0)</f>
        <v/>
      </c>
      <c r="DI350">
        <f>ROUND(ROUND(AH350,0)*CX350,0)</f>
        <v/>
      </c>
      <c r="DJ350">
        <f>DF350</f>
        <v/>
      </c>
      <c r="DK350" t="n">
        <v>0</v>
      </c>
      <c r="DL350" t="inlineStr"/>
      <c r="DM350" t="n">
        <v>0</v>
      </c>
      <c r="DN350" t="inlineStr"/>
      <c r="DO350" t="n">
        <v>0</v>
      </c>
    </row>
    <row r="351">
      <c r="A351">
        <f>ROW(Source!A663)</f>
        <v/>
      </c>
      <c r="B351" t="n">
        <v>78869116</v>
      </c>
      <c r="C351" t="n">
        <v>78871061</v>
      </c>
      <c r="D351" t="n">
        <v>29169828</v>
      </c>
      <c r="E351" t="n">
        <v>1</v>
      </c>
      <c r="F351" t="n">
        <v>1</v>
      </c>
      <c r="G351" t="n">
        <v>1</v>
      </c>
      <c r="H351" t="n">
        <v>3</v>
      </c>
      <c r="I351" t="inlineStr">
        <is>
          <t>509-6744</t>
        </is>
      </c>
      <c r="J351" t="inlineStr">
        <is>
          <t>ТССЦ Московской обл., 509-6744, приказ Минстроя России №675/пр от 28.02.2017 № 258/пр</t>
        </is>
      </c>
      <c r="K351" t="inlineStr">
        <is>
          <t>Лампы люминесцентные компактные энергосберегающие с цоколем Е27 мощностью 55 Вт</t>
        </is>
      </c>
      <c r="L351" t="n">
        <v>1354</v>
      </c>
      <c r="N351" t="n">
        <v>1010</v>
      </c>
      <c r="O351" t="inlineStr">
        <is>
          <t>шт.</t>
        </is>
      </c>
      <c r="P351" t="inlineStr">
        <is>
          <t>шт.</t>
        </is>
      </c>
      <c r="Q351" t="n">
        <v>1</v>
      </c>
      <c r="W351" t="n">
        <v>0</v>
      </c>
      <c r="X351" t="n">
        <v>-228955380</v>
      </c>
      <c r="Y351">
        <f>AT351</f>
        <v/>
      </c>
      <c r="AA351" t="n">
        <v>237.77</v>
      </c>
      <c r="AB351" t="n">
        <v>0</v>
      </c>
      <c r="AC351" t="n">
        <v>0</v>
      </c>
      <c r="AD351" t="n">
        <v>0</v>
      </c>
      <c r="AE351" t="n">
        <v>140.69</v>
      </c>
      <c r="AF351" t="n">
        <v>0</v>
      </c>
      <c r="AG351" t="n">
        <v>0</v>
      </c>
      <c r="AH351" t="n">
        <v>0</v>
      </c>
      <c r="AI351" t="n">
        <v>1.69</v>
      </c>
      <c r="AJ351" t="n">
        <v>1</v>
      </c>
      <c r="AK351" t="n">
        <v>1</v>
      </c>
      <c r="AL351" t="n">
        <v>1</v>
      </c>
      <c r="AM351" t="n">
        <v>0</v>
      </c>
      <c r="AN351" t="n">
        <v>0</v>
      </c>
      <c r="AO351" t="n">
        <v>0</v>
      </c>
      <c r="AP351" t="n">
        <v>1</v>
      </c>
      <c r="AQ351" t="n">
        <v>0</v>
      </c>
      <c r="AR351" t="n">
        <v>0</v>
      </c>
      <c r="AS351" t="inlineStr"/>
      <c r="AT351" t="n">
        <v>100</v>
      </c>
      <c r="AU351" t="inlineStr"/>
      <c r="AV351" t="n">
        <v>0</v>
      </c>
      <c r="AW351" t="n">
        <v>1</v>
      </c>
      <c r="AX351" t="n">
        <v>-1</v>
      </c>
      <c r="AY351" t="n">
        <v>0</v>
      </c>
      <c r="AZ351" t="n">
        <v>0</v>
      </c>
      <c r="BA351" t="inlineStr"/>
      <c r="BB351" t="n">
        <v>0</v>
      </c>
      <c r="BC351" t="n">
        <v>0</v>
      </c>
      <c r="BD351" t="n">
        <v>0</v>
      </c>
      <c r="BE351" t="n">
        <v>0</v>
      </c>
      <c r="BF351" t="n">
        <v>0</v>
      </c>
      <c r="BG351" t="n">
        <v>0</v>
      </c>
      <c r="BH351" t="n">
        <v>0</v>
      </c>
      <c r="BI351" t="n">
        <v>0</v>
      </c>
      <c r="BJ351" t="n">
        <v>0</v>
      </c>
      <c r="BK351" t="n">
        <v>0</v>
      </c>
      <c r="BL351" t="n">
        <v>0</v>
      </c>
      <c r="BM351" t="n">
        <v>0</v>
      </c>
      <c r="BN351" t="n">
        <v>0</v>
      </c>
      <c r="BO351" t="n">
        <v>0</v>
      </c>
      <c r="BP351" t="n">
        <v>0</v>
      </c>
      <c r="BQ351" t="n">
        <v>0</v>
      </c>
      <c r="BR351" t="n">
        <v>0</v>
      </c>
      <c r="BS351" t="n">
        <v>0</v>
      </c>
      <c r="BT351" t="n">
        <v>0</v>
      </c>
      <c r="BU351" t="n">
        <v>0</v>
      </c>
      <c r="BV351" t="n">
        <v>0</v>
      </c>
      <c r="BW351" t="n">
        <v>0</v>
      </c>
      <c r="CV351" t="n">
        <v>0</v>
      </c>
      <c r="CW351" t="n">
        <v>0</v>
      </c>
      <c r="CX351">
        <f>ROUND(Y351*Source!I663,7)</f>
        <v/>
      </c>
      <c r="CY351">
        <f>AA351</f>
        <v/>
      </c>
      <c r="CZ351">
        <f>AE351</f>
        <v/>
      </c>
      <c r="DA351">
        <f>AI351</f>
        <v/>
      </c>
      <c r="DB351">
        <f>ROUND(ROUND(AT351*CZ351,2),2)</f>
        <v/>
      </c>
      <c r="DC351">
        <f>ROUND(ROUND(AT351*AG351,2),2)</f>
        <v/>
      </c>
      <c r="DD351" t="inlineStr"/>
      <c r="DE351" t="inlineStr"/>
      <c r="DF351">
        <f>ROUND(ROUND(AE351*AI351,0)*CX351,0)</f>
        <v/>
      </c>
      <c r="DG351">
        <f>ROUND(ROUND(AF351,0)*CX351,0)</f>
        <v/>
      </c>
      <c r="DH351">
        <f>ROUND(ROUND(AG351,0)*CX351,0)</f>
        <v/>
      </c>
      <c r="DI351">
        <f>ROUND(ROUND(AH351,0)*CX351,0)</f>
        <v/>
      </c>
      <c r="DJ351">
        <f>DF351</f>
        <v/>
      </c>
      <c r="DK351" t="n">
        <v>0</v>
      </c>
      <c r="DL351" t="inlineStr"/>
      <c r="DM351" t="n">
        <v>0</v>
      </c>
      <c r="DN351" t="inlineStr"/>
      <c r="DO351" t="n">
        <v>0</v>
      </c>
    </row>
    <row r="352">
      <c r="A352">
        <f>ROW(Source!A665)</f>
        <v/>
      </c>
      <c r="B352" t="n">
        <v>78869116</v>
      </c>
      <c r="C352" t="n">
        <v>78871068</v>
      </c>
      <c r="D352" t="n">
        <v>29361307</v>
      </c>
      <c r="E352" t="n">
        <v>1</v>
      </c>
      <c r="F352" t="n">
        <v>1</v>
      </c>
      <c r="G352" t="n">
        <v>1</v>
      </c>
      <c r="H352" t="n">
        <v>1</v>
      </c>
      <c r="I352" t="inlineStr">
        <is>
          <t>1-2039-90</t>
        </is>
      </c>
      <c r="J352" t="inlineStr"/>
      <c r="K352" t="inlineStr">
        <is>
          <t>Рабочий монтажник среднего разряда 3,9</t>
        </is>
      </c>
      <c r="L352" t="n">
        <v>1369</v>
      </c>
      <c r="N352" t="n">
        <v>1013</v>
      </c>
      <c r="O352" t="inlineStr">
        <is>
          <t>чел.-ч</t>
        </is>
      </c>
      <c r="P352" t="inlineStr">
        <is>
          <t>чел.-ч</t>
        </is>
      </c>
      <c r="Q352" t="n">
        <v>1</v>
      </c>
      <c r="W352" t="n">
        <v>0</v>
      </c>
      <c r="X352" t="n">
        <v>357208865</v>
      </c>
      <c r="Y352">
        <f>(AT352*ROUND(0.2,7))</f>
        <v/>
      </c>
      <c r="AA352" t="n">
        <v>0</v>
      </c>
      <c r="AB352" t="n">
        <v>0</v>
      </c>
      <c r="AC352" t="n">
        <v>0</v>
      </c>
      <c r="AD352" t="n">
        <v>9.51</v>
      </c>
      <c r="AE352" t="n">
        <v>0</v>
      </c>
      <c r="AF352" t="n">
        <v>0</v>
      </c>
      <c r="AG352" t="n">
        <v>0</v>
      </c>
      <c r="AH352" t="n">
        <v>9.51</v>
      </c>
      <c r="AI352" t="n">
        <v>1</v>
      </c>
      <c r="AJ352" t="n">
        <v>1</v>
      </c>
      <c r="AK352" t="n">
        <v>1</v>
      </c>
      <c r="AL352" t="n">
        <v>1</v>
      </c>
      <c r="AM352" t="n">
        <v>-2</v>
      </c>
      <c r="AN352" t="n">
        <v>0</v>
      </c>
      <c r="AO352" t="n">
        <v>1</v>
      </c>
      <c r="AP352" t="n">
        <v>1</v>
      </c>
      <c r="AQ352" t="n">
        <v>0</v>
      </c>
      <c r="AR352" t="n">
        <v>0</v>
      </c>
      <c r="AS352" t="inlineStr"/>
      <c r="AT352" t="n">
        <v>2.32</v>
      </c>
      <c r="AU352" t="inlineStr">
        <is>
          <t>)*0,2</t>
        </is>
      </c>
      <c r="AV352" t="n">
        <v>1</v>
      </c>
      <c r="AW352" t="n">
        <v>2</v>
      </c>
      <c r="AX352" t="n">
        <v>78871088</v>
      </c>
      <c r="AY352" t="n">
        <v>1</v>
      </c>
      <c r="AZ352" t="n">
        <v>2048</v>
      </c>
      <c r="BA352" t="n">
        <v>319</v>
      </c>
      <c r="BB352" t="n">
        <v>0</v>
      </c>
      <c r="BC352" t="n">
        <v>0</v>
      </c>
      <c r="BD352" t="n">
        <v>0</v>
      </c>
      <c r="BE352" t="n">
        <v>0</v>
      </c>
      <c r="BF352" t="n">
        <v>0</v>
      </c>
      <c r="BG352" t="n">
        <v>0</v>
      </c>
      <c r="BH352" t="n">
        <v>0</v>
      </c>
      <c r="BI352" t="n">
        <v>0</v>
      </c>
      <c r="BJ352" t="n">
        <v>0</v>
      </c>
      <c r="BK352" t="n">
        <v>0</v>
      </c>
      <c r="BL352" t="n">
        <v>0</v>
      </c>
      <c r="BM352" t="n">
        <v>0</v>
      </c>
      <c r="BN352" t="n">
        <v>0</v>
      </c>
      <c r="BO352" t="n">
        <v>0</v>
      </c>
      <c r="BP352" t="n">
        <v>0</v>
      </c>
      <c r="BQ352" t="n">
        <v>0</v>
      </c>
      <c r="BR352" t="n">
        <v>0</v>
      </c>
      <c r="BS352" t="n">
        <v>0</v>
      </c>
      <c r="BT352" t="n">
        <v>0</v>
      </c>
      <c r="BU352" t="n">
        <v>0</v>
      </c>
      <c r="BV352" t="n">
        <v>0</v>
      </c>
      <c r="BW352" t="n">
        <v>0</v>
      </c>
      <c r="CU352">
        <f>ROUND(AT352*Source!I665*AH352*AL352,0)</f>
        <v/>
      </c>
      <c r="CV352">
        <f>ROUND(Y352*Source!I665,7)</f>
        <v/>
      </c>
      <c r="CW352" t="n">
        <v>0</v>
      </c>
      <c r="CX352">
        <f>ROUND(Y352*Source!I665,7)</f>
        <v/>
      </c>
      <c r="CY352">
        <f>AD352</f>
        <v/>
      </c>
      <c r="CZ352">
        <f>AH352</f>
        <v/>
      </c>
      <c r="DA352">
        <f>AL352</f>
        <v/>
      </c>
      <c r="DB352">
        <f>ROUND((ROUND(AT352*CZ352,2)*ROUND(0.2,7)),2)</f>
        <v/>
      </c>
      <c r="DC352">
        <f>ROUND((ROUND(AT352*AG352,2)*ROUND(0.2,7)),2)</f>
        <v/>
      </c>
      <c r="DD352" t="inlineStr"/>
      <c r="DE352" t="inlineStr"/>
      <c r="DF352">
        <f>ROUND(ROUND(AE352,0)*CX352,0)</f>
        <v/>
      </c>
      <c r="DG352">
        <f>ROUND(ROUND(AF352,0)*CX352,0)</f>
        <v/>
      </c>
      <c r="DH352">
        <f>ROUND(ROUND(AG352,0)*CX352,0)</f>
        <v/>
      </c>
      <c r="DI352">
        <f>ROUND(ROUND(AH352,0)*CX352,0)</f>
        <v/>
      </c>
      <c r="DJ352">
        <f>DI352</f>
        <v/>
      </c>
      <c r="DK352" t="n">
        <v>0</v>
      </c>
      <c r="DL352" t="inlineStr"/>
      <c r="DM352" t="n">
        <v>0</v>
      </c>
      <c r="DN352" t="inlineStr"/>
      <c r="DO352" t="n">
        <v>0</v>
      </c>
    </row>
    <row r="353">
      <c r="A353">
        <f>ROW(Source!A665)</f>
        <v/>
      </c>
      <c r="B353" t="n">
        <v>78869116</v>
      </c>
      <c r="C353" t="n">
        <v>78871068</v>
      </c>
      <c r="D353" t="n">
        <v>121548</v>
      </c>
      <c r="E353" t="n">
        <v>1</v>
      </c>
      <c r="F353" t="n">
        <v>1</v>
      </c>
      <c r="G353" t="n">
        <v>1</v>
      </c>
      <c r="H353" t="n">
        <v>1</v>
      </c>
      <c r="I353" t="inlineStr">
        <is>
          <t>2</t>
        </is>
      </c>
      <c r="J353" t="inlineStr"/>
      <c r="K353" t="inlineStr">
        <is>
          <t>Затраты труда машинистов</t>
        </is>
      </c>
      <c r="L353" t="n">
        <v>608254</v>
      </c>
      <c r="N353" t="n">
        <v>1013</v>
      </c>
      <c r="O353" t="inlineStr">
        <is>
          <t>чел.час</t>
        </is>
      </c>
      <c r="P353" t="inlineStr">
        <is>
          <t>чел.час</t>
        </is>
      </c>
      <c r="Q353" t="n">
        <v>1</v>
      </c>
      <c r="W353" t="n">
        <v>0</v>
      </c>
      <c r="X353" t="n">
        <v>-185737400</v>
      </c>
      <c r="Y353">
        <f>(AT353*ROUND(0.2,7))</f>
        <v/>
      </c>
      <c r="AA353" t="n">
        <v>0</v>
      </c>
      <c r="AB353" t="n">
        <v>0</v>
      </c>
      <c r="AC353" t="n">
        <v>0</v>
      </c>
      <c r="AD353" t="n">
        <v>0</v>
      </c>
      <c r="AE353" t="n">
        <v>0</v>
      </c>
      <c r="AF353" t="n">
        <v>0</v>
      </c>
      <c r="AG353" t="n">
        <v>0</v>
      </c>
      <c r="AH353" t="n">
        <v>0</v>
      </c>
      <c r="AI353" t="n">
        <v>1</v>
      </c>
      <c r="AJ353" t="n">
        <v>1</v>
      </c>
      <c r="AK353" t="n">
        <v>1</v>
      </c>
      <c r="AL353" t="n">
        <v>1</v>
      </c>
      <c r="AM353" t="n">
        <v>-2</v>
      </c>
      <c r="AN353" t="n">
        <v>0</v>
      </c>
      <c r="AO353" t="n">
        <v>1</v>
      </c>
      <c r="AP353" t="n">
        <v>1</v>
      </c>
      <c r="AQ353" t="n">
        <v>0</v>
      </c>
      <c r="AR353" t="n">
        <v>0</v>
      </c>
      <c r="AS353" t="inlineStr"/>
      <c r="AT353" t="n">
        <v>0.01</v>
      </c>
      <c r="AU353" t="inlineStr">
        <is>
          <t>)*0,2</t>
        </is>
      </c>
      <c r="AV353" t="n">
        <v>2</v>
      </c>
      <c r="AW353" t="n">
        <v>2</v>
      </c>
      <c r="AX353" t="n">
        <v>78871089</v>
      </c>
      <c r="AY353" t="n">
        <v>1</v>
      </c>
      <c r="AZ353" t="n">
        <v>0</v>
      </c>
      <c r="BA353" t="n">
        <v>320</v>
      </c>
      <c r="BB353" t="n">
        <v>0</v>
      </c>
      <c r="BC353" t="n">
        <v>0</v>
      </c>
      <c r="BD353" t="n">
        <v>0</v>
      </c>
      <c r="BE353" t="n">
        <v>0</v>
      </c>
      <c r="BF353" t="n">
        <v>0</v>
      </c>
      <c r="BG353" t="n">
        <v>0</v>
      </c>
      <c r="BH353" t="n">
        <v>0</v>
      </c>
      <c r="BI353" t="n">
        <v>0</v>
      </c>
      <c r="BJ353" t="n">
        <v>0</v>
      </c>
      <c r="BK353" t="n">
        <v>0</v>
      </c>
      <c r="BL353" t="n">
        <v>0</v>
      </c>
      <c r="BM353" t="n">
        <v>0</v>
      </c>
      <c r="BN353" t="n">
        <v>0</v>
      </c>
      <c r="BO353" t="n">
        <v>0</v>
      </c>
      <c r="BP353" t="n">
        <v>0</v>
      </c>
      <c r="BQ353" t="n">
        <v>0</v>
      </c>
      <c r="BR353" t="n">
        <v>0</v>
      </c>
      <c r="BS353" t="n">
        <v>0</v>
      </c>
      <c r="BT353" t="n">
        <v>0</v>
      </c>
      <c r="BU353" t="n">
        <v>0</v>
      </c>
      <c r="BV353" t="n">
        <v>0</v>
      </c>
      <c r="BW353" t="n">
        <v>0</v>
      </c>
      <c r="CV353" t="n">
        <v>0</v>
      </c>
      <c r="CW353" t="n">
        <v>0</v>
      </c>
      <c r="CX353">
        <f>ROUND(Y353*Source!I665,7)</f>
        <v/>
      </c>
      <c r="CY353">
        <f>AD353</f>
        <v/>
      </c>
      <c r="CZ353">
        <f>AH353</f>
        <v/>
      </c>
      <c r="DA353">
        <f>AL353</f>
        <v/>
      </c>
      <c r="DB353">
        <f>ROUND((ROUND(AT353*CZ353,2)*ROUND(0.2,7)),2)</f>
        <v/>
      </c>
      <c r="DC353">
        <f>ROUND((ROUND(AT353*AG353,2)*ROUND(0.2,7)),2)</f>
        <v/>
      </c>
      <c r="DD353" t="inlineStr"/>
      <c r="DE353" t="inlineStr"/>
      <c r="DF353">
        <f>ROUND(ROUND(AE353,0)*CX353,0)</f>
        <v/>
      </c>
      <c r="DG353">
        <f>ROUND(ROUND(AF353,0)*CX353,0)</f>
        <v/>
      </c>
      <c r="DH353">
        <f>ROUND(ROUND(AG353,0)*CX353,0)</f>
        <v/>
      </c>
      <c r="DI353">
        <f>ROUND(ROUND(AH353,0)*CX353,0)</f>
        <v/>
      </c>
      <c r="DJ353">
        <f>DI353</f>
        <v/>
      </c>
      <c r="DK353" t="n">
        <v>0</v>
      </c>
      <c r="DL353" t="inlineStr"/>
      <c r="DM353" t="n">
        <v>0</v>
      </c>
      <c r="DN353" t="inlineStr"/>
      <c r="DO353" t="n">
        <v>0</v>
      </c>
    </row>
    <row r="354">
      <c r="A354">
        <f>ROW(Source!A665)</f>
        <v/>
      </c>
      <c r="B354" t="n">
        <v>78869116</v>
      </c>
      <c r="C354" t="n">
        <v>78871068</v>
      </c>
      <c r="D354" t="n">
        <v>29172362</v>
      </c>
      <c r="E354" t="n">
        <v>1</v>
      </c>
      <c r="F354" t="n">
        <v>1</v>
      </c>
      <c r="G354" t="n">
        <v>1</v>
      </c>
      <c r="H354" t="n">
        <v>2</v>
      </c>
      <c r="I354" t="inlineStr">
        <is>
          <t>021102</t>
        </is>
      </c>
      <c r="J354" t="inlineStr">
        <is>
          <t>ТСЭМ Московской обл., 021102, приказ Минстроя России №675/пр от 28.02.2017 № 264/пр</t>
        </is>
      </c>
      <c r="K354" t="inlineStr">
        <is>
          <t>Краны на автомобильном ходу при работе на монтаже технологического оборудования 10 т</t>
        </is>
      </c>
      <c r="L354" t="n">
        <v>1368</v>
      </c>
      <c r="N354" t="n">
        <v>1011</v>
      </c>
      <c r="O354" t="inlineStr">
        <is>
          <t>маш.-ч</t>
        </is>
      </c>
      <c r="P354" t="inlineStr">
        <is>
          <t>маш.-ч</t>
        </is>
      </c>
      <c r="Q354" t="n">
        <v>1</v>
      </c>
      <c r="W354" t="n">
        <v>0</v>
      </c>
      <c r="X354" t="n">
        <v>783836208</v>
      </c>
      <c r="Y354">
        <f>(AT354*ROUND(0.2,7))</f>
        <v/>
      </c>
      <c r="AA354" t="n">
        <v>0</v>
      </c>
      <c r="AB354" t="n">
        <v>1504.04</v>
      </c>
      <c r="AC354" t="n">
        <v>705.38</v>
      </c>
      <c r="AD354" t="n">
        <v>0</v>
      </c>
      <c r="AE354" t="n">
        <v>0</v>
      </c>
      <c r="AF354" t="n">
        <v>134.65</v>
      </c>
      <c r="AG354" t="n">
        <v>13.5</v>
      </c>
      <c r="AH354" t="n">
        <v>0</v>
      </c>
      <c r="AI354" t="n">
        <v>1</v>
      </c>
      <c r="AJ354" t="n">
        <v>11.17</v>
      </c>
      <c r="AK354" t="n">
        <v>52.25</v>
      </c>
      <c r="AL354" t="n">
        <v>1</v>
      </c>
      <c r="AM354" t="n">
        <v>2</v>
      </c>
      <c r="AN354" t="n">
        <v>0</v>
      </c>
      <c r="AO354" t="n">
        <v>1</v>
      </c>
      <c r="AP354" t="n">
        <v>1</v>
      </c>
      <c r="AQ354" t="n">
        <v>0</v>
      </c>
      <c r="AR354" t="n">
        <v>0</v>
      </c>
      <c r="AS354" t="inlineStr"/>
      <c r="AT354" t="n">
        <v>0.01</v>
      </c>
      <c r="AU354" t="inlineStr">
        <is>
          <t>)*0,2</t>
        </is>
      </c>
      <c r="AV354" t="n">
        <v>0</v>
      </c>
      <c r="AW354" t="n">
        <v>2</v>
      </c>
      <c r="AX354" t="n">
        <v>78871090</v>
      </c>
      <c r="AY354" t="n">
        <v>1</v>
      </c>
      <c r="AZ354" t="n">
        <v>0</v>
      </c>
      <c r="BA354" t="n">
        <v>321</v>
      </c>
      <c r="BB354" t="n">
        <v>0</v>
      </c>
      <c r="BC354" t="n">
        <v>0</v>
      </c>
      <c r="BD354" t="n">
        <v>0</v>
      </c>
      <c r="BE354" t="n">
        <v>0</v>
      </c>
      <c r="BF354" t="n">
        <v>0</v>
      </c>
      <c r="BG354" t="n">
        <v>0</v>
      </c>
      <c r="BH354" t="n">
        <v>0</v>
      </c>
      <c r="BI354" t="n">
        <v>0</v>
      </c>
      <c r="BJ354" t="n">
        <v>0</v>
      </c>
      <c r="BK354" t="n">
        <v>0</v>
      </c>
      <c r="BL354" t="n">
        <v>0</v>
      </c>
      <c r="BM354" t="n">
        <v>0</v>
      </c>
      <c r="BN354" t="n">
        <v>0</v>
      </c>
      <c r="BO354" t="n">
        <v>0</v>
      </c>
      <c r="BP354" t="n">
        <v>0</v>
      </c>
      <c r="BQ354" t="n">
        <v>0</v>
      </c>
      <c r="BR354" t="n">
        <v>0</v>
      </c>
      <c r="BS354" t="n">
        <v>0</v>
      </c>
      <c r="BT354" t="n">
        <v>0</v>
      </c>
      <c r="BU354" t="n">
        <v>0</v>
      </c>
      <c r="BV354" t="n">
        <v>0</v>
      </c>
      <c r="BW354" t="n">
        <v>0</v>
      </c>
      <c r="CV354" t="n">
        <v>0</v>
      </c>
      <c r="CW354">
        <f>ROUND(Y354*Source!I665*DO354,7)</f>
        <v/>
      </c>
      <c r="CX354">
        <f>ROUND(Y354*Source!I665,7)</f>
        <v/>
      </c>
      <c r="CY354">
        <f>AB354</f>
        <v/>
      </c>
      <c r="CZ354">
        <f>AF354</f>
        <v/>
      </c>
      <c r="DA354">
        <f>AJ354</f>
        <v/>
      </c>
      <c r="DB354">
        <f>ROUND((ROUND(AT354*CZ354,2)*ROUND(0.2,7)),2)</f>
        <v/>
      </c>
      <c r="DC354">
        <f>ROUND((ROUND(AT354*AG354,2)*ROUND(0.2,7)),2)</f>
        <v/>
      </c>
      <c r="DD354" t="inlineStr"/>
      <c r="DE354" t="inlineStr"/>
      <c r="DF354">
        <f>ROUND(ROUND(AE354,0)*CX354,0)</f>
        <v/>
      </c>
      <c r="DG354">
        <f>ROUND(ROUND(AF354*AJ354,0)*CX354,0)</f>
        <v/>
      </c>
      <c r="DH354">
        <f>ROUND(ROUND(AG354*AK354,0)*CX354,0)</f>
        <v/>
      </c>
      <c r="DI354">
        <f>ROUND(ROUND(AH354,0)*CX354,0)</f>
        <v/>
      </c>
      <c r="DJ354">
        <f>DG354</f>
        <v/>
      </c>
      <c r="DK354" t="n">
        <v>0</v>
      </c>
      <c r="DL354" t="inlineStr"/>
      <c r="DM354" t="n">
        <v>0</v>
      </c>
      <c r="DN354" t="inlineStr"/>
      <c r="DO354" t="n">
        <v>0</v>
      </c>
    </row>
    <row r="355">
      <c r="A355">
        <f>ROW(Source!A665)</f>
        <v/>
      </c>
      <c r="B355" t="n">
        <v>78869116</v>
      </c>
      <c r="C355" t="n">
        <v>78871068</v>
      </c>
      <c r="D355" t="n">
        <v>29172657</v>
      </c>
      <c r="E355" t="n">
        <v>1</v>
      </c>
      <c r="F355" t="n">
        <v>1</v>
      </c>
      <c r="G355" t="n">
        <v>1</v>
      </c>
      <c r="H355" t="n">
        <v>2</v>
      </c>
      <c r="I355" t="inlineStr">
        <is>
          <t>040502</t>
        </is>
      </c>
      <c r="J355" t="inlineStr">
        <is>
          <t>ТСЭМ Московской обл., 040502, приказ Минстроя России №675/пр от 28.02.2017 № 264/пр</t>
        </is>
      </c>
      <c r="K355" t="inlineStr">
        <is>
          <t>Установки для сварки ручной дуговой (постоянного тока)</t>
        </is>
      </c>
      <c r="L355" t="n">
        <v>1368</v>
      </c>
      <c r="N355" t="n">
        <v>1011</v>
      </c>
      <c r="O355" t="inlineStr">
        <is>
          <t>маш.-ч</t>
        </is>
      </c>
      <c r="P355" t="inlineStr">
        <is>
          <t>маш.-ч</t>
        </is>
      </c>
      <c r="Q355" t="n">
        <v>1</v>
      </c>
      <c r="W355" t="n">
        <v>0</v>
      </c>
      <c r="X355" t="n">
        <v>1474986261</v>
      </c>
      <c r="Y355">
        <f>(AT355*ROUND(0.2,7))</f>
        <v/>
      </c>
      <c r="AA355" t="n">
        <v>0</v>
      </c>
      <c r="AB355" t="n">
        <v>69.26000000000001</v>
      </c>
      <c r="AC355" t="n">
        <v>0</v>
      </c>
      <c r="AD355" t="n">
        <v>0</v>
      </c>
      <c r="AE355" t="n">
        <v>0</v>
      </c>
      <c r="AF355" t="n">
        <v>8.1</v>
      </c>
      <c r="AG355" t="n">
        <v>0</v>
      </c>
      <c r="AH355" t="n">
        <v>0</v>
      </c>
      <c r="AI355" t="n">
        <v>1</v>
      </c>
      <c r="AJ355" t="n">
        <v>8.550000000000001</v>
      </c>
      <c r="AK355" t="n">
        <v>52.25</v>
      </c>
      <c r="AL355" t="n">
        <v>1</v>
      </c>
      <c r="AM355" t="n">
        <v>2</v>
      </c>
      <c r="AN355" t="n">
        <v>0</v>
      </c>
      <c r="AO355" t="n">
        <v>1</v>
      </c>
      <c r="AP355" t="n">
        <v>1</v>
      </c>
      <c r="AQ355" t="n">
        <v>0</v>
      </c>
      <c r="AR355" t="n">
        <v>0</v>
      </c>
      <c r="AS355" t="inlineStr"/>
      <c r="AT355" t="n">
        <v>0.13</v>
      </c>
      <c r="AU355" t="inlineStr">
        <is>
          <t>)*0,2</t>
        </is>
      </c>
      <c r="AV355" t="n">
        <v>0</v>
      </c>
      <c r="AW355" t="n">
        <v>2</v>
      </c>
      <c r="AX355" t="n">
        <v>78871091</v>
      </c>
      <c r="AY355" t="n">
        <v>1</v>
      </c>
      <c r="AZ355" t="n">
        <v>2048</v>
      </c>
      <c r="BA355" t="n">
        <v>322</v>
      </c>
      <c r="BB355" t="n">
        <v>0</v>
      </c>
      <c r="BC355" t="n">
        <v>0</v>
      </c>
      <c r="BD355" t="n">
        <v>0</v>
      </c>
      <c r="BE355" t="n">
        <v>0</v>
      </c>
      <c r="BF355" t="n">
        <v>0</v>
      </c>
      <c r="BG355" t="n">
        <v>0</v>
      </c>
      <c r="BH355" t="n">
        <v>0</v>
      </c>
      <c r="BI355" t="n">
        <v>0</v>
      </c>
      <c r="BJ355" t="n">
        <v>0</v>
      </c>
      <c r="BK355" t="n">
        <v>0</v>
      </c>
      <c r="BL355" t="n">
        <v>0</v>
      </c>
      <c r="BM355" t="n">
        <v>0</v>
      </c>
      <c r="BN355" t="n">
        <v>0</v>
      </c>
      <c r="BO355" t="n">
        <v>0</v>
      </c>
      <c r="BP355" t="n">
        <v>0</v>
      </c>
      <c r="BQ355" t="n">
        <v>0</v>
      </c>
      <c r="BR355" t="n">
        <v>0</v>
      </c>
      <c r="BS355" t="n">
        <v>0</v>
      </c>
      <c r="BT355" t="n">
        <v>0</v>
      </c>
      <c r="BU355" t="n">
        <v>0</v>
      </c>
      <c r="BV355" t="n">
        <v>0</v>
      </c>
      <c r="BW355" t="n">
        <v>0</v>
      </c>
      <c r="CV355" t="n">
        <v>0</v>
      </c>
      <c r="CW355">
        <f>ROUND(Y355*Source!I665*DO355,7)</f>
        <v/>
      </c>
      <c r="CX355">
        <f>ROUND(Y355*Source!I665,7)</f>
        <v/>
      </c>
      <c r="CY355">
        <f>AB355</f>
        <v/>
      </c>
      <c r="CZ355">
        <f>AF355</f>
        <v/>
      </c>
      <c r="DA355">
        <f>AJ355</f>
        <v/>
      </c>
      <c r="DB355">
        <f>ROUND((ROUND(AT355*CZ355,2)*ROUND(0.2,7)),2)</f>
        <v/>
      </c>
      <c r="DC355">
        <f>ROUND((ROUND(AT355*AG355,2)*ROUND(0.2,7)),2)</f>
        <v/>
      </c>
      <c r="DD355" t="inlineStr"/>
      <c r="DE355" t="inlineStr"/>
      <c r="DF355">
        <f>ROUND(ROUND(AE355,0)*CX355,0)</f>
        <v/>
      </c>
      <c r="DG355">
        <f>ROUND(ROUND(AF355*AJ355,0)*CX355,0)</f>
        <v/>
      </c>
      <c r="DH355">
        <f>ROUND(ROUND(AG355*AK355,0)*CX355,0)</f>
        <v/>
      </c>
      <c r="DI355">
        <f>ROUND(ROUND(AH355,0)*CX355,0)</f>
        <v/>
      </c>
      <c r="DJ355">
        <f>DG355</f>
        <v/>
      </c>
      <c r="DK355" t="n">
        <v>0</v>
      </c>
      <c r="DL355" t="inlineStr"/>
      <c r="DM355" t="n">
        <v>0</v>
      </c>
      <c r="DN355" t="inlineStr"/>
      <c r="DO355" t="n">
        <v>0</v>
      </c>
    </row>
    <row r="356">
      <c r="A356">
        <f>ROW(Source!A665)</f>
        <v/>
      </c>
      <c r="B356" t="n">
        <v>78869116</v>
      </c>
      <c r="C356" t="n">
        <v>78871068</v>
      </c>
      <c r="D356" t="n">
        <v>29174500</v>
      </c>
      <c r="E356" t="n">
        <v>1</v>
      </c>
      <c r="F356" t="n">
        <v>1</v>
      </c>
      <c r="G356" t="n">
        <v>1</v>
      </c>
      <c r="H356" t="n">
        <v>2</v>
      </c>
      <c r="I356" t="inlineStr">
        <is>
          <t>330206</t>
        </is>
      </c>
      <c r="J356" t="inlineStr">
        <is>
          <t>ТСЭМ Московской обл., 330206, приказ Минстроя России №675/пр от 28.02.2017 № 264/пр</t>
        </is>
      </c>
      <c r="K356" t="inlineStr">
        <is>
          <t>Дрели электрические</t>
        </is>
      </c>
      <c r="L356" t="n">
        <v>1368</v>
      </c>
      <c r="N356" t="n">
        <v>1011</v>
      </c>
      <c r="O356" t="inlineStr">
        <is>
          <t>маш.-ч</t>
        </is>
      </c>
      <c r="P356" t="inlineStr">
        <is>
          <t>маш.-ч</t>
        </is>
      </c>
      <c r="Q356" t="n">
        <v>1</v>
      </c>
      <c r="W356" t="n">
        <v>0</v>
      </c>
      <c r="X356" t="n">
        <v>-1867053656</v>
      </c>
      <c r="Y356">
        <f>(AT356*ROUND(0.2,7))</f>
        <v/>
      </c>
      <c r="AA356" t="n">
        <v>0</v>
      </c>
      <c r="AB356" t="n">
        <v>8.390000000000001</v>
      </c>
      <c r="AC356" t="n">
        <v>0</v>
      </c>
      <c r="AD356" t="n">
        <v>0</v>
      </c>
      <c r="AE356" t="n">
        <v>0</v>
      </c>
      <c r="AF356" t="n">
        <v>1.95</v>
      </c>
      <c r="AG356" t="n">
        <v>0</v>
      </c>
      <c r="AH356" t="n">
        <v>0</v>
      </c>
      <c r="AI356" t="n">
        <v>1</v>
      </c>
      <c r="AJ356" t="n">
        <v>4.3</v>
      </c>
      <c r="AK356" t="n">
        <v>52.25</v>
      </c>
      <c r="AL356" t="n">
        <v>1</v>
      </c>
      <c r="AM356" t="n">
        <v>2</v>
      </c>
      <c r="AN356" t="n">
        <v>0</v>
      </c>
      <c r="AO356" t="n">
        <v>1</v>
      </c>
      <c r="AP356" t="n">
        <v>1</v>
      </c>
      <c r="AQ356" t="n">
        <v>0</v>
      </c>
      <c r="AR356" t="n">
        <v>0</v>
      </c>
      <c r="AS356" t="inlineStr"/>
      <c r="AT356" t="n">
        <v>0.04</v>
      </c>
      <c r="AU356" t="inlineStr">
        <is>
          <t>)*0,2</t>
        </is>
      </c>
      <c r="AV356" t="n">
        <v>0</v>
      </c>
      <c r="AW356" t="n">
        <v>2</v>
      </c>
      <c r="AX356" t="n">
        <v>78871092</v>
      </c>
      <c r="AY356" t="n">
        <v>1</v>
      </c>
      <c r="AZ356" t="n">
        <v>0</v>
      </c>
      <c r="BA356" t="n">
        <v>323</v>
      </c>
      <c r="BB356" t="n">
        <v>0</v>
      </c>
      <c r="BC356" t="n">
        <v>0</v>
      </c>
      <c r="BD356" t="n">
        <v>0</v>
      </c>
      <c r="BE356" t="n">
        <v>0</v>
      </c>
      <c r="BF356" t="n">
        <v>0</v>
      </c>
      <c r="BG356" t="n">
        <v>0</v>
      </c>
      <c r="BH356" t="n">
        <v>0</v>
      </c>
      <c r="BI356" t="n">
        <v>0</v>
      </c>
      <c r="BJ356" t="n">
        <v>0</v>
      </c>
      <c r="BK356" t="n">
        <v>0</v>
      </c>
      <c r="BL356" t="n">
        <v>0</v>
      </c>
      <c r="BM356" t="n">
        <v>0</v>
      </c>
      <c r="BN356" t="n">
        <v>0</v>
      </c>
      <c r="BO356" t="n">
        <v>0</v>
      </c>
      <c r="BP356" t="n">
        <v>0</v>
      </c>
      <c r="BQ356" t="n">
        <v>0</v>
      </c>
      <c r="BR356" t="n">
        <v>0</v>
      </c>
      <c r="BS356" t="n">
        <v>0</v>
      </c>
      <c r="BT356" t="n">
        <v>0</v>
      </c>
      <c r="BU356" t="n">
        <v>0</v>
      </c>
      <c r="BV356" t="n">
        <v>0</v>
      </c>
      <c r="BW356" t="n">
        <v>0</v>
      </c>
      <c r="CV356" t="n">
        <v>0</v>
      </c>
      <c r="CW356">
        <f>ROUND(Y356*Source!I665*DO356,7)</f>
        <v/>
      </c>
      <c r="CX356">
        <f>ROUND(Y356*Source!I665,7)</f>
        <v/>
      </c>
      <c r="CY356">
        <f>AB356</f>
        <v/>
      </c>
      <c r="CZ356">
        <f>AF356</f>
        <v/>
      </c>
      <c r="DA356">
        <f>AJ356</f>
        <v/>
      </c>
      <c r="DB356">
        <f>ROUND((ROUND(AT356*CZ356,2)*ROUND(0.2,7)),2)</f>
        <v/>
      </c>
      <c r="DC356">
        <f>ROUND((ROUND(AT356*AG356,2)*ROUND(0.2,7)),2)</f>
        <v/>
      </c>
      <c r="DD356" t="inlineStr"/>
      <c r="DE356" t="inlineStr"/>
      <c r="DF356">
        <f>ROUND(ROUND(AE356,0)*CX356,0)</f>
        <v/>
      </c>
      <c r="DG356">
        <f>ROUND(ROUND(AF356*AJ356,0)*CX356,0)</f>
        <v/>
      </c>
      <c r="DH356">
        <f>ROUND(ROUND(AG356*AK356,0)*CX356,0)</f>
        <v/>
      </c>
      <c r="DI356">
        <f>ROUND(ROUND(AH356,0)*CX356,0)</f>
        <v/>
      </c>
      <c r="DJ356">
        <f>DG356</f>
        <v/>
      </c>
      <c r="DK356" t="n">
        <v>0</v>
      </c>
      <c r="DL356" t="inlineStr"/>
      <c r="DM356" t="n">
        <v>0</v>
      </c>
      <c r="DN356" t="inlineStr"/>
      <c r="DO356" t="n">
        <v>0</v>
      </c>
    </row>
    <row r="357">
      <c r="A357">
        <f>ROW(Source!A665)</f>
        <v/>
      </c>
      <c r="B357" t="n">
        <v>78869116</v>
      </c>
      <c r="C357" t="n">
        <v>78871068</v>
      </c>
      <c r="D357" t="n">
        <v>29174689</v>
      </c>
      <c r="E357" t="n">
        <v>1</v>
      </c>
      <c r="F357" t="n">
        <v>1</v>
      </c>
      <c r="G357" t="n">
        <v>1</v>
      </c>
      <c r="H357" t="n">
        <v>2</v>
      </c>
      <c r="I357" t="inlineStr">
        <is>
          <t>350451</t>
        </is>
      </c>
      <c r="J357" t="inlineStr">
        <is>
          <t>ТСЭМ Московской обл., 350451, приказ Минстроя России №675/пр от 28.02.2017 № 264/пр</t>
        </is>
      </c>
      <c r="K357" t="inlineStr">
        <is>
          <t>Пресс гидравлический с электроприводом</t>
        </is>
      </c>
      <c r="L357" t="n">
        <v>1368</v>
      </c>
      <c r="N357" t="n">
        <v>1011</v>
      </c>
      <c r="O357" t="inlineStr">
        <is>
          <t>маш.-ч</t>
        </is>
      </c>
      <c r="P357" t="inlineStr">
        <is>
          <t>маш.-ч</t>
        </is>
      </c>
      <c r="Q357" t="n">
        <v>1</v>
      </c>
      <c r="W357" t="n">
        <v>0</v>
      </c>
      <c r="X357" t="n">
        <v>-592654397</v>
      </c>
      <c r="Y357">
        <f>(AT357*ROUND(0.2,7))</f>
        <v/>
      </c>
      <c r="AA357" t="n">
        <v>0</v>
      </c>
      <c r="AB357" t="n">
        <v>6.54</v>
      </c>
      <c r="AC357" t="n">
        <v>0</v>
      </c>
      <c r="AD357" t="n">
        <v>0</v>
      </c>
      <c r="AE357" t="n">
        <v>0</v>
      </c>
      <c r="AF357" t="n">
        <v>1.11</v>
      </c>
      <c r="AG357" t="n">
        <v>0</v>
      </c>
      <c r="AH357" t="n">
        <v>0</v>
      </c>
      <c r="AI357" t="n">
        <v>1</v>
      </c>
      <c r="AJ357" t="n">
        <v>5.89</v>
      </c>
      <c r="AK357" t="n">
        <v>52.25</v>
      </c>
      <c r="AL357" t="n">
        <v>1</v>
      </c>
      <c r="AM357" t="n">
        <v>2</v>
      </c>
      <c r="AN357" t="n">
        <v>0</v>
      </c>
      <c r="AO357" t="n">
        <v>1</v>
      </c>
      <c r="AP357" t="n">
        <v>1</v>
      </c>
      <c r="AQ357" t="n">
        <v>0</v>
      </c>
      <c r="AR357" t="n">
        <v>0</v>
      </c>
      <c r="AS357" t="inlineStr"/>
      <c r="AT357" t="n">
        <v>0.2</v>
      </c>
      <c r="AU357" t="inlineStr">
        <is>
          <t>)*0,2</t>
        </is>
      </c>
      <c r="AV357" t="n">
        <v>0</v>
      </c>
      <c r="AW357" t="n">
        <v>2</v>
      </c>
      <c r="AX357" t="n">
        <v>78871093</v>
      </c>
      <c r="AY357" t="n">
        <v>1</v>
      </c>
      <c r="AZ357" t="n">
        <v>2048</v>
      </c>
      <c r="BA357" t="n">
        <v>324</v>
      </c>
      <c r="BB357" t="n">
        <v>0</v>
      </c>
      <c r="BC357" t="n">
        <v>0</v>
      </c>
      <c r="BD357" t="n">
        <v>0</v>
      </c>
      <c r="BE357" t="n">
        <v>0</v>
      </c>
      <c r="BF357" t="n">
        <v>0</v>
      </c>
      <c r="BG357" t="n">
        <v>0</v>
      </c>
      <c r="BH357" t="n">
        <v>0</v>
      </c>
      <c r="BI357" t="n">
        <v>0</v>
      </c>
      <c r="BJ357" t="n">
        <v>0</v>
      </c>
      <c r="BK357" t="n">
        <v>0</v>
      </c>
      <c r="BL357" t="n">
        <v>0</v>
      </c>
      <c r="BM357" t="n">
        <v>0</v>
      </c>
      <c r="BN357" t="n">
        <v>0</v>
      </c>
      <c r="BO357" t="n">
        <v>0</v>
      </c>
      <c r="BP357" t="n">
        <v>0</v>
      </c>
      <c r="BQ357" t="n">
        <v>0</v>
      </c>
      <c r="BR357" t="n">
        <v>0</v>
      </c>
      <c r="BS357" t="n">
        <v>0</v>
      </c>
      <c r="BT357" t="n">
        <v>0</v>
      </c>
      <c r="BU357" t="n">
        <v>0</v>
      </c>
      <c r="BV357" t="n">
        <v>0</v>
      </c>
      <c r="BW357" t="n">
        <v>0</v>
      </c>
      <c r="CV357" t="n">
        <v>0</v>
      </c>
      <c r="CW357">
        <f>ROUND(Y357*Source!I665*DO357,7)</f>
        <v/>
      </c>
      <c r="CX357">
        <f>ROUND(Y357*Source!I665,7)</f>
        <v/>
      </c>
      <c r="CY357">
        <f>AB357</f>
        <v/>
      </c>
      <c r="CZ357">
        <f>AF357</f>
        <v/>
      </c>
      <c r="DA357">
        <f>AJ357</f>
        <v/>
      </c>
      <c r="DB357">
        <f>ROUND((ROUND(AT357*CZ357,2)*ROUND(0.2,7)),2)</f>
        <v/>
      </c>
      <c r="DC357">
        <f>ROUND((ROUND(AT357*AG357,2)*ROUND(0.2,7)),2)</f>
        <v/>
      </c>
      <c r="DD357" t="inlineStr"/>
      <c r="DE357" t="inlineStr"/>
      <c r="DF357">
        <f>ROUND(ROUND(AE357,0)*CX357,0)</f>
        <v/>
      </c>
      <c r="DG357">
        <f>ROUND(ROUND(AF357*AJ357,0)*CX357,0)</f>
        <v/>
      </c>
      <c r="DH357">
        <f>ROUND(ROUND(AG357*AK357,0)*CX357,0)</f>
        <v/>
      </c>
      <c r="DI357">
        <f>ROUND(ROUND(AH357,0)*CX357,0)</f>
        <v/>
      </c>
      <c r="DJ357">
        <f>DG357</f>
        <v/>
      </c>
      <c r="DK357" t="n">
        <v>0</v>
      </c>
      <c r="DL357" t="inlineStr"/>
      <c r="DM357" t="n">
        <v>0</v>
      </c>
      <c r="DN357" t="inlineStr"/>
      <c r="DO357" t="n">
        <v>0</v>
      </c>
    </row>
    <row r="358">
      <c r="A358">
        <f>ROW(Source!A665)</f>
        <v/>
      </c>
      <c r="B358" t="n">
        <v>78869116</v>
      </c>
      <c r="C358" t="n">
        <v>78871068</v>
      </c>
      <c r="D358" t="n">
        <v>29174913</v>
      </c>
      <c r="E358" t="n">
        <v>1</v>
      </c>
      <c r="F358" t="n">
        <v>1</v>
      </c>
      <c r="G358" t="n">
        <v>1</v>
      </c>
      <c r="H358" t="n">
        <v>2</v>
      </c>
      <c r="I358" t="inlineStr">
        <is>
          <t>400001</t>
        </is>
      </c>
      <c r="J358" t="inlineStr">
        <is>
          <t>ТСЭМ Московской обл., 400001, приказ Минстроя России №675/пр от 28.02.2017 № 264/пр</t>
        </is>
      </c>
      <c r="K358" t="inlineStr">
        <is>
          <t>Автомобили бортовые, грузоподъемность до 5 т</t>
        </is>
      </c>
      <c r="L358" t="n">
        <v>1368</v>
      </c>
      <c r="N358" t="n">
        <v>1011</v>
      </c>
      <c r="O358" t="inlineStr">
        <is>
          <t>маш.-ч</t>
        </is>
      </c>
      <c r="P358" t="inlineStr">
        <is>
          <t>маш.-ч</t>
        </is>
      </c>
      <c r="Q358" t="n">
        <v>1</v>
      </c>
      <c r="W358" t="n">
        <v>0</v>
      </c>
      <c r="X358" t="n">
        <v>1230759911</v>
      </c>
      <c r="Y358">
        <f>(AT358*ROUND(0.2,7))</f>
        <v/>
      </c>
      <c r="AA358" t="n">
        <v>0</v>
      </c>
      <c r="AB358" t="n">
        <v>2177.51</v>
      </c>
      <c r="AC358" t="n">
        <v>606.1</v>
      </c>
      <c r="AD358" t="n">
        <v>0</v>
      </c>
      <c r="AE358" t="n">
        <v>0</v>
      </c>
      <c r="AF358" t="n">
        <v>87.17</v>
      </c>
      <c r="AG358" t="n">
        <v>11.6</v>
      </c>
      <c r="AH358" t="n">
        <v>0</v>
      </c>
      <c r="AI358" t="n">
        <v>1</v>
      </c>
      <c r="AJ358" t="n">
        <v>24.98</v>
      </c>
      <c r="AK358" t="n">
        <v>52.25</v>
      </c>
      <c r="AL358" t="n">
        <v>1</v>
      </c>
      <c r="AM358" t="n">
        <v>2</v>
      </c>
      <c r="AN358" t="n">
        <v>0</v>
      </c>
      <c r="AO358" t="n">
        <v>1</v>
      </c>
      <c r="AP358" t="n">
        <v>1</v>
      </c>
      <c r="AQ358" t="n">
        <v>0</v>
      </c>
      <c r="AR358" t="n">
        <v>0</v>
      </c>
      <c r="AS358" t="inlineStr"/>
      <c r="AT358" t="n">
        <v>0.01</v>
      </c>
      <c r="AU358" t="inlineStr">
        <is>
          <t>)*0,2</t>
        </is>
      </c>
      <c r="AV358" t="n">
        <v>0</v>
      </c>
      <c r="AW358" t="n">
        <v>2</v>
      </c>
      <c r="AX358" t="n">
        <v>78871094</v>
      </c>
      <c r="AY358" t="n">
        <v>1</v>
      </c>
      <c r="AZ358" t="n">
        <v>0</v>
      </c>
      <c r="BA358" t="n">
        <v>325</v>
      </c>
      <c r="BB358" t="n">
        <v>0</v>
      </c>
      <c r="BC358" t="n">
        <v>0</v>
      </c>
      <c r="BD358" t="n">
        <v>0</v>
      </c>
      <c r="BE358" t="n">
        <v>0</v>
      </c>
      <c r="BF358" t="n">
        <v>0</v>
      </c>
      <c r="BG358" t="n">
        <v>0</v>
      </c>
      <c r="BH358" t="n">
        <v>0</v>
      </c>
      <c r="BI358" t="n">
        <v>0</v>
      </c>
      <c r="BJ358" t="n">
        <v>0</v>
      </c>
      <c r="BK358" t="n">
        <v>0</v>
      </c>
      <c r="BL358" t="n">
        <v>0</v>
      </c>
      <c r="BM358" t="n">
        <v>0</v>
      </c>
      <c r="BN358" t="n">
        <v>0</v>
      </c>
      <c r="BO358" t="n">
        <v>0</v>
      </c>
      <c r="BP358" t="n">
        <v>0</v>
      </c>
      <c r="BQ358" t="n">
        <v>0</v>
      </c>
      <c r="BR358" t="n">
        <v>0</v>
      </c>
      <c r="BS358" t="n">
        <v>0</v>
      </c>
      <c r="BT358" t="n">
        <v>0</v>
      </c>
      <c r="BU358" t="n">
        <v>0</v>
      </c>
      <c r="BV358" t="n">
        <v>0</v>
      </c>
      <c r="BW358" t="n">
        <v>0</v>
      </c>
      <c r="CV358" t="n">
        <v>0</v>
      </c>
      <c r="CW358">
        <f>ROUND(Y358*Source!I665*DO358,7)</f>
        <v/>
      </c>
      <c r="CX358">
        <f>ROUND(Y358*Source!I665,7)</f>
        <v/>
      </c>
      <c r="CY358">
        <f>AB358</f>
        <v/>
      </c>
      <c r="CZ358">
        <f>AF358</f>
        <v/>
      </c>
      <c r="DA358">
        <f>AJ358</f>
        <v/>
      </c>
      <c r="DB358">
        <f>ROUND((ROUND(AT358*CZ358,2)*ROUND(0.2,7)),2)</f>
        <v/>
      </c>
      <c r="DC358">
        <f>ROUND((ROUND(AT358*AG358,2)*ROUND(0.2,7)),2)</f>
        <v/>
      </c>
      <c r="DD358" t="inlineStr"/>
      <c r="DE358" t="inlineStr"/>
      <c r="DF358">
        <f>ROUND(ROUND(AE358,0)*CX358,0)</f>
        <v/>
      </c>
      <c r="DG358">
        <f>ROUND(ROUND(AF358*AJ358,0)*CX358,0)</f>
        <v/>
      </c>
      <c r="DH358">
        <f>ROUND(ROUND(AG358*AK358,0)*CX358,0)</f>
        <v/>
      </c>
      <c r="DI358">
        <f>ROUND(ROUND(AH358,0)*CX358,0)</f>
        <v/>
      </c>
      <c r="DJ358">
        <f>DG358</f>
        <v/>
      </c>
      <c r="DK358" t="n">
        <v>0</v>
      </c>
      <c r="DL358" t="inlineStr"/>
      <c r="DM358" t="n">
        <v>0</v>
      </c>
      <c r="DN358" t="inlineStr"/>
      <c r="DO358" t="n">
        <v>0</v>
      </c>
    </row>
    <row r="359">
      <c r="A359">
        <f>ROW(Source!A665)</f>
        <v/>
      </c>
      <c r="B359" t="n">
        <v>78869116</v>
      </c>
      <c r="C359" t="n">
        <v>78871068</v>
      </c>
      <c r="D359" t="n">
        <v>29110546</v>
      </c>
      <c r="E359" t="n">
        <v>1</v>
      </c>
      <c r="F359" t="n">
        <v>1</v>
      </c>
      <c r="G359" t="n">
        <v>1</v>
      </c>
      <c r="H359" t="n">
        <v>3</v>
      </c>
      <c r="I359" t="inlineStr">
        <is>
          <t>101-1665</t>
        </is>
      </c>
      <c r="J359" t="inlineStr">
        <is>
          <t>ТССЦ Московской обл., 101-1665, приказ Минстроя России №675/пр от 28.02.2017 № 254/пр</t>
        </is>
      </c>
      <c r="K359" t="inlineStr">
        <is>
          <t>Лак электроизоляционный 318</t>
        </is>
      </c>
      <c r="L359" t="n">
        <v>1346</v>
      </c>
      <c r="N359" t="n">
        <v>1009</v>
      </c>
      <c r="O359" t="inlineStr">
        <is>
          <t>кг</t>
        </is>
      </c>
      <c r="P359" t="inlineStr">
        <is>
          <t>кг</t>
        </is>
      </c>
      <c r="Q359" t="n">
        <v>1</v>
      </c>
      <c r="W359" t="n">
        <v>0</v>
      </c>
      <c r="X359" t="n">
        <v>2102179917</v>
      </c>
      <c r="Y359">
        <f>(AT359*ROUND(0.2,7))</f>
        <v/>
      </c>
      <c r="AA359" t="n">
        <v>191.33</v>
      </c>
      <c r="AB359" t="n">
        <v>0</v>
      </c>
      <c r="AC359" t="n">
        <v>0</v>
      </c>
      <c r="AD359" t="n">
        <v>0</v>
      </c>
      <c r="AE359" t="n">
        <v>35.63</v>
      </c>
      <c r="AF359" t="n">
        <v>0</v>
      </c>
      <c r="AG359" t="n">
        <v>0</v>
      </c>
      <c r="AH359" t="n">
        <v>0</v>
      </c>
      <c r="AI359" t="n">
        <v>5.37</v>
      </c>
      <c r="AJ359" t="n">
        <v>1</v>
      </c>
      <c r="AK359" t="n">
        <v>1</v>
      </c>
      <c r="AL359" t="n">
        <v>1</v>
      </c>
      <c r="AM359" t="n">
        <v>2</v>
      </c>
      <c r="AN359" t="n">
        <v>0</v>
      </c>
      <c r="AO359" t="n">
        <v>1</v>
      </c>
      <c r="AP359" t="n">
        <v>1</v>
      </c>
      <c r="AQ359" t="n">
        <v>0</v>
      </c>
      <c r="AR359" t="n">
        <v>0</v>
      </c>
      <c r="AS359" t="inlineStr"/>
      <c r="AT359" t="n">
        <v>0.014</v>
      </c>
      <c r="AU359" t="inlineStr">
        <is>
          <t>)*0,2</t>
        </is>
      </c>
      <c r="AV359" t="n">
        <v>0</v>
      </c>
      <c r="AW359" t="n">
        <v>2</v>
      </c>
      <c r="AX359" t="n">
        <v>78871095</v>
      </c>
      <c r="AY359" t="n">
        <v>1</v>
      </c>
      <c r="AZ359" t="n">
        <v>2048</v>
      </c>
      <c r="BA359" t="n">
        <v>326</v>
      </c>
      <c r="BB359" t="n">
        <v>0</v>
      </c>
      <c r="BC359" t="n">
        <v>0</v>
      </c>
      <c r="BD359" t="n">
        <v>0</v>
      </c>
      <c r="BE359" t="n">
        <v>0</v>
      </c>
      <c r="BF359" t="n">
        <v>0</v>
      </c>
      <c r="BG359" t="n">
        <v>0</v>
      </c>
      <c r="BH359" t="n">
        <v>0</v>
      </c>
      <c r="BI359" t="n">
        <v>0</v>
      </c>
      <c r="BJ359" t="n">
        <v>0</v>
      </c>
      <c r="BK359" t="n">
        <v>0</v>
      </c>
      <c r="BL359" t="n">
        <v>0</v>
      </c>
      <c r="BM359" t="n">
        <v>0</v>
      </c>
      <c r="BN359" t="n">
        <v>0</v>
      </c>
      <c r="BO359" t="n">
        <v>0</v>
      </c>
      <c r="BP359" t="n">
        <v>0</v>
      </c>
      <c r="BQ359" t="n">
        <v>0</v>
      </c>
      <c r="BR359" t="n">
        <v>0</v>
      </c>
      <c r="BS359" t="n">
        <v>0</v>
      </c>
      <c r="BT359" t="n">
        <v>0</v>
      </c>
      <c r="BU359" t="n">
        <v>0</v>
      </c>
      <c r="BV359" t="n">
        <v>0</v>
      </c>
      <c r="BW359" t="n">
        <v>0</v>
      </c>
      <c r="CV359" t="n">
        <v>0</v>
      </c>
      <c r="CW359" t="n">
        <v>0</v>
      </c>
      <c r="CX359">
        <f>ROUND(Y359*Source!I665,7)</f>
        <v/>
      </c>
      <c r="CY359">
        <f>AA359</f>
        <v/>
      </c>
      <c r="CZ359">
        <f>AE359</f>
        <v/>
      </c>
      <c r="DA359">
        <f>AI359</f>
        <v/>
      </c>
      <c r="DB359">
        <f>ROUND((ROUND(AT359*CZ359,2)*ROUND(0.2,7)),2)</f>
        <v/>
      </c>
      <c r="DC359">
        <f>ROUND((ROUND(AT359*AG359,2)*ROUND(0.2,7)),2)</f>
        <v/>
      </c>
      <c r="DD359" t="inlineStr"/>
      <c r="DE359" t="inlineStr"/>
      <c r="DF359">
        <f>ROUND(ROUND(AE359*AI359,0)*CX359,0)</f>
        <v/>
      </c>
      <c r="DG359">
        <f>ROUND(ROUND(AF359,0)*CX359,0)</f>
        <v/>
      </c>
      <c r="DH359">
        <f>ROUND(ROUND(AG359,0)*CX359,0)</f>
        <v/>
      </c>
      <c r="DI359">
        <f>ROUND(ROUND(AH359,0)*CX359,0)</f>
        <v/>
      </c>
      <c r="DJ359">
        <f>DF359</f>
        <v/>
      </c>
      <c r="DK359" t="n">
        <v>0</v>
      </c>
      <c r="DL359" t="inlineStr"/>
      <c r="DM359" t="n">
        <v>0</v>
      </c>
      <c r="DN359" t="inlineStr"/>
      <c r="DO359" t="n">
        <v>0</v>
      </c>
    </row>
    <row r="360">
      <c r="A360">
        <f>ROW(Source!A665)</f>
        <v/>
      </c>
      <c r="B360" t="n">
        <v>78869116</v>
      </c>
      <c r="C360" t="n">
        <v>78871068</v>
      </c>
      <c r="D360" t="n">
        <v>29113980</v>
      </c>
      <c r="E360" t="n">
        <v>1</v>
      </c>
      <c r="F360" t="n">
        <v>1</v>
      </c>
      <c r="G360" t="n">
        <v>1</v>
      </c>
      <c r="H360" t="n">
        <v>3</v>
      </c>
      <c r="I360" t="inlineStr">
        <is>
          <t>101-1924</t>
        </is>
      </c>
      <c r="J360" t="inlineStr">
        <is>
          <t>ТССЦ Московской обл., 101-1924, приказ Минстроя России №675/пр от 28.02.2017 № 254/пр</t>
        </is>
      </c>
      <c r="K360" t="inlineStr">
        <is>
          <t>Электроды диаметром 4 мм Э42А</t>
        </is>
      </c>
      <c r="L360" t="n">
        <v>1346</v>
      </c>
      <c r="N360" t="n">
        <v>1009</v>
      </c>
      <c r="O360" t="inlineStr">
        <is>
          <t>кг</t>
        </is>
      </c>
      <c r="P360" t="inlineStr">
        <is>
          <t>кг</t>
        </is>
      </c>
      <c r="Q360" t="n">
        <v>1</v>
      </c>
      <c r="W360" t="n">
        <v>0</v>
      </c>
      <c r="X360" t="n">
        <v>-1805966371</v>
      </c>
      <c r="Y360">
        <f>(AT360*ROUND(0.2,7))</f>
        <v/>
      </c>
      <c r="AA360" t="n">
        <v>179.3</v>
      </c>
      <c r="AB360" t="n">
        <v>0</v>
      </c>
      <c r="AC360" t="n">
        <v>0</v>
      </c>
      <c r="AD360" t="n">
        <v>0</v>
      </c>
      <c r="AE360" t="n">
        <v>14.31</v>
      </c>
      <c r="AF360" t="n">
        <v>0</v>
      </c>
      <c r="AG360" t="n">
        <v>0</v>
      </c>
      <c r="AH360" t="n">
        <v>0</v>
      </c>
      <c r="AI360" t="n">
        <v>12.53</v>
      </c>
      <c r="AJ360" t="n">
        <v>1</v>
      </c>
      <c r="AK360" t="n">
        <v>1</v>
      </c>
      <c r="AL360" t="n">
        <v>1</v>
      </c>
      <c r="AM360" t="n">
        <v>2</v>
      </c>
      <c r="AN360" t="n">
        <v>0</v>
      </c>
      <c r="AO360" t="n">
        <v>1</v>
      </c>
      <c r="AP360" t="n">
        <v>1</v>
      </c>
      <c r="AQ360" t="n">
        <v>0</v>
      </c>
      <c r="AR360" t="n">
        <v>0</v>
      </c>
      <c r="AS360" t="inlineStr"/>
      <c r="AT360" t="n">
        <v>0.07000000000000001</v>
      </c>
      <c r="AU360" t="inlineStr">
        <is>
          <t>)*0,2</t>
        </is>
      </c>
      <c r="AV360" t="n">
        <v>0</v>
      </c>
      <c r="AW360" t="n">
        <v>2</v>
      </c>
      <c r="AX360" t="n">
        <v>78871096</v>
      </c>
      <c r="AY360" t="n">
        <v>1</v>
      </c>
      <c r="AZ360" t="n">
        <v>2048</v>
      </c>
      <c r="BA360" t="n">
        <v>327</v>
      </c>
      <c r="BB360" t="n">
        <v>0</v>
      </c>
      <c r="BC360" t="n">
        <v>0</v>
      </c>
      <c r="BD360" t="n">
        <v>0</v>
      </c>
      <c r="BE360" t="n">
        <v>0</v>
      </c>
      <c r="BF360" t="n">
        <v>0</v>
      </c>
      <c r="BG360" t="n">
        <v>0</v>
      </c>
      <c r="BH360" t="n">
        <v>0</v>
      </c>
      <c r="BI360" t="n">
        <v>0</v>
      </c>
      <c r="BJ360" t="n">
        <v>0</v>
      </c>
      <c r="BK360" t="n">
        <v>0</v>
      </c>
      <c r="BL360" t="n">
        <v>0</v>
      </c>
      <c r="BM360" t="n">
        <v>0</v>
      </c>
      <c r="BN360" t="n">
        <v>0</v>
      </c>
      <c r="BO360" t="n">
        <v>0</v>
      </c>
      <c r="BP360" t="n">
        <v>0</v>
      </c>
      <c r="BQ360" t="n">
        <v>0</v>
      </c>
      <c r="BR360" t="n">
        <v>0</v>
      </c>
      <c r="BS360" t="n">
        <v>0</v>
      </c>
      <c r="BT360" t="n">
        <v>0</v>
      </c>
      <c r="BU360" t="n">
        <v>0</v>
      </c>
      <c r="BV360" t="n">
        <v>0</v>
      </c>
      <c r="BW360" t="n">
        <v>0</v>
      </c>
      <c r="CV360" t="n">
        <v>0</v>
      </c>
      <c r="CW360" t="n">
        <v>0</v>
      </c>
      <c r="CX360">
        <f>ROUND(Y360*Source!I665,7)</f>
        <v/>
      </c>
      <c r="CY360">
        <f>AA360</f>
        <v/>
      </c>
      <c r="CZ360">
        <f>AE360</f>
        <v/>
      </c>
      <c r="DA360">
        <f>AI360</f>
        <v/>
      </c>
      <c r="DB360">
        <f>ROUND((ROUND(AT360*CZ360,2)*ROUND(0.2,7)),2)</f>
        <v/>
      </c>
      <c r="DC360">
        <f>ROUND((ROUND(AT360*AG360,2)*ROUND(0.2,7)),2)</f>
        <v/>
      </c>
      <c r="DD360" t="inlineStr"/>
      <c r="DE360" t="inlineStr"/>
      <c r="DF360">
        <f>ROUND(ROUND(AE360*AI360,0)*CX360,0)</f>
        <v/>
      </c>
      <c r="DG360">
        <f>ROUND(ROUND(AF360,0)*CX360,0)</f>
        <v/>
      </c>
      <c r="DH360">
        <f>ROUND(ROUND(AG360,0)*CX360,0)</f>
        <v/>
      </c>
      <c r="DI360">
        <f>ROUND(ROUND(AH360,0)*CX360,0)</f>
        <v/>
      </c>
      <c r="DJ360">
        <f>DF360</f>
        <v/>
      </c>
      <c r="DK360" t="n">
        <v>0</v>
      </c>
      <c r="DL360" t="inlineStr"/>
      <c r="DM360" t="n">
        <v>0</v>
      </c>
      <c r="DN360" t="inlineStr"/>
      <c r="DO360" t="n">
        <v>0</v>
      </c>
    </row>
    <row r="361">
      <c r="A361">
        <f>ROW(Source!A665)</f>
        <v/>
      </c>
      <c r="B361" t="n">
        <v>78869116</v>
      </c>
      <c r="C361" t="n">
        <v>78871068</v>
      </c>
      <c r="D361" t="n">
        <v>29108369</v>
      </c>
      <c r="E361" t="n">
        <v>1</v>
      </c>
      <c r="F361" t="n">
        <v>1</v>
      </c>
      <c r="G361" t="n">
        <v>1</v>
      </c>
      <c r="H361" t="n">
        <v>3</v>
      </c>
      <c r="I361" t="inlineStr">
        <is>
          <t>101-1964</t>
        </is>
      </c>
      <c r="J361" t="inlineStr">
        <is>
          <t>ТССЦ Московской обл., 101-1964, приказ Минстроя России №675/пр от 28.02.2017 № 254/пр</t>
        </is>
      </c>
      <c r="K361" t="inlineStr">
        <is>
          <t>Шпагат бумажный</t>
        </is>
      </c>
      <c r="L361" t="n">
        <v>1346</v>
      </c>
      <c r="N361" t="n">
        <v>1009</v>
      </c>
      <c r="O361" t="inlineStr">
        <is>
          <t>кг</t>
        </is>
      </c>
      <c r="P361" t="inlineStr">
        <is>
          <t>кг</t>
        </is>
      </c>
      <c r="Q361" t="n">
        <v>1</v>
      </c>
      <c r="W361" t="n">
        <v>0</v>
      </c>
      <c r="X361" t="n">
        <v>326902400</v>
      </c>
      <c r="Y361">
        <f>(AT361*ROUND(0.2,7))</f>
        <v/>
      </c>
      <c r="AA361" t="n">
        <v>260.82</v>
      </c>
      <c r="AB361" t="n">
        <v>0</v>
      </c>
      <c r="AC361" t="n">
        <v>0</v>
      </c>
      <c r="AD361" t="n">
        <v>0</v>
      </c>
      <c r="AE361" t="n">
        <v>18.9</v>
      </c>
      <c r="AF361" t="n">
        <v>0</v>
      </c>
      <c r="AG361" t="n">
        <v>0</v>
      </c>
      <c r="AH361" t="n">
        <v>0</v>
      </c>
      <c r="AI361" t="n">
        <v>13.8</v>
      </c>
      <c r="AJ361" t="n">
        <v>1</v>
      </c>
      <c r="AK361" t="n">
        <v>1</v>
      </c>
      <c r="AL361" t="n">
        <v>1</v>
      </c>
      <c r="AM361" t="n">
        <v>2</v>
      </c>
      <c r="AN361" t="n">
        <v>0</v>
      </c>
      <c r="AO361" t="n">
        <v>1</v>
      </c>
      <c r="AP361" t="n">
        <v>1</v>
      </c>
      <c r="AQ361" t="n">
        <v>0</v>
      </c>
      <c r="AR361" t="n">
        <v>0</v>
      </c>
      <c r="AS361" t="inlineStr"/>
      <c r="AT361" t="n">
        <v>0.004</v>
      </c>
      <c r="AU361" t="inlineStr">
        <is>
          <t>)*0,2</t>
        </is>
      </c>
      <c r="AV361" t="n">
        <v>0</v>
      </c>
      <c r="AW361" t="n">
        <v>2</v>
      </c>
      <c r="AX361" t="n">
        <v>78871097</v>
      </c>
      <c r="AY361" t="n">
        <v>1</v>
      </c>
      <c r="AZ361" t="n">
        <v>0</v>
      </c>
      <c r="BA361" t="n">
        <v>328</v>
      </c>
      <c r="BB361" t="n">
        <v>0</v>
      </c>
      <c r="BC361" t="n">
        <v>0</v>
      </c>
      <c r="BD361" t="n">
        <v>0</v>
      </c>
      <c r="BE361" t="n">
        <v>0</v>
      </c>
      <c r="BF361" t="n">
        <v>0</v>
      </c>
      <c r="BG361" t="n">
        <v>0</v>
      </c>
      <c r="BH361" t="n">
        <v>0</v>
      </c>
      <c r="BI361" t="n">
        <v>0</v>
      </c>
      <c r="BJ361" t="n">
        <v>0</v>
      </c>
      <c r="BK361" t="n">
        <v>0</v>
      </c>
      <c r="BL361" t="n">
        <v>0</v>
      </c>
      <c r="BM361" t="n">
        <v>0</v>
      </c>
      <c r="BN361" t="n">
        <v>0</v>
      </c>
      <c r="BO361" t="n">
        <v>0</v>
      </c>
      <c r="BP361" t="n">
        <v>0</v>
      </c>
      <c r="BQ361" t="n">
        <v>0</v>
      </c>
      <c r="BR361" t="n">
        <v>0</v>
      </c>
      <c r="BS361" t="n">
        <v>0</v>
      </c>
      <c r="BT361" t="n">
        <v>0</v>
      </c>
      <c r="BU361" t="n">
        <v>0</v>
      </c>
      <c r="BV361" t="n">
        <v>0</v>
      </c>
      <c r="BW361" t="n">
        <v>0</v>
      </c>
      <c r="CV361" t="n">
        <v>0</v>
      </c>
      <c r="CW361" t="n">
        <v>0</v>
      </c>
      <c r="CX361">
        <f>ROUND(Y361*Source!I665,7)</f>
        <v/>
      </c>
      <c r="CY361">
        <f>AA361</f>
        <v/>
      </c>
      <c r="CZ361">
        <f>AE361</f>
        <v/>
      </c>
      <c r="DA361">
        <f>AI361</f>
        <v/>
      </c>
      <c r="DB361">
        <f>ROUND((ROUND(AT361*CZ361,2)*ROUND(0.2,7)),2)</f>
        <v/>
      </c>
      <c r="DC361">
        <f>ROUND((ROUND(AT361*AG361,2)*ROUND(0.2,7)),2)</f>
        <v/>
      </c>
      <c r="DD361" t="inlineStr"/>
      <c r="DE361" t="inlineStr"/>
      <c r="DF361">
        <f>ROUND(ROUND(AE361*AI361,0)*CX361,0)</f>
        <v/>
      </c>
      <c r="DG361">
        <f>ROUND(ROUND(AF361,0)*CX361,0)</f>
        <v/>
      </c>
      <c r="DH361">
        <f>ROUND(ROUND(AG361,0)*CX361,0)</f>
        <v/>
      </c>
      <c r="DI361">
        <f>ROUND(ROUND(AH361,0)*CX361,0)</f>
        <v/>
      </c>
      <c r="DJ361">
        <f>DF361</f>
        <v/>
      </c>
      <c r="DK361" t="n">
        <v>0</v>
      </c>
      <c r="DL361" t="inlineStr"/>
      <c r="DM361" t="n">
        <v>0</v>
      </c>
      <c r="DN361" t="inlineStr"/>
      <c r="DO361" t="n">
        <v>0</v>
      </c>
    </row>
    <row r="362">
      <c r="A362">
        <f>ROW(Source!A665)</f>
        <v/>
      </c>
      <c r="B362" t="n">
        <v>78869116</v>
      </c>
      <c r="C362" t="n">
        <v>78871068</v>
      </c>
      <c r="D362" t="n">
        <v>29114246</v>
      </c>
      <c r="E362" t="n">
        <v>1</v>
      </c>
      <c r="F362" t="n">
        <v>1</v>
      </c>
      <c r="G362" t="n">
        <v>1</v>
      </c>
      <c r="H362" t="n">
        <v>3</v>
      </c>
      <c r="I362" t="inlineStr">
        <is>
          <t>101-1977</t>
        </is>
      </c>
      <c r="J362" t="inlineStr">
        <is>
          <t>ТССЦ Московской обл., 101-1977, приказ Минстроя России №675/пр от 28.02.2017 № 254/пр</t>
        </is>
      </c>
      <c r="K362" t="inlineStr">
        <is>
          <t>Болты с гайками и шайбами строительные</t>
        </is>
      </c>
      <c r="L362" t="n">
        <v>1346</v>
      </c>
      <c r="N362" t="n">
        <v>1009</v>
      </c>
      <c r="O362" t="inlineStr">
        <is>
          <t>кг</t>
        </is>
      </c>
      <c r="P362" t="inlineStr">
        <is>
          <t>кг</t>
        </is>
      </c>
      <c r="Q362" t="n">
        <v>1</v>
      </c>
      <c r="W362" t="n">
        <v>0</v>
      </c>
      <c r="X362" t="n">
        <v>30920770</v>
      </c>
      <c r="Y362">
        <f>(AT362*ROUND(0.2,7))</f>
        <v/>
      </c>
      <c r="AA362" t="n">
        <v>152.32</v>
      </c>
      <c r="AB362" t="n">
        <v>0</v>
      </c>
      <c r="AC362" t="n">
        <v>0</v>
      </c>
      <c r="AD362" t="n">
        <v>0</v>
      </c>
      <c r="AE362" t="n">
        <v>9.039999999999999</v>
      </c>
      <c r="AF362" t="n">
        <v>0</v>
      </c>
      <c r="AG362" t="n">
        <v>0</v>
      </c>
      <c r="AH362" t="n">
        <v>0</v>
      </c>
      <c r="AI362" t="n">
        <v>16.85</v>
      </c>
      <c r="AJ362" t="n">
        <v>1</v>
      </c>
      <c r="AK362" t="n">
        <v>1</v>
      </c>
      <c r="AL362" t="n">
        <v>1</v>
      </c>
      <c r="AM362" t="n">
        <v>2</v>
      </c>
      <c r="AN362" t="n">
        <v>0</v>
      </c>
      <c r="AO362" t="n">
        <v>1</v>
      </c>
      <c r="AP362" t="n">
        <v>1</v>
      </c>
      <c r="AQ362" t="n">
        <v>0</v>
      </c>
      <c r="AR362" t="n">
        <v>0</v>
      </c>
      <c r="AS362" t="inlineStr"/>
      <c r="AT362" t="n">
        <v>0.38</v>
      </c>
      <c r="AU362" t="inlineStr">
        <is>
          <t>)*0,2</t>
        </is>
      </c>
      <c r="AV362" t="n">
        <v>0</v>
      </c>
      <c r="AW362" t="n">
        <v>2</v>
      </c>
      <c r="AX362" t="n">
        <v>78871098</v>
      </c>
      <c r="AY362" t="n">
        <v>1</v>
      </c>
      <c r="AZ362" t="n">
        <v>2048</v>
      </c>
      <c r="BA362" t="n">
        <v>329</v>
      </c>
      <c r="BB362" t="n">
        <v>0</v>
      </c>
      <c r="BC362" t="n">
        <v>0</v>
      </c>
      <c r="BD362" t="n">
        <v>0</v>
      </c>
      <c r="BE362" t="n">
        <v>0</v>
      </c>
      <c r="BF362" t="n">
        <v>0</v>
      </c>
      <c r="BG362" t="n">
        <v>0</v>
      </c>
      <c r="BH362" t="n">
        <v>0</v>
      </c>
      <c r="BI362" t="n">
        <v>0</v>
      </c>
      <c r="BJ362" t="n">
        <v>0</v>
      </c>
      <c r="BK362" t="n">
        <v>0</v>
      </c>
      <c r="BL362" t="n">
        <v>0</v>
      </c>
      <c r="BM362" t="n">
        <v>0</v>
      </c>
      <c r="BN362" t="n">
        <v>0</v>
      </c>
      <c r="BO362" t="n">
        <v>0</v>
      </c>
      <c r="BP362" t="n">
        <v>0</v>
      </c>
      <c r="BQ362" t="n">
        <v>0</v>
      </c>
      <c r="BR362" t="n">
        <v>0</v>
      </c>
      <c r="BS362" t="n">
        <v>0</v>
      </c>
      <c r="BT362" t="n">
        <v>0</v>
      </c>
      <c r="BU362" t="n">
        <v>0</v>
      </c>
      <c r="BV362" t="n">
        <v>0</v>
      </c>
      <c r="BW362" t="n">
        <v>0</v>
      </c>
      <c r="CV362" t="n">
        <v>0</v>
      </c>
      <c r="CW362" t="n">
        <v>0</v>
      </c>
      <c r="CX362">
        <f>ROUND(Y362*Source!I665,7)</f>
        <v/>
      </c>
      <c r="CY362">
        <f>AA362</f>
        <v/>
      </c>
      <c r="CZ362">
        <f>AE362</f>
        <v/>
      </c>
      <c r="DA362">
        <f>AI362</f>
        <v/>
      </c>
      <c r="DB362">
        <f>ROUND((ROUND(AT362*CZ362,2)*ROUND(0.2,7)),2)</f>
        <v/>
      </c>
      <c r="DC362">
        <f>ROUND((ROUND(AT362*AG362,2)*ROUND(0.2,7)),2)</f>
        <v/>
      </c>
      <c r="DD362" t="inlineStr"/>
      <c r="DE362" t="inlineStr"/>
      <c r="DF362">
        <f>ROUND(ROUND(AE362*AI362,0)*CX362,0)</f>
        <v/>
      </c>
      <c r="DG362">
        <f>ROUND(ROUND(AF362,0)*CX362,0)</f>
        <v/>
      </c>
      <c r="DH362">
        <f>ROUND(ROUND(AG362,0)*CX362,0)</f>
        <v/>
      </c>
      <c r="DI362">
        <f>ROUND(ROUND(AH362,0)*CX362,0)</f>
        <v/>
      </c>
      <c r="DJ362">
        <f>DF362</f>
        <v/>
      </c>
      <c r="DK362" t="n">
        <v>0</v>
      </c>
      <c r="DL362" t="inlineStr"/>
      <c r="DM362" t="n">
        <v>0</v>
      </c>
      <c r="DN362" t="inlineStr"/>
      <c r="DO362" t="n">
        <v>0</v>
      </c>
    </row>
    <row r="363">
      <c r="A363">
        <f>ROW(Source!A665)</f>
        <v/>
      </c>
      <c r="B363" t="n">
        <v>78869116</v>
      </c>
      <c r="C363" t="n">
        <v>78871068</v>
      </c>
      <c r="D363" t="n">
        <v>29110426</v>
      </c>
      <c r="E363" t="n">
        <v>1</v>
      </c>
      <c r="F363" t="n">
        <v>1</v>
      </c>
      <c r="G363" t="n">
        <v>1</v>
      </c>
      <c r="H363" t="n">
        <v>3</v>
      </c>
      <c r="I363" t="inlineStr">
        <is>
          <t>101-2143</t>
        </is>
      </c>
      <c r="J363" t="inlineStr">
        <is>
          <t>ТССЦ Московской обл., 101-2143, приказ Минстроя России №675/пр от 28.02.2017 № 254/пр</t>
        </is>
      </c>
      <c r="K363" t="inlineStr">
        <is>
          <t>Краска</t>
        </is>
      </c>
      <c r="L363" t="n">
        <v>1346</v>
      </c>
      <c r="N363" t="n">
        <v>1009</v>
      </c>
      <c r="O363" t="inlineStr">
        <is>
          <t>кг</t>
        </is>
      </c>
      <c r="P363" t="inlineStr">
        <is>
          <t>кг</t>
        </is>
      </c>
      <c r="Q363" t="n">
        <v>1</v>
      </c>
      <c r="W363" t="n">
        <v>0</v>
      </c>
      <c r="X363" t="n">
        <v>-1768004575</v>
      </c>
      <c r="Y363">
        <f>(AT363*ROUND(0.2,7))</f>
        <v/>
      </c>
      <c r="AA363" t="n">
        <v>76.84</v>
      </c>
      <c r="AB363" t="n">
        <v>0</v>
      </c>
      <c r="AC363" t="n">
        <v>0</v>
      </c>
      <c r="AD363" t="n">
        <v>0</v>
      </c>
      <c r="AE363" t="n">
        <v>28.67</v>
      </c>
      <c r="AF363" t="n">
        <v>0</v>
      </c>
      <c r="AG363" t="n">
        <v>0</v>
      </c>
      <c r="AH363" t="n">
        <v>0</v>
      </c>
      <c r="AI363" t="n">
        <v>2.68</v>
      </c>
      <c r="AJ363" t="n">
        <v>1</v>
      </c>
      <c r="AK363" t="n">
        <v>1</v>
      </c>
      <c r="AL363" t="n">
        <v>1</v>
      </c>
      <c r="AM363" t="n">
        <v>2</v>
      </c>
      <c r="AN363" t="n">
        <v>0</v>
      </c>
      <c r="AO363" t="n">
        <v>1</v>
      </c>
      <c r="AP363" t="n">
        <v>1</v>
      </c>
      <c r="AQ363" t="n">
        <v>0</v>
      </c>
      <c r="AR363" t="n">
        <v>0</v>
      </c>
      <c r="AS363" t="inlineStr"/>
      <c r="AT363" t="n">
        <v>0.047</v>
      </c>
      <c r="AU363" t="inlineStr">
        <is>
          <t>)*0,2</t>
        </is>
      </c>
      <c r="AV363" t="n">
        <v>0</v>
      </c>
      <c r="AW363" t="n">
        <v>2</v>
      </c>
      <c r="AX363" t="n">
        <v>78871099</v>
      </c>
      <c r="AY363" t="n">
        <v>1</v>
      </c>
      <c r="AZ363" t="n">
        <v>0</v>
      </c>
      <c r="BA363" t="n">
        <v>330</v>
      </c>
      <c r="BB363" t="n">
        <v>0</v>
      </c>
      <c r="BC363" t="n">
        <v>0</v>
      </c>
      <c r="BD363" t="n">
        <v>0</v>
      </c>
      <c r="BE363" t="n">
        <v>0</v>
      </c>
      <c r="BF363" t="n">
        <v>0</v>
      </c>
      <c r="BG363" t="n">
        <v>0</v>
      </c>
      <c r="BH363" t="n">
        <v>0</v>
      </c>
      <c r="BI363" t="n">
        <v>0</v>
      </c>
      <c r="BJ363" t="n">
        <v>0</v>
      </c>
      <c r="BK363" t="n">
        <v>0</v>
      </c>
      <c r="BL363" t="n">
        <v>0</v>
      </c>
      <c r="BM363" t="n">
        <v>0</v>
      </c>
      <c r="BN363" t="n">
        <v>0</v>
      </c>
      <c r="BO363" t="n">
        <v>0</v>
      </c>
      <c r="BP363" t="n">
        <v>0</v>
      </c>
      <c r="BQ363" t="n">
        <v>0</v>
      </c>
      <c r="BR363" t="n">
        <v>0</v>
      </c>
      <c r="BS363" t="n">
        <v>0</v>
      </c>
      <c r="BT363" t="n">
        <v>0</v>
      </c>
      <c r="BU363" t="n">
        <v>0</v>
      </c>
      <c r="BV363" t="n">
        <v>0</v>
      </c>
      <c r="BW363" t="n">
        <v>0</v>
      </c>
      <c r="CV363" t="n">
        <v>0</v>
      </c>
      <c r="CW363" t="n">
        <v>0</v>
      </c>
      <c r="CX363">
        <f>ROUND(Y363*Source!I665,7)</f>
        <v/>
      </c>
      <c r="CY363">
        <f>AA363</f>
        <v/>
      </c>
      <c r="CZ363">
        <f>AE363</f>
        <v/>
      </c>
      <c r="DA363">
        <f>AI363</f>
        <v/>
      </c>
      <c r="DB363">
        <f>ROUND((ROUND(AT363*CZ363,2)*ROUND(0.2,7)),2)</f>
        <v/>
      </c>
      <c r="DC363">
        <f>ROUND((ROUND(AT363*AG363,2)*ROUND(0.2,7)),2)</f>
        <v/>
      </c>
      <c r="DD363" t="inlineStr"/>
      <c r="DE363" t="inlineStr"/>
      <c r="DF363">
        <f>ROUND(ROUND(AE363*AI363,0)*CX363,0)</f>
        <v/>
      </c>
      <c r="DG363">
        <f>ROUND(ROUND(AF363,0)*CX363,0)</f>
        <v/>
      </c>
      <c r="DH363">
        <f>ROUND(ROUND(AG363,0)*CX363,0)</f>
        <v/>
      </c>
      <c r="DI363">
        <f>ROUND(ROUND(AH363,0)*CX363,0)</f>
        <v/>
      </c>
      <c r="DJ363">
        <f>DF363</f>
        <v/>
      </c>
      <c r="DK363" t="n">
        <v>0</v>
      </c>
      <c r="DL363" t="inlineStr"/>
      <c r="DM363" t="n">
        <v>0</v>
      </c>
      <c r="DN363" t="inlineStr"/>
      <c r="DO363" t="n">
        <v>0</v>
      </c>
    </row>
    <row r="364">
      <c r="A364">
        <f>ROW(Source!A665)</f>
        <v/>
      </c>
      <c r="B364" t="n">
        <v>78869116</v>
      </c>
      <c r="C364" t="n">
        <v>78871068</v>
      </c>
      <c r="D364" t="n">
        <v>29107961</v>
      </c>
      <c r="E364" t="n">
        <v>1</v>
      </c>
      <c r="F364" t="n">
        <v>1</v>
      </c>
      <c r="G364" t="n">
        <v>1</v>
      </c>
      <c r="H364" t="n">
        <v>3</v>
      </c>
      <c r="I364" t="inlineStr">
        <is>
          <t>101-2365</t>
        </is>
      </c>
      <c r="J364" t="inlineStr">
        <is>
          <t>ТССЦ Московской обл., 101-2365, приказ Минстроя России №675/пр от 28.02.2017 № 254/пр</t>
        </is>
      </c>
      <c r="K364" t="inlineStr">
        <is>
          <t>Нитки швейные</t>
        </is>
      </c>
      <c r="L364" t="n">
        <v>1346</v>
      </c>
      <c r="N364" t="n">
        <v>1009</v>
      </c>
      <c r="O364" t="inlineStr">
        <is>
          <t>кг</t>
        </is>
      </c>
      <c r="P364" t="inlineStr">
        <is>
          <t>кг</t>
        </is>
      </c>
      <c r="Q364" t="n">
        <v>1</v>
      </c>
      <c r="W364" t="n">
        <v>0</v>
      </c>
      <c r="X364" t="n">
        <v>-1088339451</v>
      </c>
      <c r="Y364">
        <f>(AT364*ROUND(0.2,7))</f>
        <v/>
      </c>
      <c r="AA364" t="n">
        <v>766.37</v>
      </c>
      <c r="AB364" t="n">
        <v>0</v>
      </c>
      <c r="AC364" t="n">
        <v>0</v>
      </c>
      <c r="AD364" t="n">
        <v>0</v>
      </c>
      <c r="AE364" t="n">
        <v>133.05</v>
      </c>
      <c r="AF364" t="n">
        <v>0</v>
      </c>
      <c r="AG364" t="n">
        <v>0</v>
      </c>
      <c r="AH364" t="n">
        <v>0</v>
      </c>
      <c r="AI364" t="n">
        <v>5.76</v>
      </c>
      <c r="AJ364" t="n">
        <v>1</v>
      </c>
      <c r="AK364" t="n">
        <v>1</v>
      </c>
      <c r="AL364" t="n">
        <v>1</v>
      </c>
      <c r="AM364" t="n">
        <v>2</v>
      </c>
      <c r="AN364" t="n">
        <v>0</v>
      </c>
      <c r="AO364" t="n">
        <v>1</v>
      </c>
      <c r="AP364" t="n">
        <v>1</v>
      </c>
      <c r="AQ364" t="n">
        <v>0</v>
      </c>
      <c r="AR364" t="n">
        <v>0</v>
      </c>
      <c r="AS364" t="inlineStr"/>
      <c r="AT364" t="n">
        <v>0.002</v>
      </c>
      <c r="AU364" t="inlineStr">
        <is>
          <t>)*0,2</t>
        </is>
      </c>
      <c r="AV364" t="n">
        <v>0</v>
      </c>
      <c r="AW364" t="n">
        <v>2</v>
      </c>
      <c r="AX364" t="n">
        <v>78871100</v>
      </c>
      <c r="AY364" t="n">
        <v>1</v>
      </c>
      <c r="AZ364" t="n">
        <v>0</v>
      </c>
      <c r="BA364" t="n">
        <v>331</v>
      </c>
      <c r="BB364" t="n">
        <v>0</v>
      </c>
      <c r="BC364" t="n">
        <v>0</v>
      </c>
      <c r="BD364" t="n">
        <v>0</v>
      </c>
      <c r="BE364" t="n">
        <v>0</v>
      </c>
      <c r="BF364" t="n">
        <v>0</v>
      </c>
      <c r="BG364" t="n">
        <v>0</v>
      </c>
      <c r="BH364" t="n">
        <v>0</v>
      </c>
      <c r="BI364" t="n">
        <v>0</v>
      </c>
      <c r="BJ364" t="n">
        <v>0</v>
      </c>
      <c r="BK364" t="n">
        <v>0</v>
      </c>
      <c r="BL364" t="n">
        <v>0</v>
      </c>
      <c r="BM364" t="n">
        <v>0</v>
      </c>
      <c r="BN364" t="n">
        <v>0</v>
      </c>
      <c r="BO364" t="n">
        <v>0</v>
      </c>
      <c r="BP364" t="n">
        <v>0</v>
      </c>
      <c r="BQ364" t="n">
        <v>0</v>
      </c>
      <c r="BR364" t="n">
        <v>0</v>
      </c>
      <c r="BS364" t="n">
        <v>0</v>
      </c>
      <c r="BT364" t="n">
        <v>0</v>
      </c>
      <c r="BU364" t="n">
        <v>0</v>
      </c>
      <c r="BV364" t="n">
        <v>0</v>
      </c>
      <c r="BW364" t="n">
        <v>0</v>
      </c>
      <c r="CV364" t="n">
        <v>0</v>
      </c>
      <c r="CW364" t="n">
        <v>0</v>
      </c>
      <c r="CX364">
        <f>ROUND(Y364*Source!I665,7)</f>
        <v/>
      </c>
      <c r="CY364">
        <f>AA364</f>
        <v/>
      </c>
      <c r="CZ364">
        <f>AE364</f>
        <v/>
      </c>
      <c r="DA364">
        <f>AI364</f>
        <v/>
      </c>
      <c r="DB364">
        <f>ROUND((ROUND(AT364*CZ364,2)*ROUND(0.2,7)),2)</f>
        <v/>
      </c>
      <c r="DC364">
        <f>ROUND((ROUND(AT364*AG364,2)*ROUND(0.2,7)),2)</f>
        <v/>
      </c>
      <c r="DD364" t="inlineStr"/>
      <c r="DE364" t="inlineStr"/>
      <c r="DF364">
        <f>ROUND(ROUND(AE364*AI364,0)*CX364,0)</f>
        <v/>
      </c>
      <c r="DG364">
        <f>ROUND(ROUND(AF364,0)*CX364,0)</f>
        <v/>
      </c>
      <c r="DH364">
        <f>ROUND(ROUND(AG364,0)*CX364,0)</f>
        <v/>
      </c>
      <c r="DI364">
        <f>ROUND(ROUND(AH364,0)*CX364,0)</f>
        <v/>
      </c>
      <c r="DJ364">
        <f>DF364</f>
        <v/>
      </c>
      <c r="DK364" t="n">
        <v>0</v>
      </c>
      <c r="DL364" t="inlineStr"/>
      <c r="DM364" t="n">
        <v>0</v>
      </c>
      <c r="DN364" t="inlineStr"/>
      <c r="DO364" t="n">
        <v>0</v>
      </c>
    </row>
    <row r="365">
      <c r="A365">
        <f>ROW(Source!A665)</f>
        <v/>
      </c>
      <c r="B365" t="n">
        <v>78869116</v>
      </c>
      <c r="C365" t="n">
        <v>78871068</v>
      </c>
      <c r="D365" t="n">
        <v>29110838</v>
      </c>
      <c r="E365" t="n">
        <v>1</v>
      </c>
      <c r="F365" t="n">
        <v>1</v>
      </c>
      <c r="G365" t="n">
        <v>1</v>
      </c>
      <c r="H365" t="n">
        <v>3</v>
      </c>
      <c r="I365" t="inlineStr">
        <is>
          <t>101-2499</t>
        </is>
      </c>
      <c r="J365" t="inlineStr">
        <is>
          <t>ТССЦ Московской обл., 101-2499, приказ Минстроя России №675/пр от 28.02.2017 № 254/пр</t>
        </is>
      </c>
      <c r="K365" t="inlineStr">
        <is>
          <t>Лента изоляционная прорезиненная односторонняя ширина 20 мм, толщина 0,25-0,35 мм</t>
        </is>
      </c>
      <c r="L365" t="n">
        <v>1346</v>
      </c>
      <c r="N365" t="n">
        <v>1009</v>
      </c>
      <c r="O365" t="inlineStr">
        <is>
          <t>кг</t>
        </is>
      </c>
      <c r="P365" t="inlineStr">
        <is>
          <t>кг</t>
        </is>
      </c>
      <c r="Q365" t="n">
        <v>1</v>
      </c>
      <c r="W365" t="n">
        <v>0</v>
      </c>
      <c r="X365" t="n">
        <v>-1294780295</v>
      </c>
      <c r="Y365">
        <f>(AT365*ROUND(0.2,7))</f>
        <v/>
      </c>
      <c r="AA365" t="n">
        <v>1090.07</v>
      </c>
      <c r="AB365" t="n">
        <v>0</v>
      </c>
      <c r="AC365" t="n">
        <v>0</v>
      </c>
      <c r="AD365" t="n">
        <v>0</v>
      </c>
      <c r="AE365" t="n">
        <v>30.5</v>
      </c>
      <c r="AF365" t="n">
        <v>0</v>
      </c>
      <c r="AG365" t="n">
        <v>0</v>
      </c>
      <c r="AH365" t="n">
        <v>0</v>
      </c>
      <c r="AI365" t="n">
        <v>35.74</v>
      </c>
      <c r="AJ365" t="n">
        <v>1</v>
      </c>
      <c r="AK365" t="n">
        <v>1</v>
      </c>
      <c r="AL365" t="n">
        <v>1</v>
      </c>
      <c r="AM365" t="n">
        <v>2</v>
      </c>
      <c r="AN365" t="n">
        <v>0</v>
      </c>
      <c r="AO365" t="n">
        <v>1</v>
      </c>
      <c r="AP365" t="n">
        <v>1</v>
      </c>
      <c r="AQ365" t="n">
        <v>0</v>
      </c>
      <c r="AR365" t="n">
        <v>0</v>
      </c>
      <c r="AS365" t="inlineStr"/>
      <c r="AT365" t="n">
        <v>0.036</v>
      </c>
      <c r="AU365" t="inlineStr">
        <is>
          <t>)*0,2</t>
        </is>
      </c>
      <c r="AV365" t="n">
        <v>0</v>
      </c>
      <c r="AW365" t="n">
        <v>2</v>
      </c>
      <c r="AX365" t="n">
        <v>78871101</v>
      </c>
      <c r="AY365" t="n">
        <v>1</v>
      </c>
      <c r="AZ365" t="n">
        <v>0</v>
      </c>
      <c r="BA365" t="n">
        <v>332</v>
      </c>
      <c r="BB365" t="n">
        <v>0</v>
      </c>
      <c r="BC365" t="n">
        <v>0</v>
      </c>
      <c r="BD365" t="n">
        <v>0</v>
      </c>
      <c r="BE365" t="n">
        <v>0</v>
      </c>
      <c r="BF365" t="n">
        <v>0</v>
      </c>
      <c r="BG365" t="n">
        <v>0</v>
      </c>
      <c r="BH365" t="n">
        <v>0</v>
      </c>
      <c r="BI365" t="n">
        <v>0</v>
      </c>
      <c r="BJ365" t="n">
        <v>0</v>
      </c>
      <c r="BK365" t="n">
        <v>0</v>
      </c>
      <c r="BL365" t="n">
        <v>0</v>
      </c>
      <c r="BM365" t="n">
        <v>0</v>
      </c>
      <c r="BN365" t="n">
        <v>0</v>
      </c>
      <c r="BO365" t="n">
        <v>0</v>
      </c>
      <c r="BP365" t="n">
        <v>0</v>
      </c>
      <c r="BQ365" t="n">
        <v>0</v>
      </c>
      <c r="BR365" t="n">
        <v>0</v>
      </c>
      <c r="BS365" t="n">
        <v>0</v>
      </c>
      <c r="BT365" t="n">
        <v>0</v>
      </c>
      <c r="BU365" t="n">
        <v>0</v>
      </c>
      <c r="BV365" t="n">
        <v>0</v>
      </c>
      <c r="BW365" t="n">
        <v>0</v>
      </c>
      <c r="CV365" t="n">
        <v>0</v>
      </c>
      <c r="CW365" t="n">
        <v>0</v>
      </c>
      <c r="CX365">
        <f>ROUND(Y365*Source!I665,7)</f>
        <v/>
      </c>
      <c r="CY365">
        <f>AA365</f>
        <v/>
      </c>
      <c r="CZ365">
        <f>AE365</f>
        <v/>
      </c>
      <c r="DA365">
        <f>AI365</f>
        <v/>
      </c>
      <c r="DB365">
        <f>ROUND((ROUND(AT365*CZ365,2)*ROUND(0.2,7)),2)</f>
        <v/>
      </c>
      <c r="DC365">
        <f>ROUND((ROUND(AT365*AG365,2)*ROUND(0.2,7)),2)</f>
        <v/>
      </c>
      <c r="DD365" t="inlineStr"/>
      <c r="DE365" t="inlineStr"/>
      <c r="DF365">
        <f>ROUND(ROUND(AE365*AI365,0)*CX365,0)</f>
        <v/>
      </c>
      <c r="DG365">
        <f>ROUND(ROUND(AF365,0)*CX365,0)</f>
        <v/>
      </c>
      <c r="DH365">
        <f>ROUND(ROUND(AG365,0)*CX365,0)</f>
        <v/>
      </c>
      <c r="DI365">
        <f>ROUND(ROUND(AH365,0)*CX365,0)</f>
        <v/>
      </c>
      <c r="DJ365">
        <f>DF365</f>
        <v/>
      </c>
      <c r="DK365" t="n">
        <v>0</v>
      </c>
      <c r="DL365" t="inlineStr"/>
      <c r="DM365" t="n">
        <v>0</v>
      </c>
      <c r="DN365" t="inlineStr"/>
      <c r="DO365" t="n">
        <v>0</v>
      </c>
    </row>
    <row r="366">
      <c r="A366">
        <f>ROW(Source!A665)</f>
        <v/>
      </c>
      <c r="B366" t="n">
        <v>78869116</v>
      </c>
      <c r="C366" t="n">
        <v>78871068</v>
      </c>
      <c r="D366" t="n">
        <v>29114470</v>
      </c>
      <c r="E366" t="n">
        <v>1</v>
      </c>
      <c r="F366" t="n">
        <v>1</v>
      </c>
      <c r="G366" t="n">
        <v>1</v>
      </c>
      <c r="H366" t="n">
        <v>3</v>
      </c>
      <c r="I366" t="inlineStr">
        <is>
          <t>101-3914</t>
        </is>
      </c>
      <c r="J366" t="inlineStr">
        <is>
          <t>ТССЦ Московской обл., 101-3914, приказ Минстроя России №675/пр от 28.02.2017 № 254/пр</t>
        </is>
      </c>
      <c r="K366" t="inlineStr">
        <is>
          <t>Дюбели распорные полипропиленовые</t>
        </is>
      </c>
      <c r="L366" t="n">
        <v>1355</v>
      </c>
      <c r="N366" t="n">
        <v>1010</v>
      </c>
      <c r="O366" t="inlineStr">
        <is>
          <t>100 шт.</t>
        </is>
      </c>
      <c r="P366" t="inlineStr">
        <is>
          <t>100 шт.</t>
        </is>
      </c>
      <c r="Q366" t="n">
        <v>100</v>
      </c>
      <c r="W366" t="n">
        <v>0</v>
      </c>
      <c r="X366" t="n">
        <v>1627582661</v>
      </c>
      <c r="Y366">
        <f>(AT366*ROUND(0.2,7))</f>
        <v/>
      </c>
      <c r="AA366" t="n">
        <v>78.48</v>
      </c>
      <c r="AB366" t="n">
        <v>0</v>
      </c>
      <c r="AC366" t="n">
        <v>0</v>
      </c>
      <c r="AD366" t="n">
        <v>0</v>
      </c>
      <c r="AE366" t="n">
        <v>86.23999999999999</v>
      </c>
      <c r="AF366" t="n">
        <v>0</v>
      </c>
      <c r="AG366" t="n">
        <v>0</v>
      </c>
      <c r="AH366" t="n">
        <v>0</v>
      </c>
      <c r="AI366" t="n">
        <v>0.91</v>
      </c>
      <c r="AJ366" t="n">
        <v>1</v>
      </c>
      <c r="AK366" t="n">
        <v>1</v>
      </c>
      <c r="AL366" t="n">
        <v>1</v>
      </c>
      <c r="AM366" t="n">
        <v>2</v>
      </c>
      <c r="AN366" t="n">
        <v>0</v>
      </c>
      <c r="AO366" t="n">
        <v>1</v>
      </c>
      <c r="AP366" t="n">
        <v>1</v>
      </c>
      <c r="AQ366" t="n">
        <v>0</v>
      </c>
      <c r="AR366" t="n">
        <v>0</v>
      </c>
      <c r="AS366" t="inlineStr"/>
      <c r="AT366" t="n">
        <v>0.014</v>
      </c>
      <c r="AU366" t="inlineStr">
        <is>
          <t>)*0,2</t>
        </is>
      </c>
      <c r="AV366" t="n">
        <v>0</v>
      </c>
      <c r="AW366" t="n">
        <v>2</v>
      </c>
      <c r="AX366" t="n">
        <v>78871102</v>
      </c>
      <c r="AY366" t="n">
        <v>1</v>
      </c>
      <c r="AZ366" t="n">
        <v>2048</v>
      </c>
      <c r="BA366" t="n">
        <v>333</v>
      </c>
      <c r="BB366" t="n">
        <v>0</v>
      </c>
      <c r="BC366" t="n">
        <v>0</v>
      </c>
      <c r="BD366" t="n">
        <v>0</v>
      </c>
      <c r="BE366" t="n">
        <v>0</v>
      </c>
      <c r="BF366" t="n">
        <v>0</v>
      </c>
      <c r="BG366" t="n">
        <v>0</v>
      </c>
      <c r="BH366" t="n">
        <v>0</v>
      </c>
      <c r="BI366" t="n">
        <v>0</v>
      </c>
      <c r="BJ366" t="n">
        <v>0</v>
      </c>
      <c r="BK366" t="n">
        <v>0</v>
      </c>
      <c r="BL366" t="n">
        <v>0</v>
      </c>
      <c r="BM366" t="n">
        <v>0</v>
      </c>
      <c r="BN366" t="n">
        <v>0</v>
      </c>
      <c r="BO366" t="n">
        <v>0</v>
      </c>
      <c r="BP366" t="n">
        <v>0</v>
      </c>
      <c r="BQ366" t="n">
        <v>0</v>
      </c>
      <c r="BR366" t="n">
        <v>0</v>
      </c>
      <c r="BS366" t="n">
        <v>0</v>
      </c>
      <c r="BT366" t="n">
        <v>0</v>
      </c>
      <c r="BU366" t="n">
        <v>0</v>
      </c>
      <c r="BV366" t="n">
        <v>0</v>
      </c>
      <c r="BW366" t="n">
        <v>0</v>
      </c>
      <c r="CV366" t="n">
        <v>0</v>
      </c>
      <c r="CW366" t="n">
        <v>0</v>
      </c>
      <c r="CX366">
        <f>ROUND(Y366*Source!I665,7)</f>
        <v/>
      </c>
      <c r="CY366">
        <f>AA366</f>
        <v/>
      </c>
      <c r="CZ366">
        <f>AE366</f>
        <v/>
      </c>
      <c r="DA366">
        <f>AI366</f>
        <v/>
      </c>
      <c r="DB366">
        <f>ROUND((ROUND(AT366*CZ366,2)*ROUND(0.2,7)),2)</f>
        <v/>
      </c>
      <c r="DC366">
        <f>ROUND((ROUND(AT366*AG366,2)*ROUND(0.2,7)),2)</f>
        <v/>
      </c>
      <c r="DD366" t="inlineStr"/>
      <c r="DE366" t="inlineStr"/>
      <c r="DF366">
        <f>ROUND(ROUND(AE366*AI366,0)*CX366,0)</f>
        <v/>
      </c>
      <c r="DG366">
        <f>ROUND(ROUND(AF366,0)*CX366,0)</f>
        <v/>
      </c>
      <c r="DH366">
        <f>ROUND(ROUND(AG366,0)*CX366,0)</f>
        <v/>
      </c>
      <c r="DI366">
        <f>ROUND(ROUND(AH366,0)*CX366,0)</f>
        <v/>
      </c>
      <c r="DJ366">
        <f>DF366</f>
        <v/>
      </c>
      <c r="DK366" t="n">
        <v>0</v>
      </c>
      <c r="DL366" t="inlineStr"/>
      <c r="DM366" t="n">
        <v>0</v>
      </c>
      <c r="DN366" t="inlineStr"/>
      <c r="DO366" t="n">
        <v>0</v>
      </c>
    </row>
    <row r="367">
      <c r="A367">
        <f>ROW(Source!A665)</f>
        <v/>
      </c>
      <c r="B367" t="n">
        <v>78869116</v>
      </c>
      <c r="C367" t="n">
        <v>78871068</v>
      </c>
      <c r="D367" t="n">
        <v>29129474</v>
      </c>
      <c r="E367" t="n">
        <v>1</v>
      </c>
      <c r="F367" t="n">
        <v>1</v>
      </c>
      <c r="G367" t="n">
        <v>1</v>
      </c>
      <c r="H367" t="n">
        <v>3</v>
      </c>
      <c r="I367" t="inlineStr">
        <is>
          <t>201-0843</t>
        </is>
      </c>
      <c r="J367" t="inlineStr">
        <is>
          <t>ТССЦ Московской обл., 201-0843, приказ Минстроя России №675/пр от 28.02.2017 № 255/пр</t>
        </is>
      </c>
      <c r="K367" t="inlineStr">
        <is>
          <t>Конструкции стальные индивидуальные решетчатые сварные массой до 0,1 т</t>
        </is>
      </c>
      <c r="L367" t="n">
        <v>1348</v>
      </c>
      <c r="N367" t="n">
        <v>1009</v>
      </c>
      <c r="O367" t="inlineStr">
        <is>
          <t>т</t>
        </is>
      </c>
      <c r="P367" t="inlineStr">
        <is>
          <t>т</t>
        </is>
      </c>
      <c r="Q367" t="n">
        <v>1000</v>
      </c>
      <c r="W367" t="n">
        <v>0</v>
      </c>
      <c r="X367" t="n">
        <v>-115984519</v>
      </c>
      <c r="Y367">
        <f>(AT367*ROUND(0.2,7))</f>
        <v/>
      </c>
      <c r="AA367" t="n">
        <v>118113.18</v>
      </c>
      <c r="AB367" t="n">
        <v>0</v>
      </c>
      <c r="AC367" t="n">
        <v>0</v>
      </c>
      <c r="AD367" t="n">
        <v>0</v>
      </c>
      <c r="AE367" t="n">
        <v>11534.49</v>
      </c>
      <c r="AF367" t="n">
        <v>0</v>
      </c>
      <c r="AG367" t="n">
        <v>0</v>
      </c>
      <c r="AH367" t="n">
        <v>0</v>
      </c>
      <c r="AI367" t="n">
        <v>10.24</v>
      </c>
      <c r="AJ367" t="n">
        <v>1</v>
      </c>
      <c r="AK367" t="n">
        <v>1</v>
      </c>
      <c r="AL367" t="n">
        <v>1</v>
      </c>
      <c r="AM367" t="n">
        <v>2</v>
      </c>
      <c r="AN367" t="n">
        <v>0</v>
      </c>
      <c r="AO367" t="n">
        <v>1</v>
      </c>
      <c r="AP367" t="n">
        <v>1</v>
      </c>
      <c r="AQ367" t="n">
        <v>0</v>
      </c>
      <c r="AR367" t="n">
        <v>0</v>
      </c>
      <c r="AS367" t="inlineStr"/>
      <c r="AT367" t="n">
        <v>0.002</v>
      </c>
      <c r="AU367" t="inlineStr">
        <is>
          <t>)*0,2</t>
        </is>
      </c>
      <c r="AV367" t="n">
        <v>0</v>
      </c>
      <c r="AW367" t="n">
        <v>2</v>
      </c>
      <c r="AX367" t="n">
        <v>78871103</v>
      </c>
      <c r="AY367" t="n">
        <v>1</v>
      </c>
      <c r="AZ367" t="n">
        <v>0</v>
      </c>
      <c r="BA367" t="n">
        <v>334</v>
      </c>
      <c r="BB367" t="n">
        <v>0</v>
      </c>
      <c r="BC367" t="n">
        <v>0</v>
      </c>
      <c r="BD367" t="n">
        <v>0</v>
      </c>
      <c r="BE367" t="n">
        <v>0</v>
      </c>
      <c r="BF367" t="n">
        <v>0</v>
      </c>
      <c r="BG367" t="n">
        <v>0</v>
      </c>
      <c r="BH367" t="n">
        <v>0</v>
      </c>
      <c r="BI367" t="n">
        <v>0</v>
      </c>
      <c r="BJ367" t="n">
        <v>0</v>
      </c>
      <c r="BK367" t="n">
        <v>0</v>
      </c>
      <c r="BL367" t="n">
        <v>0</v>
      </c>
      <c r="BM367" t="n">
        <v>0</v>
      </c>
      <c r="BN367" t="n">
        <v>0</v>
      </c>
      <c r="BO367" t="n">
        <v>0</v>
      </c>
      <c r="BP367" t="n">
        <v>0</v>
      </c>
      <c r="BQ367" t="n">
        <v>0</v>
      </c>
      <c r="BR367" t="n">
        <v>0</v>
      </c>
      <c r="BS367" t="n">
        <v>0</v>
      </c>
      <c r="BT367" t="n">
        <v>0</v>
      </c>
      <c r="BU367" t="n">
        <v>0</v>
      </c>
      <c r="BV367" t="n">
        <v>0</v>
      </c>
      <c r="BW367" t="n">
        <v>0</v>
      </c>
      <c r="CV367" t="n">
        <v>0</v>
      </c>
      <c r="CW367" t="n">
        <v>0</v>
      </c>
      <c r="CX367">
        <f>ROUND(Y367*Source!I665,7)</f>
        <v/>
      </c>
      <c r="CY367">
        <f>AA367</f>
        <v/>
      </c>
      <c r="CZ367">
        <f>AE367</f>
        <v/>
      </c>
      <c r="DA367">
        <f>AI367</f>
        <v/>
      </c>
      <c r="DB367">
        <f>ROUND((ROUND(AT367*CZ367,2)*ROUND(0.2,7)),2)</f>
        <v/>
      </c>
      <c r="DC367">
        <f>ROUND((ROUND(AT367*AG367,2)*ROUND(0.2,7)),2)</f>
        <v/>
      </c>
      <c r="DD367" t="inlineStr"/>
      <c r="DE367" t="inlineStr"/>
      <c r="DF367">
        <f>ROUND(ROUND(AE367*AI367,0)*CX367,0)</f>
        <v/>
      </c>
      <c r="DG367">
        <f>ROUND(ROUND(AF367,0)*CX367,0)</f>
        <v/>
      </c>
      <c r="DH367">
        <f>ROUND(ROUND(AG367,0)*CX367,0)</f>
        <v/>
      </c>
      <c r="DI367">
        <f>ROUND(ROUND(AH367,0)*CX367,0)</f>
        <v/>
      </c>
      <c r="DJ367">
        <f>DF367</f>
        <v/>
      </c>
      <c r="DK367" t="n">
        <v>0</v>
      </c>
      <c r="DL367" t="inlineStr"/>
      <c r="DM367" t="n">
        <v>0</v>
      </c>
      <c r="DN367" t="inlineStr"/>
      <c r="DO367" t="n">
        <v>0</v>
      </c>
    </row>
    <row r="368">
      <c r="A368">
        <f>ROW(Source!A665)</f>
        <v/>
      </c>
      <c r="B368" t="n">
        <v>78869116</v>
      </c>
      <c r="C368" t="n">
        <v>78871068</v>
      </c>
      <c r="D368" t="n">
        <v>29165774</v>
      </c>
      <c r="E368" t="n">
        <v>1</v>
      </c>
      <c r="F368" t="n">
        <v>1</v>
      </c>
      <c r="G368" t="n">
        <v>1</v>
      </c>
      <c r="H368" t="n">
        <v>3</v>
      </c>
      <c r="I368" t="inlineStr">
        <is>
          <t>509-0090</t>
        </is>
      </c>
      <c r="J368" t="inlineStr">
        <is>
          <t>ТССЦ Московской обл., 509-0090, приказ Минстроя России №675/пр от 28.02.2017 № 258/пр</t>
        </is>
      </c>
      <c r="K368" t="inlineStr">
        <is>
          <t>Перемычки гибкие, тип ПГС-50</t>
        </is>
      </c>
      <c r="L368" t="n">
        <v>1358</v>
      </c>
      <c r="N368" t="n">
        <v>1010</v>
      </c>
      <c r="O368" t="inlineStr">
        <is>
          <t>10 шт.</t>
        </is>
      </c>
      <c r="P368" t="inlineStr">
        <is>
          <t>10 шт.</t>
        </is>
      </c>
      <c r="Q368" t="n">
        <v>10</v>
      </c>
      <c r="W368" t="n">
        <v>0</v>
      </c>
      <c r="X368" t="n">
        <v>-1035860104</v>
      </c>
      <c r="Y368">
        <f>(AT368*ROUND(0.2,7))</f>
        <v/>
      </c>
      <c r="AA368" t="n">
        <v>1258.9</v>
      </c>
      <c r="AB368" t="n">
        <v>0</v>
      </c>
      <c r="AC368" t="n">
        <v>0</v>
      </c>
      <c r="AD368" t="n">
        <v>0</v>
      </c>
      <c r="AE368" t="n">
        <v>40.9</v>
      </c>
      <c r="AF368" t="n">
        <v>0</v>
      </c>
      <c r="AG368" t="n">
        <v>0</v>
      </c>
      <c r="AH368" t="n">
        <v>0</v>
      </c>
      <c r="AI368" t="n">
        <v>30.78</v>
      </c>
      <c r="AJ368" t="n">
        <v>1</v>
      </c>
      <c r="AK368" t="n">
        <v>1</v>
      </c>
      <c r="AL368" t="n">
        <v>1</v>
      </c>
      <c r="AM368" t="n">
        <v>2</v>
      </c>
      <c r="AN368" t="n">
        <v>0</v>
      </c>
      <c r="AO368" t="n">
        <v>1</v>
      </c>
      <c r="AP368" t="n">
        <v>1</v>
      </c>
      <c r="AQ368" t="n">
        <v>0</v>
      </c>
      <c r="AR368" t="n">
        <v>0</v>
      </c>
      <c r="AS368" t="inlineStr"/>
      <c r="AT368" t="n">
        <v>0.1</v>
      </c>
      <c r="AU368" t="inlineStr">
        <is>
          <t>)*0,2</t>
        </is>
      </c>
      <c r="AV368" t="n">
        <v>0</v>
      </c>
      <c r="AW368" t="n">
        <v>2</v>
      </c>
      <c r="AX368" t="n">
        <v>78871104</v>
      </c>
      <c r="AY368" t="n">
        <v>1</v>
      </c>
      <c r="AZ368" t="n">
        <v>2048</v>
      </c>
      <c r="BA368" t="n">
        <v>335</v>
      </c>
      <c r="BB368" t="n">
        <v>0</v>
      </c>
      <c r="BC368" t="n">
        <v>0</v>
      </c>
      <c r="BD368" t="n">
        <v>0</v>
      </c>
      <c r="BE368" t="n">
        <v>0</v>
      </c>
      <c r="BF368" t="n">
        <v>0</v>
      </c>
      <c r="BG368" t="n">
        <v>0</v>
      </c>
      <c r="BH368" t="n">
        <v>0</v>
      </c>
      <c r="BI368" t="n">
        <v>0</v>
      </c>
      <c r="BJ368" t="n">
        <v>0</v>
      </c>
      <c r="BK368" t="n">
        <v>0</v>
      </c>
      <c r="BL368" t="n">
        <v>0</v>
      </c>
      <c r="BM368" t="n">
        <v>0</v>
      </c>
      <c r="BN368" t="n">
        <v>0</v>
      </c>
      <c r="BO368" t="n">
        <v>0</v>
      </c>
      <c r="BP368" t="n">
        <v>0</v>
      </c>
      <c r="BQ368" t="n">
        <v>0</v>
      </c>
      <c r="BR368" t="n">
        <v>0</v>
      </c>
      <c r="BS368" t="n">
        <v>0</v>
      </c>
      <c r="BT368" t="n">
        <v>0</v>
      </c>
      <c r="BU368" t="n">
        <v>0</v>
      </c>
      <c r="BV368" t="n">
        <v>0</v>
      </c>
      <c r="BW368" t="n">
        <v>0</v>
      </c>
      <c r="CV368" t="n">
        <v>0</v>
      </c>
      <c r="CW368" t="n">
        <v>0</v>
      </c>
      <c r="CX368">
        <f>ROUND(Y368*Source!I665,7)</f>
        <v/>
      </c>
      <c r="CY368">
        <f>AA368</f>
        <v/>
      </c>
      <c r="CZ368">
        <f>AE368</f>
        <v/>
      </c>
      <c r="DA368">
        <f>AI368</f>
        <v/>
      </c>
      <c r="DB368">
        <f>ROUND((ROUND(AT368*CZ368,2)*ROUND(0.2,7)),2)</f>
        <v/>
      </c>
      <c r="DC368">
        <f>ROUND((ROUND(AT368*AG368,2)*ROUND(0.2,7)),2)</f>
        <v/>
      </c>
      <c r="DD368" t="inlineStr"/>
      <c r="DE368" t="inlineStr"/>
      <c r="DF368">
        <f>ROUND(ROUND(AE368*AI368,0)*CX368,0)</f>
        <v/>
      </c>
      <c r="DG368">
        <f>ROUND(ROUND(AF368,0)*CX368,0)</f>
        <v/>
      </c>
      <c r="DH368">
        <f>ROUND(ROUND(AG368,0)*CX368,0)</f>
        <v/>
      </c>
      <c r="DI368">
        <f>ROUND(ROUND(AH368,0)*CX368,0)</f>
        <v/>
      </c>
      <c r="DJ368">
        <f>DF368</f>
        <v/>
      </c>
      <c r="DK368" t="n">
        <v>0</v>
      </c>
      <c r="DL368" t="inlineStr"/>
      <c r="DM368" t="n">
        <v>0</v>
      </c>
      <c r="DN368" t="inlineStr"/>
      <c r="DO368" t="n">
        <v>0</v>
      </c>
    </row>
    <row r="369">
      <c r="A369">
        <f>ROW(Source!A665)</f>
        <v/>
      </c>
      <c r="B369" t="n">
        <v>78869116</v>
      </c>
      <c r="C369" t="n">
        <v>78871068</v>
      </c>
      <c r="D369" t="n">
        <v>29171708</v>
      </c>
      <c r="E369" t="n">
        <v>1</v>
      </c>
      <c r="F369" t="n">
        <v>1</v>
      </c>
      <c r="G369" t="n">
        <v>1</v>
      </c>
      <c r="H369" t="n">
        <v>3</v>
      </c>
      <c r="I369" t="inlineStr">
        <is>
          <t>509-1210</t>
        </is>
      </c>
      <c r="J369" t="inlineStr">
        <is>
          <t>ТССЦ Московской обл., 509-1210, приказ Минстроя России №675/пр от 28.02.2017 № 258/пр</t>
        </is>
      </c>
      <c r="K369" t="inlineStr">
        <is>
          <t>Вазелин технический</t>
        </is>
      </c>
      <c r="L369" t="n">
        <v>1346</v>
      </c>
      <c r="N369" t="n">
        <v>1009</v>
      </c>
      <c r="O369" t="inlineStr">
        <is>
          <t>кг</t>
        </is>
      </c>
      <c r="P369" t="inlineStr">
        <is>
          <t>кг</t>
        </is>
      </c>
      <c r="Q369" t="n">
        <v>1</v>
      </c>
      <c r="W369" t="n">
        <v>0</v>
      </c>
      <c r="X369" t="n">
        <v>1015963907</v>
      </c>
      <c r="Y369">
        <f>(AT369*ROUND(0.2,7))</f>
        <v/>
      </c>
      <c r="AA369" t="n">
        <v>315.49</v>
      </c>
      <c r="AB369" t="n">
        <v>0</v>
      </c>
      <c r="AC369" t="n">
        <v>0</v>
      </c>
      <c r="AD369" t="n">
        <v>0</v>
      </c>
      <c r="AE369" t="n">
        <v>30.6</v>
      </c>
      <c r="AF369" t="n">
        <v>0</v>
      </c>
      <c r="AG369" t="n">
        <v>0</v>
      </c>
      <c r="AH369" t="n">
        <v>0</v>
      </c>
      <c r="AI369" t="n">
        <v>10.31</v>
      </c>
      <c r="AJ369" t="n">
        <v>1</v>
      </c>
      <c r="AK369" t="n">
        <v>1</v>
      </c>
      <c r="AL369" t="n">
        <v>1</v>
      </c>
      <c r="AM369" t="n">
        <v>2</v>
      </c>
      <c r="AN369" t="n">
        <v>0</v>
      </c>
      <c r="AO369" t="n">
        <v>1</v>
      </c>
      <c r="AP369" t="n">
        <v>1</v>
      </c>
      <c r="AQ369" t="n">
        <v>0</v>
      </c>
      <c r="AR369" t="n">
        <v>0</v>
      </c>
      <c r="AS369" t="inlineStr"/>
      <c r="AT369" t="n">
        <v>0.008999999999999999</v>
      </c>
      <c r="AU369" t="inlineStr">
        <is>
          <t>)*0,2</t>
        </is>
      </c>
      <c r="AV369" t="n">
        <v>0</v>
      </c>
      <c r="AW369" t="n">
        <v>2</v>
      </c>
      <c r="AX369" t="n">
        <v>78871105</v>
      </c>
      <c r="AY369" t="n">
        <v>1</v>
      </c>
      <c r="AZ369" t="n">
        <v>0</v>
      </c>
      <c r="BA369" t="n">
        <v>336</v>
      </c>
      <c r="BB369" t="n">
        <v>0</v>
      </c>
      <c r="BC369" t="n">
        <v>0</v>
      </c>
      <c r="BD369" t="n">
        <v>0</v>
      </c>
      <c r="BE369" t="n">
        <v>0</v>
      </c>
      <c r="BF369" t="n">
        <v>0</v>
      </c>
      <c r="BG369" t="n">
        <v>0</v>
      </c>
      <c r="BH369" t="n">
        <v>0</v>
      </c>
      <c r="BI369" t="n">
        <v>0</v>
      </c>
      <c r="BJ369" t="n">
        <v>0</v>
      </c>
      <c r="BK369" t="n">
        <v>0</v>
      </c>
      <c r="BL369" t="n">
        <v>0</v>
      </c>
      <c r="BM369" t="n">
        <v>0</v>
      </c>
      <c r="BN369" t="n">
        <v>0</v>
      </c>
      <c r="BO369" t="n">
        <v>0</v>
      </c>
      <c r="BP369" t="n">
        <v>0</v>
      </c>
      <c r="BQ369" t="n">
        <v>0</v>
      </c>
      <c r="BR369" t="n">
        <v>0</v>
      </c>
      <c r="BS369" t="n">
        <v>0</v>
      </c>
      <c r="BT369" t="n">
        <v>0</v>
      </c>
      <c r="BU369" t="n">
        <v>0</v>
      </c>
      <c r="BV369" t="n">
        <v>0</v>
      </c>
      <c r="BW369" t="n">
        <v>0</v>
      </c>
      <c r="CV369" t="n">
        <v>0</v>
      </c>
      <c r="CW369" t="n">
        <v>0</v>
      </c>
      <c r="CX369">
        <f>ROUND(Y369*Source!I665,7)</f>
        <v/>
      </c>
      <c r="CY369">
        <f>AA369</f>
        <v/>
      </c>
      <c r="CZ369">
        <f>AE369</f>
        <v/>
      </c>
      <c r="DA369">
        <f>AI369</f>
        <v/>
      </c>
      <c r="DB369">
        <f>ROUND((ROUND(AT369*CZ369,2)*ROUND(0.2,7)),2)</f>
        <v/>
      </c>
      <c r="DC369">
        <f>ROUND((ROUND(AT369*AG369,2)*ROUND(0.2,7)),2)</f>
        <v/>
      </c>
      <c r="DD369" t="inlineStr"/>
      <c r="DE369" t="inlineStr"/>
      <c r="DF369">
        <f>ROUND(ROUND(AE369*AI369,0)*CX369,0)</f>
        <v/>
      </c>
      <c r="DG369">
        <f>ROUND(ROUND(AF369,0)*CX369,0)</f>
        <v/>
      </c>
      <c r="DH369">
        <f>ROUND(ROUND(AG369,0)*CX369,0)</f>
        <v/>
      </c>
      <c r="DI369">
        <f>ROUND(ROUND(AH369,0)*CX369,0)</f>
        <v/>
      </c>
      <c r="DJ369">
        <f>DF369</f>
        <v/>
      </c>
      <c r="DK369" t="n">
        <v>0</v>
      </c>
      <c r="DL369" t="inlineStr"/>
      <c r="DM369" t="n">
        <v>0</v>
      </c>
      <c r="DN369" t="inlineStr"/>
      <c r="DO369" t="n">
        <v>0</v>
      </c>
    </row>
    <row r="370">
      <c r="A370">
        <f>ROW(Source!A665)</f>
        <v/>
      </c>
      <c r="B370" t="n">
        <v>78869116</v>
      </c>
      <c r="C370" t="n">
        <v>78871068</v>
      </c>
      <c r="D370" t="n">
        <v>29171808</v>
      </c>
      <c r="E370" t="n">
        <v>1</v>
      </c>
      <c r="F370" t="n">
        <v>1</v>
      </c>
      <c r="G370" t="n">
        <v>1</v>
      </c>
      <c r="H370" t="n">
        <v>3</v>
      </c>
      <c r="I370" t="inlineStr">
        <is>
          <t>999-9950</t>
        </is>
      </c>
      <c r="J370" t="inlineStr">
        <is>
          <t>ТССЦ Московской обл., 999-9950, приказ Минстроя России №675/пр от 21.09.2015 г.</t>
        </is>
      </c>
      <c r="K370" t="inlineStr">
        <is>
          <t>Вспомогательные ненормируемые материалы (2% от ОЗП)</t>
        </is>
      </c>
      <c r="L370" t="n">
        <v>1374</v>
      </c>
      <c r="N370" t="n">
        <v>1013</v>
      </c>
      <c r="O370" t="inlineStr">
        <is>
          <t>РУБ</t>
        </is>
      </c>
      <c r="P370" t="inlineStr">
        <is>
          <t>РУБ</t>
        </is>
      </c>
      <c r="Q370" t="n">
        <v>1</v>
      </c>
      <c r="W370" t="n">
        <v>0</v>
      </c>
      <c r="X370" t="n">
        <v>-915781824</v>
      </c>
      <c r="Y370">
        <f>(AT370*ROUND(0.2,7))</f>
        <v/>
      </c>
      <c r="AA370" t="n">
        <v>1</v>
      </c>
      <c r="AB370" t="n">
        <v>0</v>
      </c>
      <c r="AC370" t="n">
        <v>0</v>
      </c>
      <c r="AD370" t="n">
        <v>0</v>
      </c>
      <c r="AE370" t="n">
        <v>1</v>
      </c>
      <c r="AF370" t="n">
        <v>0</v>
      </c>
      <c r="AG370" t="n">
        <v>0</v>
      </c>
      <c r="AH370" t="n">
        <v>0</v>
      </c>
      <c r="AI370" t="n">
        <v>1</v>
      </c>
      <c r="AJ370" t="n">
        <v>1</v>
      </c>
      <c r="AK370" t="n">
        <v>1</v>
      </c>
      <c r="AL370" t="n">
        <v>1</v>
      </c>
      <c r="AM370" t="n">
        <v>-2</v>
      </c>
      <c r="AN370" t="n">
        <v>0</v>
      </c>
      <c r="AO370" t="n">
        <v>1</v>
      </c>
      <c r="AP370" t="n">
        <v>1</v>
      </c>
      <c r="AQ370" t="n">
        <v>0</v>
      </c>
      <c r="AR370" t="n">
        <v>0</v>
      </c>
      <c r="AS370" t="inlineStr"/>
      <c r="AT370" t="n">
        <v>0.44</v>
      </c>
      <c r="AU370" t="inlineStr">
        <is>
          <t>)*0,2</t>
        </is>
      </c>
      <c r="AV370" t="n">
        <v>0</v>
      </c>
      <c r="AW370" t="n">
        <v>2</v>
      </c>
      <c r="AX370" t="n">
        <v>78871106</v>
      </c>
      <c r="AY370" t="n">
        <v>1</v>
      </c>
      <c r="AZ370" t="n">
        <v>2048</v>
      </c>
      <c r="BA370" t="n">
        <v>337</v>
      </c>
      <c r="BB370" t="n">
        <v>0</v>
      </c>
      <c r="BC370" t="n">
        <v>0</v>
      </c>
      <c r="BD370" t="n">
        <v>0</v>
      </c>
      <c r="BE370" t="n">
        <v>0</v>
      </c>
      <c r="BF370" t="n">
        <v>0</v>
      </c>
      <c r="BG370" t="n">
        <v>0</v>
      </c>
      <c r="BH370" t="n">
        <v>0</v>
      </c>
      <c r="BI370" t="n">
        <v>0</v>
      </c>
      <c r="BJ370" t="n">
        <v>0</v>
      </c>
      <c r="BK370" t="n">
        <v>0</v>
      </c>
      <c r="BL370" t="n">
        <v>0</v>
      </c>
      <c r="BM370" t="n">
        <v>0</v>
      </c>
      <c r="BN370" t="n">
        <v>0</v>
      </c>
      <c r="BO370" t="n">
        <v>0</v>
      </c>
      <c r="BP370" t="n">
        <v>0</v>
      </c>
      <c r="BQ370" t="n">
        <v>0</v>
      </c>
      <c r="BR370" t="n">
        <v>0</v>
      </c>
      <c r="BS370" t="n">
        <v>0</v>
      </c>
      <c r="BT370" t="n">
        <v>0</v>
      </c>
      <c r="BU370" t="n">
        <v>0</v>
      </c>
      <c r="BV370" t="n">
        <v>0</v>
      </c>
      <c r="BW370" t="n">
        <v>0</v>
      </c>
      <c r="CV370" t="n">
        <v>0</v>
      </c>
      <c r="CW370" t="n">
        <v>0</v>
      </c>
      <c r="CX370">
        <f>ROUND(Y370*Source!I665,7)</f>
        <v/>
      </c>
      <c r="CY370">
        <f>AA370</f>
        <v/>
      </c>
      <c r="CZ370">
        <f>AE370</f>
        <v/>
      </c>
      <c r="DA370">
        <f>AI370</f>
        <v/>
      </c>
      <c r="DB370">
        <f>ROUND((ROUND(AT370*CZ370,2)*ROUND(0.2,7)),2)</f>
        <v/>
      </c>
      <c r="DC370">
        <f>ROUND((ROUND(AT370*AG370,2)*ROUND(0.2,7)),2)</f>
        <v/>
      </c>
      <c r="DD370" t="inlineStr"/>
      <c r="DE370" t="inlineStr"/>
      <c r="DF370">
        <f>ROUND(ROUND(AE370,0)*CX370,0)</f>
        <v/>
      </c>
      <c r="DG370">
        <f>ROUND(ROUND(AF370,0)*CX370,0)</f>
        <v/>
      </c>
      <c r="DH370">
        <f>ROUND(ROUND(AG370,0)*CX370,0)</f>
        <v/>
      </c>
      <c r="DI370">
        <f>ROUND(ROUND(AH370,0)*CX370,0)</f>
        <v/>
      </c>
      <c r="DJ370">
        <f>DF370</f>
        <v/>
      </c>
      <c r="DK370" t="n">
        <v>0</v>
      </c>
      <c r="DL370" t="inlineStr"/>
      <c r="DM370" t="n">
        <v>0</v>
      </c>
      <c r="DN370" t="inlineStr"/>
      <c r="DO370" t="n">
        <v>0</v>
      </c>
    </row>
    <row r="371">
      <c r="A371">
        <f>ROW(Source!A666)</f>
        <v/>
      </c>
      <c r="B371" t="n">
        <v>78869116</v>
      </c>
      <c r="C371" t="n">
        <v>78871107</v>
      </c>
      <c r="D371" t="n">
        <v>29361307</v>
      </c>
      <c r="E371" t="n">
        <v>1</v>
      </c>
      <c r="F371" t="n">
        <v>1</v>
      </c>
      <c r="G371" t="n">
        <v>1</v>
      </c>
      <c r="H371" t="n">
        <v>1</v>
      </c>
      <c r="I371" t="inlineStr">
        <is>
          <t>1-2039-90</t>
        </is>
      </c>
      <c r="J371" t="inlineStr"/>
      <c r="K371" t="inlineStr">
        <is>
          <t>Рабочий монтажник среднего разряда 3,9</t>
        </is>
      </c>
      <c r="L371" t="n">
        <v>1369</v>
      </c>
      <c r="N371" t="n">
        <v>1013</v>
      </c>
      <c r="O371" t="inlineStr">
        <is>
          <t>чел.-ч</t>
        </is>
      </c>
      <c r="P371" t="inlineStr">
        <is>
          <t>чел.-ч</t>
        </is>
      </c>
      <c r="Q371" t="n">
        <v>1</v>
      </c>
      <c r="W371" t="n">
        <v>0</v>
      </c>
      <c r="X371" t="n">
        <v>357208865</v>
      </c>
      <c r="Y371">
        <f>AT371</f>
        <v/>
      </c>
      <c r="AA371" t="n">
        <v>0</v>
      </c>
      <c r="AB371" t="n">
        <v>0</v>
      </c>
      <c r="AC371" t="n">
        <v>0</v>
      </c>
      <c r="AD371" t="n">
        <v>9.51</v>
      </c>
      <c r="AE371" t="n">
        <v>0</v>
      </c>
      <c r="AF371" t="n">
        <v>0</v>
      </c>
      <c r="AG371" t="n">
        <v>0</v>
      </c>
      <c r="AH371" t="n">
        <v>9.51</v>
      </c>
      <c r="AI371" t="n">
        <v>1</v>
      </c>
      <c r="AJ371" t="n">
        <v>1</v>
      </c>
      <c r="AK371" t="n">
        <v>1</v>
      </c>
      <c r="AL371" t="n">
        <v>1</v>
      </c>
      <c r="AM371" t="n">
        <v>-2</v>
      </c>
      <c r="AN371" t="n">
        <v>0</v>
      </c>
      <c r="AO371" t="n">
        <v>1</v>
      </c>
      <c r="AP371" t="n">
        <v>0</v>
      </c>
      <c r="AQ371" t="n">
        <v>0</v>
      </c>
      <c r="AR371" t="n">
        <v>0</v>
      </c>
      <c r="AS371" t="inlineStr"/>
      <c r="AT371" t="n">
        <v>2.32</v>
      </c>
      <c r="AU371" t="inlineStr"/>
      <c r="AV371" t="n">
        <v>1</v>
      </c>
      <c r="AW371" t="n">
        <v>2</v>
      </c>
      <c r="AX371" t="n">
        <v>78871128</v>
      </c>
      <c r="AY371" t="n">
        <v>1</v>
      </c>
      <c r="AZ371" t="n">
        <v>0</v>
      </c>
      <c r="BA371" t="n">
        <v>338</v>
      </c>
      <c r="BB371" t="n">
        <v>0</v>
      </c>
      <c r="BC371" t="n">
        <v>0</v>
      </c>
      <c r="BD371" t="n">
        <v>0</v>
      </c>
      <c r="BE371" t="n">
        <v>0</v>
      </c>
      <c r="BF371" t="n">
        <v>0</v>
      </c>
      <c r="BG371" t="n">
        <v>0</v>
      </c>
      <c r="BH371" t="n">
        <v>0</v>
      </c>
      <c r="BI371" t="n">
        <v>0</v>
      </c>
      <c r="BJ371" t="n">
        <v>0</v>
      </c>
      <c r="BK371" t="n">
        <v>0</v>
      </c>
      <c r="BL371" t="n">
        <v>0</v>
      </c>
      <c r="BM371" t="n">
        <v>0</v>
      </c>
      <c r="BN371" t="n">
        <v>0</v>
      </c>
      <c r="BO371" t="n">
        <v>0</v>
      </c>
      <c r="BP371" t="n">
        <v>0</v>
      </c>
      <c r="BQ371" t="n">
        <v>0</v>
      </c>
      <c r="BR371" t="n">
        <v>0</v>
      </c>
      <c r="BS371" t="n">
        <v>0</v>
      </c>
      <c r="BT371" t="n">
        <v>0</v>
      </c>
      <c r="BU371" t="n">
        <v>0</v>
      </c>
      <c r="BV371" t="n">
        <v>0</v>
      </c>
      <c r="BW371" t="n">
        <v>0</v>
      </c>
      <c r="CU371">
        <f>ROUND(AT371*Source!I666*AH371*AL371,0)</f>
        <v/>
      </c>
      <c r="CV371">
        <f>ROUND(Y371*Source!I666,7)</f>
        <v/>
      </c>
      <c r="CW371" t="n">
        <v>0</v>
      </c>
      <c r="CX371">
        <f>ROUND(Y371*Source!I666,7)</f>
        <v/>
      </c>
      <c r="CY371">
        <f>AD371</f>
        <v/>
      </c>
      <c r="CZ371">
        <f>AH371</f>
        <v/>
      </c>
      <c r="DA371">
        <f>AL371</f>
        <v/>
      </c>
      <c r="DB371">
        <f>ROUND(ROUND(AT371*CZ371,2),2)</f>
        <v/>
      </c>
      <c r="DC371">
        <f>ROUND(ROUND(AT371*AG371,2),2)</f>
        <v/>
      </c>
      <c r="DD371" t="inlineStr"/>
      <c r="DE371" t="inlineStr"/>
      <c r="DF371">
        <f>ROUND(ROUND(AE371,0)*CX371,0)</f>
        <v/>
      </c>
      <c r="DG371">
        <f>ROUND(ROUND(AF371,0)*CX371,0)</f>
        <v/>
      </c>
      <c r="DH371">
        <f>ROUND(ROUND(AG371,0)*CX371,0)</f>
        <v/>
      </c>
      <c r="DI371">
        <f>ROUND(ROUND(AH371,0)*CX371,0)</f>
        <v/>
      </c>
      <c r="DJ371">
        <f>DI371</f>
        <v/>
      </c>
      <c r="DK371" t="n">
        <v>0</v>
      </c>
      <c r="DL371" t="inlineStr"/>
      <c r="DM371" t="n">
        <v>0</v>
      </c>
      <c r="DN371" t="inlineStr"/>
      <c r="DO371" t="n">
        <v>0</v>
      </c>
    </row>
    <row r="372">
      <c r="A372">
        <f>ROW(Source!A666)</f>
        <v/>
      </c>
      <c r="B372" t="n">
        <v>78869116</v>
      </c>
      <c r="C372" t="n">
        <v>78871107</v>
      </c>
      <c r="D372" t="n">
        <v>121548</v>
      </c>
      <c r="E372" t="n">
        <v>1</v>
      </c>
      <c r="F372" t="n">
        <v>1</v>
      </c>
      <c r="G372" t="n">
        <v>1</v>
      </c>
      <c r="H372" t="n">
        <v>1</v>
      </c>
      <c r="I372" t="inlineStr">
        <is>
          <t>2</t>
        </is>
      </c>
      <c r="J372" t="inlineStr"/>
      <c r="K372" t="inlineStr">
        <is>
          <t>Затраты труда машинистов</t>
        </is>
      </c>
      <c r="L372" t="n">
        <v>608254</v>
      </c>
      <c r="N372" t="n">
        <v>1013</v>
      </c>
      <c r="O372" t="inlineStr">
        <is>
          <t>чел.час</t>
        </is>
      </c>
      <c r="P372" t="inlineStr">
        <is>
          <t>чел.час</t>
        </is>
      </c>
      <c r="Q372" t="n">
        <v>1</v>
      </c>
      <c r="W372" t="n">
        <v>0</v>
      </c>
      <c r="X372" t="n">
        <v>-185737400</v>
      </c>
      <c r="Y372">
        <f>AT372</f>
        <v/>
      </c>
      <c r="AA372" t="n">
        <v>0</v>
      </c>
      <c r="AB372" t="n">
        <v>0</v>
      </c>
      <c r="AC372" t="n">
        <v>0</v>
      </c>
      <c r="AD372" t="n">
        <v>0</v>
      </c>
      <c r="AE372" t="n">
        <v>0</v>
      </c>
      <c r="AF372" t="n">
        <v>0</v>
      </c>
      <c r="AG372" t="n">
        <v>0</v>
      </c>
      <c r="AH372" t="n">
        <v>0</v>
      </c>
      <c r="AI372" t="n">
        <v>1</v>
      </c>
      <c r="AJ372" t="n">
        <v>1</v>
      </c>
      <c r="AK372" t="n">
        <v>1</v>
      </c>
      <c r="AL372" t="n">
        <v>1</v>
      </c>
      <c r="AM372" t="n">
        <v>-2</v>
      </c>
      <c r="AN372" t="n">
        <v>0</v>
      </c>
      <c r="AO372" t="n">
        <v>1</v>
      </c>
      <c r="AP372" t="n">
        <v>0</v>
      </c>
      <c r="AQ372" t="n">
        <v>0</v>
      </c>
      <c r="AR372" t="n">
        <v>0</v>
      </c>
      <c r="AS372" t="inlineStr"/>
      <c r="AT372" t="n">
        <v>0.01</v>
      </c>
      <c r="AU372" t="inlineStr"/>
      <c r="AV372" t="n">
        <v>2</v>
      </c>
      <c r="AW372" t="n">
        <v>2</v>
      </c>
      <c r="AX372" t="n">
        <v>78871129</v>
      </c>
      <c r="AY372" t="n">
        <v>1</v>
      </c>
      <c r="AZ372" t="n">
        <v>0</v>
      </c>
      <c r="BA372" t="n">
        <v>339</v>
      </c>
      <c r="BB372" t="n">
        <v>0</v>
      </c>
      <c r="BC372" t="n">
        <v>0</v>
      </c>
      <c r="BD372" t="n">
        <v>0</v>
      </c>
      <c r="BE372" t="n">
        <v>0</v>
      </c>
      <c r="BF372" t="n">
        <v>0</v>
      </c>
      <c r="BG372" t="n">
        <v>0</v>
      </c>
      <c r="BH372" t="n">
        <v>0</v>
      </c>
      <c r="BI372" t="n">
        <v>0</v>
      </c>
      <c r="BJ372" t="n">
        <v>0</v>
      </c>
      <c r="BK372" t="n">
        <v>0</v>
      </c>
      <c r="BL372" t="n">
        <v>0</v>
      </c>
      <c r="BM372" t="n">
        <v>0</v>
      </c>
      <c r="BN372" t="n">
        <v>0</v>
      </c>
      <c r="BO372" t="n">
        <v>0</v>
      </c>
      <c r="BP372" t="n">
        <v>0</v>
      </c>
      <c r="BQ372" t="n">
        <v>0</v>
      </c>
      <c r="BR372" t="n">
        <v>0</v>
      </c>
      <c r="BS372" t="n">
        <v>0</v>
      </c>
      <c r="BT372" t="n">
        <v>0</v>
      </c>
      <c r="BU372" t="n">
        <v>0</v>
      </c>
      <c r="BV372" t="n">
        <v>0</v>
      </c>
      <c r="BW372" t="n">
        <v>0</v>
      </c>
      <c r="CV372" t="n">
        <v>0</v>
      </c>
      <c r="CW372" t="n">
        <v>0</v>
      </c>
      <c r="CX372">
        <f>ROUND(Y372*Source!I666,7)</f>
        <v/>
      </c>
      <c r="CY372">
        <f>AD372</f>
        <v/>
      </c>
      <c r="CZ372">
        <f>AH372</f>
        <v/>
      </c>
      <c r="DA372">
        <f>AL372</f>
        <v/>
      </c>
      <c r="DB372">
        <f>ROUND(ROUND(AT372*CZ372,2),2)</f>
        <v/>
      </c>
      <c r="DC372">
        <f>ROUND(ROUND(AT372*AG372,2),2)</f>
        <v/>
      </c>
      <c r="DD372" t="inlineStr"/>
      <c r="DE372" t="inlineStr"/>
      <c r="DF372">
        <f>ROUND(ROUND(AE372,0)*CX372,0)</f>
        <v/>
      </c>
      <c r="DG372">
        <f>ROUND(ROUND(AF372,0)*CX372,0)</f>
        <v/>
      </c>
      <c r="DH372">
        <f>ROUND(ROUND(AG372,0)*CX372,0)</f>
        <v/>
      </c>
      <c r="DI372">
        <f>ROUND(ROUND(AH372,0)*CX372,0)</f>
        <v/>
      </c>
      <c r="DJ372">
        <f>DI372</f>
        <v/>
      </c>
      <c r="DK372" t="n">
        <v>0</v>
      </c>
      <c r="DL372" t="inlineStr"/>
      <c r="DM372" t="n">
        <v>0</v>
      </c>
      <c r="DN372" t="inlineStr"/>
      <c r="DO372" t="n">
        <v>0</v>
      </c>
    </row>
    <row r="373">
      <c r="A373">
        <f>ROW(Source!A666)</f>
        <v/>
      </c>
      <c r="B373" t="n">
        <v>78869116</v>
      </c>
      <c r="C373" t="n">
        <v>78871107</v>
      </c>
      <c r="D373" t="n">
        <v>29172362</v>
      </c>
      <c r="E373" t="n">
        <v>1</v>
      </c>
      <c r="F373" t="n">
        <v>1</v>
      </c>
      <c r="G373" t="n">
        <v>1</v>
      </c>
      <c r="H373" t="n">
        <v>2</v>
      </c>
      <c r="I373" t="inlineStr">
        <is>
          <t>021102</t>
        </is>
      </c>
      <c r="J373" t="inlineStr">
        <is>
          <t>ТСЭМ Московской обл., 021102, приказ Минстроя России №675/пр от 28.02.2017 № 264/пр</t>
        </is>
      </c>
      <c r="K373" t="inlineStr">
        <is>
          <t>Краны на автомобильном ходу при работе на монтаже технологического оборудования 10 т</t>
        </is>
      </c>
      <c r="L373" t="n">
        <v>1368</v>
      </c>
      <c r="N373" t="n">
        <v>1011</v>
      </c>
      <c r="O373" t="inlineStr">
        <is>
          <t>маш.-ч</t>
        </is>
      </c>
      <c r="P373" t="inlineStr">
        <is>
          <t>маш.-ч</t>
        </is>
      </c>
      <c r="Q373" t="n">
        <v>1</v>
      </c>
      <c r="W373" t="n">
        <v>0</v>
      </c>
      <c r="X373" t="n">
        <v>783836208</v>
      </c>
      <c r="Y373">
        <f>AT373</f>
        <v/>
      </c>
      <c r="AA373" t="n">
        <v>0</v>
      </c>
      <c r="AB373" t="n">
        <v>1504.04</v>
      </c>
      <c r="AC373" t="n">
        <v>705.38</v>
      </c>
      <c r="AD373" t="n">
        <v>0</v>
      </c>
      <c r="AE373" t="n">
        <v>0</v>
      </c>
      <c r="AF373" t="n">
        <v>134.65</v>
      </c>
      <c r="AG373" t="n">
        <v>13.5</v>
      </c>
      <c r="AH373" t="n">
        <v>0</v>
      </c>
      <c r="AI373" t="n">
        <v>1</v>
      </c>
      <c r="AJ373" t="n">
        <v>11.17</v>
      </c>
      <c r="AK373" t="n">
        <v>52.25</v>
      </c>
      <c r="AL373" t="n">
        <v>1</v>
      </c>
      <c r="AM373" t="n">
        <v>2</v>
      </c>
      <c r="AN373" t="n">
        <v>0</v>
      </c>
      <c r="AO373" t="n">
        <v>1</v>
      </c>
      <c r="AP373" t="n">
        <v>0</v>
      </c>
      <c r="AQ373" t="n">
        <v>0</v>
      </c>
      <c r="AR373" t="n">
        <v>0</v>
      </c>
      <c r="AS373" t="inlineStr"/>
      <c r="AT373" t="n">
        <v>0.01</v>
      </c>
      <c r="AU373" t="inlineStr"/>
      <c r="AV373" t="n">
        <v>0</v>
      </c>
      <c r="AW373" t="n">
        <v>2</v>
      </c>
      <c r="AX373" t="n">
        <v>78871130</v>
      </c>
      <c r="AY373" t="n">
        <v>1</v>
      </c>
      <c r="AZ373" t="n">
        <v>0</v>
      </c>
      <c r="BA373" t="n">
        <v>340</v>
      </c>
      <c r="BB373" t="n">
        <v>0</v>
      </c>
      <c r="BC373" t="n">
        <v>0</v>
      </c>
      <c r="BD373" t="n">
        <v>0</v>
      </c>
      <c r="BE373" t="n">
        <v>0</v>
      </c>
      <c r="BF373" t="n">
        <v>0</v>
      </c>
      <c r="BG373" t="n">
        <v>0</v>
      </c>
      <c r="BH373" t="n">
        <v>0</v>
      </c>
      <c r="BI373" t="n">
        <v>0</v>
      </c>
      <c r="BJ373" t="n">
        <v>0</v>
      </c>
      <c r="BK373" t="n">
        <v>0</v>
      </c>
      <c r="BL373" t="n">
        <v>0</v>
      </c>
      <c r="BM373" t="n">
        <v>0</v>
      </c>
      <c r="BN373" t="n">
        <v>0</v>
      </c>
      <c r="BO373" t="n">
        <v>0</v>
      </c>
      <c r="BP373" t="n">
        <v>0</v>
      </c>
      <c r="BQ373" t="n">
        <v>0</v>
      </c>
      <c r="BR373" t="n">
        <v>0</v>
      </c>
      <c r="BS373" t="n">
        <v>0</v>
      </c>
      <c r="BT373" t="n">
        <v>0</v>
      </c>
      <c r="BU373" t="n">
        <v>0</v>
      </c>
      <c r="BV373" t="n">
        <v>0</v>
      </c>
      <c r="BW373" t="n">
        <v>0</v>
      </c>
      <c r="CV373" t="n">
        <v>0</v>
      </c>
      <c r="CW373">
        <f>ROUND(Y373*Source!I666*DO373,7)</f>
        <v/>
      </c>
      <c r="CX373">
        <f>ROUND(Y373*Source!I666,7)</f>
        <v/>
      </c>
      <c r="CY373">
        <f>AB373</f>
        <v/>
      </c>
      <c r="CZ373">
        <f>AF373</f>
        <v/>
      </c>
      <c r="DA373">
        <f>AJ373</f>
        <v/>
      </c>
      <c r="DB373">
        <f>ROUND(ROUND(AT373*CZ373,2),2)</f>
        <v/>
      </c>
      <c r="DC373">
        <f>ROUND(ROUND(AT373*AG373,2),2)</f>
        <v/>
      </c>
      <c r="DD373" t="inlineStr"/>
      <c r="DE373" t="inlineStr"/>
      <c r="DF373">
        <f>ROUND(ROUND(AE373,0)*CX373,0)</f>
        <v/>
      </c>
      <c r="DG373">
        <f>ROUND(ROUND(AF373*AJ373,0)*CX373,0)</f>
        <v/>
      </c>
      <c r="DH373">
        <f>ROUND(ROUND(AG373*AK373,0)*CX373,0)</f>
        <v/>
      </c>
      <c r="DI373">
        <f>ROUND(ROUND(AH373,0)*CX373,0)</f>
        <v/>
      </c>
      <c r="DJ373">
        <f>DG373</f>
        <v/>
      </c>
      <c r="DK373" t="n">
        <v>0</v>
      </c>
      <c r="DL373" t="inlineStr"/>
      <c r="DM373" t="n">
        <v>0</v>
      </c>
      <c r="DN373" t="inlineStr"/>
      <c r="DO373" t="n">
        <v>0</v>
      </c>
    </row>
    <row r="374">
      <c r="A374">
        <f>ROW(Source!A666)</f>
        <v/>
      </c>
      <c r="B374" t="n">
        <v>78869116</v>
      </c>
      <c r="C374" t="n">
        <v>78871107</v>
      </c>
      <c r="D374" t="n">
        <v>29172657</v>
      </c>
      <c r="E374" t="n">
        <v>1</v>
      </c>
      <c r="F374" t="n">
        <v>1</v>
      </c>
      <c r="G374" t="n">
        <v>1</v>
      </c>
      <c r="H374" t="n">
        <v>2</v>
      </c>
      <c r="I374" t="inlineStr">
        <is>
          <t>040502</t>
        </is>
      </c>
      <c r="J374" t="inlineStr">
        <is>
          <t>ТСЭМ Московской обл., 040502, приказ Минстроя России №675/пр от 28.02.2017 № 264/пр</t>
        </is>
      </c>
      <c r="K374" t="inlineStr">
        <is>
          <t>Установки для сварки ручной дуговой (постоянного тока)</t>
        </is>
      </c>
      <c r="L374" t="n">
        <v>1368</v>
      </c>
      <c r="N374" t="n">
        <v>1011</v>
      </c>
      <c r="O374" t="inlineStr">
        <is>
          <t>маш.-ч</t>
        </is>
      </c>
      <c r="P374" t="inlineStr">
        <is>
          <t>маш.-ч</t>
        </is>
      </c>
      <c r="Q374" t="n">
        <v>1</v>
      </c>
      <c r="W374" t="n">
        <v>0</v>
      </c>
      <c r="X374" t="n">
        <v>1474986261</v>
      </c>
      <c r="Y374">
        <f>AT374</f>
        <v/>
      </c>
      <c r="AA374" t="n">
        <v>0</v>
      </c>
      <c r="AB374" t="n">
        <v>69.26000000000001</v>
      </c>
      <c r="AC374" t="n">
        <v>0</v>
      </c>
      <c r="AD374" t="n">
        <v>0</v>
      </c>
      <c r="AE374" t="n">
        <v>0</v>
      </c>
      <c r="AF374" t="n">
        <v>8.1</v>
      </c>
      <c r="AG374" t="n">
        <v>0</v>
      </c>
      <c r="AH374" t="n">
        <v>0</v>
      </c>
      <c r="AI374" t="n">
        <v>1</v>
      </c>
      <c r="AJ374" t="n">
        <v>8.550000000000001</v>
      </c>
      <c r="AK374" t="n">
        <v>52.25</v>
      </c>
      <c r="AL374" t="n">
        <v>1</v>
      </c>
      <c r="AM374" t="n">
        <v>2</v>
      </c>
      <c r="AN374" t="n">
        <v>0</v>
      </c>
      <c r="AO374" t="n">
        <v>1</v>
      </c>
      <c r="AP374" t="n">
        <v>0</v>
      </c>
      <c r="AQ374" t="n">
        <v>0</v>
      </c>
      <c r="AR374" t="n">
        <v>0</v>
      </c>
      <c r="AS374" t="inlineStr"/>
      <c r="AT374" t="n">
        <v>0.13</v>
      </c>
      <c r="AU374" t="inlineStr"/>
      <c r="AV374" t="n">
        <v>0</v>
      </c>
      <c r="AW374" t="n">
        <v>2</v>
      </c>
      <c r="AX374" t="n">
        <v>78871131</v>
      </c>
      <c r="AY374" t="n">
        <v>1</v>
      </c>
      <c r="AZ374" t="n">
        <v>0</v>
      </c>
      <c r="BA374" t="n">
        <v>341</v>
      </c>
      <c r="BB374" t="n">
        <v>0</v>
      </c>
      <c r="BC374" t="n">
        <v>0</v>
      </c>
      <c r="BD374" t="n">
        <v>0</v>
      </c>
      <c r="BE374" t="n">
        <v>0</v>
      </c>
      <c r="BF374" t="n">
        <v>0</v>
      </c>
      <c r="BG374" t="n">
        <v>0</v>
      </c>
      <c r="BH374" t="n">
        <v>0</v>
      </c>
      <c r="BI374" t="n">
        <v>0</v>
      </c>
      <c r="BJ374" t="n">
        <v>0</v>
      </c>
      <c r="BK374" t="n">
        <v>0</v>
      </c>
      <c r="BL374" t="n">
        <v>0</v>
      </c>
      <c r="BM374" t="n">
        <v>0</v>
      </c>
      <c r="BN374" t="n">
        <v>0</v>
      </c>
      <c r="BO374" t="n">
        <v>0</v>
      </c>
      <c r="BP374" t="n">
        <v>0</v>
      </c>
      <c r="BQ374" t="n">
        <v>0</v>
      </c>
      <c r="BR374" t="n">
        <v>0</v>
      </c>
      <c r="BS374" t="n">
        <v>0</v>
      </c>
      <c r="BT374" t="n">
        <v>0</v>
      </c>
      <c r="BU374" t="n">
        <v>0</v>
      </c>
      <c r="BV374" t="n">
        <v>0</v>
      </c>
      <c r="BW374" t="n">
        <v>0</v>
      </c>
      <c r="CV374" t="n">
        <v>0</v>
      </c>
      <c r="CW374">
        <f>ROUND(Y374*Source!I666*DO374,7)</f>
        <v/>
      </c>
      <c r="CX374">
        <f>ROUND(Y374*Source!I666,7)</f>
        <v/>
      </c>
      <c r="CY374">
        <f>AB374</f>
        <v/>
      </c>
      <c r="CZ374">
        <f>AF374</f>
        <v/>
      </c>
      <c r="DA374">
        <f>AJ374</f>
        <v/>
      </c>
      <c r="DB374">
        <f>ROUND(ROUND(AT374*CZ374,2),2)</f>
        <v/>
      </c>
      <c r="DC374">
        <f>ROUND(ROUND(AT374*AG374,2),2)</f>
        <v/>
      </c>
      <c r="DD374" t="inlineStr"/>
      <c r="DE374" t="inlineStr"/>
      <c r="DF374">
        <f>ROUND(ROUND(AE374,0)*CX374,0)</f>
        <v/>
      </c>
      <c r="DG374">
        <f>ROUND(ROUND(AF374*AJ374,0)*CX374,0)</f>
        <v/>
      </c>
      <c r="DH374">
        <f>ROUND(ROUND(AG374*AK374,0)*CX374,0)</f>
        <v/>
      </c>
      <c r="DI374">
        <f>ROUND(ROUND(AH374,0)*CX374,0)</f>
        <v/>
      </c>
      <c r="DJ374">
        <f>DG374</f>
        <v/>
      </c>
      <c r="DK374" t="n">
        <v>0</v>
      </c>
      <c r="DL374" t="inlineStr"/>
      <c r="DM374" t="n">
        <v>0</v>
      </c>
      <c r="DN374" t="inlineStr"/>
      <c r="DO374" t="n">
        <v>0</v>
      </c>
    </row>
    <row r="375">
      <c r="A375">
        <f>ROW(Source!A666)</f>
        <v/>
      </c>
      <c r="B375" t="n">
        <v>78869116</v>
      </c>
      <c r="C375" t="n">
        <v>78871107</v>
      </c>
      <c r="D375" t="n">
        <v>29174500</v>
      </c>
      <c r="E375" t="n">
        <v>1</v>
      </c>
      <c r="F375" t="n">
        <v>1</v>
      </c>
      <c r="G375" t="n">
        <v>1</v>
      </c>
      <c r="H375" t="n">
        <v>2</v>
      </c>
      <c r="I375" t="inlineStr">
        <is>
          <t>330206</t>
        </is>
      </c>
      <c r="J375" t="inlineStr">
        <is>
          <t>ТСЭМ Московской обл., 330206, приказ Минстроя России №675/пр от 28.02.2017 № 264/пр</t>
        </is>
      </c>
      <c r="K375" t="inlineStr">
        <is>
          <t>Дрели электрические</t>
        </is>
      </c>
      <c r="L375" t="n">
        <v>1368</v>
      </c>
      <c r="N375" t="n">
        <v>1011</v>
      </c>
      <c r="O375" t="inlineStr">
        <is>
          <t>маш.-ч</t>
        </is>
      </c>
      <c r="P375" t="inlineStr">
        <is>
          <t>маш.-ч</t>
        </is>
      </c>
      <c r="Q375" t="n">
        <v>1</v>
      </c>
      <c r="W375" t="n">
        <v>0</v>
      </c>
      <c r="X375" t="n">
        <v>-1867053656</v>
      </c>
      <c r="Y375">
        <f>AT375</f>
        <v/>
      </c>
      <c r="AA375" t="n">
        <v>0</v>
      </c>
      <c r="AB375" t="n">
        <v>8.390000000000001</v>
      </c>
      <c r="AC375" t="n">
        <v>0</v>
      </c>
      <c r="AD375" t="n">
        <v>0</v>
      </c>
      <c r="AE375" t="n">
        <v>0</v>
      </c>
      <c r="AF375" t="n">
        <v>1.95</v>
      </c>
      <c r="AG375" t="n">
        <v>0</v>
      </c>
      <c r="AH375" t="n">
        <v>0</v>
      </c>
      <c r="AI375" t="n">
        <v>1</v>
      </c>
      <c r="AJ375" t="n">
        <v>4.3</v>
      </c>
      <c r="AK375" t="n">
        <v>52.25</v>
      </c>
      <c r="AL375" t="n">
        <v>1</v>
      </c>
      <c r="AM375" t="n">
        <v>2</v>
      </c>
      <c r="AN375" t="n">
        <v>0</v>
      </c>
      <c r="AO375" t="n">
        <v>1</v>
      </c>
      <c r="AP375" t="n">
        <v>0</v>
      </c>
      <c r="AQ375" t="n">
        <v>0</v>
      </c>
      <c r="AR375" t="n">
        <v>0</v>
      </c>
      <c r="AS375" t="inlineStr"/>
      <c r="AT375" t="n">
        <v>0.04</v>
      </c>
      <c r="AU375" t="inlineStr"/>
      <c r="AV375" t="n">
        <v>0</v>
      </c>
      <c r="AW375" t="n">
        <v>2</v>
      </c>
      <c r="AX375" t="n">
        <v>78871132</v>
      </c>
      <c r="AY375" t="n">
        <v>1</v>
      </c>
      <c r="AZ375" t="n">
        <v>0</v>
      </c>
      <c r="BA375" t="n">
        <v>342</v>
      </c>
      <c r="BB375" t="n">
        <v>0</v>
      </c>
      <c r="BC375" t="n">
        <v>0</v>
      </c>
      <c r="BD375" t="n">
        <v>0</v>
      </c>
      <c r="BE375" t="n">
        <v>0</v>
      </c>
      <c r="BF375" t="n">
        <v>0</v>
      </c>
      <c r="BG375" t="n">
        <v>0</v>
      </c>
      <c r="BH375" t="n">
        <v>0</v>
      </c>
      <c r="BI375" t="n">
        <v>0</v>
      </c>
      <c r="BJ375" t="n">
        <v>0</v>
      </c>
      <c r="BK375" t="n">
        <v>0</v>
      </c>
      <c r="BL375" t="n">
        <v>0</v>
      </c>
      <c r="BM375" t="n">
        <v>0</v>
      </c>
      <c r="BN375" t="n">
        <v>0</v>
      </c>
      <c r="BO375" t="n">
        <v>0</v>
      </c>
      <c r="BP375" t="n">
        <v>0</v>
      </c>
      <c r="BQ375" t="n">
        <v>0</v>
      </c>
      <c r="BR375" t="n">
        <v>0</v>
      </c>
      <c r="BS375" t="n">
        <v>0</v>
      </c>
      <c r="BT375" t="n">
        <v>0</v>
      </c>
      <c r="BU375" t="n">
        <v>0</v>
      </c>
      <c r="BV375" t="n">
        <v>0</v>
      </c>
      <c r="BW375" t="n">
        <v>0</v>
      </c>
      <c r="CV375" t="n">
        <v>0</v>
      </c>
      <c r="CW375">
        <f>ROUND(Y375*Source!I666*DO375,7)</f>
        <v/>
      </c>
      <c r="CX375">
        <f>ROUND(Y375*Source!I666,7)</f>
        <v/>
      </c>
      <c r="CY375">
        <f>AB375</f>
        <v/>
      </c>
      <c r="CZ375">
        <f>AF375</f>
        <v/>
      </c>
      <c r="DA375">
        <f>AJ375</f>
        <v/>
      </c>
      <c r="DB375">
        <f>ROUND(ROUND(AT375*CZ375,2),2)</f>
        <v/>
      </c>
      <c r="DC375">
        <f>ROUND(ROUND(AT375*AG375,2),2)</f>
        <v/>
      </c>
      <c r="DD375" t="inlineStr"/>
      <c r="DE375" t="inlineStr"/>
      <c r="DF375">
        <f>ROUND(ROUND(AE375,0)*CX375,0)</f>
        <v/>
      </c>
      <c r="DG375">
        <f>ROUND(ROUND(AF375*AJ375,0)*CX375,0)</f>
        <v/>
      </c>
      <c r="DH375">
        <f>ROUND(ROUND(AG375*AK375,0)*CX375,0)</f>
        <v/>
      </c>
      <c r="DI375">
        <f>ROUND(ROUND(AH375,0)*CX375,0)</f>
        <v/>
      </c>
      <c r="DJ375">
        <f>DG375</f>
        <v/>
      </c>
      <c r="DK375" t="n">
        <v>0</v>
      </c>
      <c r="DL375" t="inlineStr"/>
      <c r="DM375" t="n">
        <v>0</v>
      </c>
      <c r="DN375" t="inlineStr"/>
      <c r="DO375" t="n">
        <v>0</v>
      </c>
    </row>
    <row r="376">
      <c r="A376">
        <f>ROW(Source!A666)</f>
        <v/>
      </c>
      <c r="B376" t="n">
        <v>78869116</v>
      </c>
      <c r="C376" t="n">
        <v>78871107</v>
      </c>
      <c r="D376" t="n">
        <v>29174689</v>
      </c>
      <c r="E376" t="n">
        <v>1</v>
      </c>
      <c r="F376" t="n">
        <v>1</v>
      </c>
      <c r="G376" t="n">
        <v>1</v>
      </c>
      <c r="H376" t="n">
        <v>2</v>
      </c>
      <c r="I376" t="inlineStr">
        <is>
          <t>350451</t>
        </is>
      </c>
      <c r="J376" t="inlineStr">
        <is>
          <t>ТСЭМ Московской обл., 350451, приказ Минстроя России №675/пр от 28.02.2017 № 264/пр</t>
        </is>
      </c>
      <c r="K376" t="inlineStr">
        <is>
          <t>Пресс гидравлический с электроприводом</t>
        </is>
      </c>
      <c r="L376" t="n">
        <v>1368</v>
      </c>
      <c r="N376" t="n">
        <v>1011</v>
      </c>
      <c r="O376" t="inlineStr">
        <is>
          <t>маш.-ч</t>
        </is>
      </c>
      <c r="P376" t="inlineStr">
        <is>
          <t>маш.-ч</t>
        </is>
      </c>
      <c r="Q376" t="n">
        <v>1</v>
      </c>
      <c r="W376" t="n">
        <v>0</v>
      </c>
      <c r="X376" t="n">
        <v>-592654397</v>
      </c>
      <c r="Y376">
        <f>AT376</f>
        <v/>
      </c>
      <c r="AA376" t="n">
        <v>0</v>
      </c>
      <c r="AB376" t="n">
        <v>6.54</v>
      </c>
      <c r="AC376" t="n">
        <v>0</v>
      </c>
      <c r="AD376" t="n">
        <v>0</v>
      </c>
      <c r="AE376" t="n">
        <v>0</v>
      </c>
      <c r="AF376" t="n">
        <v>1.11</v>
      </c>
      <c r="AG376" t="n">
        <v>0</v>
      </c>
      <c r="AH376" t="n">
        <v>0</v>
      </c>
      <c r="AI376" t="n">
        <v>1</v>
      </c>
      <c r="AJ376" t="n">
        <v>5.89</v>
      </c>
      <c r="AK376" t="n">
        <v>52.25</v>
      </c>
      <c r="AL376" t="n">
        <v>1</v>
      </c>
      <c r="AM376" t="n">
        <v>2</v>
      </c>
      <c r="AN376" t="n">
        <v>0</v>
      </c>
      <c r="AO376" t="n">
        <v>1</v>
      </c>
      <c r="AP376" t="n">
        <v>0</v>
      </c>
      <c r="AQ376" t="n">
        <v>0</v>
      </c>
      <c r="AR376" t="n">
        <v>0</v>
      </c>
      <c r="AS376" t="inlineStr"/>
      <c r="AT376" t="n">
        <v>0.2</v>
      </c>
      <c r="AU376" t="inlineStr"/>
      <c r="AV376" t="n">
        <v>0</v>
      </c>
      <c r="AW376" t="n">
        <v>2</v>
      </c>
      <c r="AX376" t="n">
        <v>78871133</v>
      </c>
      <c r="AY376" t="n">
        <v>1</v>
      </c>
      <c r="AZ376" t="n">
        <v>0</v>
      </c>
      <c r="BA376" t="n">
        <v>343</v>
      </c>
      <c r="BB376" t="n">
        <v>0</v>
      </c>
      <c r="BC376" t="n">
        <v>0</v>
      </c>
      <c r="BD376" t="n">
        <v>0</v>
      </c>
      <c r="BE376" t="n">
        <v>0</v>
      </c>
      <c r="BF376" t="n">
        <v>0</v>
      </c>
      <c r="BG376" t="n">
        <v>0</v>
      </c>
      <c r="BH376" t="n">
        <v>0</v>
      </c>
      <c r="BI376" t="n">
        <v>0</v>
      </c>
      <c r="BJ376" t="n">
        <v>0</v>
      </c>
      <c r="BK376" t="n">
        <v>0</v>
      </c>
      <c r="BL376" t="n">
        <v>0</v>
      </c>
      <c r="BM376" t="n">
        <v>0</v>
      </c>
      <c r="BN376" t="n">
        <v>0</v>
      </c>
      <c r="BO376" t="n">
        <v>0</v>
      </c>
      <c r="BP376" t="n">
        <v>0</v>
      </c>
      <c r="BQ376" t="n">
        <v>0</v>
      </c>
      <c r="BR376" t="n">
        <v>0</v>
      </c>
      <c r="BS376" t="n">
        <v>0</v>
      </c>
      <c r="BT376" t="n">
        <v>0</v>
      </c>
      <c r="BU376" t="n">
        <v>0</v>
      </c>
      <c r="BV376" t="n">
        <v>0</v>
      </c>
      <c r="BW376" t="n">
        <v>0</v>
      </c>
      <c r="CV376" t="n">
        <v>0</v>
      </c>
      <c r="CW376">
        <f>ROUND(Y376*Source!I666*DO376,7)</f>
        <v/>
      </c>
      <c r="CX376">
        <f>ROUND(Y376*Source!I666,7)</f>
        <v/>
      </c>
      <c r="CY376">
        <f>AB376</f>
        <v/>
      </c>
      <c r="CZ376">
        <f>AF376</f>
        <v/>
      </c>
      <c r="DA376">
        <f>AJ376</f>
        <v/>
      </c>
      <c r="DB376">
        <f>ROUND(ROUND(AT376*CZ376,2),2)</f>
        <v/>
      </c>
      <c r="DC376">
        <f>ROUND(ROUND(AT376*AG376,2),2)</f>
        <v/>
      </c>
      <c r="DD376" t="inlineStr"/>
      <c r="DE376" t="inlineStr"/>
      <c r="DF376">
        <f>ROUND(ROUND(AE376,0)*CX376,0)</f>
        <v/>
      </c>
      <c r="DG376">
        <f>ROUND(ROUND(AF376*AJ376,0)*CX376,0)</f>
        <v/>
      </c>
      <c r="DH376">
        <f>ROUND(ROUND(AG376*AK376,0)*CX376,0)</f>
        <v/>
      </c>
      <c r="DI376">
        <f>ROUND(ROUND(AH376,0)*CX376,0)</f>
        <v/>
      </c>
      <c r="DJ376">
        <f>DG376</f>
        <v/>
      </c>
      <c r="DK376" t="n">
        <v>0</v>
      </c>
      <c r="DL376" t="inlineStr"/>
      <c r="DM376" t="n">
        <v>0</v>
      </c>
      <c r="DN376" t="inlineStr"/>
      <c r="DO376" t="n">
        <v>0</v>
      </c>
    </row>
    <row r="377">
      <c r="A377">
        <f>ROW(Source!A666)</f>
        <v/>
      </c>
      <c r="B377" t="n">
        <v>78869116</v>
      </c>
      <c r="C377" t="n">
        <v>78871107</v>
      </c>
      <c r="D377" t="n">
        <v>29174913</v>
      </c>
      <c r="E377" t="n">
        <v>1</v>
      </c>
      <c r="F377" t="n">
        <v>1</v>
      </c>
      <c r="G377" t="n">
        <v>1</v>
      </c>
      <c r="H377" t="n">
        <v>2</v>
      </c>
      <c r="I377" t="inlineStr">
        <is>
          <t>400001</t>
        </is>
      </c>
      <c r="J377" t="inlineStr">
        <is>
          <t>ТСЭМ Московской обл., 400001, приказ Минстроя России №675/пр от 28.02.2017 № 264/пр</t>
        </is>
      </c>
      <c r="K377" t="inlineStr">
        <is>
          <t>Автомобили бортовые, грузоподъемность до 5 т</t>
        </is>
      </c>
      <c r="L377" t="n">
        <v>1368</v>
      </c>
      <c r="N377" t="n">
        <v>1011</v>
      </c>
      <c r="O377" t="inlineStr">
        <is>
          <t>маш.-ч</t>
        </is>
      </c>
      <c r="P377" t="inlineStr">
        <is>
          <t>маш.-ч</t>
        </is>
      </c>
      <c r="Q377" t="n">
        <v>1</v>
      </c>
      <c r="W377" t="n">
        <v>0</v>
      </c>
      <c r="X377" t="n">
        <v>1230759911</v>
      </c>
      <c r="Y377">
        <f>AT377</f>
        <v/>
      </c>
      <c r="AA377" t="n">
        <v>0</v>
      </c>
      <c r="AB377" t="n">
        <v>2177.51</v>
      </c>
      <c r="AC377" t="n">
        <v>606.1</v>
      </c>
      <c r="AD377" t="n">
        <v>0</v>
      </c>
      <c r="AE377" t="n">
        <v>0</v>
      </c>
      <c r="AF377" t="n">
        <v>87.17</v>
      </c>
      <c r="AG377" t="n">
        <v>11.6</v>
      </c>
      <c r="AH377" t="n">
        <v>0</v>
      </c>
      <c r="AI377" t="n">
        <v>1</v>
      </c>
      <c r="AJ377" t="n">
        <v>24.98</v>
      </c>
      <c r="AK377" t="n">
        <v>52.25</v>
      </c>
      <c r="AL377" t="n">
        <v>1</v>
      </c>
      <c r="AM377" t="n">
        <v>2</v>
      </c>
      <c r="AN377" t="n">
        <v>0</v>
      </c>
      <c r="AO377" t="n">
        <v>1</v>
      </c>
      <c r="AP377" t="n">
        <v>0</v>
      </c>
      <c r="AQ377" t="n">
        <v>0</v>
      </c>
      <c r="AR377" t="n">
        <v>0</v>
      </c>
      <c r="AS377" t="inlineStr"/>
      <c r="AT377" t="n">
        <v>0.01</v>
      </c>
      <c r="AU377" t="inlineStr"/>
      <c r="AV377" t="n">
        <v>0</v>
      </c>
      <c r="AW377" t="n">
        <v>2</v>
      </c>
      <c r="AX377" t="n">
        <v>78871134</v>
      </c>
      <c r="AY377" t="n">
        <v>1</v>
      </c>
      <c r="AZ377" t="n">
        <v>0</v>
      </c>
      <c r="BA377" t="n">
        <v>344</v>
      </c>
      <c r="BB377" t="n">
        <v>0</v>
      </c>
      <c r="BC377" t="n">
        <v>0</v>
      </c>
      <c r="BD377" t="n">
        <v>0</v>
      </c>
      <c r="BE377" t="n">
        <v>0</v>
      </c>
      <c r="BF377" t="n">
        <v>0</v>
      </c>
      <c r="BG377" t="n">
        <v>0</v>
      </c>
      <c r="BH377" t="n">
        <v>0</v>
      </c>
      <c r="BI377" t="n">
        <v>0</v>
      </c>
      <c r="BJ377" t="n">
        <v>0</v>
      </c>
      <c r="BK377" t="n">
        <v>0</v>
      </c>
      <c r="BL377" t="n">
        <v>0</v>
      </c>
      <c r="BM377" t="n">
        <v>0</v>
      </c>
      <c r="BN377" t="n">
        <v>0</v>
      </c>
      <c r="BO377" t="n">
        <v>0</v>
      </c>
      <c r="BP377" t="n">
        <v>0</v>
      </c>
      <c r="BQ377" t="n">
        <v>0</v>
      </c>
      <c r="BR377" t="n">
        <v>0</v>
      </c>
      <c r="BS377" t="n">
        <v>0</v>
      </c>
      <c r="BT377" t="n">
        <v>0</v>
      </c>
      <c r="BU377" t="n">
        <v>0</v>
      </c>
      <c r="BV377" t="n">
        <v>0</v>
      </c>
      <c r="BW377" t="n">
        <v>0</v>
      </c>
      <c r="CV377" t="n">
        <v>0</v>
      </c>
      <c r="CW377">
        <f>ROUND(Y377*Source!I666*DO377,7)</f>
        <v/>
      </c>
      <c r="CX377">
        <f>ROUND(Y377*Source!I666,7)</f>
        <v/>
      </c>
      <c r="CY377">
        <f>AB377</f>
        <v/>
      </c>
      <c r="CZ377">
        <f>AF377</f>
        <v/>
      </c>
      <c r="DA377">
        <f>AJ377</f>
        <v/>
      </c>
      <c r="DB377">
        <f>ROUND(ROUND(AT377*CZ377,2),2)</f>
        <v/>
      </c>
      <c r="DC377">
        <f>ROUND(ROUND(AT377*AG377,2),2)</f>
        <v/>
      </c>
      <c r="DD377" t="inlineStr"/>
      <c r="DE377" t="inlineStr"/>
      <c r="DF377">
        <f>ROUND(ROUND(AE377,0)*CX377,0)</f>
        <v/>
      </c>
      <c r="DG377">
        <f>ROUND(ROUND(AF377*AJ377,0)*CX377,0)</f>
        <v/>
      </c>
      <c r="DH377">
        <f>ROUND(ROUND(AG377*AK377,0)*CX377,0)</f>
        <v/>
      </c>
      <c r="DI377">
        <f>ROUND(ROUND(AH377,0)*CX377,0)</f>
        <v/>
      </c>
      <c r="DJ377">
        <f>DG377</f>
        <v/>
      </c>
      <c r="DK377" t="n">
        <v>0</v>
      </c>
      <c r="DL377" t="inlineStr"/>
      <c r="DM377" t="n">
        <v>0</v>
      </c>
      <c r="DN377" t="inlineStr"/>
      <c r="DO377" t="n">
        <v>0</v>
      </c>
    </row>
    <row r="378">
      <c r="A378">
        <f>ROW(Source!A666)</f>
        <v/>
      </c>
      <c r="B378" t="n">
        <v>78869116</v>
      </c>
      <c r="C378" t="n">
        <v>78871107</v>
      </c>
      <c r="D378" t="n">
        <v>29110546</v>
      </c>
      <c r="E378" t="n">
        <v>1</v>
      </c>
      <c r="F378" t="n">
        <v>1</v>
      </c>
      <c r="G378" t="n">
        <v>1</v>
      </c>
      <c r="H378" t="n">
        <v>3</v>
      </c>
      <c r="I378" t="inlineStr">
        <is>
          <t>101-1665</t>
        </is>
      </c>
      <c r="J378" t="inlineStr">
        <is>
          <t>ТССЦ Московской обл., 101-1665, приказ Минстроя России №675/пр от 28.02.2017 № 254/пр</t>
        </is>
      </c>
      <c r="K378" t="inlineStr">
        <is>
          <t>Лак электроизоляционный 318</t>
        </is>
      </c>
      <c r="L378" t="n">
        <v>1346</v>
      </c>
      <c r="N378" t="n">
        <v>1009</v>
      </c>
      <c r="O378" t="inlineStr">
        <is>
          <t>кг</t>
        </is>
      </c>
      <c r="P378" t="inlineStr">
        <is>
          <t>кг</t>
        </is>
      </c>
      <c r="Q378" t="n">
        <v>1</v>
      </c>
      <c r="W378" t="n">
        <v>0</v>
      </c>
      <c r="X378" t="n">
        <v>2102179917</v>
      </c>
      <c r="Y378">
        <f>AT378</f>
        <v/>
      </c>
      <c r="AA378" t="n">
        <v>191.33</v>
      </c>
      <c r="AB378" t="n">
        <v>0</v>
      </c>
      <c r="AC378" t="n">
        <v>0</v>
      </c>
      <c r="AD378" t="n">
        <v>0</v>
      </c>
      <c r="AE378" t="n">
        <v>35.63</v>
      </c>
      <c r="AF378" t="n">
        <v>0</v>
      </c>
      <c r="AG378" t="n">
        <v>0</v>
      </c>
      <c r="AH378" t="n">
        <v>0</v>
      </c>
      <c r="AI378" t="n">
        <v>5.37</v>
      </c>
      <c r="AJ378" t="n">
        <v>1</v>
      </c>
      <c r="AK378" t="n">
        <v>1</v>
      </c>
      <c r="AL378" t="n">
        <v>1</v>
      </c>
      <c r="AM378" t="n">
        <v>2</v>
      </c>
      <c r="AN378" t="n">
        <v>0</v>
      </c>
      <c r="AO378" t="n">
        <v>1</v>
      </c>
      <c r="AP378" t="n">
        <v>0</v>
      </c>
      <c r="AQ378" t="n">
        <v>0</v>
      </c>
      <c r="AR378" t="n">
        <v>0</v>
      </c>
      <c r="AS378" t="inlineStr"/>
      <c r="AT378" t="n">
        <v>0.014</v>
      </c>
      <c r="AU378" t="inlineStr"/>
      <c r="AV378" t="n">
        <v>0</v>
      </c>
      <c r="AW378" t="n">
        <v>2</v>
      </c>
      <c r="AX378" t="n">
        <v>78871135</v>
      </c>
      <c r="AY378" t="n">
        <v>1</v>
      </c>
      <c r="AZ378" t="n">
        <v>0</v>
      </c>
      <c r="BA378" t="n">
        <v>345</v>
      </c>
      <c r="BB378" t="n">
        <v>0</v>
      </c>
      <c r="BC378" t="n">
        <v>0</v>
      </c>
      <c r="BD378" t="n">
        <v>0</v>
      </c>
      <c r="BE378" t="n">
        <v>0</v>
      </c>
      <c r="BF378" t="n">
        <v>0</v>
      </c>
      <c r="BG378" t="n">
        <v>0</v>
      </c>
      <c r="BH378" t="n">
        <v>0</v>
      </c>
      <c r="BI378" t="n">
        <v>0</v>
      </c>
      <c r="BJ378" t="n">
        <v>0</v>
      </c>
      <c r="BK378" t="n">
        <v>0</v>
      </c>
      <c r="BL378" t="n">
        <v>0</v>
      </c>
      <c r="BM378" t="n">
        <v>0</v>
      </c>
      <c r="BN378" t="n">
        <v>0</v>
      </c>
      <c r="BO378" t="n">
        <v>0</v>
      </c>
      <c r="BP378" t="n">
        <v>0</v>
      </c>
      <c r="BQ378" t="n">
        <v>0</v>
      </c>
      <c r="BR378" t="n">
        <v>0</v>
      </c>
      <c r="BS378" t="n">
        <v>0</v>
      </c>
      <c r="BT378" t="n">
        <v>0</v>
      </c>
      <c r="BU378" t="n">
        <v>0</v>
      </c>
      <c r="BV378" t="n">
        <v>0</v>
      </c>
      <c r="BW378" t="n">
        <v>0</v>
      </c>
      <c r="CV378" t="n">
        <v>0</v>
      </c>
      <c r="CW378" t="n">
        <v>0</v>
      </c>
      <c r="CX378">
        <f>ROUND(Y378*Source!I666,7)</f>
        <v/>
      </c>
      <c r="CY378">
        <f>AA378</f>
        <v/>
      </c>
      <c r="CZ378">
        <f>AE378</f>
        <v/>
      </c>
      <c r="DA378">
        <f>AI378</f>
        <v/>
      </c>
      <c r="DB378">
        <f>ROUND(ROUND(AT378*CZ378,2),2)</f>
        <v/>
      </c>
      <c r="DC378">
        <f>ROUND(ROUND(AT378*AG378,2),2)</f>
        <v/>
      </c>
      <c r="DD378" t="inlineStr"/>
      <c r="DE378" t="inlineStr"/>
      <c r="DF378">
        <f>ROUND(ROUND(AE378*AI378,0)*CX378,0)</f>
        <v/>
      </c>
      <c r="DG378">
        <f>ROUND(ROUND(AF378,0)*CX378,0)</f>
        <v/>
      </c>
      <c r="DH378">
        <f>ROUND(ROUND(AG378,0)*CX378,0)</f>
        <v/>
      </c>
      <c r="DI378">
        <f>ROUND(ROUND(AH378,0)*CX378,0)</f>
        <v/>
      </c>
      <c r="DJ378">
        <f>DF378</f>
        <v/>
      </c>
      <c r="DK378" t="n">
        <v>0</v>
      </c>
      <c r="DL378" t="inlineStr"/>
      <c r="DM378" t="n">
        <v>0</v>
      </c>
      <c r="DN378" t="inlineStr"/>
      <c r="DO378" t="n">
        <v>0</v>
      </c>
    </row>
    <row r="379">
      <c r="A379">
        <f>ROW(Source!A666)</f>
        <v/>
      </c>
      <c r="B379" t="n">
        <v>78869116</v>
      </c>
      <c r="C379" t="n">
        <v>78871107</v>
      </c>
      <c r="D379" t="n">
        <v>29113980</v>
      </c>
      <c r="E379" t="n">
        <v>1</v>
      </c>
      <c r="F379" t="n">
        <v>1</v>
      </c>
      <c r="G379" t="n">
        <v>1</v>
      </c>
      <c r="H379" t="n">
        <v>3</v>
      </c>
      <c r="I379" t="inlineStr">
        <is>
          <t>101-1924</t>
        </is>
      </c>
      <c r="J379" t="inlineStr">
        <is>
          <t>ТССЦ Московской обл., 101-1924, приказ Минстроя России №675/пр от 28.02.2017 № 254/пр</t>
        </is>
      </c>
      <c r="K379" t="inlineStr">
        <is>
          <t>Электроды диаметром 4 мм Э42А</t>
        </is>
      </c>
      <c r="L379" t="n">
        <v>1346</v>
      </c>
      <c r="N379" t="n">
        <v>1009</v>
      </c>
      <c r="O379" t="inlineStr">
        <is>
          <t>кг</t>
        </is>
      </c>
      <c r="P379" t="inlineStr">
        <is>
          <t>кг</t>
        </is>
      </c>
      <c r="Q379" t="n">
        <v>1</v>
      </c>
      <c r="W379" t="n">
        <v>0</v>
      </c>
      <c r="X379" t="n">
        <v>-1805966371</v>
      </c>
      <c r="Y379">
        <f>AT379</f>
        <v/>
      </c>
      <c r="AA379" t="n">
        <v>179.3</v>
      </c>
      <c r="AB379" t="n">
        <v>0</v>
      </c>
      <c r="AC379" t="n">
        <v>0</v>
      </c>
      <c r="AD379" t="n">
        <v>0</v>
      </c>
      <c r="AE379" t="n">
        <v>14.31</v>
      </c>
      <c r="AF379" t="n">
        <v>0</v>
      </c>
      <c r="AG379" t="n">
        <v>0</v>
      </c>
      <c r="AH379" t="n">
        <v>0</v>
      </c>
      <c r="AI379" t="n">
        <v>12.53</v>
      </c>
      <c r="AJ379" t="n">
        <v>1</v>
      </c>
      <c r="AK379" t="n">
        <v>1</v>
      </c>
      <c r="AL379" t="n">
        <v>1</v>
      </c>
      <c r="AM379" t="n">
        <v>2</v>
      </c>
      <c r="AN379" t="n">
        <v>0</v>
      </c>
      <c r="AO379" t="n">
        <v>1</v>
      </c>
      <c r="AP379" t="n">
        <v>0</v>
      </c>
      <c r="AQ379" t="n">
        <v>0</v>
      </c>
      <c r="AR379" t="n">
        <v>0</v>
      </c>
      <c r="AS379" t="inlineStr"/>
      <c r="AT379" t="n">
        <v>0.07000000000000001</v>
      </c>
      <c r="AU379" t="inlineStr"/>
      <c r="AV379" t="n">
        <v>0</v>
      </c>
      <c r="AW379" t="n">
        <v>2</v>
      </c>
      <c r="AX379" t="n">
        <v>78871136</v>
      </c>
      <c r="AY379" t="n">
        <v>1</v>
      </c>
      <c r="AZ379" t="n">
        <v>0</v>
      </c>
      <c r="BA379" t="n">
        <v>346</v>
      </c>
      <c r="BB379" t="n">
        <v>0</v>
      </c>
      <c r="BC379" t="n">
        <v>0</v>
      </c>
      <c r="BD379" t="n">
        <v>0</v>
      </c>
      <c r="BE379" t="n">
        <v>0</v>
      </c>
      <c r="BF379" t="n">
        <v>0</v>
      </c>
      <c r="BG379" t="n">
        <v>0</v>
      </c>
      <c r="BH379" t="n">
        <v>0</v>
      </c>
      <c r="BI379" t="n">
        <v>0</v>
      </c>
      <c r="BJ379" t="n">
        <v>0</v>
      </c>
      <c r="BK379" t="n">
        <v>0</v>
      </c>
      <c r="BL379" t="n">
        <v>0</v>
      </c>
      <c r="BM379" t="n">
        <v>0</v>
      </c>
      <c r="BN379" t="n">
        <v>0</v>
      </c>
      <c r="BO379" t="n">
        <v>0</v>
      </c>
      <c r="BP379" t="n">
        <v>0</v>
      </c>
      <c r="BQ379" t="n">
        <v>0</v>
      </c>
      <c r="BR379" t="n">
        <v>0</v>
      </c>
      <c r="BS379" t="n">
        <v>0</v>
      </c>
      <c r="BT379" t="n">
        <v>0</v>
      </c>
      <c r="BU379" t="n">
        <v>0</v>
      </c>
      <c r="BV379" t="n">
        <v>0</v>
      </c>
      <c r="BW379" t="n">
        <v>0</v>
      </c>
      <c r="CV379" t="n">
        <v>0</v>
      </c>
      <c r="CW379" t="n">
        <v>0</v>
      </c>
      <c r="CX379">
        <f>ROUND(Y379*Source!I666,7)</f>
        <v/>
      </c>
      <c r="CY379">
        <f>AA379</f>
        <v/>
      </c>
      <c r="CZ379">
        <f>AE379</f>
        <v/>
      </c>
      <c r="DA379">
        <f>AI379</f>
        <v/>
      </c>
      <c r="DB379">
        <f>ROUND(ROUND(AT379*CZ379,2),2)</f>
        <v/>
      </c>
      <c r="DC379">
        <f>ROUND(ROUND(AT379*AG379,2),2)</f>
        <v/>
      </c>
      <c r="DD379" t="inlineStr"/>
      <c r="DE379" t="inlineStr"/>
      <c r="DF379">
        <f>ROUND(ROUND(AE379*AI379,0)*CX379,0)</f>
        <v/>
      </c>
      <c r="DG379">
        <f>ROUND(ROUND(AF379,0)*CX379,0)</f>
        <v/>
      </c>
      <c r="DH379">
        <f>ROUND(ROUND(AG379,0)*CX379,0)</f>
        <v/>
      </c>
      <c r="DI379">
        <f>ROUND(ROUND(AH379,0)*CX379,0)</f>
        <v/>
      </c>
      <c r="DJ379">
        <f>DF379</f>
        <v/>
      </c>
      <c r="DK379" t="n">
        <v>0</v>
      </c>
      <c r="DL379" t="inlineStr"/>
      <c r="DM379" t="n">
        <v>0</v>
      </c>
      <c r="DN379" t="inlineStr"/>
      <c r="DO379" t="n">
        <v>0</v>
      </c>
    </row>
    <row r="380">
      <c r="A380">
        <f>ROW(Source!A666)</f>
        <v/>
      </c>
      <c r="B380" t="n">
        <v>78869116</v>
      </c>
      <c r="C380" t="n">
        <v>78871107</v>
      </c>
      <c r="D380" t="n">
        <v>29108369</v>
      </c>
      <c r="E380" t="n">
        <v>1</v>
      </c>
      <c r="F380" t="n">
        <v>1</v>
      </c>
      <c r="G380" t="n">
        <v>1</v>
      </c>
      <c r="H380" t="n">
        <v>3</v>
      </c>
      <c r="I380" t="inlineStr">
        <is>
          <t>101-1964</t>
        </is>
      </c>
      <c r="J380" t="inlineStr">
        <is>
          <t>ТССЦ Московской обл., 101-1964, приказ Минстроя России №675/пр от 28.02.2017 № 254/пр</t>
        </is>
      </c>
      <c r="K380" t="inlineStr">
        <is>
          <t>Шпагат бумажный</t>
        </is>
      </c>
      <c r="L380" t="n">
        <v>1346</v>
      </c>
      <c r="N380" t="n">
        <v>1009</v>
      </c>
      <c r="O380" t="inlineStr">
        <is>
          <t>кг</t>
        </is>
      </c>
      <c r="P380" t="inlineStr">
        <is>
          <t>кг</t>
        </is>
      </c>
      <c r="Q380" t="n">
        <v>1</v>
      </c>
      <c r="W380" t="n">
        <v>0</v>
      </c>
      <c r="X380" t="n">
        <v>326902400</v>
      </c>
      <c r="Y380">
        <f>AT380</f>
        <v/>
      </c>
      <c r="AA380" t="n">
        <v>260.82</v>
      </c>
      <c r="AB380" t="n">
        <v>0</v>
      </c>
      <c r="AC380" t="n">
        <v>0</v>
      </c>
      <c r="AD380" t="n">
        <v>0</v>
      </c>
      <c r="AE380" t="n">
        <v>18.9</v>
      </c>
      <c r="AF380" t="n">
        <v>0</v>
      </c>
      <c r="AG380" t="n">
        <v>0</v>
      </c>
      <c r="AH380" t="n">
        <v>0</v>
      </c>
      <c r="AI380" t="n">
        <v>13.8</v>
      </c>
      <c r="AJ380" t="n">
        <v>1</v>
      </c>
      <c r="AK380" t="n">
        <v>1</v>
      </c>
      <c r="AL380" t="n">
        <v>1</v>
      </c>
      <c r="AM380" t="n">
        <v>2</v>
      </c>
      <c r="AN380" t="n">
        <v>0</v>
      </c>
      <c r="AO380" t="n">
        <v>1</v>
      </c>
      <c r="AP380" t="n">
        <v>0</v>
      </c>
      <c r="AQ380" t="n">
        <v>0</v>
      </c>
      <c r="AR380" t="n">
        <v>0</v>
      </c>
      <c r="AS380" t="inlineStr"/>
      <c r="AT380" t="n">
        <v>0.004</v>
      </c>
      <c r="AU380" t="inlineStr"/>
      <c r="AV380" t="n">
        <v>0</v>
      </c>
      <c r="AW380" t="n">
        <v>2</v>
      </c>
      <c r="AX380" t="n">
        <v>78871137</v>
      </c>
      <c r="AY380" t="n">
        <v>1</v>
      </c>
      <c r="AZ380" t="n">
        <v>0</v>
      </c>
      <c r="BA380" t="n">
        <v>347</v>
      </c>
      <c r="BB380" t="n">
        <v>0</v>
      </c>
      <c r="BC380" t="n">
        <v>0</v>
      </c>
      <c r="BD380" t="n">
        <v>0</v>
      </c>
      <c r="BE380" t="n">
        <v>0</v>
      </c>
      <c r="BF380" t="n">
        <v>0</v>
      </c>
      <c r="BG380" t="n">
        <v>0</v>
      </c>
      <c r="BH380" t="n">
        <v>0</v>
      </c>
      <c r="BI380" t="n">
        <v>0</v>
      </c>
      <c r="BJ380" t="n">
        <v>0</v>
      </c>
      <c r="BK380" t="n">
        <v>0</v>
      </c>
      <c r="BL380" t="n">
        <v>0</v>
      </c>
      <c r="BM380" t="n">
        <v>0</v>
      </c>
      <c r="BN380" t="n">
        <v>0</v>
      </c>
      <c r="BO380" t="n">
        <v>0</v>
      </c>
      <c r="BP380" t="n">
        <v>0</v>
      </c>
      <c r="BQ380" t="n">
        <v>0</v>
      </c>
      <c r="BR380" t="n">
        <v>0</v>
      </c>
      <c r="BS380" t="n">
        <v>0</v>
      </c>
      <c r="BT380" t="n">
        <v>0</v>
      </c>
      <c r="BU380" t="n">
        <v>0</v>
      </c>
      <c r="BV380" t="n">
        <v>0</v>
      </c>
      <c r="BW380" t="n">
        <v>0</v>
      </c>
      <c r="CV380" t="n">
        <v>0</v>
      </c>
      <c r="CW380" t="n">
        <v>0</v>
      </c>
      <c r="CX380">
        <f>ROUND(Y380*Source!I666,7)</f>
        <v/>
      </c>
      <c r="CY380">
        <f>AA380</f>
        <v/>
      </c>
      <c r="CZ380">
        <f>AE380</f>
        <v/>
      </c>
      <c r="DA380">
        <f>AI380</f>
        <v/>
      </c>
      <c r="DB380">
        <f>ROUND(ROUND(AT380*CZ380,2),2)</f>
        <v/>
      </c>
      <c r="DC380">
        <f>ROUND(ROUND(AT380*AG380,2),2)</f>
        <v/>
      </c>
      <c r="DD380" t="inlineStr"/>
      <c r="DE380" t="inlineStr"/>
      <c r="DF380">
        <f>ROUND(ROUND(AE380*AI380,0)*CX380,0)</f>
        <v/>
      </c>
      <c r="DG380">
        <f>ROUND(ROUND(AF380,0)*CX380,0)</f>
        <v/>
      </c>
      <c r="DH380">
        <f>ROUND(ROUND(AG380,0)*CX380,0)</f>
        <v/>
      </c>
      <c r="DI380">
        <f>ROUND(ROUND(AH380,0)*CX380,0)</f>
        <v/>
      </c>
      <c r="DJ380">
        <f>DF380</f>
        <v/>
      </c>
      <c r="DK380" t="n">
        <v>0</v>
      </c>
      <c r="DL380" t="inlineStr"/>
      <c r="DM380" t="n">
        <v>0</v>
      </c>
      <c r="DN380" t="inlineStr"/>
      <c r="DO380" t="n">
        <v>0</v>
      </c>
    </row>
    <row r="381">
      <c r="A381">
        <f>ROW(Source!A666)</f>
        <v/>
      </c>
      <c r="B381" t="n">
        <v>78869116</v>
      </c>
      <c r="C381" t="n">
        <v>78871107</v>
      </c>
      <c r="D381" t="n">
        <v>29114246</v>
      </c>
      <c r="E381" t="n">
        <v>1</v>
      </c>
      <c r="F381" t="n">
        <v>1</v>
      </c>
      <c r="G381" t="n">
        <v>1</v>
      </c>
      <c r="H381" t="n">
        <v>3</v>
      </c>
      <c r="I381" t="inlineStr">
        <is>
          <t>101-1977</t>
        </is>
      </c>
      <c r="J381" t="inlineStr">
        <is>
          <t>ТССЦ Московской обл., 101-1977, приказ Минстроя России №675/пр от 28.02.2017 № 254/пр</t>
        </is>
      </c>
      <c r="K381" t="inlineStr">
        <is>
          <t>Болты с гайками и шайбами строительные</t>
        </is>
      </c>
      <c r="L381" t="n">
        <v>1346</v>
      </c>
      <c r="N381" t="n">
        <v>1009</v>
      </c>
      <c r="O381" t="inlineStr">
        <is>
          <t>кг</t>
        </is>
      </c>
      <c r="P381" t="inlineStr">
        <is>
          <t>кг</t>
        </is>
      </c>
      <c r="Q381" t="n">
        <v>1</v>
      </c>
      <c r="W381" t="n">
        <v>0</v>
      </c>
      <c r="X381" t="n">
        <v>30920770</v>
      </c>
      <c r="Y381">
        <f>AT381</f>
        <v/>
      </c>
      <c r="AA381" t="n">
        <v>152.32</v>
      </c>
      <c r="AB381" t="n">
        <v>0</v>
      </c>
      <c r="AC381" t="n">
        <v>0</v>
      </c>
      <c r="AD381" t="n">
        <v>0</v>
      </c>
      <c r="AE381" t="n">
        <v>9.039999999999999</v>
      </c>
      <c r="AF381" t="n">
        <v>0</v>
      </c>
      <c r="AG381" t="n">
        <v>0</v>
      </c>
      <c r="AH381" t="n">
        <v>0</v>
      </c>
      <c r="AI381" t="n">
        <v>16.85</v>
      </c>
      <c r="AJ381" t="n">
        <v>1</v>
      </c>
      <c r="AK381" t="n">
        <v>1</v>
      </c>
      <c r="AL381" t="n">
        <v>1</v>
      </c>
      <c r="AM381" t="n">
        <v>2</v>
      </c>
      <c r="AN381" t="n">
        <v>0</v>
      </c>
      <c r="AO381" t="n">
        <v>1</v>
      </c>
      <c r="AP381" t="n">
        <v>0</v>
      </c>
      <c r="AQ381" t="n">
        <v>0</v>
      </c>
      <c r="AR381" t="n">
        <v>0</v>
      </c>
      <c r="AS381" t="inlineStr"/>
      <c r="AT381" t="n">
        <v>0.38</v>
      </c>
      <c r="AU381" t="inlineStr"/>
      <c r="AV381" t="n">
        <v>0</v>
      </c>
      <c r="AW381" t="n">
        <v>2</v>
      </c>
      <c r="AX381" t="n">
        <v>78871138</v>
      </c>
      <c r="AY381" t="n">
        <v>1</v>
      </c>
      <c r="AZ381" t="n">
        <v>0</v>
      </c>
      <c r="BA381" t="n">
        <v>348</v>
      </c>
      <c r="BB381" t="n">
        <v>0</v>
      </c>
      <c r="BC381" t="n">
        <v>0</v>
      </c>
      <c r="BD381" t="n">
        <v>0</v>
      </c>
      <c r="BE381" t="n">
        <v>0</v>
      </c>
      <c r="BF381" t="n">
        <v>0</v>
      </c>
      <c r="BG381" t="n">
        <v>0</v>
      </c>
      <c r="BH381" t="n">
        <v>0</v>
      </c>
      <c r="BI381" t="n">
        <v>0</v>
      </c>
      <c r="BJ381" t="n">
        <v>0</v>
      </c>
      <c r="BK381" t="n">
        <v>0</v>
      </c>
      <c r="BL381" t="n">
        <v>0</v>
      </c>
      <c r="BM381" t="n">
        <v>0</v>
      </c>
      <c r="BN381" t="n">
        <v>0</v>
      </c>
      <c r="BO381" t="n">
        <v>0</v>
      </c>
      <c r="BP381" t="n">
        <v>0</v>
      </c>
      <c r="BQ381" t="n">
        <v>0</v>
      </c>
      <c r="BR381" t="n">
        <v>0</v>
      </c>
      <c r="BS381" t="n">
        <v>0</v>
      </c>
      <c r="BT381" t="n">
        <v>0</v>
      </c>
      <c r="BU381" t="n">
        <v>0</v>
      </c>
      <c r="BV381" t="n">
        <v>0</v>
      </c>
      <c r="BW381" t="n">
        <v>0</v>
      </c>
      <c r="CV381" t="n">
        <v>0</v>
      </c>
      <c r="CW381" t="n">
        <v>0</v>
      </c>
      <c r="CX381">
        <f>ROUND(Y381*Source!I666,7)</f>
        <v/>
      </c>
      <c r="CY381">
        <f>AA381</f>
        <v/>
      </c>
      <c r="CZ381">
        <f>AE381</f>
        <v/>
      </c>
      <c r="DA381">
        <f>AI381</f>
        <v/>
      </c>
      <c r="DB381">
        <f>ROUND(ROUND(AT381*CZ381,2),2)</f>
        <v/>
      </c>
      <c r="DC381">
        <f>ROUND(ROUND(AT381*AG381,2),2)</f>
        <v/>
      </c>
      <c r="DD381" t="inlineStr"/>
      <c r="DE381" t="inlineStr"/>
      <c r="DF381">
        <f>ROUND(ROUND(AE381*AI381,0)*CX381,0)</f>
        <v/>
      </c>
      <c r="DG381">
        <f>ROUND(ROUND(AF381,0)*CX381,0)</f>
        <v/>
      </c>
      <c r="DH381">
        <f>ROUND(ROUND(AG381,0)*CX381,0)</f>
        <v/>
      </c>
      <c r="DI381">
        <f>ROUND(ROUND(AH381,0)*CX381,0)</f>
        <v/>
      </c>
      <c r="DJ381">
        <f>DF381</f>
        <v/>
      </c>
      <c r="DK381" t="n">
        <v>0</v>
      </c>
      <c r="DL381" t="inlineStr"/>
      <c r="DM381" t="n">
        <v>0</v>
      </c>
      <c r="DN381" t="inlineStr"/>
      <c r="DO381" t="n">
        <v>0</v>
      </c>
    </row>
    <row r="382">
      <c r="A382">
        <f>ROW(Source!A666)</f>
        <v/>
      </c>
      <c r="B382" t="n">
        <v>78869116</v>
      </c>
      <c r="C382" t="n">
        <v>78871107</v>
      </c>
      <c r="D382" t="n">
        <v>29110426</v>
      </c>
      <c r="E382" t="n">
        <v>1</v>
      </c>
      <c r="F382" t="n">
        <v>1</v>
      </c>
      <c r="G382" t="n">
        <v>1</v>
      </c>
      <c r="H382" t="n">
        <v>3</v>
      </c>
      <c r="I382" t="inlineStr">
        <is>
          <t>101-2143</t>
        </is>
      </c>
      <c r="J382" t="inlineStr">
        <is>
          <t>ТССЦ Московской обл., 101-2143, приказ Минстроя России №675/пр от 28.02.2017 № 254/пр</t>
        </is>
      </c>
      <c r="K382" t="inlineStr">
        <is>
          <t>Краска</t>
        </is>
      </c>
      <c r="L382" t="n">
        <v>1346</v>
      </c>
      <c r="N382" t="n">
        <v>1009</v>
      </c>
      <c r="O382" t="inlineStr">
        <is>
          <t>кг</t>
        </is>
      </c>
      <c r="P382" t="inlineStr">
        <is>
          <t>кг</t>
        </is>
      </c>
      <c r="Q382" t="n">
        <v>1</v>
      </c>
      <c r="W382" t="n">
        <v>0</v>
      </c>
      <c r="X382" t="n">
        <v>-1768004575</v>
      </c>
      <c r="Y382">
        <f>AT382</f>
        <v/>
      </c>
      <c r="AA382" t="n">
        <v>76.84</v>
      </c>
      <c r="AB382" t="n">
        <v>0</v>
      </c>
      <c r="AC382" t="n">
        <v>0</v>
      </c>
      <c r="AD382" t="n">
        <v>0</v>
      </c>
      <c r="AE382" t="n">
        <v>28.67</v>
      </c>
      <c r="AF382" t="n">
        <v>0</v>
      </c>
      <c r="AG382" t="n">
        <v>0</v>
      </c>
      <c r="AH382" t="n">
        <v>0</v>
      </c>
      <c r="AI382" t="n">
        <v>2.68</v>
      </c>
      <c r="AJ382" t="n">
        <v>1</v>
      </c>
      <c r="AK382" t="n">
        <v>1</v>
      </c>
      <c r="AL382" t="n">
        <v>1</v>
      </c>
      <c r="AM382" t="n">
        <v>2</v>
      </c>
      <c r="AN382" t="n">
        <v>0</v>
      </c>
      <c r="AO382" t="n">
        <v>1</v>
      </c>
      <c r="AP382" t="n">
        <v>0</v>
      </c>
      <c r="AQ382" t="n">
        <v>0</v>
      </c>
      <c r="AR382" t="n">
        <v>0</v>
      </c>
      <c r="AS382" t="inlineStr"/>
      <c r="AT382" t="n">
        <v>0.047</v>
      </c>
      <c r="AU382" t="inlineStr"/>
      <c r="AV382" t="n">
        <v>0</v>
      </c>
      <c r="AW382" t="n">
        <v>2</v>
      </c>
      <c r="AX382" t="n">
        <v>78871139</v>
      </c>
      <c r="AY382" t="n">
        <v>1</v>
      </c>
      <c r="AZ382" t="n">
        <v>0</v>
      </c>
      <c r="BA382" t="n">
        <v>349</v>
      </c>
      <c r="BB382" t="n">
        <v>0</v>
      </c>
      <c r="BC382" t="n">
        <v>0</v>
      </c>
      <c r="BD382" t="n">
        <v>0</v>
      </c>
      <c r="BE382" t="n">
        <v>0</v>
      </c>
      <c r="BF382" t="n">
        <v>0</v>
      </c>
      <c r="BG382" t="n">
        <v>0</v>
      </c>
      <c r="BH382" t="n">
        <v>0</v>
      </c>
      <c r="BI382" t="n">
        <v>0</v>
      </c>
      <c r="BJ382" t="n">
        <v>0</v>
      </c>
      <c r="BK382" t="n">
        <v>0</v>
      </c>
      <c r="BL382" t="n">
        <v>0</v>
      </c>
      <c r="BM382" t="n">
        <v>0</v>
      </c>
      <c r="BN382" t="n">
        <v>0</v>
      </c>
      <c r="BO382" t="n">
        <v>0</v>
      </c>
      <c r="BP382" t="n">
        <v>0</v>
      </c>
      <c r="BQ382" t="n">
        <v>0</v>
      </c>
      <c r="BR382" t="n">
        <v>0</v>
      </c>
      <c r="BS382" t="n">
        <v>0</v>
      </c>
      <c r="BT382" t="n">
        <v>0</v>
      </c>
      <c r="BU382" t="n">
        <v>0</v>
      </c>
      <c r="BV382" t="n">
        <v>0</v>
      </c>
      <c r="BW382" t="n">
        <v>0</v>
      </c>
      <c r="CV382" t="n">
        <v>0</v>
      </c>
      <c r="CW382" t="n">
        <v>0</v>
      </c>
      <c r="CX382">
        <f>ROUND(Y382*Source!I666,7)</f>
        <v/>
      </c>
      <c r="CY382">
        <f>AA382</f>
        <v/>
      </c>
      <c r="CZ382">
        <f>AE382</f>
        <v/>
      </c>
      <c r="DA382">
        <f>AI382</f>
        <v/>
      </c>
      <c r="DB382">
        <f>ROUND(ROUND(AT382*CZ382,2),2)</f>
        <v/>
      </c>
      <c r="DC382">
        <f>ROUND(ROUND(AT382*AG382,2),2)</f>
        <v/>
      </c>
      <c r="DD382" t="inlineStr"/>
      <c r="DE382" t="inlineStr"/>
      <c r="DF382">
        <f>ROUND(ROUND(AE382*AI382,0)*CX382,0)</f>
        <v/>
      </c>
      <c r="DG382">
        <f>ROUND(ROUND(AF382,0)*CX382,0)</f>
        <v/>
      </c>
      <c r="DH382">
        <f>ROUND(ROUND(AG382,0)*CX382,0)</f>
        <v/>
      </c>
      <c r="DI382">
        <f>ROUND(ROUND(AH382,0)*CX382,0)</f>
        <v/>
      </c>
      <c r="DJ382">
        <f>DF382</f>
        <v/>
      </c>
      <c r="DK382" t="n">
        <v>0</v>
      </c>
      <c r="DL382" t="inlineStr"/>
      <c r="DM382" t="n">
        <v>0</v>
      </c>
      <c r="DN382" t="inlineStr"/>
      <c r="DO382" t="n">
        <v>0</v>
      </c>
    </row>
    <row r="383">
      <c r="A383">
        <f>ROW(Source!A666)</f>
        <v/>
      </c>
      <c r="B383" t="n">
        <v>78869116</v>
      </c>
      <c r="C383" t="n">
        <v>78871107</v>
      </c>
      <c r="D383" t="n">
        <v>29107961</v>
      </c>
      <c r="E383" t="n">
        <v>1</v>
      </c>
      <c r="F383" t="n">
        <v>1</v>
      </c>
      <c r="G383" t="n">
        <v>1</v>
      </c>
      <c r="H383" t="n">
        <v>3</v>
      </c>
      <c r="I383" t="inlineStr">
        <is>
          <t>101-2365</t>
        </is>
      </c>
      <c r="J383" t="inlineStr">
        <is>
          <t>ТССЦ Московской обл., 101-2365, приказ Минстроя России №675/пр от 28.02.2017 № 254/пр</t>
        </is>
      </c>
      <c r="K383" t="inlineStr">
        <is>
          <t>Нитки швейные</t>
        </is>
      </c>
      <c r="L383" t="n">
        <v>1346</v>
      </c>
      <c r="N383" t="n">
        <v>1009</v>
      </c>
      <c r="O383" t="inlineStr">
        <is>
          <t>кг</t>
        </is>
      </c>
      <c r="P383" t="inlineStr">
        <is>
          <t>кг</t>
        </is>
      </c>
      <c r="Q383" t="n">
        <v>1</v>
      </c>
      <c r="W383" t="n">
        <v>0</v>
      </c>
      <c r="X383" t="n">
        <v>-1088339451</v>
      </c>
      <c r="Y383">
        <f>AT383</f>
        <v/>
      </c>
      <c r="AA383" t="n">
        <v>766.37</v>
      </c>
      <c r="AB383" t="n">
        <v>0</v>
      </c>
      <c r="AC383" t="n">
        <v>0</v>
      </c>
      <c r="AD383" t="n">
        <v>0</v>
      </c>
      <c r="AE383" t="n">
        <v>133.05</v>
      </c>
      <c r="AF383" t="n">
        <v>0</v>
      </c>
      <c r="AG383" t="n">
        <v>0</v>
      </c>
      <c r="AH383" t="n">
        <v>0</v>
      </c>
      <c r="AI383" t="n">
        <v>5.76</v>
      </c>
      <c r="AJ383" t="n">
        <v>1</v>
      </c>
      <c r="AK383" t="n">
        <v>1</v>
      </c>
      <c r="AL383" t="n">
        <v>1</v>
      </c>
      <c r="AM383" t="n">
        <v>2</v>
      </c>
      <c r="AN383" t="n">
        <v>0</v>
      </c>
      <c r="AO383" t="n">
        <v>1</v>
      </c>
      <c r="AP383" t="n">
        <v>0</v>
      </c>
      <c r="AQ383" t="n">
        <v>0</v>
      </c>
      <c r="AR383" t="n">
        <v>0</v>
      </c>
      <c r="AS383" t="inlineStr"/>
      <c r="AT383" t="n">
        <v>0.002</v>
      </c>
      <c r="AU383" t="inlineStr"/>
      <c r="AV383" t="n">
        <v>0</v>
      </c>
      <c r="AW383" t="n">
        <v>2</v>
      </c>
      <c r="AX383" t="n">
        <v>78871140</v>
      </c>
      <c r="AY383" t="n">
        <v>1</v>
      </c>
      <c r="AZ383" t="n">
        <v>0</v>
      </c>
      <c r="BA383" t="n">
        <v>350</v>
      </c>
      <c r="BB383" t="n">
        <v>0</v>
      </c>
      <c r="BC383" t="n">
        <v>0</v>
      </c>
      <c r="BD383" t="n">
        <v>0</v>
      </c>
      <c r="BE383" t="n">
        <v>0</v>
      </c>
      <c r="BF383" t="n">
        <v>0</v>
      </c>
      <c r="BG383" t="n">
        <v>0</v>
      </c>
      <c r="BH383" t="n">
        <v>0</v>
      </c>
      <c r="BI383" t="n">
        <v>0</v>
      </c>
      <c r="BJ383" t="n">
        <v>0</v>
      </c>
      <c r="BK383" t="n">
        <v>0</v>
      </c>
      <c r="BL383" t="n">
        <v>0</v>
      </c>
      <c r="BM383" t="n">
        <v>0</v>
      </c>
      <c r="BN383" t="n">
        <v>0</v>
      </c>
      <c r="BO383" t="n">
        <v>0</v>
      </c>
      <c r="BP383" t="n">
        <v>0</v>
      </c>
      <c r="BQ383" t="n">
        <v>0</v>
      </c>
      <c r="BR383" t="n">
        <v>0</v>
      </c>
      <c r="BS383" t="n">
        <v>0</v>
      </c>
      <c r="BT383" t="n">
        <v>0</v>
      </c>
      <c r="BU383" t="n">
        <v>0</v>
      </c>
      <c r="BV383" t="n">
        <v>0</v>
      </c>
      <c r="BW383" t="n">
        <v>0</v>
      </c>
      <c r="CV383" t="n">
        <v>0</v>
      </c>
      <c r="CW383" t="n">
        <v>0</v>
      </c>
      <c r="CX383">
        <f>ROUND(Y383*Source!I666,7)</f>
        <v/>
      </c>
      <c r="CY383">
        <f>AA383</f>
        <v/>
      </c>
      <c r="CZ383">
        <f>AE383</f>
        <v/>
      </c>
      <c r="DA383">
        <f>AI383</f>
        <v/>
      </c>
      <c r="DB383">
        <f>ROUND(ROUND(AT383*CZ383,2),2)</f>
        <v/>
      </c>
      <c r="DC383">
        <f>ROUND(ROUND(AT383*AG383,2),2)</f>
        <v/>
      </c>
      <c r="DD383" t="inlineStr"/>
      <c r="DE383" t="inlineStr"/>
      <c r="DF383">
        <f>ROUND(ROUND(AE383*AI383,0)*CX383,0)</f>
        <v/>
      </c>
      <c r="DG383">
        <f>ROUND(ROUND(AF383,0)*CX383,0)</f>
        <v/>
      </c>
      <c r="DH383">
        <f>ROUND(ROUND(AG383,0)*CX383,0)</f>
        <v/>
      </c>
      <c r="DI383">
        <f>ROUND(ROUND(AH383,0)*CX383,0)</f>
        <v/>
      </c>
      <c r="DJ383">
        <f>DF383</f>
        <v/>
      </c>
      <c r="DK383" t="n">
        <v>0</v>
      </c>
      <c r="DL383" t="inlineStr"/>
      <c r="DM383" t="n">
        <v>0</v>
      </c>
      <c r="DN383" t="inlineStr"/>
      <c r="DO383" t="n">
        <v>0</v>
      </c>
    </row>
    <row r="384">
      <c r="A384">
        <f>ROW(Source!A666)</f>
        <v/>
      </c>
      <c r="B384" t="n">
        <v>78869116</v>
      </c>
      <c r="C384" t="n">
        <v>78871107</v>
      </c>
      <c r="D384" t="n">
        <v>29110838</v>
      </c>
      <c r="E384" t="n">
        <v>1</v>
      </c>
      <c r="F384" t="n">
        <v>1</v>
      </c>
      <c r="G384" t="n">
        <v>1</v>
      </c>
      <c r="H384" t="n">
        <v>3</v>
      </c>
      <c r="I384" t="inlineStr">
        <is>
          <t>101-2499</t>
        </is>
      </c>
      <c r="J384" t="inlineStr">
        <is>
          <t>ТССЦ Московской обл., 101-2499, приказ Минстроя России №675/пр от 28.02.2017 № 254/пр</t>
        </is>
      </c>
      <c r="K384" t="inlineStr">
        <is>
          <t>Лента изоляционная прорезиненная односторонняя ширина 20 мм, толщина 0,25-0,35 мм</t>
        </is>
      </c>
      <c r="L384" t="n">
        <v>1346</v>
      </c>
      <c r="N384" t="n">
        <v>1009</v>
      </c>
      <c r="O384" t="inlineStr">
        <is>
          <t>кг</t>
        </is>
      </c>
      <c r="P384" t="inlineStr">
        <is>
          <t>кг</t>
        </is>
      </c>
      <c r="Q384" t="n">
        <v>1</v>
      </c>
      <c r="W384" t="n">
        <v>0</v>
      </c>
      <c r="X384" t="n">
        <v>-1294780295</v>
      </c>
      <c r="Y384">
        <f>AT384</f>
        <v/>
      </c>
      <c r="AA384" t="n">
        <v>1090.07</v>
      </c>
      <c r="AB384" t="n">
        <v>0</v>
      </c>
      <c r="AC384" t="n">
        <v>0</v>
      </c>
      <c r="AD384" t="n">
        <v>0</v>
      </c>
      <c r="AE384" t="n">
        <v>30.5</v>
      </c>
      <c r="AF384" t="n">
        <v>0</v>
      </c>
      <c r="AG384" t="n">
        <v>0</v>
      </c>
      <c r="AH384" t="n">
        <v>0</v>
      </c>
      <c r="AI384" t="n">
        <v>35.74</v>
      </c>
      <c r="AJ384" t="n">
        <v>1</v>
      </c>
      <c r="AK384" t="n">
        <v>1</v>
      </c>
      <c r="AL384" t="n">
        <v>1</v>
      </c>
      <c r="AM384" t="n">
        <v>2</v>
      </c>
      <c r="AN384" t="n">
        <v>0</v>
      </c>
      <c r="AO384" t="n">
        <v>1</v>
      </c>
      <c r="AP384" t="n">
        <v>0</v>
      </c>
      <c r="AQ384" t="n">
        <v>0</v>
      </c>
      <c r="AR384" t="n">
        <v>0</v>
      </c>
      <c r="AS384" t="inlineStr"/>
      <c r="AT384" t="n">
        <v>0.036</v>
      </c>
      <c r="AU384" t="inlineStr"/>
      <c r="AV384" t="n">
        <v>0</v>
      </c>
      <c r="AW384" t="n">
        <v>2</v>
      </c>
      <c r="AX384" t="n">
        <v>78871141</v>
      </c>
      <c r="AY384" t="n">
        <v>1</v>
      </c>
      <c r="AZ384" t="n">
        <v>0</v>
      </c>
      <c r="BA384" t="n">
        <v>351</v>
      </c>
      <c r="BB384" t="n">
        <v>0</v>
      </c>
      <c r="BC384" t="n">
        <v>0</v>
      </c>
      <c r="BD384" t="n">
        <v>0</v>
      </c>
      <c r="BE384" t="n">
        <v>0</v>
      </c>
      <c r="BF384" t="n">
        <v>0</v>
      </c>
      <c r="BG384" t="n">
        <v>0</v>
      </c>
      <c r="BH384" t="n">
        <v>0</v>
      </c>
      <c r="BI384" t="n">
        <v>0</v>
      </c>
      <c r="BJ384" t="n">
        <v>0</v>
      </c>
      <c r="BK384" t="n">
        <v>0</v>
      </c>
      <c r="BL384" t="n">
        <v>0</v>
      </c>
      <c r="BM384" t="n">
        <v>0</v>
      </c>
      <c r="BN384" t="n">
        <v>0</v>
      </c>
      <c r="BO384" t="n">
        <v>0</v>
      </c>
      <c r="BP384" t="n">
        <v>0</v>
      </c>
      <c r="BQ384" t="n">
        <v>0</v>
      </c>
      <c r="BR384" t="n">
        <v>0</v>
      </c>
      <c r="BS384" t="n">
        <v>0</v>
      </c>
      <c r="BT384" t="n">
        <v>0</v>
      </c>
      <c r="BU384" t="n">
        <v>0</v>
      </c>
      <c r="BV384" t="n">
        <v>0</v>
      </c>
      <c r="BW384" t="n">
        <v>0</v>
      </c>
      <c r="CV384" t="n">
        <v>0</v>
      </c>
      <c r="CW384" t="n">
        <v>0</v>
      </c>
      <c r="CX384">
        <f>ROUND(Y384*Source!I666,7)</f>
        <v/>
      </c>
      <c r="CY384">
        <f>AA384</f>
        <v/>
      </c>
      <c r="CZ384">
        <f>AE384</f>
        <v/>
      </c>
      <c r="DA384">
        <f>AI384</f>
        <v/>
      </c>
      <c r="DB384">
        <f>ROUND(ROUND(AT384*CZ384,2),2)</f>
        <v/>
      </c>
      <c r="DC384">
        <f>ROUND(ROUND(AT384*AG384,2),2)</f>
        <v/>
      </c>
      <c r="DD384" t="inlineStr"/>
      <c r="DE384" t="inlineStr"/>
      <c r="DF384">
        <f>ROUND(ROUND(AE384*AI384,0)*CX384,0)</f>
        <v/>
      </c>
      <c r="DG384">
        <f>ROUND(ROUND(AF384,0)*CX384,0)</f>
        <v/>
      </c>
      <c r="DH384">
        <f>ROUND(ROUND(AG384,0)*CX384,0)</f>
        <v/>
      </c>
      <c r="DI384">
        <f>ROUND(ROUND(AH384,0)*CX384,0)</f>
        <v/>
      </c>
      <c r="DJ384">
        <f>DF384</f>
        <v/>
      </c>
      <c r="DK384" t="n">
        <v>0</v>
      </c>
      <c r="DL384" t="inlineStr"/>
      <c r="DM384" t="n">
        <v>0</v>
      </c>
      <c r="DN384" t="inlineStr"/>
      <c r="DO384" t="n">
        <v>0</v>
      </c>
    </row>
    <row r="385">
      <c r="A385">
        <f>ROW(Source!A666)</f>
        <v/>
      </c>
      <c r="B385" t="n">
        <v>78869116</v>
      </c>
      <c r="C385" t="n">
        <v>78871107</v>
      </c>
      <c r="D385" t="n">
        <v>29114470</v>
      </c>
      <c r="E385" t="n">
        <v>1</v>
      </c>
      <c r="F385" t="n">
        <v>1</v>
      </c>
      <c r="G385" t="n">
        <v>1</v>
      </c>
      <c r="H385" t="n">
        <v>3</v>
      </c>
      <c r="I385" t="inlineStr">
        <is>
          <t>101-3914</t>
        </is>
      </c>
      <c r="J385" t="inlineStr">
        <is>
          <t>ТССЦ Московской обл., 101-3914, приказ Минстроя России №675/пр от 28.02.2017 № 254/пр</t>
        </is>
      </c>
      <c r="K385" t="inlineStr">
        <is>
          <t>Дюбели распорные полипропиленовые</t>
        </is>
      </c>
      <c r="L385" t="n">
        <v>1355</v>
      </c>
      <c r="N385" t="n">
        <v>1010</v>
      </c>
      <c r="O385" t="inlineStr">
        <is>
          <t>100 шт.</t>
        </is>
      </c>
      <c r="P385" t="inlineStr">
        <is>
          <t>100 шт.</t>
        </is>
      </c>
      <c r="Q385" t="n">
        <v>100</v>
      </c>
      <c r="W385" t="n">
        <v>0</v>
      </c>
      <c r="X385" t="n">
        <v>1627582661</v>
      </c>
      <c r="Y385">
        <f>AT385</f>
        <v/>
      </c>
      <c r="AA385" t="n">
        <v>78.48</v>
      </c>
      <c r="AB385" t="n">
        <v>0</v>
      </c>
      <c r="AC385" t="n">
        <v>0</v>
      </c>
      <c r="AD385" t="n">
        <v>0</v>
      </c>
      <c r="AE385" t="n">
        <v>86.23999999999999</v>
      </c>
      <c r="AF385" t="n">
        <v>0</v>
      </c>
      <c r="AG385" t="n">
        <v>0</v>
      </c>
      <c r="AH385" t="n">
        <v>0</v>
      </c>
      <c r="AI385" t="n">
        <v>0.91</v>
      </c>
      <c r="AJ385" t="n">
        <v>1</v>
      </c>
      <c r="AK385" t="n">
        <v>1</v>
      </c>
      <c r="AL385" t="n">
        <v>1</v>
      </c>
      <c r="AM385" t="n">
        <v>2</v>
      </c>
      <c r="AN385" t="n">
        <v>0</v>
      </c>
      <c r="AO385" t="n">
        <v>1</v>
      </c>
      <c r="AP385" t="n">
        <v>0</v>
      </c>
      <c r="AQ385" t="n">
        <v>0</v>
      </c>
      <c r="AR385" t="n">
        <v>0</v>
      </c>
      <c r="AS385" t="inlineStr"/>
      <c r="AT385" t="n">
        <v>0.014</v>
      </c>
      <c r="AU385" t="inlineStr"/>
      <c r="AV385" t="n">
        <v>0</v>
      </c>
      <c r="AW385" t="n">
        <v>2</v>
      </c>
      <c r="AX385" t="n">
        <v>78871142</v>
      </c>
      <c r="AY385" t="n">
        <v>1</v>
      </c>
      <c r="AZ385" t="n">
        <v>0</v>
      </c>
      <c r="BA385" t="n">
        <v>352</v>
      </c>
      <c r="BB385" t="n">
        <v>0</v>
      </c>
      <c r="BC385" t="n">
        <v>0</v>
      </c>
      <c r="BD385" t="n">
        <v>0</v>
      </c>
      <c r="BE385" t="n">
        <v>0</v>
      </c>
      <c r="BF385" t="n">
        <v>0</v>
      </c>
      <c r="BG385" t="n">
        <v>0</v>
      </c>
      <c r="BH385" t="n">
        <v>0</v>
      </c>
      <c r="BI385" t="n">
        <v>0</v>
      </c>
      <c r="BJ385" t="n">
        <v>0</v>
      </c>
      <c r="BK385" t="n">
        <v>0</v>
      </c>
      <c r="BL385" t="n">
        <v>0</v>
      </c>
      <c r="BM385" t="n">
        <v>0</v>
      </c>
      <c r="BN385" t="n">
        <v>0</v>
      </c>
      <c r="BO385" t="n">
        <v>0</v>
      </c>
      <c r="BP385" t="n">
        <v>0</v>
      </c>
      <c r="BQ385" t="n">
        <v>0</v>
      </c>
      <c r="BR385" t="n">
        <v>0</v>
      </c>
      <c r="BS385" t="n">
        <v>0</v>
      </c>
      <c r="BT385" t="n">
        <v>0</v>
      </c>
      <c r="BU385" t="n">
        <v>0</v>
      </c>
      <c r="BV385" t="n">
        <v>0</v>
      </c>
      <c r="BW385" t="n">
        <v>0</v>
      </c>
      <c r="CV385" t="n">
        <v>0</v>
      </c>
      <c r="CW385" t="n">
        <v>0</v>
      </c>
      <c r="CX385">
        <f>ROUND(Y385*Source!I666,7)</f>
        <v/>
      </c>
      <c r="CY385">
        <f>AA385</f>
        <v/>
      </c>
      <c r="CZ385">
        <f>AE385</f>
        <v/>
      </c>
      <c r="DA385">
        <f>AI385</f>
        <v/>
      </c>
      <c r="DB385">
        <f>ROUND(ROUND(AT385*CZ385,2),2)</f>
        <v/>
      </c>
      <c r="DC385">
        <f>ROUND(ROUND(AT385*AG385,2),2)</f>
        <v/>
      </c>
      <c r="DD385" t="inlineStr"/>
      <c r="DE385" t="inlineStr"/>
      <c r="DF385">
        <f>ROUND(ROUND(AE385*AI385,0)*CX385,0)</f>
        <v/>
      </c>
      <c r="DG385">
        <f>ROUND(ROUND(AF385,0)*CX385,0)</f>
        <v/>
      </c>
      <c r="DH385">
        <f>ROUND(ROUND(AG385,0)*CX385,0)</f>
        <v/>
      </c>
      <c r="DI385">
        <f>ROUND(ROUND(AH385,0)*CX385,0)</f>
        <v/>
      </c>
      <c r="DJ385">
        <f>DF385</f>
        <v/>
      </c>
      <c r="DK385" t="n">
        <v>0</v>
      </c>
      <c r="DL385" t="inlineStr"/>
      <c r="DM385" t="n">
        <v>0</v>
      </c>
      <c r="DN385" t="inlineStr"/>
      <c r="DO385" t="n">
        <v>0</v>
      </c>
    </row>
    <row r="386">
      <c r="A386">
        <f>ROW(Source!A666)</f>
        <v/>
      </c>
      <c r="B386" t="n">
        <v>78869116</v>
      </c>
      <c r="C386" t="n">
        <v>78871107</v>
      </c>
      <c r="D386" t="n">
        <v>29129474</v>
      </c>
      <c r="E386" t="n">
        <v>1</v>
      </c>
      <c r="F386" t="n">
        <v>1</v>
      </c>
      <c r="G386" t="n">
        <v>1</v>
      </c>
      <c r="H386" t="n">
        <v>3</v>
      </c>
      <c r="I386" t="inlineStr">
        <is>
          <t>201-0843</t>
        </is>
      </c>
      <c r="J386" t="inlineStr">
        <is>
          <t>ТССЦ Московской обл., 201-0843, приказ Минстроя России №675/пр от 28.02.2017 № 255/пр</t>
        </is>
      </c>
      <c r="K386" t="inlineStr">
        <is>
          <t>Конструкции стальные индивидуальные решетчатые сварные массой до 0,1 т</t>
        </is>
      </c>
      <c r="L386" t="n">
        <v>1348</v>
      </c>
      <c r="N386" t="n">
        <v>1009</v>
      </c>
      <c r="O386" t="inlineStr">
        <is>
          <t>т</t>
        </is>
      </c>
      <c r="P386" t="inlineStr">
        <is>
          <t>т</t>
        </is>
      </c>
      <c r="Q386" t="n">
        <v>1000</v>
      </c>
      <c r="W386" t="n">
        <v>0</v>
      </c>
      <c r="X386" t="n">
        <v>-115984519</v>
      </c>
      <c r="Y386">
        <f>AT386</f>
        <v/>
      </c>
      <c r="AA386" t="n">
        <v>118113.18</v>
      </c>
      <c r="AB386" t="n">
        <v>0</v>
      </c>
      <c r="AC386" t="n">
        <v>0</v>
      </c>
      <c r="AD386" t="n">
        <v>0</v>
      </c>
      <c r="AE386" t="n">
        <v>11534.49</v>
      </c>
      <c r="AF386" t="n">
        <v>0</v>
      </c>
      <c r="AG386" t="n">
        <v>0</v>
      </c>
      <c r="AH386" t="n">
        <v>0</v>
      </c>
      <c r="AI386" t="n">
        <v>10.24</v>
      </c>
      <c r="AJ386" t="n">
        <v>1</v>
      </c>
      <c r="AK386" t="n">
        <v>1</v>
      </c>
      <c r="AL386" t="n">
        <v>1</v>
      </c>
      <c r="AM386" t="n">
        <v>2</v>
      </c>
      <c r="AN386" t="n">
        <v>0</v>
      </c>
      <c r="AO386" t="n">
        <v>1</v>
      </c>
      <c r="AP386" t="n">
        <v>0</v>
      </c>
      <c r="AQ386" t="n">
        <v>0</v>
      </c>
      <c r="AR386" t="n">
        <v>0</v>
      </c>
      <c r="AS386" t="inlineStr"/>
      <c r="AT386" t="n">
        <v>0.002</v>
      </c>
      <c r="AU386" t="inlineStr"/>
      <c r="AV386" t="n">
        <v>0</v>
      </c>
      <c r="AW386" t="n">
        <v>2</v>
      </c>
      <c r="AX386" t="n">
        <v>78871143</v>
      </c>
      <c r="AY386" t="n">
        <v>1</v>
      </c>
      <c r="AZ386" t="n">
        <v>0</v>
      </c>
      <c r="BA386" t="n">
        <v>353</v>
      </c>
      <c r="BB386" t="n">
        <v>0</v>
      </c>
      <c r="BC386" t="n">
        <v>0</v>
      </c>
      <c r="BD386" t="n">
        <v>0</v>
      </c>
      <c r="BE386" t="n">
        <v>0</v>
      </c>
      <c r="BF386" t="n">
        <v>0</v>
      </c>
      <c r="BG386" t="n">
        <v>0</v>
      </c>
      <c r="BH386" t="n">
        <v>0</v>
      </c>
      <c r="BI386" t="n">
        <v>0</v>
      </c>
      <c r="BJ386" t="n">
        <v>0</v>
      </c>
      <c r="BK386" t="n">
        <v>0</v>
      </c>
      <c r="BL386" t="n">
        <v>0</v>
      </c>
      <c r="BM386" t="n">
        <v>0</v>
      </c>
      <c r="BN386" t="n">
        <v>0</v>
      </c>
      <c r="BO386" t="n">
        <v>0</v>
      </c>
      <c r="BP386" t="n">
        <v>0</v>
      </c>
      <c r="BQ386" t="n">
        <v>0</v>
      </c>
      <c r="BR386" t="n">
        <v>0</v>
      </c>
      <c r="BS386" t="n">
        <v>0</v>
      </c>
      <c r="BT386" t="n">
        <v>0</v>
      </c>
      <c r="BU386" t="n">
        <v>0</v>
      </c>
      <c r="BV386" t="n">
        <v>0</v>
      </c>
      <c r="BW386" t="n">
        <v>0</v>
      </c>
      <c r="CV386" t="n">
        <v>0</v>
      </c>
      <c r="CW386" t="n">
        <v>0</v>
      </c>
      <c r="CX386">
        <f>ROUND(Y386*Source!I666,7)</f>
        <v/>
      </c>
      <c r="CY386">
        <f>AA386</f>
        <v/>
      </c>
      <c r="CZ386">
        <f>AE386</f>
        <v/>
      </c>
      <c r="DA386">
        <f>AI386</f>
        <v/>
      </c>
      <c r="DB386">
        <f>ROUND(ROUND(AT386*CZ386,2),2)</f>
        <v/>
      </c>
      <c r="DC386">
        <f>ROUND(ROUND(AT386*AG386,2),2)</f>
        <v/>
      </c>
      <c r="DD386" t="inlineStr"/>
      <c r="DE386" t="inlineStr"/>
      <c r="DF386">
        <f>ROUND(ROUND(AE386*AI386,0)*CX386,0)</f>
        <v/>
      </c>
      <c r="DG386">
        <f>ROUND(ROUND(AF386,0)*CX386,0)</f>
        <v/>
      </c>
      <c r="DH386">
        <f>ROUND(ROUND(AG386,0)*CX386,0)</f>
        <v/>
      </c>
      <c r="DI386">
        <f>ROUND(ROUND(AH386,0)*CX386,0)</f>
        <v/>
      </c>
      <c r="DJ386">
        <f>DF386</f>
        <v/>
      </c>
      <c r="DK386" t="n">
        <v>0</v>
      </c>
      <c r="DL386" t="inlineStr"/>
      <c r="DM386" t="n">
        <v>0</v>
      </c>
      <c r="DN386" t="inlineStr"/>
      <c r="DO386" t="n">
        <v>0</v>
      </c>
    </row>
    <row r="387">
      <c r="A387">
        <f>ROW(Source!A666)</f>
        <v/>
      </c>
      <c r="B387" t="n">
        <v>78869116</v>
      </c>
      <c r="C387" t="n">
        <v>78871107</v>
      </c>
      <c r="D387" t="n">
        <v>29165774</v>
      </c>
      <c r="E387" t="n">
        <v>1</v>
      </c>
      <c r="F387" t="n">
        <v>1</v>
      </c>
      <c r="G387" t="n">
        <v>1</v>
      </c>
      <c r="H387" t="n">
        <v>3</v>
      </c>
      <c r="I387" t="inlineStr">
        <is>
          <t>509-0090</t>
        </is>
      </c>
      <c r="J387" t="inlineStr">
        <is>
          <t>ТССЦ Московской обл., 509-0090, приказ Минстроя России №675/пр от 28.02.2017 № 258/пр</t>
        </is>
      </c>
      <c r="K387" t="inlineStr">
        <is>
          <t>Перемычки гибкие, тип ПГС-50</t>
        </is>
      </c>
      <c r="L387" t="n">
        <v>1358</v>
      </c>
      <c r="N387" t="n">
        <v>1010</v>
      </c>
      <c r="O387" t="inlineStr">
        <is>
          <t>10 шт.</t>
        </is>
      </c>
      <c r="P387" t="inlineStr">
        <is>
          <t>10 шт.</t>
        </is>
      </c>
      <c r="Q387" t="n">
        <v>10</v>
      </c>
      <c r="W387" t="n">
        <v>0</v>
      </c>
      <c r="X387" t="n">
        <v>-1035860104</v>
      </c>
      <c r="Y387">
        <f>AT387</f>
        <v/>
      </c>
      <c r="AA387" t="n">
        <v>1258.9</v>
      </c>
      <c r="AB387" t="n">
        <v>0</v>
      </c>
      <c r="AC387" t="n">
        <v>0</v>
      </c>
      <c r="AD387" t="n">
        <v>0</v>
      </c>
      <c r="AE387" t="n">
        <v>40.9</v>
      </c>
      <c r="AF387" t="n">
        <v>0</v>
      </c>
      <c r="AG387" t="n">
        <v>0</v>
      </c>
      <c r="AH387" t="n">
        <v>0</v>
      </c>
      <c r="AI387" t="n">
        <v>30.78</v>
      </c>
      <c r="AJ387" t="n">
        <v>1</v>
      </c>
      <c r="AK387" t="n">
        <v>1</v>
      </c>
      <c r="AL387" t="n">
        <v>1</v>
      </c>
      <c r="AM387" t="n">
        <v>2</v>
      </c>
      <c r="AN387" t="n">
        <v>0</v>
      </c>
      <c r="AO387" t="n">
        <v>1</v>
      </c>
      <c r="AP387" t="n">
        <v>0</v>
      </c>
      <c r="AQ387" t="n">
        <v>0</v>
      </c>
      <c r="AR387" t="n">
        <v>0</v>
      </c>
      <c r="AS387" t="inlineStr"/>
      <c r="AT387" t="n">
        <v>0.1</v>
      </c>
      <c r="AU387" t="inlineStr"/>
      <c r="AV387" t="n">
        <v>0</v>
      </c>
      <c r="AW387" t="n">
        <v>2</v>
      </c>
      <c r="AX387" t="n">
        <v>78871144</v>
      </c>
      <c r="AY387" t="n">
        <v>1</v>
      </c>
      <c r="AZ387" t="n">
        <v>0</v>
      </c>
      <c r="BA387" t="n">
        <v>354</v>
      </c>
      <c r="BB387" t="n">
        <v>0</v>
      </c>
      <c r="BC387" t="n">
        <v>0</v>
      </c>
      <c r="BD387" t="n">
        <v>0</v>
      </c>
      <c r="BE387" t="n">
        <v>0</v>
      </c>
      <c r="BF387" t="n">
        <v>0</v>
      </c>
      <c r="BG387" t="n">
        <v>0</v>
      </c>
      <c r="BH387" t="n">
        <v>0</v>
      </c>
      <c r="BI387" t="n">
        <v>0</v>
      </c>
      <c r="BJ387" t="n">
        <v>0</v>
      </c>
      <c r="BK387" t="n">
        <v>0</v>
      </c>
      <c r="BL387" t="n">
        <v>0</v>
      </c>
      <c r="BM387" t="n">
        <v>0</v>
      </c>
      <c r="BN387" t="n">
        <v>0</v>
      </c>
      <c r="BO387" t="n">
        <v>0</v>
      </c>
      <c r="BP387" t="n">
        <v>0</v>
      </c>
      <c r="BQ387" t="n">
        <v>0</v>
      </c>
      <c r="BR387" t="n">
        <v>0</v>
      </c>
      <c r="BS387" t="n">
        <v>0</v>
      </c>
      <c r="BT387" t="n">
        <v>0</v>
      </c>
      <c r="BU387" t="n">
        <v>0</v>
      </c>
      <c r="BV387" t="n">
        <v>0</v>
      </c>
      <c r="BW387" t="n">
        <v>0</v>
      </c>
      <c r="CV387" t="n">
        <v>0</v>
      </c>
      <c r="CW387" t="n">
        <v>0</v>
      </c>
      <c r="CX387">
        <f>ROUND(Y387*Source!I666,7)</f>
        <v/>
      </c>
      <c r="CY387">
        <f>AA387</f>
        <v/>
      </c>
      <c r="CZ387">
        <f>AE387</f>
        <v/>
      </c>
      <c r="DA387">
        <f>AI387</f>
        <v/>
      </c>
      <c r="DB387">
        <f>ROUND(ROUND(AT387*CZ387,2),2)</f>
        <v/>
      </c>
      <c r="DC387">
        <f>ROUND(ROUND(AT387*AG387,2),2)</f>
        <v/>
      </c>
      <c r="DD387" t="inlineStr"/>
      <c r="DE387" t="inlineStr"/>
      <c r="DF387">
        <f>ROUND(ROUND(AE387*AI387,0)*CX387,0)</f>
        <v/>
      </c>
      <c r="DG387">
        <f>ROUND(ROUND(AF387,0)*CX387,0)</f>
        <v/>
      </c>
      <c r="DH387">
        <f>ROUND(ROUND(AG387,0)*CX387,0)</f>
        <v/>
      </c>
      <c r="DI387">
        <f>ROUND(ROUND(AH387,0)*CX387,0)</f>
        <v/>
      </c>
      <c r="DJ387">
        <f>DF387</f>
        <v/>
      </c>
      <c r="DK387" t="n">
        <v>0</v>
      </c>
      <c r="DL387" t="inlineStr"/>
      <c r="DM387" t="n">
        <v>0</v>
      </c>
      <c r="DN387" t="inlineStr"/>
      <c r="DO387" t="n">
        <v>0</v>
      </c>
    </row>
    <row r="388">
      <c r="A388">
        <f>ROW(Source!A666)</f>
        <v/>
      </c>
      <c r="B388" t="n">
        <v>78869116</v>
      </c>
      <c r="C388" t="n">
        <v>78871107</v>
      </c>
      <c r="D388" t="n">
        <v>29171708</v>
      </c>
      <c r="E388" t="n">
        <v>1</v>
      </c>
      <c r="F388" t="n">
        <v>1</v>
      </c>
      <c r="G388" t="n">
        <v>1</v>
      </c>
      <c r="H388" t="n">
        <v>3</v>
      </c>
      <c r="I388" t="inlineStr">
        <is>
          <t>509-1210</t>
        </is>
      </c>
      <c r="J388" t="inlineStr">
        <is>
          <t>ТССЦ Московской обл., 509-1210, приказ Минстроя России №675/пр от 28.02.2017 № 258/пр</t>
        </is>
      </c>
      <c r="K388" t="inlineStr">
        <is>
          <t>Вазелин технический</t>
        </is>
      </c>
      <c r="L388" t="n">
        <v>1346</v>
      </c>
      <c r="N388" t="n">
        <v>1009</v>
      </c>
      <c r="O388" t="inlineStr">
        <is>
          <t>кг</t>
        </is>
      </c>
      <c r="P388" t="inlineStr">
        <is>
          <t>кг</t>
        </is>
      </c>
      <c r="Q388" t="n">
        <v>1</v>
      </c>
      <c r="W388" t="n">
        <v>0</v>
      </c>
      <c r="X388" t="n">
        <v>1015963907</v>
      </c>
      <c r="Y388">
        <f>AT388</f>
        <v/>
      </c>
      <c r="AA388" t="n">
        <v>315.49</v>
      </c>
      <c r="AB388" t="n">
        <v>0</v>
      </c>
      <c r="AC388" t="n">
        <v>0</v>
      </c>
      <c r="AD388" t="n">
        <v>0</v>
      </c>
      <c r="AE388" t="n">
        <v>30.6</v>
      </c>
      <c r="AF388" t="n">
        <v>0</v>
      </c>
      <c r="AG388" t="n">
        <v>0</v>
      </c>
      <c r="AH388" t="n">
        <v>0</v>
      </c>
      <c r="AI388" t="n">
        <v>10.31</v>
      </c>
      <c r="AJ388" t="n">
        <v>1</v>
      </c>
      <c r="AK388" t="n">
        <v>1</v>
      </c>
      <c r="AL388" t="n">
        <v>1</v>
      </c>
      <c r="AM388" t="n">
        <v>2</v>
      </c>
      <c r="AN388" t="n">
        <v>0</v>
      </c>
      <c r="AO388" t="n">
        <v>1</v>
      </c>
      <c r="AP388" t="n">
        <v>0</v>
      </c>
      <c r="AQ388" t="n">
        <v>0</v>
      </c>
      <c r="AR388" t="n">
        <v>0</v>
      </c>
      <c r="AS388" t="inlineStr"/>
      <c r="AT388" t="n">
        <v>0.008999999999999999</v>
      </c>
      <c r="AU388" t="inlineStr"/>
      <c r="AV388" t="n">
        <v>0</v>
      </c>
      <c r="AW388" t="n">
        <v>2</v>
      </c>
      <c r="AX388" t="n">
        <v>78871145</v>
      </c>
      <c r="AY388" t="n">
        <v>1</v>
      </c>
      <c r="AZ388" t="n">
        <v>0</v>
      </c>
      <c r="BA388" t="n">
        <v>355</v>
      </c>
      <c r="BB388" t="n">
        <v>0</v>
      </c>
      <c r="BC388" t="n">
        <v>0</v>
      </c>
      <c r="BD388" t="n">
        <v>0</v>
      </c>
      <c r="BE388" t="n">
        <v>0</v>
      </c>
      <c r="BF388" t="n">
        <v>0</v>
      </c>
      <c r="BG388" t="n">
        <v>0</v>
      </c>
      <c r="BH388" t="n">
        <v>0</v>
      </c>
      <c r="BI388" t="n">
        <v>0</v>
      </c>
      <c r="BJ388" t="n">
        <v>0</v>
      </c>
      <c r="BK388" t="n">
        <v>0</v>
      </c>
      <c r="BL388" t="n">
        <v>0</v>
      </c>
      <c r="BM388" t="n">
        <v>0</v>
      </c>
      <c r="BN388" t="n">
        <v>0</v>
      </c>
      <c r="BO388" t="n">
        <v>0</v>
      </c>
      <c r="BP388" t="n">
        <v>0</v>
      </c>
      <c r="BQ388" t="n">
        <v>0</v>
      </c>
      <c r="BR388" t="n">
        <v>0</v>
      </c>
      <c r="BS388" t="n">
        <v>0</v>
      </c>
      <c r="BT388" t="n">
        <v>0</v>
      </c>
      <c r="BU388" t="n">
        <v>0</v>
      </c>
      <c r="BV388" t="n">
        <v>0</v>
      </c>
      <c r="BW388" t="n">
        <v>0</v>
      </c>
      <c r="CV388" t="n">
        <v>0</v>
      </c>
      <c r="CW388" t="n">
        <v>0</v>
      </c>
      <c r="CX388">
        <f>ROUND(Y388*Source!I666,7)</f>
        <v/>
      </c>
      <c r="CY388">
        <f>AA388</f>
        <v/>
      </c>
      <c r="CZ388">
        <f>AE388</f>
        <v/>
      </c>
      <c r="DA388">
        <f>AI388</f>
        <v/>
      </c>
      <c r="DB388">
        <f>ROUND(ROUND(AT388*CZ388,2),2)</f>
        <v/>
      </c>
      <c r="DC388">
        <f>ROUND(ROUND(AT388*AG388,2),2)</f>
        <v/>
      </c>
      <c r="DD388" t="inlineStr"/>
      <c r="DE388" t="inlineStr"/>
      <c r="DF388">
        <f>ROUND(ROUND(AE388*AI388,0)*CX388,0)</f>
        <v/>
      </c>
      <c r="DG388">
        <f>ROUND(ROUND(AF388,0)*CX388,0)</f>
        <v/>
      </c>
      <c r="DH388">
        <f>ROUND(ROUND(AG388,0)*CX388,0)</f>
        <v/>
      </c>
      <c r="DI388">
        <f>ROUND(ROUND(AH388,0)*CX388,0)</f>
        <v/>
      </c>
      <c r="DJ388">
        <f>DF388</f>
        <v/>
      </c>
      <c r="DK388" t="n">
        <v>0</v>
      </c>
      <c r="DL388" t="inlineStr"/>
      <c r="DM388" t="n">
        <v>0</v>
      </c>
      <c r="DN388" t="inlineStr"/>
      <c r="DO388" t="n">
        <v>0</v>
      </c>
    </row>
    <row r="389">
      <c r="A389">
        <f>ROW(Source!A666)</f>
        <v/>
      </c>
      <c r="B389" t="n">
        <v>78869116</v>
      </c>
      <c r="C389" t="n">
        <v>78871107</v>
      </c>
      <c r="D389" t="n">
        <v>29166685</v>
      </c>
      <c r="E389" t="n">
        <v>1</v>
      </c>
      <c r="F389" t="n">
        <v>1</v>
      </c>
      <c r="G389" t="n">
        <v>1</v>
      </c>
      <c r="H389" t="n">
        <v>3</v>
      </c>
      <c r="I389" t="inlineStr">
        <is>
          <t>509-2247</t>
        </is>
      </c>
      <c r="J389" t="inlineStr">
        <is>
          <t>ТССЦ Московской обл., 509-2247, приказ Минстроя России №675/пр от 28.02.2017 № 258/пр</t>
        </is>
      </c>
      <c r="K389" t="inlineStr">
        <is>
          <t>Выключатели автоматические «IEK» ВА47-29 4Р 25А, характеристика С</t>
        </is>
      </c>
      <c r="L389" t="n">
        <v>1354</v>
      </c>
      <c r="N389" t="n">
        <v>1010</v>
      </c>
      <c r="O389" t="inlineStr">
        <is>
          <t>шт.</t>
        </is>
      </c>
      <c r="P389" t="inlineStr">
        <is>
          <t>шт.</t>
        </is>
      </c>
      <c r="Q389" t="n">
        <v>1</v>
      </c>
      <c r="W389" t="n">
        <v>0</v>
      </c>
      <c r="X389" t="n">
        <v>-104479151</v>
      </c>
      <c r="Y389">
        <f>AT389</f>
        <v/>
      </c>
      <c r="AA389" t="n">
        <v>490.45</v>
      </c>
      <c r="AB389" t="n">
        <v>0</v>
      </c>
      <c r="AC389" t="n">
        <v>0</v>
      </c>
      <c r="AD389" t="n">
        <v>0</v>
      </c>
      <c r="AE389" t="n">
        <v>57.43</v>
      </c>
      <c r="AF389" t="n">
        <v>0</v>
      </c>
      <c r="AG389" t="n">
        <v>0</v>
      </c>
      <c r="AH389" t="n">
        <v>0</v>
      </c>
      <c r="AI389" t="n">
        <v>8.539999999999999</v>
      </c>
      <c r="AJ389" t="n">
        <v>1</v>
      </c>
      <c r="AK389" t="n">
        <v>1</v>
      </c>
      <c r="AL389" t="n">
        <v>1</v>
      </c>
      <c r="AM389" t="n">
        <v>0</v>
      </c>
      <c r="AN389" t="n">
        <v>0</v>
      </c>
      <c r="AO389" t="n">
        <v>0</v>
      </c>
      <c r="AP389" t="n">
        <v>1</v>
      </c>
      <c r="AQ389" t="n">
        <v>0</v>
      </c>
      <c r="AR389" t="n">
        <v>0</v>
      </c>
      <c r="AS389" t="inlineStr"/>
      <c r="AT389" t="n">
        <v>1</v>
      </c>
      <c r="AU389" t="inlineStr"/>
      <c r="AV389" t="n">
        <v>0</v>
      </c>
      <c r="AW389" t="n">
        <v>1</v>
      </c>
      <c r="AX389" t="n">
        <v>-1</v>
      </c>
      <c r="AY389" t="n">
        <v>0</v>
      </c>
      <c r="AZ389" t="n">
        <v>0</v>
      </c>
      <c r="BA389" t="inlineStr"/>
      <c r="BB389" t="n">
        <v>0</v>
      </c>
      <c r="BC389" t="n">
        <v>0</v>
      </c>
      <c r="BD389" t="n">
        <v>0</v>
      </c>
      <c r="BE389" t="n">
        <v>0</v>
      </c>
      <c r="BF389" t="n">
        <v>0</v>
      </c>
      <c r="BG389" t="n">
        <v>0</v>
      </c>
      <c r="BH389" t="n">
        <v>0</v>
      </c>
      <c r="BI389" t="n">
        <v>0</v>
      </c>
      <c r="BJ389" t="n">
        <v>0</v>
      </c>
      <c r="BK389" t="n">
        <v>0</v>
      </c>
      <c r="BL389" t="n">
        <v>0</v>
      </c>
      <c r="BM389" t="n">
        <v>0</v>
      </c>
      <c r="BN389" t="n">
        <v>0</v>
      </c>
      <c r="BO389" t="n">
        <v>0</v>
      </c>
      <c r="BP389" t="n">
        <v>0</v>
      </c>
      <c r="BQ389" t="n">
        <v>0</v>
      </c>
      <c r="BR389" t="n">
        <v>0</v>
      </c>
      <c r="BS389" t="n">
        <v>0</v>
      </c>
      <c r="BT389" t="n">
        <v>0</v>
      </c>
      <c r="BU389" t="n">
        <v>0</v>
      </c>
      <c r="BV389" t="n">
        <v>0</v>
      </c>
      <c r="BW389" t="n">
        <v>0</v>
      </c>
      <c r="CV389" t="n">
        <v>0</v>
      </c>
      <c r="CW389" t="n">
        <v>0</v>
      </c>
      <c r="CX389">
        <f>ROUND(Y389*Source!I666,7)</f>
        <v/>
      </c>
      <c r="CY389">
        <f>AA389</f>
        <v/>
      </c>
      <c r="CZ389">
        <f>AE389</f>
        <v/>
      </c>
      <c r="DA389">
        <f>AI389</f>
        <v/>
      </c>
      <c r="DB389">
        <f>ROUND(ROUND(AT389*CZ389,2),2)</f>
        <v/>
      </c>
      <c r="DC389">
        <f>ROUND(ROUND(AT389*AG389,2),2)</f>
        <v/>
      </c>
      <c r="DD389" t="inlineStr"/>
      <c r="DE389" t="inlineStr"/>
      <c r="DF389">
        <f>ROUND(ROUND(AE389*AI389,0)*CX389,0)</f>
        <v/>
      </c>
      <c r="DG389">
        <f>ROUND(ROUND(AF389,0)*CX389,0)</f>
        <v/>
      </c>
      <c r="DH389">
        <f>ROUND(ROUND(AG389,0)*CX389,0)</f>
        <v/>
      </c>
      <c r="DI389">
        <f>ROUND(ROUND(AH389,0)*CX389,0)</f>
        <v/>
      </c>
      <c r="DJ389">
        <f>DF389</f>
        <v/>
      </c>
      <c r="DK389" t="n">
        <v>0</v>
      </c>
      <c r="DL389" t="inlineStr"/>
      <c r="DM389" t="n">
        <v>0</v>
      </c>
      <c r="DN389" t="inlineStr"/>
      <c r="DO389" t="n">
        <v>0</v>
      </c>
    </row>
    <row r="390">
      <c r="A390">
        <f>ROW(Source!A666)</f>
        <v/>
      </c>
      <c r="B390" t="n">
        <v>78869116</v>
      </c>
      <c r="C390" t="n">
        <v>78871107</v>
      </c>
      <c r="D390" t="n">
        <v>29171808</v>
      </c>
      <c r="E390" t="n">
        <v>1</v>
      </c>
      <c r="F390" t="n">
        <v>1</v>
      </c>
      <c r="G390" t="n">
        <v>1</v>
      </c>
      <c r="H390" t="n">
        <v>3</v>
      </c>
      <c r="I390" t="inlineStr">
        <is>
          <t>999-9950</t>
        </is>
      </c>
      <c r="J390" t="inlineStr">
        <is>
          <t>ТССЦ Московской обл., 999-9950, приказ Минстроя России №675/пр от 21.09.2015 г.</t>
        </is>
      </c>
      <c r="K390" t="inlineStr">
        <is>
          <t>Вспомогательные ненормируемые материалы (2% от ОЗП)</t>
        </is>
      </c>
      <c r="L390" t="n">
        <v>1374</v>
      </c>
      <c r="N390" t="n">
        <v>1013</v>
      </c>
      <c r="O390" t="inlineStr">
        <is>
          <t>РУБ</t>
        </is>
      </c>
      <c r="P390" t="inlineStr">
        <is>
          <t>РУБ</t>
        </is>
      </c>
      <c r="Q390" t="n">
        <v>1</v>
      </c>
      <c r="W390" t="n">
        <v>0</v>
      </c>
      <c r="X390" t="n">
        <v>-915781824</v>
      </c>
      <c r="Y390">
        <f>AT390</f>
        <v/>
      </c>
      <c r="AA390" t="n">
        <v>1</v>
      </c>
      <c r="AB390" t="n">
        <v>0</v>
      </c>
      <c r="AC390" t="n">
        <v>0</v>
      </c>
      <c r="AD390" t="n">
        <v>0</v>
      </c>
      <c r="AE390" t="n">
        <v>1</v>
      </c>
      <c r="AF390" t="n">
        <v>0</v>
      </c>
      <c r="AG390" t="n">
        <v>0</v>
      </c>
      <c r="AH390" t="n">
        <v>0</v>
      </c>
      <c r="AI390" t="n">
        <v>1</v>
      </c>
      <c r="AJ390" t="n">
        <v>1</v>
      </c>
      <c r="AK390" t="n">
        <v>1</v>
      </c>
      <c r="AL390" t="n">
        <v>1</v>
      </c>
      <c r="AM390" t="n">
        <v>-2</v>
      </c>
      <c r="AN390" t="n">
        <v>0</v>
      </c>
      <c r="AO390" t="n">
        <v>1</v>
      </c>
      <c r="AP390" t="n">
        <v>0</v>
      </c>
      <c r="AQ390" t="n">
        <v>0</v>
      </c>
      <c r="AR390" t="n">
        <v>0</v>
      </c>
      <c r="AS390" t="inlineStr"/>
      <c r="AT390" t="n">
        <v>0.44</v>
      </c>
      <c r="AU390" t="inlineStr"/>
      <c r="AV390" t="n">
        <v>0</v>
      </c>
      <c r="AW390" t="n">
        <v>2</v>
      </c>
      <c r="AX390" t="n">
        <v>78871146</v>
      </c>
      <c r="AY390" t="n">
        <v>1</v>
      </c>
      <c r="AZ390" t="n">
        <v>0</v>
      </c>
      <c r="BA390" t="n">
        <v>356</v>
      </c>
      <c r="BB390" t="n">
        <v>0</v>
      </c>
      <c r="BC390" t="n">
        <v>0</v>
      </c>
      <c r="BD390" t="n">
        <v>0</v>
      </c>
      <c r="BE390" t="n">
        <v>0</v>
      </c>
      <c r="BF390" t="n">
        <v>0</v>
      </c>
      <c r="BG390" t="n">
        <v>0</v>
      </c>
      <c r="BH390" t="n">
        <v>0</v>
      </c>
      <c r="BI390" t="n">
        <v>0</v>
      </c>
      <c r="BJ390" t="n">
        <v>0</v>
      </c>
      <c r="BK390" t="n">
        <v>0</v>
      </c>
      <c r="BL390" t="n">
        <v>0</v>
      </c>
      <c r="BM390" t="n">
        <v>0</v>
      </c>
      <c r="BN390" t="n">
        <v>0</v>
      </c>
      <c r="BO390" t="n">
        <v>0</v>
      </c>
      <c r="BP390" t="n">
        <v>0</v>
      </c>
      <c r="BQ390" t="n">
        <v>0</v>
      </c>
      <c r="BR390" t="n">
        <v>0</v>
      </c>
      <c r="BS390" t="n">
        <v>0</v>
      </c>
      <c r="BT390" t="n">
        <v>0</v>
      </c>
      <c r="BU390" t="n">
        <v>0</v>
      </c>
      <c r="BV390" t="n">
        <v>0</v>
      </c>
      <c r="BW390" t="n">
        <v>0</v>
      </c>
      <c r="CV390" t="n">
        <v>0</v>
      </c>
      <c r="CW390" t="n">
        <v>0</v>
      </c>
      <c r="CX390">
        <f>ROUND(Y390*Source!I666,7)</f>
        <v/>
      </c>
      <c r="CY390">
        <f>AA390</f>
        <v/>
      </c>
      <c r="CZ390">
        <f>AE390</f>
        <v/>
      </c>
      <c r="DA390">
        <f>AI390</f>
        <v/>
      </c>
      <c r="DB390">
        <f>ROUND(ROUND(AT390*CZ390,2),2)</f>
        <v/>
      </c>
      <c r="DC390">
        <f>ROUND(ROUND(AT390*AG390,2),2)</f>
        <v/>
      </c>
      <c r="DD390" t="inlineStr"/>
      <c r="DE390" t="inlineStr"/>
      <c r="DF390">
        <f>ROUND(ROUND(AE390,0)*CX390,0)</f>
        <v/>
      </c>
      <c r="DG390">
        <f>ROUND(ROUND(AF390,0)*CX390,0)</f>
        <v/>
      </c>
      <c r="DH390">
        <f>ROUND(ROUND(AG390,0)*CX390,0)</f>
        <v/>
      </c>
      <c r="DI390">
        <f>ROUND(ROUND(AH390,0)*CX390,0)</f>
        <v/>
      </c>
      <c r="DJ390">
        <f>DF390</f>
        <v/>
      </c>
      <c r="DK390" t="n">
        <v>0</v>
      </c>
      <c r="DL390" t="inlineStr"/>
      <c r="DM390" t="n">
        <v>0</v>
      </c>
      <c r="DN390" t="inlineStr"/>
      <c r="DO390" t="n">
        <v>0</v>
      </c>
    </row>
    <row r="391">
      <c r="A391">
        <f>ROW(Source!A668)</f>
        <v/>
      </c>
      <c r="B391" t="n">
        <v>78869116</v>
      </c>
      <c r="C391" t="n">
        <v>78871148</v>
      </c>
      <c r="D391" t="n">
        <v>18407150</v>
      </c>
      <c r="E391" t="n">
        <v>1</v>
      </c>
      <c r="F391" t="n">
        <v>1</v>
      </c>
      <c r="G391" t="n">
        <v>1</v>
      </c>
      <c r="H391" t="n">
        <v>1</v>
      </c>
      <c r="I391" t="inlineStr">
        <is>
          <t>1-1030-90</t>
        </is>
      </c>
      <c r="J391" t="inlineStr"/>
      <c r="K391" t="inlineStr">
        <is>
          <t>Рабочий строитель среднего разряда 3</t>
        </is>
      </c>
      <c r="L391" t="n">
        <v>1369</v>
      </c>
      <c r="N391" t="n">
        <v>1013</v>
      </c>
      <c r="O391" t="inlineStr">
        <is>
          <t>чел.-ч</t>
        </is>
      </c>
      <c r="P391" t="inlineStr">
        <is>
          <t>чел.-ч</t>
        </is>
      </c>
      <c r="Q391" t="n">
        <v>1</v>
      </c>
      <c r="W391" t="n">
        <v>0</v>
      </c>
      <c r="X391" t="n">
        <v>-931037793</v>
      </c>
      <c r="Y391">
        <f>AT391</f>
        <v/>
      </c>
      <c r="AA391" t="n">
        <v>0</v>
      </c>
      <c r="AB391" t="n">
        <v>0</v>
      </c>
      <c r="AC391" t="n">
        <v>0</v>
      </c>
      <c r="AD391" t="n">
        <v>8.529999999999999</v>
      </c>
      <c r="AE391" t="n">
        <v>0</v>
      </c>
      <c r="AF391" t="n">
        <v>0</v>
      </c>
      <c r="AG391" t="n">
        <v>0</v>
      </c>
      <c r="AH391" t="n">
        <v>8.529999999999999</v>
      </c>
      <c r="AI391" t="n">
        <v>1</v>
      </c>
      <c r="AJ391" t="n">
        <v>1</v>
      </c>
      <c r="AK391" t="n">
        <v>1</v>
      </c>
      <c r="AL391" t="n">
        <v>1</v>
      </c>
      <c r="AM391" t="n">
        <v>-2</v>
      </c>
      <c r="AN391" t="n">
        <v>0</v>
      </c>
      <c r="AO391" t="n">
        <v>1</v>
      </c>
      <c r="AP391" t="n">
        <v>0</v>
      </c>
      <c r="AQ391" t="n">
        <v>0</v>
      </c>
      <c r="AR391" t="n">
        <v>0</v>
      </c>
      <c r="AS391" t="inlineStr"/>
      <c r="AT391" t="n">
        <v>37.8</v>
      </c>
      <c r="AU391" t="inlineStr"/>
      <c r="AV391" t="n">
        <v>1</v>
      </c>
      <c r="AW391" t="n">
        <v>2</v>
      </c>
      <c r="AX391" t="n">
        <v>78871150</v>
      </c>
      <c r="AY391" t="n">
        <v>1</v>
      </c>
      <c r="AZ391" t="n">
        <v>0</v>
      </c>
      <c r="BA391" t="n">
        <v>357</v>
      </c>
      <c r="BB391" t="n">
        <v>0</v>
      </c>
      <c r="BC391" t="n">
        <v>0</v>
      </c>
      <c r="BD391" t="n">
        <v>0</v>
      </c>
      <c r="BE391" t="n">
        <v>0</v>
      </c>
      <c r="BF391" t="n">
        <v>0</v>
      </c>
      <c r="BG391" t="n">
        <v>0</v>
      </c>
      <c r="BH391" t="n">
        <v>0</v>
      </c>
      <c r="BI391" t="n">
        <v>0</v>
      </c>
      <c r="BJ391" t="n">
        <v>0</v>
      </c>
      <c r="BK391" t="n">
        <v>0</v>
      </c>
      <c r="BL391" t="n">
        <v>0</v>
      </c>
      <c r="BM391" t="n">
        <v>0</v>
      </c>
      <c r="BN391" t="n">
        <v>0</v>
      </c>
      <c r="BO391" t="n">
        <v>0</v>
      </c>
      <c r="BP391" t="n">
        <v>0</v>
      </c>
      <c r="BQ391" t="n">
        <v>0</v>
      </c>
      <c r="BR391" t="n">
        <v>0</v>
      </c>
      <c r="BS391" t="n">
        <v>0</v>
      </c>
      <c r="BT391" t="n">
        <v>0</v>
      </c>
      <c r="BU391" t="n">
        <v>0</v>
      </c>
      <c r="BV391" t="n">
        <v>0</v>
      </c>
      <c r="BW391" t="n">
        <v>0</v>
      </c>
      <c r="CU391">
        <f>ROUND(AT391*Source!I668*AH391*AL391,0)</f>
        <v/>
      </c>
      <c r="CV391">
        <f>ROUND(Y391*Source!I668,7)</f>
        <v/>
      </c>
      <c r="CW391" t="n">
        <v>0</v>
      </c>
      <c r="CX391">
        <f>ROUND(Y391*Source!I668,7)</f>
        <v/>
      </c>
      <c r="CY391">
        <f>AD391</f>
        <v/>
      </c>
      <c r="CZ391">
        <f>AH391</f>
        <v/>
      </c>
      <c r="DA391">
        <f>AL391</f>
        <v/>
      </c>
      <c r="DB391">
        <f>ROUND(ROUND(AT391*CZ391,2),2)</f>
        <v/>
      </c>
      <c r="DC391">
        <f>ROUND(ROUND(AT391*AG391,2),2)</f>
        <v/>
      </c>
      <c r="DD391" t="inlineStr"/>
      <c r="DE391" t="inlineStr"/>
      <c r="DF391">
        <f>ROUND(ROUND(AE391,0)*CX391,0)</f>
        <v/>
      </c>
      <c r="DG391">
        <f>ROUND(ROUND(AF391,0)*CX391,0)</f>
        <v/>
      </c>
      <c r="DH391">
        <f>ROUND(ROUND(AG391,0)*CX391,0)</f>
        <v/>
      </c>
      <c r="DI391">
        <f>ROUND(ROUND(AH391,0)*CX391,0)</f>
        <v/>
      </c>
      <c r="DJ391">
        <f>DI391</f>
        <v/>
      </c>
      <c r="DK391" t="n">
        <v>0</v>
      </c>
      <c r="DL391" t="inlineStr"/>
      <c r="DM391" t="n">
        <v>0</v>
      </c>
      <c r="DN391" t="inlineStr"/>
      <c r="DO391" t="n">
        <v>0</v>
      </c>
    </row>
    <row r="392">
      <c r="A392">
        <f>ROW(Source!A669)</f>
        <v/>
      </c>
      <c r="B392" t="n">
        <v>78869116</v>
      </c>
      <c r="C392" t="n">
        <v>78871151</v>
      </c>
      <c r="D392" t="n">
        <v>18413627</v>
      </c>
      <c r="E392" t="n">
        <v>1</v>
      </c>
      <c r="F392" t="n">
        <v>1</v>
      </c>
      <c r="G392" t="n">
        <v>1</v>
      </c>
      <c r="H392" t="n">
        <v>1</v>
      </c>
      <c r="I392" t="inlineStr">
        <is>
          <t>1-1042-90</t>
        </is>
      </c>
      <c r="J392" t="inlineStr"/>
      <c r="K392" t="inlineStr">
        <is>
          <t>Рабочий строитель среднего разряда 4,2</t>
        </is>
      </c>
      <c r="L392" t="n">
        <v>1369</v>
      </c>
      <c r="N392" t="n">
        <v>1013</v>
      </c>
      <c r="O392" t="inlineStr">
        <is>
          <t>чел.-ч</t>
        </is>
      </c>
      <c r="P392" t="inlineStr">
        <is>
          <t>чел.-ч</t>
        </is>
      </c>
      <c r="Q392" t="n">
        <v>1</v>
      </c>
      <c r="W392" t="n">
        <v>0</v>
      </c>
      <c r="X392" t="n">
        <v>-1366182279</v>
      </c>
      <c r="Y392">
        <f>AT392</f>
        <v/>
      </c>
      <c r="AA392" t="n">
        <v>0</v>
      </c>
      <c r="AB392" t="n">
        <v>0</v>
      </c>
      <c r="AC392" t="n">
        <v>0</v>
      </c>
      <c r="AD392" t="n">
        <v>9.92</v>
      </c>
      <c r="AE392" t="n">
        <v>0</v>
      </c>
      <c r="AF392" t="n">
        <v>0</v>
      </c>
      <c r="AG392" t="n">
        <v>0</v>
      </c>
      <c r="AH392" t="n">
        <v>9.92</v>
      </c>
      <c r="AI392" t="n">
        <v>1</v>
      </c>
      <c r="AJ392" t="n">
        <v>1</v>
      </c>
      <c r="AK392" t="n">
        <v>1</v>
      </c>
      <c r="AL392" t="n">
        <v>1</v>
      </c>
      <c r="AM392" t="n">
        <v>-2</v>
      </c>
      <c r="AN392" t="n">
        <v>0</v>
      </c>
      <c r="AO392" t="n">
        <v>1</v>
      </c>
      <c r="AP392" t="n">
        <v>0</v>
      </c>
      <c r="AQ392" t="n">
        <v>0</v>
      </c>
      <c r="AR392" t="n">
        <v>0</v>
      </c>
      <c r="AS392" t="inlineStr"/>
      <c r="AT392" t="n">
        <v>121.8</v>
      </c>
      <c r="AU392" t="inlineStr"/>
      <c r="AV392" t="n">
        <v>1</v>
      </c>
      <c r="AW392" t="n">
        <v>2</v>
      </c>
      <c r="AX392" t="n">
        <v>78871167</v>
      </c>
      <c r="AY392" t="n">
        <v>1</v>
      </c>
      <c r="AZ392" t="n">
        <v>0</v>
      </c>
      <c r="BA392" t="n">
        <v>358</v>
      </c>
      <c r="BB392" t="n">
        <v>0</v>
      </c>
      <c r="BC392" t="n">
        <v>0</v>
      </c>
      <c r="BD392" t="n">
        <v>0</v>
      </c>
      <c r="BE392" t="n">
        <v>0</v>
      </c>
      <c r="BF392" t="n">
        <v>0</v>
      </c>
      <c r="BG392" t="n">
        <v>0</v>
      </c>
      <c r="BH392" t="n">
        <v>0</v>
      </c>
      <c r="BI392" t="n">
        <v>0</v>
      </c>
      <c r="BJ392" t="n">
        <v>0</v>
      </c>
      <c r="BK392" t="n">
        <v>0</v>
      </c>
      <c r="BL392" t="n">
        <v>0</v>
      </c>
      <c r="BM392" t="n">
        <v>0</v>
      </c>
      <c r="BN392" t="n">
        <v>0</v>
      </c>
      <c r="BO392" t="n">
        <v>0</v>
      </c>
      <c r="BP392" t="n">
        <v>0</v>
      </c>
      <c r="BQ392" t="n">
        <v>0</v>
      </c>
      <c r="BR392" t="n">
        <v>0</v>
      </c>
      <c r="BS392" t="n">
        <v>0</v>
      </c>
      <c r="BT392" t="n">
        <v>0</v>
      </c>
      <c r="BU392" t="n">
        <v>0</v>
      </c>
      <c r="BV392" t="n">
        <v>0</v>
      </c>
      <c r="BW392" t="n">
        <v>0</v>
      </c>
      <c r="CU392">
        <f>ROUND(AT392*Source!I669*AH392*AL392,0)</f>
        <v/>
      </c>
      <c r="CV392">
        <f>ROUND(Y392*Source!I669,7)</f>
        <v/>
      </c>
      <c r="CW392" t="n">
        <v>0</v>
      </c>
      <c r="CX392">
        <f>ROUND(Y392*Source!I669,7)</f>
        <v/>
      </c>
      <c r="CY392">
        <f>AD392</f>
        <v/>
      </c>
      <c r="CZ392">
        <f>AH392</f>
        <v/>
      </c>
      <c r="DA392">
        <f>AL392</f>
        <v/>
      </c>
      <c r="DB392">
        <f>ROUND(ROUND(AT392*CZ392,2),2)</f>
        <v/>
      </c>
      <c r="DC392">
        <f>ROUND(ROUND(AT392*AG392,2),2)</f>
        <v/>
      </c>
      <c r="DD392" t="inlineStr"/>
      <c r="DE392" t="inlineStr"/>
      <c r="DF392">
        <f>ROUND(ROUND(AE392,0)*CX392,0)</f>
        <v/>
      </c>
      <c r="DG392">
        <f>ROUND(ROUND(AF392,0)*CX392,0)</f>
        <v/>
      </c>
      <c r="DH392">
        <f>ROUND(ROUND(AG392,0)*CX392,0)</f>
        <v/>
      </c>
      <c r="DI392">
        <f>ROUND(ROUND(AH392,0)*CX392,0)</f>
        <v/>
      </c>
      <c r="DJ392">
        <f>DI392</f>
        <v/>
      </c>
      <c r="DK392" t="n">
        <v>0</v>
      </c>
      <c r="DL392" t="inlineStr"/>
      <c r="DM392" t="n">
        <v>0</v>
      </c>
      <c r="DN392" t="inlineStr"/>
      <c r="DO392" t="n">
        <v>0</v>
      </c>
    </row>
    <row r="393">
      <c r="A393">
        <f>ROW(Source!A669)</f>
        <v/>
      </c>
      <c r="B393" t="n">
        <v>78869116</v>
      </c>
      <c r="C393" t="n">
        <v>78871151</v>
      </c>
      <c r="D393" t="n">
        <v>121548</v>
      </c>
      <c r="E393" t="n">
        <v>1</v>
      </c>
      <c r="F393" t="n">
        <v>1</v>
      </c>
      <c r="G393" t="n">
        <v>1</v>
      </c>
      <c r="H393" t="n">
        <v>1</v>
      </c>
      <c r="I393" t="inlineStr">
        <is>
          <t>2</t>
        </is>
      </c>
      <c r="J393" t="inlineStr"/>
      <c r="K393" t="inlineStr">
        <is>
          <t>Затраты труда машинистов</t>
        </is>
      </c>
      <c r="L393" t="n">
        <v>608254</v>
      </c>
      <c r="N393" t="n">
        <v>1013</v>
      </c>
      <c r="O393" t="inlineStr">
        <is>
          <t>чел.час</t>
        </is>
      </c>
      <c r="P393" t="inlineStr">
        <is>
          <t>чел.час</t>
        </is>
      </c>
      <c r="Q393" t="n">
        <v>1</v>
      </c>
      <c r="W393" t="n">
        <v>0</v>
      </c>
      <c r="X393" t="n">
        <v>-185737400</v>
      </c>
      <c r="Y393">
        <f>AT393</f>
        <v/>
      </c>
      <c r="AA393" t="n">
        <v>0</v>
      </c>
      <c r="AB393" t="n">
        <v>0</v>
      </c>
      <c r="AC393" t="n">
        <v>0</v>
      </c>
      <c r="AD393" t="n">
        <v>0</v>
      </c>
      <c r="AE393" t="n">
        <v>0</v>
      </c>
      <c r="AF393" t="n">
        <v>0</v>
      </c>
      <c r="AG393" t="n">
        <v>0</v>
      </c>
      <c r="AH393" t="n">
        <v>0</v>
      </c>
      <c r="AI393" t="n">
        <v>1</v>
      </c>
      <c r="AJ393" t="n">
        <v>1</v>
      </c>
      <c r="AK393" t="n">
        <v>1</v>
      </c>
      <c r="AL393" t="n">
        <v>1</v>
      </c>
      <c r="AM393" t="n">
        <v>-2</v>
      </c>
      <c r="AN393" t="n">
        <v>0</v>
      </c>
      <c r="AO393" t="n">
        <v>1</v>
      </c>
      <c r="AP393" t="n">
        <v>0</v>
      </c>
      <c r="AQ393" t="n">
        <v>0</v>
      </c>
      <c r="AR393" t="n">
        <v>0</v>
      </c>
      <c r="AS393" t="inlineStr"/>
      <c r="AT393" t="n">
        <v>4.72</v>
      </c>
      <c r="AU393" t="inlineStr"/>
      <c r="AV393" t="n">
        <v>2</v>
      </c>
      <c r="AW393" t="n">
        <v>2</v>
      </c>
      <c r="AX393" t="n">
        <v>78871168</v>
      </c>
      <c r="AY393" t="n">
        <v>1</v>
      </c>
      <c r="AZ393" t="n">
        <v>0</v>
      </c>
      <c r="BA393" t="n">
        <v>359</v>
      </c>
      <c r="BB393" t="n">
        <v>0</v>
      </c>
      <c r="BC393" t="n">
        <v>0</v>
      </c>
      <c r="BD393" t="n">
        <v>0</v>
      </c>
      <c r="BE393" t="n">
        <v>0</v>
      </c>
      <c r="BF393" t="n">
        <v>0</v>
      </c>
      <c r="BG393" t="n">
        <v>0</v>
      </c>
      <c r="BH393" t="n">
        <v>0</v>
      </c>
      <c r="BI393" t="n">
        <v>0</v>
      </c>
      <c r="BJ393" t="n">
        <v>0</v>
      </c>
      <c r="BK393" t="n">
        <v>0</v>
      </c>
      <c r="BL393" t="n">
        <v>0</v>
      </c>
      <c r="BM393" t="n">
        <v>0</v>
      </c>
      <c r="BN393" t="n">
        <v>0</v>
      </c>
      <c r="BO393" t="n">
        <v>0</v>
      </c>
      <c r="BP393" t="n">
        <v>0</v>
      </c>
      <c r="BQ393" t="n">
        <v>0</v>
      </c>
      <c r="BR393" t="n">
        <v>0</v>
      </c>
      <c r="BS393" t="n">
        <v>0</v>
      </c>
      <c r="BT393" t="n">
        <v>0</v>
      </c>
      <c r="BU393" t="n">
        <v>0</v>
      </c>
      <c r="BV393" t="n">
        <v>0</v>
      </c>
      <c r="BW393" t="n">
        <v>0</v>
      </c>
      <c r="CV393" t="n">
        <v>0</v>
      </c>
      <c r="CW393" t="n">
        <v>0</v>
      </c>
      <c r="CX393">
        <f>ROUND(Y393*Source!I669,7)</f>
        <v/>
      </c>
      <c r="CY393">
        <f>AD393</f>
        <v/>
      </c>
      <c r="CZ393">
        <f>AH393</f>
        <v/>
      </c>
      <c r="DA393">
        <f>AL393</f>
        <v/>
      </c>
      <c r="DB393">
        <f>ROUND(ROUND(AT393*CZ393,2),2)</f>
        <v/>
      </c>
      <c r="DC393">
        <f>ROUND(ROUND(AT393*AG393,2),2)</f>
        <v/>
      </c>
      <c r="DD393" t="inlineStr"/>
      <c r="DE393" t="inlineStr"/>
      <c r="DF393">
        <f>ROUND(ROUND(AE393,0)*CX393,0)</f>
        <v/>
      </c>
      <c r="DG393">
        <f>ROUND(ROUND(AF393,0)*CX393,0)</f>
        <v/>
      </c>
      <c r="DH393">
        <f>ROUND(ROUND(AG393,0)*CX393,0)</f>
        <v/>
      </c>
      <c r="DI393">
        <f>ROUND(ROUND(AH393,0)*CX393,0)</f>
        <v/>
      </c>
      <c r="DJ393">
        <f>DI393</f>
        <v/>
      </c>
      <c r="DK393" t="n">
        <v>0</v>
      </c>
      <c r="DL393" t="inlineStr"/>
      <c r="DM393" t="n">
        <v>0</v>
      </c>
      <c r="DN393" t="inlineStr"/>
      <c r="DO393" t="n">
        <v>0</v>
      </c>
    </row>
    <row r="394">
      <c r="A394">
        <f>ROW(Source!A669)</f>
        <v/>
      </c>
      <c r="B394" t="n">
        <v>78869116</v>
      </c>
      <c r="C394" t="n">
        <v>78871151</v>
      </c>
      <c r="D394" t="n">
        <v>29172268</v>
      </c>
      <c r="E394" t="n">
        <v>1</v>
      </c>
      <c r="F394" t="n">
        <v>1</v>
      </c>
      <c r="G394" t="n">
        <v>1</v>
      </c>
      <c r="H394" t="n">
        <v>2</v>
      </c>
      <c r="I394" t="inlineStr">
        <is>
          <t>020129</t>
        </is>
      </c>
      <c r="J394" t="inlineStr">
        <is>
          <t>ТСЭМ Московской обл., 020129, приказ Минстроя России №675/пр от 28.02.2017 № 264/пр</t>
        </is>
      </c>
      <c r="K394" t="inlineStr">
        <is>
          <t>Краны башенные при работе на других видах строительства 8 т</t>
        </is>
      </c>
      <c r="L394" t="n">
        <v>1368</v>
      </c>
      <c r="N394" t="n">
        <v>1011</v>
      </c>
      <c r="O394" t="inlineStr">
        <is>
          <t>маш.-ч</t>
        </is>
      </c>
      <c r="P394" t="inlineStr">
        <is>
          <t>маш.-ч</t>
        </is>
      </c>
      <c r="Q394" t="n">
        <v>1</v>
      </c>
      <c r="W394" t="n">
        <v>0</v>
      </c>
      <c r="X394" t="n">
        <v>-438066613</v>
      </c>
      <c r="Y394">
        <f>AT394</f>
        <v/>
      </c>
      <c r="AA394" t="n">
        <v>0</v>
      </c>
      <c r="AB394" t="n">
        <v>1211.33</v>
      </c>
      <c r="AC394" t="n">
        <v>705.38</v>
      </c>
      <c r="AD394" t="n">
        <v>0</v>
      </c>
      <c r="AE394" t="n">
        <v>0</v>
      </c>
      <c r="AF394" t="n">
        <v>86.40000000000001</v>
      </c>
      <c r="AG394" t="n">
        <v>13.5</v>
      </c>
      <c r="AH394" t="n">
        <v>0</v>
      </c>
      <c r="AI394" t="n">
        <v>1</v>
      </c>
      <c r="AJ394" t="n">
        <v>14.02</v>
      </c>
      <c r="AK394" t="n">
        <v>52.25</v>
      </c>
      <c r="AL394" t="n">
        <v>1</v>
      </c>
      <c r="AM394" t="n">
        <v>2</v>
      </c>
      <c r="AN394" t="n">
        <v>0</v>
      </c>
      <c r="AO394" t="n">
        <v>1</v>
      </c>
      <c r="AP394" t="n">
        <v>0</v>
      </c>
      <c r="AQ394" t="n">
        <v>0</v>
      </c>
      <c r="AR394" t="n">
        <v>0</v>
      </c>
      <c r="AS394" t="inlineStr"/>
      <c r="AT394" t="n">
        <v>0.05</v>
      </c>
      <c r="AU394" t="inlineStr"/>
      <c r="AV394" t="n">
        <v>0</v>
      </c>
      <c r="AW394" t="n">
        <v>2</v>
      </c>
      <c r="AX394" t="n">
        <v>78871169</v>
      </c>
      <c r="AY394" t="n">
        <v>1</v>
      </c>
      <c r="AZ394" t="n">
        <v>0</v>
      </c>
      <c r="BA394" t="n">
        <v>360</v>
      </c>
      <c r="BB394" t="n">
        <v>0</v>
      </c>
      <c r="BC394" t="n">
        <v>0</v>
      </c>
      <c r="BD394" t="n">
        <v>0</v>
      </c>
      <c r="BE394" t="n">
        <v>0</v>
      </c>
      <c r="BF394" t="n">
        <v>0</v>
      </c>
      <c r="BG394" t="n">
        <v>0</v>
      </c>
      <c r="BH394" t="n">
        <v>0</v>
      </c>
      <c r="BI394" t="n">
        <v>0</v>
      </c>
      <c r="BJ394" t="n">
        <v>0</v>
      </c>
      <c r="BK394" t="n">
        <v>0</v>
      </c>
      <c r="BL394" t="n">
        <v>0</v>
      </c>
      <c r="BM394" t="n">
        <v>0</v>
      </c>
      <c r="BN394" t="n">
        <v>0</v>
      </c>
      <c r="BO394" t="n">
        <v>0</v>
      </c>
      <c r="BP394" t="n">
        <v>0</v>
      </c>
      <c r="BQ394" t="n">
        <v>0</v>
      </c>
      <c r="BR394" t="n">
        <v>0</v>
      </c>
      <c r="BS394" t="n">
        <v>0</v>
      </c>
      <c r="BT394" t="n">
        <v>0</v>
      </c>
      <c r="BU394" t="n">
        <v>0</v>
      </c>
      <c r="BV394" t="n">
        <v>0</v>
      </c>
      <c r="BW394" t="n">
        <v>0</v>
      </c>
      <c r="CV394" t="n">
        <v>0</v>
      </c>
      <c r="CW394">
        <f>ROUND(Y394*Source!I669*DO394,7)</f>
        <v/>
      </c>
      <c r="CX394">
        <f>ROUND(Y394*Source!I669,7)</f>
        <v/>
      </c>
      <c r="CY394">
        <f>AB394</f>
        <v/>
      </c>
      <c r="CZ394">
        <f>AF394</f>
        <v/>
      </c>
      <c r="DA394">
        <f>AJ394</f>
        <v/>
      </c>
      <c r="DB394">
        <f>ROUND(ROUND(AT394*CZ394,2),2)</f>
        <v/>
      </c>
      <c r="DC394">
        <f>ROUND(ROUND(AT394*AG394,2),2)</f>
        <v/>
      </c>
      <c r="DD394" t="inlineStr"/>
      <c r="DE394" t="inlineStr"/>
      <c r="DF394">
        <f>ROUND(ROUND(AE394,0)*CX394,0)</f>
        <v/>
      </c>
      <c r="DG394">
        <f>ROUND(ROUND(AF394*AJ394,0)*CX394,0)</f>
        <v/>
      </c>
      <c r="DH394">
        <f>ROUND(ROUND(AG394*AK394,0)*CX394,0)</f>
        <v/>
      </c>
      <c r="DI394">
        <f>ROUND(ROUND(AH394,0)*CX394,0)</f>
        <v/>
      </c>
      <c r="DJ394">
        <f>DG394</f>
        <v/>
      </c>
      <c r="DK394" t="n">
        <v>0</v>
      </c>
      <c r="DL394" t="inlineStr"/>
      <c r="DM394" t="n">
        <v>0</v>
      </c>
      <c r="DN394" t="inlineStr"/>
      <c r="DO394" t="n">
        <v>0</v>
      </c>
    </row>
    <row r="395">
      <c r="A395">
        <f>ROW(Source!A669)</f>
        <v/>
      </c>
      <c r="B395" t="n">
        <v>78869116</v>
      </c>
      <c r="C395" t="n">
        <v>78871151</v>
      </c>
      <c r="D395" t="n">
        <v>29172379</v>
      </c>
      <c r="E395" t="n">
        <v>1</v>
      </c>
      <c r="F395" t="n">
        <v>1</v>
      </c>
      <c r="G395" t="n">
        <v>1</v>
      </c>
      <c r="H395" t="n">
        <v>2</v>
      </c>
      <c r="I395" t="inlineStr">
        <is>
          <t>021141</t>
        </is>
      </c>
      <c r="J395" t="inlineStr">
        <is>
          <t>ТСЭМ Московской обл., 021141, приказ Минстроя России №675/пр от 28.02.2017 № 264/пр</t>
        </is>
      </c>
      <c r="K395" t="inlineStr">
        <is>
          <t>Краны на автомобильном ходу при работе на других видах строительства 10 т</t>
        </is>
      </c>
      <c r="L395" t="n">
        <v>1368</v>
      </c>
      <c r="N395" t="n">
        <v>1011</v>
      </c>
      <c r="O395" t="inlineStr">
        <is>
          <t>маш.-ч</t>
        </is>
      </c>
      <c r="P395" t="inlineStr">
        <is>
          <t>маш.-ч</t>
        </is>
      </c>
      <c r="Q395" t="n">
        <v>1</v>
      </c>
      <c r="W395" t="n">
        <v>0</v>
      </c>
      <c r="X395" t="n">
        <v>1106923569</v>
      </c>
      <c r="Y395">
        <f>AT395</f>
        <v/>
      </c>
      <c r="AA395" t="n">
        <v>0</v>
      </c>
      <c r="AB395" t="n">
        <v>1490.72</v>
      </c>
      <c r="AC395" t="n">
        <v>705.38</v>
      </c>
      <c r="AD395" t="n">
        <v>0</v>
      </c>
      <c r="AE395" t="n">
        <v>0</v>
      </c>
      <c r="AF395" t="n">
        <v>112</v>
      </c>
      <c r="AG395" t="n">
        <v>13.5</v>
      </c>
      <c r="AH395" t="n">
        <v>0</v>
      </c>
      <c r="AI395" t="n">
        <v>1</v>
      </c>
      <c r="AJ395" t="n">
        <v>13.31</v>
      </c>
      <c r="AK395" t="n">
        <v>52.25</v>
      </c>
      <c r="AL395" t="n">
        <v>1</v>
      </c>
      <c r="AM395" t="n">
        <v>2</v>
      </c>
      <c r="AN395" t="n">
        <v>0</v>
      </c>
      <c r="AO395" t="n">
        <v>1</v>
      </c>
      <c r="AP395" t="n">
        <v>0</v>
      </c>
      <c r="AQ395" t="n">
        <v>0</v>
      </c>
      <c r="AR395" t="n">
        <v>0</v>
      </c>
      <c r="AS395" t="inlineStr"/>
      <c r="AT395" t="n">
        <v>0.03</v>
      </c>
      <c r="AU395" t="inlineStr"/>
      <c r="AV395" t="n">
        <v>0</v>
      </c>
      <c r="AW395" t="n">
        <v>2</v>
      </c>
      <c r="AX395" t="n">
        <v>78871170</v>
      </c>
      <c r="AY395" t="n">
        <v>1</v>
      </c>
      <c r="AZ395" t="n">
        <v>0</v>
      </c>
      <c r="BA395" t="n">
        <v>361</v>
      </c>
      <c r="BB395" t="n">
        <v>0</v>
      </c>
      <c r="BC395" t="n">
        <v>0</v>
      </c>
      <c r="BD395" t="n">
        <v>0</v>
      </c>
      <c r="BE395" t="n">
        <v>0</v>
      </c>
      <c r="BF395" t="n">
        <v>0</v>
      </c>
      <c r="BG395" t="n">
        <v>0</v>
      </c>
      <c r="BH395" t="n">
        <v>0</v>
      </c>
      <c r="BI395" t="n">
        <v>0</v>
      </c>
      <c r="BJ395" t="n">
        <v>0</v>
      </c>
      <c r="BK395" t="n">
        <v>0</v>
      </c>
      <c r="BL395" t="n">
        <v>0</v>
      </c>
      <c r="BM395" t="n">
        <v>0</v>
      </c>
      <c r="BN395" t="n">
        <v>0</v>
      </c>
      <c r="BO395" t="n">
        <v>0</v>
      </c>
      <c r="BP395" t="n">
        <v>0</v>
      </c>
      <c r="BQ395" t="n">
        <v>0</v>
      </c>
      <c r="BR395" t="n">
        <v>0</v>
      </c>
      <c r="BS395" t="n">
        <v>0</v>
      </c>
      <c r="BT395" t="n">
        <v>0</v>
      </c>
      <c r="BU395" t="n">
        <v>0</v>
      </c>
      <c r="BV395" t="n">
        <v>0</v>
      </c>
      <c r="BW395" t="n">
        <v>0</v>
      </c>
      <c r="CV395" t="n">
        <v>0</v>
      </c>
      <c r="CW395">
        <f>ROUND(Y395*Source!I669*DO395,7)</f>
        <v/>
      </c>
      <c r="CX395">
        <f>ROUND(Y395*Source!I669,7)</f>
        <v/>
      </c>
      <c r="CY395">
        <f>AB395</f>
        <v/>
      </c>
      <c r="CZ395">
        <f>AF395</f>
        <v/>
      </c>
      <c r="DA395">
        <f>AJ395</f>
        <v/>
      </c>
      <c r="DB395">
        <f>ROUND(ROUND(AT395*CZ395,2),2)</f>
        <v/>
      </c>
      <c r="DC395">
        <f>ROUND(ROUND(AT395*AG395,2),2)</f>
        <v/>
      </c>
      <c r="DD395" t="inlineStr"/>
      <c r="DE395" t="inlineStr"/>
      <c r="DF395">
        <f>ROUND(ROUND(AE395,0)*CX395,0)</f>
        <v/>
      </c>
      <c r="DG395">
        <f>ROUND(ROUND(AF395*AJ395,0)*CX395,0)</f>
        <v/>
      </c>
      <c r="DH395">
        <f>ROUND(ROUND(AG395*AK395,0)*CX395,0)</f>
        <v/>
      </c>
      <c r="DI395">
        <f>ROUND(ROUND(AH395,0)*CX395,0)</f>
        <v/>
      </c>
      <c r="DJ395">
        <f>DG395</f>
        <v/>
      </c>
      <c r="DK395" t="n">
        <v>0</v>
      </c>
      <c r="DL395" t="inlineStr"/>
      <c r="DM395" t="n">
        <v>0</v>
      </c>
      <c r="DN395" t="inlineStr"/>
      <c r="DO395" t="n">
        <v>0</v>
      </c>
    </row>
    <row r="396">
      <c r="A396">
        <f>ROW(Source!A669)</f>
        <v/>
      </c>
      <c r="B396" t="n">
        <v>78869116</v>
      </c>
      <c r="C396" t="n">
        <v>78871151</v>
      </c>
      <c r="D396" t="n">
        <v>29172951</v>
      </c>
      <c r="E396" t="n">
        <v>1</v>
      </c>
      <c r="F396" t="n">
        <v>1</v>
      </c>
      <c r="G396" t="n">
        <v>1</v>
      </c>
      <c r="H396" t="n">
        <v>2</v>
      </c>
      <c r="I396" t="inlineStr">
        <is>
          <t>081600</t>
        </is>
      </c>
      <c r="J396" t="inlineStr">
        <is>
          <t>ТСЭМ Московской обл., 081600, приказ Минстроя России №675/пр от 28.02.2017 № 264/пр</t>
        </is>
      </c>
      <c r="K396" t="inlineStr">
        <is>
          <t>Агрегаты для сварки полиэтиленовых труб</t>
        </is>
      </c>
      <c r="L396" t="n">
        <v>1368</v>
      </c>
      <c r="N396" t="n">
        <v>1011</v>
      </c>
      <c r="O396" t="inlineStr">
        <is>
          <t>маш.-ч</t>
        </is>
      </c>
      <c r="P396" t="inlineStr">
        <is>
          <t>маш.-ч</t>
        </is>
      </c>
      <c r="Q396" t="n">
        <v>1</v>
      </c>
      <c r="W396" t="n">
        <v>0</v>
      </c>
      <c r="X396" t="n">
        <v>1994325455</v>
      </c>
      <c r="Y396">
        <f>AT396</f>
        <v/>
      </c>
      <c r="AA396" t="n">
        <v>0</v>
      </c>
      <c r="AB396" t="n">
        <v>1193.19</v>
      </c>
      <c r="AC396" t="n">
        <v>705.38</v>
      </c>
      <c r="AD396" t="n">
        <v>0</v>
      </c>
      <c r="AE396" t="n">
        <v>0</v>
      </c>
      <c r="AF396" t="n">
        <v>100.1</v>
      </c>
      <c r="AG396" t="n">
        <v>13.5</v>
      </c>
      <c r="AH396" t="n">
        <v>0</v>
      </c>
      <c r="AI396" t="n">
        <v>1</v>
      </c>
      <c r="AJ396" t="n">
        <v>11.92</v>
      </c>
      <c r="AK396" t="n">
        <v>52.25</v>
      </c>
      <c r="AL396" t="n">
        <v>1</v>
      </c>
      <c r="AM396" t="n">
        <v>2</v>
      </c>
      <c r="AN396" t="n">
        <v>0</v>
      </c>
      <c r="AO396" t="n">
        <v>1</v>
      </c>
      <c r="AP396" t="n">
        <v>0</v>
      </c>
      <c r="AQ396" t="n">
        <v>0</v>
      </c>
      <c r="AR396" t="n">
        <v>0</v>
      </c>
      <c r="AS396" t="inlineStr"/>
      <c r="AT396" t="n">
        <v>4.64</v>
      </c>
      <c r="AU396" t="inlineStr"/>
      <c r="AV396" t="n">
        <v>0</v>
      </c>
      <c r="AW396" t="n">
        <v>2</v>
      </c>
      <c r="AX396" t="n">
        <v>78871171</v>
      </c>
      <c r="AY396" t="n">
        <v>1</v>
      </c>
      <c r="AZ396" t="n">
        <v>0</v>
      </c>
      <c r="BA396" t="n">
        <v>362</v>
      </c>
      <c r="BB396" t="n">
        <v>0</v>
      </c>
      <c r="BC396" t="n">
        <v>0</v>
      </c>
      <c r="BD396" t="n">
        <v>0</v>
      </c>
      <c r="BE396" t="n">
        <v>0</v>
      </c>
      <c r="BF396" t="n">
        <v>0</v>
      </c>
      <c r="BG396" t="n">
        <v>0</v>
      </c>
      <c r="BH396" t="n">
        <v>0</v>
      </c>
      <c r="BI396" t="n">
        <v>0</v>
      </c>
      <c r="BJ396" t="n">
        <v>0</v>
      </c>
      <c r="BK396" t="n">
        <v>0</v>
      </c>
      <c r="BL396" t="n">
        <v>0</v>
      </c>
      <c r="BM396" t="n">
        <v>0</v>
      </c>
      <c r="BN396" t="n">
        <v>0</v>
      </c>
      <c r="BO396" t="n">
        <v>0</v>
      </c>
      <c r="BP396" t="n">
        <v>0</v>
      </c>
      <c r="BQ396" t="n">
        <v>0</v>
      </c>
      <c r="BR396" t="n">
        <v>0</v>
      </c>
      <c r="BS396" t="n">
        <v>0</v>
      </c>
      <c r="BT396" t="n">
        <v>0</v>
      </c>
      <c r="BU396" t="n">
        <v>0</v>
      </c>
      <c r="BV396" t="n">
        <v>0</v>
      </c>
      <c r="BW396" t="n">
        <v>0</v>
      </c>
      <c r="CV396" t="n">
        <v>0</v>
      </c>
      <c r="CW396">
        <f>ROUND(Y396*Source!I669*DO396,7)</f>
        <v/>
      </c>
      <c r="CX396">
        <f>ROUND(Y396*Source!I669,7)</f>
        <v/>
      </c>
      <c r="CY396">
        <f>AB396</f>
        <v/>
      </c>
      <c r="CZ396">
        <f>AF396</f>
        <v/>
      </c>
      <c r="DA396">
        <f>AJ396</f>
        <v/>
      </c>
      <c r="DB396">
        <f>ROUND(ROUND(AT396*CZ396,2),2)</f>
        <v/>
      </c>
      <c r="DC396">
        <f>ROUND(ROUND(AT396*AG396,2),2)</f>
        <v/>
      </c>
      <c r="DD396" t="inlineStr"/>
      <c r="DE396" t="inlineStr"/>
      <c r="DF396">
        <f>ROUND(ROUND(AE396,0)*CX396,0)</f>
        <v/>
      </c>
      <c r="DG396">
        <f>ROUND(ROUND(AF396*AJ396,0)*CX396,0)</f>
        <v/>
      </c>
      <c r="DH396">
        <f>ROUND(ROUND(AG396*AK396,0)*CX396,0)</f>
        <v/>
      </c>
      <c r="DI396">
        <f>ROUND(ROUND(AH396,0)*CX396,0)</f>
        <v/>
      </c>
      <c r="DJ396">
        <f>DG396</f>
        <v/>
      </c>
      <c r="DK396" t="n">
        <v>0</v>
      </c>
      <c r="DL396" t="inlineStr"/>
      <c r="DM396" t="n">
        <v>0</v>
      </c>
      <c r="DN396" t="inlineStr"/>
      <c r="DO396" t="n">
        <v>0</v>
      </c>
    </row>
    <row r="397">
      <c r="A397">
        <f>ROW(Source!A669)</f>
        <v/>
      </c>
      <c r="B397" t="n">
        <v>78869116</v>
      </c>
      <c r="C397" t="n">
        <v>78871151</v>
      </c>
      <c r="D397" t="n">
        <v>29174913</v>
      </c>
      <c r="E397" t="n">
        <v>1</v>
      </c>
      <c r="F397" t="n">
        <v>1</v>
      </c>
      <c r="G397" t="n">
        <v>1</v>
      </c>
      <c r="H397" t="n">
        <v>2</v>
      </c>
      <c r="I397" t="inlineStr">
        <is>
          <t>400001</t>
        </is>
      </c>
      <c r="J397" t="inlineStr">
        <is>
          <t>ТСЭМ Московской обл., 400001, приказ Минстроя России №675/пр от 28.02.2017 № 264/пр</t>
        </is>
      </c>
      <c r="K397" t="inlineStr">
        <is>
          <t>Автомобили бортовые, грузоподъемность до 5 т</t>
        </is>
      </c>
      <c r="L397" t="n">
        <v>1368</v>
      </c>
      <c r="N397" t="n">
        <v>1011</v>
      </c>
      <c r="O397" t="inlineStr">
        <is>
          <t>маш.-ч</t>
        </is>
      </c>
      <c r="P397" t="inlineStr">
        <is>
          <t>маш.-ч</t>
        </is>
      </c>
      <c r="Q397" t="n">
        <v>1</v>
      </c>
      <c r="W397" t="n">
        <v>0</v>
      </c>
      <c r="X397" t="n">
        <v>1230759911</v>
      </c>
      <c r="Y397">
        <f>AT397</f>
        <v/>
      </c>
      <c r="AA397" t="n">
        <v>0</v>
      </c>
      <c r="AB397" t="n">
        <v>2177.51</v>
      </c>
      <c r="AC397" t="n">
        <v>606.1</v>
      </c>
      <c r="AD397" t="n">
        <v>0</v>
      </c>
      <c r="AE397" t="n">
        <v>0</v>
      </c>
      <c r="AF397" t="n">
        <v>87.17</v>
      </c>
      <c r="AG397" t="n">
        <v>11.6</v>
      </c>
      <c r="AH397" t="n">
        <v>0</v>
      </c>
      <c r="AI397" t="n">
        <v>1</v>
      </c>
      <c r="AJ397" t="n">
        <v>24.98</v>
      </c>
      <c r="AK397" t="n">
        <v>52.25</v>
      </c>
      <c r="AL397" t="n">
        <v>1</v>
      </c>
      <c r="AM397" t="n">
        <v>2</v>
      </c>
      <c r="AN397" t="n">
        <v>0</v>
      </c>
      <c r="AO397" t="n">
        <v>1</v>
      </c>
      <c r="AP397" t="n">
        <v>0</v>
      </c>
      <c r="AQ397" t="n">
        <v>0</v>
      </c>
      <c r="AR397" t="n">
        <v>0</v>
      </c>
      <c r="AS397" t="inlineStr"/>
      <c r="AT397" t="n">
        <v>0.22</v>
      </c>
      <c r="AU397" t="inlineStr"/>
      <c r="AV397" t="n">
        <v>0</v>
      </c>
      <c r="AW397" t="n">
        <v>2</v>
      </c>
      <c r="AX397" t="n">
        <v>78871172</v>
      </c>
      <c r="AY397" t="n">
        <v>1</v>
      </c>
      <c r="AZ397" t="n">
        <v>0</v>
      </c>
      <c r="BA397" t="n">
        <v>363</v>
      </c>
      <c r="BB397" t="n">
        <v>0</v>
      </c>
      <c r="BC397" t="n">
        <v>0</v>
      </c>
      <c r="BD397" t="n">
        <v>0</v>
      </c>
      <c r="BE397" t="n">
        <v>0</v>
      </c>
      <c r="BF397" t="n">
        <v>0</v>
      </c>
      <c r="BG397" t="n">
        <v>0</v>
      </c>
      <c r="BH397" t="n">
        <v>0</v>
      </c>
      <c r="BI397" t="n">
        <v>0</v>
      </c>
      <c r="BJ397" t="n">
        <v>0</v>
      </c>
      <c r="BK397" t="n">
        <v>0</v>
      </c>
      <c r="BL397" t="n">
        <v>0</v>
      </c>
      <c r="BM397" t="n">
        <v>0</v>
      </c>
      <c r="BN397" t="n">
        <v>0</v>
      </c>
      <c r="BO397" t="n">
        <v>0</v>
      </c>
      <c r="BP397" t="n">
        <v>0</v>
      </c>
      <c r="BQ397" t="n">
        <v>0</v>
      </c>
      <c r="BR397" t="n">
        <v>0</v>
      </c>
      <c r="BS397" t="n">
        <v>0</v>
      </c>
      <c r="BT397" t="n">
        <v>0</v>
      </c>
      <c r="BU397" t="n">
        <v>0</v>
      </c>
      <c r="BV397" t="n">
        <v>0</v>
      </c>
      <c r="BW397" t="n">
        <v>0</v>
      </c>
      <c r="CV397" t="n">
        <v>0</v>
      </c>
      <c r="CW397">
        <f>ROUND(Y397*Source!I669*DO397,7)</f>
        <v/>
      </c>
      <c r="CX397">
        <f>ROUND(Y397*Source!I669,7)</f>
        <v/>
      </c>
      <c r="CY397">
        <f>AB397</f>
        <v/>
      </c>
      <c r="CZ397">
        <f>AF397</f>
        <v/>
      </c>
      <c r="DA397">
        <f>AJ397</f>
        <v/>
      </c>
      <c r="DB397">
        <f>ROUND(ROUND(AT397*CZ397,2),2)</f>
        <v/>
      </c>
      <c r="DC397">
        <f>ROUND(ROUND(AT397*AG397,2),2)</f>
        <v/>
      </c>
      <c r="DD397" t="inlineStr"/>
      <c r="DE397" t="inlineStr"/>
      <c r="DF397">
        <f>ROUND(ROUND(AE397,0)*CX397,0)</f>
        <v/>
      </c>
      <c r="DG397">
        <f>ROUND(ROUND(AF397*AJ397,0)*CX397,0)</f>
        <v/>
      </c>
      <c r="DH397">
        <f>ROUND(ROUND(AG397*AK397,0)*CX397,0)</f>
        <v/>
      </c>
      <c r="DI397">
        <f>ROUND(ROUND(AH397,0)*CX397,0)</f>
        <v/>
      </c>
      <c r="DJ397">
        <f>DG397</f>
        <v/>
      </c>
      <c r="DK397" t="n">
        <v>0</v>
      </c>
      <c r="DL397" t="inlineStr"/>
      <c r="DM397" t="n">
        <v>0</v>
      </c>
      <c r="DN397" t="inlineStr"/>
      <c r="DO397" t="n">
        <v>0</v>
      </c>
    </row>
    <row r="398">
      <c r="A398">
        <f>ROW(Source!A669)</f>
        <v/>
      </c>
      <c r="B398" t="n">
        <v>78869116</v>
      </c>
      <c r="C398" t="n">
        <v>78871151</v>
      </c>
      <c r="D398" t="n">
        <v>29114425</v>
      </c>
      <c r="E398" t="n">
        <v>1</v>
      </c>
      <c r="F398" t="n">
        <v>1</v>
      </c>
      <c r="G398" t="n">
        <v>1</v>
      </c>
      <c r="H398" t="n">
        <v>3</v>
      </c>
      <c r="I398" t="inlineStr">
        <is>
          <t>101-0137</t>
        </is>
      </c>
      <c r="J398" t="inlineStr">
        <is>
          <t>ТССЦ Московской обл., 101-0137, приказ Минстроя России №675/пр от 28.02.2017 № 254/пр</t>
        </is>
      </c>
      <c r="K398" t="inlineStr">
        <is>
          <t>Дюбели с калиброванной головкой (в обоймах) 3х58,5 мм</t>
        </is>
      </c>
      <c r="L398" t="n">
        <v>1348</v>
      </c>
      <c r="N398" t="n">
        <v>1009</v>
      </c>
      <c r="O398" t="inlineStr">
        <is>
          <t>т</t>
        </is>
      </c>
      <c r="P398" t="inlineStr">
        <is>
          <t>т</t>
        </is>
      </c>
      <c r="Q398" t="n">
        <v>1000</v>
      </c>
      <c r="W398" t="n">
        <v>0</v>
      </c>
      <c r="X398" t="n">
        <v>-1847793032</v>
      </c>
      <c r="Y398">
        <f>AT398</f>
        <v/>
      </c>
      <c r="AA398" t="n">
        <v>84141.34</v>
      </c>
      <c r="AB398" t="n">
        <v>0</v>
      </c>
      <c r="AC398" t="n">
        <v>0</v>
      </c>
      <c r="AD398" t="n">
        <v>0</v>
      </c>
      <c r="AE398" t="n">
        <v>22558</v>
      </c>
      <c r="AF398" t="n">
        <v>0</v>
      </c>
      <c r="AG398" t="n">
        <v>0</v>
      </c>
      <c r="AH398" t="n">
        <v>0</v>
      </c>
      <c r="AI398" t="n">
        <v>3.73</v>
      </c>
      <c r="AJ398" t="n">
        <v>1</v>
      </c>
      <c r="AK398" t="n">
        <v>1</v>
      </c>
      <c r="AL398" t="n">
        <v>1</v>
      </c>
      <c r="AM398" t="n">
        <v>2</v>
      </c>
      <c r="AN398" t="n">
        <v>0</v>
      </c>
      <c r="AO398" t="n">
        <v>1</v>
      </c>
      <c r="AP398" t="n">
        <v>0</v>
      </c>
      <c r="AQ398" t="n">
        <v>0</v>
      </c>
      <c r="AR398" t="n">
        <v>0</v>
      </c>
      <c r="AS398" t="inlineStr"/>
      <c r="AT398" t="n">
        <v>0.00051</v>
      </c>
      <c r="AU398" t="inlineStr"/>
      <c r="AV398" t="n">
        <v>0</v>
      </c>
      <c r="AW398" t="n">
        <v>2</v>
      </c>
      <c r="AX398" t="n">
        <v>78871173</v>
      </c>
      <c r="AY398" t="n">
        <v>1</v>
      </c>
      <c r="AZ398" t="n">
        <v>0</v>
      </c>
      <c r="BA398" t="n">
        <v>364</v>
      </c>
      <c r="BB398" t="n">
        <v>0</v>
      </c>
      <c r="BC398" t="n">
        <v>0</v>
      </c>
      <c r="BD398" t="n">
        <v>0</v>
      </c>
      <c r="BE398" t="n">
        <v>0</v>
      </c>
      <c r="BF398" t="n">
        <v>0</v>
      </c>
      <c r="BG398" t="n">
        <v>0</v>
      </c>
      <c r="BH398" t="n">
        <v>0</v>
      </c>
      <c r="BI398" t="n">
        <v>0</v>
      </c>
      <c r="BJ398" t="n">
        <v>0</v>
      </c>
      <c r="BK398" t="n">
        <v>0</v>
      </c>
      <c r="BL398" t="n">
        <v>0</v>
      </c>
      <c r="BM398" t="n">
        <v>0</v>
      </c>
      <c r="BN398" t="n">
        <v>0</v>
      </c>
      <c r="BO398" t="n">
        <v>0</v>
      </c>
      <c r="BP398" t="n">
        <v>0</v>
      </c>
      <c r="BQ398" t="n">
        <v>0</v>
      </c>
      <c r="BR398" t="n">
        <v>0</v>
      </c>
      <c r="BS398" t="n">
        <v>0</v>
      </c>
      <c r="BT398" t="n">
        <v>0</v>
      </c>
      <c r="BU398" t="n">
        <v>0</v>
      </c>
      <c r="BV398" t="n">
        <v>0</v>
      </c>
      <c r="BW398" t="n">
        <v>0</v>
      </c>
      <c r="CV398" t="n">
        <v>0</v>
      </c>
      <c r="CW398" t="n">
        <v>0</v>
      </c>
      <c r="CX398">
        <f>ROUND(Y398*Source!I669,7)</f>
        <v/>
      </c>
      <c r="CY398">
        <f>AA398</f>
        <v/>
      </c>
      <c r="CZ398">
        <f>AE398</f>
        <v/>
      </c>
      <c r="DA398">
        <f>AI398</f>
        <v/>
      </c>
      <c r="DB398">
        <f>ROUND(ROUND(AT398*CZ398,2),2)</f>
        <v/>
      </c>
      <c r="DC398">
        <f>ROUND(ROUND(AT398*AG398,2),2)</f>
        <v/>
      </c>
      <c r="DD398" t="inlineStr"/>
      <c r="DE398" t="inlineStr"/>
      <c r="DF398">
        <f>ROUND(ROUND(AE398*AI398,0)*CX398,0)</f>
        <v/>
      </c>
      <c r="DG398">
        <f>ROUND(ROUND(AF398,0)*CX398,0)</f>
        <v/>
      </c>
      <c r="DH398">
        <f>ROUND(ROUND(AG398,0)*CX398,0)</f>
        <v/>
      </c>
      <c r="DI398">
        <f>ROUND(ROUND(AH398,0)*CX398,0)</f>
        <v/>
      </c>
      <c r="DJ398">
        <f>DF398</f>
        <v/>
      </c>
      <c r="DK398" t="n">
        <v>0</v>
      </c>
      <c r="DL398" t="inlineStr"/>
      <c r="DM398" t="n">
        <v>0</v>
      </c>
      <c r="DN398" t="inlineStr"/>
      <c r="DO398" t="n">
        <v>0</v>
      </c>
    </row>
    <row r="399">
      <c r="A399">
        <f>ROW(Source!A669)</f>
        <v/>
      </c>
      <c r="B399" t="n">
        <v>78869116</v>
      </c>
      <c r="C399" t="n">
        <v>78871151</v>
      </c>
      <c r="D399" t="n">
        <v>29109382</v>
      </c>
      <c r="E399" t="n">
        <v>1</v>
      </c>
      <c r="F399" t="n">
        <v>1</v>
      </c>
      <c r="G399" t="n">
        <v>1</v>
      </c>
      <c r="H399" t="n">
        <v>3</v>
      </c>
      <c r="I399" t="inlineStr">
        <is>
          <t>101-0329</t>
        </is>
      </c>
      <c r="J399" t="inlineStr">
        <is>
          <t>ТССЦ Московской обл., 101-0329, приказ Минстроя России №675/пр от 28.02.2017 № 254/пр</t>
        </is>
      </c>
      <c r="K399" t="inlineStr">
        <is>
          <t>Клей 88-СА</t>
        </is>
      </c>
      <c r="L399" t="n">
        <v>1346</v>
      </c>
      <c r="N399" t="n">
        <v>1009</v>
      </c>
      <c r="O399" t="inlineStr">
        <is>
          <t>кг</t>
        </is>
      </c>
      <c r="P399" t="inlineStr">
        <is>
          <t>кг</t>
        </is>
      </c>
      <c r="Q399" t="n">
        <v>1</v>
      </c>
      <c r="W399" t="n">
        <v>0</v>
      </c>
      <c r="X399" t="n">
        <v>342338703</v>
      </c>
      <c r="Y399">
        <f>AT399</f>
        <v/>
      </c>
      <c r="AA399" t="n">
        <v>477.06</v>
      </c>
      <c r="AB399" t="n">
        <v>0</v>
      </c>
      <c r="AC399" t="n">
        <v>0</v>
      </c>
      <c r="AD399" t="n">
        <v>0</v>
      </c>
      <c r="AE399" t="n">
        <v>28.93</v>
      </c>
      <c r="AF399" t="n">
        <v>0</v>
      </c>
      <c r="AG399" t="n">
        <v>0</v>
      </c>
      <c r="AH399" t="n">
        <v>0</v>
      </c>
      <c r="AI399" t="n">
        <v>16.49</v>
      </c>
      <c r="AJ399" t="n">
        <v>1</v>
      </c>
      <c r="AK399" t="n">
        <v>1</v>
      </c>
      <c r="AL399" t="n">
        <v>1</v>
      </c>
      <c r="AM399" t="n">
        <v>2</v>
      </c>
      <c r="AN399" t="n">
        <v>0</v>
      </c>
      <c r="AO399" t="n">
        <v>1</v>
      </c>
      <c r="AP399" t="n">
        <v>0</v>
      </c>
      <c r="AQ399" t="n">
        <v>0</v>
      </c>
      <c r="AR399" t="n">
        <v>0</v>
      </c>
      <c r="AS399" t="inlineStr"/>
      <c r="AT399" t="n">
        <v>0.17</v>
      </c>
      <c r="AU399" t="inlineStr"/>
      <c r="AV399" t="n">
        <v>0</v>
      </c>
      <c r="AW399" t="n">
        <v>2</v>
      </c>
      <c r="AX399" t="n">
        <v>78871174</v>
      </c>
      <c r="AY399" t="n">
        <v>1</v>
      </c>
      <c r="AZ399" t="n">
        <v>0</v>
      </c>
      <c r="BA399" t="n">
        <v>365</v>
      </c>
      <c r="BB399" t="n">
        <v>0</v>
      </c>
      <c r="BC399" t="n">
        <v>0</v>
      </c>
      <c r="BD399" t="n">
        <v>0</v>
      </c>
      <c r="BE399" t="n">
        <v>0</v>
      </c>
      <c r="BF399" t="n">
        <v>0</v>
      </c>
      <c r="BG399" t="n">
        <v>0</v>
      </c>
      <c r="BH399" t="n">
        <v>0</v>
      </c>
      <c r="BI399" t="n">
        <v>0</v>
      </c>
      <c r="BJ399" t="n">
        <v>0</v>
      </c>
      <c r="BK399" t="n">
        <v>0</v>
      </c>
      <c r="BL399" t="n">
        <v>0</v>
      </c>
      <c r="BM399" t="n">
        <v>0</v>
      </c>
      <c r="BN399" t="n">
        <v>0</v>
      </c>
      <c r="BO399" t="n">
        <v>0</v>
      </c>
      <c r="BP399" t="n">
        <v>0</v>
      </c>
      <c r="BQ399" t="n">
        <v>0</v>
      </c>
      <c r="BR399" t="n">
        <v>0</v>
      </c>
      <c r="BS399" t="n">
        <v>0</v>
      </c>
      <c r="BT399" t="n">
        <v>0</v>
      </c>
      <c r="BU399" t="n">
        <v>0</v>
      </c>
      <c r="BV399" t="n">
        <v>0</v>
      </c>
      <c r="BW399" t="n">
        <v>0</v>
      </c>
      <c r="CV399" t="n">
        <v>0</v>
      </c>
      <c r="CW399" t="n">
        <v>0</v>
      </c>
      <c r="CX399">
        <f>ROUND(Y399*Source!I669,7)</f>
        <v/>
      </c>
      <c r="CY399">
        <f>AA399</f>
        <v/>
      </c>
      <c r="CZ399">
        <f>AE399</f>
        <v/>
      </c>
      <c r="DA399">
        <f>AI399</f>
        <v/>
      </c>
      <c r="DB399">
        <f>ROUND(ROUND(AT399*CZ399,2),2)</f>
        <v/>
      </c>
      <c r="DC399">
        <f>ROUND(ROUND(AT399*AG399,2),2)</f>
        <v/>
      </c>
      <c r="DD399" t="inlineStr"/>
      <c r="DE399" t="inlineStr"/>
      <c r="DF399">
        <f>ROUND(ROUND(AE399*AI399,0)*CX399,0)</f>
        <v/>
      </c>
      <c r="DG399">
        <f>ROUND(ROUND(AF399,0)*CX399,0)</f>
        <v/>
      </c>
      <c r="DH399">
        <f>ROUND(ROUND(AG399,0)*CX399,0)</f>
        <v/>
      </c>
      <c r="DI399">
        <f>ROUND(ROUND(AH399,0)*CX399,0)</f>
        <v/>
      </c>
      <c r="DJ399">
        <f>DF399</f>
        <v/>
      </c>
      <c r="DK399" t="n">
        <v>0</v>
      </c>
      <c r="DL399" t="inlineStr"/>
      <c r="DM399" t="n">
        <v>0</v>
      </c>
      <c r="DN399" t="inlineStr"/>
      <c r="DO399" t="n">
        <v>0</v>
      </c>
    </row>
    <row r="400">
      <c r="A400">
        <f>ROW(Source!A669)</f>
        <v/>
      </c>
      <c r="B400" t="n">
        <v>78869116</v>
      </c>
      <c r="C400" t="n">
        <v>78871151</v>
      </c>
      <c r="D400" t="n">
        <v>29107972</v>
      </c>
      <c r="E400" t="n">
        <v>1</v>
      </c>
      <c r="F400" t="n">
        <v>1</v>
      </c>
      <c r="G400" t="n">
        <v>1</v>
      </c>
      <c r="H400" t="n">
        <v>3</v>
      </c>
      <c r="I400" t="inlineStr">
        <is>
          <t>101-1680</t>
        </is>
      </c>
      <c r="J400" t="inlineStr">
        <is>
          <t>ТССЦ Московской обл., 101-1680, приказ Минстроя России №675/пр от 28.02.2017 № 254/пр</t>
        </is>
      </c>
      <c r="K400" t="inlineStr">
        <is>
          <t>Патроны для строительно-монтажного пистолета</t>
        </is>
      </c>
      <c r="L400" t="n">
        <v>1356</v>
      </c>
      <c r="N400" t="n">
        <v>1010</v>
      </c>
      <c r="O400" t="inlineStr">
        <is>
          <t>1000 шт.</t>
        </is>
      </c>
      <c r="P400" t="inlineStr">
        <is>
          <t>1000 шт.</t>
        </is>
      </c>
      <c r="Q400" t="n">
        <v>1000</v>
      </c>
      <c r="W400" t="n">
        <v>0</v>
      </c>
      <c r="X400" t="n">
        <v>110535374</v>
      </c>
      <c r="Y400">
        <f>AT400</f>
        <v/>
      </c>
      <c r="AA400" t="n">
        <v>4642</v>
      </c>
      <c r="AB400" t="n">
        <v>0</v>
      </c>
      <c r="AC400" t="n">
        <v>0</v>
      </c>
      <c r="AD400" t="n">
        <v>0</v>
      </c>
      <c r="AE400" t="n">
        <v>253.8</v>
      </c>
      <c r="AF400" t="n">
        <v>0</v>
      </c>
      <c r="AG400" t="n">
        <v>0</v>
      </c>
      <c r="AH400" t="n">
        <v>0</v>
      </c>
      <c r="AI400" t="n">
        <v>18.29</v>
      </c>
      <c r="AJ400" t="n">
        <v>1</v>
      </c>
      <c r="AK400" t="n">
        <v>1</v>
      </c>
      <c r="AL400" t="n">
        <v>1</v>
      </c>
      <c r="AM400" t="n">
        <v>2</v>
      </c>
      <c r="AN400" t="n">
        <v>0</v>
      </c>
      <c r="AO400" t="n">
        <v>1</v>
      </c>
      <c r="AP400" t="n">
        <v>0</v>
      </c>
      <c r="AQ400" t="n">
        <v>0</v>
      </c>
      <c r="AR400" t="n">
        <v>0</v>
      </c>
      <c r="AS400" t="inlineStr"/>
      <c r="AT400" t="n">
        <v>0.06</v>
      </c>
      <c r="AU400" t="inlineStr"/>
      <c r="AV400" t="n">
        <v>0</v>
      </c>
      <c r="AW400" t="n">
        <v>2</v>
      </c>
      <c r="AX400" t="n">
        <v>78871175</v>
      </c>
      <c r="AY400" t="n">
        <v>1</v>
      </c>
      <c r="AZ400" t="n">
        <v>0</v>
      </c>
      <c r="BA400" t="n">
        <v>366</v>
      </c>
      <c r="BB400" t="n">
        <v>0</v>
      </c>
      <c r="BC400" t="n">
        <v>0</v>
      </c>
      <c r="BD400" t="n">
        <v>0</v>
      </c>
      <c r="BE400" t="n">
        <v>0</v>
      </c>
      <c r="BF400" t="n">
        <v>0</v>
      </c>
      <c r="BG400" t="n">
        <v>0</v>
      </c>
      <c r="BH400" t="n">
        <v>0</v>
      </c>
      <c r="BI400" t="n">
        <v>0</v>
      </c>
      <c r="BJ400" t="n">
        <v>0</v>
      </c>
      <c r="BK400" t="n">
        <v>0</v>
      </c>
      <c r="BL400" t="n">
        <v>0</v>
      </c>
      <c r="BM400" t="n">
        <v>0</v>
      </c>
      <c r="BN400" t="n">
        <v>0</v>
      </c>
      <c r="BO400" t="n">
        <v>0</v>
      </c>
      <c r="BP400" t="n">
        <v>0</v>
      </c>
      <c r="BQ400" t="n">
        <v>0</v>
      </c>
      <c r="BR400" t="n">
        <v>0</v>
      </c>
      <c r="BS400" t="n">
        <v>0</v>
      </c>
      <c r="BT400" t="n">
        <v>0</v>
      </c>
      <c r="BU400" t="n">
        <v>0</v>
      </c>
      <c r="BV400" t="n">
        <v>0</v>
      </c>
      <c r="BW400" t="n">
        <v>0</v>
      </c>
      <c r="CV400" t="n">
        <v>0</v>
      </c>
      <c r="CW400" t="n">
        <v>0</v>
      </c>
      <c r="CX400">
        <f>ROUND(Y400*Source!I669,7)</f>
        <v/>
      </c>
      <c r="CY400">
        <f>AA400</f>
        <v/>
      </c>
      <c r="CZ400">
        <f>AE400</f>
        <v/>
      </c>
      <c r="DA400">
        <f>AI400</f>
        <v/>
      </c>
      <c r="DB400">
        <f>ROUND(ROUND(AT400*CZ400,2),2)</f>
        <v/>
      </c>
      <c r="DC400">
        <f>ROUND(ROUND(AT400*AG400,2),2)</f>
        <v/>
      </c>
      <c r="DD400" t="inlineStr"/>
      <c r="DE400" t="inlineStr"/>
      <c r="DF400">
        <f>ROUND(ROUND(AE400*AI400,0)*CX400,0)</f>
        <v/>
      </c>
      <c r="DG400">
        <f>ROUND(ROUND(AF400,0)*CX400,0)</f>
        <v/>
      </c>
      <c r="DH400">
        <f>ROUND(ROUND(AG400,0)*CX400,0)</f>
        <v/>
      </c>
      <c r="DI400">
        <f>ROUND(ROUND(AH400,0)*CX400,0)</f>
        <v/>
      </c>
      <c r="DJ400">
        <f>DF400</f>
        <v/>
      </c>
      <c r="DK400" t="n">
        <v>0</v>
      </c>
      <c r="DL400" t="inlineStr"/>
      <c r="DM400" t="n">
        <v>0</v>
      </c>
      <c r="DN400" t="inlineStr"/>
      <c r="DO400" t="n">
        <v>0</v>
      </c>
    </row>
    <row r="401">
      <c r="A401">
        <f>ROW(Source!A669)</f>
        <v/>
      </c>
      <c r="B401" t="n">
        <v>78869116</v>
      </c>
      <c r="C401" t="n">
        <v>78871151</v>
      </c>
      <c r="D401" t="n">
        <v>29112620</v>
      </c>
      <c r="E401" t="n">
        <v>1</v>
      </c>
      <c r="F401" t="n">
        <v>1</v>
      </c>
      <c r="G401" t="n">
        <v>1</v>
      </c>
      <c r="H401" t="n">
        <v>3</v>
      </c>
      <c r="I401" t="inlineStr">
        <is>
          <t>101-1700</t>
        </is>
      </c>
      <c r="J401" t="inlineStr">
        <is>
          <t>ТССЦ Московской обл., 101-1700, приказ Минстроя России №675/пр от 28.02.2017 № 254/пр</t>
        </is>
      </c>
      <c r="K401" t="inlineStr">
        <is>
          <t>Наконечники для полиэтиленовых труб</t>
        </is>
      </c>
      <c r="L401" t="n">
        <v>1346</v>
      </c>
      <c r="N401" t="n">
        <v>1009</v>
      </c>
      <c r="O401" t="inlineStr">
        <is>
          <t>кг</t>
        </is>
      </c>
      <c r="P401" t="inlineStr">
        <is>
          <t>кг</t>
        </is>
      </c>
      <c r="Q401" t="n">
        <v>1</v>
      </c>
      <c r="W401" t="n">
        <v>0</v>
      </c>
      <c r="X401" t="n">
        <v>-2067002353</v>
      </c>
      <c r="Y401">
        <f>AT401</f>
        <v/>
      </c>
      <c r="AA401" t="n">
        <v>54.27</v>
      </c>
      <c r="AB401" t="n">
        <v>0</v>
      </c>
      <c r="AC401" t="n">
        <v>0</v>
      </c>
      <c r="AD401" t="n">
        <v>0</v>
      </c>
      <c r="AE401" t="n">
        <v>25.01</v>
      </c>
      <c r="AF401" t="n">
        <v>0</v>
      </c>
      <c r="AG401" t="n">
        <v>0</v>
      </c>
      <c r="AH401" t="n">
        <v>0</v>
      </c>
      <c r="AI401" t="n">
        <v>2.17</v>
      </c>
      <c r="AJ401" t="n">
        <v>1</v>
      </c>
      <c r="AK401" t="n">
        <v>1</v>
      </c>
      <c r="AL401" t="n">
        <v>1</v>
      </c>
      <c r="AM401" t="n">
        <v>2</v>
      </c>
      <c r="AN401" t="n">
        <v>0</v>
      </c>
      <c r="AO401" t="n">
        <v>1</v>
      </c>
      <c r="AP401" t="n">
        <v>0</v>
      </c>
      <c r="AQ401" t="n">
        <v>0</v>
      </c>
      <c r="AR401" t="n">
        <v>0</v>
      </c>
      <c r="AS401" t="inlineStr"/>
      <c r="AT401" t="n">
        <v>0.33</v>
      </c>
      <c r="AU401" t="inlineStr"/>
      <c r="AV401" t="n">
        <v>0</v>
      </c>
      <c r="AW401" t="n">
        <v>2</v>
      </c>
      <c r="AX401" t="n">
        <v>78871176</v>
      </c>
      <c r="AY401" t="n">
        <v>1</v>
      </c>
      <c r="AZ401" t="n">
        <v>0</v>
      </c>
      <c r="BA401" t="n">
        <v>367</v>
      </c>
      <c r="BB401" t="n">
        <v>0</v>
      </c>
      <c r="BC401" t="n">
        <v>0</v>
      </c>
      <c r="BD401" t="n">
        <v>0</v>
      </c>
      <c r="BE401" t="n">
        <v>0</v>
      </c>
      <c r="BF401" t="n">
        <v>0</v>
      </c>
      <c r="BG401" t="n">
        <v>0</v>
      </c>
      <c r="BH401" t="n">
        <v>0</v>
      </c>
      <c r="BI401" t="n">
        <v>0</v>
      </c>
      <c r="BJ401" t="n">
        <v>0</v>
      </c>
      <c r="BK401" t="n">
        <v>0</v>
      </c>
      <c r="BL401" t="n">
        <v>0</v>
      </c>
      <c r="BM401" t="n">
        <v>0</v>
      </c>
      <c r="BN401" t="n">
        <v>0</v>
      </c>
      <c r="BO401" t="n">
        <v>0</v>
      </c>
      <c r="BP401" t="n">
        <v>0</v>
      </c>
      <c r="BQ401" t="n">
        <v>0</v>
      </c>
      <c r="BR401" t="n">
        <v>0</v>
      </c>
      <c r="BS401" t="n">
        <v>0</v>
      </c>
      <c r="BT401" t="n">
        <v>0</v>
      </c>
      <c r="BU401" t="n">
        <v>0</v>
      </c>
      <c r="BV401" t="n">
        <v>0</v>
      </c>
      <c r="BW401" t="n">
        <v>0</v>
      </c>
      <c r="CV401" t="n">
        <v>0</v>
      </c>
      <c r="CW401" t="n">
        <v>0</v>
      </c>
      <c r="CX401">
        <f>ROUND(Y401*Source!I669,7)</f>
        <v/>
      </c>
      <c r="CY401">
        <f>AA401</f>
        <v/>
      </c>
      <c r="CZ401">
        <f>AE401</f>
        <v/>
      </c>
      <c r="DA401">
        <f>AI401</f>
        <v/>
      </c>
      <c r="DB401">
        <f>ROUND(ROUND(AT401*CZ401,2),2)</f>
        <v/>
      </c>
      <c r="DC401">
        <f>ROUND(ROUND(AT401*AG401,2),2)</f>
        <v/>
      </c>
      <c r="DD401" t="inlineStr"/>
      <c r="DE401" t="inlineStr"/>
      <c r="DF401">
        <f>ROUND(ROUND(AE401*AI401,0)*CX401,0)</f>
        <v/>
      </c>
      <c r="DG401">
        <f>ROUND(ROUND(AF401,0)*CX401,0)</f>
        <v/>
      </c>
      <c r="DH401">
        <f>ROUND(ROUND(AG401,0)*CX401,0)</f>
        <v/>
      </c>
      <c r="DI401">
        <f>ROUND(ROUND(AH401,0)*CX401,0)</f>
        <v/>
      </c>
      <c r="DJ401">
        <f>DF401</f>
        <v/>
      </c>
      <c r="DK401" t="n">
        <v>0</v>
      </c>
      <c r="DL401" t="inlineStr"/>
      <c r="DM401" t="n">
        <v>0</v>
      </c>
      <c r="DN401" t="inlineStr"/>
      <c r="DO401" t="n">
        <v>0</v>
      </c>
    </row>
    <row r="402">
      <c r="A402">
        <f>ROW(Source!A669)</f>
        <v/>
      </c>
      <c r="B402" t="n">
        <v>78869116</v>
      </c>
      <c r="C402" t="n">
        <v>78871151</v>
      </c>
      <c r="D402" t="n">
        <v>29122510</v>
      </c>
      <c r="E402" t="n">
        <v>1</v>
      </c>
      <c r="F402" t="n">
        <v>1</v>
      </c>
      <c r="G402" t="n">
        <v>1</v>
      </c>
      <c r="H402" t="n">
        <v>3</v>
      </c>
      <c r="I402" t="inlineStr">
        <is>
          <t>113-0473</t>
        </is>
      </c>
      <c r="J402" t="inlineStr">
        <is>
          <t>ТССЦ Московской обл., 113-0473, приказ Минстроя России №675/пр от 28.02.2017 № 254/пр</t>
        </is>
      </c>
      <c r="K402" t="inlineStr">
        <is>
          <t>Метиленхлорид</t>
        </is>
      </c>
      <c r="L402" t="n">
        <v>1346</v>
      </c>
      <c r="N402" t="n">
        <v>1009</v>
      </c>
      <c r="O402" t="inlineStr">
        <is>
          <t>кг</t>
        </is>
      </c>
      <c r="P402" t="inlineStr">
        <is>
          <t>кг</t>
        </is>
      </c>
      <c r="Q402" t="n">
        <v>1</v>
      </c>
      <c r="W402" t="n">
        <v>0</v>
      </c>
      <c r="X402" t="n">
        <v>-773887630</v>
      </c>
      <c r="Y402">
        <f>AT402</f>
        <v/>
      </c>
      <c r="AA402" t="n">
        <v>352.8</v>
      </c>
      <c r="AB402" t="n">
        <v>0</v>
      </c>
      <c r="AC402" t="n">
        <v>0</v>
      </c>
      <c r="AD402" t="n">
        <v>0</v>
      </c>
      <c r="AE402" t="n">
        <v>120</v>
      </c>
      <c r="AF402" t="n">
        <v>0</v>
      </c>
      <c r="AG402" t="n">
        <v>0</v>
      </c>
      <c r="AH402" t="n">
        <v>0</v>
      </c>
      <c r="AI402" t="n">
        <v>2.94</v>
      </c>
      <c r="AJ402" t="n">
        <v>1</v>
      </c>
      <c r="AK402" t="n">
        <v>1</v>
      </c>
      <c r="AL402" t="n">
        <v>1</v>
      </c>
      <c r="AM402" t="n">
        <v>2</v>
      </c>
      <c r="AN402" t="n">
        <v>0</v>
      </c>
      <c r="AO402" t="n">
        <v>1</v>
      </c>
      <c r="AP402" t="n">
        <v>0</v>
      </c>
      <c r="AQ402" t="n">
        <v>0</v>
      </c>
      <c r="AR402" t="n">
        <v>0</v>
      </c>
      <c r="AS402" t="inlineStr"/>
      <c r="AT402" t="n">
        <v>0.2</v>
      </c>
      <c r="AU402" t="inlineStr"/>
      <c r="AV402" t="n">
        <v>0</v>
      </c>
      <c r="AW402" t="n">
        <v>2</v>
      </c>
      <c r="AX402" t="n">
        <v>78871178</v>
      </c>
      <c r="AY402" t="n">
        <v>1</v>
      </c>
      <c r="AZ402" t="n">
        <v>0</v>
      </c>
      <c r="BA402" t="n">
        <v>369</v>
      </c>
      <c r="BB402" t="n">
        <v>0</v>
      </c>
      <c r="BC402" t="n">
        <v>0</v>
      </c>
      <c r="BD402" t="n">
        <v>0</v>
      </c>
      <c r="BE402" t="n">
        <v>0</v>
      </c>
      <c r="BF402" t="n">
        <v>0</v>
      </c>
      <c r="BG402" t="n">
        <v>0</v>
      </c>
      <c r="BH402" t="n">
        <v>0</v>
      </c>
      <c r="BI402" t="n">
        <v>0</v>
      </c>
      <c r="BJ402" t="n">
        <v>0</v>
      </c>
      <c r="BK402" t="n">
        <v>0</v>
      </c>
      <c r="BL402" t="n">
        <v>0</v>
      </c>
      <c r="BM402" t="n">
        <v>0</v>
      </c>
      <c r="BN402" t="n">
        <v>0</v>
      </c>
      <c r="BO402" t="n">
        <v>0</v>
      </c>
      <c r="BP402" t="n">
        <v>0</v>
      </c>
      <c r="BQ402" t="n">
        <v>0</v>
      </c>
      <c r="BR402" t="n">
        <v>0</v>
      </c>
      <c r="BS402" t="n">
        <v>0</v>
      </c>
      <c r="BT402" t="n">
        <v>0</v>
      </c>
      <c r="BU402" t="n">
        <v>0</v>
      </c>
      <c r="BV402" t="n">
        <v>0</v>
      </c>
      <c r="BW402" t="n">
        <v>0</v>
      </c>
      <c r="CV402" t="n">
        <v>0</v>
      </c>
      <c r="CW402" t="n">
        <v>0</v>
      </c>
      <c r="CX402">
        <f>ROUND(Y402*Source!I669,7)</f>
        <v/>
      </c>
      <c r="CY402">
        <f>AA402</f>
        <v/>
      </c>
      <c r="CZ402">
        <f>AE402</f>
        <v/>
      </c>
      <c r="DA402">
        <f>AI402</f>
        <v/>
      </c>
      <c r="DB402">
        <f>ROUND(ROUND(AT402*CZ402,2),2)</f>
        <v/>
      </c>
      <c r="DC402">
        <f>ROUND(ROUND(AT402*AG402,2),2)</f>
        <v/>
      </c>
      <c r="DD402" t="inlineStr"/>
      <c r="DE402" t="inlineStr"/>
      <c r="DF402">
        <f>ROUND(ROUND(AE402*AI402,0)*CX402,0)</f>
        <v/>
      </c>
      <c r="DG402">
        <f>ROUND(ROUND(AF402,0)*CX402,0)</f>
        <v/>
      </c>
      <c r="DH402">
        <f>ROUND(ROUND(AG402,0)*CX402,0)</f>
        <v/>
      </c>
      <c r="DI402">
        <f>ROUND(ROUND(AH402,0)*CX402,0)</f>
        <v/>
      </c>
      <c r="DJ402">
        <f>DF402</f>
        <v/>
      </c>
      <c r="DK402" t="n">
        <v>0</v>
      </c>
      <c r="DL402" t="inlineStr"/>
      <c r="DM402" t="n">
        <v>0</v>
      </c>
      <c r="DN402" t="inlineStr"/>
      <c r="DO402" t="n">
        <v>0</v>
      </c>
    </row>
    <row r="403">
      <c r="A403">
        <f>ROW(Source!A669)</f>
        <v/>
      </c>
      <c r="B403" t="n">
        <v>78869116</v>
      </c>
      <c r="C403" t="n">
        <v>78871151</v>
      </c>
      <c r="D403" t="n">
        <v>29143380</v>
      </c>
      <c r="E403" t="n">
        <v>1</v>
      </c>
      <c r="F403" t="n">
        <v>1</v>
      </c>
      <c r="G403" t="n">
        <v>1</v>
      </c>
      <c r="H403" t="n">
        <v>3</v>
      </c>
      <c r="I403" t="inlineStr">
        <is>
          <t>302-0064</t>
        </is>
      </c>
      <c r="J403" t="inlineStr">
        <is>
          <t>ТССЦ Московской обл., 302-0064, приказ Минстроя России №675/пр от 28.02.2017 № 256/пр</t>
        </is>
      </c>
      <c r="K403" t="inlineStr">
        <is>
          <t>Кран шаровый муфтовый Valtec для воды диаметром 25 мм, тип в/в</t>
        </is>
      </c>
      <c r="L403" t="n">
        <v>1354</v>
      </c>
      <c r="N403" t="n">
        <v>1010</v>
      </c>
      <c r="O403" t="inlineStr">
        <is>
          <t>шт.</t>
        </is>
      </c>
      <c r="P403" t="inlineStr">
        <is>
          <t>шт.</t>
        </is>
      </c>
      <c r="Q403" t="n">
        <v>1</v>
      </c>
      <c r="W403" t="n">
        <v>0</v>
      </c>
      <c r="X403" t="n">
        <v>1163367142</v>
      </c>
      <c r="Y403">
        <f>AT403</f>
        <v/>
      </c>
      <c r="AA403" t="n">
        <v>949.99</v>
      </c>
      <c r="AB403" t="n">
        <v>0</v>
      </c>
      <c r="AC403" t="n">
        <v>0</v>
      </c>
      <c r="AD403" t="n">
        <v>0</v>
      </c>
      <c r="AE403" t="n">
        <v>67.09</v>
      </c>
      <c r="AF403" t="n">
        <v>0</v>
      </c>
      <c r="AG403" t="n">
        <v>0</v>
      </c>
      <c r="AH403" t="n">
        <v>0</v>
      </c>
      <c r="AI403" t="n">
        <v>14.16</v>
      </c>
      <c r="AJ403" t="n">
        <v>1</v>
      </c>
      <c r="AK403" t="n">
        <v>1</v>
      </c>
      <c r="AL403" t="n">
        <v>1</v>
      </c>
      <c r="AM403" t="n">
        <v>0</v>
      </c>
      <c r="AN403" t="n">
        <v>0</v>
      </c>
      <c r="AO403" t="n">
        <v>0</v>
      </c>
      <c r="AP403" t="n">
        <v>1</v>
      </c>
      <c r="AQ403" t="n">
        <v>0</v>
      </c>
      <c r="AR403" t="n">
        <v>0</v>
      </c>
      <c r="AS403" t="inlineStr"/>
      <c r="AT403" t="n">
        <v>41.6666667</v>
      </c>
      <c r="AU403" t="inlineStr"/>
      <c r="AV403" t="n">
        <v>0</v>
      </c>
      <c r="AW403" t="n">
        <v>1</v>
      </c>
      <c r="AX403" t="n">
        <v>-1</v>
      </c>
      <c r="AY403" t="n">
        <v>0</v>
      </c>
      <c r="AZ403" t="n">
        <v>0</v>
      </c>
      <c r="BA403" t="inlineStr"/>
      <c r="BB403" t="n">
        <v>0</v>
      </c>
      <c r="BC403" t="n">
        <v>0</v>
      </c>
      <c r="BD403" t="n">
        <v>0</v>
      </c>
      <c r="BE403" t="n">
        <v>0</v>
      </c>
      <c r="BF403" t="n">
        <v>0</v>
      </c>
      <c r="BG403" t="n">
        <v>0</v>
      </c>
      <c r="BH403" t="n">
        <v>0</v>
      </c>
      <c r="BI403" t="n">
        <v>0</v>
      </c>
      <c r="BJ403" t="n">
        <v>0</v>
      </c>
      <c r="BK403" t="n">
        <v>0</v>
      </c>
      <c r="BL403" t="n">
        <v>0</v>
      </c>
      <c r="BM403" t="n">
        <v>0</v>
      </c>
      <c r="BN403" t="n">
        <v>0</v>
      </c>
      <c r="BO403" t="n">
        <v>0</v>
      </c>
      <c r="BP403" t="n">
        <v>0</v>
      </c>
      <c r="BQ403" t="n">
        <v>0</v>
      </c>
      <c r="BR403" t="n">
        <v>0</v>
      </c>
      <c r="BS403" t="n">
        <v>0</v>
      </c>
      <c r="BT403" t="n">
        <v>0</v>
      </c>
      <c r="BU403" t="n">
        <v>0</v>
      </c>
      <c r="BV403" t="n">
        <v>0</v>
      </c>
      <c r="BW403" t="n">
        <v>0</v>
      </c>
      <c r="CV403" t="n">
        <v>0</v>
      </c>
      <c r="CW403" t="n">
        <v>0</v>
      </c>
      <c r="CX403">
        <f>ROUND(Y403*Source!I669,7)</f>
        <v/>
      </c>
      <c r="CY403">
        <f>AA403</f>
        <v/>
      </c>
      <c r="CZ403">
        <f>AE403</f>
        <v/>
      </c>
      <c r="DA403">
        <f>AI403</f>
        <v/>
      </c>
      <c r="DB403">
        <f>ROUND(ROUND(AT403*CZ403,2),2)</f>
        <v/>
      </c>
      <c r="DC403">
        <f>ROUND(ROUND(AT403*AG403,2),2)</f>
        <v/>
      </c>
      <c r="DD403" t="inlineStr"/>
      <c r="DE403" t="inlineStr"/>
      <c r="DF403">
        <f>ROUND(ROUND(AE403*AI403,0)*CX403,0)</f>
        <v/>
      </c>
      <c r="DG403">
        <f>ROUND(ROUND(AF403,0)*CX403,0)</f>
        <v/>
      </c>
      <c r="DH403">
        <f>ROUND(ROUND(AG403,0)*CX403,0)</f>
        <v/>
      </c>
      <c r="DI403">
        <f>ROUND(ROUND(AH403,0)*CX403,0)</f>
        <v/>
      </c>
      <c r="DJ403">
        <f>DF403</f>
        <v/>
      </c>
      <c r="DK403" t="n">
        <v>0</v>
      </c>
      <c r="DL403" t="inlineStr"/>
      <c r="DM403" t="n">
        <v>0</v>
      </c>
      <c r="DN403" t="inlineStr"/>
      <c r="DO403" t="n">
        <v>0</v>
      </c>
    </row>
    <row r="404">
      <c r="A404">
        <f>ROW(Source!A669)</f>
        <v/>
      </c>
      <c r="B404" t="n">
        <v>78869116</v>
      </c>
      <c r="C404" t="n">
        <v>78871151</v>
      </c>
      <c r="D404" t="n">
        <v>29143381</v>
      </c>
      <c r="E404" t="n">
        <v>1</v>
      </c>
      <c r="F404" t="n">
        <v>1</v>
      </c>
      <c r="G404" t="n">
        <v>1</v>
      </c>
      <c r="H404" t="n">
        <v>3</v>
      </c>
      <c r="I404" t="inlineStr">
        <is>
          <t>302-0065</t>
        </is>
      </c>
      <c r="J404" t="inlineStr">
        <is>
          <t>ТССЦ Московской обл., 302-0065, приказ Минстроя России №675/пр от 28.02.2017 № 256/пр</t>
        </is>
      </c>
      <c r="K404" t="inlineStr">
        <is>
          <t>Кран шаровый муфтовый Valtec для воды диаметром 32 мм, тип в/в</t>
        </is>
      </c>
      <c r="L404" t="n">
        <v>1354</v>
      </c>
      <c r="N404" t="n">
        <v>1010</v>
      </c>
      <c r="O404" t="inlineStr">
        <is>
          <t>шт.</t>
        </is>
      </c>
      <c r="P404" t="inlineStr">
        <is>
          <t>шт.</t>
        </is>
      </c>
      <c r="Q404" t="n">
        <v>1</v>
      </c>
      <c r="W404" t="n">
        <v>0</v>
      </c>
      <c r="X404" t="n">
        <v>535473645</v>
      </c>
      <c r="Y404">
        <f>AT404</f>
        <v/>
      </c>
      <c r="AA404" t="n">
        <v>1520.76</v>
      </c>
      <c r="AB404" t="n">
        <v>0</v>
      </c>
      <c r="AC404" t="n">
        <v>0</v>
      </c>
      <c r="AD404" t="n">
        <v>0</v>
      </c>
      <c r="AE404" t="n">
        <v>106.72</v>
      </c>
      <c r="AF404" t="n">
        <v>0</v>
      </c>
      <c r="AG404" t="n">
        <v>0</v>
      </c>
      <c r="AH404" t="n">
        <v>0</v>
      </c>
      <c r="AI404" t="n">
        <v>14.25</v>
      </c>
      <c r="AJ404" t="n">
        <v>1</v>
      </c>
      <c r="AK404" t="n">
        <v>1</v>
      </c>
      <c r="AL404" t="n">
        <v>1</v>
      </c>
      <c r="AM404" t="n">
        <v>0</v>
      </c>
      <c r="AN404" t="n">
        <v>0</v>
      </c>
      <c r="AO404" t="n">
        <v>0</v>
      </c>
      <c r="AP404" t="n">
        <v>1</v>
      </c>
      <c r="AQ404" t="n">
        <v>0</v>
      </c>
      <c r="AR404" t="n">
        <v>0</v>
      </c>
      <c r="AS404" t="inlineStr"/>
      <c r="AT404" t="n">
        <v>8.3333333</v>
      </c>
      <c r="AU404" t="inlineStr"/>
      <c r="AV404" t="n">
        <v>0</v>
      </c>
      <c r="AW404" t="n">
        <v>1</v>
      </c>
      <c r="AX404" t="n">
        <v>-1</v>
      </c>
      <c r="AY404" t="n">
        <v>0</v>
      </c>
      <c r="AZ404" t="n">
        <v>0</v>
      </c>
      <c r="BA404" t="inlineStr"/>
      <c r="BB404" t="n">
        <v>0</v>
      </c>
      <c r="BC404" t="n">
        <v>0</v>
      </c>
      <c r="BD404" t="n">
        <v>0</v>
      </c>
      <c r="BE404" t="n">
        <v>0</v>
      </c>
      <c r="BF404" t="n">
        <v>0</v>
      </c>
      <c r="BG404" t="n">
        <v>0</v>
      </c>
      <c r="BH404" t="n">
        <v>0</v>
      </c>
      <c r="BI404" t="n">
        <v>0</v>
      </c>
      <c r="BJ404" t="n">
        <v>0</v>
      </c>
      <c r="BK404" t="n">
        <v>0</v>
      </c>
      <c r="BL404" t="n">
        <v>0</v>
      </c>
      <c r="BM404" t="n">
        <v>0</v>
      </c>
      <c r="BN404" t="n">
        <v>0</v>
      </c>
      <c r="BO404" t="n">
        <v>0</v>
      </c>
      <c r="BP404" t="n">
        <v>0</v>
      </c>
      <c r="BQ404" t="n">
        <v>0</v>
      </c>
      <c r="BR404" t="n">
        <v>0</v>
      </c>
      <c r="BS404" t="n">
        <v>0</v>
      </c>
      <c r="BT404" t="n">
        <v>0</v>
      </c>
      <c r="BU404" t="n">
        <v>0</v>
      </c>
      <c r="BV404" t="n">
        <v>0</v>
      </c>
      <c r="BW404" t="n">
        <v>0</v>
      </c>
      <c r="CV404" t="n">
        <v>0</v>
      </c>
      <c r="CW404" t="n">
        <v>0</v>
      </c>
      <c r="CX404">
        <f>ROUND(Y404*Source!I669,7)</f>
        <v/>
      </c>
      <c r="CY404">
        <f>AA404</f>
        <v/>
      </c>
      <c r="CZ404">
        <f>AE404</f>
        <v/>
      </c>
      <c r="DA404">
        <f>AI404</f>
        <v/>
      </c>
      <c r="DB404">
        <f>ROUND(ROUND(AT404*CZ404,2),2)</f>
        <v/>
      </c>
      <c r="DC404">
        <f>ROUND(ROUND(AT404*AG404,2),2)</f>
        <v/>
      </c>
      <c r="DD404" t="inlineStr"/>
      <c r="DE404" t="inlineStr"/>
      <c r="DF404">
        <f>ROUND(ROUND(AE404*AI404,0)*CX404,0)</f>
        <v/>
      </c>
      <c r="DG404">
        <f>ROUND(ROUND(AF404,0)*CX404,0)</f>
        <v/>
      </c>
      <c r="DH404">
        <f>ROUND(ROUND(AG404,0)*CX404,0)</f>
        <v/>
      </c>
      <c r="DI404">
        <f>ROUND(ROUND(AH404,0)*CX404,0)</f>
        <v/>
      </c>
      <c r="DJ404">
        <f>DF404</f>
        <v/>
      </c>
      <c r="DK404" t="n">
        <v>0</v>
      </c>
      <c r="DL404" t="inlineStr"/>
      <c r="DM404" t="n">
        <v>0</v>
      </c>
      <c r="DN404" t="inlineStr"/>
      <c r="DO404" t="n">
        <v>0</v>
      </c>
    </row>
    <row r="405">
      <c r="A405">
        <f>ROW(Source!A669)</f>
        <v/>
      </c>
      <c r="B405" t="n">
        <v>78869116</v>
      </c>
      <c r="C405" t="n">
        <v>78871151</v>
      </c>
      <c r="D405" t="n">
        <v>29149246</v>
      </c>
      <c r="E405" t="n">
        <v>1</v>
      </c>
      <c r="F405" t="n">
        <v>1</v>
      </c>
      <c r="G405" t="n">
        <v>1</v>
      </c>
      <c r="H405" t="n">
        <v>3</v>
      </c>
      <c r="I405" t="inlineStr">
        <is>
          <t>405-1601</t>
        </is>
      </c>
      <c r="J405" t="inlineStr">
        <is>
          <t>ТССЦ Московской обл., 405-1601, приказ Минстроя России №675/пр от 28.02.2017 № 257/пр</t>
        </is>
      </c>
      <c r="K405" t="inlineStr">
        <is>
          <t>Известь строительная негашеная хлорная, марки А</t>
        </is>
      </c>
      <c r="L405" t="n">
        <v>1346</v>
      </c>
      <c r="N405" t="n">
        <v>1009</v>
      </c>
      <c r="O405" t="inlineStr">
        <is>
          <t>кг</t>
        </is>
      </c>
      <c r="P405" t="inlineStr">
        <is>
          <t>кг</t>
        </is>
      </c>
      <c r="Q405" t="n">
        <v>1</v>
      </c>
      <c r="W405" t="n">
        <v>0</v>
      </c>
      <c r="X405" t="n">
        <v>-823040862</v>
      </c>
      <c r="Y405">
        <f>AT405</f>
        <v/>
      </c>
      <c r="AA405" t="n">
        <v>7.87</v>
      </c>
      <c r="AB405" t="n">
        <v>0</v>
      </c>
      <c r="AC405" t="n">
        <v>0</v>
      </c>
      <c r="AD405" t="n">
        <v>0</v>
      </c>
      <c r="AE405" t="n">
        <v>2.15</v>
      </c>
      <c r="AF405" t="n">
        <v>0</v>
      </c>
      <c r="AG405" t="n">
        <v>0</v>
      </c>
      <c r="AH405" t="n">
        <v>0</v>
      </c>
      <c r="AI405" t="n">
        <v>3.66</v>
      </c>
      <c r="AJ405" t="n">
        <v>1</v>
      </c>
      <c r="AK405" t="n">
        <v>1</v>
      </c>
      <c r="AL405" t="n">
        <v>1</v>
      </c>
      <c r="AM405" t="n">
        <v>2</v>
      </c>
      <c r="AN405" t="n">
        <v>0</v>
      </c>
      <c r="AO405" t="n">
        <v>1</v>
      </c>
      <c r="AP405" t="n">
        <v>0</v>
      </c>
      <c r="AQ405" t="n">
        <v>0</v>
      </c>
      <c r="AR405" t="n">
        <v>0</v>
      </c>
      <c r="AS405" t="inlineStr"/>
      <c r="AT405" t="n">
        <v>0.004</v>
      </c>
      <c r="AU405" t="inlineStr"/>
      <c r="AV405" t="n">
        <v>0</v>
      </c>
      <c r="AW405" t="n">
        <v>2</v>
      </c>
      <c r="AX405" t="n">
        <v>78871181</v>
      </c>
      <c r="AY405" t="n">
        <v>1</v>
      </c>
      <c r="AZ405" t="n">
        <v>0</v>
      </c>
      <c r="BA405" t="n">
        <v>372</v>
      </c>
      <c r="BB405" t="n">
        <v>0</v>
      </c>
      <c r="BC405" t="n">
        <v>0</v>
      </c>
      <c r="BD405" t="n">
        <v>0</v>
      </c>
      <c r="BE405" t="n">
        <v>0</v>
      </c>
      <c r="BF405" t="n">
        <v>0</v>
      </c>
      <c r="BG405" t="n">
        <v>0</v>
      </c>
      <c r="BH405" t="n">
        <v>0</v>
      </c>
      <c r="BI405" t="n">
        <v>0</v>
      </c>
      <c r="BJ405" t="n">
        <v>0</v>
      </c>
      <c r="BK405" t="n">
        <v>0</v>
      </c>
      <c r="BL405" t="n">
        <v>0</v>
      </c>
      <c r="BM405" t="n">
        <v>0</v>
      </c>
      <c r="BN405" t="n">
        <v>0</v>
      </c>
      <c r="BO405" t="n">
        <v>0</v>
      </c>
      <c r="BP405" t="n">
        <v>0</v>
      </c>
      <c r="BQ405" t="n">
        <v>0</v>
      </c>
      <c r="BR405" t="n">
        <v>0</v>
      </c>
      <c r="BS405" t="n">
        <v>0</v>
      </c>
      <c r="BT405" t="n">
        <v>0</v>
      </c>
      <c r="BU405" t="n">
        <v>0</v>
      </c>
      <c r="BV405" t="n">
        <v>0</v>
      </c>
      <c r="BW405" t="n">
        <v>0</v>
      </c>
      <c r="CV405" t="n">
        <v>0</v>
      </c>
      <c r="CW405" t="n">
        <v>0</v>
      </c>
      <c r="CX405">
        <f>ROUND(Y405*Source!I669,7)</f>
        <v/>
      </c>
      <c r="CY405">
        <f>AA405</f>
        <v/>
      </c>
      <c r="CZ405">
        <f>AE405</f>
        <v/>
      </c>
      <c r="DA405">
        <f>AI405</f>
        <v/>
      </c>
      <c r="DB405">
        <f>ROUND(ROUND(AT405*CZ405,2),2)</f>
        <v/>
      </c>
      <c r="DC405">
        <f>ROUND(ROUND(AT405*AG405,2),2)</f>
        <v/>
      </c>
      <c r="DD405" t="inlineStr"/>
      <c r="DE405" t="inlineStr"/>
      <c r="DF405">
        <f>ROUND(ROUND(AE405*AI405,0)*CX405,0)</f>
        <v/>
      </c>
      <c r="DG405">
        <f>ROUND(ROUND(AF405,0)*CX405,0)</f>
        <v/>
      </c>
      <c r="DH405">
        <f>ROUND(ROUND(AG405,0)*CX405,0)</f>
        <v/>
      </c>
      <c r="DI405">
        <f>ROUND(ROUND(AH405,0)*CX405,0)</f>
        <v/>
      </c>
      <c r="DJ405">
        <f>DF405</f>
        <v/>
      </c>
      <c r="DK405" t="n">
        <v>0</v>
      </c>
      <c r="DL405" t="inlineStr"/>
      <c r="DM405" t="n">
        <v>0</v>
      </c>
      <c r="DN405" t="inlineStr"/>
      <c r="DO405" t="n">
        <v>0</v>
      </c>
    </row>
    <row r="406">
      <c r="A406">
        <f>ROW(Source!A669)</f>
        <v/>
      </c>
      <c r="B406" t="n">
        <v>78869116</v>
      </c>
      <c r="C406" t="n">
        <v>78871151</v>
      </c>
      <c r="D406" t="n">
        <v>29150040</v>
      </c>
      <c r="E406" t="n">
        <v>1</v>
      </c>
      <c r="F406" t="n">
        <v>1</v>
      </c>
      <c r="G406" t="n">
        <v>1</v>
      </c>
      <c r="H406" t="n">
        <v>3</v>
      </c>
      <c r="I406" t="inlineStr">
        <is>
          <t>411-0001</t>
        </is>
      </c>
      <c r="J406" t="inlineStr">
        <is>
          <t>ТССЦ Московской обл., 411-0001, приказ Минстроя России №675/пр от 28.02.2017 № 257/пр</t>
        </is>
      </c>
      <c r="K406" t="inlineStr">
        <is>
          <t>Вода</t>
        </is>
      </c>
      <c r="L406" t="n">
        <v>1339</v>
      </c>
      <c r="N406" t="n">
        <v>1007</v>
      </c>
      <c r="O406" t="inlineStr">
        <is>
          <t>м3</t>
        </is>
      </c>
      <c r="P406" t="inlineStr">
        <is>
          <t>м3</t>
        </is>
      </c>
      <c r="Q406" t="n">
        <v>1</v>
      </c>
      <c r="W406" t="n">
        <v>0</v>
      </c>
      <c r="X406" t="n">
        <v>619799737</v>
      </c>
      <c r="Y406">
        <f>AT406</f>
        <v/>
      </c>
      <c r="AA406" t="n">
        <v>31.28</v>
      </c>
      <c r="AB406" t="n">
        <v>0</v>
      </c>
      <c r="AC406" t="n">
        <v>0</v>
      </c>
      <c r="AD406" t="n">
        <v>0</v>
      </c>
      <c r="AE406" t="n">
        <v>2.44</v>
      </c>
      <c r="AF406" t="n">
        <v>0</v>
      </c>
      <c r="AG406" t="n">
        <v>0</v>
      </c>
      <c r="AH406" t="n">
        <v>0</v>
      </c>
      <c r="AI406" t="n">
        <v>12.82</v>
      </c>
      <c r="AJ406" t="n">
        <v>1</v>
      </c>
      <c r="AK406" t="n">
        <v>1</v>
      </c>
      <c r="AL406" t="n">
        <v>1</v>
      </c>
      <c r="AM406" t="n">
        <v>2</v>
      </c>
      <c r="AN406" t="n">
        <v>0</v>
      </c>
      <c r="AO406" t="n">
        <v>1</v>
      </c>
      <c r="AP406" t="n">
        <v>0</v>
      </c>
      <c r="AQ406" t="n">
        <v>0</v>
      </c>
      <c r="AR406" t="n">
        <v>0</v>
      </c>
      <c r="AS406" t="inlineStr"/>
      <c r="AT406" t="n">
        <v>1.21</v>
      </c>
      <c r="AU406" t="inlineStr"/>
      <c r="AV406" t="n">
        <v>0</v>
      </c>
      <c r="AW406" t="n">
        <v>2</v>
      </c>
      <c r="AX406" t="n">
        <v>78871182</v>
      </c>
      <c r="AY406" t="n">
        <v>1</v>
      </c>
      <c r="AZ406" t="n">
        <v>0</v>
      </c>
      <c r="BA406" t="n">
        <v>373</v>
      </c>
      <c r="BB406" t="n">
        <v>0</v>
      </c>
      <c r="BC406" t="n">
        <v>0</v>
      </c>
      <c r="BD406" t="n">
        <v>0</v>
      </c>
      <c r="BE406" t="n">
        <v>0</v>
      </c>
      <c r="BF406" t="n">
        <v>0</v>
      </c>
      <c r="BG406" t="n">
        <v>0</v>
      </c>
      <c r="BH406" t="n">
        <v>0</v>
      </c>
      <c r="BI406" t="n">
        <v>0</v>
      </c>
      <c r="BJ406" t="n">
        <v>0</v>
      </c>
      <c r="BK406" t="n">
        <v>0</v>
      </c>
      <c r="BL406" t="n">
        <v>0</v>
      </c>
      <c r="BM406" t="n">
        <v>0</v>
      </c>
      <c r="BN406" t="n">
        <v>0</v>
      </c>
      <c r="BO406" t="n">
        <v>0</v>
      </c>
      <c r="BP406" t="n">
        <v>0</v>
      </c>
      <c r="BQ406" t="n">
        <v>0</v>
      </c>
      <c r="BR406" t="n">
        <v>0</v>
      </c>
      <c r="BS406" t="n">
        <v>0</v>
      </c>
      <c r="BT406" t="n">
        <v>0</v>
      </c>
      <c r="BU406" t="n">
        <v>0</v>
      </c>
      <c r="BV406" t="n">
        <v>0</v>
      </c>
      <c r="BW406" t="n">
        <v>0</v>
      </c>
      <c r="CV406" t="n">
        <v>0</v>
      </c>
      <c r="CW406" t="n">
        <v>0</v>
      </c>
      <c r="CX406">
        <f>ROUND(Y406*Source!I669,7)</f>
        <v/>
      </c>
      <c r="CY406">
        <f>AA406</f>
        <v/>
      </c>
      <c r="CZ406">
        <f>AE406</f>
        <v/>
      </c>
      <c r="DA406">
        <f>AI406</f>
        <v/>
      </c>
      <c r="DB406">
        <f>ROUND(ROUND(AT406*CZ406,2),2)</f>
        <v/>
      </c>
      <c r="DC406">
        <f>ROUND(ROUND(AT406*AG406,2),2)</f>
        <v/>
      </c>
      <c r="DD406" t="inlineStr"/>
      <c r="DE406" t="inlineStr"/>
      <c r="DF406">
        <f>ROUND(ROUND(AE406*AI406,0)*CX406,0)</f>
        <v/>
      </c>
      <c r="DG406">
        <f>ROUND(ROUND(AF406,0)*CX406,0)</f>
        <v/>
      </c>
      <c r="DH406">
        <f>ROUND(ROUND(AG406,0)*CX406,0)</f>
        <v/>
      </c>
      <c r="DI406">
        <f>ROUND(ROUND(AH406,0)*CX406,0)</f>
        <v/>
      </c>
      <c r="DJ406">
        <f>DF406</f>
        <v/>
      </c>
      <c r="DK406" t="n">
        <v>0</v>
      </c>
      <c r="DL406" t="inlineStr"/>
      <c r="DM406" t="n">
        <v>0</v>
      </c>
      <c r="DN406" t="inlineStr"/>
      <c r="DO406" t="n">
        <v>0</v>
      </c>
    </row>
    <row r="407">
      <c r="A407">
        <f>ROW(Source!A669)</f>
        <v/>
      </c>
      <c r="B407" t="n">
        <v>78869116</v>
      </c>
      <c r="C407" t="n">
        <v>78871151</v>
      </c>
      <c r="D407" t="n">
        <v>29158419</v>
      </c>
      <c r="E407" t="n">
        <v>1</v>
      </c>
      <c r="F407" t="n">
        <v>1</v>
      </c>
      <c r="G407" t="n">
        <v>1</v>
      </c>
      <c r="H407" t="n">
        <v>3</v>
      </c>
      <c r="I407" t="inlineStr">
        <is>
          <t>507-3642</t>
        </is>
      </c>
      <c r="J407" t="inlineStr">
        <is>
          <t>ТССЦ Московской обл., 507-3642, приказ Минстроя России №675/пр от 28.02.2017 № 258/пр</t>
        </is>
      </c>
      <c r="K407" t="inlineStr">
        <is>
          <t>Труба напорная из полиэтилена PE 100 питьевая ПЭ100 SDR11, размером 32х3,0 мм (ГОСТ 18599-2001, ГОСТ Р 52134-2003)</t>
        </is>
      </c>
      <c r="L407" t="n">
        <v>1301</v>
      </c>
      <c r="N407" t="n">
        <v>1003</v>
      </c>
      <c r="O407" t="inlineStr">
        <is>
          <t>м</t>
        </is>
      </c>
      <c r="P407" t="inlineStr">
        <is>
          <t>м</t>
        </is>
      </c>
      <c r="Q407" t="n">
        <v>1</v>
      </c>
      <c r="W407" t="n">
        <v>0</v>
      </c>
      <c r="X407" t="n">
        <v>-829717903</v>
      </c>
      <c r="Y407">
        <f>AT407</f>
        <v/>
      </c>
      <c r="AA407" t="n">
        <v>49.03</v>
      </c>
      <c r="AB407" t="n">
        <v>0</v>
      </c>
      <c r="AC407" t="n">
        <v>0</v>
      </c>
      <c r="AD407" t="n">
        <v>0</v>
      </c>
      <c r="AE407" t="n">
        <v>16.29</v>
      </c>
      <c r="AF407" t="n">
        <v>0</v>
      </c>
      <c r="AG407" t="n">
        <v>0</v>
      </c>
      <c r="AH407" t="n">
        <v>0</v>
      </c>
      <c r="AI407" t="n">
        <v>3.01</v>
      </c>
      <c r="AJ407" t="n">
        <v>1</v>
      </c>
      <c r="AK407" t="n">
        <v>1</v>
      </c>
      <c r="AL407" t="n">
        <v>1</v>
      </c>
      <c r="AM407" t="n">
        <v>2</v>
      </c>
      <c r="AN407" t="n">
        <v>0</v>
      </c>
      <c r="AO407" t="n">
        <v>1</v>
      </c>
      <c r="AP407" t="n">
        <v>0</v>
      </c>
      <c r="AQ407" t="n">
        <v>0</v>
      </c>
      <c r="AR407" t="n">
        <v>0</v>
      </c>
      <c r="AS407" t="inlineStr"/>
      <c r="AT407" t="n">
        <v>93.8</v>
      </c>
      <c r="AU407" t="inlineStr"/>
      <c r="AV407" t="n">
        <v>0</v>
      </c>
      <c r="AW407" t="n">
        <v>2</v>
      </c>
      <c r="AX407" t="n">
        <v>78871183</v>
      </c>
      <c r="AY407" t="n">
        <v>1</v>
      </c>
      <c r="AZ407" t="n">
        <v>0</v>
      </c>
      <c r="BA407" t="n">
        <v>374</v>
      </c>
      <c r="BB407" t="n">
        <v>0</v>
      </c>
      <c r="BC407" t="n">
        <v>0</v>
      </c>
      <c r="BD407" t="n">
        <v>0</v>
      </c>
      <c r="BE407" t="n">
        <v>0</v>
      </c>
      <c r="BF407" t="n">
        <v>0</v>
      </c>
      <c r="BG407" t="n">
        <v>0</v>
      </c>
      <c r="BH407" t="n">
        <v>0</v>
      </c>
      <c r="BI407" t="n">
        <v>0</v>
      </c>
      <c r="BJ407" t="n">
        <v>0</v>
      </c>
      <c r="BK407" t="n">
        <v>0</v>
      </c>
      <c r="BL407" t="n">
        <v>0</v>
      </c>
      <c r="BM407" t="n">
        <v>0</v>
      </c>
      <c r="BN407" t="n">
        <v>0</v>
      </c>
      <c r="BO407" t="n">
        <v>0</v>
      </c>
      <c r="BP407" t="n">
        <v>0</v>
      </c>
      <c r="BQ407" t="n">
        <v>0</v>
      </c>
      <c r="BR407" t="n">
        <v>0</v>
      </c>
      <c r="BS407" t="n">
        <v>0</v>
      </c>
      <c r="BT407" t="n">
        <v>0</v>
      </c>
      <c r="BU407" t="n">
        <v>0</v>
      </c>
      <c r="BV407" t="n">
        <v>0</v>
      </c>
      <c r="BW407" t="n">
        <v>0</v>
      </c>
      <c r="CV407" t="n">
        <v>0</v>
      </c>
      <c r="CW407" t="n">
        <v>0</v>
      </c>
      <c r="CX407">
        <f>ROUND(Y407*Source!I669,7)</f>
        <v/>
      </c>
      <c r="CY407">
        <f>AA407</f>
        <v/>
      </c>
      <c r="CZ407">
        <f>AE407</f>
        <v/>
      </c>
      <c r="DA407">
        <f>AI407</f>
        <v/>
      </c>
      <c r="DB407">
        <f>ROUND(ROUND(AT407*CZ407,2),2)</f>
        <v/>
      </c>
      <c r="DC407">
        <f>ROUND(ROUND(AT407*AG407,2),2)</f>
        <v/>
      </c>
      <c r="DD407" t="inlineStr"/>
      <c r="DE407" t="inlineStr"/>
      <c r="DF407">
        <f>ROUND(ROUND(AE407*AI407,0)*CX407,0)</f>
        <v/>
      </c>
      <c r="DG407">
        <f>ROUND(ROUND(AF407,0)*CX407,0)</f>
        <v/>
      </c>
      <c r="DH407">
        <f>ROUND(ROUND(AG407,0)*CX407,0)</f>
        <v/>
      </c>
      <c r="DI407">
        <f>ROUND(ROUND(AH407,0)*CX407,0)</f>
        <v/>
      </c>
      <c r="DJ407">
        <f>DF407</f>
        <v/>
      </c>
      <c r="DK407" t="n">
        <v>0</v>
      </c>
      <c r="DL407" t="inlineStr"/>
      <c r="DM407" t="n">
        <v>0</v>
      </c>
      <c r="DN407" t="inlineStr"/>
      <c r="DO407" t="n">
        <v>0</v>
      </c>
    </row>
    <row r="408">
      <c r="A408">
        <f>ROW(Source!A669)</f>
        <v/>
      </c>
      <c r="B408" t="n">
        <v>78869116</v>
      </c>
      <c r="C408" t="n">
        <v>78871151</v>
      </c>
      <c r="D408" t="n">
        <v>29159169</v>
      </c>
      <c r="E408" t="n">
        <v>1</v>
      </c>
      <c r="F408" t="n">
        <v>1</v>
      </c>
      <c r="G408" t="n">
        <v>1</v>
      </c>
      <c r="H408" t="n">
        <v>3</v>
      </c>
      <c r="I408" t="inlineStr">
        <is>
          <t>507-5009</t>
        </is>
      </c>
      <c r="J408" t="inlineStr">
        <is>
          <t>ТССЦ Московской обл., 507-5009, приказ Минстроя России №675/пр от 28.02.2017 № 258/пр</t>
        </is>
      </c>
      <c r="K408" t="inlineStr">
        <is>
          <t>Муфта полипропиленовая соединительная диаметром 32 мм</t>
        </is>
      </c>
      <c r="L408" t="n">
        <v>1358</v>
      </c>
      <c r="N408" t="n">
        <v>1010</v>
      </c>
      <c r="O408" t="inlineStr">
        <is>
          <t>10 шт.</t>
        </is>
      </c>
      <c r="P408" t="inlineStr">
        <is>
          <t>10 шт.</t>
        </is>
      </c>
      <c r="Q408" t="n">
        <v>10</v>
      </c>
      <c r="W408" t="n">
        <v>0</v>
      </c>
      <c r="X408" t="n">
        <v>-1186610544</v>
      </c>
      <c r="Y408">
        <f>AT408</f>
        <v/>
      </c>
      <c r="AA408" t="n">
        <v>133.92</v>
      </c>
      <c r="AB408" t="n">
        <v>0</v>
      </c>
      <c r="AC408" t="n">
        <v>0</v>
      </c>
      <c r="AD408" t="n">
        <v>0</v>
      </c>
      <c r="AE408" t="n">
        <v>13.5</v>
      </c>
      <c r="AF408" t="n">
        <v>0</v>
      </c>
      <c r="AG408" t="n">
        <v>0</v>
      </c>
      <c r="AH408" t="n">
        <v>0</v>
      </c>
      <c r="AI408" t="n">
        <v>9.92</v>
      </c>
      <c r="AJ408" t="n">
        <v>1</v>
      </c>
      <c r="AK408" t="n">
        <v>1</v>
      </c>
      <c r="AL408" t="n">
        <v>1</v>
      </c>
      <c r="AM408" t="n">
        <v>0</v>
      </c>
      <c r="AN408" t="n">
        <v>0</v>
      </c>
      <c r="AO408" t="n">
        <v>0</v>
      </c>
      <c r="AP408" t="n">
        <v>0</v>
      </c>
      <c r="AQ408" t="n">
        <v>0</v>
      </c>
      <c r="AR408" t="n">
        <v>0</v>
      </c>
      <c r="AS408" t="inlineStr"/>
      <c r="AT408" t="n">
        <v>0.8333333000000001</v>
      </c>
      <c r="AU408" t="inlineStr"/>
      <c r="AV408" t="n">
        <v>0</v>
      </c>
      <c r="AW408" t="n">
        <v>1</v>
      </c>
      <c r="AX408" t="n">
        <v>-1</v>
      </c>
      <c r="AY408" t="n">
        <v>0</v>
      </c>
      <c r="AZ408" t="n">
        <v>0</v>
      </c>
      <c r="BA408" t="inlineStr"/>
      <c r="BB408" t="n">
        <v>0</v>
      </c>
      <c r="BC408" t="n">
        <v>0</v>
      </c>
      <c r="BD408" t="n">
        <v>0</v>
      </c>
      <c r="BE408" t="n">
        <v>0</v>
      </c>
      <c r="BF408" t="n">
        <v>0</v>
      </c>
      <c r="BG408" t="n">
        <v>0</v>
      </c>
      <c r="BH408" t="n">
        <v>0</v>
      </c>
      <c r="BI408" t="n">
        <v>0</v>
      </c>
      <c r="BJ408" t="n">
        <v>0</v>
      </c>
      <c r="BK408" t="n">
        <v>0</v>
      </c>
      <c r="BL408" t="n">
        <v>0</v>
      </c>
      <c r="BM408" t="n">
        <v>0</v>
      </c>
      <c r="BN408" t="n">
        <v>0</v>
      </c>
      <c r="BO408" t="n">
        <v>0</v>
      </c>
      <c r="BP408" t="n">
        <v>0</v>
      </c>
      <c r="BQ408" t="n">
        <v>0</v>
      </c>
      <c r="BR408" t="n">
        <v>0</v>
      </c>
      <c r="BS408" t="n">
        <v>0</v>
      </c>
      <c r="BT408" t="n">
        <v>0</v>
      </c>
      <c r="BU408" t="n">
        <v>0</v>
      </c>
      <c r="BV408" t="n">
        <v>0</v>
      </c>
      <c r="BW408" t="n">
        <v>0</v>
      </c>
      <c r="CV408" t="n">
        <v>0</v>
      </c>
      <c r="CW408" t="n">
        <v>0</v>
      </c>
      <c r="CX408">
        <f>ROUND(Y408*Source!I669,7)</f>
        <v/>
      </c>
      <c r="CY408">
        <f>AA408</f>
        <v/>
      </c>
      <c r="CZ408">
        <f>AE408</f>
        <v/>
      </c>
      <c r="DA408">
        <f>AI408</f>
        <v/>
      </c>
      <c r="DB408">
        <f>ROUND(ROUND(AT408*CZ408,2),2)</f>
        <v/>
      </c>
      <c r="DC408">
        <f>ROUND(ROUND(AT408*AG408,2),2)</f>
        <v/>
      </c>
      <c r="DD408" t="inlineStr"/>
      <c r="DE408" t="inlineStr"/>
      <c r="DF408">
        <f>ROUND(ROUND(AE408*AI408,0)*CX408,0)</f>
        <v/>
      </c>
      <c r="DG408">
        <f>ROUND(ROUND(AF408,0)*CX408,0)</f>
        <v/>
      </c>
      <c r="DH408">
        <f>ROUND(ROUND(AG408,0)*CX408,0)</f>
        <v/>
      </c>
      <c r="DI408">
        <f>ROUND(ROUND(AH408,0)*CX408,0)</f>
        <v/>
      </c>
      <c r="DJ408">
        <f>DF408</f>
        <v/>
      </c>
      <c r="DK408" t="n">
        <v>0</v>
      </c>
      <c r="DL408" t="inlineStr"/>
      <c r="DM408" t="n">
        <v>0</v>
      </c>
      <c r="DN408" t="inlineStr"/>
      <c r="DO408" t="n">
        <v>0</v>
      </c>
    </row>
    <row r="409">
      <c r="A409">
        <f>ROW(Source!A669)</f>
        <v/>
      </c>
      <c r="B409" t="n">
        <v>78869116</v>
      </c>
      <c r="C409" t="n">
        <v>78871151</v>
      </c>
      <c r="D409" t="n">
        <v>29159184</v>
      </c>
      <c r="E409" t="n">
        <v>1</v>
      </c>
      <c r="F409" t="n">
        <v>1</v>
      </c>
      <c r="G409" t="n">
        <v>1</v>
      </c>
      <c r="H409" t="n">
        <v>3</v>
      </c>
      <c r="I409" t="inlineStr">
        <is>
          <t>507-5024</t>
        </is>
      </c>
      <c r="J409" t="inlineStr">
        <is>
          <t>ТССЦ Московской обл., 507-5024, приказ Минстроя России №675/пр от 28.02.2017 № 258/пр</t>
        </is>
      </c>
      <c r="K409" t="inlineStr">
        <is>
          <t>Муфта полипропиленовая комбинированная, с внутренней резьбой диаметром 32х1"</t>
        </is>
      </c>
      <c r="L409" t="n">
        <v>1358</v>
      </c>
      <c r="N409" t="n">
        <v>1010</v>
      </c>
      <c r="O409" t="inlineStr">
        <is>
          <t>10 шт.</t>
        </is>
      </c>
      <c r="P409" t="inlineStr">
        <is>
          <t>10 шт.</t>
        </is>
      </c>
      <c r="Q409" t="n">
        <v>10</v>
      </c>
      <c r="W409" t="n">
        <v>0</v>
      </c>
      <c r="X409" t="n">
        <v>-317381250</v>
      </c>
      <c r="Y409">
        <f>AT409</f>
        <v/>
      </c>
      <c r="AA409" t="n">
        <v>880.5</v>
      </c>
      <c r="AB409" t="n">
        <v>0</v>
      </c>
      <c r="AC409" t="n">
        <v>0</v>
      </c>
      <c r="AD409" t="n">
        <v>0</v>
      </c>
      <c r="AE409" t="n">
        <v>178.6</v>
      </c>
      <c r="AF409" t="n">
        <v>0</v>
      </c>
      <c r="AG409" t="n">
        <v>0</v>
      </c>
      <c r="AH409" t="n">
        <v>0</v>
      </c>
      <c r="AI409" t="n">
        <v>4.93</v>
      </c>
      <c r="AJ409" t="n">
        <v>1</v>
      </c>
      <c r="AK409" t="n">
        <v>1</v>
      </c>
      <c r="AL409" t="n">
        <v>1</v>
      </c>
      <c r="AM409" t="n">
        <v>0</v>
      </c>
      <c r="AN409" t="n">
        <v>0</v>
      </c>
      <c r="AO409" t="n">
        <v>0</v>
      </c>
      <c r="AP409" t="n">
        <v>1</v>
      </c>
      <c r="AQ409" t="n">
        <v>0</v>
      </c>
      <c r="AR409" t="n">
        <v>0</v>
      </c>
      <c r="AS409" t="inlineStr"/>
      <c r="AT409" t="n">
        <v>1.6666667</v>
      </c>
      <c r="AU409" t="inlineStr"/>
      <c r="AV409" t="n">
        <v>0</v>
      </c>
      <c r="AW409" t="n">
        <v>1</v>
      </c>
      <c r="AX409" t="n">
        <v>-1</v>
      </c>
      <c r="AY409" t="n">
        <v>0</v>
      </c>
      <c r="AZ409" t="n">
        <v>0</v>
      </c>
      <c r="BA409" t="inlineStr"/>
      <c r="BB409" t="n">
        <v>0</v>
      </c>
      <c r="BC409" t="n">
        <v>0</v>
      </c>
      <c r="BD409" t="n">
        <v>0</v>
      </c>
      <c r="BE409" t="n">
        <v>0</v>
      </c>
      <c r="BF409" t="n">
        <v>0</v>
      </c>
      <c r="BG409" t="n">
        <v>0</v>
      </c>
      <c r="BH409" t="n">
        <v>0</v>
      </c>
      <c r="BI409" t="n">
        <v>0</v>
      </c>
      <c r="BJ409" t="n">
        <v>0</v>
      </c>
      <c r="BK409" t="n">
        <v>0</v>
      </c>
      <c r="BL409" t="n">
        <v>0</v>
      </c>
      <c r="BM409" t="n">
        <v>0</v>
      </c>
      <c r="BN409" t="n">
        <v>0</v>
      </c>
      <c r="BO409" t="n">
        <v>0</v>
      </c>
      <c r="BP409" t="n">
        <v>0</v>
      </c>
      <c r="BQ409" t="n">
        <v>0</v>
      </c>
      <c r="BR409" t="n">
        <v>0</v>
      </c>
      <c r="BS409" t="n">
        <v>0</v>
      </c>
      <c r="BT409" t="n">
        <v>0</v>
      </c>
      <c r="BU409" t="n">
        <v>0</v>
      </c>
      <c r="BV409" t="n">
        <v>0</v>
      </c>
      <c r="BW409" t="n">
        <v>0</v>
      </c>
      <c r="CV409" t="n">
        <v>0</v>
      </c>
      <c r="CW409" t="n">
        <v>0</v>
      </c>
      <c r="CX409">
        <f>ROUND(Y409*Source!I669,7)</f>
        <v/>
      </c>
      <c r="CY409">
        <f>AA409</f>
        <v/>
      </c>
      <c r="CZ409">
        <f>AE409</f>
        <v/>
      </c>
      <c r="DA409">
        <f>AI409</f>
        <v/>
      </c>
      <c r="DB409">
        <f>ROUND(ROUND(AT409*CZ409,2),2)</f>
        <v/>
      </c>
      <c r="DC409">
        <f>ROUND(ROUND(AT409*AG409,2),2)</f>
        <v/>
      </c>
      <c r="DD409" t="inlineStr"/>
      <c r="DE409" t="inlineStr"/>
      <c r="DF409">
        <f>ROUND(ROUND(AE409*AI409,0)*CX409,0)</f>
        <v/>
      </c>
      <c r="DG409">
        <f>ROUND(ROUND(AF409,0)*CX409,0)</f>
        <v/>
      </c>
      <c r="DH409">
        <f>ROUND(ROUND(AG409,0)*CX409,0)</f>
        <v/>
      </c>
      <c r="DI409">
        <f>ROUND(ROUND(AH409,0)*CX409,0)</f>
        <v/>
      </c>
      <c r="DJ409">
        <f>DF409</f>
        <v/>
      </c>
      <c r="DK409" t="n">
        <v>0</v>
      </c>
      <c r="DL409" t="inlineStr"/>
      <c r="DM409" t="n">
        <v>0</v>
      </c>
      <c r="DN409" t="inlineStr"/>
      <c r="DO409" t="n">
        <v>0</v>
      </c>
    </row>
    <row r="410">
      <c r="A410">
        <f>ROW(Source!A712)</f>
        <v/>
      </c>
      <c r="B410" t="n">
        <v>78869116</v>
      </c>
      <c r="C410" t="n">
        <v>78871254</v>
      </c>
      <c r="D410" t="n">
        <v>18408291</v>
      </c>
      <c r="E410" t="n">
        <v>1</v>
      </c>
      <c r="F410" t="n">
        <v>1</v>
      </c>
      <c r="G410" t="n">
        <v>1</v>
      </c>
      <c r="H410" t="n">
        <v>1</v>
      </c>
      <c r="I410" t="inlineStr">
        <is>
          <t>1-1025-90</t>
        </is>
      </c>
      <c r="J410" t="inlineStr"/>
      <c r="K410" t="inlineStr">
        <is>
          <t>Рабочий строитель среднего разряда 2,5</t>
        </is>
      </c>
      <c r="L410" t="n">
        <v>1369</v>
      </c>
      <c r="N410" t="n">
        <v>1013</v>
      </c>
      <c r="O410" t="inlineStr">
        <is>
          <t>чел.-ч</t>
        </is>
      </c>
      <c r="P410" t="inlineStr">
        <is>
          <t>чел.-ч</t>
        </is>
      </c>
      <c r="Q410" t="n">
        <v>1</v>
      </c>
      <c r="W410" t="n">
        <v>0</v>
      </c>
      <c r="X410" t="n">
        <v>1933892413</v>
      </c>
      <c r="Y410">
        <f>AT410</f>
        <v/>
      </c>
      <c r="AA410" t="n">
        <v>0</v>
      </c>
      <c r="AB410" t="n">
        <v>0</v>
      </c>
      <c r="AC410" t="n">
        <v>0</v>
      </c>
      <c r="AD410" t="n">
        <v>8.17</v>
      </c>
      <c r="AE410" t="n">
        <v>0</v>
      </c>
      <c r="AF410" t="n">
        <v>0</v>
      </c>
      <c r="AG410" t="n">
        <v>0</v>
      </c>
      <c r="AH410" t="n">
        <v>8.17</v>
      </c>
      <c r="AI410" t="n">
        <v>1</v>
      </c>
      <c r="AJ410" t="n">
        <v>1</v>
      </c>
      <c r="AK410" t="n">
        <v>1</v>
      </c>
      <c r="AL410" t="n">
        <v>1</v>
      </c>
      <c r="AM410" t="n">
        <v>-2</v>
      </c>
      <c r="AN410" t="n">
        <v>0</v>
      </c>
      <c r="AO410" t="n">
        <v>1</v>
      </c>
      <c r="AP410" t="n">
        <v>1</v>
      </c>
      <c r="AQ410" t="n">
        <v>0</v>
      </c>
      <c r="AR410" t="n">
        <v>0</v>
      </c>
      <c r="AS410" t="inlineStr"/>
      <c r="AT410" t="n">
        <v>32.2</v>
      </c>
      <c r="AU410" t="inlineStr"/>
      <c r="AV410" t="n">
        <v>1</v>
      </c>
      <c r="AW410" t="n">
        <v>2</v>
      </c>
      <c r="AX410" t="n">
        <v>78871260</v>
      </c>
      <c r="AY410" t="n">
        <v>1</v>
      </c>
      <c r="AZ410" t="n">
        <v>0</v>
      </c>
      <c r="BA410" t="n">
        <v>375</v>
      </c>
      <c r="BB410" t="n">
        <v>0</v>
      </c>
      <c r="BC410" t="n">
        <v>0</v>
      </c>
      <c r="BD410" t="n">
        <v>0</v>
      </c>
      <c r="BE410" t="n">
        <v>0</v>
      </c>
      <c r="BF410" t="n">
        <v>0</v>
      </c>
      <c r="BG410" t="n">
        <v>0</v>
      </c>
      <c r="BH410" t="n">
        <v>0</v>
      </c>
      <c r="BI410" t="n">
        <v>0</v>
      </c>
      <c r="BJ410" t="n">
        <v>0</v>
      </c>
      <c r="BK410" t="n">
        <v>0</v>
      </c>
      <c r="BL410" t="n">
        <v>0</v>
      </c>
      <c r="BM410" t="n">
        <v>0</v>
      </c>
      <c r="BN410" t="n">
        <v>0</v>
      </c>
      <c r="BO410" t="n">
        <v>0</v>
      </c>
      <c r="BP410" t="n">
        <v>0</v>
      </c>
      <c r="BQ410" t="n">
        <v>0</v>
      </c>
      <c r="BR410" t="n">
        <v>0</v>
      </c>
      <c r="BS410" t="n">
        <v>0</v>
      </c>
      <c r="BT410" t="n">
        <v>0</v>
      </c>
      <c r="BU410" t="n">
        <v>0</v>
      </c>
      <c r="BV410" t="n">
        <v>0</v>
      </c>
      <c r="BW410" t="n">
        <v>0</v>
      </c>
      <c r="CU410">
        <f>ROUND(AT410*Source!I712*AH410*AL410,0)</f>
        <v/>
      </c>
      <c r="CV410">
        <f>ROUND(Y410*Source!I712,7)</f>
        <v/>
      </c>
      <c r="CW410" t="n">
        <v>0</v>
      </c>
      <c r="CX410">
        <f>ROUND(Y410*Source!I712,7)</f>
        <v/>
      </c>
      <c r="CY410">
        <f>AD410</f>
        <v/>
      </c>
      <c r="CZ410">
        <f>AH410</f>
        <v/>
      </c>
      <c r="DA410">
        <f>AL410</f>
        <v/>
      </c>
      <c r="DB410">
        <f>ROUND(ROUND(AT410*CZ410,2),2)</f>
        <v/>
      </c>
      <c r="DC410">
        <f>ROUND(ROUND(AT410*AG410,2),2)</f>
        <v/>
      </c>
      <c r="DD410" t="inlineStr"/>
      <c r="DE410" t="inlineStr"/>
      <c r="DF410">
        <f>ROUND(ROUND(AE410,0)*CX410,0)</f>
        <v/>
      </c>
      <c r="DG410">
        <f>ROUND(ROUND(AF410,0)*CX410,0)</f>
        <v/>
      </c>
      <c r="DH410">
        <f>ROUND(ROUND(AG410,0)*CX410,0)</f>
        <v/>
      </c>
      <c r="DI410">
        <f>ROUND(ROUND(AH410,0)*CX410,0)</f>
        <v/>
      </c>
      <c r="DJ410">
        <f>DI410</f>
        <v/>
      </c>
      <c r="DK410" t="n">
        <v>0</v>
      </c>
      <c r="DL410" t="inlineStr"/>
      <c r="DM410" t="n">
        <v>0</v>
      </c>
      <c r="DN410" t="inlineStr"/>
      <c r="DO410" t="n">
        <v>0</v>
      </c>
    </row>
    <row r="411">
      <c r="A411">
        <f>ROW(Source!A712)</f>
        <v/>
      </c>
      <c r="B411" t="n">
        <v>78869116</v>
      </c>
      <c r="C411" t="n">
        <v>78871254</v>
      </c>
      <c r="D411" t="n">
        <v>29174913</v>
      </c>
      <c r="E411" t="n">
        <v>1</v>
      </c>
      <c r="F411" t="n">
        <v>1</v>
      </c>
      <c r="G411" t="n">
        <v>1</v>
      </c>
      <c r="H411" t="n">
        <v>2</v>
      </c>
      <c r="I411" t="inlineStr">
        <is>
          <t>400001</t>
        </is>
      </c>
      <c r="J411" t="inlineStr">
        <is>
          <t>ТСЭМ Московской обл., 400001, приказ Минстроя России №675/пр от 28.02.2017 № 264/пр</t>
        </is>
      </c>
      <c r="K411" t="inlineStr">
        <is>
          <t>Автомобили бортовые, грузоподъемность до 5 т</t>
        </is>
      </c>
      <c r="L411" t="n">
        <v>1368</v>
      </c>
      <c r="N411" t="n">
        <v>1011</v>
      </c>
      <c r="O411" t="inlineStr">
        <is>
          <t>маш.-ч</t>
        </is>
      </c>
      <c r="P411" t="inlineStr">
        <is>
          <t>маш.-ч</t>
        </is>
      </c>
      <c r="Q411" t="n">
        <v>1</v>
      </c>
      <c r="W411" t="n">
        <v>0</v>
      </c>
      <c r="X411" t="n">
        <v>1230759911</v>
      </c>
      <c r="Y411">
        <f>AT411</f>
        <v/>
      </c>
      <c r="AA411" t="n">
        <v>0</v>
      </c>
      <c r="AB411" t="n">
        <v>2177.51</v>
      </c>
      <c r="AC411" t="n">
        <v>606.1</v>
      </c>
      <c r="AD411" t="n">
        <v>0</v>
      </c>
      <c r="AE411" t="n">
        <v>0</v>
      </c>
      <c r="AF411" t="n">
        <v>87.17</v>
      </c>
      <c r="AG411" t="n">
        <v>11.6</v>
      </c>
      <c r="AH411" t="n">
        <v>0</v>
      </c>
      <c r="AI411" t="n">
        <v>1</v>
      </c>
      <c r="AJ411" t="n">
        <v>24.98</v>
      </c>
      <c r="AK411" t="n">
        <v>52.25</v>
      </c>
      <c r="AL411" t="n">
        <v>1</v>
      </c>
      <c r="AM411" t="n">
        <v>2</v>
      </c>
      <c r="AN411" t="n">
        <v>0</v>
      </c>
      <c r="AO411" t="n">
        <v>1</v>
      </c>
      <c r="AP411" t="n">
        <v>1</v>
      </c>
      <c r="AQ411" t="n">
        <v>0</v>
      </c>
      <c r="AR411" t="n">
        <v>0</v>
      </c>
      <c r="AS411" t="inlineStr"/>
      <c r="AT411" t="n">
        <v>0.01</v>
      </c>
      <c r="AU411" t="inlineStr"/>
      <c r="AV411" t="n">
        <v>0</v>
      </c>
      <c r="AW411" t="n">
        <v>2</v>
      </c>
      <c r="AX411" t="n">
        <v>78871261</v>
      </c>
      <c r="AY411" t="n">
        <v>1</v>
      </c>
      <c r="AZ411" t="n">
        <v>0</v>
      </c>
      <c r="BA411" t="n">
        <v>376</v>
      </c>
      <c r="BB411" t="n">
        <v>0</v>
      </c>
      <c r="BC411" t="n">
        <v>0</v>
      </c>
      <c r="BD411" t="n">
        <v>0</v>
      </c>
      <c r="BE411" t="n">
        <v>0</v>
      </c>
      <c r="BF411" t="n">
        <v>0</v>
      </c>
      <c r="BG411" t="n">
        <v>0</v>
      </c>
      <c r="BH411" t="n">
        <v>0</v>
      </c>
      <c r="BI411" t="n">
        <v>0</v>
      </c>
      <c r="BJ411" t="n">
        <v>0</v>
      </c>
      <c r="BK411" t="n">
        <v>0</v>
      </c>
      <c r="BL411" t="n">
        <v>0</v>
      </c>
      <c r="BM411" t="n">
        <v>0</v>
      </c>
      <c r="BN411" t="n">
        <v>0</v>
      </c>
      <c r="BO411" t="n">
        <v>0</v>
      </c>
      <c r="BP411" t="n">
        <v>0</v>
      </c>
      <c r="BQ411" t="n">
        <v>0</v>
      </c>
      <c r="BR411" t="n">
        <v>0</v>
      </c>
      <c r="BS411" t="n">
        <v>0</v>
      </c>
      <c r="BT411" t="n">
        <v>0</v>
      </c>
      <c r="BU411" t="n">
        <v>0</v>
      </c>
      <c r="BV411" t="n">
        <v>0</v>
      </c>
      <c r="BW411" t="n">
        <v>0</v>
      </c>
      <c r="CV411" t="n">
        <v>0</v>
      </c>
      <c r="CW411">
        <f>ROUND(Y411*Source!I712*DO411,7)</f>
        <v/>
      </c>
      <c r="CX411">
        <f>ROUND(Y411*Source!I712,7)</f>
        <v/>
      </c>
      <c r="CY411">
        <f>AB411</f>
        <v/>
      </c>
      <c r="CZ411">
        <f>AF411</f>
        <v/>
      </c>
      <c r="DA411">
        <f>AJ411</f>
        <v/>
      </c>
      <c r="DB411">
        <f>ROUND(ROUND(AT411*CZ411,2),2)</f>
        <v/>
      </c>
      <c r="DC411">
        <f>ROUND(ROUND(AT411*AG411,2),2)</f>
        <v/>
      </c>
      <c r="DD411" t="inlineStr"/>
      <c r="DE411" t="inlineStr"/>
      <c r="DF411">
        <f>ROUND(ROUND(AE411,0)*CX411,0)</f>
        <v/>
      </c>
      <c r="DG411">
        <f>ROUND(ROUND(AF411*AJ411,0)*CX411,0)</f>
        <v/>
      </c>
      <c r="DH411">
        <f>ROUND(ROUND(AG411*AK411,0)*CX411,0)</f>
        <v/>
      </c>
      <c r="DI411">
        <f>ROUND(ROUND(AH411,0)*CX411,0)</f>
        <v/>
      </c>
      <c r="DJ411">
        <f>DG411</f>
        <v/>
      </c>
      <c r="DK411" t="n">
        <v>0</v>
      </c>
      <c r="DL411" t="inlineStr"/>
      <c r="DM411" t="n">
        <v>0</v>
      </c>
      <c r="DN411" t="inlineStr"/>
      <c r="DO411" t="n">
        <v>0</v>
      </c>
    </row>
    <row r="412">
      <c r="A412">
        <f>ROW(Source!A712)</f>
        <v/>
      </c>
      <c r="B412" t="n">
        <v>78869116</v>
      </c>
      <c r="C412" t="n">
        <v>78871254</v>
      </c>
      <c r="D412" t="n">
        <v>29110139</v>
      </c>
      <c r="E412" t="n">
        <v>1</v>
      </c>
      <c r="F412" t="n">
        <v>1</v>
      </c>
      <c r="G412" t="n">
        <v>1</v>
      </c>
      <c r="H412" t="n">
        <v>3</v>
      </c>
      <c r="I412" t="inlineStr">
        <is>
          <t>101-1703</t>
        </is>
      </c>
      <c r="J412" t="inlineStr">
        <is>
          <t>ТССЦ Московской обл., 101-1703, приказ Минстроя России №675/пр от 28.02.2017 № 254/пр</t>
        </is>
      </c>
      <c r="K412" t="inlineStr">
        <is>
          <t>Прокладки резиновые (пластина техническая прессованная)</t>
        </is>
      </c>
      <c r="L412" t="n">
        <v>1346</v>
      </c>
      <c r="N412" t="n">
        <v>1009</v>
      </c>
      <c r="O412" t="inlineStr">
        <is>
          <t>кг</t>
        </is>
      </c>
      <c r="P412" t="inlineStr">
        <is>
          <t>кг</t>
        </is>
      </c>
      <c r="Q412" t="n">
        <v>1</v>
      </c>
      <c r="W412" t="n">
        <v>0</v>
      </c>
      <c r="X412" t="n">
        <v>-1947909329</v>
      </c>
      <c r="Y412">
        <f>AT412</f>
        <v/>
      </c>
      <c r="AA412" t="n">
        <v>341.04</v>
      </c>
      <c r="AB412" t="n">
        <v>0</v>
      </c>
      <c r="AC412" t="n">
        <v>0</v>
      </c>
      <c r="AD412" t="n">
        <v>0</v>
      </c>
      <c r="AE412" t="n">
        <v>23.09</v>
      </c>
      <c r="AF412" t="n">
        <v>0</v>
      </c>
      <c r="AG412" t="n">
        <v>0</v>
      </c>
      <c r="AH412" t="n">
        <v>0</v>
      </c>
      <c r="AI412" t="n">
        <v>14.77</v>
      </c>
      <c r="AJ412" t="n">
        <v>1</v>
      </c>
      <c r="AK412" t="n">
        <v>1</v>
      </c>
      <c r="AL412" t="n">
        <v>1</v>
      </c>
      <c r="AM412" t="n">
        <v>2</v>
      </c>
      <c r="AN412" t="n">
        <v>0</v>
      </c>
      <c r="AO412" t="n">
        <v>1</v>
      </c>
      <c r="AP412" t="n">
        <v>1</v>
      </c>
      <c r="AQ412" t="n">
        <v>0</v>
      </c>
      <c r="AR412" t="n">
        <v>0</v>
      </c>
      <c r="AS412" t="inlineStr"/>
      <c r="AT412" t="n">
        <v>2</v>
      </c>
      <c r="AU412" t="inlineStr"/>
      <c r="AV412" t="n">
        <v>0</v>
      </c>
      <c r="AW412" t="n">
        <v>2</v>
      </c>
      <c r="AX412" t="n">
        <v>78871262</v>
      </c>
      <c r="AY412" t="n">
        <v>1</v>
      </c>
      <c r="AZ412" t="n">
        <v>0</v>
      </c>
      <c r="BA412" t="n">
        <v>377</v>
      </c>
      <c r="BB412" t="n">
        <v>0</v>
      </c>
      <c r="BC412" t="n">
        <v>0</v>
      </c>
      <c r="BD412" t="n">
        <v>0</v>
      </c>
      <c r="BE412" t="n">
        <v>0</v>
      </c>
      <c r="BF412" t="n">
        <v>0</v>
      </c>
      <c r="BG412" t="n">
        <v>0</v>
      </c>
      <c r="BH412" t="n">
        <v>0</v>
      </c>
      <c r="BI412" t="n">
        <v>0</v>
      </c>
      <c r="BJ412" t="n">
        <v>0</v>
      </c>
      <c r="BK412" t="n">
        <v>0</v>
      </c>
      <c r="BL412" t="n">
        <v>0</v>
      </c>
      <c r="BM412" t="n">
        <v>0</v>
      </c>
      <c r="BN412" t="n">
        <v>0</v>
      </c>
      <c r="BO412" t="n">
        <v>0</v>
      </c>
      <c r="BP412" t="n">
        <v>0</v>
      </c>
      <c r="BQ412" t="n">
        <v>0</v>
      </c>
      <c r="BR412" t="n">
        <v>0</v>
      </c>
      <c r="BS412" t="n">
        <v>0</v>
      </c>
      <c r="BT412" t="n">
        <v>0</v>
      </c>
      <c r="BU412" t="n">
        <v>0</v>
      </c>
      <c r="BV412" t="n">
        <v>0</v>
      </c>
      <c r="BW412" t="n">
        <v>0</v>
      </c>
      <c r="CV412" t="n">
        <v>0</v>
      </c>
      <c r="CW412" t="n">
        <v>0</v>
      </c>
      <c r="CX412">
        <f>ROUND(Y412*Source!I712,7)</f>
        <v/>
      </c>
      <c r="CY412">
        <f>AA412</f>
        <v/>
      </c>
      <c r="CZ412">
        <f>AE412</f>
        <v/>
      </c>
      <c r="DA412">
        <f>AI412</f>
        <v/>
      </c>
      <c r="DB412">
        <f>ROUND(ROUND(AT412*CZ412,2),2)</f>
        <v/>
      </c>
      <c r="DC412">
        <f>ROUND(ROUND(AT412*AG412,2),2)</f>
        <v/>
      </c>
      <c r="DD412" t="inlineStr"/>
      <c r="DE412" t="inlineStr"/>
      <c r="DF412">
        <f>ROUND(ROUND(AE412*AI412,0)*CX412,0)</f>
        <v/>
      </c>
      <c r="DG412">
        <f>ROUND(ROUND(AF412,0)*CX412,0)</f>
        <v/>
      </c>
      <c r="DH412">
        <f>ROUND(ROUND(AG412,0)*CX412,0)</f>
        <v/>
      </c>
      <c r="DI412">
        <f>ROUND(ROUND(AH412,0)*CX412,0)</f>
        <v/>
      </c>
      <c r="DJ412">
        <f>DF412</f>
        <v/>
      </c>
      <c r="DK412" t="n">
        <v>0</v>
      </c>
      <c r="DL412" t="inlineStr"/>
      <c r="DM412" t="n">
        <v>0</v>
      </c>
      <c r="DN412" t="inlineStr"/>
      <c r="DO412" t="n">
        <v>0</v>
      </c>
    </row>
    <row r="413">
      <c r="A413">
        <f>ROW(Source!A712)</f>
        <v/>
      </c>
      <c r="B413" t="n">
        <v>78869116</v>
      </c>
      <c r="C413" t="n">
        <v>78871254</v>
      </c>
      <c r="D413" t="n">
        <v>29114240</v>
      </c>
      <c r="E413" t="n">
        <v>1</v>
      </c>
      <c r="F413" t="n">
        <v>1</v>
      </c>
      <c r="G413" t="n">
        <v>1</v>
      </c>
      <c r="H413" t="n">
        <v>3</v>
      </c>
      <c r="I413" t="inlineStr">
        <is>
          <t>101-2576</t>
        </is>
      </c>
      <c r="J413" t="inlineStr">
        <is>
          <t>ТССЦ Московской обл., 101-2576, приказ Минстроя России №675/пр от 28.02.2017 № 254/пр</t>
        </is>
      </c>
      <c r="K413" t="inlineStr">
        <is>
          <t>Болты с гайками и шайбами для санитарно-технических работ диаметром 16 мм</t>
        </is>
      </c>
      <c r="L413" t="n">
        <v>1348</v>
      </c>
      <c r="N413" t="n">
        <v>1009</v>
      </c>
      <c r="O413" t="inlineStr">
        <is>
          <t>т</t>
        </is>
      </c>
      <c r="P413" t="inlineStr">
        <is>
          <t>т</t>
        </is>
      </c>
      <c r="Q413" t="n">
        <v>1000</v>
      </c>
      <c r="W413" t="n">
        <v>0</v>
      </c>
      <c r="X413" t="n">
        <v>-1701539228</v>
      </c>
      <c r="Y413">
        <f>AT413</f>
        <v/>
      </c>
      <c r="AA413" t="n">
        <v>145037.4</v>
      </c>
      <c r="AB413" t="n">
        <v>0</v>
      </c>
      <c r="AC413" t="n">
        <v>0</v>
      </c>
      <c r="AD413" t="n">
        <v>0</v>
      </c>
      <c r="AE413" t="n">
        <v>14830</v>
      </c>
      <c r="AF413" t="n">
        <v>0</v>
      </c>
      <c r="AG413" t="n">
        <v>0</v>
      </c>
      <c r="AH413" t="n">
        <v>0</v>
      </c>
      <c r="AI413" t="n">
        <v>9.779999999999999</v>
      </c>
      <c r="AJ413" t="n">
        <v>1</v>
      </c>
      <c r="AK413" t="n">
        <v>1</v>
      </c>
      <c r="AL413" t="n">
        <v>1</v>
      </c>
      <c r="AM413" t="n">
        <v>2</v>
      </c>
      <c r="AN413" t="n">
        <v>0</v>
      </c>
      <c r="AO413" t="n">
        <v>1</v>
      </c>
      <c r="AP413" t="n">
        <v>1</v>
      </c>
      <c r="AQ413" t="n">
        <v>0</v>
      </c>
      <c r="AR413" t="n">
        <v>0</v>
      </c>
      <c r="AS413" t="inlineStr"/>
      <c r="AT413" t="n">
        <v>0.005</v>
      </c>
      <c r="AU413" t="inlineStr"/>
      <c r="AV413" t="n">
        <v>0</v>
      </c>
      <c r="AW413" t="n">
        <v>2</v>
      </c>
      <c r="AX413" t="n">
        <v>78871263</v>
      </c>
      <c r="AY413" t="n">
        <v>1</v>
      </c>
      <c r="AZ413" t="n">
        <v>0</v>
      </c>
      <c r="BA413" t="n">
        <v>378</v>
      </c>
      <c r="BB413" t="n">
        <v>0</v>
      </c>
      <c r="BC413" t="n">
        <v>0</v>
      </c>
      <c r="BD413" t="n">
        <v>0</v>
      </c>
      <c r="BE413" t="n">
        <v>0</v>
      </c>
      <c r="BF413" t="n">
        <v>0</v>
      </c>
      <c r="BG413" t="n">
        <v>0</v>
      </c>
      <c r="BH413" t="n">
        <v>0</v>
      </c>
      <c r="BI413" t="n">
        <v>0</v>
      </c>
      <c r="BJ413" t="n">
        <v>0</v>
      </c>
      <c r="BK413" t="n">
        <v>0</v>
      </c>
      <c r="BL413" t="n">
        <v>0</v>
      </c>
      <c r="BM413" t="n">
        <v>0</v>
      </c>
      <c r="BN413" t="n">
        <v>0</v>
      </c>
      <c r="BO413" t="n">
        <v>0</v>
      </c>
      <c r="BP413" t="n">
        <v>0</v>
      </c>
      <c r="BQ413" t="n">
        <v>0</v>
      </c>
      <c r="BR413" t="n">
        <v>0</v>
      </c>
      <c r="BS413" t="n">
        <v>0</v>
      </c>
      <c r="BT413" t="n">
        <v>0</v>
      </c>
      <c r="BU413" t="n">
        <v>0</v>
      </c>
      <c r="BV413" t="n">
        <v>0</v>
      </c>
      <c r="BW413" t="n">
        <v>0</v>
      </c>
      <c r="CV413" t="n">
        <v>0</v>
      </c>
      <c r="CW413" t="n">
        <v>0</v>
      </c>
      <c r="CX413">
        <f>ROUND(Y413*Source!I712,7)</f>
        <v/>
      </c>
      <c r="CY413">
        <f>AA413</f>
        <v/>
      </c>
      <c r="CZ413">
        <f>AE413</f>
        <v/>
      </c>
      <c r="DA413">
        <f>AI413</f>
        <v/>
      </c>
      <c r="DB413">
        <f>ROUND(ROUND(AT413*CZ413,2),2)</f>
        <v/>
      </c>
      <c r="DC413">
        <f>ROUND(ROUND(AT413*AG413,2),2)</f>
        <v/>
      </c>
      <c r="DD413" t="inlineStr"/>
      <c r="DE413" t="inlineStr"/>
      <c r="DF413">
        <f>ROUND(ROUND(AE413*AI413,0)*CX413,0)</f>
        <v/>
      </c>
      <c r="DG413">
        <f>ROUND(ROUND(AF413,0)*CX413,0)</f>
        <v/>
      </c>
      <c r="DH413">
        <f>ROUND(ROUND(AG413,0)*CX413,0)</f>
        <v/>
      </c>
      <c r="DI413">
        <f>ROUND(ROUND(AH413,0)*CX413,0)</f>
        <v/>
      </c>
      <c r="DJ413">
        <f>DF413</f>
        <v/>
      </c>
      <c r="DK413" t="n">
        <v>0</v>
      </c>
      <c r="DL413" t="inlineStr"/>
      <c r="DM413" t="n">
        <v>0</v>
      </c>
      <c r="DN413" t="inlineStr"/>
      <c r="DO413" t="n">
        <v>0</v>
      </c>
    </row>
    <row r="414">
      <c r="A414">
        <f>ROW(Source!A712)</f>
        <v/>
      </c>
      <c r="B414" t="n">
        <v>78869116</v>
      </c>
      <c r="C414" t="n">
        <v>78871254</v>
      </c>
      <c r="D414" t="n">
        <v>29150040</v>
      </c>
      <c r="E414" t="n">
        <v>1</v>
      </c>
      <c r="F414" t="n">
        <v>1</v>
      </c>
      <c r="G414" t="n">
        <v>1</v>
      </c>
      <c r="H414" t="n">
        <v>3</v>
      </c>
      <c r="I414" t="inlineStr">
        <is>
          <t>411-0001</t>
        </is>
      </c>
      <c r="J414" t="inlineStr">
        <is>
          <t>ТССЦ Московской обл., 411-0001, приказ Минстроя России №675/пр от 28.02.2017 № 257/пр</t>
        </is>
      </c>
      <c r="K414" t="inlineStr">
        <is>
          <t>Вода</t>
        </is>
      </c>
      <c r="L414" t="n">
        <v>1339</v>
      </c>
      <c r="N414" t="n">
        <v>1007</v>
      </c>
      <c r="O414" t="inlineStr">
        <is>
          <t>м3</t>
        </is>
      </c>
      <c r="P414" t="inlineStr">
        <is>
          <t>м3</t>
        </is>
      </c>
      <c r="Q414" t="n">
        <v>1</v>
      </c>
      <c r="W414" t="n">
        <v>0</v>
      </c>
      <c r="X414" t="n">
        <v>619799737</v>
      </c>
      <c r="Y414">
        <f>AT414</f>
        <v/>
      </c>
      <c r="AA414" t="n">
        <v>31.28</v>
      </c>
      <c r="AB414" t="n">
        <v>0</v>
      </c>
      <c r="AC414" t="n">
        <v>0</v>
      </c>
      <c r="AD414" t="n">
        <v>0</v>
      </c>
      <c r="AE414" t="n">
        <v>2.44</v>
      </c>
      <c r="AF414" t="n">
        <v>0</v>
      </c>
      <c r="AG414" t="n">
        <v>0</v>
      </c>
      <c r="AH414" t="n">
        <v>0</v>
      </c>
      <c r="AI414" t="n">
        <v>12.82</v>
      </c>
      <c r="AJ414" t="n">
        <v>1</v>
      </c>
      <c r="AK414" t="n">
        <v>1</v>
      </c>
      <c r="AL414" t="n">
        <v>1</v>
      </c>
      <c r="AM414" t="n">
        <v>2</v>
      </c>
      <c r="AN414" t="n">
        <v>0</v>
      </c>
      <c r="AO414" t="n">
        <v>1</v>
      </c>
      <c r="AP414" t="n">
        <v>1</v>
      </c>
      <c r="AQ414" t="n">
        <v>0</v>
      </c>
      <c r="AR414" t="n">
        <v>0</v>
      </c>
      <c r="AS414" t="inlineStr"/>
      <c r="AT414" t="n">
        <v>7.8</v>
      </c>
      <c r="AU414" t="inlineStr"/>
      <c r="AV414" t="n">
        <v>0</v>
      </c>
      <c r="AW414" t="n">
        <v>2</v>
      </c>
      <c r="AX414" t="n">
        <v>78871264</v>
      </c>
      <c r="AY414" t="n">
        <v>1</v>
      </c>
      <c r="AZ414" t="n">
        <v>0</v>
      </c>
      <c r="BA414" t="n">
        <v>379</v>
      </c>
      <c r="BB414" t="n">
        <v>0</v>
      </c>
      <c r="BC414" t="n">
        <v>0</v>
      </c>
      <c r="BD414" t="n">
        <v>0</v>
      </c>
      <c r="BE414" t="n">
        <v>0</v>
      </c>
      <c r="BF414" t="n">
        <v>0</v>
      </c>
      <c r="BG414" t="n">
        <v>0</v>
      </c>
      <c r="BH414" t="n">
        <v>0</v>
      </c>
      <c r="BI414" t="n">
        <v>0</v>
      </c>
      <c r="BJ414" t="n">
        <v>0</v>
      </c>
      <c r="BK414" t="n">
        <v>0</v>
      </c>
      <c r="BL414" t="n">
        <v>0</v>
      </c>
      <c r="BM414" t="n">
        <v>0</v>
      </c>
      <c r="BN414" t="n">
        <v>0</v>
      </c>
      <c r="BO414" t="n">
        <v>0</v>
      </c>
      <c r="BP414" t="n">
        <v>0</v>
      </c>
      <c r="BQ414" t="n">
        <v>0</v>
      </c>
      <c r="BR414" t="n">
        <v>0</v>
      </c>
      <c r="BS414" t="n">
        <v>0</v>
      </c>
      <c r="BT414" t="n">
        <v>0</v>
      </c>
      <c r="BU414" t="n">
        <v>0</v>
      </c>
      <c r="BV414" t="n">
        <v>0</v>
      </c>
      <c r="BW414" t="n">
        <v>0</v>
      </c>
      <c r="CV414" t="n">
        <v>0</v>
      </c>
      <c r="CW414" t="n">
        <v>0</v>
      </c>
      <c r="CX414">
        <f>ROUND(Y414*Source!I712,7)</f>
        <v/>
      </c>
      <c r="CY414">
        <f>AA414</f>
        <v/>
      </c>
      <c r="CZ414">
        <f>AE414</f>
        <v/>
      </c>
      <c r="DA414">
        <f>AI414</f>
        <v/>
      </c>
      <c r="DB414">
        <f>ROUND(ROUND(AT414*CZ414,2),2)</f>
        <v/>
      </c>
      <c r="DC414">
        <f>ROUND(ROUND(AT414*AG414,2),2)</f>
        <v/>
      </c>
      <c r="DD414" t="inlineStr"/>
      <c r="DE414" t="inlineStr"/>
      <c r="DF414">
        <f>ROUND(ROUND(AE414*AI414,0)*CX414,0)</f>
        <v/>
      </c>
      <c r="DG414">
        <f>ROUND(ROUND(AF414,0)*CX414,0)</f>
        <v/>
      </c>
      <c r="DH414">
        <f>ROUND(ROUND(AG414,0)*CX414,0)</f>
        <v/>
      </c>
      <c r="DI414">
        <f>ROUND(ROUND(AH414,0)*CX414,0)</f>
        <v/>
      </c>
      <c r="DJ414">
        <f>DF414</f>
        <v/>
      </c>
      <c r="DK414" t="n">
        <v>0</v>
      </c>
      <c r="DL414" t="inlineStr"/>
      <c r="DM414" t="n">
        <v>0</v>
      </c>
      <c r="DN414" t="inlineStr"/>
      <c r="DO414" t="n">
        <v>0</v>
      </c>
    </row>
    <row r="415">
      <c r="A415">
        <f>ROW(Source!A713)</f>
        <v/>
      </c>
      <c r="B415" t="n">
        <v>78869116</v>
      </c>
      <c r="C415" t="n">
        <v>78871265</v>
      </c>
      <c r="D415" t="n">
        <v>18407150</v>
      </c>
      <c r="E415" t="n">
        <v>1</v>
      </c>
      <c r="F415" t="n">
        <v>1</v>
      </c>
      <c r="G415" t="n">
        <v>1</v>
      </c>
      <c r="H415" t="n">
        <v>1</v>
      </c>
      <c r="I415" t="inlineStr">
        <is>
          <t>1-1030-90</t>
        </is>
      </c>
      <c r="J415" t="inlineStr"/>
      <c r="K415" t="inlineStr">
        <is>
          <t>Рабочий строитель среднего разряда 3</t>
        </is>
      </c>
      <c r="L415" t="n">
        <v>1369</v>
      </c>
      <c r="N415" t="n">
        <v>1013</v>
      </c>
      <c r="O415" t="inlineStr">
        <is>
          <t>чел.-ч</t>
        </is>
      </c>
      <c r="P415" t="inlineStr">
        <is>
          <t>чел.-ч</t>
        </is>
      </c>
      <c r="Q415" t="n">
        <v>1</v>
      </c>
      <c r="W415" t="n">
        <v>0</v>
      </c>
      <c r="X415" t="n">
        <v>-931037793</v>
      </c>
      <c r="Y415">
        <f>AT415</f>
        <v/>
      </c>
      <c r="AA415" t="n">
        <v>0</v>
      </c>
      <c r="AB415" t="n">
        <v>0</v>
      </c>
      <c r="AC415" t="n">
        <v>0</v>
      </c>
      <c r="AD415" t="n">
        <v>8.529999999999999</v>
      </c>
      <c r="AE415" t="n">
        <v>0</v>
      </c>
      <c r="AF415" t="n">
        <v>0</v>
      </c>
      <c r="AG415" t="n">
        <v>0</v>
      </c>
      <c r="AH415" t="n">
        <v>8.529999999999999</v>
      </c>
      <c r="AI415" t="n">
        <v>1</v>
      </c>
      <c r="AJ415" t="n">
        <v>1</v>
      </c>
      <c r="AK415" t="n">
        <v>1</v>
      </c>
      <c r="AL415" t="n">
        <v>1</v>
      </c>
      <c r="AM415" t="n">
        <v>-2</v>
      </c>
      <c r="AN415" t="n">
        <v>0</v>
      </c>
      <c r="AO415" t="n">
        <v>1</v>
      </c>
      <c r="AP415" t="n">
        <v>0</v>
      </c>
      <c r="AQ415" t="n">
        <v>0</v>
      </c>
      <c r="AR415" t="n">
        <v>0</v>
      </c>
      <c r="AS415" t="inlineStr"/>
      <c r="AT415" t="n">
        <v>13.9</v>
      </c>
      <c r="AU415" t="inlineStr"/>
      <c r="AV415" t="n">
        <v>1</v>
      </c>
      <c r="AW415" t="n">
        <v>2</v>
      </c>
      <c r="AX415" t="n">
        <v>78871269</v>
      </c>
      <c r="AY415" t="n">
        <v>1</v>
      </c>
      <c r="AZ415" t="n">
        <v>0</v>
      </c>
      <c r="BA415" t="n">
        <v>380</v>
      </c>
      <c r="BB415" t="n">
        <v>0</v>
      </c>
      <c r="BC415" t="n">
        <v>0</v>
      </c>
      <c r="BD415" t="n">
        <v>0</v>
      </c>
      <c r="BE415" t="n">
        <v>0</v>
      </c>
      <c r="BF415" t="n">
        <v>0</v>
      </c>
      <c r="BG415" t="n">
        <v>0</v>
      </c>
      <c r="BH415" t="n">
        <v>0</v>
      </c>
      <c r="BI415" t="n">
        <v>0</v>
      </c>
      <c r="BJ415" t="n">
        <v>0</v>
      </c>
      <c r="BK415" t="n">
        <v>0</v>
      </c>
      <c r="BL415" t="n">
        <v>0</v>
      </c>
      <c r="BM415" t="n">
        <v>0</v>
      </c>
      <c r="BN415" t="n">
        <v>0</v>
      </c>
      <c r="BO415" t="n">
        <v>0</v>
      </c>
      <c r="BP415" t="n">
        <v>0</v>
      </c>
      <c r="BQ415" t="n">
        <v>0</v>
      </c>
      <c r="BR415" t="n">
        <v>0</v>
      </c>
      <c r="BS415" t="n">
        <v>0</v>
      </c>
      <c r="BT415" t="n">
        <v>0</v>
      </c>
      <c r="BU415" t="n">
        <v>0</v>
      </c>
      <c r="BV415" t="n">
        <v>0</v>
      </c>
      <c r="BW415" t="n">
        <v>0</v>
      </c>
      <c r="CU415">
        <f>ROUND(AT415*Source!I713*AH415*AL415,0)</f>
        <v/>
      </c>
      <c r="CV415">
        <f>ROUND(Y415*Source!I713,7)</f>
        <v/>
      </c>
      <c r="CW415" t="n">
        <v>0</v>
      </c>
      <c r="CX415">
        <f>ROUND(Y415*Source!I713,7)</f>
        <v/>
      </c>
      <c r="CY415">
        <f>AD415</f>
        <v/>
      </c>
      <c r="CZ415">
        <f>AH415</f>
        <v/>
      </c>
      <c r="DA415">
        <f>AL415</f>
        <v/>
      </c>
      <c r="DB415">
        <f>ROUND(ROUND(AT415*CZ415,2),2)</f>
        <v/>
      </c>
      <c r="DC415">
        <f>ROUND(ROUND(AT415*AG415,2),2)</f>
        <v/>
      </c>
      <c r="DD415" t="inlineStr"/>
      <c r="DE415" t="inlineStr"/>
      <c r="DF415">
        <f>ROUND(ROUND(AE415,0)*CX415,0)</f>
        <v/>
      </c>
      <c r="DG415">
        <f>ROUND(ROUND(AF415,0)*CX415,0)</f>
        <v/>
      </c>
      <c r="DH415">
        <f>ROUND(ROUND(AG415,0)*CX415,0)</f>
        <v/>
      </c>
      <c r="DI415">
        <f>ROUND(ROUND(AH415,0)*CX415,0)</f>
        <v/>
      </c>
      <c r="DJ415">
        <f>DI415</f>
        <v/>
      </c>
      <c r="DK415" t="n">
        <v>0</v>
      </c>
      <c r="DL415" t="inlineStr"/>
      <c r="DM415" t="n">
        <v>0</v>
      </c>
      <c r="DN415" t="inlineStr"/>
      <c r="DO415" t="n">
        <v>0</v>
      </c>
    </row>
    <row r="416">
      <c r="A416">
        <f>ROW(Source!A713)</f>
        <v/>
      </c>
      <c r="B416" t="n">
        <v>78869116</v>
      </c>
      <c r="C416" t="n">
        <v>78871265</v>
      </c>
      <c r="D416" t="n">
        <v>29169821</v>
      </c>
      <c r="E416" t="n">
        <v>1</v>
      </c>
      <c r="F416" t="n">
        <v>1</v>
      </c>
      <c r="G416" t="n">
        <v>1</v>
      </c>
      <c r="H416" t="n">
        <v>3</v>
      </c>
      <c r="I416" t="inlineStr">
        <is>
          <t>509-0696</t>
        </is>
      </c>
      <c r="J416" t="inlineStr">
        <is>
          <t>ТССЦ Московской обл., 509-0696, приказ Минстроя России №675/пр от 28.02.2017 № 258/пр</t>
        </is>
      </c>
      <c r="K416" t="inlineStr">
        <is>
          <t>Лампы люминесцентные ртутные низкого давления типа ЛБ, ЛД, ЛДЦ, ЛТВ, ЛБХ 20</t>
        </is>
      </c>
      <c r="L416" t="n">
        <v>1358</v>
      </c>
      <c r="N416" t="n">
        <v>1010</v>
      </c>
      <c r="O416" t="inlineStr">
        <is>
          <t>10 шт.</t>
        </is>
      </c>
      <c r="P416" t="inlineStr">
        <is>
          <t>10 шт.</t>
        </is>
      </c>
      <c r="Q416" t="n">
        <v>10</v>
      </c>
      <c r="W416" t="n">
        <v>0</v>
      </c>
      <c r="X416" t="n">
        <v>-1187244712</v>
      </c>
      <c r="Y416">
        <f>AT416</f>
        <v/>
      </c>
      <c r="AA416" t="n">
        <v>352.73</v>
      </c>
      <c r="AB416" t="n">
        <v>0</v>
      </c>
      <c r="AC416" t="n">
        <v>0</v>
      </c>
      <c r="AD416" t="n">
        <v>0</v>
      </c>
      <c r="AE416" t="n">
        <v>85.2</v>
      </c>
      <c r="AF416" t="n">
        <v>0</v>
      </c>
      <c r="AG416" t="n">
        <v>0</v>
      </c>
      <c r="AH416" t="n">
        <v>0</v>
      </c>
      <c r="AI416" t="n">
        <v>4.14</v>
      </c>
      <c r="AJ416" t="n">
        <v>1</v>
      </c>
      <c r="AK416" t="n">
        <v>1</v>
      </c>
      <c r="AL416" t="n">
        <v>1</v>
      </c>
      <c r="AM416" t="n">
        <v>2</v>
      </c>
      <c r="AN416" t="n">
        <v>0</v>
      </c>
      <c r="AO416" t="n">
        <v>1</v>
      </c>
      <c r="AP416" t="n">
        <v>0</v>
      </c>
      <c r="AQ416" t="n">
        <v>0</v>
      </c>
      <c r="AR416" t="n">
        <v>0</v>
      </c>
      <c r="AS416" t="inlineStr"/>
      <c r="AT416" t="n">
        <v>10</v>
      </c>
      <c r="AU416" t="inlineStr"/>
      <c r="AV416" t="n">
        <v>0</v>
      </c>
      <c r="AW416" t="n">
        <v>2</v>
      </c>
      <c r="AX416" t="n">
        <v>78871270</v>
      </c>
      <c r="AY416" t="n">
        <v>1</v>
      </c>
      <c r="AZ416" t="n">
        <v>0</v>
      </c>
      <c r="BA416" t="n">
        <v>381</v>
      </c>
      <c r="BB416" t="n">
        <v>0</v>
      </c>
      <c r="BC416" t="n">
        <v>0</v>
      </c>
      <c r="BD416" t="n">
        <v>0</v>
      </c>
      <c r="BE416" t="n">
        <v>0</v>
      </c>
      <c r="BF416" t="n">
        <v>0</v>
      </c>
      <c r="BG416" t="n">
        <v>0</v>
      </c>
      <c r="BH416" t="n">
        <v>0</v>
      </c>
      <c r="BI416" t="n">
        <v>0</v>
      </c>
      <c r="BJ416" t="n">
        <v>0</v>
      </c>
      <c r="BK416" t="n">
        <v>0</v>
      </c>
      <c r="BL416" t="n">
        <v>0</v>
      </c>
      <c r="BM416" t="n">
        <v>0</v>
      </c>
      <c r="BN416" t="n">
        <v>0</v>
      </c>
      <c r="BO416" t="n">
        <v>0</v>
      </c>
      <c r="BP416" t="n">
        <v>0</v>
      </c>
      <c r="BQ416" t="n">
        <v>0</v>
      </c>
      <c r="BR416" t="n">
        <v>0</v>
      </c>
      <c r="BS416" t="n">
        <v>0</v>
      </c>
      <c r="BT416" t="n">
        <v>0</v>
      </c>
      <c r="BU416" t="n">
        <v>0</v>
      </c>
      <c r="BV416" t="n">
        <v>0</v>
      </c>
      <c r="BW416" t="n">
        <v>0</v>
      </c>
      <c r="CV416" t="n">
        <v>0</v>
      </c>
      <c r="CW416" t="n">
        <v>0</v>
      </c>
      <c r="CX416">
        <f>ROUND(Y416*Source!I713,7)</f>
        <v/>
      </c>
      <c r="CY416">
        <f>AA416</f>
        <v/>
      </c>
      <c r="CZ416">
        <f>AE416</f>
        <v/>
      </c>
      <c r="DA416">
        <f>AI416</f>
        <v/>
      </c>
      <c r="DB416">
        <f>ROUND(ROUND(AT416*CZ416,2),2)</f>
        <v/>
      </c>
      <c r="DC416">
        <f>ROUND(ROUND(AT416*AG416,2),2)</f>
        <v/>
      </c>
      <c r="DD416" t="inlineStr"/>
      <c r="DE416" t="inlineStr"/>
      <c r="DF416">
        <f>ROUND(ROUND(AE416*AI416,0)*CX416,0)</f>
        <v/>
      </c>
      <c r="DG416">
        <f>ROUND(ROUND(AF416,0)*CX416,0)</f>
        <v/>
      </c>
      <c r="DH416">
        <f>ROUND(ROUND(AG416,0)*CX416,0)</f>
        <v/>
      </c>
      <c r="DI416">
        <f>ROUND(ROUND(AH416,0)*CX416,0)</f>
        <v/>
      </c>
      <c r="DJ416">
        <f>DF416</f>
        <v/>
      </c>
      <c r="DK416" t="n">
        <v>0</v>
      </c>
      <c r="DL416" t="inlineStr"/>
      <c r="DM416" t="n">
        <v>0</v>
      </c>
      <c r="DN416" t="inlineStr"/>
      <c r="DO416" t="n">
        <v>0</v>
      </c>
    </row>
    <row r="417">
      <c r="A417">
        <f>ROW(Source!A713)</f>
        <v/>
      </c>
      <c r="B417" t="n">
        <v>78869116</v>
      </c>
      <c r="C417" t="n">
        <v>78871265</v>
      </c>
      <c r="D417" t="n">
        <v>29169828</v>
      </c>
      <c r="E417" t="n">
        <v>1</v>
      </c>
      <c r="F417" t="n">
        <v>1</v>
      </c>
      <c r="G417" t="n">
        <v>1</v>
      </c>
      <c r="H417" t="n">
        <v>3</v>
      </c>
      <c r="I417" t="inlineStr">
        <is>
          <t>509-6744</t>
        </is>
      </c>
      <c r="J417" t="inlineStr">
        <is>
          <t>ТССЦ Московской обл., 509-6744, приказ Минстроя России №675/пр от 28.02.2017 № 258/пр</t>
        </is>
      </c>
      <c r="K417" t="inlineStr">
        <is>
          <t>Лампы люминесцентные компактные энергосберегающие с цоколем Е27 мощностью 55 Вт</t>
        </is>
      </c>
      <c r="L417" t="n">
        <v>1354</v>
      </c>
      <c r="N417" t="n">
        <v>1010</v>
      </c>
      <c r="O417" t="inlineStr">
        <is>
          <t>шт.</t>
        </is>
      </c>
      <c r="P417" t="inlineStr">
        <is>
          <t>шт.</t>
        </is>
      </c>
      <c r="Q417" t="n">
        <v>1</v>
      </c>
      <c r="W417" t="n">
        <v>0</v>
      </c>
      <c r="X417" t="n">
        <v>-228955380</v>
      </c>
      <c r="Y417">
        <f>AT417</f>
        <v/>
      </c>
      <c r="AA417" t="n">
        <v>237.77</v>
      </c>
      <c r="AB417" t="n">
        <v>0</v>
      </c>
      <c r="AC417" t="n">
        <v>0</v>
      </c>
      <c r="AD417" t="n">
        <v>0</v>
      </c>
      <c r="AE417" t="n">
        <v>140.69</v>
      </c>
      <c r="AF417" t="n">
        <v>0</v>
      </c>
      <c r="AG417" t="n">
        <v>0</v>
      </c>
      <c r="AH417" t="n">
        <v>0</v>
      </c>
      <c r="AI417" t="n">
        <v>1.69</v>
      </c>
      <c r="AJ417" t="n">
        <v>1</v>
      </c>
      <c r="AK417" t="n">
        <v>1</v>
      </c>
      <c r="AL417" t="n">
        <v>1</v>
      </c>
      <c r="AM417" t="n">
        <v>0</v>
      </c>
      <c r="AN417" t="n">
        <v>0</v>
      </c>
      <c r="AO417" t="n">
        <v>0</v>
      </c>
      <c r="AP417" t="n">
        <v>1</v>
      </c>
      <c r="AQ417" t="n">
        <v>0</v>
      </c>
      <c r="AR417" t="n">
        <v>0</v>
      </c>
      <c r="AS417" t="inlineStr"/>
      <c r="AT417" t="n">
        <v>100</v>
      </c>
      <c r="AU417" t="inlineStr"/>
      <c r="AV417" t="n">
        <v>0</v>
      </c>
      <c r="AW417" t="n">
        <v>1</v>
      </c>
      <c r="AX417" t="n">
        <v>-1</v>
      </c>
      <c r="AY417" t="n">
        <v>0</v>
      </c>
      <c r="AZ417" t="n">
        <v>0</v>
      </c>
      <c r="BA417" t="inlineStr"/>
      <c r="BB417" t="n">
        <v>0</v>
      </c>
      <c r="BC417" t="n">
        <v>0</v>
      </c>
      <c r="BD417" t="n">
        <v>0</v>
      </c>
      <c r="BE417" t="n">
        <v>0</v>
      </c>
      <c r="BF417" t="n">
        <v>0</v>
      </c>
      <c r="BG417" t="n">
        <v>0</v>
      </c>
      <c r="BH417" t="n">
        <v>0</v>
      </c>
      <c r="BI417" t="n">
        <v>0</v>
      </c>
      <c r="BJ417" t="n">
        <v>0</v>
      </c>
      <c r="BK417" t="n">
        <v>0</v>
      </c>
      <c r="BL417" t="n">
        <v>0</v>
      </c>
      <c r="BM417" t="n">
        <v>0</v>
      </c>
      <c r="BN417" t="n">
        <v>0</v>
      </c>
      <c r="BO417" t="n">
        <v>0</v>
      </c>
      <c r="BP417" t="n">
        <v>0</v>
      </c>
      <c r="BQ417" t="n">
        <v>0</v>
      </c>
      <c r="BR417" t="n">
        <v>0</v>
      </c>
      <c r="BS417" t="n">
        <v>0</v>
      </c>
      <c r="BT417" t="n">
        <v>0</v>
      </c>
      <c r="BU417" t="n">
        <v>0</v>
      </c>
      <c r="BV417" t="n">
        <v>0</v>
      </c>
      <c r="BW417" t="n">
        <v>0</v>
      </c>
      <c r="CV417" t="n">
        <v>0</v>
      </c>
      <c r="CW417" t="n">
        <v>0</v>
      </c>
      <c r="CX417">
        <f>ROUND(Y417*Source!I713,7)</f>
        <v/>
      </c>
      <c r="CY417">
        <f>AA417</f>
        <v/>
      </c>
      <c r="CZ417">
        <f>AE417</f>
        <v/>
      </c>
      <c r="DA417">
        <f>AI417</f>
        <v/>
      </c>
      <c r="DB417">
        <f>ROUND(ROUND(AT417*CZ417,2),2)</f>
        <v/>
      </c>
      <c r="DC417">
        <f>ROUND(ROUND(AT417*AG417,2),2)</f>
        <v/>
      </c>
      <c r="DD417" t="inlineStr"/>
      <c r="DE417" t="inlineStr"/>
      <c r="DF417">
        <f>ROUND(ROUND(AE417*AI417,0)*CX417,0)</f>
        <v/>
      </c>
      <c r="DG417">
        <f>ROUND(ROUND(AF417,0)*CX417,0)</f>
        <v/>
      </c>
      <c r="DH417">
        <f>ROUND(ROUND(AG417,0)*CX417,0)</f>
        <v/>
      </c>
      <c r="DI417">
        <f>ROUND(ROUND(AH417,0)*CX417,0)</f>
        <v/>
      </c>
      <c r="DJ417">
        <f>DF417</f>
        <v/>
      </c>
      <c r="DK417" t="n">
        <v>0</v>
      </c>
      <c r="DL417" t="inlineStr"/>
      <c r="DM417" t="n">
        <v>0</v>
      </c>
      <c r="DN417" t="inlineStr"/>
      <c r="DO417" t="n">
        <v>0</v>
      </c>
    </row>
    <row r="418">
      <c r="A418">
        <f>ROW(Source!A715)</f>
        <v/>
      </c>
      <c r="B418" t="n">
        <v>78869116</v>
      </c>
      <c r="C418" t="n">
        <v>78871272</v>
      </c>
      <c r="D418" t="n">
        <v>18442827</v>
      </c>
      <c r="E418" t="n">
        <v>1</v>
      </c>
      <c r="F418" t="n">
        <v>1</v>
      </c>
      <c r="G418" t="n">
        <v>1</v>
      </c>
      <c r="H418" t="n">
        <v>1</v>
      </c>
      <c r="I418" t="inlineStr">
        <is>
          <t>1-1053-90</t>
        </is>
      </c>
      <c r="J418" t="inlineStr"/>
      <c r="K418" t="inlineStr">
        <is>
          <t>Рабочий строитель среднего разряда 5,3</t>
        </is>
      </c>
      <c r="L418" t="n">
        <v>1369</v>
      </c>
      <c r="N418" t="n">
        <v>1013</v>
      </c>
      <c r="O418" t="inlineStr">
        <is>
          <t>чел.-ч</t>
        </is>
      </c>
      <c r="P418" t="inlineStr">
        <is>
          <t>чел.-ч</t>
        </is>
      </c>
      <c r="Q418" t="n">
        <v>1</v>
      </c>
      <c r="W418" t="n">
        <v>0</v>
      </c>
      <c r="X418" t="n">
        <v>717490484</v>
      </c>
      <c r="Y418">
        <f>(AT418*ROUND(4,7))</f>
        <v/>
      </c>
      <c r="AA418" t="n">
        <v>0</v>
      </c>
      <c r="AB418" t="n">
        <v>0</v>
      </c>
      <c r="AC418" t="n">
        <v>0</v>
      </c>
      <c r="AD418" t="n">
        <v>11.64</v>
      </c>
      <c r="AE418" t="n">
        <v>0</v>
      </c>
      <c r="AF418" t="n">
        <v>0</v>
      </c>
      <c r="AG418" t="n">
        <v>0</v>
      </c>
      <c r="AH418" t="n">
        <v>11.64</v>
      </c>
      <c r="AI418" t="n">
        <v>1</v>
      </c>
      <c r="AJ418" t="n">
        <v>1</v>
      </c>
      <c r="AK418" t="n">
        <v>1</v>
      </c>
      <c r="AL418" t="n">
        <v>1</v>
      </c>
      <c r="AM418" t="n">
        <v>-2</v>
      </c>
      <c r="AN418" t="n">
        <v>0</v>
      </c>
      <c r="AO418" t="n">
        <v>1</v>
      </c>
      <c r="AP418" t="n">
        <v>1</v>
      </c>
      <c r="AQ418" t="n">
        <v>0</v>
      </c>
      <c r="AR418" t="n">
        <v>0</v>
      </c>
      <c r="AS418" t="inlineStr"/>
      <c r="AT418" t="n">
        <v>5.01</v>
      </c>
      <c r="AU418" t="inlineStr">
        <is>
          <t>)*4</t>
        </is>
      </c>
      <c r="AV418" t="n">
        <v>1</v>
      </c>
      <c r="AW418" t="n">
        <v>2</v>
      </c>
      <c r="AX418" t="n">
        <v>78871279</v>
      </c>
      <c r="AY418" t="n">
        <v>1</v>
      </c>
      <c r="AZ418" t="n">
        <v>0</v>
      </c>
      <c r="BA418" t="n">
        <v>382</v>
      </c>
      <c r="BB418" t="n">
        <v>0</v>
      </c>
      <c r="BC418" t="n">
        <v>0</v>
      </c>
      <c r="BD418" t="n">
        <v>0</v>
      </c>
      <c r="BE418" t="n">
        <v>0</v>
      </c>
      <c r="BF418" t="n">
        <v>0</v>
      </c>
      <c r="BG418" t="n">
        <v>0</v>
      </c>
      <c r="BH418" t="n">
        <v>0</v>
      </c>
      <c r="BI418" t="n">
        <v>0</v>
      </c>
      <c r="BJ418" t="n">
        <v>0</v>
      </c>
      <c r="BK418" t="n">
        <v>0</v>
      </c>
      <c r="BL418" t="n">
        <v>0</v>
      </c>
      <c r="BM418" t="n">
        <v>0</v>
      </c>
      <c r="BN418" t="n">
        <v>0</v>
      </c>
      <c r="BO418" t="n">
        <v>0</v>
      </c>
      <c r="BP418" t="n">
        <v>0</v>
      </c>
      <c r="BQ418" t="n">
        <v>0</v>
      </c>
      <c r="BR418" t="n">
        <v>0</v>
      </c>
      <c r="BS418" t="n">
        <v>0</v>
      </c>
      <c r="BT418" t="n">
        <v>0</v>
      </c>
      <c r="BU418" t="n">
        <v>0</v>
      </c>
      <c r="BV418" t="n">
        <v>0</v>
      </c>
      <c r="BW418" t="n">
        <v>0</v>
      </c>
      <c r="CU418">
        <f>ROUND(AT418*Source!I715*AH418*AL418,0)</f>
        <v/>
      </c>
      <c r="CV418">
        <f>ROUND(Y418*Source!I715,7)</f>
        <v/>
      </c>
      <c r="CW418" t="n">
        <v>0</v>
      </c>
      <c r="CX418">
        <f>ROUND(Y418*Source!I715,7)</f>
        <v/>
      </c>
      <c r="CY418">
        <f>AD418</f>
        <v/>
      </c>
      <c r="CZ418">
        <f>AH418</f>
        <v/>
      </c>
      <c r="DA418">
        <f>AL418</f>
        <v/>
      </c>
      <c r="DB418">
        <f>ROUND((ROUND(AT418*CZ418,2)*ROUND(4,7)),2)</f>
        <v/>
      </c>
      <c r="DC418">
        <f>ROUND((ROUND(AT418*AG418,2)*ROUND(4,7)),2)</f>
        <v/>
      </c>
      <c r="DD418" t="inlineStr"/>
      <c r="DE418" t="inlineStr"/>
      <c r="DF418">
        <f>ROUND(ROUND(AE418,0)*CX418,0)</f>
        <v/>
      </c>
      <c r="DG418">
        <f>ROUND(ROUND(AF418,0)*CX418,0)</f>
        <v/>
      </c>
      <c r="DH418">
        <f>ROUND(ROUND(AG418,0)*CX418,0)</f>
        <v/>
      </c>
      <c r="DI418">
        <f>ROUND(ROUND(AH418,0)*CX418,0)</f>
        <v/>
      </c>
      <c r="DJ418">
        <f>DI418</f>
        <v/>
      </c>
      <c r="DK418" t="n">
        <v>0</v>
      </c>
      <c r="DL418" t="inlineStr"/>
      <c r="DM418" t="n">
        <v>0</v>
      </c>
      <c r="DN418" t="inlineStr"/>
      <c r="DO418" t="n">
        <v>0</v>
      </c>
    </row>
    <row r="419">
      <c r="A419">
        <f>ROW(Source!A715)</f>
        <v/>
      </c>
      <c r="B419" t="n">
        <v>78869116</v>
      </c>
      <c r="C419" t="n">
        <v>78871272</v>
      </c>
      <c r="D419" t="n">
        <v>29172703</v>
      </c>
      <c r="E419" t="n">
        <v>1</v>
      </c>
      <c r="F419" t="n">
        <v>1</v>
      </c>
      <c r="G419" t="n">
        <v>1</v>
      </c>
      <c r="H419" t="n">
        <v>2</v>
      </c>
      <c r="I419" t="inlineStr">
        <is>
          <t>042900</t>
        </is>
      </c>
      <c r="J419" t="inlineStr">
        <is>
          <t>ТСЭМ Московской обл., 042900, приказ Минстроя России №675/пр от 28.02.2017 № 264/пр</t>
        </is>
      </c>
      <c r="K41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19" t="n">
        <v>1368</v>
      </c>
      <c r="N419" t="n">
        <v>1011</v>
      </c>
      <c r="O419" t="inlineStr">
        <is>
          <t>маш.-ч</t>
        </is>
      </c>
      <c r="P419" t="inlineStr">
        <is>
          <t>маш.-ч</t>
        </is>
      </c>
      <c r="Q419" t="n">
        <v>1</v>
      </c>
      <c r="W419" t="n">
        <v>0</v>
      </c>
      <c r="X419" t="n">
        <v>1695838894</v>
      </c>
      <c r="Y419">
        <f>(AT419*ROUND(4,7))</f>
        <v/>
      </c>
      <c r="AA419" t="n">
        <v>0</v>
      </c>
      <c r="AB419" t="n">
        <v>177.13</v>
      </c>
      <c r="AC419" t="n">
        <v>0</v>
      </c>
      <c r="AD419" t="n">
        <v>0</v>
      </c>
      <c r="AE419" t="n">
        <v>0</v>
      </c>
      <c r="AF419" t="n">
        <v>29.67</v>
      </c>
      <c r="AG419" t="n">
        <v>0</v>
      </c>
      <c r="AH419" t="n">
        <v>0</v>
      </c>
      <c r="AI419" t="n">
        <v>1</v>
      </c>
      <c r="AJ419" t="n">
        <v>5.97</v>
      </c>
      <c r="AK419" t="n">
        <v>52.25</v>
      </c>
      <c r="AL419" t="n">
        <v>1</v>
      </c>
      <c r="AM419" t="n">
        <v>2</v>
      </c>
      <c r="AN419" t="n">
        <v>0</v>
      </c>
      <c r="AO419" t="n">
        <v>1</v>
      </c>
      <c r="AP419" t="n">
        <v>1</v>
      </c>
      <c r="AQ419" t="n">
        <v>0</v>
      </c>
      <c r="AR419" t="n">
        <v>0</v>
      </c>
      <c r="AS419" t="inlineStr"/>
      <c r="AT419" t="n">
        <v>1.5</v>
      </c>
      <c r="AU419" t="inlineStr">
        <is>
          <t>)*4</t>
        </is>
      </c>
      <c r="AV419" t="n">
        <v>0</v>
      </c>
      <c r="AW419" t="n">
        <v>2</v>
      </c>
      <c r="AX419" t="n">
        <v>78871280</v>
      </c>
      <c r="AY419" t="n">
        <v>1</v>
      </c>
      <c r="AZ419" t="n">
        <v>0</v>
      </c>
      <c r="BA419" t="n">
        <v>383</v>
      </c>
      <c r="BB419" t="n">
        <v>0</v>
      </c>
      <c r="BC419" t="n">
        <v>0</v>
      </c>
      <c r="BD419" t="n">
        <v>0</v>
      </c>
      <c r="BE419" t="n">
        <v>0</v>
      </c>
      <c r="BF419" t="n">
        <v>0</v>
      </c>
      <c r="BG419" t="n">
        <v>0</v>
      </c>
      <c r="BH419" t="n">
        <v>0</v>
      </c>
      <c r="BI419" t="n">
        <v>0</v>
      </c>
      <c r="BJ419" t="n">
        <v>0</v>
      </c>
      <c r="BK419" t="n">
        <v>0</v>
      </c>
      <c r="BL419" t="n">
        <v>0</v>
      </c>
      <c r="BM419" t="n">
        <v>0</v>
      </c>
      <c r="BN419" t="n">
        <v>0</v>
      </c>
      <c r="BO419" t="n">
        <v>0</v>
      </c>
      <c r="BP419" t="n">
        <v>0</v>
      </c>
      <c r="BQ419" t="n">
        <v>0</v>
      </c>
      <c r="BR419" t="n">
        <v>0</v>
      </c>
      <c r="BS419" t="n">
        <v>0</v>
      </c>
      <c r="BT419" t="n">
        <v>0</v>
      </c>
      <c r="BU419" t="n">
        <v>0</v>
      </c>
      <c r="BV419" t="n">
        <v>0</v>
      </c>
      <c r="BW419" t="n">
        <v>0</v>
      </c>
      <c r="CV419" t="n">
        <v>0</v>
      </c>
      <c r="CW419">
        <f>ROUND(Y419*Source!I715*DO419,7)</f>
        <v/>
      </c>
      <c r="CX419">
        <f>ROUND(Y419*Source!I715,7)</f>
        <v/>
      </c>
      <c r="CY419">
        <f>AB419</f>
        <v/>
      </c>
      <c r="CZ419">
        <f>AF419</f>
        <v/>
      </c>
      <c r="DA419">
        <f>AJ419</f>
        <v/>
      </c>
      <c r="DB419">
        <f>ROUND((ROUND(AT419*CZ419,2)*ROUND(4,7)),2)</f>
        <v/>
      </c>
      <c r="DC419">
        <f>ROUND((ROUND(AT419*AG419,2)*ROUND(4,7)),2)</f>
        <v/>
      </c>
      <c r="DD419" t="inlineStr"/>
      <c r="DE419" t="inlineStr"/>
      <c r="DF419">
        <f>ROUND(ROUND(AE419,0)*CX419,0)</f>
        <v/>
      </c>
      <c r="DG419">
        <f>ROUND(ROUND(AF419*AJ419,0)*CX419,0)</f>
        <v/>
      </c>
      <c r="DH419">
        <f>ROUND(ROUND(AG419*AK419,0)*CX419,0)</f>
        <v/>
      </c>
      <c r="DI419">
        <f>ROUND(ROUND(AH419,0)*CX419,0)</f>
        <v/>
      </c>
      <c r="DJ419">
        <f>DG419</f>
        <v/>
      </c>
      <c r="DK419" t="n">
        <v>0</v>
      </c>
      <c r="DL419" t="inlineStr"/>
      <c r="DM419" t="n">
        <v>0</v>
      </c>
      <c r="DN419" t="inlineStr"/>
      <c r="DO419" t="n">
        <v>0</v>
      </c>
    </row>
    <row r="420">
      <c r="A420">
        <f>ROW(Source!A715)</f>
        <v/>
      </c>
      <c r="B420" t="n">
        <v>78869116</v>
      </c>
      <c r="C420" t="n">
        <v>78871272</v>
      </c>
      <c r="D420" t="n">
        <v>29110398</v>
      </c>
      <c r="E420" t="n">
        <v>1</v>
      </c>
      <c r="F420" t="n">
        <v>1</v>
      </c>
      <c r="G420" t="n">
        <v>1</v>
      </c>
      <c r="H420" t="n">
        <v>3</v>
      </c>
      <c r="I420" t="inlineStr">
        <is>
          <t>101-0388</t>
        </is>
      </c>
      <c r="J420" t="inlineStr">
        <is>
          <t>ТССЦ Московской обл., 101-0388, приказ Минстроя России №675/пр от 28.02.2017 № 254/пр</t>
        </is>
      </c>
      <c r="K420" t="inlineStr">
        <is>
          <t>Краски масляные земляные марки МА-0115 мумия, сурик железный</t>
        </is>
      </c>
      <c r="L420" t="n">
        <v>1348</v>
      </c>
      <c r="N420" t="n">
        <v>1009</v>
      </c>
      <c r="O420" t="inlineStr">
        <is>
          <t>т</t>
        </is>
      </c>
      <c r="P420" t="inlineStr">
        <is>
          <t>т</t>
        </is>
      </c>
      <c r="Q420" t="n">
        <v>1000</v>
      </c>
      <c r="W420" t="n">
        <v>0</v>
      </c>
      <c r="X420" t="n">
        <v>1625292450</v>
      </c>
      <c r="Y420">
        <f>AT420</f>
        <v/>
      </c>
      <c r="AA420" t="n">
        <v>76804.47</v>
      </c>
      <c r="AB420" t="n">
        <v>0</v>
      </c>
      <c r="AC420" t="n">
        <v>0</v>
      </c>
      <c r="AD420" t="n">
        <v>0</v>
      </c>
      <c r="AE420" t="n">
        <v>15118.99</v>
      </c>
      <c r="AF420" t="n">
        <v>0</v>
      </c>
      <c r="AG420" t="n">
        <v>0</v>
      </c>
      <c r="AH420" t="n">
        <v>0</v>
      </c>
      <c r="AI420" t="n">
        <v>5.08</v>
      </c>
      <c r="AJ420" t="n">
        <v>1</v>
      </c>
      <c r="AK420" t="n">
        <v>1</v>
      </c>
      <c r="AL420" t="n">
        <v>1</v>
      </c>
      <c r="AM420" t="n">
        <v>2</v>
      </c>
      <c r="AN420" t="n">
        <v>0</v>
      </c>
      <c r="AO420" t="n">
        <v>1</v>
      </c>
      <c r="AP420" t="n">
        <v>0</v>
      </c>
      <c r="AQ420" t="n">
        <v>0</v>
      </c>
      <c r="AR420" t="n">
        <v>0</v>
      </c>
      <c r="AS420" t="inlineStr"/>
      <c r="AT420" t="n">
        <v>5e-05</v>
      </c>
      <c r="AU420" t="inlineStr"/>
      <c r="AV420" t="n">
        <v>0</v>
      </c>
      <c r="AW420" t="n">
        <v>2</v>
      </c>
      <c r="AX420" t="n">
        <v>78871281</v>
      </c>
      <c r="AY420" t="n">
        <v>1</v>
      </c>
      <c r="AZ420" t="n">
        <v>0</v>
      </c>
      <c r="BA420" t="n">
        <v>384</v>
      </c>
      <c r="BB420" t="n">
        <v>0</v>
      </c>
      <c r="BC420" t="n">
        <v>0</v>
      </c>
      <c r="BD420" t="n">
        <v>0</v>
      </c>
      <c r="BE420" t="n">
        <v>0</v>
      </c>
      <c r="BF420" t="n">
        <v>0</v>
      </c>
      <c r="BG420" t="n">
        <v>0</v>
      </c>
      <c r="BH420" t="n">
        <v>0</v>
      </c>
      <c r="BI420" t="n">
        <v>0</v>
      </c>
      <c r="BJ420" t="n">
        <v>0</v>
      </c>
      <c r="BK420" t="n">
        <v>0</v>
      </c>
      <c r="BL420" t="n">
        <v>0</v>
      </c>
      <c r="BM420" t="n">
        <v>0</v>
      </c>
      <c r="BN420" t="n">
        <v>0</v>
      </c>
      <c r="BO420" t="n">
        <v>0</v>
      </c>
      <c r="BP420" t="n">
        <v>0</v>
      </c>
      <c r="BQ420" t="n">
        <v>0</v>
      </c>
      <c r="BR420" t="n">
        <v>0</v>
      </c>
      <c r="BS420" t="n">
        <v>0</v>
      </c>
      <c r="BT420" t="n">
        <v>0</v>
      </c>
      <c r="BU420" t="n">
        <v>0</v>
      </c>
      <c r="BV420" t="n">
        <v>0</v>
      </c>
      <c r="BW420" t="n">
        <v>0</v>
      </c>
      <c r="CV420" t="n">
        <v>0</v>
      </c>
      <c r="CW420" t="n">
        <v>0</v>
      </c>
      <c r="CX420">
        <f>ROUND(Y420*Source!I715,7)</f>
        <v/>
      </c>
      <c r="CY420">
        <f>AA420</f>
        <v/>
      </c>
      <c r="CZ420">
        <f>AE420</f>
        <v/>
      </c>
      <c r="DA420">
        <f>AI420</f>
        <v/>
      </c>
      <c r="DB420">
        <f>ROUND(ROUND(AT420*CZ420,2),2)</f>
        <v/>
      </c>
      <c r="DC420">
        <f>ROUND(ROUND(AT420*AG420,2),2)</f>
        <v/>
      </c>
      <c r="DD420" t="inlineStr"/>
      <c r="DE420" t="inlineStr"/>
      <c r="DF420">
        <f>ROUND(ROUND(AE420*AI420,0)*CX420,0)</f>
        <v/>
      </c>
      <c r="DG420">
        <f>ROUND(ROUND(AF420,0)*CX420,0)</f>
        <v/>
      </c>
      <c r="DH420">
        <f>ROUND(ROUND(AG420,0)*CX420,0)</f>
        <v/>
      </c>
      <c r="DI420">
        <f>ROUND(ROUND(AH420,0)*CX420,0)</f>
        <v/>
      </c>
      <c r="DJ420">
        <f>DF420</f>
        <v/>
      </c>
      <c r="DK420" t="n">
        <v>0</v>
      </c>
      <c r="DL420" t="inlineStr"/>
      <c r="DM420" t="n">
        <v>0</v>
      </c>
      <c r="DN420" t="inlineStr"/>
      <c r="DO420" t="n">
        <v>0</v>
      </c>
    </row>
    <row r="421">
      <c r="A421">
        <f>ROW(Source!A715)</f>
        <v/>
      </c>
      <c r="B421" t="n">
        <v>78869116</v>
      </c>
      <c r="C421" t="n">
        <v>78871272</v>
      </c>
      <c r="D421" t="n">
        <v>29110573</v>
      </c>
      <c r="E421" t="n">
        <v>1</v>
      </c>
      <c r="F421" t="n">
        <v>1</v>
      </c>
      <c r="G421" t="n">
        <v>1</v>
      </c>
      <c r="H421" t="n">
        <v>3</v>
      </c>
      <c r="I421" t="inlineStr">
        <is>
          <t>101-0628</t>
        </is>
      </c>
      <c r="J421" t="inlineStr">
        <is>
          <t>ТССЦ Московской обл., 101-0628, приказ Минстроя России №675/пр от 28.02.2017 № 254/пр</t>
        </is>
      </c>
      <c r="K421" t="inlineStr">
        <is>
          <t>Олифа комбинированная, марки К-3</t>
        </is>
      </c>
      <c r="L421" t="n">
        <v>1348</v>
      </c>
      <c r="N421" t="n">
        <v>1009</v>
      </c>
      <c r="O421" t="inlineStr">
        <is>
          <t>т</t>
        </is>
      </c>
      <c r="P421" t="inlineStr">
        <is>
          <t>т</t>
        </is>
      </c>
      <c r="Q421" t="n">
        <v>1000</v>
      </c>
      <c r="W421" t="n">
        <v>0</v>
      </c>
      <c r="X421" t="n">
        <v>24062879</v>
      </c>
      <c r="Y421">
        <f>AT421</f>
        <v/>
      </c>
      <c r="AA421" t="n">
        <v>87631.5</v>
      </c>
      <c r="AB421" t="n">
        <v>0</v>
      </c>
      <c r="AC421" t="n">
        <v>0</v>
      </c>
      <c r="AD421" t="n">
        <v>0</v>
      </c>
      <c r="AE421" t="n">
        <v>16950</v>
      </c>
      <c r="AF421" t="n">
        <v>0</v>
      </c>
      <c r="AG421" t="n">
        <v>0</v>
      </c>
      <c r="AH421" t="n">
        <v>0</v>
      </c>
      <c r="AI421" t="n">
        <v>5.17</v>
      </c>
      <c r="AJ421" t="n">
        <v>1</v>
      </c>
      <c r="AK421" t="n">
        <v>1</v>
      </c>
      <c r="AL421" t="n">
        <v>1</v>
      </c>
      <c r="AM421" t="n">
        <v>2</v>
      </c>
      <c r="AN421" t="n">
        <v>0</v>
      </c>
      <c r="AO421" t="n">
        <v>1</v>
      </c>
      <c r="AP421" t="n">
        <v>0</v>
      </c>
      <c r="AQ421" t="n">
        <v>0</v>
      </c>
      <c r="AR421" t="n">
        <v>0</v>
      </c>
      <c r="AS421" t="inlineStr"/>
      <c r="AT421" t="n">
        <v>2e-05</v>
      </c>
      <c r="AU421" t="inlineStr"/>
      <c r="AV421" t="n">
        <v>0</v>
      </c>
      <c r="AW421" t="n">
        <v>2</v>
      </c>
      <c r="AX421" t="n">
        <v>78871282</v>
      </c>
      <c r="AY421" t="n">
        <v>1</v>
      </c>
      <c r="AZ421" t="n">
        <v>0</v>
      </c>
      <c r="BA421" t="n">
        <v>385</v>
      </c>
      <c r="BB421" t="n">
        <v>0</v>
      </c>
      <c r="BC421" t="n">
        <v>0</v>
      </c>
      <c r="BD421" t="n">
        <v>0</v>
      </c>
      <c r="BE421" t="n">
        <v>0</v>
      </c>
      <c r="BF421" t="n">
        <v>0</v>
      </c>
      <c r="BG421" t="n">
        <v>0</v>
      </c>
      <c r="BH421" t="n">
        <v>0</v>
      </c>
      <c r="BI421" t="n">
        <v>0</v>
      </c>
      <c r="BJ421" t="n">
        <v>0</v>
      </c>
      <c r="BK421" t="n">
        <v>0</v>
      </c>
      <c r="BL421" t="n">
        <v>0</v>
      </c>
      <c r="BM421" t="n">
        <v>0</v>
      </c>
      <c r="BN421" t="n">
        <v>0</v>
      </c>
      <c r="BO421" t="n">
        <v>0</v>
      </c>
      <c r="BP421" t="n">
        <v>0</v>
      </c>
      <c r="BQ421" t="n">
        <v>0</v>
      </c>
      <c r="BR421" t="n">
        <v>0</v>
      </c>
      <c r="BS421" t="n">
        <v>0</v>
      </c>
      <c r="BT421" t="n">
        <v>0</v>
      </c>
      <c r="BU421" t="n">
        <v>0</v>
      </c>
      <c r="BV421" t="n">
        <v>0</v>
      </c>
      <c r="BW421" t="n">
        <v>0</v>
      </c>
      <c r="CV421" t="n">
        <v>0</v>
      </c>
      <c r="CW421" t="n">
        <v>0</v>
      </c>
      <c r="CX421">
        <f>ROUND(Y421*Source!I715,7)</f>
        <v/>
      </c>
      <c r="CY421">
        <f>AA421</f>
        <v/>
      </c>
      <c r="CZ421">
        <f>AE421</f>
        <v/>
      </c>
      <c r="DA421">
        <f>AI421</f>
        <v/>
      </c>
      <c r="DB421">
        <f>ROUND(ROUND(AT421*CZ421,2),2)</f>
        <v/>
      </c>
      <c r="DC421">
        <f>ROUND(ROUND(AT421*AG421,2),2)</f>
        <v/>
      </c>
      <c r="DD421" t="inlineStr"/>
      <c r="DE421" t="inlineStr"/>
      <c r="DF421">
        <f>ROUND(ROUND(AE421*AI421,0)*CX421,0)</f>
        <v/>
      </c>
      <c r="DG421">
        <f>ROUND(ROUND(AF421,0)*CX421,0)</f>
        <v/>
      </c>
      <c r="DH421">
        <f>ROUND(ROUND(AG421,0)*CX421,0)</f>
        <v/>
      </c>
      <c r="DI421">
        <f>ROUND(ROUND(AH421,0)*CX421,0)</f>
        <v/>
      </c>
      <c r="DJ421">
        <f>DF421</f>
        <v/>
      </c>
      <c r="DK421" t="n">
        <v>0</v>
      </c>
      <c r="DL421" t="inlineStr"/>
      <c r="DM421" t="n">
        <v>0</v>
      </c>
      <c r="DN421" t="inlineStr"/>
      <c r="DO421" t="n">
        <v>0</v>
      </c>
    </row>
    <row r="422">
      <c r="A422">
        <f>ROW(Source!A715)</f>
        <v/>
      </c>
      <c r="B422" t="n">
        <v>78869116</v>
      </c>
      <c r="C422" t="n">
        <v>78871272</v>
      </c>
      <c r="D422" t="n">
        <v>29107963</v>
      </c>
      <c r="E422" t="n">
        <v>1</v>
      </c>
      <c r="F422" t="n">
        <v>1</v>
      </c>
      <c r="G422" t="n">
        <v>1</v>
      </c>
      <c r="H422" t="n">
        <v>3</v>
      </c>
      <c r="I422" t="inlineStr">
        <is>
          <t>101-1669</t>
        </is>
      </c>
      <c r="J422" t="inlineStr">
        <is>
          <t>ТССЦ Московской обл., 101-1669, приказ Минстроя России №675/пр от 28.02.2017 № 254/пр</t>
        </is>
      </c>
      <c r="K422" t="inlineStr">
        <is>
          <t>Очес льняной</t>
        </is>
      </c>
      <c r="L422" t="n">
        <v>1346</v>
      </c>
      <c r="N422" t="n">
        <v>1009</v>
      </c>
      <c r="O422" t="inlineStr">
        <is>
          <t>кг</t>
        </is>
      </c>
      <c r="P422" t="inlineStr">
        <is>
          <t>кг</t>
        </is>
      </c>
      <c r="Q422" t="n">
        <v>1</v>
      </c>
      <c r="W422" t="n">
        <v>0</v>
      </c>
      <c r="X422" t="n">
        <v>-2113933962</v>
      </c>
      <c r="Y422">
        <f>AT422</f>
        <v/>
      </c>
      <c r="AA422" t="n">
        <v>590.67</v>
      </c>
      <c r="AB422" t="n">
        <v>0</v>
      </c>
      <c r="AC422" t="n">
        <v>0</v>
      </c>
      <c r="AD422" t="n">
        <v>0</v>
      </c>
      <c r="AE422" t="n">
        <v>37.29</v>
      </c>
      <c r="AF422" t="n">
        <v>0</v>
      </c>
      <c r="AG422" t="n">
        <v>0</v>
      </c>
      <c r="AH422" t="n">
        <v>0</v>
      </c>
      <c r="AI422" t="n">
        <v>15.84</v>
      </c>
      <c r="AJ422" t="n">
        <v>1</v>
      </c>
      <c r="AK422" t="n">
        <v>1</v>
      </c>
      <c r="AL422" t="n">
        <v>1</v>
      </c>
      <c r="AM422" t="n">
        <v>2</v>
      </c>
      <c r="AN422" t="n">
        <v>0</v>
      </c>
      <c r="AO422" t="n">
        <v>1</v>
      </c>
      <c r="AP422" t="n">
        <v>0</v>
      </c>
      <c r="AQ422" t="n">
        <v>0</v>
      </c>
      <c r="AR422" t="n">
        <v>0</v>
      </c>
      <c r="AS422" t="inlineStr"/>
      <c r="AT422" t="n">
        <v>0.02</v>
      </c>
      <c r="AU422" t="inlineStr"/>
      <c r="AV422" t="n">
        <v>0</v>
      </c>
      <c r="AW422" t="n">
        <v>2</v>
      </c>
      <c r="AX422" t="n">
        <v>78871283</v>
      </c>
      <c r="AY422" t="n">
        <v>1</v>
      </c>
      <c r="AZ422" t="n">
        <v>0</v>
      </c>
      <c r="BA422" t="n">
        <v>386</v>
      </c>
      <c r="BB422" t="n">
        <v>0</v>
      </c>
      <c r="BC422" t="n">
        <v>0</v>
      </c>
      <c r="BD422" t="n">
        <v>0</v>
      </c>
      <c r="BE422" t="n">
        <v>0</v>
      </c>
      <c r="BF422" t="n">
        <v>0</v>
      </c>
      <c r="BG422" t="n">
        <v>0</v>
      </c>
      <c r="BH422" t="n">
        <v>0</v>
      </c>
      <c r="BI422" t="n">
        <v>0</v>
      </c>
      <c r="BJ422" t="n">
        <v>0</v>
      </c>
      <c r="BK422" t="n">
        <v>0</v>
      </c>
      <c r="BL422" t="n">
        <v>0</v>
      </c>
      <c r="BM422" t="n">
        <v>0</v>
      </c>
      <c r="BN422" t="n">
        <v>0</v>
      </c>
      <c r="BO422" t="n">
        <v>0</v>
      </c>
      <c r="BP422" t="n">
        <v>0</v>
      </c>
      <c r="BQ422" t="n">
        <v>0</v>
      </c>
      <c r="BR422" t="n">
        <v>0</v>
      </c>
      <c r="BS422" t="n">
        <v>0</v>
      </c>
      <c r="BT422" t="n">
        <v>0</v>
      </c>
      <c r="BU422" t="n">
        <v>0</v>
      </c>
      <c r="BV422" t="n">
        <v>0</v>
      </c>
      <c r="BW422" t="n">
        <v>0</v>
      </c>
      <c r="CV422" t="n">
        <v>0</v>
      </c>
      <c r="CW422" t="n">
        <v>0</v>
      </c>
      <c r="CX422">
        <f>ROUND(Y422*Source!I715,7)</f>
        <v/>
      </c>
      <c r="CY422">
        <f>AA422</f>
        <v/>
      </c>
      <c r="CZ422">
        <f>AE422</f>
        <v/>
      </c>
      <c r="DA422">
        <f>AI422</f>
        <v/>
      </c>
      <c r="DB422">
        <f>ROUND(ROUND(AT422*CZ422,2),2)</f>
        <v/>
      </c>
      <c r="DC422">
        <f>ROUND(ROUND(AT422*AG422,2),2)</f>
        <v/>
      </c>
      <c r="DD422" t="inlineStr"/>
      <c r="DE422" t="inlineStr"/>
      <c r="DF422">
        <f>ROUND(ROUND(AE422*AI422,0)*CX422,0)</f>
        <v/>
      </c>
      <c r="DG422">
        <f>ROUND(ROUND(AF422,0)*CX422,0)</f>
        <v/>
      </c>
      <c r="DH422">
        <f>ROUND(ROUND(AG422,0)*CX422,0)</f>
        <v/>
      </c>
      <c r="DI422">
        <f>ROUND(ROUND(AH422,0)*CX422,0)</f>
        <v/>
      </c>
      <c r="DJ422">
        <f>DF422</f>
        <v/>
      </c>
      <c r="DK422" t="n">
        <v>0</v>
      </c>
      <c r="DL422" t="inlineStr"/>
      <c r="DM422" t="n">
        <v>0</v>
      </c>
      <c r="DN422" t="inlineStr"/>
      <c r="DO422" t="n">
        <v>0</v>
      </c>
    </row>
    <row r="423">
      <c r="A423">
        <f>ROW(Source!A715)</f>
        <v/>
      </c>
      <c r="B423" t="n">
        <v>78869116</v>
      </c>
      <c r="C423" t="n">
        <v>78871272</v>
      </c>
      <c r="D423" t="n">
        <v>29150040</v>
      </c>
      <c r="E423" t="n">
        <v>1</v>
      </c>
      <c r="F423" t="n">
        <v>1</v>
      </c>
      <c r="G423" t="n">
        <v>1</v>
      </c>
      <c r="H423" t="n">
        <v>3</v>
      </c>
      <c r="I423" t="inlineStr">
        <is>
          <t>411-0001</t>
        </is>
      </c>
      <c r="J423" t="inlineStr">
        <is>
          <t>ТССЦ Московской обл., 411-0001, приказ Минстроя России №675/пр от 28.02.2017 № 257/пр</t>
        </is>
      </c>
      <c r="K423" t="inlineStr">
        <is>
          <t>Вода</t>
        </is>
      </c>
      <c r="L423" t="n">
        <v>1339</v>
      </c>
      <c r="N423" t="n">
        <v>1007</v>
      </c>
      <c r="O423" t="inlineStr">
        <is>
          <t>м3</t>
        </is>
      </c>
      <c r="P423" t="inlineStr">
        <is>
          <t>м3</t>
        </is>
      </c>
      <c r="Q423" t="n">
        <v>1</v>
      </c>
      <c r="W423" t="n">
        <v>0</v>
      </c>
      <c r="X423" t="n">
        <v>619799737</v>
      </c>
      <c r="Y423">
        <f>AT423</f>
        <v/>
      </c>
      <c r="AA423" t="n">
        <v>31.28</v>
      </c>
      <c r="AB423" t="n">
        <v>0</v>
      </c>
      <c r="AC423" t="n">
        <v>0</v>
      </c>
      <c r="AD423" t="n">
        <v>0</v>
      </c>
      <c r="AE423" t="n">
        <v>2.44</v>
      </c>
      <c r="AF423" t="n">
        <v>0</v>
      </c>
      <c r="AG423" t="n">
        <v>0</v>
      </c>
      <c r="AH423" t="n">
        <v>0</v>
      </c>
      <c r="AI423" t="n">
        <v>12.82</v>
      </c>
      <c r="AJ423" t="n">
        <v>1</v>
      </c>
      <c r="AK423" t="n">
        <v>1</v>
      </c>
      <c r="AL423" t="n">
        <v>1</v>
      </c>
      <c r="AM423" t="n">
        <v>2</v>
      </c>
      <c r="AN423" t="n">
        <v>0</v>
      </c>
      <c r="AO423" t="n">
        <v>1</v>
      </c>
      <c r="AP423" t="n">
        <v>0</v>
      </c>
      <c r="AQ423" t="n">
        <v>0</v>
      </c>
      <c r="AR423" t="n">
        <v>0</v>
      </c>
      <c r="AS423" t="inlineStr"/>
      <c r="AT423" t="n">
        <v>1</v>
      </c>
      <c r="AU423" t="inlineStr"/>
      <c r="AV423" t="n">
        <v>0</v>
      </c>
      <c r="AW423" t="n">
        <v>2</v>
      </c>
      <c r="AX423" t="n">
        <v>78871284</v>
      </c>
      <c r="AY423" t="n">
        <v>1</v>
      </c>
      <c r="AZ423" t="n">
        <v>0</v>
      </c>
      <c r="BA423" t="n">
        <v>387</v>
      </c>
      <c r="BB423" t="n">
        <v>0</v>
      </c>
      <c r="BC423" t="n">
        <v>0</v>
      </c>
      <c r="BD423" t="n">
        <v>0</v>
      </c>
      <c r="BE423" t="n">
        <v>0</v>
      </c>
      <c r="BF423" t="n">
        <v>0</v>
      </c>
      <c r="BG423" t="n">
        <v>0</v>
      </c>
      <c r="BH423" t="n">
        <v>0</v>
      </c>
      <c r="BI423" t="n">
        <v>0</v>
      </c>
      <c r="BJ423" t="n">
        <v>0</v>
      </c>
      <c r="BK423" t="n">
        <v>0</v>
      </c>
      <c r="BL423" t="n">
        <v>0</v>
      </c>
      <c r="BM423" t="n">
        <v>0</v>
      </c>
      <c r="BN423" t="n">
        <v>0</v>
      </c>
      <c r="BO423" t="n">
        <v>0</v>
      </c>
      <c r="BP423" t="n">
        <v>0</v>
      </c>
      <c r="BQ423" t="n">
        <v>0</v>
      </c>
      <c r="BR423" t="n">
        <v>0</v>
      </c>
      <c r="BS423" t="n">
        <v>0</v>
      </c>
      <c r="BT423" t="n">
        <v>0</v>
      </c>
      <c r="BU423" t="n">
        <v>0</v>
      </c>
      <c r="BV423" t="n">
        <v>0</v>
      </c>
      <c r="BW423" t="n">
        <v>0</v>
      </c>
      <c r="CV423" t="n">
        <v>0</v>
      </c>
      <c r="CW423" t="n">
        <v>0</v>
      </c>
      <c r="CX423">
        <f>ROUND(Y423*Source!I715,7)</f>
        <v/>
      </c>
      <c r="CY423">
        <f>AA423</f>
        <v/>
      </c>
      <c r="CZ423">
        <f>AE423</f>
        <v/>
      </c>
      <c r="DA423">
        <f>AI423</f>
        <v/>
      </c>
      <c r="DB423">
        <f>ROUND(ROUND(AT423*CZ423,2),2)</f>
        <v/>
      </c>
      <c r="DC423">
        <f>ROUND(ROUND(AT423*AG423,2),2)</f>
        <v/>
      </c>
      <c r="DD423" t="inlineStr"/>
      <c r="DE423" t="inlineStr"/>
      <c r="DF423">
        <f>ROUND(ROUND(AE423*AI423,0)*CX423,0)</f>
        <v/>
      </c>
      <c r="DG423">
        <f>ROUND(ROUND(AF423,0)*CX423,0)</f>
        <v/>
      </c>
      <c r="DH423">
        <f>ROUND(ROUND(AG423,0)*CX423,0)</f>
        <v/>
      </c>
      <c r="DI423">
        <f>ROUND(ROUND(AH423,0)*CX423,0)</f>
        <v/>
      </c>
      <c r="DJ423">
        <f>DF423</f>
        <v/>
      </c>
      <c r="DK423" t="n">
        <v>0</v>
      </c>
      <c r="DL423" t="inlineStr"/>
      <c r="DM423" t="n">
        <v>0</v>
      </c>
      <c r="DN423" t="inlineStr"/>
      <c r="DO423" t="n">
        <v>0</v>
      </c>
    </row>
    <row r="424">
      <c r="A424">
        <f>ROW(Source!A754)</f>
        <v/>
      </c>
      <c r="B424" t="n">
        <v>78869116</v>
      </c>
      <c r="C424" t="n">
        <v>78871348</v>
      </c>
      <c r="D424" t="n">
        <v>18408291</v>
      </c>
      <c r="E424" t="n">
        <v>1</v>
      </c>
      <c r="F424" t="n">
        <v>1</v>
      </c>
      <c r="G424" t="n">
        <v>1</v>
      </c>
      <c r="H424" t="n">
        <v>1</v>
      </c>
      <c r="I424" t="inlineStr">
        <is>
          <t>1-1025-90</t>
        </is>
      </c>
      <c r="J424" t="inlineStr"/>
      <c r="K424" t="inlineStr">
        <is>
          <t>Рабочий строитель среднего разряда 2,5</t>
        </is>
      </c>
      <c r="L424" t="n">
        <v>1369</v>
      </c>
      <c r="N424" t="n">
        <v>1013</v>
      </c>
      <c r="O424" t="inlineStr">
        <is>
          <t>чел.-ч</t>
        </is>
      </c>
      <c r="P424" t="inlineStr">
        <is>
          <t>чел.-ч</t>
        </is>
      </c>
      <c r="Q424" t="n">
        <v>1</v>
      </c>
      <c r="W424" t="n">
        <v>0</v>
      </c>
      <c r="X424" t="n">
        <v>1933892413</v>
      </c>
      <c r="Y424">
        <f>AT424</f>
        <v/>
      </c>
      <c r="AA424" t="n">
        <v>0</v>
      </c>
      <c r="AB424" t="n">
        <v>0</v>
      </c>
      <c r="AC424" t="n">
        <v>0</v>
      </c>
      <c r="AD424" t="n">
        <v>8.17</v>
      </c>
      <c r="AE424" t="n">
        <v>0</v>
      </c>
      <c r="AF424" t="n">
        <v>0</v>
      </c>
      <c r="AG424" t="n">
        <v>0</v>
      </c>
      <c r="AH424" t="n">
        <v>8.17</v>
      </c>
      <c r="AI424" t="n">
        <v>1</v>
      </c>
      <c r="AJ424" t="n">
        <v>1</v>
      </c>
      <c r="AK424" t="n">
        <v>1</v>
      </c>
      <c r="AL424" t="n">
        <v>1</v>
      </c>
      <c r="AM424" t="n">
        <v>-2</v>
      </c>
      <c r="AN424" t="n">
        <v>0</v>
      </c>
      <c r="AO424" t="n">
        <v>1</v>
      </c>
      <c r="AP424" t="n">
        <v>1</v>
      </c>
      <c r="AQ424" t="n">
        <v>0</v>
      </c>
      <c r="AR424" t="n">
        <v>0</v>
      </c>
      <c r="AS424" t="inlineStr"/>
      <c r="AT424" t="n">
        <v>32.2</v>
      </c>
      <c r="AU424" t="inlineStr"/>
      <c r="AV424" t="n">
        <v>1</v>
      </c>
      <c r="AW424" t="n">
        <v>2</v>
      </c>
      <c r="AX424" t="n">
        <v>78871354</v>
      </c>
      <c r="AY424" t="n">
        <v>1</v>
      </c>
      <c r="AZ424" t="n">
        <v>0</v>
      </c>
      <c r="BA424" t="n">
        <v>388</v>
      </c>
      <c r="BB424" t="n">
        <v>0</v>
      </c>
      <c r="BC424" t="n">
        <v>0</v>
      </c>
      <c r="BD424" t="n">
        <v>0</v>
      </c>
      <c r="BE424" t="n">
        <v>0</v>
      </c>
      <c r="BF424" t="n">
        <v>0</v>
      </c>
      <c r="BG424" t="n">
        <v>0</v>
      </c>
      <c r="BH424" t="n">
        <v>0</v>
      </c>
      <c r="BI424" t="n">
        <v>0</v>
      </c>
      <c r="BJ424" t="n">
        <v>0</v>
      </c>
      <c r="BK424" t="n">
        <v>0</v>
      </c>
      <c r="BL424" t="n">
        <v>0</v>
      </c>
      <c r="BM424" t="n">
        <v>0</v>
      </c>
      <c r="BN424" t="n">
        <v>0</v>
      </c>
      <c r="BO424" t="n">
        <v>0</v>
      </c>
      <c r="BP424" t="n">
        <v>0</v>
      </c>
      <c r="BQ424" t="n">
        <v>0</v>
      </c>
      <c r="BR424" t="n">
        <v>0</v>
      </c>
      <c r="BS424" t="n">
        <v>0</v>
      </c>
      <c r="BT424" t="n">
        <v>0</v>
      </c>
      <c r="BU424" t="n">
        <v>0</v>
      </c>
      <c r="BV424" t="n">
        <v>0</v>
      </c>
      <c r="BW424" t="n">
        <v>0</v>
      </c>
      <c r="CU424">
        <f>ROUND(AT424*Source!I754*AH424*AL424,0)</f>
        <v/>
      </c>
      <c r="CV424">
        <f>ROUND(Y424*Source!I754,7)</f>
        <v/>
      </c>
      <c r="CW424" t="n">
        <v>0</v>
      </c>
      <c r="CX424">
        <f>ROUND(Y424*Source!I754,7)</f>
        <v/>
      </c>
      <c r="CY424">
        <f>AD424</f>
        <v/>
      </c>
      <c r="CZ424">
        <f>AH424</f>
        <v/>
      </c>
      <c r="DA424">
        <f>AL424</f>
        <v/>
      </c>
      <c r="DB424">
        <f>ROUND(ROUND(AT424*CZ424,2),2)</f>
        <v/>
      </c>
      <c r="DC424">
        <f>ROUND(ROUND(AT424*AG424,2),2)</f>
        <v/>
      </c>
      <c r="DD424" t="inlineStr"/>
      <c r="DE424" t="inlineStr"/>
      <c r="DF424">
        <f>ROUND(ROUND(AE424,0)*CX424,0)</f>
        <v/>
      </c>
      <c r="DG424">
        <f>ROUND(ROUND(AF424,0)*CX424,0)</f>
        <v/>
      </c>
      <c r="DH424">
        <f>ROUND(ROUND(AG424,0)*CX424,0)</f>
        <v/>
      </c>
      <c r="DI424">
        <f>ROUND(ROUND(AH424,0)*CX424,0)</f>
        <v/>
      </c>
      <c r="DJ424">
        <f>DI424</f>
        <v/>
      </c>
      <c r="DK424" t="n">
        <v>0</v>
      </c>
      <c r="DL424" t="inlineStr"/>
      <c r="DM424" t="n">
        <v>0</v>
      </c>
      <c r="DN424" t="inlineStr"/>
      <c r="DO424" t="n">
        <v>0</v>
      </c>
    </row>
    <row r="425">
      <c r="A425">
        <f>ROW(Source!A754)</f>
        <v/>
      </c>
      <c r="B425" t="n">
        <v>78869116</v>
      </c>
      <c r="C425" t="n">
        <v>78871348</v>
      </c>
      <c r="D425" t="n">
        <v>29174913</v>
      </c>
      <c r="E425" t="n">
        <v>1</v>
      </c>
      <c r="F425" t="n">
        <v>1</v>
      </c>
      <c r="G425" t="n">
        <v>1</v>
      </c>
      <c r="H425" t="n">
        <v>2</v>
      </c>
      <c r="I425" t="inlineStr">
        <is>
          <t>400001</t>
        </is>
      </c>
      <c r="J425" t="inlineStr">
        <is>
          <t>ТСЭМ Московской обл., 400001, приказ Минстроя России №675/пр от 28.02.2017 № 264/пр</t>
        </is>
      </c>
      <c r="K425" t="inlineStr">
        <is>
          <t>Автомобили бортовые, грузоподъемность до 5 т</t>
        </is>
      </c>
      <c r="L425" t="n">
        <v>1368</v>
      </c>
      <c r="N425" t="n">
        <v>1011</v>
      </c>
      <c r="O425" t="inlineStr">
        <is>
          <t>маш.-ч</t>
        </is>
      </c>
      <c r="P425" t="inlineStr">
        <is>
          <t>маш.-ч</t>
        </is>
      </c>
      <c r="Q425" t="n">
        <v>1</v>
      </c>
      <c r="W425" t="n">
        <v>0</v>
      </c>
      <c r="X425" t="n">
        <v>1230759911</v>
      </c>
      <c r="Y425">
        <f>AT425</f>
        <v/>
      </c>
      <c r="AA425" t="n">
        <v>0</v>
      </c>
      <c r="AB425" t="n">
        <v>2177.51</v>
      </c>
      <c r="AC425" t="n">
        <v>606.1</v>
      </c>
      <c r="AD425" t="n">
        <v>0</v>
      </c>
      <c r="AE425" t="n">
        <v>0</v>
      </c>
      <c r="AF425" t="n">
        <v>87.17</v>
      </c>
      <c r="AG425" t="n">
        <v>11.6</v>
      </c>
      <c r="AH425" t="n">
        <v>0</v>
      </c>
      <c r="AI425" t="n">
        <v>1</v>
      </c>
      <c r="AJ425" t="n">
        <v>24.98</v>
      </c>
      <c r="AK425" t="n">
        <v>52.25</v>
      </c>
      <c r="AL425" t="n">
        <v>1</v>
      </c>
      <c r="AM425" t="n">
        <v>2</v>
      </c>
      <c r="AN425" t="n">
        <v>0</v>
      </c>
      <c r="AO425" t="n">
        <v>1</v>
      </c>
      <c r="AP425" t="n">
        <v>1</v>
      </c>
      <c r="AQ425" t="n">
        <v>0</v>
      </c>
      <c r="AR425" t="n">
        <v>0</v>
      </c>
      <c r="AS425" t="inlineStr"/>
      <c r="AT425" t="n">
        <v>0.01</v>
      </c>
      <c r="AU425" t="inlineStr"/>
      <c r="AV425" t="n">
        <v>0</v>
      </c>
      <c r="AW425" t="n">
        <v>2</v>
      </c>
      <c r="AX425" t="n">
        <v>78871355</v>
      </c>
      <c r="AY425" t="n">
        <v>1</v>
      </c>
      <c r="AZ425" t="n">
        <v>0</v>
      </c>
      <c r="BA425" t="n">
        <v>389</v>
      </c>
      <c r="BB425" t="n">
        <v>0</v>
      </c>
      <c r="BC425" t="n">
        <v>0</v>
      </c>
      <c r="BD425" t="n">
        <v>0</v>
      </c>
      <c r="BE425" t="n">
        <v>0</v>
      </c>
      <c r="BF425" t="n">
        <v>0</v>
      </c>
      <c r="BG425" t="n">
        <v>0</v>
      </c>
      <c r="BH425" t="n">
        <v>0</v>
      </c>
      <c r="BI425" t="n">
        <v>0</v>
      </c>
      <c r="BJ425" t="n">
        <v>0</v>
      </c>
      <c r="BK425" t="n">
        <v>0</v>
      </c>
      <c r="BL425" t="n">
        <v>0</v>
      </c>
      <c r="BM425" t="n">
        <v>0</v>
      </c>
      <c r="BN425" t="n">
        <v>0</v>
      </c>
      <c r="BO425" t="n">
        <v>0</v>
      </c>
      <c r="BP425" t="n">
        <v>0</v>
      </c>
      <c r="BQ425" t="n">
        <v>0</v>
      </c>
      <c r="BR425" t="n">
        <v>0</v>
      </c>
      <c r="BS425" t="n">
        <v>0</v>
      </c>
      <c r="BT425" t="n">
        <v>0</v>
      </c>
      <c r="BU425" t="n">
        <v>0</v>
      </c>
      <c r="BV425" t="n">
        <v>0</v>
      </c>
      <c r="BW425" t="n">
        <v>0</v>
      </c>
      <c r="CV425" t="n">
        <v>0</v>
      </c>
      <c r="CW425">
        <f>ROUND(Y425*Source!I754*DO425,7)</f>
        <v/>
      </c>
      <c r="CX425">
        <f>ROUND(Y425*Source!I754,7)</f>
        <v/>
      </c>
      <c r="CY425">
        <f>AB425</f>
        <v/>
      </c>
      <c r="CZ425">
        <f>AF425</f>
        <v/>
      </c>
      <c r="DA425">
        <f>AJ425</f>
        <v/>
      </c>
      <c r="DB425">
        <f>ROUND(ROUND(AT425*CZ425,2),2)</f>
        <v/>
      </c>
      <c r="DC425">
        <f>ROUND(ROUND(AT425*AG425,2),2)</f>
        <v/>
      </c>
      <c r="DD425" t="inlineStr"/>
      <c r="DE425" t="inlineStr"/>
      <c r="DF425">
        <f>ROUND(ROUND(AE425,0)*CX425,0)</f>
        <v/>
      </c>
      <c r="DG425">
        <f>ROUND(ROUND(AF425*AJ425,0)*CX425,0)</f>
        <v/>
      </c>
      <c r="DH425">
        <f>ROUND(ROUND(AG425*AK425,0)*CX425,0)</f>
        <v/>
      </c>
      <c r="DI425">
        <f>ROUND(ROUND(AH425,0)*CX425,0)</f>
        <v/>
      </c>
      <c r="DJ425">
        <f>DG425</f>
        <v/>
      </c>
      <c r="DK425" t="n">
        <v>0</v>
      </c>
      <c r="DL425" t="inlineStr"/>
      <c r="DM425" t="n">
        <v>0</v>
      </c>
      <c r="DN425" t="inlineStr"/>
      <c r="DO425" t="n">
        <v>0</v>
      </c>
    </row>
    <row r="426">
      <c r="A426">
        <f>ROW(Source!A754)</f>
        <v/>
      </c>
      <c r="B426" t="n">
        <v>78869116</v>
      </c>
      <c r="C426" t="n">
        <v>78871348</v>
      </c>
      <c r="D426" t="n">
        <v>29110139</v>
      </c>
      <c r="E426" t="n">
        <v>1</v>
      </c>
      <c r="F426" t="n">
        <v>1</v>
      </c>
      <c r="G426" t="n">
        <v>1</v>
      </c>
      <c r="H426" t="n">
        <v>3</v>
      </c>
      <c r="I426" t="inlineStr">
        <is>
          <t>101-1703</t>
        </is>
      </c>
      <c r="J426" t="inlineStr">
        <is>
          <t>ТССЦ Московской обл., 101-1703, приказ Минстроя России №675/пр от 28.02.2017 № 254/пр</t>
        </is>
      </c>
      <c r="K426" t="inlineStr">
        <is>
          <t>Прокладки резиновые (пластина техническая прессованная)</t>
        </is>
      </c>
      <c r="L426" t="n">
        <v>1346</v>
      </c>
      <c r="N426" t="n">
        <v>1009</v>
      </c>
      <c r="O426" t="inlineStr">
        <is>
          <t>кг</t>
        </is>
      </c>
      <c r="P426" t="inlineStr">
        <is>
          <t>кг</t>
        </is>
      </c>
      <c r="Q426" t="n">
        <v>1</v>
      </c>
      <c r="W426" t="n">
        <v>0</v>
      </c>
      <c r="X426" t="n">
        <v>-1947909329</v>
      </c>
      <c r="Y426">
        <f>AT426</f>
        <v/>
      </c>
      <c r="AA426" t="n">
        <v>341.04</v>
      </c>
      <c r="AB426" t="n">
        <v>0</v>
      </c>
      <c r="AC426" t="n">
        <v>0</v>
      </c>
      <c r="AD426" t="n">
        <v>0</v>
      </c>
      <c r="AE426" t="n">
        <v>23.09</v>
      </c>
      <c r="AF426" t="n">
        <v>0</v>
      </c>
      <c r="AG426" t="n">
        <v>0</v>
      </c>
      <c r="AH426" t="n">
        <v>0</v>
      </c>
      <c r="AI426" t="n">
        <v>14.77</v>
      </c>
      <c r="AJ426" t="n">
        <v>1</v>
      </c>
      <c r="AK426" t="n">
        <v>1</v>
      </c>
      <c r="AL426" t="n">
        <v>1</v>
      </c>
      <c r="AM426" t="n">
        <v>2</v>
      </c>
      <c r="AN426" t="n">
        <v>0</v>
      </c>
      <c r="AO426" t="n">
        <v>1</v>
      </c>
      <c r="AP426" t="n">
        <v>1</v>
      </c>
      <c r="AQ426" t="n">
        <v>0</v>
      </c>
      <c r="AR426" t="n">
        <v>0</v>
      </c>
      <c r="AS426" t="inlineStr"/>
      <c r="AT426" t="n">
        <v>2</v>
      </c>
      <c r="AU426" t="inlineStr"/>
      <c r="AV426" t="n">
        <v>0</v>
      </c>
      <c r="AW426" t="n">
        <v>2</v>
      </c>
      <c r="AX426" t="n">
        <v>78871356</v>
      </c>
      <c r="AY426" t="n">
        <v>1</v>
      </c>
      <c r="AZ426" t="n">
        <v>0</v>
      </c>
      <c r="BA426" t="n">
        <v>390</v>
      </c>
      <c r="BB426" t="n">
        <v>0</v>
      </c>
      <c r="BC426" t="n">
        <v>0</v>
      </c>
      <c r="BD426" t="n">
        <v>0</v>
      </c>
      <c r="BE426" t="n">
        <v>0</v>
      </c>
      <c r="BF426" t="n">
        <v>0</v>
      </c>
      <c r="BG426" t="n">
        <v>0</v>
      </c>
      <c r="BH426" t="n">
        <v>0</v>
      </c>
      <c r="BI426" t="n">
        <v>0</v>
      </c>
      <c r="BJ426" t="n">
        <v>0</v>
      </c>
      <c r="BK426" t="n">
        <v>0</v>
      </c>
      <c r="BL426" t="n">
        <v>0</v>
      </c>
      <c r="BM426" t="n">
        <v>0</v>
      </c>
      <c r="BN426" t="n">
        <v>0</v>
      </c>
      <c r="BO426" t="n">
        <v>0</v>
      </c>
      <c r="BP426" t="n">
        <v>0</v>
      </c>
      <c r="BQ426" t="n">
        <v>0</v>
      </c>
      <c r="BR426" t="n">
        <v>0</v>
      </c>
      <c r="BS426" t="n">
        <v>0</v>
      </c>
      <c r="BT426" t="n">
        <v>0</v>
      </c>
      <c r="BU426" t="n">
        <v>0</v>
      </c>
      <c r="BV426" t="n">
        <v>0</v>
      </c>
      <c r="BW426" t="n">
        <v>0</v>
      </c>
      <c r="CV426" t="n">
        <v>0</v>
      </c>
      <c r="CW426" t="n">
        <v>0</v>
      </c>
      <c r="CX426">
        <f>ROUND(Y426*Source!I754,7)</f>
        <v/>
      </c>
      <c r="CY426">
        <f>AA426</f>
        <v/>
      </c>
      <c r="CZ426">
        <f>AE426</f>
        <v/>
      </c>
      <c r="DA426">
        <f>AI426</f>
        <v/>
      </c>
      <c r="DB426">
        <f>ROUND(ROUND(AT426*CZ426,2),2)</f>
        <v/>
      </c>
      <c r="DC426">
        <f>ROUND(ROUND(AT426*AG426,2),2)</f>
        <v/>
      </c>
      <c r="DD426" t="inlineStr"/>
      <c r="DE426" t="inlineStr"/>
      <c r="DF426">
        <f>ROUND(ROUND(AE426*AI426,0)*CX426,0)</f>
        <v/>
      </c>
      <c r="DG426">
        <f>ROUND(ROUND(AF426,0)*CX426,0)</f>
        <v/>
      </c>
      <c r="DH426">
        <f>ROUND(ROUND(AG426,0)*CX426,0)</f>
        <v/>
      </c>
      <c r="DI426">
        <f>ROUND(ROUND(AH426,0)*CX426,0)</f>
        <v/>
      </c>
      <c r="DJ426">
        <f>DF426</f>
        <v/>
      </c>
      <c r="DK426" t="n">
        <v>0</v>
      </c>
      <c r="DL426" t="inlineStr"/>
      <c r="DM426" t="n">
        <v>0</v>
      </c>
      <c r="DN426" t="inlineStr"/>
      <c r="DO426" t="n">
        <v>0</v>
      </c>
    </row>
    <row r="427">
      <c r="A427">
        <f>ROW(Source!A754)</f>
        <v/>
      </c>
      <c r="B427" t="n">
        <v>78869116</v>
      </c>
      <c r="C427" t="n">
        <v>78871348</v>
      </c>
      <c r="D427" t="n">
        <v>29114240</v>
      </c>
      <c r="E427" t="n">
        <v>1</v>
      </c>
      <c r="F427" t="n">
        <v>1</v>
      </c>
      <c r="G427" t="n">
        <v>1</v>
      </c>
      <c r="H427" t="n">
        <v>3</v>
      </c>
      <c r="I427" t="inlineStr">
        <is>
          <t>101-2576</t>
        </is>
      </c>
      <c r="J427" t="inlineStr">
        <is>
          <t>ТССЦ Московской обл., 101-2576, приказ Минстроя России №675/пр от 28.02.2017 № 254/пр</t>
        </is>
      </c>
      <c r="K427" t="inlineStr">
        <is>
          <t>Болты с гайками и шайбами для санитарно-технических работ диаметром 16 мм</t>
        </is>
      </c>
      <c r="L427" t="n">
        <v>1348</v>
      </c>
      <c r="N427" t="n">
        <v>1009</v>
      </c>
      <c r="O427" t="inlineStr">
        <is>
          <t>т</t>
        </is>
      </c>
      <c r="P427" t="inlineStr">
        <is>
          <t>т</t>
        </is>
      </c>
      <c r="Q427" t="n">
        <v>1000</v>
      </c>
      <c r="W427" t="n">
        <v>0</v>
      </c>
      <c r="X427" t="n">
        <v>-1701539228</v>
      </c>
      <c r="Y427">
        <f>AT427</f>
        <v/>
      </c>
      <c r="AA427" t="n">
        <v>145037.4</v>
      </c>
      <c r="AB427" t="n">
        <v>0</v>
      </c>
      <c r="AC427" t="n">
        <v>0</v>
      </c>
      <c r="AD427" t="n">
        <v>0</v>
      </c>
      <c r="AE427" t="n">
        <v>14830</v>
      </c>
      <c r="AF427" t="n">
        <v>0</v>
      </c>
      <c r="AG427" t="n">
        <v>0</v>
      </c>
      <c r="AH427" t="n">
        <v>0</v>
      </c>
      <c r="AI427" t="n">
        <v>9.779999999999999</v>
      </c>
      <c r="AJ427" t="n">
        <v>1</v>
      </c>
      <c r="AK427" t="n">
        <v>1</v>
      </c>
      <c r="AL427" t="n">
        <v>1</v>
      </c>
      <c r="AM427" t="n">
        <v>2</v>
      </c>
      <c r="AN427" t="n">
        <v>0</v>
      </c>
      <c r="AO427" t="n">
        <v>1</v>
      </c>
      <c r="AP427" t="n">
        <v>1</v>
      </c>
      <c r="AQ427" t="n">
        <v>0</v>
      </c>
      <c r="AR427" t="n">
        <v>0</v>
      </c>
      <c r="AS427" t="inlineStr"/>
      <c r="AT427" t="n">
        <v>0.005</v>
      </c>
      <c r="AU427" t="inlineStr"/>
      <c r="AV427" t="n">
        <v>0</v>
      </c>
      <c r="AW427" t="n">
        <v>2</v>
      </c>
      <c r="AX427" t="n">
        <v>78871357</v>
      </c>
      <c r="AY427" t="n">
        <v>1</v>
      </c>
      <c r="AZ427" t="n">
        <v>0</v>
      </c>
      <c r="BA427" t="n">
        <v>391</v>
      </c>
      <c r="BB427" t="n">
        <v>0</v>
      </c>
      <c r="BC427" t="n">
        <v>0</v>
      </c>
      <c r="BD427" t="n">
        <v>0</v>
      </c>
      <c r="BE427" t="n">
        <v>0</v>
      </c>
      <c r="BF427" t="n">
        <v>0</v>
      </c>
      <c r="BG427" t="n">
        <v>0</v>
      </c>
      <c r="BH427" t="n">
        <v>0</v>
      </c>
      <c r="BI427" t="n">
        <v>0</v>
      </c>
      <c r="BJ427" t="n">
        <v>0</v>
      </c>
      <c r="BK427" t="n">
        <v>0</v>
      </c>
      <c r="BL427" t="n">
        <v>0</v>
      </c>
      <c r="BM427" t="n">
        <v>0</v>
      </c>
      <c r="BN427" t="n">
        <v>0</v>
      </c>
      <c r="BO427" t="n">
        <v>0</v>
      </c>
      <c r="BP427" t="n">
        <v>0</v>
      </c>
      <c r="BQ427" t="n">
        <v>0</v>
      </c>
      <c r="BR427" t="n">
        <v>0</v>
      </c>
      <c r="BS427" t="n">
        <v>0</v>
      </c>
      <c r="BT427" t="n">
        <v>0</v>
      </c>
      <c r="BU427" t="n">
        <v>0</v>
      </c>
      <c r="BV427" t="n">
        <v>0</v>
      </c>
      <c r="BW427" t="n">
        <v>0</v>
      </c>
      <c r="CV427" t="n">
        <v>0</v>
      </c>
      <c r="CW427" t="n">
        <v>0</v>
      </c>
      <c r="CX427">
        <f>ROUND(Y427*Source!I754,7)</f>
        <v/>
      </c>
      <c r="CY427">
        <f>AA427</f>
        <v/>
      </c>
      <c r="CZ427">
        <f>AE427</f>
        <v/>
      </c>
      <c r="DA427">
        <f>AI427</f>
        <v/>
      </c>
      <c r="DB427">
        <f>ROUND(ROUND(AT427*CZ427,2),2)</f>
        <v/>
      </c>
      <c r="DC427">
        <f>ROUND(ROUND(AT427*AG427,2),2)</f>
        <v/>
      </c>
      <c r="DD427" t="inlineStr"/>
      <c r="DE427" t="inlineStr"/>
      <c r="DF427">
        <f>ROUND(ROUND(AE427*AI427,0)*CX427,0)</f>
        <v/>
      </c>
      <c r="DG427">
        <f>ROUND(ROUND(AF427,0)*CX427,0)</f>
        <v/>
      </c>
      <c r="DH427">
        <f>ROUND(ROUND(AG427,0)*CX427,0)</f>
        <v/>
      </c>
      <c r="DI427">
        <f>ROUND(ROUND(AH427,0)*CX427,0)</f>
        <v/>
      </c>
      <c r="DJ427">
        <f>DF427</f>
        <v/>
      </c>
      <c r="DK427" t="n">
        <v>0</v>
      </c>
      <c r="DL427" t="inlineStr"/>
      <c r="DM427" t="n">
        <v>0</v>
      </c>
      <c r="DN427" t="inlineStr"/>
      <c r="DO427" t="n">
        <v>0</v>
      </c>
    </row>
    <row r="428">
      <c r="A428">
        <f>ROW(Source!A754)</f>
        <v/>
      </c>
      <c r="B428" t="n">
        <v>78869116</v>
      </c>
      <c r="C428" t="n">
        <v>78871348</v>
      </c>
      <c r="D428" t="n">
        <v>29150040</v>
      </c>
      <c r="E428" t="n">
        <v>1</v>
      </c>
      <c r="F428" t="n">
        <v>1</v>
      </c>
      <c r="G428" t="n">
        <v>1</v>
      </c>
      <c r="H428" t="n">
        <v>3</v>
      </c>
      <c r="I428" t="inlineStr">
        <is>
          <t>411-0001</t>
        </is>
      </c>
      <c r="J428" t="inlineStr">
        <is>
          <t>ТССЦ Московской обл., 411-0001, приказ Минстроя России №675/пр от 28.02.2017 № 257/пр</t>
        </is>
      </c>
      <c r="K428" t="inlineStr">
        <is>
          <t>Вода</t>
        </is>
      </c>
      <c r="L428" t="n">
        <v>1339</v>
      </c>
      <c r="N428" t="n">
        <v>1007</v>
      </c>
      <c r="O428" t="inlineStr">
        <is>
          <t>м3</t>
        </is>
      </c>
      <c r="P428" t="inlineStr">
        <is>
          <t>м3</t>
        </is>
      </c>
      <c r="Q428" t="n">
        <v>1</v>
      </c>
      <c r="W428" t="n">
        <v>0</v>
      </c>
      <c r="X428" t="n">
        <v>619799737</v>
      </c>
      <c r="Y428">
        <f>AT428</f>
        <v/>
      </c>
      <c r="AA428" t="n">
        <v>31.28</v>
      </c>
      <c r="AB428" t="n">
        <v>0</v>
      </c>
      <c r="AC428" t="n">
        <v>0</v>
      </c>
      <c r="AD428" t="n">
        <v>0</v>
      </c>
      <c r="AE428" t="n">
        <v>2.44</v>
      </c>
      <c r="AF428" t="n">
        <v>0</v>
      </c>
      <c r="AG428" t="n">
        <v>0</v>
      </c>
      <c r="AH428" t="n">
        <v>0</v>
      </c>
      <c r="AI428" t="n">
        <v>12.82</v>
      </c>
      <c r="AJ428" t="n">
        <v>1</v>
      </c>
      <c r="AK428" t="n">
        <v>1</v>
      </c>
      <c r="AL428" t="n">
        <v>1</v>
      </c>
      <c r="AM428" t="n">
        <v>2</v>
      </c>
      <c r="AN428" t="n">
        <v>0</v>
      </c>
      <c r="AO428" t="n">
        <v>1</v>
      </c>
      <c r="AP428" t="n">
        <v>1</v>
      </c>
      <c r="AQ428" t="n">
        <v>0</v>
      </c>
      <c r="AR428" t="n">
        <v>0</v>
      </c>
      <c r="AS428" t="inlineStr"/>
      <c r="AT428" t="n">
        <v>7.8</v>
      </c>
      <c r="AU428" t="inlineStr"/>
      <c r="AV428" t="n">
        <v>0</v>
      </c>
      <c r="AW428" t="n">
        <v>2</v>
      </c>
      <c r="AX428" t="n">
        <v>78871358</v>
      </c>
      <c r="AY428" t="n">
        <v>1</v>
      </c>
      <c r="AZ428" t="n">
        <v>0</v>
      </c>
      <c r="BA428" t="n">
        <v>392</v>
      </c>
      <c r="BB428" t="n">
        <v>0</v>
      </c>
      <c r="BC428" t="n">
        <v>0</v>
      </c>
      <c r="BD428" t="n">
        <v>0</v>
      </c>
      <c r="BE428" t="n">
        <v>0</v>
      </c>
      <c r="BF428" t="n">
        <v>0</v>
      </c>
      <c r="BG428" t="n">
        <v>0</v>
      </c>
      <c r="BH428" t="n">
        <v>0</v>
      </c>
      <c r="BI428" t="n">
        <v>0</v>
      </c>
      <c r="BJ428" t="n">
        <v>0</v>
      </c>
      <c r="BK428" t="n">
        <v>0</v>
      </c>
      <c r="BL428" t="n">
        <v>0</v>
      </c>
      <c r="BM428" t="n">
        <v>0</v>
      </c>
      <c r="BN428" t="n">
        <v>0</v>
      </c>
      <c r="BO428" t="n">
        <v>0</v>
      </c>
      <c r="BP428" t="n">
        <v>0</v>
      </c>
      <c r="BQ428" t="n">
        <v>0</v>
      </c>
      <c r="BR428" t="n">
        <v>0</v>
      </c>
      <c r="BS428" t="n">
        <v>0</v>
      </c>
      <c r="BT428" t="n">
        <v>0</v>
      </c>
      <c r="BU428" t="n">
        <v>0</v>
      </c>
      <c r="BV428" t="n">
        <v>0</v>
      </c>
      <c r="BW428" t="n">
        <v>0</v>
      </c>
      <c r="CV428" t="n">
        <v>0</v>
      </c>
      <c r="CW428" t="n">
        <v>0</v>
      </c>
      <c r="CX428">
        <f>ROUND(Y428*Source!I754,7)</f>
        <v/>
      </c>
      <c r="CY428">
        <f>AA428</f>
        <v/>
      </c>
      <c r="CZ428">
        <f>AE428</f>
        <v/>
      </c>
      <c r="DA428">
        <f>AI428</f>
        <v/>
      </c>
      <c r="DB428">
        <f>ROUND(ROUND(AT428*CZ428,2),2)</f>
        <v/>
      </c>
      <c r="DC428">
        <f>ROUND(ROUND(AT428*AG428,2),2)</f>
        <v/>
      </c>
      <c r="DD428" t="inlineStr"/>
      <c r="DE428" t="inlineStr"/>
      <c r="DF428">
        <f>ROUND(ROUND(AE428*AI428,0)*CX428,0)</f>
        <v/>
      </c>
      <c r="DG428">
        <f>ROUND(ROUND(AF428,0)*CX428,0)</f>
        <v/>
      </c>
      <c r="DH428">
        <f>ROUND(ROUND(AG428,0)*CX428,0)</f>
        <v/>
      </c>
      <c r="DI428">
        <f>ROUND(ROUND(AH428,0)*CX428,0)</f>
        <v/>
      </c>
      <c r="DJ428">
        <f>DF428</f>
        <v/>
      </c>
      <c r="DK428" t="n">
        <v>0</v>
      </c>
      <c r="DL428" t="inlineStr"/>
      <c r="DM428" t="n">
        <v>0</v>
      </c>
      <c r="DN428" t="inlineStr"/>
      <c r="DO428" t="n">
        <v>0</v>
      </c>
    </row>
    <row r="429">
      <c r="A429">
        <f>ROW(Source!A755)</f>
        <v/>
      </c>
      <c r="B429" t="n">
        <v>78869116</v>
      </c>
      <c r="C429" t="n">
        <v>78871359</v>
      </c>
      <c r="D429" t="n">
        <v>18442827</v>
      </c>
      <c r="E429" t="n">
        <v>1</v>
      </c>
      <c r="F429" t="n">
        <v>1</v>
      </c>
      <c r="G429" t="n">
        <v>1</v>
      </c>
      <c r="H429" t="n">
        <v>1</v>
      </c>
      <c r="I429" t="inlineStr">
        <is>
          <t>1-1053-90</t>
        </is>
      </c>
      <c r="J429" t="inlineStr"/>
      <c r="K429" t="inlineStr">
        <is>
          <t>Рабочий строитель среднего разряда 5,3</t>
        </is>
      </c>
      <c r="L429" t="n">
        <v>1369</v>
      </c>
      <c r="N429" t="n">
        <v>1013</v>
      </c>
      <c r="O429" t="inlineStr">
        <is>
          <t>чел.-ч</t>
        </is>
      </c>
      <c r="P429" t="inlineStr">
        <is>
          <t>чел.-ч</t>
        </is>
      </c>
      <c r="Q429" t="n">
        <v>1</v>
      </c>
      <c r="W429" t="n">
        <v>0</v>
      </c>
      <c r="X429" t="n">
        <v>717490484</v>
      </c>
      <c r="Y429">
        <f>(AT429*ROUND(9,7))</f>
        <v/>
      </c>
      <c r="AA429" t="n">
        <v>0</v>
      </c>
      <c r="AB429" t="n">
        <v>0</v>
      </c>
      <c r="AC429" t="n">
        <v>0</v>
      </c>
      <c r="AD429" t="n">
        <v>11.64</v>
      </c>
      <c r="AE429" t="n">
        <v>0</v>
      </c>
      <c r="AF429" t="n">
        <v>0</v>
      </c>
      <c r="AG429" t="n">
        <v>0</v>
      </c>
      <c r="AH429" t="n">
        <v>11.64</v>
      </c>
      <c r="AI429" t="n">
        <v>1</v>
      </c>
      <c r="AJ429" t="n">
        <v>1</v>
      </c>
      <c r="AK429" t="n">
        <v>1</v>
      </c>
      <c r="AL429" t="n">
        <v>1</v>
      </c>
      <c r="AM429" t="n">
        <v>-2</v>
      </c>
      <c r="AN429" t="n">
        <v>0</v>
      </c>
      <c r="AO429" t="n">
        <v>1</v>
      </c>
      <c r="AP429" t="n">
        <v>1</v>
      </c>
      <c r="AQ429" t="n">
        <v>0</v>
      </c>
      <c r="AR429" t="n">
        <v>0</v>
      </c>
      <c r="AS429" t="inlineStr"/>
      <c r="AT429" t="n">
        <v>5.01</v>
      </c>
      <c r="AU429" t="inlineStr">
        <is>
          <t>)*9</t>
        </is>
      </c>
      <c r="AV429" t="n">
        <v>1</v>
      </c>
      <c r="AW429" t="n">
        <v>2</v>
      </c>
      <c r="AX429" t="n">
        <v>78871366</v>
      </c>
      <c r="AY429" t="n">
        <v>1</v>
      </c>
      <c r="AZ429" t="n">
        <v>2048</v>
      </c>
      <c r="BA429" t="n">
        <v>393</v>
      </c>
      <c r="BB429" t="n">
        <v>0</v>
      </c>
      <c r="BC429" t="n">
        <v>0</v>
      </c>
      <c r="BD429" t="n">
        <v>0</v>
      </c>
      <c r="BE429" t="n">
        <v>0</v>
      </c>
      <c r="BF429" t="n">
        <v>0</v>
      </c>
      <c r="BG429" t="n">
        <v>0</v>
      </c>
      <c r="BH429" t="n">
        <v>0</v>
      </c>
      <c r="BI429" t="n">
        <v>0</v>
      </c>
      <c r="BJ429" t="n">
        <v>0</v>
      </c>
      <c r="BK429" t="n">
        <v>0</v>
      </c>
      <c r="BL429" t="n">
        <v>0</v>
      </c>
      <c r="BM429" t="n">
        <v>0</v>
      </c>
      <c r="BN429" t="n">
        <v>0</v>
      </c>
      <c r="BO429" t="n">
        <v>0</v>
      </c>
      <c r="BP429" t="n">
        <v>0</v>
      </c>
      <c r="BQ429" t="n">
        <v>0</v>
      </c>
      <c r="BR429" t="n">
        <v>0</v>
      </c>
      <c r="BS429" t="n">
        <v>0</v>
      </c>
      <c r="BT429" t="n">
        <v>0</v>
      </c>
      <c r="BU429" t="n">
        <v>0</v>
      </c>
      <c r="BV429" t="n">
        <v>0</v>
      </c>
      <c r="BW429" t="n">
        <v>0</v>
      </c>
      <c r="CU429">
        <f>ROUND(AT429*Source!I755*AH429*AL429,0)</f>
        <v/>
      </c>
      <c r="CV429">
        <f>ROUND(Y429*Source!I755,7)</f>
        <v/>
      </c>
      <c r="CW429" t="n">
        <v>0</v>
      </c>
      <c r="CX429">
        <f>ROUND(Y429*Source!I755,7)</f>
        <v/>
      </c>
      <c r="CY429">
        <f>AD429</f>
        <v/>
      </c>
      <c r="CZ429">
        <f>AH429</f>
        <v/>
      </c>
      <c r="DA429">
        <f>AL429</f>
        <v/>
      </c>
      <c r="DB429">
        <f>ROUND((ROUND(AT429*CZ429,2)*ROUND(9,7)),2)</f>
        <v/>
      </c>
      <c r="DC429">
        <f>ROUND((ROUND(AT429*AG429,2)*ROUND(9,7)),2)</f>
        <v/>
      </c>
      <c r="DD429" t="inlineStr"/>
      <c r="DE429" t="inlineStr"/>
      <c r="DF429">
        <f>ROUND(ROUND(AE429,0)*CX429,0)</f>
        <v/>
      </c>
      <c r="DG429">
        <f>ROUND(ROUND(AF429,0)*CX429,0)</f>
        <v/>
      </c>
      <c r="DH429">
        <f>ROUND(ROUND(AG429,0)*CX429,0)</f>
        <v/>
      </c>
      <c r="DI429">
        <f>ROUND(ROUND(AH429,0)*CX429,0)</f>
        <v/>
      </c>
      <c r="DJ429">
        <f>DI429</f>
        <v/>
      </c>
      <c r="DK429" t="n">
        <v>0</v>
      </c>
      <c r="DL429" t="inlineStr"/>
      <c r="DM429" t="n">
        <v>0</v>
      </c>
      <c r="DN429" t="inlineStr"/>
      <c r="DO429" t="n">
        <v>0</v>
      </c>
    </row>
    <row r="430">
      <c r="A430">
        <f>ROW(Source!A755)</f>
        <v/>
      </c>
      <c r="B430" t="n">
        <v>78869116</v>
      </c>
      <c r="C430" t="n">
        <v>78871359</v>
      </c>
      <c r="D430" t="n">
        <v>29172703</v>
      </c>
      <c r="E430" t="n">
        <v>1</v>
      </c>
      <c r="F430" t="n">
        <v>1</v>
      </c>
      <c r="G430" t="n">
        <v>1</v>
      </c>
      <c r="H430" t="n">
        <v>2</v>
      </c>
      <c r="I430" t="inlineStr">
        <is>
          <t>042900</t>
        </is>
      </c>
      <c r="J430" t="inlineStr">
        <is>
          <t>ТСЭМ Московской обл., 042900, приказ Минстроя России №675/пр от 28.02.2017 № 264/пр</t>
        </is>
      </c>
      <c r="K43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30" t="n">
        <v>1368</v>
      </c>
      <c r="N430" t="n">
        <v>1011</v>
      </c>
      <c r="O430" t="inlineStr">
        <is>
          <t>маш.-ч</t>
        </is>
      </c>
      <c r="P430" t="inlineStr">
        <is>
          <t>маш.-ч</t>
        </is>
      </c>
      <c r="Q430" t="n">
        <v>1</v>
      </c>
      <c r="W430" t="n">
        <v>0</v>
      </c>
      <c r="X430" t="n">
        <v>1695838894</v>
      </c>
      <c r="Y430">
        <f>(AT430*ROUND(9,7))</f>
        <v/>
      </c>
      <c r="AA430" t="n">
        <v>0</v>
      </c>
      <c r="AB430" t="n">
        <v>177.13</v>
      </c>
      <c r="AC430" t="n">
        <v>0</v>
      </c>
      <c r="AD430" t="n">
        <v>0</v>
      </c>
      <c r="AE430" t="n">
        <v>0</v>
      </c>
      <c r="AF430" t="n">
        <v>29.67</v>
      </c>
      <c r="AG430" t="n">
        <v>0</v>
      </c>
      <c r="AH430" t="n">
        <v>0</v>
      </c>
      <c r="AI430" t="n">
        <v>1</v>
      </c>
      <c r="AJ430" t="n">
        <v>5.97</v>
      </c>
      <c r="AK430" t="n">
        <v>52.25</v>
      </c>
      <c r="AL430" t="n">
        <v>1</v>
      </c>
      <c r="AM430" t="n">
        <v>2</v>
      </c>
      <c r="AN430" t="n">
        <v>0</v>
      </c>
      <c r="AO430" t="n">
        <v>1</v>
      </c>
      <c r="AP430" t="n">
        <v>1</v>
      </c>
      <c r="AQ430" t="n">
        <v>0</v>
      </c>
      <c r="AR430" t="n">
        <v>0</v>
      </c>
      <c r="AS430" t="inlineStr"/>
      <c r="AT430" t="n">
        <v>1.5</v>
      </c>
      <c r="AU430" t="inlineStr">
        <is>
          <t>)*9</t>
        </is>
      </c>
      <c r="AV430" t="n">
        <v>0</v>
      </c>
      <c r="AW430" t="n">
        <v>2</v>
      </c>
      <c r="AX430" t="n">
        <v>78871367</v>
      </c>
      <c r="AY430" t="n">
        <v>1</v>
      </c>
      <c r="AZ430" t="n">
        <v>0</v>
      </c>
      <c r="BA430" t="n">
        <v>394</v>
      </c>
      <c r="BB430" t="n">
        <v>0</v>
      </c>
      <c r="BC430" t="n">
        <v>0</v>
      </c>
      <c r="BD430" t="n">
        <v>0</v>
      </c>
      <c r="BE430" t="n">
        <v>0</v>
      </c>
      <c r="BF430" t="n">
        <v>0</v>
      </c>
      <c r="BG430" t="n">
        <v>0</v>
      </c>
      <c r="BH430" t="n">
        <v>0</v>
      </c>
      <c r="BI430" t="n">
        <v>0</v>
      </c>
      <c r="BJ430" t="n">
        <v>0</v>
      </c>
      <c r="BK430" t="n">
        <v>0</v>
      </c>
      <c r="BL430" t="n">
        <v>0</v>
      </c>
      <c r="BM430" t="n">
        <v>0</v>
      </c>
      <c r="BN430" t="n">
        <v>0</v>
      </c>
      <c r="BO430" t="n">
        <v>0</v>
      </c>
      <c r="BP430" t="n">
        <v>0</v>
      </c>
      <c r="BQ430" t="n">
        <v>0</v>
      </c>
      <c r="BR430" t="n">
        <v>0</v>
      </c>
      <c r="BS430" t="n">
        <v>0</v>
      </c>
      <c r="BT430" t="n">
        <v>0</v>
      </c>
      <c r="BU430" t="n">
        <v>0</v>
      </c>
      <c r="BV430" t="n">
        <v>0</v>
      </c>
      <c r="BW430" t="n">
        <v>0</v>
      </c>
      <c r="CV430" t="n">
        <v>0</v>
      </c>
      <c r="CW430">
        <f>ROUND(Y430*Source!I755*DO430,7)</f>
        <v/>
      </c>
      <c r="CX430">
        <f>ROUND(Y430*Source!I755,7)</f>
        <v/>
      </c>
      <c r="CY430">
        <f>AB430</f>
        <v/>
      </c>
      <c r="CZ430">
        <f>AF430</f>
        <v/>
      </c>
      <c r="DA430">
        <f>AJ430</f>
        <v/>
      </c>
      <c r="DB430">
        <f>ROUND((ROUND(AT430*CZ430,2)*ROUND(9,7)),2)</f>
        <v/>
      </c>
      <c r="DC430">
        <f>ROUND((ROUND(AT430*AG430,2)*ROUND(9,7)),2)</f>
        <v/>
      </c>
      <c r="DD430" t="inlineStr"/>
      <c r="DE430" t="inlineStr"/>
      <c r="DF430">
        <f>ROUND(ROUND(AE430,0)*CX430,0)</f>
        <v/>
      </c>
      <c r="DG430">
        <f>ROUND(ROUND(AF430*AJ430,0)*CX430,0)</f>
        <v/>
      </c>
      <c r="DH430">
        <f>ROUND(ROUND(AG430*AK430,0)*CX430,0)</f>
        <v/>
      </c>
      <c r="DI430">
        <f>ROUND(ROUND(AH430,0)*CX430,0)</f>
        <v/>
      </c>
      <c r="DJ430">
        <f>DG430</f>
        <v/>
      </c>
      <c r="DK430" t="n">
        <v>0</v>
      </c>
      <c r="DL430" t="inlineStr"/>
      <c r="DM430" t="n">
        <v>0</v>
      </c>
      <c r="DN430" t="inlineStr"/>
      <c r="DO430" t="n">
        <v>0</v>
      </c>
    </row>
    <row r="431">
      <c r="A431">
        <f>ROW(Source!A755)</f>
        <v/>
      </c>
      <c r="B431" t="n">
        <v>78869116</v>
      </c>
      <c r="C431" t="n">
        <v>78871359</v>
      </c>
      <c r="D431" t="n">
        <v>29110398</v>
      </c>
      <c r="E431" t="n">
        <v>1</v>
      </c>
      <c r="F431" t="n">
        <v>1</v>
      </c>
      <c r="G431" t="n">
        <v>1</v>
      </c>
      <c r="H431" t="n">
        <v>3</v>
      </c>
      <c r="I431" t="inlineStr">
        <is>
          <t>101-0388</t>
        </is>
      </c>
      <c r="J431" t="inlineStr">
        <is>
          <t>ТССЦ Московской обл., 101-0388, приказ Минстроя России №675/пр от 28.02.2017 № 254/пр</t>
        </is>
      </c>
      <c r="K431" t="inlineStr">
        <is>
          <t>Краски масляные земляные марки МА-0115 мумия, сурик железный</t>
        </is>
      </c>
      <c r="L431" t="n">
        <v>1348</v>
      </c>
      <c r="N431" t="n">
        <v>1009</v>
      </c>
      <c r="O431" t="inlineStr">
        <is>
          <t>т</t>
        </is>
      </c>
      <c r="P431" t="inlineStr">
        <is>
          <t>т</t>
        </is>
      </c>
      <c r="Q431" t="n">
        <v>1000</v>
      </c>
      <c r="W431" t="n">
        <v>0</v>
      </c>
      <c r="X431" t="n">
        <v>1625292450</v>
      </c>
      <c r="Y431">
        <f>(AT431*ROUND(9,7))</f>
        <v/>
      </c>
      <c r="AA431" t="n">
        <v>76804.47</v>
      </c>
      <c r="AB431" t="n">
        <v>0</v>
      </c>
      <c r="AC431" t="n">
        <v>0</v>
      </c>
      <c r="AD431" t="n">
        <v>0</v>
      </c>
      <c r="AE431" t="n">
        <v>15118.99</v>
      </c>
      <c r="AF431" t="n">
        <v>0</v>
      </c>
      <c r="AG431" t="n">
        <v>0</v>
      </c>
      <c r="AH431" t="n">
        <v>0</v>
      </c>
      <c r="AI431" t="n">
        <v>5.08</v>
      </c>
      <c r="AJ431" t="n">
        <v>1</v>
      </c>
      <c r="AK431" t="n">
        <v>1</v>
      </c>
      <c r="AL431" t="n">
        <v>1</v>
      </c>
      <c r="AM431" t="n">
        <v>2</v>
      </c>
      <c r="AN431" t="n">
        <v>0</v>
      </c>
      <c r="AO431" t="n">
        <v>1</v>
      </c>
      <c r="AP431" t="n">
        <v>1</v>
      </c>
      <c r="AQ431" t="n">
        <v>0</v>
      </c>
      <c r="AR431" t="n">
        <v>0</v>
      </c>
      <c r="AS431" t="inlineStr"/>
      <c r="AT431" t="n">
        <v>5e-05</v>
      </c>
      <c r="AU431" t="inlineStr">
        <is>
          <t>)*9</t>
        </is>
      </c>
      <c r="AV431" t="n">
        <v>0</v>
      </c>
      <c r="AW431" t="n">
        <v>2</v>
      </c>
      <c r="AX431" t="n">
        <v>78871368</v>
      </c>
      <c r="AY431" t="n">
        <v>1</v>
      </c>
      <c r="AZ431" t="n">
        <v>2048</v>
      </c>
      <c r="BA431" t="n">
        <v>395</v>
      </c>
      <c r="BB431" t="n">
        <v>0</v>
      </c>
      <c r="BC431" t="n">
        <v>0</v>
      </c>
      <c r="BD431" t="n">
        <v>0</v>
      </c>
      <c r="BE431" t="n">
        <v>0</v>
      </c>
      <c r="BF431" t="n">
        <v>0</v>
      </c>
      <c r="BG431" t="n">
        <v>0</v>
      </c>
      <c r="BH431" t="n">
        <v>0</v>
      </c>
      <c r="BI431" t="n">
        <v>0</v>
      </c>
      <c r="BJ431" t="n">
        <v>0</v>
      </c>
      <c r="BK431" t="n">
        <v>0</v>
      </c>
      <c r="BL431" t="n">
        <v>0</v>
      </c>
      <c r="BM431" t="n">
        <v>0</v>
      </c>
      <c r="BN431" t="n">
        <v>0</v>
      </c>
      <c r="BO431" t="n">
        <v>0</v>
      </c>
      <c r="BP431" t="n">
        <v>0</v>
      </c>
      <c r="BQ431" t="n">
        <v>0</v>
      </c>
      <c r="BR431" t="n">
        <v>0</v>
      </c>
      <c r="BS431" t="n">
        <v>0</v>
      </c>
      <c r="BT431" t="n">
        <v>0</v>
      </c>
      <c r="BU431" t="n">
        <v>0</v>
      </c>
      <c r="BV431" t="n">
        <v>0</v>
      </c>
      <c r="BW431" t="n">
        <v>0</v>
      </c>
      <c r="CV431" t="n">
        <v>0</v>
      </c>
      <c r="CW431" t="n">
        <v>0</v>
      </c>
      <c r="CX431">
        <f>ROUND(Y431*Source!I755,7)</f>
        <v/>
      </c>
      <c r="CY431">
        <f>AA431</f>
        <v/>
      </c>
      <c r="CZ431">
        <f>AE431</f>
        <v/>
      </c>
      <c r="DA431">
        <f>AI431</f>
        <v/>
      </c>
      <c r="DB431">
        <f>ROUND((ROUND(AT431*CZ431,2)*ROUND(9,7)),2)</f>
        <v/>
      </c>
      <c r="DC431">
        <f>ROUND((ROUND(AT431*AG431,2)*ROUND(9,7)),2)</f>
        <v/>
      </c>
      <c r="DD431" t="inlineStr"/>
      <c r="DE431" t="inlineStr"/>
      <c r="DF431">
        <f>ROUND(ROUND(AE431*AI431,0)*CX431,0)</f>
        <v/>
      </c>
      <c r="DG431">
        <f>ROUND(ROUND(AF431,0)*CX431,0)</f>
        <v/>
      </c>
      <c r="DH431">
        <f>ROUND(ROUND(AG431,0)*CX431,0)</f>
        <v/>
      </c>
      <c r="DI431">
        <f>ROUND(ROUND(AH431,0)*CX431,0)</f>
        <v/>
      </c>
      <c r="DJ431">
        <f>DF431</f>
        <v/>
      </c>
      <c r="DK431" t="n">
        <v>0</v>
      </c>
      <c r="DL431" t="inlineStr"/>
      <c r="DM431" t="n">
        <v>0</v>
      </c>
      <c r="DN431" t="inlineStr"/>
      <c r="DO431" t="n">
        <v>0</v>
      </c>
    </row>
    <row r="432">
      <c r="A432">
        <f>ROW(Source!A755)</f>
        <v/>
      </c>
      <c r="B432" t="n">
        <v>78869116</v>
      </c>
      <c r="C432" t="n">
        <v>78871359</v>
      </c>
      <c r="D432" t="n">
        <v>29110573</v>
      </c>
      <c r="E432" t="n">
        <v>1</v>
      </c>
      <c r="F432" t="n">
        <v>1</v>
      </c>
      <c r="G432" t="n">
        <v>1</v>
      </c>
      <c r="H432" t="n">
        <v>3</v>
      </c>
      <c r="I432" t="inlineStr">
        <is>
          <t>101-0628</t>
        </is>
      </c>
      <c r="J432" t="inlineStr">
        <is>
          <t>ТССЦ Московской обл., 101-0628, приказ Минстроя России №675/пр от 28.02.2017 № 254/пр</t>
        </is>
      </c>
      <c r="K432" t="inlineStr">
        <is>
          <t>Олифа комбинированная, марки К-3</t>
        </is>
      </c>
      <c r="L432" t="n">
        <v>1348</v>
      </c>
      <c r="N432" t="n">
        <v>1009</v>
      </c>
      <c r="O432" t="inlineStr">
        <is>
          <t>т</t>
        </is>
      </c>
      <c r="P432" t="inlineStr">
        <is>
          <t>т</t>
        </is>
      </c>
      <c r="Q432" t="n">
        <v>1000</v>
      </c>
      <c r="W432" t="n">
        <v>0</v>
      </c>
      <c r="X432" t="n">
        <v>24062879</v>
      </c>
      <c r="Y432">
        <f>(AT432*ROUND(9,7))</f>
        <v/>
      </c>
      <c r="AA432" t="n">
        <v>87631.5</v>
      </c>
      <c r="AB432" t="n">
        <v>0</v>
      </c>
      <c r="AC432" t="n">
        <v>0</v>
      </c>
      <c r="AD432" t="n">
        <v>0</v>
      </c>
      <c r="AE432" t="n">
        <v>16950</v>
      </c>
      <c r="AF432" t="n">
        <v>0</v>
      </c>
      <c r="AG432" t="n">
        <v>0</v>
      </c>
      <c r="AH432" t="n">
        <v>0</v>
      </c>
      <c r="AI432" t="n">
        <v>5.17</v>
      </c>
      <c r="AJ432" t="n">
        <v>1</v>
      </c>
      <c r="AK432" t="n">
        <v>1</v>
      </c>
      <c r="AL432" t="n">
        <v>1</v>
      </c>
      <c r="AM432" t="n">
        <v>2</v>
      </c>
      <c r="AN432" t="n">
        <v>0</v>
      </c>
      <c r="AO432" t="n">
        <v>1</v>
      </c>
      <c r="AP432" t="n">
        <v>1</v>
      </c>
      <c r="AQ432" t="n">
        <v>0</v>
      </c>
      <c r="AR432" t="n">
        <v>0</v>
      </c>
      <c r="AS432" t="inlineStr"/>
      <c r="AT432" t="n">
        <v>2e-05</v>
      </c>
      <c r="AU432" t="inlineStr">
        <is>
          <t>)*9</t>
        </is>
      </c>
      <c r="AV432" t="n">
        <v>0</v>
      </c>
      <c r="AW432" t="n">
        <v>2</v>
      </c>
      <c r="AX432" t="n">
        <v>78871369</v>
      </c>
      <c r="AY432" t="n">
        <v>1</v>
      </c>
      <c r="AZ432" t="n">
        <v>0</v>
      </c>
      <c r="BA432" t="n">
        <v>396</v>
      </c>
      <c r="BB432" t="n">
        <v>0</v>
      </c>
      <c r="BC432" t="n">
        <v>0</v>
      </c>
      <c r="BD432" t="n">
        <v>0</v>
      </c>
      <c r="BE432" t="n">
        <v>0</v>
      </c>
      <c r="BF432" t="n">
        <v>0</v>
      </c>
      <c r="BG432" t="n">
        <v>0</v>
      </c>
      <c r="BH432" t="n">
        <v>0</v>
      </c>
      <c r="BI432" t="n">
        <v>0</v>
      </c>
      <c r="BJ432" t="n">
        <v>0</v>
      </c>
      <c r="BK432" t="n">
        <v>0</v>
      </c>
      <c r="BL432" t="n">
        <v>0</v>
      </c>
      <c r="BM432" t="n">
        <v>0</v>
      </c>
      <c r="BN432" t="n">
        <v>0</v>
      </c>
      <c r="BO432" t="n">
        <v>0</v>
      </c>
      <c r="BP432" t="n">
        <v>0</v>
      </c>
      <c r="BQ432" t="n">
        <v>0</v>
      </c>
      <c r="BR432" t="n">
        <v>0</v>
      </c>
      <c r="BS432" t="n">
        <v>0</v>
      </c>
      <c r="BT432" t="n">
        <v>0</v>
      </c>
      <c r="BU432" t="n">
        <v>0</v>
      </c>
      <c r="BV432" t="n">
        <v>0</v>
      </c>
      <c r="BW432" t="n">
        <v>0</v>
      </c>
      <c r="CV432" t="n">
        <v>0</v>
      </c>
      <c r="CW432" t="n">
        <v>0</v>
      </c>
      <c r="CX432">
        <f>ROUND(Y432*Source!I755,7)</f>
        <v/>
      </c>
      <c r="CY432">
        <f>AA432</f>
        <v/>
      </c>
      <c r="CZ432">
        <f>AE432</f>
        <v/>
      </c>
      <c r="DA432">
        <f>AI432</f>
        <v/>
      </c>
      <c r="DB432">
        <f>ROUND((ROUND(AT432*CZ432,2)*ROUND(9,7)),2)</f>
        <v/>
      </c>
      <c r="DC432">
        <f>ROUND((ROUND(AT432*AG432,2)*ROUND(9,7)),2)</f>
        <v/>
      </c>
      <c r="DD432" t="inlineStr"/>
      <c r="DE432" t="inlineStr"/>
      <c r="DF432">
        <f>ROUND(ROUND(AE432*AI432,0)*CX432,0)</f>
        <v/>
      </c>
      <c r="DG432">
        <f>ROUND(ROUND(AF432,0)*CX432,0)</f>
        <v/>
      </c>
      <c r="DH432">
        <f>ROUND(ROUND(AG432,0)*CX432,0)</f>
        <v/>
      </c>
      <c r="DI432">
        <f>ROUND(ROUND(AH432,0)*CX432,0)</f>
        <v/>
      </c>
      <c r="DJ432">
        <f>DF432</f>
        <v/>
      </c>
      <c r="DK432" t="n">
        <v>0</v>
      </c>
      <c r="DL432" t="inlineStr"/>
      <c r="DM432" t="n">
        <v>0</v>
      </c>
      <c r="DN432" t="inlineStr"/>
      <c r="DO432" t="n">
        <v>0</v>
      </c>
    </row>
    <row r="433">
      <c r="A433">
        <f>ROW(Source!A755)</f>
        <v/>
      </c>
      <c r="B433" t="n">
        <v>78869116</v>
      </c>
      <c r="C433" t="n">
        <v>78871359</v>
      </c>
      <c r="D433" t="n">
        <v>29107963</v>
      </c>
      <c r="E433" t="n">
        <v>1</v>
      </c>
      <c r="F433" t="n">
        <v>1</v>
      </c>
      <c r="G433" t="n">
        <v>1</v>
      </c>
      <c r="H433" t="n">
        <v>3</v>
      </c>
      <c r="I433" t="inlineStr">
        <is>
          <t>101-1669</t>
        </is>
      </c>
      <c r="J433" t="inlineStr">
        <is>
          <t>ТССЦ Московской обл., 101-1669, приказ Минстроя России №675/пр от 28.02.2017 № 254/пр</t>
        </is>
      </c>
      <c r="K433" t="inlineStr">
        <is>
          <t>Очес льняной</t>
        </is>
      </c>
      <c r="L433" t="n">
        <v>1346</v>
      </c>
      <c r="N433" t="n">
        <v>1009</v>
      </c>
      <c r="O433" t="inlineStr">
        <is>
          <t>кг</t>
        </is>
      </c>
      <c r="P433" t="inlineStr">
        <is>
          <t>кг</t>
        </is>
      </c>
      <c r="Q433" t="n">
        <v>1</v>
      </c>
      <c r="W433" t="n">
        <v>0</v>
      </c>
      <c r="X433" t="n">
        <v>-2113933962</v>
      </c>
      <c r="Y433">
        <f>(AT433*ROUND(9,7))</f>
        <v/>
      </c>
      <c r="AA433" t="n">
        <v>590.67</v>
      </c>
      <c r="AB433" t="n">
        <v>0</v>
      </c>
      <c r="AC433" t="n">
        <v>0</v>
      </c>
      <c r="AD433" t="n">
        <v>0</v>
      </c>
      <c r="AE433" t="n">
        <v>37.29</v>
      </c>
      <c r="AF433" t="n">
        <v>0</v>
      </c>
      <c r="AG433" t="n">
        <v>0</v>
      </c>
      <c r="AH433" t="n">
        <v>0</v>
      </c>
      <c r="AI433" t="n">
        <v>15.84</v>
      </c>
      <c r="AJ433" t="n">
        <v>1</v>
      </c>
      <c r="AK433" t="n">
        <v>1</v>
      </c>
      <c r="AL433" t="n">
        <v>1</v>
      </c>
      <c r="AM433" t="n">
        <v>2</v>
      </c>
      <c r="AN433" t="n">
        <v>0</v>
      </c>
      <c r="AO433" t="n">
        <v>1</v>
      </c>
      <c r="AP433" t="n">
        <v>1</v>
      </c>
      <c r="AQ433" t="n">
        <v>0</v>
      </c>
      <c r="AR433" t="n">
        <v>0</v>
      </c>
      <c r="AS433" t="inlineStr"/>
      <c r="AT433" t="n">
        <v>0.02</v>
      </c>
      <c r="AU433" t="inlineStr">
        <is>
          <t>)*9</t>
        </is>
      </c>
      <c r="AV433" t="n">
        <v>0</v>
      </c>
      <c r="AW433" t="n">
        <v>2</v>
      </c>
      <c r="AX433" t="n">
        <v>78871370</v>
      </c>
      <c r="AY433" t="n">
        <v>1</v>
      </c>
      <c r="AZ433" t="n">
        <v>0</v>
      </c>
      <c r="BA433" t="n">
        <v>397</v>
      </c>
      <c r="BB433" t="n">
        <v>0</v>
      </c>
      <c r="BC433" t="n">
        <v>0</v>
      </c>
      <c r="BD433" t="n">
        <v>0</v>
      </c>
      <c r="BE433" t="n">
        <v>0</v>
      </c>
      <c r="BF433" t="n">
        <v>0</v>
      </c>
      <c r="BG433" t="n">
        <v>0</v>
      </c>
      <c r="BH433" t="n">
        <v>0</v>
      </c>
      <c r="BI433" t="n">
        <v>0</v>
      </c>
      <c r="BJ433" t="n">
        <v>0</v>
      </c>
      <c r="BK433" t="n">
        <v>0</v>
      </c>
      <c r="BL433" t="n">
        <v>0</v>
      </c>
      <c r="BM433" t="n">
        <v>0</v>
      </c>
      <c r="BN433" t="n">
        <v>0</v>
      </c>
      <c r="BO433" t="n">
        <v>0</v>
      </c>
      <c r="BP433" t="n">
        <v>0</v>
      </c>
      <c r="BQ433" t="n">
        <v>0</v>
      </c>
      <c r="BR433" t="n">
        <v>0</v>
      </c>
      <c r="BS433" t="n">
        <v>0</v>
      </c>
      <c r="BT433" t="n">
        <v>0</v>
      </c>
      <c r="BU433" t="n">
        <v>0</v>
      </c>
      <c r="BV433" t="n">
        <v>0</v>
      </c>
      <c r="BW433" t="n">
        <v>0</v>
      </c>
      <c r="CV433" t="n">
        <v>0</v>
      </c>
      <c r="CW433" t="n">
        <v>0</v>
      </c>
      <c r="CX433">
        <f>ROUND(Y433*Source!I755,7)</f>
        <v/>
      </c>
      <c r="CY433">
        <f>AA433</f>
        <v/>
      </c>
      <c r="CZ433">
        <f>AE433</f>
        <v/>
      </c>
      <c r="DA433">
        <f>AI433</f>
        <v/>
      </c>
      <c r="DB433">
        <f>ROUND((ROUND(AT433*CZ433,2)*ROUND(9,7)),2)</f>
        <v/>
      </c>
      <c r="DC433">
        <f>ROUND((ROUND(AT433*AG433,2)*ROUND(9,7)),2)</f>
        <v/>
      </c>
      <c r="DD433" t="inlineStr"/>
      <c r="DE433" t="inlineStr"/>
      <c r="DF433">
        <f>ROUND(ROUND(AE433*AI433,0)*CX433,0)</f>
        <v/>
      </c>
      <c r="DG433">
        <f>ROUND(ROUND(AF433,0)*CX433,0)</f>
        <v/>
      </c>
      <c r="DH433">
        <f>ROUND(ROUND(AG433,0)*CX433,0)</f>
        <v/>
      </c>
      <c r="DI433">
        <f>ROUND(ROUND(AH433,0)*CX433,0)</f>
        <v/>
      </c>
      <c r="DJ433">
        <f>DF433</f>
        <v/>
      </c>
      <c r="DK433" t="n">
        <v>0</v>
      </c>
      <c r="DL433" t="inlineStr"/>
      <c r="DM433" t="n">
        <v>0</v>
      </c>
      <c r="DN433" t="inlineStr"/>
      <c r="DO433" t="n">
        <v>0</v>
      </c>
    </row>
    <row r="434">
      <c r="A434">
        <f>ROW(Source!A755)</f>
        <v/>
      </c>
      <c r="B434" t="n">
        <v>78869116</v>
      </c>
      <c r="C434" t="n">
        <v>78871359</v>
      </c>
      <c r="D434" t="n">
        <v>29150040</v>
      </c>
      <c r="E434" t="n">
        <v>1</v>
      </c>
      <c r="F434" t="n">
        <v>1</v>
      </c>
      <c r="G434" t="n">
        <v>1</v>
      </c>
      <c r="H434" t="n">
        <v>3</v>
      </c>
      <c r="I434" t="inlineStr">
        <is>
          <t>411-0001</t>
        </is>
      </c>
      <c r="J434" t="inlineStr">
        <is>
          <t>ТССЦ Московской обл., 411-0001, приказ Минстроя России №675/пр от 28.02.2017 № 257/пр</t>
        </is>
      </c>
      <c r="K434" t="inlineStr">
        <is>
          <t>Вода</t>
        </is>
      </c>
      <c r="L434" t="n">
        <v>1339</v>
      </c>
      <c r="N434" t="n">
        <v>1007</v>
      </c>
      <c r="O434" t="inlineStr">
        <is>
          <t>м3</t>
        </is>
      </c>
      <c r="P434" t="inlineStr">
        <is>
          <t>м3</t>
        </is>
      </c>
      <c r="Q434" t="n">
        <v>1</v>
      </c>
      <c r="W434" t="n">
        <v>0</v>
      </c>
      <c r="X434" t="n">
        <v>619799737</v>
      </c>
      <c r="Y434">
        <f>(AT434*ROUND(9,7))</f>
        <v/>
      </c>
      <c r="AA434" t="n">
        <v>31.28</v>
      </c>
      <c r="AB434" t="n">
        <v>0</v>
      </c>
      <c r="AC434" t="n">
        <v>0</v>
      </c>
      <c r="AD434" t="n">
        <v>0</v>
      </c>
      <c r="AE434" t="n">
        <v>2.44</v>
      </c>
      <c r="AF434" t="n">
        <v>0</v>
      </c>
      <c r="AG434" t="n">
        <v>0</v>
      </c>
      <c r="AH434" t="n">
        <v>0</v>
      </c>
      <c r="AI434" t="n">
        <v>12.82</v>
      </c>
      <c r="AJ434" t="n">
        <v>1</v>
      </c>
      <c r="AK434" t="n">
        <v>1</v>
      </c>
      <c r="AL434" t="n">
        <v>1</v>
      </c>
      <c r="AM434" t="n">
        <v>2</v>
      </c>
      <c r="AN434" t="n">
        <v>0</v>
      </c>
      <c r="AO434" t="n">
        <v>1</v>
      </c>
      <c r="AP434" t="n">
        <v>1</v>
      </c>
      <c r="AQ434" t="n">
        <v>0</v>
      </c>
      <c r="AR434" t="n">
        <v>0</v>
      </c>
      <c r="AS434" t="inlineStr"/>
      <c r="AT434" t="n">
        <v>1</v>
      </c>
      <c r="AU434" t="inlineStr">
        <is>
          <t>)*9</t>
        </is>
      </c>
      <c r="AV434" t="n">
        <v>0</v>
      </c>
      <c r="AW434" t="n">
        <v>2</v>
      </c>
      <c r="AX434" t="n">
        <v>78871371</v>
      </c>
      <c r="AY434" t="n">
        <v>1</v>
      </c>
      <c r="AZ434" t="n">
        <v>0</v>
      </c>
      <c r="BA434" t="n">
        <v>398</v>
      </c>
      <c r="BB434" t="n">
        <v>0</v>
      </c>
      <c r="BC434" t="n">
        <v>0</v>
      </c>
      <c r="BD434" t="n">
        <v>0</v>
      </c>
      <c r="BE434" t="n">
        <v>0</v>
      </c>
      <c r="BF434" t="n">
        <v>0</v>
      </c>
      <c r="BG434" t="n">
        <v>0</v>
      </c>
      <c r="BH434" t="n">
        <v>0</v>
      </c>
      <c r="BI434" t="n">
        <v>0</v>
      </c>
      <c r="BJ434" t="n">
        <v>0</v>
      </c>
      <c r="BK434" t="n">
        <v>0</v>
      </c>
      <c r="BL434" t="n">
        <v>0</v>
      </c>
      <c r="BM434" t="n">
        <v>0</v>
      </c>
      <c r="BN434" t="n">
        <v>0</v>
      </c>
      <c r="BO434" t="n">
        <v>0</v>
      </c>
      <c r="BP434" t="n">
        <v>0</v>
      </c>
      <c r="BQ434" t="n">
        <v>0</v>
      </c>
      <c r="BR434" t="n">
        <v>0</v>
      </c>
      <c r="BS434" t="n">
        <v>0</v>
      </c>
      <c r="BT434" t="n">
        <v>0</v>
      </c>
      <c r="BU434" t="n">
        <v>0</v>
      </c>
      <c r="BV434" t="n">
        <v>0</v>
      </c>
      <c r="BW434" t="n">
        <v>0</v>
      </c>
      <c r="CV434" t="n">
        <v>0</v>
      </c>
      <c r="CW434" t="n">
        <v>0</v>
      </c>
      <c r="CX434">
        <f>ROUND(Y434*Source!I755,7)</f>
        <v/>
      </c>
      <c r="CY434">
        <f>AA434</f>
        <v/>
      </c>
      <c r="CZ434">
        <f>AE434</f>
        <v/>
      </c>
      <c r="DA434">
        <f>AI434</f>
        <v/>
      </c>
      <c r="DB434">
        <f>ROUND((ROUND(AT434*CZ434,2)*ROUND(9,7)),2)</f>
        <v/>
      </c>
      <c r="DC434">
        <f>ROUND((ROUND(AT434*AG434,2)*ROUND(9,7)),2)</f>
        <v/>
      </c>
      <c r="DD434" t="inlineStr"/>
      <c r="DE434" t="inlineStr"/>
      <c r="DF434">
        <f>ROUND(ROUND(AE434*AI434,0)*CX434,0)</f>
        <v/>
      </c>
      <c r="DG434">
        <f>ROUND(ROUND(AF434,0)*CX434,0)</f>
        <v/>
      </c>
      <c r="DH434">
        <f>ROUND(ROUND(AG434,0)*CX434,0)</f>
        <v/>
      </c>
      <c r="DI434">
        <f>ROUND(ROUND(AH434,0)*CX434,0)</f>
        <v/>
      </c>
      <c r="DJ434">
        <f>DF434</f>
        <v/>
      </c>
      <c r="DK434" t="n">
        <v>0</v>
      </c>
      <c r="DL434" t="inlineStr"/>
      <c r="DM434" t="n">
        <v>0</v>
      </c>
      <c r="DN434" t="inlineStr"/>
      <c r="DO434" t="n">
        <v>0</v>
      </c>
    </row>
    <row r="435">
      <c r="A435">
        <f>ROW(Source!A756)</f>
        <v/>
      </c>
      <c r="B435" t="n">
        <v>78869116</v>
      </c>
      <c r="C435" t="n">
        <v>78871372</v>
      </c>
      <c r="D435" t="n">
        <v>18409850</v>
      </c>
      <c r="E435" t="n">
        <v>1</v>
      </c>
      <c r="F435" t="n">
        <v>1</v>
      </c>
      <c r="G435" t="n">
        <v>1</v>
      </c>
      <c r="H435" t="n">
        <v>1</v>
      </c>
      <c r="I435" t="inlineStr">
        <is>
          <t>1-1035-90</t>
        </is>
      </c>
      <c r="J435" t="inlineStr"/>
      <c r="K435" t="inlineStr">
        <is>
          <t>Рабочий строитель среднего разряда 3,5</t>
        </is>
      </c>
      <c r="L435" t="n">
        <v>1369</v>
      </c>
      <c r="N435" t="n">
        <v>1013</v>
      </c>
      <c r="O435" t="inlineStr">
        <is>
          <t>чел.-ч</t>
        </is>
      </c>
      <c r="P435" t="inlineStr">
        <is>
          <t>чел.-ч</t>
        </is>
      </c>
      <c r="Q435" t="n">
        <v>1</v>
      </c>
      <c r="W435" t="n">
        <v>0</v>
      </c>
      <c r="X435" t="n">
        <v>855544366</v>
      </c>
      <c r="Y435">
        <f>AT435</f>
        <v/>
      </c>
      <c r="AA435" t="n">
        <v>0</v>
      </c>
      <c r="AB435" t="n">
        <v>0</v>
      </c>
      <c r="AC435" t="n">
        <v>0</v>
      </c>
      <c r="AD435" t="n">
        <v>9.07</v>
      </c>
      <c r="AE435" t="n">
        <v>0</v>
      </c>
      <c r="AF435" t="n">
        <v>0</v>
      </c>
      <c r="AG435" t="n">
        <v>0</v>
      </c>
      <c r="AH435" t="n">
        <v>9.07</v>
      </c>
      <c r="AI435" t="n">
        <v>1</v>
      </c>
      <c r="AJ435" t="n">
        <v>1</v>
      </c>
      <c r="AK435" t="n">
        <v>1</v>
      </c>
      <c r="AL435" t="n">
        <v>1</v>
      </c>
      <c r="AM435" t="n">
        <v>-2</v>
      </c>
      <c r="AN435" t="n">
        <v>0</v>
      </c>
      <c r="AO435" t="n">
        <v>1</v>
      </c>
      <c r="AP435" t="n">
        <v>1</v>
      </c>
      <c r="AQ435" t="n">
        <v>0</v>
      </c>
      <c r="AR435" t="n">
        <v>0</v>
      </c>
      <c r="AS435" t="inlineStr"/>
      <c r="AT435" t="n">
        <v>81</v>
      </c>
      <c r="AU435" t="inlineStr"/>
      <c r="AV435" t="n">
        <v>1</v>
      </c>
      <c r="AW435" t="n">
        <v>2</v>
      </c>
      <c r="AX435" t="n">
        <v>78871373</v>
      </c>
      <c r="AY435" t="n">
        <v>1</v>
      </c>
      <c r="AZ435" t="n">
        <v>0</v>
      </c>
      <c r="BA435" t="n">
        <v>399</v>
      </c>
      <c r="BB435" t="n">
        <v>0</v>
      </c>
      <c r="BC435" t="n">
        <v>0</v>
      </c>
      <c r="BD435" t="n">
        <v>0</v>
      </c>
      <c r="BE435" t="n">
        <v>0</v>
      </c>
      <c r="BF435" t="n">
        <v>0</v>
      </c>
      <c r="BG435" t="n">
        <v>0</v>
      </c>
      <c r="BH435" t="n">
        <v>0</v>
      </c>
      <c r="BI435" t="n">
        <v>0</v>
      </c>
      <c r="BJ435" t="n">
        <v>0</v>
      </c>
      <c r="BK435" t="n">
        <v>0</v>
      </c>
      <c r="BL435" t="n">
        <v>0</v>
      </c>
      <c r="BM435" t="n">
        <v>0</v>
      </c>
      <c r="BN435" t="n">
        <v>0</v>
      </c>
      <c r="BO435" t="n">
        <v>0</v>
      </c>
      <c r="BP435" t="n">
        <v>0</v>
      </c>
      <c r="BQ435" t="n">
        <v>0</v>
      </c>
      <c r="BR435" t="n">
        <v>0</v>
      </c>
      <c r="BS435" t="n">
        <v>0</v>
      </c>
      <c r="BT435" t="n">
        <v>0</v>
      </c>
      <c r="BU435" t="n">
        <v>0</v>
      </c>
      <c r="BV435" t="n">
        <v>0</v>
      </c>
      <c r="BW435" t="n">
        <v>0</v>
      </c>
      <c r="CU435">
        <f>ROUND(AT435*Source!I756*AH435*AL435,0)</f>
        <v/>
      </c>
      <c r="CV435">
        <f>ROUND(Y435*Source!I756,7)</f>
        <v/>
      </c>
      <c r="CW435" t="n">
        <v>0</v>
      </c>
      <c r="CX435">
        <f>ROUND(Y435*Source!I756,7)</f>
        <v/>
      </c>
      <c r="CY435">
        <f>AD435</f>
        <v/>
      </c>
      <c r="CZ435">
        <f>AH435</f>
        <v/>
      </c>
      <c r="DA435">
        <f>AL435</f>
        <v/>
      </c>
      <c r="DB435">
        <f>ROUND(ROUND(AT435*CZ435,2),2)</f>
        <v/>
      </c>
      <c r="DC435">
        <f>ROUND(ROUND(AT435*AG435,2),2)</f>
        <v/>
      </c>
      <c r="DD435" t="inlineStr"/>
      <c r="DE435" t="inlineStr"/>
      <c r="DF435">
        <f>ROUND(ROUND(AE435,0)*CX435,0)</f>
        <v/>
      </c>
      <c r="DG435">
        <f>ROUND(ROUND(AF435,0)*CX435,0)</f>
        <v/>
      </c>
      <c r="DH435">
        <f>ROUND(ROUND(AG435,0)*CX435,0)</f>
        <v/>
      </c>
      <c r="DI435">
        <f>ROUND(ROUND(AH435,0)*CX435,0)</f>
        <v/>
      </c>
      <c r="DJ435">
        <f>DI435</f>
        <v/>
      </c>
      <c r="DK435" t="n">
        <v>0</v>
      </c>
      <c r="DL435" t="inlineStr"/>
      <c r="DM435" t="n">
        <v>0</v>
      </c>
      <c r="DN435" t="inlineStr"/>
      <c r="DO435" t="n">
        <v>0</v>
      </c>
    </row>
    <row r="436">
      <c r="A436">
        <f>ROW(Source!A756)</f>
        <v/>
      </c>
      <c r="B436" t="n">
        <v>78869116</v>
      </c>
      <c r="C436" t="n">
        <v>78871372</v>
      </c>
      <c r="D436" t="n">
        <v>29174913</v>
      </c>
      <c r="E436" t="n">
        <v>1</v>
      </c>
      <c r="F436" t="n">
        <v>1</v>
      </c>
      <c r="G436" t="n">
        <v>1</v>
      </c>
      <c r="H436" t="n">
        <v>2</v>
      </c>
      <c r="I436" t="inlineStr">
        <is>
          <t>400001</t>
        </is>
      </c>
      <c r="J436" t="inlineStr">
        <is>
          <t>ТСЭМ Московской обл., 400001, приказ Минстроя России №675/пр от 28.02.2017 № 264/пр</t>
        </is>
      </c>
      <c r="K436" t="inlineStr">
        <is>
          <t>Автомобили бортовые, грузоподъемность до 5 т</t>
        </is>
      </c>
      <c r="L436" t="n">
        <v>1368</v>
      </c>
      <c r="N436" t="n">
        <v>1011</v>
      </c>
      <c r="O436" t="inlineStr">
        <is>
          <t>маш.-ч</t>
        </is>
      </c>
      <c r="P436" t="inlineStr">
        <is>
          <t>маш.-ч</t>
        </is>
      </c>
      <c r="Q436" t="n">
        <v>1</v>
      </c>
      <c r="W436" t="n">
        <v>0</v>
      </c>
      <c r="X436" t="n">
        <v>1230759911</v>
      </c>
      <c r="Y436">
        <f>AT436</f>
        <v/>
      </c>
      <c r="AA436" t="n">
        <v>0</v>
      </c>
      <c r="AB436" t="n">
        <v>2177.51</v>
      </c>
      <c r="AC436" t="n">
        <v>606.1</v>
      </c>
      <c r="AD436" t="n">
        <v>0</v>
      </c>
      <c r="AE436" t="n">
        <v>0</v>
      </c>
      <c r="AF436" t="n">
        <v>87.17</v>
      </c>
      <c r="AG436" t="n">
        <v>11.6</v>
      </c>
      <c r="AH436" t="n">
        <v>0</v>
      </c>
      <c r="AI436" t="n">
        <v>1</v>
      </c>
      <c r="AJ436" t="n">
        <v>24.98</v>
      </c>
      <c r="AK436" t="n">
        <v>52.25</v>
      </c>
      <c r="AL436" t="n">
        <v>1</v>
      </c>
      <c r="AM436" t="n">
        <v>2</v>
      </c>
      <c r="AN436" t="n">
        <v>0</v>
      </c>
      <c r="AO436" t="n">
        <v>1</v>
      </c>
      <c r="AP436" t="n">
        <v>1</v>
      </c>
      <c r="AQ436" t="n">
        <v>0</v>
      </c>
      <c r="AR436" t="n">
        <v>0</v>
      </c>
      <c r="AS436" t="inlineStr"/>
      <c r="AT436" t="n">
        <v>0.05</v>
      </c>
      <c r="AU436" t="inlineStr"/>
      <c r="AV436" t="n">
        <v>0</v>
      </c>
      <c r="AW436" t="n">
        <v>2</v>
      </c>
      <c r="AX436" t="n">
        <v>78871374</v>
      </c>
      <c r="AY436" t="n">
        <v>1</v>
      </c>
      <c r="AZ436" t="n">
        <v>0</v>
      </c>
      <c r="BA436" t="n">
        <v>400</v>
      </c>
      <c r="BB436" t="n">
        <v>0</v>
      </c>
      <c r="BC436" t="n">
        <v>0</v>
      </c>
      <c r="BD436" t="n">
        <v>0</v>
      </c>
      <c r="BE436" t="n">
        <v>0</v>
      </c>
      <c r="BF436" t="n">
        <v>0</v>
      </c>
      <c r="BG436" t="n">
        <v>0</v>
      </c>
      <c r="BH436" t="n">
        <v>0</v>
      </c>
      <c r="BI436" t="n">
        <v>0</v>
      </c>
      <c r="BJ436" t="n">
        <v>0</v>
      </c>
      <c r="BK436" t="n">
        <v>0</v>
      </c>
      <c r="BL436" t="n">
        <v>0</v>
      </c>
      <c r="BM436" t="n">
        <v>0</v>
      </c>
      <c r="BN436" t="n">
        <v>0</v>
      </c>
      <c r="BO436" t="n">
        <v>0</v>
      </c>
      <c r="BP436" t="n">
        <v>0</v>
      </c>
      <c r="BQ436" t="n">
        <v>0</v>
      </c>
      <c r="BR436" t="n">
        <v>0</v>
      </c>
      <c r="BS436" t="n">
        <v>0</v>
      </c>
      <c r="BT436" t="n">
        <v>0</v>
      </c>
      <c r="BU436" t="n">
        <v>0</v>
      </c>
      <c r="BV436" t="n">
        <v>0</v>
      </c>
      <c r="BW436" t="n">
        <v>0</v>
      </c>
      <c r="CV436" t="n">
        <v>0</v>
      </c>
      <c r="CW436">
        <f>ROUND(Y436*Source!I756*DO436,7)</f>
        <v/>
      </c>
      <c r="CX436">
        <f>ROUND(Y436*Source!I756,7)</f>
        <v/>
      </c>
      <c r="CY436">
        <f>AB436</f>
        <v/>
      </c>
      <c r="CZ436">
        <f>AF436</f>
        <v/>
      </c>
      <c r="DA436">
        <f>AJ436</f>
        <v/>
      </c>
      <c r="DB436">
        <f>ROUND(ROUND(AT436*CZ436,2),2)</f>
        <v/>
      </c>
      <c r="DC436">
        <f>ROUND(ROUND(AT436*AG436,2),2)</f>
        <v/>
      </c>
      <c r="DD436" t="inlineStr"/>
      <c r="DE436" t="inlineStr"/>
      <c r="DF436">
        <f>ROUND(ROUND(AE436,0)*CX436,0)</f>
        <v/>
      </c>
      <c r="DG436">
        <f>ROUND(ROUND(AF436*AJ436,0)*CX436,0)</f>
        <v/>
      </c>
      <c r="DH436">
        <f>ROUND(ROUND(AG436*AK436,0)*CX436,0)</f>
        <v/>
      </c>
      <c r="DI436">
        <f>ROUND(ROUND(AH436,0)*CX436,0)</f>
        <v/>
      </c>
      <c r="DJ436">
        <f>DG436</f>
        <v/>
      </c>
      <c r="DK436" t="n">
        <v>0</v>
      </c>
      <c r="DL436" t="inlineStr"/>
      <c r="DM436" t="n">
        <v>0</v>
      </c>
      <c r="DN436" t="inlineStr"/>
      <c r="DO436" t="n">
        <v>0</v>
      </c>
    </row>
    <row r="437">
      <c r="A437">
        <f>ROW(Source!A756)</f>
        <v/>
      </c>
      <c r="B437" t="n">
        <v>78869116</v>
      </c>
      <c r="C437" t="n">
        <v>78871372</v>
      </c>
      <c r="D437" t="n">
        <v>29110398</v>
      </c>
      <c r="E437" t="n">
        <v>1</v>
      </c>
      <c r="F437" t="n">
        <v>1</v>
      </c>
      <c r="G437" t="n">
        <v>1</v>
      </c>
      <c r="H437" t="n">
        <v>3</v>
      </c>
      <c r="I437" t="inlineStr">
        <is>
          <t>101-0388</t>
        </is>
      </c>
      <c r="J437" t="inlineStr">
        <is>
          <t>ТССЦ Московской обл., 101-0388, приказ Минстроя России №675/пр от 28.02.2017 № 254/пр</t>
        </is>
      </c>
      <c r="K437" t="inlineStr">
        <is>
          <t>Краски масляные земляные марки МА-0115 мумия, сурик железный</t>
        </is>
      </c>
      <c r="L437" t="n">
        <v>1348</v>
      </c>
      <c r="N437" t="n">
        <v>1009</v>
      </c>
      <c r="O437" t="inlineStr">
        <is>
          <t>т</t>
        </is>
      </c>
      <c r="P437" t="inlineStr">
        <is>
          <t>т</t>
        </is>
      </c>
      <c r="Q437" t="n">
        <v>1000</v>
      </c>
      <c r="W437" t="n">
        <v>0</v>
      </c>
      <c r="X437" t="n">
        <v>1625292450</v>
      </c>
      <c r="Y437">
        <f>AT437</f>
        <v/>
      </c>
      <c r="AA437" t="n">
        <v>76804.47</v>
      </c>
      <c r="AB437" t="n">
        <v>0</v>
      </c>
      <c r="AC437" t="n">
        <v>0</v>
      </c>
      <c r="AD437" t="n">
        <v>0</v>
      </c>
      <c r="AE437" t="n">
        <v>15118.99</v>
      </c>
      <c r="AF437" t="n">
        <v>0</v>
      </c>
      <c r="AG437" t="n">
        <v>0</v>
      </c>
      <c r="AH437" t="n">
        <v>0</v>
      </c>
      <c r="AI437" t="n">
        <v>5.08</v>
      </c>
      <c r="AJ437" t="n">
        <v>1</v>
      </c>
      <c r="AK437" t="n">
        <v>1</v>
      </c>
      <c r="AL437" t="n">
        <v>1</v>
      </c>
      <c r="AM437" t="n">
        <v>2</v>
      </c>
      <c r="AN437" t="n">
        <v>0</v>
      </c>
      <c r="AO437" t="n">
        <v>1</v>
      </c>
      <c r="AP437" t="n">
        <v>1</v>
      </c>
      <c r="AQ437" t="n">
        <v>0</v>
      </c>
      <c r="AR437" t="n">
        <v>0</v>
      </c>
      <c r="AS437" t="inlineStr"/>
      <c r="AT437" t="n">
        <v>0.0014</v>
      </c>
      <c r="AU437" t="inlineStr"/>
      <c r="AV437" t="n">
        <v>0</v>
      </c>
      <c r="AW437" t="n">
        <v>2</v>
      </c>
      <c r="AX437" t="n">
        <v>78871375</v>
      </c>
      <c r="AY437" t="n">
        <v>1</v>
      </c>
      <c r="AZ437" t="n">
        <v>0</v>
      </c>
      <c r="BA437" t="n">
        <v>401</v>
      </c>
      <c r="BB437" t="n">
        <v>0</v>
      </c>
      <c r="BC437" t="n">
        <v>0</v>
      </c>
      <c r="BD437" t="n">
        <v>0</v>
      </c>
      <c r="BE437" t="n">
        <v>0</v>
      </c>
      <c r="BF437" t="n">
        <v>0</v>
      </c>
      <c r="BG437" t="n">
        <v>0</v>
      </c>
      <c r="BH437" t="n">
        <v>0</v>
      </c>
      <c r="BI437" t="n">
        <v>0</v>
      </c>
      <c r="BJ437" t="n">
        <v>0</v>
      </c>
      <c r="BK437" t="n">
        <v>0</v>
      </c>
      <c r="BL437" t="n">
        <v>0</v>
      </c>
      <c r="BM437" t="n">
        <v>0</v>
      </c>
      <c r="BN437" t="n">
        <v>0</v>
      </c>
      <c r="BO437" t="n">
        <v>0</v>
      </c>
      <c r="BP437" t="n">
        <v>0</v>
      </c>
      <c r="BQ437" t="n">
        <v>0</v>
      </c>
      <c r="BR437" t="n">
        <v>0</v>
      </c>
      <c r="BS437" t="n">
        <v>0</v>
      </c>
      <c r="BT437" t="n">
        <v>0</v>
      </c>
      <c r="BU437" t="n">
        <v>0</v>
      </c>
      <c r="BV437" t="n">
        <v>0</v>
      </c>
      <c r="BW437" t="n">
        <v>0</v>
      </c>
      <c r="CV437" t="n">
        <v>0</v>
      </c>
      <c r="CW437" t="n">
        <v>0</v>
      </c>
      <c r="CX437">
        <f>ROUND(Y437*Source!I756,7)</f>
        <v/>
      </c>
      <c r="CY437">
        <f>AA437</f>
        <v/>
      </c>
      <c r="CZ437">
        <f>AE437</f>
        <v/>
      </c>
      <c r="DA437">
        <f>AI437</f>
        <v/>
      </c>
      <c r="DB437">
        <f>ROUND(ROUND(AT437*CZ437,2),2)</f>
        <v/>
      </c>
      <c r="DC437">
        <f>ROUND(ROUND(AT437*AG437,2),2)</f>
        <v/>
      </c>
      <c r="DD437" t="inlineStr"/>
      <c r="DE437" t="inlineStr"/>
      <c r="DF437">
        <f>ROUND(ROUND(AE437*AI437,0)*CX437,0)</f>
        <v/>
      </c>
      <c r="DG437">
        <f>ROUND(ROUND(AF437,0)*CX437,0)</f>
        <v/>
      </c>
      <c r="DH437">
        <f>ROUND(ROUND(AG437,0)*CX437,0)</f>
        <v/>
      </c>
      <c r="DI437">
        <f>ROUND(ROUND(AH437,0)*CX437,0)</f>
        <v/>
      </c>
      <c r="DJ437">
        <f>DF437</f>
        <v/>
      </c>
      <c r="DK437" t="n">
        <v>0</v>
      </c>
      <c r="DL437" t="inlineStr"/>
      <c r="DM437" t="n">
        <v>0</v>
      </c>
      <c r="DN437" t="inlineStr"/>
      <c r="DO437" t="n">
        <v>0</v>
      </c>
    </row>
    <row r="438">
      <c r="A438">
        <f>ROW(Source!A756)</f>
        <v/>
      </c>
      <c r="B438" t="n">
        <v>78869116</v>
      </c>
      <c r="C438" t="n">
        <v>78871372</v>
      </c>
      <c r="D438" t="n">
        <v>29110573</v>
      </c>
      <c r="E438" t="n">
        <v>1</v>
      </c>
      <c r="F438" t="n">
        <v>1</v>
      </c>
      <c r="G438" t="n">
        <v>1</v>
      </c>
      <c r="H438" t="n">
        <v>3</v>
      </c>
      <c r="I438" t="inlineStr">
        <is>
          <t>101-0628</t>
        </is>
      </c>
      <c r="J438" t="inlineStr">
        <is>
          <t>ТССЦ Московской обл., 101-0628, приказ Минстроя России №675/пр от 28.02.2017 № 254/пр</t>
        </is>
      </c>
      <c r="K438" t="inlineStr">
        <is>
          <t>Олифа комбинированная, марки К-3</t>
        </is>
      </c>
      <c r="L438" t="n">
        <v>1348</v>
      </c>
      <c r="N438" t="n">
        <v>1009</v>
      </c>
      <c r="O438" t="inlineStr">
        <is>
          <t>т</t>
        </is>
      </c>
      <c r="P438" t="inlineStr">
        <is>
          <t>т</t>
        </is>
      </c>
      <c r="Q438" t="n">
        <v>1000</v>
      </c>
      <c r="W438" t="n">
        <v>0</v>
      </c>
      <c r="X438" t="n">
        <v>24062879</v>
      </c>
      <c r="Y438">
        <f>AT438</f>
        <v/>
      </c>
      <c r="AA438" t="n">
        <v>87631.5</v>
      </c>
      <c r="AB438" t="n">
        <v>0</v>
      </c>
      <c r="AC438" t="n">
        <v>0</v>
      </c>
      <c r="AD438" t="n">
        <v>0</v>
      </c>
      <c r="AE438" t="n">
        <v>16950</v>
      </c>
      <c r="AF438" t="n">
        <v>0</v>
      </c>
      <c r="AG438" t="n">
        <v>0</v>
      </c>
      <c r="AH438" t="n">
        <v>0</v>
      </c>
      <c r="AI438" t="n">
        <v>5.17</v>
      </c>
      <c r="AJ438" t="n">
        <v>1</v>
      </c>
      <c r="AK438" t="n">
        <v>1</v>
      </c>
      <c r="AL438" t="n">
        <v>1</v>
      </c>
      <c r="AM438" t="n">
        <v>2</v>
      </c>
      <c r="AN438" t="n">
        <v>0</v>
      </c>
      <c r="AO438" t="n">
        <v>1</v>
      </c>
      <c r="AP438" t="n">
        <v>1</v>
      </c>
      <c r="AQ438" t="n">
        <v>0</v>
      </c>
      <c r="AR438" t="n">
        <v>0</v>
      </c>
      <c r="AS438" t="inlineStr"/>
      <c r="AT438" t="n">
        <v>0.0007</v>
      </c>
      <c r="AU438" t="inlineStr"/>
      <c r="AV438" t="n">
        <v>0</v>
      </c>
      <c r="AW438" t="n">
        <v>2</v>
      </c>
      <c r="AX438" t="n">
        <v>78871376</v>
      </c>
      <c r="AY438" t="n">
        <v>1</v>
      </c>
      <c r="AZ438" t="n">
        <v>0</v>
      </c>
      <c r="BA438" t="n">
        <v>402</v>
      </c>
      <c r="BB438" t="n">
        <v>0</v>
      </c>
      <c r="BC438" t="n">
        <v>0</v>
      </c>
      <c r="BD438" t="n">
        <v>0</v>
      </c>
      <c r="BE438" t="n">
        <v>0</v>
      </c>
      <c r="BF438" t="n">
        <v>0</v>
      </c>
      <c r="BG438" t="n">
        <v>0</v>
      </c>
      <c r="BH438" t="n">
        <v>0</v>
      </c>
      <c r="BI438" t="n">
        <v>0</v>
      </c>
      <c r="BJ438" t="n">
        <v>0</v>
      </c>
      <c r="BK438" t="n">
        <v>0</v>
      </c>
      <c r="BL438" t="n">
        <v>0</v>
      </c>
      <c r="BM438" t="n">
        <v>0</v>
      </c>
      <c r="BN438" t="n">
        <v>0</v>
      </c>
      <c r="BO438" t="n">
        <v>0</v>
      </c>
      <c r="BP438" t="n">
        <v>0</v>
      </c>
      <c r="BQ438" t="n">
        <v>0</v>
      </c>
      <c r="BR438" t="n">
        <v>0</v>
      </c>
      <c r="BS438" t="n">
        <v>0</v>
      </c>
      <c r="BT438" t="n">
        <v>0</v>
      </c>
      <c r="BU438" t="n">
        <v>0</v>
      </c>
      <c r="BV438" t="n">
        <v>0</v>
      </c>
      <c r="BW438" t="n">
        <v>0</v>
      </c>
      <c r="CV438" t="n">
        <v>0</v>
      </c>
      <c r="CW438" t="n">
        <v>0</v>
      </c>
      <c r="CX438">
        <f>ROUND(Y438*Source!I756,7)</f>
        <v/>
      </c>
      <c r="CY438">
        <f>AA438</f>
        <v/>
      </c>
      <c r="CZ438">
        <f>AE438</f>
        <v/>
      </c>
      <c r="DA438">
        <f>AI438</f>
        <v/>
      </c>
      <c r="DB438">
        <f>ROUND(ROUND(AT438*CZ438,2),2)</f>
        <v/>
      </c>
      <c r="DC438">
        <f>ROUND(ROUND(AT438*AG438,2),2)</f>
        <v/>
      </c>
      <c r="DD438" t="inlineStr"/>
      <c r="DE438" t="inlineStr"/>
      <c r="DF438">
        <f>ROUND(ROUND(AE438*AI438,0)*CX438,0)</f>
        <v/>
      </c>
      <c r="DG438">
        <f>ROUND(ROUND(AF438,0)*CX438,0)</f>
        <v/>
      </c>
      <c r="DH438">
        <f>ROUND(ROUND(AG438,0)*CX438,0)</f>
        <v/>
      </c>
      <c r="DI438">
        <f>ROUND(ROUND(AH438,0)*CX438,0)</f>
        <v/>
      </c>
      <c r="DJ438">
        <f>DF438</f>
        <v/>
      </c>
      <c r="DK438" t="n">
        <v>0</v>
      </c>
      <c r="DL438" t="inlineStr"/>
      <c r="DM438" t="n">
        <v>0</v>
      </c>
      <c r="DN438" t="inlineStr"/>
      <c r="DO438" t="n">
        <v>0</v>
      </c>
    </row>
    <row r="439">
      <c r="A439">
        <f>ROW(Source!A756)</f>
        <v/>
      </c>
      <c r="B439" t="n">
        <v>78869116</v>
      </c>
      <c r="C439" t="n">
        <v>78871372</v>
      </c>
      <c r="D439" t="n">
        <v>29107963</v>
      </c>
      <c r="E439" t="n">
        <v>1</v>
      </c>
      <c r="F439" t="n">
        <v>1</v>
      </c>
      <c r="G439" t="n">
        <v>1</v>
      </c>
      <c r="H439" t="n">
        <v>3</v>
      </c>
      <c r="I439" t="inlineStr">
        <is>
          <t>101-1669</t>
        </is>
      </c>
      <c r="J439" t="inlineStr">
        <is>
          <t>ТССЦ Московской обл., 101-1669, приказ Минстроя России №675/пр от 28.02.2017 № 254/пр</t>
        </is>
      </c>
      <c r="K439" t="inlineStr">
        <is>
          <t>Очес льняной</t>
        </is>
      </c>
      <c r="L439" t="n">
        <v>1346</v>
      </c>
      <c r="N439" t="n">
        <v>1009</v>
      </c>
      <c r="O439" t="inlineStr">
        <is>
          <t>кг</t>
        </is>
      </c>
      <c r="P439" t="inlineStr">
        <is>
          <t>кг</t>
        </is>
      </c>
      <c r="Q439" t="n">
        <v>1</v>
      </c>
      <c r="W439" t="n">
        <v>0</v>
      </c>
      <c r="X439" t="n">
        <v>-2113933962</v>
      </c>
      <c r="Y439">
        <f>AT439</f>
        <v/>
      </c>
      <c r="AA439" t="n">
        <v>590.67</v>
      </c>
      <c r="AB439" t="n">
        <v>0</v>
      </c>
      <c r="AC439" t="n">
        <v>0</v>
      </c>
      <c r="AD439" t="n">
        <v>0</v>
      </c>
      <c r="AE439" t="n">
        <v>37.29</v>
      </c>
      <c r="AF439" t="n">
        <v>0</v>
      </c>
      <c r="AG439" t="n">
        <v>0</v>
      </c>
      <c r="AH439" t="n">
        <v>0</v>
      </c>
      <c r="AI439" t="n">
        <v>15.84</v>
      </c>
      <c r="AJ439" t="n">
        <v>1</v>
      </c>
      <c r="AK439" t="n">
        <v>1</v>
      </c>
      <c r="AL439" t="n">
        <v>1</v>
      </c>
      <c r="AM439" t="n">
        <v>2</v>
      </c>
      <c r="AN439" t="n">
        <v>0</v>
      </c>
      <c r="AO439" t="n">
        <v>1</v>
      </c>
      <c r="AP439" t="n">
        <v>1</v>
      </c>
      <c r="AQ439" t="n">
        <v>0</v>
      </c>
      <c r="AR439" t="n">
        <v>0</v>
      </c>
      <c r="AS439" t="inlineStr"/>
      <c r="AT439" t="n">
        <v>0.7</v>
      </c>
      <c r="AU439" t="inlineStr"/>
      <c r="AV439" t="n">
        <v>0</v>
      </c>
      <c r="AW439" t="n">
        <v>2</v>
      </c>
      <c r="AX439" t="n">
        <v>78871377</v>
      </c>
      <c r="AY439" t="n">
        <v>1</v>
      </c>
      <c r="AZ439" t="n">
        <v>0</v>
      </c>
      <c r="BA439" t="n">
        <v>403</v>
      </c>
      <c r="BB439" t="n">
        <v>0</v>
      </c>
      <c r="BC439" t="n">
        <v>0</v>
      </c>
      <c r="BD439" t="n">
        <v>0</v>
      </c>
      <c r="BE439" t="n">
        <v>0</v>
      </c>
      <c r="BF439" t="n">
        <v>0</v>
      </c>
      <c r="BG439" t="n">
        <v>0</v>
      </c>
      <c r="BH439" t="n">
        <v>0</v>
      </c>
      <c r="BI439" t="n">
        <v>0</v>
      </c>
      <c r="BJ439" t="n">
        <v>0</v>
      </c>
      <c r="BK439" t="n">
        <v>0</v>
      </c>
      <c r="BL439" t="n">
        <v>0</v>
      </c>
      <c r="BM439" t="n">
        <v>0</v>
      </c>
      <c r="BN439" t="n">
        <v>0</v>
      </c>
      <c r="BO439" t="n">
        <v>0</v>
      </c>
      <c r="BP439" t="n">
        <v>0</v>
      </c>
      <c r="BQ439" t="n">
        <v>0</v>
      </c>
      <c r="BR439" t="n">
        <v>0</v>
      </c>
      <c r="BS439" t="n">
        <v>0</v>
      </c>
      <c r="BT439" t="n">
        <v>0</v>
      </c>
      <c r="BU439" t="n">
        <v>0</v>
      </c>
      <c r="BV439" t="n">
        <v>0</v>
      </c>
      <c r="BW439" t="n">
        <v>0</v>
      </c>
      <c r="CV439" t="n">
        <v>0</v>
      </c>
      <c r="CW439" t="n">
        <v>0</v>
      </c>
      <c r="CX439">
        <f>ROUND(Y439*Source!I756,7)</f>
        <v/>
      </c>
      <c r="CY439">
        <f>AA439</f>
        <v/>
      </c>
      <c r="CZ439">
        <f>AE439</f>
        <v/>
      </c>
      <c r="DA439">
        <f>AI439</f>
        <v/>
      </c>
      <c r="DB439">
        <f>ROUND(ROUND(AT439*CZ439,2),2)</f>
        <v/>
      </c>
      <c r="DC439">
        <f>ROUND(ROUND(AT439*AG439,2),2)</f>
        <v/>
      </c>
      <c r="DD439" t="inlineStr"/>
      <c r="DE439" t="inlineStr"/>
      <c r="DF439">
        <f>ROUND(ROUND(AE439*AI439,0)*CX439,0)</f>
        <v/>
      </c>
      <c r="DG439">
        <f>ROUND(ROUND(AF439,0)*CX439,0)</f>
        <v/>
      </c>
      <c r="DH439">
        <f>ROUND(ROUND(AG439,0)*CX439,0)</f>
        <v/>
      </c>
      <c r="DI439">
        <f>ROUND(ROUND(AH439,0)*CX439,0)</f>
        <v/>
      </c>
      <c r="DJ439">
        <f>DF439</f>
        <v/>
      </c>
      <c r="DK439" t="n">
        <v>0</v>
      </c>
      <c r="DL439" t="inlineStr"/>
      <c r="DM439" t="n">
        <v>0</v>
      </c>
      <c r="DN439" t="inlineStr"/>
      <c r="DO439" t="n">
        <v>0</v>
      </c>
    </row>
    <row r="440">
      <c r="A440">
        <f>ROW(Source!A756)</f>
        <v/>
      </c>
      <c r="B440" t="n">
        <v>78869116</v>
      </c>
      <c r="C440" t="n">
        <v>78871372</v>
      </c>
      <c r="D440" t="n">
        <v>29143380</v>
      </c>
      <c r="E440" t="n">
        <v>1</v>
      </c>
      <c r="F440" t="n">
        <v>1</v>
      </c>
      <c r="G440" t="n">
        <v>1</v>
      </c>
      <c r="H440" t="n">
        <v>3</v>
      </c>
      <c r="I440" t="inlineStr">
        <is>
          <t>302-0064</t>
        </is>
      </c>
      <c r="J440" t="inlineStr">
        <is>
          <t>ТССЦ Московской обл., 302-0064, приказ Минстроя России №675/пр от 28.02.2017 № 256/пр</t>
        </is>
      </c>
      <c r="K440" t="inlineStr">
        <is>
          <t>Кран шаровый 1/2</t>
        </is>
      </c>
      <c r="L440" t="n">
        <v>1354</v>
      </c>
      <c r="N440" t="n">
        <v>1010</v>
      </c>
      <c r="O440" t="inlineStr">
        <is>
          <t>шт.</t>
        </is>
      </c>
      <c r="P440" t="inlineStr">
        <is>
          <t>шт.</t>
        </is>
      </c>
      <c r="Q440" t="n">
        <v>1</v>
      </c>
      <c r="W440" t="n">
        <v>0</v>
      </c>
      <c r="X440" t="n">
        <v>-127342135</v>
      </c>
      <c r="Y440">
        <f>AT440</f>
        <v/>
      </c>
      <c r="AA440" t="n">
        <v>949.99</v>
      </c>
      <c r="AB440" t="n">
        <v>0</v>
      </c>
      <c r="AC440" t="n">
        <v>0</v>
      </c>
      <c r="AD440" t="n">
        <v>0</v>
      </c>
      <c r="AE440" t="n">
        <v>67.09</v>
      </c>
      <c r="AF440" t="n">
        <v>0</v>
      </c>
      <c r="AG440" t="n">
        <v>0</v>
      </c>
      <c r="AH440" t="n">
        <v>0</v>
      </c>
      <c r="AI440" t="n">
        <v>14.16</v>
      </c>
      <c r="AJ440" t="n">
        <v>1</v>
      </c>
      <c r="AK440" t="n">
        <v>1</v>
      </c>
      <c r="AL440" t="n">
        <v>1</v>
      </c>
      <c r="AM440" t="n">
        <v>0</v>
      </c>
      <c r="AN440" t="n">
        <v>0</v>
      </c>
      <c r="AO440" t="n">
        <v>0</v>
      </c>
      <c r="AP440" t="n">
        <v>1</v>
      </c>
      <c r="AQ440" t="n">
        <v>0</v>
      </c>
      <c r="AR440" t="n">
        <v>0</v>
      </c>
      <c r="AS440" t="inlineStr"/>
      <c r="AT440" t="n">
        <v>100</v>
      </c>
      <c r="AU440" t="inlineStr"/>
      <c r="AV440" t="n">
        <v>0</v>
      </c>
      <c r="AW440" t="n">
        <v>1</v>
      </c>
      <c r="AX440" t="n">
        <v>-1</v>
      </c>
      <c r="AY440" t="n">
        <v>0</v>
      </c>
      <c r="AZ440" t="n">
        <v>0</v>
      </c>
      <c r="BA440" t="inlineStr"/>
      <c r="BB440" t="n">
        <v>0</v>
      </c>
      <c r="BC440" t="n">
        <v>0</v>
      </c>
      <c r="BD440" t="n">
        <v>0</v>
      </c>
      <c r="BE440" t="n">
        <v>0</v>
      </c>
      <c r="BF440" t="n">
        <v>0</v>
      </c>
      <c r="BG440" t="n">
        <v>0</v>
      </c>
      <c r="BH440" t="n">
        <v>0</v>
      </c>
      <c r="BI440" t="n">
        <v>0</v>
      </c>
      <c r="BJ440" t="n">
        <v>0</v>
      </c>
      <c r="BK440" t="n">
        <v>0</v>
      </c>
      <c r="BL440" t="n">
        <v>0</v>
      </c>
      <c r="BM440" t="n">
        <v>0</v>
      </c>
      <c r="BN440" t="n">
        <v>0</v>
      </c>
      <c r="BO440" t="n">
        <v>0</v>
      </c>
      <c r="BP440" t="n">
        <v>0</v>
      </c>
      <c r="BQ440" t="n">
        <v>0</v>
      </c>
      <c r="BR440" t="n">
        <v>0</v>
      </c>
      <c r="BS440" t="n">
        <v>0</v>
      </c>
      <c r="BT440" t="n">
        <v>0</v>
      </c>
      <c r="BU440" t="n">
        <v>0</v>
      </c>
      <c r="BV440" t="n">
        <v>0</v>
      </c>
      <c r="BW440" t="n">
        <v>0</v>
      </c>
      <c r="CV440" t="n">
        <v>0</v>
      </c>
      <c r="CW440" t="n">
        <v>0</v>
      </c>
      <c r="CX440">
        <f>ROUND(Y440*Source!I756,7)</f>
        <v/>
      </c>
      <c r="CY440">
        <f>AA440</f>
        <v/>
      </c>
      <c r="CZ440">
        <f>AE440</f>
        <v/>
      </c>
      <c r="DA440">
        <f>AI440</f>
        <v/>
      </c>
      <c r="DB440">
        <f>ROUND(ROUND(AT440*CZ440,2),2)</f>
        <v/>
      </c>
      <c r="DC440">
        <f>ROUND(ROUND(AT440*AG440,2),2)</f>
        <v/>
      </c>
      <c r="DD440" t="inlineStr"/>
      <c r="DE440" t="inlineStr"/>
      <c r="DF440">
        <f>ROUND(ROUND(AE440*AI440,0)*CX440,0)</f>
        <v/>
      </c>
      <c r="DG440">
        <f>ROUND(ROUND(AF440,0)*CX440,0)</f>
        <v/>
      </c>
      <c r="DH440">
        <f>ROUND(ROUND(AG440,0)*CX440,0)</f>
        <v/>
      </c>
      <c r="DI440">
        <f>ROUND(ROUND(AH440,0)*CX440,0)</f>
        <v/>
      </c>
      <c r="DJ440">
        <f>DF440</f>
        <v/>
      </c>
      <c r="DK440" t="n">
        <v>0</v>
      </c>
      <c r="DL440" t="inlineStr"/>
      <c r="DM440" t="n">
        <v>0</v>
      </c>
      <c r="DN440" t="inlineStr"/>
      <c r="DO440" t="n">
        <v>0</v>
      </c>
    </row>
    <row r="441">
      <c r="A441">
        <f>ROW(Source!A756)</f>
        <v/>
      </c>
      <c r="B441" t="n">
        <v>78869116</v>
      </c>
      <c r="C441" t="n">
        <v>78871372</v>
      </c>
      <c r="D441" t="n">
        <v>29142465</v>
      </c>
      <c r="E441" t="n">
        <v>1</v>
      </c>
      <c r="F441" t="n">
        <v>1</v>
      </c>
      <c r="G441" t="n">
        <v>1</v>
      </c>
      <c r="H441" t="n">
        <v>3</v>
      </c>
      <c r="I441" t="inlineStr">
        <is>
          <t>302-1342</t>
        </is>
      </c>
      <c r="J441" t="inlineStr">
        <is>
          <t>ТССЦ Московской обл., 302-1342, приказ Минстроя России №675/пр от 28.02.2017 № 256/пр</t>
        </is>
      </c>
      <c r="K441" t="inlineStr">
        <is>
          <t>Вентили проходные муфтовые 15кч18п для воды давлением 1,6 МПа (16 кгс/см2), диаметром 20 мм</t>
        </is>
      </c>
      <c r="L441" t="n">
        <v>1354</v>
      </c>
      <c r="N441" t="n">
        <v>1010</v>
      </c>
      <c r="O441" t="inlineStr">
        <is>
          <t>шт.</t>
        </is>
      </c>
      <c r="P441" t="inlineStr">
        <is>
          <t>шт.</t>
        </is>
      </c>
      <c r="Q441" t="n">
        <v>1</v>
      </c>
      <c r="W441" t="n">
        <v>0</v>
      </c>
      <c r="X441" t="n">
        <v>-852705161</v>
      </c>
      <c r="Y441">
        <f>AT441</f>
        <v/>
      </c>
      <c r="AA441" t="n">
        <v>221.81</v>
      </c>
      <c r="AB441" t="n">
        <v>0</v>
      </c>
      <c r="AC441" t="n">
        <v>0</v>
      </c>
      <c r="AD441" t="n">
        <v>0</v>
      </c>
      <c r="AE441" t="n">
        <v>21.81</v>
      </c>
      <c r="AF441" t="n">
        <v>0</v>
      </c>
      <c r="AG441" t="n">
        <v>0</v>
      </c>
      <c r="AH441" t="n">
        <v>0</v>
      </c>
      <c r="AI441" t="n">
        <v>10.17</v>
      </c>
      <c r="AJ441" t="n">
        <v>1</v>
      </c>
      <c r="AK441" t="n">
        <v>1</v>
      </c>
      <c r="AL441" t="n">
        <v>1</v>
      </c>
      <c r="AM441" t="n">
        <v>2</v>
      </c>
      <c r="AN441" t="n">
        <v>0</v>
      </c>
      <c r="AO441" t="n">
        <v>1</v>
      </c>
      <c r="AP441" t="n">
        <v>1</v>
      </c>
      <c r="AQ441" t="n">
        <v>0</v>
      </c>
      <c r="AR441" t="n">
        <v>0</v>
      </c>
      <c r="AS441" t="inlineStr"/>
      <c r="AT441" t="n">
        <v>100</v>
      </c>
      <c r="AU441" t="inlineStr"/>
      <c r="AV441" t="n">
        <v>0</v>
      </c>
      <c r="AW441" t="n">
        <v>2</v>
      </c>
      <c r="AX441" t="n">
        <v>78871378</v>
      </c>
      <c r="AY441" t="n">
        <v>1</v>
      </c>
      <c r="AZ441" t="n">
        <v>0</v>
      </c>
      <c r="BA441" t="n">
        <v>404</v>
      </c>
      <c r="BB441" t="n">
        <v>0</v>
      </c>
      <c r="BC441" t="n">
        <v>0</v>
      </c>
      <c r="BD441" t="n">
        <v>0</v>
      </c>
      <c r="BE441" t="n">
        <v>0</v>
      </c>
      <c r="BF441" t="n">
        <v>0</v>
      </c>
      <c r="BG441" t="n">
        <v>0</v>
      </c>
      <c r="BH441" t="n">
        <v>0</v>
      </c>
      <c r="BI441" t="n">
        <v>0</v>
      </c>
      <c r="BJ441" t="n">
        <v>0</v>
      </c>
      <c r="BK441" t="n">
        <v>0</v>
      </c>
      <c r="BL441" t="n">
        <v>0</v>
      </c>
      <c r="BM441" t="n">
        <v>0</v>
      </c>
      <c r="BN441" t="n">
        <v>0</v>
      </c>
      <c r="BO441" t="n">
        <v>0</v>
      </c>
      <c r="BP441" t="n">
        <v>0</v>
      </c>
      <c r="BQ441" t="n">
        <v>0</v>
      </c>
      <c r="BR441" t="n">
        <v>0</v>
      </c>
      <c r="BS441" t="n">
        <v>0</v>
      </c>
      <c r="BT441" t="n">
        <v>0</v>
      </c>
      <c r="BU441" t="n">
        <v>0</v>
      </c>
      <c r="BV441" t="n">
        <v>0</v>
      </c>
      <c r="BW441" t="n">
        <v>0</v>
      </c>
      <c r="CV441" t="n">
        <v>0</v>
      </c>
      <c r="CW441" t="n">
        <v>0</v>
      </c>
      <c r="CX441">
        <f>ROUND(Y441*Source!I756,7)</f>
        <v/>
      </c>
      <c r="CY441">
        <f>AA441</f>
        <v/>
      </c>
      <c r="CZ441">
        <f>AE441</f>
        <v/>
      </c>
      <c r="DA441">
        <f>AI441</f>
        <v/>
      </c>
      <c r="DB441">
        <f>ROUND(ROUND(AT441*CZ441,2),2)</f>
        <v/>
      </c>
      <c r="DC441">
        <f>ROUND(ROUND(AT441*AG441,2),2)</f>
        <v/>
      </c>
      <c r="DD441" t="inlineStr"/>
      <c r="DE441" t="inlineStr"/>
      <c r="DF441">
        <f>ROUND(ROUND(AE441*AI441,0)*CX441,0)</f>
        <v/>
      </c>
      <c r="DG441">
        <f>ROUND(ROUND(AF441,0)*CX441,0)</f>
        <v/>
      </c>
      <c r="DH441">
        <f>ROUND(ROUND(AG441,0)*CX441,0)</f>
        <v/>
      </c>
      <c r="DI441">
        <f>ROUND(ROUND(AH441,0)*CX441,0)</f>
        <v/>
      </c>
      <c r="DJ441">
        <f>DF441</f>
        <v/>
      </c>
      <c r="DK441" t="n">
        <v>0</v>
      </c>
      <c r="DL441" t="inlineStr"/>
      <c r="DM441" t="n">
        <v>0</v>
      </c>
      <c r="DN441" t="inlineStr"/>
      <c r="DO441" t="n">
        <v>0</v>
      </c>
    </row>
    <row r="442">
      <c r="A442">
        <f>ROW(Source!A756)</f>
        <v/>
      </c>
      <c r="B442" t="n">
        <v>78869116</v>
      </c>
      <c r="C442" t="n">
        <v>78871372</v>
      </c>
      <c r="D442" t="n">
        <v>29164350</v>
      </c>
      <c r="E442" t="n">
        <v>1</v>
      </c>
      <c r="F442" t="n">
        <v>1</v>
      </c>
      <c r="G442" t="n">
        <v>1</v>
      </c>
      <c r="H442" t="n">
        <v>3</v>
      </c>
      <c r="I442" t="inlineStr">
        <is>
          <t>509-9899</t>
        </is>
      </c>
      <c r="J442" t="inlineStr">
        <is>
          <t>ТССЦ Московской обл., 509-9899, приказ Минстроя России №675/пр от 28.02.2017 № 258/пр</t>
        </is>
      </c>
      <c r="K442" t="inlineStr">
        <is>
          <t>Строительный мусор и масса возвратных материалов</t>
        </is>
      </c>
      <c r="L442" t="n">
        <v>1348</v>
      </c>
      <c r="N442" t="n">
        <v>1009</v>
      </c>
      <c r="O442" t="inlineStr">
        <is>
          <t>т</t>
        </is>
      </c>
      <c r="P442" t="inlineStr">
        <is>
          <t>т</t>
        </is>
      </c>
      <c r="Q442" t="n">
        <v>1000</v>
      </c>
      <c r="W442" t="n">
        <v>0</v>
      </c>
      <c r="X442" t="n">
        <v>1839160745</v>
      </c>
      <c r="Y442">
        <f>AT442</f>
        <v/>
      </c>
      <c r="AA442" t="n">
        <v>0</v>
      </c>
      <c r="AB442" t="n">
        <v>0</v>
      </c>
      <c r="AC442" t="n">
        <v>0</v>
      </c>
      <c r="AD442" t="n">
        <v>0</v>
      </c>
      <c r="AE442" t="n">
        <v>0</v>
      </c>
      <c r="AF442" t="n">
        <v>0</v>
      </c>
      <c r="AG442" t="n">
        <v>0</v>
      </c>
      <c r="AH442" t="n">
        <v>0</v>
      </c>
      <c r="AI442" t="n">
        <v>1</v>
      </c>
      <c r="AJ442" t="n">
        <v>1</v>
      </c>
      <c r="AK442" t="n">
        <v>1</v>
      </c>
      <c r="AL442" t="n">
        <v>1</v>
      </c>
      <c r="AM442" t="n">
        <v>0</v>
      </c>
      <c r="AN442" t="n">
        <v>0</v>
      </c>
      <c r="AO442" t="n">
        <v>0</v>
      </c>
      <c r="AP442" t="n">
        <v>1</v>
      </c>
      <c r="AQ442" t="n">
        <v>0</v>
      </c>
      <c r="AR442" t="n">
        <v>0</v>
      </c>
      <c r="AS442" t="inlineStr"/>
      <c r="AT442" t="n">
        <v>0.04</v>
      </c>
      <c r="AU442" t="inlineStr"/>
      <c r="AV442" t="n">
        <v>0</v>
      </c>
      <c r="AW442" t="n">
        <v>2</v>
      </c>
      <c r="AX442" t="n">
        <v>78871379</v>
      </c>
      <c r="AY442" t="n">
        <v>1</v>
      </c>
      <c r="AZ442" t="n">
        <v>0</v>
      </c>
      <c r="BA442" t="n">
        <v>405</v>
      </c>
      <c r="BB442" t="n">
        <v>0</v>
      </c>
      <c r="BC442" t="n">
        <v>0</v>
      </c>
      <c r="BD442" t="n">
        <v>0</v>
      </c>
      <c r="BE442" t="n">
        <v>0</v>
      </c>
      <c r="BF442" t="n">
        <v>0</v>
      </c>
      <c r="BG442" t="n">
        <v>0</v>
      </c>
      <c r="BH442" t="n">
        <v>0</v>
      </c>
      <c r="BI442" t="n">
        <v>0</v>
      </c>
      <c r="BJ442" t="n">
        <v>0</v>
      </c>
      <c r="BK442" t="n">
        <v>0</v>
      </c>
      <c r="BL442" t="n">
        <v>0</v>
      </c>
      <c r="BM442" t="n">
        <v>0</v>
      </c>
      <c r="BN442" t="n">
        <v>0</v>
      </c>
      <c r="BO442" t="n">
        <v>0</v>
      </c>
      <c r="BP442" t="n">
        <v>0</v>
      </c>
      <c r="BQ442" t="n">
        <v>0</v>
      </c>
      <c r="BR442" t="n">
        <v>0</v>
      </c>
      <c r="BS442" t="n">
        <v>0</v>
      </c>
      <c r="BT442" t="n">
        <v>0</v>
      </c>
      <c r="BU442" t="n">
        <v>0</v>
      </c>
      <c r="BV442" t="n">
        <v>0</v>
      </c>
      <c r="BW442" t="n">
        <v>0</v>
      </c>
      <c r="CV442" t="n">
        <v>0</v>
      </c>
      <c r="CW442" t="n">
        <v>0</v>
      </c>
      <c r="CX442">
        <f>ROUND(Y442*Source!I756,7)</f>
        <v/>
      </c>
      <c r="CY442">
        <f>AA442</f>
        <v/>
      </c>
      <c r="CZ442">
        <f>AE442</f>
        <v/>
      </c>
      <c r="DA442">
        <f>AI442</f>
        <v/>
      </c>
      <c r="DB442">
        <f>ROUND(ROUND(AT442*CZ442,2),2)</f>
        <v/>
      </c>
      <c r="DC442">
        <f>ROUND(ROUND(AT442*AG442,2),2)</f>
        <v/>
      </c>
      <c r="DD442" t="inlineStr"/>
      <c r="DE442" t="inlineStr"/>
      <c r="DF442">
        <f>ROUND(ROUND(AE442,0)*CX442,0)</f>
        <v/>
      </c>
      <c r="DG442">
        <f>ROUND(ROUND(AF442,0)*CX442,0)</f>
        <v/>
      </c>
      <c r="DH442">
        <f>ROUND(ROUND(AG442,0)*CX442,0)</f>
        <v/>
      </c>
      <c r="DI442">
        <f>ROUND(ROUND(AH442,0)*CX442,0)</f>
        <v/>
      </c>
      <c r="DJ442">
        <f>DF442</f>
        <v/>
      </c>
      <c r="DK442" t="n">
        <v>0</v>
      </c>
      <c r="DL442" t="inlineStr"/>
      <c r="DM442" t="n">
        <v>0</v>
      </c>
      <c r="DN442" t="inlineStr"/>
      <c r="DO442" t="n">
        <v>0</v>
      </c>
    </row>
    <row r="443">
      <c r="A443">
        <f>ROW(Source!A797)</f>
        <v/>
      </c>
      <c r="B443" t="n">
        <v>78869116</v>
      </c>
      <c r="C443" t="n">
        <v>78871481</v>
      </c>
      <c r="D443" t="n">
        <v>18407150</v>
      </c>
      <c r="E443" t="n">
        <v>1</v>
      </c>
      <c r="F443" t="n">
        <v>1</v>
      </c>
      <c r="G443" t="n">
        <v>1</v>
      </c>
      <c r="H443" t="n">
        <v>1</v>
      </c>
      <c r="I443" t="inlineStr">
        <is>
          <t>1-1030-90</t>
        </is>
      </c>
      <c r="J443" t="inlineStr"/>
      <c r="K443" t="inlineStr">
        <is>
          <t>Рабочий строитель среднего разряда 3</t>
        </is>
      </c>
      <c r="L443" t="n">
        <v>1369</v>
      </c>
      <c r="N443" t="n">
        <v>1013</v>
      </c>
      <c r="O443" t="inlineStr">
        <is>
          <t>чел.-ч</t>
        </is>
      </c>
      <c r="P443" t="inlineStr">
        <is>
          <t>чел.-ч</t>
        </is>
      </c>
      <c r="Q443" t="n">
        <v>1</v>
      </c>
      <c r="W443" t="n">
        <v>0</v>
      </c>
      <c r="X443" t="n">
        <v>-931037793</v>
      </c>
      <c r="Y443">
        <f>AT443</f>
        <v/>
      </c>
      <c r="AA443" t="n">
        <v>0</v>
      </c>
      <c r="AB443" t="n">
        <v>0</v>
      </c>
      <c r="AC443" t="n">
        <v>0</v>
      </c>
      <c r="AD443" t="n">
        <v>8.529999999999999</v>
      </c>
      <c r="AE443" t="n">
        <v>0</v>
      </c>
      <c r="AF443" t="n">
        <v>0</v>
      </c>
      <c r="AG443" t="n">
        <v>0</v>
      </c>
      <c r="AH443" t="n">
        <v>8.529999999999999</v>
      </c>
      <c r="AI443" t="n">
        <v>1</v>
      </c>
      <c r="AJ443" t="n">
        <v>1</v>
      </c>
      <c r="AK443" t="n">
        <v>1</v>
      </c>
      <c r="AL443" t="n">
        <v>1</v>
      </c>
      <c r="AM443" t="n">
        <v>-2</v>
      </c>
      <c r="AN443" t="n">
        <v>0</v>
      </c>
      <c r="AO443" t="n">
        <v>1</v>
      </c>
      <c r="AP443" t="n">
        <v>0</v>
      </c>
      <c r="AQ443" t="n">
        <v>0</v>
      </c>
      <c r="AR443" t="n">
        <v>0</v>
      </c>
      <c r="AS443" t="inlineStr"/>
      <c r="AT443" t="n">
        <v>13.9</v>
      </c>
      <c r="AU443" t="inlineStr"/>
      <c r="AV443" t="n">
        <v>1</v>
      </c>
      <c r="AW443" t="n">
        <v>2</v>
      </c>
      <c r="AX443" t="n">
        <v>78871485</v>
      </c>
      <c r="AY443" t="n">
        <v>1</v>
      </c>
      <c r="AZ443" t="n">
        <v>0</v>
      </c>
      <c r="BA443" t="n">
        <v>406</v>
      </c>
      <c r="BB443" t="n">
        <v>0</v>
      </c>
      <c r="BC443" t="n">
        <v>0</v>
      </c>
      <c r="BD443" t="n">
        <v>0</v>
      </c>
      <c r="BE443" t="n">
        <v>0</v>
      </c>
      <c r="BF443" t="n">
        <v>0</v>
      </c>
      <c r="BG443" t="n">
        <v>0</v>
      </c>
      <c r="BH443" t="n">
        <v>0</v>
      </c>
      <c r="BI443" t="n">
        <v>0</v>
      </c>
      <c r="BJ443" t="n">
        <v>0</v>
      </c>
      <c r="BK443" t="n">
        <v>0</v>
      </c>
      <c r="BL443" t="n">
        <v>0</v>
      </c>
      <c r="BM443" t="n">
        <v>0</v>
      </c>
      <c r="BN443" t="n">
        <v>0</v>
      </c>
      <c r="BO443" t="n">
        <v>0</v>
      </c>
      <c r="BP443" t="n">
        <v>0</v>
      </c>
      <c r="BQ443" t="n">
        <v>0</v>
      </c>
      <c r="BR443" t="n">
        <v>0</v>
      </c>
      <c r="BS443" t="n">
        <v>0</v>
      </c>
      <c r="BT443" t="n">
        <v>0</v>
      </c>
      <c r="BU443" t="n">
        <v>0</v>
      </c>
      <c r="BV443" t="n">
        <v>0</v>
      </c>
      <c r="BW443" t="n">
        <v>0</v>
      </c>
      <c r="CU443">
        <f>ROUND(AT443*Source!I797*AH443*AL443,0)</f>
        <v/>
      </c>
      <c r="CV443">
        <f>ROUND(Y443*Source!I797,7)</f>
        <v/>
      </c>
      <c r="CW443" t="n">
        <v>0</v>
      </c>
      <c r="CX443">
        <f>ROUND(Y443*Source!I797,7)</f>
        <v/>
      </c>
      <c r="CY443">
        <f>AD443</f>
        <v/>
      </c>
      <c r="CZ443">
        <f>AH443</f>
        <v/>
      </c>
      <c r="DA443">
        <f>AL443</f>
        <v/>
      </c>
      <c r="DB443">
        <f>ROUND(ROUND(AT443*CZ443,2),2)</f>
        <v/>
      </c>
      <c r="DC443">
        <f>ROUND(ROUND(AT443*AG443,2),2)</f>
        <v/>
      </c>
      <c r="DD443" t="inlineStr"/>
      <c r="DE443" t="inlineStr"/>
      <c r="DF443">
        <f>ROUND(ROUND(AE443,0)*CX443,0)</f>
        <v/>
      </c>
      <c r="DG443">
        <f>ROUND(ROUND(AF443,0)*CX443,0)</f>
        <v/>
      </c>
      <c r="DH443">
        <f>ROUND(ROUND(AG443,0)*CX443,0)</f>
        <v/>
      </c>
      <c r="DI443">
        <f>ROUND(ROUND(AH443,0)*CX443,0)</f>
        <v/>
      </c>
      <c r="DJ443">
        <f>DI443</f>
        <v/>
      </c>
      <c r="DK443" t="n">
        <v>0</v>
      </c>
      <c r="DL443" t="inlineStr"/>
      <c r="DM443" t="n">
        <v>0</v>
      </c>
      <c r="DN443" t="inlineStr"/>
      <c r="DO443" t="n">
        <v>0</v>
      </c>
    </row>
    <row r="444">
      <c r="A444">
        <f>ROW(Source!A797)</f>
        <v/>
      </c>
      <c r="B444" t="n">
        <v>78869116</v>
      </c>
      <c r="C444" t="n">
        <v>78871481</v>
      </c>
      <c r="D444" t="n">
        <v>29169821</v>
      </c>
      <c r="E444" t="n">
        <v>1</v>
      </c>
      <c r="F444" t="n">
        <v>1</v>
      </c>
      <c r="G444" t="n">
        <v>1</v>
      </c>
      <c r="H444" t="n">
        <v>3</v>
      </c>
      <c r="I444" t="inlineStr">
        <is>
          <t>509-0696</t>
        </is>
      </c>
      <c r="J444" t="inlineStr">
        <is>
          <t>ТССЦ Московской обл., 509-0696, приказ Минстроя России №675/пр от 28.02.2017 № 258/пр</t>
        </is>
      </c>
      <c r="K444" t="inlineStr">
        <is>
          <t>Лампы люминесцентные ртутные низкого давления типа ЛБ, ЛД, ЛДЦ, ЛТВ, ЛБХ 20</t>
        </is>
      </c>
      <c r="L444" t="n">
        <v>1358</v>
      </c>
      <c r="N444" t="n">
        <v>1010</v>
      </c>
      <c r="O444" t="inlineStr">
        <is>
          <t>10 шт.</t>
        </is>
      </c>
      <c r="P444" t="inlineStr">
        <is>
          <t>10 шт.</t>
        </is>
      </c>
      <c r="Q444" t="n">
        <v>10</v>
      </c>
      <c r="W444" t="n">
        <v>0</v>
      </c>
      <c r="X444" t="n">
        <v>-1187244712</v>
      </c>
      <c r="Y444">
        <f>AT444</f>
        <v/>
      </c>
      <c r="AA444" t="n">
        <v>352.73</v>
      </c>
      <c r="AB444" t="n">
        <v>0</v>
      </c>
      <c r="AC444" t="n">
        <v>0</v>
      </c>
      <c r="AD444" t="n">
        <v>0</v>
      </c>
      <c r="AE444" t="n">
        <v>85.2</v>
      </c>
      <c r="AF444" t="n">
        <v>0</v>
      </c>
      <c r="AG444" t="n">
        <v>0</v>
      </c>
      <c r="AH444" t="n">
        <v>0</v>
      </c>
      <c r="AI444" t="n">
        <v>4.14</v>
      </c>
      <c r="AJ444" t="n">
        <v>1</v>
      </c>
      <c r="AK444" t="n">
        <v>1</v>
      </c>
      <c r="AL444" t="n">
        <v>1</v>
      </c>
      <c r="AM444" t="n">
        <v>2</v>
      </c>
      <c r="AN444" t="n">
        <v>0</v>
      </c>
      <c r="AO444" t="n">
        <v>1</v>
      </c>
      <c r="AP444" t="n">
        <v>0</v>
      </c>
      <c r="AQ444" t="n">
        <v>0</v>
      </c>
      <c r="AR444" t="n">
        <v>0</v>
      </c>
      <c r="AS444" t="inlineStr"/>
      <c r="AT444" t="n">
        <v>10</v>
      </c>
      <c r="AU444" t="inlineStr"/>
      <c r="AV444" t="n">
        <v>0</v>
      </c>
      <c r="AW444" t="n">
        <v>2</v>
      </c>
      <c r="AX444" t="n">
        <v>78871486</v>
      </c>
      <c r="AY444" t="n">
        <v>1</v>
      </c>
      <c r="AZ444" t="n">
        <v>0</v>
      </c>
      <c r="BA444" t="n">
        <v>407</v>
      </c>
      <c r="BB444" t="n">
        <v>0</v>
      </c>
      <c r="BC444" t="n">
        <v>0</v>
      </c>
      <c r="BD444" t="n">
        <v>0</v>
      </c>
      <c r="BE444" t="n">
        <v>0</v>
      </c>
      <c r="BF444" t="n">
        <v>0</v>
      </c>
      <c r="BG444" t="n">
        <v>0</v>
      </c>
      <c r="BH444" t="n">
        <v>0</v>
      </c>
      <c r="BI444" t="n">
        <v>0</v>
      </c>
      <c r="BJ444" t="n">
        <v>0</v>
      </c>
      <c r="BK444" t="n">
        <v>0</v>
      </c>
      <c r="BL444" t="n">
        <v>0</v>
      </c>
      <c r="BM444" t="n">
        <v>0</v>
      </c>
      <c r="BN444" t="n">
        <v>0</v>
      </c>
      <c r="BO444" t="n">
        <v>0</v>
      </c>
      <c r="BP444" t="n">
        <v>0</v>
      </c>
      <c r="BQ444" t="n">
        <v>0</v>
      </c>
      <c r="BR444" t="n">
        <v>0</v>
      </c>
      <c r="BS444" t="n">
        <v>0</v>
      </c>
      <c r="BT444" t="n">
        <v>0</v>
      </c>
      <c r="BU444" t="n">
        <v>0</v>
      </c>
      <c r="BV444" t="n">
        <v>0</v>
      </c>
      <c r="BW444" t="n">
        <v>0</v>
      </c>
      <c r="CV444" t="n">
        <v>0</v>
      </c>
      <c r="CW444" t="n">
        <v>0</v>
      </c>
      <c r="CX444">
        <f>ROUND(Y444*Source!I797,7)</f>
        <v/>
      </c>
      <c r="CY444">
        <f>AA444</f>
        <v/>
      </c>
      <c r="CZ444">
        <f>AE444</f>
        <v/>
      </c>
      <c r="DA444">
        <f>AI444</f>
        <v/>
      </c>
      <c r="DB444">
        <f>ROUND(ROUND(AT444*CZ444,2),2)</f>
        <v/>
      </c>
      <c r="DC444">
        <f>ROUND(ROUND(AT444*AG444,2),2)</f>
        <v/>
      </c>
      <c r="DD444" t="inlineStr"/>
      <c r="DE444" t="inlineStr"/>
      <c r="DF444">
        <f>ROUND(ROUND(AE444*AI444,0)*CX444,0)</f>
        <v/>
      </c>
      <c r="DG444">
        <f>ROUND(ROUND(AF444,0)*CX444,0)</f>
        <v/>
      </c>
      <c r="DH444">
        <f>ROUND(ROUND(AG444,0)*CX444,0)</f>
        <v/>
      </c>
      <c r="DI444">
        <f>ROUND(ROUND(AH444,0)*CX444,0)</f>
        <v/>
      </c>
      <c r="DJ444">
        <f>DF444</f>
        <v/>
      </c>
      <c r="DK444" t="n">
        <v>0</v>
      </c>
      <c r="DL444" t="inlineStr"/>
      <c r="DM444" t="n">
        <v>0</v>
      </c>
      <c r="DN444" t="inlineStr"/>
      <c r="DO444" t="n">
        <v>0</v>
      </c>
    </row>
    <row r="445">
      <c r="A445">
        <f>ROW(Source!A797)</f>
        <v/>
      </c>
      <c r="B445" t="n">
        <v>78869116</v>
      </c>
      <c r="C445" t="n">
        <v>78871481</v>
      </c>
      <c r="D445" t="n">
        <v>29169828</v>
      </c>
      <c r="E445" t="n">
        <v>1</v>
      </c>
      <c r="F445" t="n">
        <v>1</v>
      </c>
      <c r="G445" t="n">
        <v>1</v>
      </c>
      <c r="H445" t="n">
        <v>3</v>
      </c>
      <c r="I445" t="inlineStr">
        <is>
          <t>509-6744</t>
        </is>
      </c>
      <c r="J445" t="inlineStr">
        <is>
          <t>ТССЦ Московской обл., 509-6744, приказ Минстроя России №675/пр от 28.02.2017 № 258/пр</t>
        </is>
      </c>
      <c r="K445" t="inlineStr">
        <is>
          <t>Лампы люминесцентные компактные энергосберегающие с цоколем Е27 мощностью 55 Вт</t>
        </is>
      </c>
      <c r="L445" t="n">
        <v>1354</v>
      </c>
      <c r="N445" t="n">
        <v>1010</v>
      </c>
      <c r="O445" t="inlineStr">
        <is>
          <t>шт.</t>
        </is>
      </c>
      <c r="P445" t="inlineStr">
        <is>
          <t>шт.</t>
        </is>
      </c>
      <c r="Q445" t="n">
        <v>1</v>
      </c>
      <c r="W445" t="n">
        <v>0</v>
      </c>
      <c r="X445" t="n">
        <v>-228955380</v>
      </c>
      <c r="Y445">
        <f>AT445</f>
        <v/>
      </c>
      <c r="AA445" t="n">
        <v>237.77</v>
      </c>
      <c r="AB445" t="n">
        <v>0</v>
      </c>
      <c r="AC445" t="n">
        <v>0</v>
      </c>
      <c r="AD445" t="n">
        <v>0</v>
      </c>
      <c r="AE445" t="n">
        <v>140.69</v>
      </c>
      <c r="AF445" t="n">
        <v>0</v>
      </c>
      <c r="AG445" t="n">
        <v>0</v>
      </c>
      <c r="AH445" t="n">
        <v>0</v>
      </c>
      <c r="AI445" t="n">
        <v>1.69</v>
      </c>
      <c r="AJ445" t="n">
        <v>1</v>
      </c>
      <c r="AK445" t="n">
        <v>1</v>
      </c>
      <c r="AL445" t="n">
        <v>1</v>
      </c>
      <c r="AM445" t="n">
        <v>0</v>
      </c>
      <c r="AN445" t="n">
        <v>0</v>
      </c>
      <c r="AO445" t="n">
        <v>0</v>
      </c>
      <c r="AP445" t="n">
        <v>1</v>
      </c>
      <c r="AQ445" t="n">
        <v>0</v>
      </c>
      <c r="AR445" t="n">
        <v>0</v>
      </c>
      <c r="AS445" t="inlineStr"/>
      <c r="AT445" t="n">
        <v>100</v>
      </c>
      <c r="AU445" t="inlineStr"/>
      <c r="AV445" t="n">
        <v>0</v>
      </c>
      <c r="AW445" t="n">
        <v>1</v>
      </c>
      <c r="AX445" t="n">
        <v>-1</v>
      </c>
      <c r="AY445" t="n">
        <v>0</v>
      </c>
      <c r="AZ445" t="n">
        <v>0</v>
      </c>
      <c r="BA445" t="inlineStr"/>
      <c r="BB445" t="n">
        <v>0</v>
      </c>
      <c r="BC445" t="n">
        <v>0</v>
      </c>
      <c r="BD445" t="n">
        <v>0</v>
      </c>
      <c r="BE445" t="n">
        <v>0</v>
      </c>
      <c r="BF445" t="n">
        <v>0</v>
      </c>
      <c r="BG445" t="n">
        <v>0</v>
      </c>
      <c r="BH445" t="n">
        <v>0</v>
      </c>
      <c r="BI445" t="n">
        <v>0</v>
      </c>
      <c r="BJ445" t="n">
        <v>0</v>
      </c>
      <c r="BK445" t="n">
        <v>0</v>
      </c>
      <c r="BL445" t="n">
        <v>0</v>
      </c>
      <c r="BM445" t="n">
        <v>0</v>
      </c>
      <c r="BN445" t="n">
        <v>0</v>
      </c>
      <c r="BO445" t="n">
        <v>0</v>
      </c>
      <c r="BP445" t="n">
        <v>0</v>
      </c>
      <c r="BQ445" t="n">
        <v>0</v>
      </c>
      <c r="BR445" t="n">
        <v>0</v>
      </c>
      <c r="BS445" t="n">
        <v>0</v>
      </c>
      <c r="BT445" t="n">
        <v>0</v>
      </c>
      <c r="BU445" t="n">
        <v>0</v>
      </c>
      <c r="BV445" t="n">
        <v>0</v>
      </c>
      <c r="BW445" t="n">
        <v>0</v>
      </c>
      <c r="CV445" t="n">
        <v>0</v>
      </c>
      <c r="CW445" t="n">
        <v>0</v>
      </c>
      <c r="CX445">
        <f>ROUND(Y445*Source!I797,7)</f>
        <v/>
      </c>
      <c r="CY445">
        <f>AA445</f>
        <v/>
      </c>
      <c r="CZ445">
        <f>AE445</f>
        <v/>
      </c>
      <c r="DA445">
        <f>AI445</f>
        <v/>
      </c>
      <c r="DB445">
        <f>ROUND(ROUND(AT445*CZ445,2),2)</f>
        <v/>
      </c>
      <c r="DC445">
        <f>ROUND(ROUND(AT445*AG445,2),2)</f>
        <v/>
      </c>
      <c r="DD445" t="inlineStr"/>
      <c r="DE445" t="inlineStr"/>
      <c r="DF445">
        <f>ROUND(ROUND(AE445*AI445,0)*CX445,0)</f>
        <v/>
      </c>
      <c r="DG445">
        <f>ROUND(ROUND(AF445,0)*CX445,0)</f>
        <v/>
      </c>
      <c r="DH445">
        <f>ROUND(ROUND(AG445,0)*CX445,0)</f>
        <v/>
      </c>
      <c r="DI445">
        <f>ROUND(ROUND(AH445,0)*CX445,0)</f>
        <v/>
      </c>
      <c r="DJ445">
        <f>DF445</f>
        <v/>
      </c>
      <c r="DK445" t="n">
        <v>0</v>
      </c>
      <c r="DL445" t="inlineStr"/>
      <c r="DM445" t="n">
        <v>0</v>
      </c>
      <c r="DN445" t="inlineStr"/>
      <c r="DO445" t="n">
        <v>0</v>
      </c>
    </row>
    <row r="446">
      <c r="A446">
        <f>ROW(Source!A799)</f>
        <v/>
      </c>
      <c r="B446" t="n">
        <v>78869116</v>
      </c>
      <c r="C446" t="n">
        <v>78871488</v>
      </c>
      <c r="D446" t="n">
        <v>18442827</v>
      </c>
      <c r="E446" t="n">
        <v>1</v>
      </c>
      <c r="F446" t="n">
        <v>1</v>
      </c>
      <c r="G446" t="n">
        <v>1</v>
      </c>
      <c r="H446" t="n">
        <v>1</v>
      </c>
      <c r="I446" t="inlineStr">
        <is>
          <t>1-1053-90</t>
        </is>
      </c>
      <c r="J446" t="inlineStr"/>
      <c r="K446" t="inlineStr">
        <is>
          <t>Рабочий строитель среднего разряда 5,3</t>
        </is>
      </c>
      <c r="L446" t="n">
        <v>1369</v>
      </c>
      <c r="N446" t="n">
        <v>1013</v>
      </c>
      <c r="O446" t="inlineStr">
        <is>
          <t>чел.-ч</t>
        </is>
      </c>
      <c r="P446" t="inlineStr">
        <is>
          <t>чел.-ч</t>
        </is>
      </c>
      <c r="Q446" t="n">
        <v>1</v>
      </c>
      <c r="W446" t="n">
        <v>0</v>
      </c>
      <c r="X446" t="n">
        <v>717490484</v>
      </c>
      <c r="Y446">
        <f>(AT446*ROUND(5,7))</f>
        <v/>
      </c>
      <c r="AA446" t="n">
        <v>0</v>
      </c>
      <c r="AB446" t="n">
        <v>0</v>
      </c>
      <c r="AC446" t="n">
        <v>0</v>
      </c>
      <c r="AD446" t="n">
        <v>11.64</v>
      </c>
      <c r="AE446" t="n">
        <v>0</v>
      </c>
      <c r="AF446" t="n">
        <v>0</v>
      </c>
      <c r="AG446" t="n">
        <v>0</v>
      </c>
      <c r="AH446" t="n">
        <v>11.64</v>
      </c>
      <c r="AI446" t="n">
        <v>1</v>
      </c>
      <c r="AJ446" t="n">
        <v>1</v>
      </c>
      <c r="AK446" t="n">
        <v>1</v>
      </c>
      <c r="AL446" t="n">
        <v>1</v>
      </c>
      <c r="AM446" t="n">
        <v>-2</v>
      </c>
      <c r="AN446" t="n">
        <v>0</v>
      </c>
      <c r="AO446" t="n">
        <v>1</v>
      </c>
      <c r="AP446" t="n">
        <v>1</v>
      </c>
      <c r="AQ446" t="n">
        <v>0</v>
      </c>
      <c r="AR446" t="n">
        <v>0</v>
      </c>
      <c r="AS446" t="inlineStr"/>
      <c r="AT446" t="n">
        <v>5.01</v>
      </c>
      <c r="AU446" t="inlineStr">
        <is>
          <t>)*5</t>
        </is>
      </c>
      <c r="AV446" t="n">
        <v>1</v>
      </c>
      <c r="AW446" t="n">
        <v>2</v>
      </c>
      <c r="AX446" t="n">
        <v>78871495</v>
      </c>
      <c r="AY446" t="n">
        <v>1</v>
      </c>
      <c r="AZ446" t="n">
        <v>2048</v>
      </c>
      <c r="BA446" t="n">
        <v>408</v>
      </c>
      <c r="BB446" t="n">
        <v>0</v>
      </c>
      <c r="BC446" t="n">
        <v>0</v>
      </c>
      <c r="BD446" t="n">
        <v>0</v>
      </c>
      <c r="BE446" t="n">
        <v>0</v>
      </c>
      <c r="BF446" t="n">
        <v>0</v>
      </c>
      <c r="BG446" t="n">
        <v>0</v>
      </c>
      <c r="BH446" t="n">
        <v>0</v>
      </c>
      <c r="BI446" t="n">
        <v>0</v>
      </c>
      <c r="BJ446" t="n">
        <v>0</v>
      </c>
      <c r="BK446" t="n">
        <v>0</v>
      </c>
      <c r="BL446" t="n">
        <v>0</v>
      </c>
      <c r="BM446" t="n">
        <v>0</v>
      </c>
      <c r="BN446" t="n">
        <v>0</v>
      </c>
      <c r="BO446" t="n">
        <v>0</v>
      </c>
      <c r="BP446" t="n">
        <v>0</v>
      </c>
      <c r="BQ446" t="n">
        <v>0</v>
      </c>
      <c r="BR446" t="n">
        <v>0</v>
      </c>
      <c r="BS446" t="n">
        <v>0</v>
      </c>
      <c r="BT446" t="n">
        <v>0</v>
      </c>
      <c r="BU446" t="n">
        <v>0</v>
      </c>
      <c r="BV446" t="n">
        <v>0</v>
      </c>
      <c r="BW446" t="n">
        <v>0</v>
      </c>
      <c r="CU446">
        <f>ROUND(AT446*Source!I799*AH446*AL446,0)</f>
        <v/>
      </c>
      <c r="CV446">
        <f>ROUND(Y446*Source!I799,7)</f>
        <v/>
      </c>
      <c r="CW446" t="n">
        <v>0</v>
      </c>
      <c r="CX446">
        <f>ROUND(Y446*Source!I799,7)</f>
        <v/>
      </c>
      <c r="CY446">
        <f>AD446</f>
        <v/>
      </c>
      <c r="CZ446">
        <f>AH446</f>
        <v/>
      </c>
      <c r="DA446">
        <f>AL446</f>
        <v/>
      </c>
      <c r="DB446">
        <f>ROUND((ROUND(AT446*CZ446,2)*ROUND(5,7)),2)</f>
        <v/>
      </c>
      <c r="DC446">
        <f>ROUND((ROUND(AT446*AG446,2)*ROUND(5,7)),2)</f>
        <v/>
      </c>
      <c r="DD446" t="inlineStr"/>
      <c r="DE446" t="inlineStr"/>
      <c r="DF446">
        <f>ROUND(ROUND(AE446,0)*CX446,0)</f>
        <v/>
      </c>
      <c r="DG446">
        <f>ROUND(ROUND(AF446,0)*CX446,0)</f>
        <v/>
      </c>
      <c r="DH446">
        <f>ROUND(ROUND(AG446,0)*CX446,0)</f>
        <v/>
      </c>
      <c r="DI446">
        <f>ROUND(ROUND(AH446,0)*CX446,0)</f>
        <v/>
      </c>
      <c r="DJ446">
        <f>DI446</f>
        <v/>
      </c>
      <c r="DK446" t="n">
        <v>0</v>
      </c>
      <c r="DL446" t="inlineStr"/>
      <c r="DM446" t="n">
        <v>0</v>
      </c>
      <c r="DN446" t="inlineStr"/>
      <c r="DO446" t="n">
        <v>0</v>
      </c>
    </row>
    <row r="447">
      <c r="A447">
        <f>ROW(Source!A799)</f>
        <v/>
      </c>
      <c r="B447" t="n">
        <v>78869116</v>
      </c>
      <c r="C447" t="n">
        <v>78871488</v>
      </c>
      <c r="D447" t="n">
        <v>29172703</v>
      </c>
      <c r="E447" t="n">
        <v>1</v>
      </c>
      <c r="F447" t="n">
        <v>1</v>
      </c>
      <c r="G447" t="n">
        <v>1</v>
      </c>
      <c r="H447" t="n">
        <v>2</v>
      </c>
      <c r="I447" t="inlineStr">
        <is>
          <t>042900</t>
        </is>
      </c>
      <c r="J447" t="inlineStr">
        <is>
          <t>ТСЭМ Московской обл., 042900, приказ Минстроя России №675/пр от 28.02.2017 № 264/пр</t>
        </is>
      </c>
      <c r="K447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47" t="n">
        <v>1368</v>
      </c>
      <c r="N447" t="n">
        <v>1011</v>
      </c>
      <c r="O447" t="inlineStr">
        <is>
          <t>маш.-ч</t>
        </is>
      </c>
      <c r="P447" t="inlineStr">
        <is>
          <t>маш.-ч</t>
        </is>
      </c>
      <c r="Q447" t="n">
        <v>1</v>
      </c>
      <c r="W447" t="n">
        <v>0</v>
      </c>
      <c r="X447" t="n">
        <v>1695838894</v>
      </c>
      <c r="Y447">
        <f>(AT447*ROUND(5,7))</f>
        <v/>
      </c>
      <c r="AA447" t="n">
        <v>0</v>
      </c>
      <c r="AB447" t="n">
        <v>177.13</v>
      </c>
      <c r="AC447" t="n">
        <v>0</v>
      </c>
      <c r="AD447" t="n">
        <v>0</v>
      </c>
      <c r="AE447" t="n">
        <v>0</v>
      </c>
      <c r="AF447" t="n">
        <v>29.67</v>
      </c>
      <c r="AG447" t="n">
        <v>0</v>
      </c>
      <c r="AH447" t="n">
        <v>0</v>
      </c>
      <c r="AI447" t="n">
        <v>1</v>
      </c>
      <c r="AJ447" t="n">
        <v>5.97</v>
      </c>
      <c r="AK447" t="n">
        <v>52.25</v>
      </c>
      <c r="AL447" t="n">
        <v>1</v>
      </c>
      <c r="AM447" t="n">
        <v>2</v>
      </c>
      <c r="AN447" t="n">
        <v>0</v>
      </c>
      <c r="AO447" t="n">
        <v>1</v>
      </c>
      <c r="AP447" t="n">
        <v>1</v>
      </c>
      <c r="AQ447" t="n">
        <v>0</v>
      </c>
      <c r="AR447" t="n">
        <v>0</v>
      </c>
      <c r="AS447" t="inlineStr"/>
      <c r="AT447" t="n">
        <v>1.5</v>
      </c>
      <c r="AU447" t="inlineStr">
        <is>
          <t>)*5</t>
        </is>
      </c>
      <c r="AV447" t="n">
        <v>0</v>
      </c>
      <c r="AW447" t="n">
        <v>2</v>
      </c>
      <c r="AX447" t="n">
        <v>78871496</v>
      </c>
      <c r="AY447" t="n">
        <v>1</v>
      </c>
      <c r="AZ447" t="n">
        <v>0</v>
      </c>
      <c r="BA447" t="n">
        <v>409</v>
      </c>
      <c r="BB447" t="n">
        <v>0</v>
      </c>
      <c r="BC447" t="n">
        <v>0</v>
      </c>
      <c r="BD447" t="n">
        <v>0</v>
      </c>
      <c r="BE447" t="n">
        <v>0</v>
      </c>
      <c r="BF447" t="n">
        <v>0</v>
      </c>
      <c r="BG447" t="n">
        <v>0</v>
      </c>
      <c r="BH447" t="n">
        <v>0</v>
      </c>
      <c r="BI447" t="n">
        <v>0</v>
      </c>
      <c r="BJ447" t="n">
        <v>0</v>
      </c>
      <c r="BK447" t="n">
        <v>0</v>
      </c>
      <c r="BL447" t="n">
        <v>0</v>
      </c>
      <c r="BM447" t="n">
        <v>0</v>
      </c>
      <c r="BN447" t="n">
        <v>0</v>
      </c>
      <c r="BO447" t="n">
        <v>0</v>
      </c>
      <c r="BP447" t="n">
        <v>0</v>
      </c>
      <c r="BQ447" t="n">
        <v>0</v>
      </c>
      <c r="BR447" t="n">
        <v>0</v>
      </c>
      <c r="BS447" t="n">
        <v>0</v>
      </c>
      <c r="BT447" t="n">
        <v>0</v>
      </c>
      <c r="BU447" t="n">
        <v>0</v>
      </c>
      <c r="BV447" t="n">
        <v>0</v>
      </c>
      <c r="BW447" t="n">
        <v>0</v>
      </c>
      <c r="CV447" t="n">
        <v>0</v>
      </c>
      <c r="CW447">
        <f>ROUND(Y447*Source!I799*DO447,7)</f>
        <v/>
      </c>
      <c r="CX447">
        <f>ROUND(Y447*Source!I799,7)</f>
        <v/>
      </c>
      <c r="CY447">
        <f>AB447</f>
        <v/>
      </c>
      <c r="CZ447">
        <f>AF447</f>
        <v/>
      </c>
      <c r="DA447">
        <f>AJ447</f>
        <v/>
      </c>
      <c r="DB447">
        <f>ROUND((ROUND(AT447*CZ447,2)*ROUND(5,7)),2)</f>
        <v/>
      </c>
      <c r="DC447">
        <f>ROUND((ROUND(AT447*AG447,2)*ROUND(5,7)),2)</f>
        <v/>
      </c>
      <c r="DD447" t="inlineStr"/>
      <c r="DE447" t="inlineStr"/>
      <c r="DF447">
        <f>ROUND(ROUND(AE447,0)*CX447,0)</f>
        <v/>
      </c>
      <c r="DG447">
        <f>ROUND(ROUND(AF447*AJ447,0)*CX447,0)</f>
        <v/>
      </c>
      <c r="DH447">
        <f>ROUND(ROUND(AG447*AK447,0)*CX447,0)</f>
        <v/>
      </c>
      <c r="DI447">
        <f>ROUND(ROUND(AH447,0)*CX447,0)</f>
        <v/>
      </c>
      <c r="DJ447">
        <f>DG447</f>
        <v/>
      </c>
      <c r="DK447" t="n">
        <v>0</v>
      </c>
      <c r="DL447" t="inlineStr"/>
      <c r="DM447" t="n">
        <v>0</v>
      </c>
      <c r="DN447" t="inlineStr"/>
      <c r="DO447" t="n">
        <v>0</v>
      </c>
    </row>
    <row r="448">
      <c r="A448">
        <f>ROW(Source!A799)</f>
        <v/>
      </c>
      <c r="B448" t="n">
        <v>78869116</v>
      </c>
      <c r="C448" t="n">
        <v>78871488</v>
      </c>
      <c r="D448" t="n">
        <v>29110398</v>
      </c>
      <c r="E448" t="n">
        <v>1</v>
      </c>
      <c r="F448" t="n">
        <v>1</v>
      </c>
      <c r="G448" t="n">
        <v>1</v>
      </c>
      <c r="H448" t="n">
        <v>3</v>
      </c>
      <c r="I448" t="inlineStr">
        <is>
          <t>101-0388</t>
        </is>
      </c>
      <c r="J448" t="inlineStr">
        <is>
          <t>ТССЦ Московской обл., 101-0388, приказ Минстроя России №675/пр от 28.02.2017 № 254/пр</t>
        </is>
      </c>
      <c r="K448" t="inlineStr">
        <is>
          <t>Краски масляные земляные марки МА-0115 мумия, сурик железный</t>
        </is>
      </c>
      <c r="L448" t="n">
        <v>1348</v>
      </c>
      <c r="N448" t="n">
        <v>1009</v>
      </c>
      <c r="O448" t="inlineStr">
        <is>
          <t>т</t>
        </is>
      </c>
      <c r="P448" t="inlineStr">
        <is>
          <t>т</t>
        </is>
      </c>
      <c r="Q448" t="n">
        <v>1000</v>
      </c>
      <c r="W448" t="n">
        <v>0</v>
      </c>
      <c r="X448" t="n">
        <v>1625292450</v>
      </c>
      <c r="Y448">
        <f>(AT448*ROUND(5,7))</f>
        <v/>
      </c>
      <c r="AA448" t="n">
        <v>76804.47</v>
      </c>
      <c r="AB448" t="n">
        <v>0</v>
      </c>
      <c r="AC448" t="n">
        <v>0</v>
      </c>
      <c r="AD448" t="n">
        <v>0</v>
      </c>
      <c r="AE448" t="n">
        <v>15118.99</v>
      </c>
      <c r="AF448" t="n">
        <v>0</v>
      </c>
      <c r="AG448" t="n">
        <v>0</v>
      </c>
      <c r="AH448" t="n">
        <v>0</v>
      </c>
      <c r="AI448" t="n">
        <v>5.08</v>
      </c>
      <c r="AJ448" t="n">
        <v>1</v>
      </c>
      <c r="AK448" t="n">
        <v>1</v>
      </c>
      <c r="AL448" t="n">
        <v>1</v>
      </c>
      <c r="AM448" t="n">
        <v>2</v>
      </c>
      <c r="AN448" t="n">
        <v>0</v>
      </c>
      <c r="AO448" t="n">
        <v>1</v>
      </c>
      <c r="AP448" t="n">
        <v>1</v>
      </c>
      <c r="AQ448" t="n">
        <v>0</v>
      </c>
      <c r="AR448" t="n">
        <v>0</v>
      </c>
      <c r="AS448" t="inlineStr"/>
      <c r="AT448" t="n">
        <v>5e-05</v>
      </c>
      <c r="AU448" t="inlineStr">
        <is>
          <t>)*5</t>
        </is>
      </c>
      <c r="AV448" t="n">
        <v>0</v>
      </c>
      <c r="AW448" t="n">
        <v>2</v>
      </c>
      <c r="AX448" t="n">
        <v>78871497</v>
      </c>
      <c r="AY448" t="n">
        <v>1</v>
      </c>
      <c r="AZ448" t="n">
        <v>0</v>
      </c>
      <c r="BA448" t="n">
        <v>410</v>
      </c>
      <c r="BB448" t="n">
        <v>0</v>
      </c>
      <c r="BC448" t="n">
        <v>0</v>
      </c>
      <c r="BD448" t="n">
        <v>0</v>
      </c>
      <c r="BE448" t="n">
        <v>0</v>
      </c>
      <c r="BF448" t="n">
        <v>0</v>
      </c>
      <c r="BG448" t="n">
        <v>0</v>
      </c>
      <c r="BH448" t="n">
        <v>0</v>
      </c>
      <c r="BI448" t="n">
        <v>0</v>
      </c>
      <c r="BJ448" t="n">
        <v>0</v>
      </c>
      <c r="BK448" t="n">
        <v>0</v>
      </c>
      <c r="BL448" t="n">
        <v>0</v>
      </c>
      <c r="BM448" t="n">
        <v>0</v>
      </c>
      <c r="BN448" t="n">
        <v>0</v>
      </c>
      <c r="BO448" t="n">
        <v>0</v>
      </c>
      <c r="BP448" t="n">
        <v>0</v>
      </c>
      <c r="BQ448" t="n">
        <v>0</v>
      </c>
      <c r="BR448" t="n">
        <v>0</v>
      </c>
      <c r="BS448" t="n">
        <v>0</v>
      </c>
      <c r="BT448" t="n">
        <v>0</v>
      </c>
      <c r="BU448" t="n">
        <v>0</v>
      </c>
      <c r="BV448" t="n">
        <v>0</v>
      </c>
      <c r="BW448" t="n">
        <v>0</v>
      </c>
      <c r="CV448" t="n">
        <v>0</v>
      </c>
      <c r="CW448" t="n">
        <v>0</v>
      </c>
      <c r="CX448">
        <f>ROUND(Y448*Source!I799,7)</f>
        <v/>
      </c>
      <c r="CY448">
        <f>AA448</f>
        <v/>
      </c>
      <c r="CZ448">
        <f>AE448</f>
        <v/>
      </c>
      <c r="DA448">
        <f>AI448</f>
        <v/>
      </c>
      <c r="DB448">
        <f>ROUND((ROUND(AT448*CZ448,2)*ROUND(5,7)),2)</f>
        <v/>
      </c>
      <c r="DC448">
        <f>ROUND((ROUND(AT448*AG448,2)*ROUND(5,7)),2)</f>
        <v/>
      </c>
      <c r="DD448" t="inlineStr"/>
      <c r="DE448" t="inlineStr"/>
      <c r="DF448">
        <f>ROUND(ROUND(AE448*AI448,0)*CX448,0)</f>
        <v/>
      </c>
      <c r="DG448">
        <f>ROUND(ROUND(AF448,0)*CX448,0)</f>
        <v/>
      </c>
      <c r="DH448">
        <f>ROUND(ROUND(AG448,0)*CX448,0)</f>
        <v/>
      </c>
      <c r="DI448">
        <f>ROUND(ROUND(AH448,0)*CX448,0)</f>
        <v/>
      </c>
      <c r="DJ448">
        <f>DF448</f>
        <v/>
      </c>
      <c r="DK448" t="n">
        <v>0</v>
      </c>
      <c r="DL448" t="inlineStr"/>
      <c r="DM448" t="n">
        <v>0</v>
      </c>
      <c r="DN448" t="inlineStr"/>
      <c r="DO448" t="n">
        <v>0</v>
      </c>
    </row>
    <row r="449">
      <c r="A449">
        <f>ROW(Source!A799)</f>
        <v/>
      </c>
      <c r="B449" t="n">
        <v>78869116</v>
      </c>
      <c r="C449" t="n">
        <v>78871488</v>
      </c>
      <c r="D449" t="n">
        <v>29110573</v>
      </c>
      <c r="E449" t="n">
        <v>1</v>
      </c>
      <c r="F449" t="n">
        <v>1</v>
      </c>
      <c r="G449" t="n">
        <v>1</v>
      </c>
      <c r="H449" t="n">
        <v>3</v>
      </c>
      <c r="I449" t="inlineStr">
        <is>
          <t>101-0628</t>
        </is>
      </c>
      <c r="J449" t="inlineStr">
        <is>
          <t>ТССЦ Московской обл., 101-0628, приказ Минстроя России №675/пр от 28.02.2017 № 254/пр</t>
        </is>
      </c>
      <c r="K449" t="inlineStr">
        <is>
          <t>Олифа комбинированная, марки К-3</t>
        </is>
      </c>
      <c r="L449" t="n">
        <v>1348</v>
      </c>
      <c r="N449" t="n">
        <v>1009</v>
      </c>
      <c r="O449" t="inlineStr">
        <is>
          <t>т</t>
        </is>
      </c>
      <c r="P449" t="inlineStr">
        <is>
          <t>т</t>
        </is>
      </c>
      <c r="Q449" t="n">
        <v>1000</v>
      </c>
      <c r="W449" t="n">
        <v>0</v>
      </c>
      <c r="X449" t="n">
        <v>24062879</v>
      </c>
      <c r="Y449">
        <f>(AT449*ROUND(5,7))</f>
        <v/>
      </c>
      <c r="AA449" t="n">
        <v>87631.5</v>
      </c>
      <c r="AB449" t="n">
        <v>0</v>
      </c>
      <c r="AC449" t="n">
        <v>0</v>
      </c>
      <c r="AD449" t="n">
        <v>0</v>
      </c>
      <c r="AE449" t="n">
        <v>16950</v>
      </c>
      <c r="AF449" t="n">
        <v>0</v>
      </c>
      <c r="AG449" t="n">
        <v>0</v>
      </c>
      <c r="AH449" t="n">
        <v>0</v>
      </c>
      <c r="AI449" t="n">
        <v>5.17</v>
      </c>
      <c r="AJ449" t="n">
        <v>1</v>
      </c>
      <c r="AK449" t="n">
        <v>1</v>
      </c>
      <c r="AL449" t="n">
        <v>1</v>
      </c>
      <c r="AM449" t="n">
        <v>2</v>
      </c>
      <c r="AN449" t="n">
        <v>0</v>
      </c>
      <c r="AO449" t="n">
        <v>1</v>
      </c>
      <c r="AP449" t="n">
        <v>1</v>
      </c>
      <c r="AQ449" t="n">
        <v>0</v>
      </c>
      <c r="AR449" t="n">
        <v>0</v>
      </c>
      <c r="AS449" t="inlineStr"/>
      <c r="AT449" t="n">
        <v>2e-05</v>
      </c>
      <c r="AU449" t="inlineStr">
        <is>
          <t>)*5</t>
        </is>
      </c>
      <c r="AV449" t="n">
        <v>0</v>
      </c>
      <c r="AW449" t="n">
        <v>2</v>
      </c>
      <c r="AX449" t="n">
        <v>78871498</v>
      </c>
      <c r="AY449" t="n">
        <v>1</v>
      </c>
      <c r="AZ449" t="n">
        <v>0</v>
      </c>
      <c r="BA449" t="n">
        <v>411</v>
      </c>
      <c r="BB449" t="n">
        <v>0</v>
      </c>
      <c r="BC449" t="n">
        <v>0</v>
      </c>
      <c r="BD449" t="n">
        <v>0</v>
      </c>
      <c r="BE449" t="n">
        <v>0</v>
      </c>
      <c r="BF449" t="n">
        <v>0</v>
      </c>
      <c r="BG449" t="n">
        <v>0</v>
      </c>
      <c r="BH449" t="n">
        <v>0</v>
      </c>
      <c r="BI449" t="n">
        <v>0</v>
      </c>
      <c r="BJ449" t="n">
        <v>0</v>
      </c>
      <c r="BK449" t="n">
        <v>0</v>
      </c>
      <c r="BL449" t="n">
        <v>0</v>
      </c>
      <c r="BM449" t="n">
        <v>0</v>
      </c>
      <c r="BN449" t="n">
        <v>0</v>
      </c>
      <c r="BO449" t="n">
        <v>0</v>
      </c>
      <c r="BP449" t="n">
        <v>0</v>
      </c>
      <c r="BQ449" t="n">
        <v>0</v>
      </c>
      <c r="BR449" t="n">
        <v>0</v>
      </c>
      <c r="BS449" t="n">
        <v>0</v>
      </c>
      <c r="BT449" t="n">
        <v>0</v>
      </c>
      <c r="BU449" t="n">
        <v>0</v>
      </c>
      <c r="BV449" t="n">
        <v>0</v>
      </c>
      <c r="BW449" t="n">
        <v>0</v>
      </c>
      <c r="CV449" t="n">
        <v>0</v>
      </c>
      <c r="CW449" t="n">
        <v>0</v>
      </c>
      <c r="CX449">
        <f>ROUND(Y449*Source!I799,7)</f>
        <v/>
      </c>
      <c r="CY449">
        <f>AA449</f>
        <v/>
      </c>
      <c r="CZ449">
        <f>AE449</f>
        <v/>
      </c>
      <c r="DA449">
        <f>AI449</f>
        <v/>
      </c>
      <c r="DB449">
        <f>ROUND((ROUND(AT449*CZ449,2)*ROUND(5,7)),2)</f>
        <v/>
      </c>
      <c r="DC449">
        <f>ROUND((ROUND(AT449*AG449,2)*ROUND(5,7)),2)</f>
        <v/>
      </c>
      <c r="DD449" t="inlineStr"/>
      <c r="DE449" t="inlineStr"/>
      <c r="DF449">
        <f>ROUND(ROUND(AE449*AI449,0)*CX449,0)</f>
        <v/>
      </c>
      <c r="DG449">
        <f>ROUND(ROUND(AF449,0)*CX449,0)</f>
        <v/>
      </c>
      <c r="DH449">
        <f>ROUND(ROUND(AG449,0)*CX449,0)</f>
        <v/>
      </c>
      <c r="DI449">
        <f>ROUND(ROUND(AH449,0)*CX449,0)</f>
        <v/>
      </c>
      <c r="DJ449">
        <f>DF449</f>
        <v/>
      </c>
      <c r="DK449" t="n">
        <v>0</v>
      </c>
      <c r="DL449" t="inlineStr"/>
      <c r="DM449" t="n">
        <v>0</v>
      </c>
      <c r="DN449" t="inlineStr"/>
      <c r="DO449" t="n">
        <v>0</v>
      </c>
    </row>
    <row r="450">
      <c r="A450">
        <f>ROW(Source!A799)</f>
        <v/>
      </c>
      <c r="B450" t="n">
        <v>78869116</v>
      </c>
      <c r="C450" t="n">
        <v>78871488</v>
      </c>
      <c r="D450" t="n">
        <v>29107963</v>
      </c>
      <c r="E450" t="n">
        <v>1</v>
      </c>
      <c r="F450" t="n">
        <v>1</v>
      </c>
      <c r="G450" t="n">
        <v>1</v>
      </c>
      <c r="H450" t="n">
        <v>3</v>
      </c>
      <c r="I450" t="inlineStr">
        <is>
          <t>101-1669</t>
        </is>
      </c>
      <c r="J450" t="inlineStr">
        <is>
          <t>ТССЦ Московской обл., 101-1669, приказ Минстроя России №675/пр от 28.02.2017 № 254/пр</t>
        </is>
      </c>
      <c r="K450" t="inlineStr">
        <is>
          <t>Очес льняной</t>
        </is>
      </c>
      <c r="L450" t="n">
        <v>1346</v>
      </c>
      <c r="N450" t="n">
        <v>1009</v>
      </c>
      <c r="O450" t="inlineStr">
        <is>
          <t>кг</t>
        </is>
      </c>
      <c r="P450" t="inlineStr">
        <is>
          <t>кг</t>
        </is>
      </c>
      <c r="Q450" t="n">
        <v>1</v>
      </c>
      <c r="W450" t="n">
        <v>0</v>
      </c>
      <c r="X450" t="n">
        <v>-2113933962</v>
      </c>
      <c r="Y450">
        <f>(AT450*ROUND(5,7))</f>
        <v/>
      </c>
      <c r="AA450" t="n">
        <v>590.67</v>
      </c>
      <c r="AB450" t="n">
        <v>0</v>
      </c>
      <c r="AC450" t="n">
        <v>0</v>
      </c>
      <c r="AD450" t="n">
        <v>0</v>
      </c>
      <c r="AE450" t="n">
        <v>37.29</v>
      </c>
      <c r="AF450" t="n">
        <v>0</v>
      </c>
      <c r="AG450" t="n">
        <v>0</v>
      </c>
      <c r="AH450" t="n">
        <v>0</v>
      </c>
      <c r="AI450" t="n">
        <v>15.84</v>
      </c>
      <c r="AJ450" t="n">
        <v>1</v>
      </c>
      <c r="AK450" t="n">
        <v>1</v>
      </c>
      <c r="AL450" t="n">
        <v>1</v>
      </c>
      <c r="AM450" t="n">
        <v>2</v>
      </c>
      <c r="AN450" t="n">
        <v>0</v>
      </c>
      <c r="AO450" t="n">
        <v>1</v>
      </c>
      <c r="AP450" t="n">
        <v>1</v>
      </c>
      <c r="AQ450" t="n">
        <v>0</v>
      </c>
      <c r="AR450" t="n">
        <v>0</v>
      </c>
      <c r="AS450" t="inlineStr"/>
      <c r="AT450" t="n">
        <v>0.02</v>
      </c>
      <c r="AU450" t="inlineStr">
        <is>
          <t>)*5</t>
        </is>
      </c>
      <c r="AV450" t="n">
        <v>0</v>
      </c>
      <c r="AW450" t="n">
        <v>2</v>
      </c>
      <c r="AX450" t="n">
        <v>78871499</v>
      </c>
      <c r="AY450" t="n">
        <v>1</v>
      </c>
      <c r="AZ450" t="n">
        <v>0</v>
      </c>
      <c r="BA450" t="n">
        <v>412</v>
      </c>
      <c r="BB450" t="n">
        <v>0</v>
      </c>
      <c r="BC450" t="n">
        <v>0</v>
      </c>
      <c r="BD450" t="n">
        <v>0</v>
      </c>
      <c r="BE450" t="n">
        <v>0</v>
      </c>
      <c r="BF450" t="n">
        <v>0</v>
      </c>
      <c r="BG450" t="n">
        <v>0</v>
      </c>
      <c r="BH450" t="n">
        <v>0</v>
      </c>
      <c r="BI450" t="n">
        <v>0</v>
      </c>
      <c r="BJ450" t="n">
        <v>0</v>
      </c>
      <c r="BK450" t="n">
        <v>0</v>
      </c>
      <c r="BL450" t="n">
        <v>0</v>
      </c>
      <c r="BM450" t="n">
        <v>0</v>
      </c>
      <c r="BN450" t="n">
        <v>0</v>
      </c>
      <c r="BO450" t="n">
        <v>0</v>
      </c>
      <c r="BP450" t="n">
        <v>0</v>
      </c>
      <c r="BQ450" t="n">
        <v>0</v>
      </c>
      <c r="BR450" t="n">
        <v>0</v>
      </c>
      <c r="BS450" t="n">
        <v>0</v>
      </c>
      <c r="BT450" t="n">
        <v>0</v>
      </c>
      <c r="BU450" t="n">
        <v>0</v>
      </c>
      <c r="BV450" t="n">
        <v>0</v>
      </c>
      <c r="BW450" t="n">
        <v>0</v>
      </c>
      <c r="CV450" t="n">
        <v>0</v>
      </c>
      <c r="CW450" t="n">
        <v>0</v>
      </c>
      <c r="CX450">
        <f>ROUND(Y450*Source!I799,7)</f>
        <v/>
      </c>
      <c r="CY450">
        <f>AA450</f>
        <v/>
      </c>
      <c r="CZ450">
        <f>AE450</f>
        <v/>
      </c>
      <c r="DA450">
        <f>AI450</f>
        <v/>
      </c>
      <c r="DB450">
        <f>ROUND((ROUND(AT450*CZ450,2)*ROUND(5,7)),2)</f>
        <v/>
      </c>
      <c r="DC450">
        <f>ROUND((ROUND(AT450*AG450,2)*ROUND(5,7)),2)</f>
        <v/>
      </c>
      <c r="DD450" t="inlineStr"/>
      <c r="DE450" t="inlineStr"/>
      <c r="DF450">
        <f>ROUND(ROUND(AE450*AI450,0)*CX450,0)</f>
        <v/>
      </c>
      <c r="DG450">
        <f>ROUND(ROUND(AF450,0)*CX450,0)</f>
        <v/>
      </c>
      <c r="DH450">
        <f>ROUND(ROUND(AG450,0)*CX450,0)</f>
        <v/>
      </c>
      <c r="DI450">
        <f>ROUND(ROUND(AH450,0)*CX450,0)</f>
        <v/>
      </c>
      <c r="DJ450">
        <f>DF450</f>
        <v/>
      </c>
      <c r="DK450" t="n">
        <v>0</v>
      </c>
      <c r="DL450" t="inlineStr"/>
      <c r="DM450" t="n">
        <v>0</v>
      </c>
      <c r="DN450" t="inlineStr"/>
      <c r="DO450" t="n">
        <v>0</v>
      </c>
    </row>
    <row r="451">
      <c r="A451">
        <f>ROW(Source!A799)</f>
        <v/>
      </c>
      <c r="B451" t="n">
        <v>78869116</v>
      </c>
      <c r="C451" t="n">
        <v>78871488</v>
      </c>
      <c r="D451" t="n">
        <v>29150040</v>
      </c>
      <c r="E451" t="n">
        <v>1</v>
      </c>
      <c r="F451" t="n">
        <v>1</v>
      </c>
      <c r="G451" t="n">
        <v>1</v>
      </c>
      <c r="H451" t="n">
        <v>3</v>
      </c>
      <c r="I451" t="inlineStr">
        <is>
          <t>411-0001</t>
        </is>
      </c>
      <c r="J451" t="inlineStr">
        <is>
          <t>ТССЦ Московской обл., 411-0001, приказ Минстроя России №675/пр от 28.02.2017 № 257/пр</t>
        </is>
      </c>
      <c r="K451" t="inlineStr">
        <is>
          <t>Вода</t>
        </is>
      </c>
      <c r="L451" t="n">
        <v>1339</v>
      </c>
      <c r="N451" t="n">
        <v>1007</v>
      </c>
      <c r="O451" t="inlineStr">
        <is>
          <t>м3</t>
        </is>
      </c>
      <c r="P451" t="inlineStr">
        <is>
          <t>м3</t>
        </is>
      </c>
      <c r="Q451" t="n">
        <v>1</v>
      </c>
      <c r="W451" t="n">
        <v>0</v>
      </c>
      <c r="X451" t="n">
        <v>619799737</v>
      </c>
      <c r="Y451">
        <f>(AT451*ROUND(5,7))</f>
        <v/>
      </c>
      <c r="AA451" t="n">
        <v>31.28</v>
      </c>
      <c r="AB451" t="n">
        <v>0</v>
      </c>
      <c r="AC451" t="n">
        <v>0</v>
      </c>
      <c r="AD451" t="n">
        <v>0</v>
      </c>
      <c r="AE451" t="n">
        <v>2.44</v>
      </c>
      <c r="AF451" t="n">
        <v>0</v>
      </c>
      <c r="AG451" t="n">
        <v>0</v>
      </c>
      <c r="AH451" t="n">
        <v>0</v>
      </c>
      <c r="AI451" t="n">
        <v>12.82</v>
      </c>
      <c r="AJ451" t="n">
        <v>1</v>
      </c>
      <c r="AK451" t="n">
        <v>1</v>
      </c>
      <c r="AL451" t="n">
        <v>1</v>
      </c>
      <c r="AM451" t="n">
        <v>2</v>
      </c>
      <c r="AN451" t="n">
        <v>0</v>
      </c>
      <c r="AO451" t="n">
        <v>1</v>
      </c>
      <c r="AP451" t="n">
        <v>1</v>
      </c>
      <c r="AQ451" t="n">
        <v>0</v>
      </c>
      <c r="AR451" t="n">
        <v>0</v>
      </c>
      <c r="AS451" t="inlineStr"/>
      <c r="AT451" t="n">
        <v>1</v>
      </c>
      <c r="AU451" t="inlineStr">
        <is>
          <t>)*5</t>
        </is>
      </c>
      <c r="AV451" t="n">
        <v>0</v>
      </c>
      <c r="AW451" t="n">
        <v>2</v>
      </c>
      <c r="AX451" t="n">
        <v>78871500</v>
      </c>
      <c r="AY451" t="n">
        <v>1</v>
      </c>
      <c r="AZ451" t="n">
        <v>0</v>
      </c>
      <c r="BA451" t="n">
        <v>413</v>
      </c>
      <c r="BB451" t="n">
        <v>0</v>
      </c>
      <c r="BC451" t="n">
        <v>0</v>
      </c>
      <c r="BD451" t="n">
        <v>0</v>
      </c>
      <c r="BE451" t="n">
        <v>0</v>
      </c>
      <c r="BF451" t="n">
        <v>0</v>
      </c>
      <c r="BG451" t="n">
        <v>0</v>
      </c>
      <c r="BH451" t="n">
        <v>0</v>
      </c>
      <c r="BI451" t="n">
        <v>0</v>
      </c>
      <c r="BJ451" t="n">
        <v>0</v>
      </c>
      <c r="BK451" t="n">
        <v>0</v>
      </c>
      <c r="BL451" t="n">
        <v>0</v>
      </c>
      <c r="BM451" t="n">
        <v>0</v>
      </c>
      <c r="BN451" t="n">
        <v>0</v>
      </c>
      <c r="BO451" t="n">
        <v>0</v>
      </c>
      <c r="BP451" t="n">
        <v>0</v>
      </c>
      <c r="BQ451" t="n">
        <v>0</v>
      </c>
      <c r="BR451" t="n">
        <v>0</v>
      </c>
      <c r="BS451" t="n">
        <v>0</v>
      </c>
      <c r="BT451" t="n">
        <v>0</v>
      </c>
      <c r="BU451" t="n">
        <v>0</v>
      </c>
      <c r="BV451" t="n">
        <v>0</v>
      </c>
      <c r="BW451" t="n">
        <v>0</v>
      </c>
      <c r="CV451" t="n">
        <v>0</v>
      </c>
      <c r="CW451" t="n">
        <v>0</v>
      </c>
      <c r="CX451">
        <f>ROUND(Y451*Source!I799,7)</f>
        <v/>
      </c>
      <c r="CY451">
        <f>AA451</f>
        <v/>
      </c>
      <c r="CZ451">
        <f>AE451</f>
        <v/>
      </c>
      <c r="DA451">
        <f>AI451</f>
        <v/>
      </c>
      <c r="DB451">
        <f>ROUND((ROUND(AT451*CZ451,2)*ROUND(5,7)),2)</f>
        <v/>
      </c>
      <c r="DC451">
        <f>ROUND((ROUND(AT451*AG451,2)*ROUND(5,7)),2)</f>
        <v/>
      </c>
      <c r="DD451" t="inlineStr"/>
      <c r="DE451" t="inlineStr"/>
      <c r="DF451">
        <f>ROUND(ROUND(AE451*AI451,0)*CX451,0)</f>
        <v/>
      </c>
      <c r="DG451">
        <f>ROUND(ROUND(AF451,0)*CX451,0)</f>
        <v/>
      </c>
      <c r="DH451">
        <f>ROUND(ROUND(AG451,0)*CX451,0)</f>
        <v/>
      </c>
      <c r="DI451">
        <f>ROUND(ROUND(AH451,0)*CX451,0)</f>
        <v/>
      </c>
      <c r="DJ451">
        <f>DF451</f>
        <v/>
      </c>
      <c r="DK451" t="n">
        <v>0</v>
      </c>
      <c r="DL451" t="inlineStr"/>
      <c r="DM451" t="n">
        <v>0</v>
      </c>
      <c r="DN451" t="inlineStr"/>
      <c r="DO451" t="n">
        <v>0</v>
      </c>
    </row>
    <row r="452">
      <c r="A452">
        <f>ROW(Source!A838)</f>
        <v/>
      </c>
      <c r="B452" t="n">
        <v>78869116</v>
      </c>
      <c r="C452" t="n">
        <v>78871564</v>
      </c>
      <c r="D452" t="n">
        <v>18408291</v>
      </c>
      <c r="E452" t="n">
        <v>1</v>
      </c>
      <c r="F452" t="n">
        <v>1</v>
      </c>
      <c r="G452" t="n">
        <v>1</v>
      </c>
      <c r="H452" t="n">
        <v>1</v>
      </c>
      <c r="I452" t="inlineStr">
        <is>
          <t>1-1025-90</t>
        </is>
      </c>
      <c r="J452" t="inlineStr"/>
      <c r="K452" t="inlineStr">
        <is>
          <t>Рабочий строитель среднего разряда 2,5</t>
        </is>
      </c>
      <c r="L452" t="n">
        <v>1369</v>
      </c>
      <c r="N452" t="n">
        <v>1013</v>
      </c>
      <c r="O452" t="inlineStr">
        <is>
          <t>чел.-ч</t>
        </is>
      </c>
      <c r="P452" t="inlineStr">
        <is>
          <t>чел.-ч</t>
        </is>
      </c>
      <c r="Q452" t="n">
        <v>1</v>
      </c>
      <c r="W452" t="n">
        <v>0</v>
      </c>
      <c r="X452" t="n">
        <v>1933892413</v>
      </c>
      <c r="Y452">
        <f>AT452</f>
        <v/>
      </c>
      <c r="AA452" t="n">
        <v>0</v>
      </c>
      <c r="AB452" t="n">
        <v>0</v>
      </c>
      <c r="AC452" t="n">
        <v>0</v>
      </c>
      <c r="AD452" t="n">
        <v>8.17</v>
      </c>
      <c r="AE452" t="n">
        <v>0</v>
      </c>
      <c r="AF452" t="n">
        <v>0</v>
      </c>
      <c r="AG452" t="n">
        <v>0</v>
      </c>
      <c r="AH452" t="n">
        <v>8.17</v>
      </c>
      <c r="AI452" t="n">
        <v>1</v>
      </c>
      <c r="AJ452" t="n">
        <v>1</v>
      </c>
      <c r="AK452" t="n">
        <v>1</v>
      </c>
      <c r="AL452" t="n">
        <v>1</v>
      </c>
      <c r="AM452" t="n">
        <v>-2</v>
      </c>
      <c r="AN452" t="n">
        <v>0</v>
      </c>
      <c r="AO452" t="n">
        <v>1</v>
      </c>
      <c r="AP452" t="n">
        <v>1</v>
      </c>
      <c r="AQ452" t="n">
        <v>0</v>
      </c>
      <c r="AR452" t="n">
        <v>0</v>
      </c>
      <c r="AS452" t="inlineStr"/>
      <c r="AT452" t="n">
        <v>32.2</v>
      </c>
      <c r="AU452" t="inlineStr"/>
      <c r="AV452" t="n">
        <v>1</v>
      </c>
      <c r="AW452" t="n">
        <v>2</v>
      </c>
      <c r="AX452" t="n">
        <v>78871570</v>
      </c>
      <c r="AY452" t="n">
        <v>1</v>
      </c>
      <c r="AZ452" t="n">
        <v>0</v>
      </c>
      <c r="BA452" t="n">
        <v>414</v>
      </c>
      <c r="BB452" t="n">
        <v>0</v>
      </c>
      <c r="BC452" t="n">
        <v>0</v>
      </c>
      <c r="BD452" t="n">
        <v>0</v>
      </c>
      <c r="BE452" t="n">
        <v>0</v>
      </c>
      <c r="BF452" t="n">
        <v>0</v>
      </c>
      <c r="BG452" t="n">
        <v>0</v>
      </c>
      <c r="BH452" t="n">
        <v>0</v>
      </c>
      <c r="BI452" t="n">
        <v>0</v>
      </c>
      <c r="BJ452" t="n">
        <v>0</v>
      </c>
      <c r="BK452" t="n">
        <v>0</v>
      </c>
      <c r="BL452" t="n">
        <v>0</v>
      </c>
      <c r="BM452" t="n">
        <v>0</v>
      </c>
      <c r="BN452" t="n">
        <v>0</v>
      </c>
      <c r="BO452" t="n">
        <v>0</v>
      </c>
      <c r="BP452" t="n">
        <v>0</v>
      </c>
      <c r="BQ452" t="n">
        <v>0</v>
      </c>
      <c r="BR452" t="n">
        <v>0</v>
      </c>
      <c r="BS452" t="n">
        <v>0</v>
      </c>
      <c r="BT452" t="n">
        <v>0</v>
      </c>
      <c r="BU452" t="n">
        <v>0</v>
      </c>
      <c r="BV452" t="n">
        <v>0</v>
      </c>
      <c r="BW452" t="n">
        <v>0</v>
      </c>
      <c r="CU452">
        <f>ROUND(AT452*Source!I838*AH452*AL452,0)</f>
        <v/>
      </c>
      <c r="CV452">
        <f>ROUND(Y452*Source!I838,7)</f>
        <v/>
      </c>
      <c r="CW452" t="n">
        <v>0</v>
      </c>
      <c r="CX452">
        <f>ROUND(Y452*Source!I838,7)</f>
        <v/>
      </c>
      <c r="CY452">
        <f>AD452</f>
        <v/>
      </c>
      <c r="CZ452">
        <f>AH452</f>
        <v/>
      </c>
      <c r="DA452">
        <f>AL452</f>
        <v/>
      </c>
      <c r="DB452">
        <f>ROUND(ROUND(AT452*CZ452,2),2)</f>
        <v/>
      </c>
      <c r="DC452">
        <f>ROUND(ROUND(AT452*AG452,2),2)</f>
        <v/>
      </c>
      <c r="DD452" t="inlineStr"/>
      <c r="DE452" t="inlineStr"/>
      <c r="DF452">
        <f>ROUND(ROUND(AE452,0)*CX452,0)</f>
        <v/>
      </c>
      <c r="DG452">
        <f>ROUND(ROUND(AF452,0)*CX452,0)</f>
        <v/>
      </c>
      <c r="DH452">
        <f>ROUND(ROUND(AG452,0)*CX452,0)</f>
        <v/>
      </c>
      <c r="DI452">
        <f>ROUND(ROUND(AH452,0)*CX452,0)</f>
        <v/>
      </c>
      <c r="DJ452">
        <f>DI452</f>
        <v/>
      </c>
      <c r="DK452" t="n">
        <v>0</v>
      </c>
      <c r="DL452" t="inlineStr"/>
      <c r="DM452" t="n">
        <v>0</v>
      </c>
      <c r="DN452" t="inlineStr"/>
      <c r="DO452" t="n">
        <v>0</v>
      </c>
    </row>
    <row r="453">
      <c r="A453">
        <f>ROW(Source!A838)</f>
        <v/>
      </c>
      <c r="B453" t="n">
        <v>78869116</v>
      </c>
      <c r="C453" t="n">
        <v>78871564</v>
      </c>
      <c r="D453" t="n">
        <v>29174913</v>
      </c>
      <c r="E453" t="n">
        <v>1</v>
      </c>
      <c r="F453" t="n">
        <v>1</v>
      </c>
      <c r="G453" t="n">
        <v>1</v>
      </c>
      <c r="H453" t="n">
        <v>2</v>
      </c>
      <c r="I453" t="inlineStr">
        <is>
          <t>400001</t>
        </is>
      </c>
      <c r="J453" t="inlineStr">
        <is>
          <t>ТСЭМ Московской обл., 400001, приказ Минстроя России №675/пр от 28.02.2017 № 264/пр</t>
        </is>
      </c>
      <c r="K453" t="inlineStr">
        <is>
          <t>Автомобили бортовые, грузоподъемность до 5 т</t>
        </is>
      </c>
      <c r="L453" t="n">
        <v>1368</v>
      </c>
      <c r="N453" t="n">
        <v>1011</v>
      </c>
      <c r="O453" t="inlineStr">
        <is>
          <t>маш.-ч</t>
        </is>
      </c>
      <c r="P453" t="inlineStr">
        <is>
          <t>маш.-ч</t>
        </is>
      </c>
      <c r="Q453" t="n">
        <v>1</v>
      </c>
      <c r="W453" t="n">
        <v>0</v>
      </c>
      <c r="X453" t="n">
        <v>1230759911</v>
      </c>
      <c r="Y453">
        <f>AT453</f>
        <v/>
      </c>
      <c r="AA453" t="n">
        <v>0</v>
      </c>
      <c r="AB453" t="n">
        <v>2177.51</v>
      </c>
      <c r="AC453" t="n">
        <v>606.1</v>
      </c>
      <c r="AD453" t="n">
        <v>0</v>
      </c>
      <c r="AE453" t="n">
        <v>0</v>
      </c>
      <c r="AF453" t="n">
        <v>87.17</v>
      </c>
      <c r="AG453" t="n">
        <v>11.6</v>
      </c>
      <c r="AH453" t="n">
        <v>0</v>
      </c>
      <c r="AI453" t="n">
        <v>1</v>
      </c>
      <c r="AJ453" t="n">
        <v>24.98</v>
      </c>
      <c r="AK453" t="n">
        <v>52.25</v>
      </c>
      <c r="AL453" t="n">
        <v>1</v>
      </c>
      <c r="AM453" t="n">
        <v>2</v>
      </c>
      <c r="AN453" t="n">
        <v>0</v>
      </c>
      <c r="AO453" t="n">
        <v>1</v>
      </c>
      <c r="AP453" t="n">
        <v>1</v>
      </c>
      <c r="AQ453" t="n">
        <v>0</v>
      </c>
      <c r="AR453" t="n">
        <v>0</v>
      </c>
      <c r="AS453" t="inlineStr"/>
      <c r="AT453" t="n">
        <v>0.01</v>
      </c>
      <c r="AU453" t="inlineStr"/>
      <c r="AV453" t="n">
        <v>0</v>
      </c>
      <c r="AW453" t="n">
        <v>2</v>
      </c>
      <c r="AX453" t="n">
        <v>78871571</v>
      </c>
      <c r="AY453" t="n">
        <v>1</v>
      </c>
      <c r="AZ453" t="n">
        <v>0</v>
      </c>
      <c r="BA453" t="n">
        <v>415</v>
      </c>
      <c r="BB453" t="n">
        <v>0</v>
      </c>
      <c r="BC453" t="n">
        <v>0</v>
      </c>
      <c r="BD453" t="n">
        <v>0</v>
      </c>
      <c r="BE453" t="n">
        <v>0</v>
      </c>
      <c r="BF453" t="n">
        <v>0</v>
      </c>
      <c r="BG453" t="n">
        <v>0</v>
      </c>
      <c r="BH453" t="n">
        <v>0</v>
      </c>
      <c r="BI453" t="n">
        <v>0</v>
      </c>
      <c r="BJ453" t="n">
        <v>0</v>
      </c>
      <c r="BK453" t="n">
        <v>0</v>
      </c>
      <c r="BL453" t="n">
        <v>0</v>
      </c>
      <c r="BM453" t="n">
        <v>0</v>
      </c>
      <c r="BN453" t="n">
        <v>0</v>
      </c>
      <c r="BO453" t="n">
        <v>0</v>
      </c>
      <c r="BP453" t="n">
        <v>0</v>
      </c>
      <c r="BQ453" t="n">
        <v>0</v>
      </c>
      <c r="BR453" t="n">
        <v>0</v>
      </c>
      <c r="BS453" t="n">
        <v>0</v>
      </c>
      <c r="BT453" t="n">
        <v>0</v>
      </c>
      <c r="BU453" t="n">
        <v>0</v>
      </c>
      <c r="BV453" t="n">
        <v>0</v>
      </c>
      <c r="BW453" t="n">
        <v>0</v>
      </c>
      <c r="CV453" t="n">
        <v>0</v>
      </c>
      <c r="CW453">
        <f>ROUND(Y453*Source!I838*DO453,7)</f>
        <v/>
      </c>
      <c r="CX453">
        <f>ROUND(Y453*Source!I838,7)</f>
        <v/>
      </c>
      <c r="CY453">
        <f>AB453</f>
        <v/>
      </c>
      <c r="CZ453">
        <f>AF453</f>
        <v/>
      </c>
      <c r="DA453">
        <f>AJ453</f>
        <v/>
      </c>
      <c r="DB453">
        <f>ROUND(ROUND(AT453*CZ453,2),2)</f>
        <v/>
      </c>
      <c r="DC453">
        <f>ROUND(ROUND(AT453*AG453,2),2)</f>
        <v/>
      </c>
      <c r="DD453" t="inlineStr"/>
      <c r="DE453" t="inlineStr"/>
      <c r="DF453">
        <f>ROUND(ROUND(AE453,0)*CX453,0)</f>
        <v/>
      </c>
      <c r="DG453">
        <f>ROUND(ROUND(AF453*AJ453,0)*CX453,0)</f>
        <v/>
      </c>
      <c r="DH453">
        <f>ROUND(ROUND(AG453*AK453,0)*CX453,0)</f>
        <v/>
      </c>
      <c r="DI453">
        <f>ROUND(ROUND(AH453,0)*CX453,0)</f>
        <v/>
      </c>
      <c r="DJ453">
        <f>DG453</f>
        <v/>
      </c>
      <c r="DK453" t="n">
        <v>0</v>
      </c>
      <c r="DL453" t="inlineStr"/>
      <c r="DM453" t="n">
        <v>0</v>
      </c>
      <c r="DN453" t="inlineStr"/>
      <c r="DO453" t="n">
        <v>0</v>
      </c>
    </row>
    <row r="454">
      <c r="A454">
        <f>ROW(Source!A838)</f>
        <v/>
      </c>
      <c r="B454" t="n">
        <v>78869116</v>
      </c>
      <c r="C454" t="n">
        <v>78871564</v>
      </c>
      <c r="D454" t="n">
        <v>29110139</v>
      </c>
      <c r="E454" t="n">
        <v>1</v>
      </c>
      <c r="F454" t="n">
        <v>1</v>
      </c>
      <c r="G454" t="n">
        <v>1</v>
      </c>
      <c r="H454" t="n">
        <v>3</v>
      </c>
      <c r="I454" t="inlineStr">
        <is>
          <t>101-1703</t>
        </is>
      </c>
      <c r="J454" t="inlineStr">
        <is>
          <t>ТССЦ Московской обл., 101-1703, приказ Минстроя России №675/пр от 28.02.2017 № 254/пр</t>
        </is>
      </c>
      <c r="K454" t="inlineStr">
        <is>
          <t>Прокладки резиновые (пластина техническая прессованная)</t>
        </is>
      </c>
      <c r="L454" t="n">
        <v>1346</v>
      </c>
      <c r="N454" t="n">
        <v>1009</v>
      </c>
      <c r="O454" t="inlineStr">
        <is>
          <t>кг</t>
        </is>
      </c>
      <c r="P454" t="inlineStr">
        <is>
          <t>кг</t>
        </is>
      </c>
      <c r="Q454" t="n">
        <v>1</v>
      </c>
      <c r="W454" t="n">
        <v>0</v>
      </c>
      <c r="X454" t="n">
        <v>-1947909329</v>
      </c>
      <c r="Y454">
        <f>AT454</f>
        <v/>
      </c>
      <c r="AA454" t="n">
        <v>341.04</v>
      </c>
      <c r="AB454" t="n">
        <v>0</v>
      </c>
      <c r="AC454" t="n">
        <v>0</v>
      </c>
      <c r="AD454" t="n">
        <v>0</v>
      </c>
      <c r="AE454" t="n">
        <v>23.09</v>
      </c>
      <c r="AF454" t="n">
        <v>0</v>
      </c>
      <c r="AG454" t="n">
        <v>0</v>
      </c>
      <c r="AH454" t="n">
        <v>0</v>
      </c>
      <c r="AI454" t="n">
        <v>14.77</v>
      </c>
      <c r="AJ454" t="n">
        <v>1</v>
      </c>
      <c r="AK454" t="n">
        <v>1</v>
      </c>
      <c r="AL454" t="n">
        <v>1</v>
      </c>
      <c r="AM454" t="n">
        <v>2</v>
      </c>
      <c r="AN454" t="n">
        <v>0</v>
      </c>
      <c r="AO454" t="n">
        <v>1</v>
      </c>
      <c r="AP454" t="n">
        <v>1</v>
      </c>
      <c r="AQ454" t="n">
        <v>0</v>
      </c>
      <c r="AR454" t="n">
        <v>0</v>
      </c>
      <c r="AS454" t="inlineStr"/>
      <c r="AT454" t="n">
        <v>2</v>
      </c>
      <c r="AU454" t="inlineStr"/>
      <c r="AV454" t="n">
        <v>0</v>
      </c>
      <c r="AW454" t="n">
        <v>2</v>
      </c>
      <c r="AX454" t="n">
        <v>78871572</v>
      </c>
      <c r="AY454" t="n">
        <v>1</v>
      </c>
      <c r="AZ454" t="n">
        <v>0</v>
      </c>
      <c r="BA454" t="n">
        <v>416</v>
      </c>
      <c r="BB454" t="n">
        <v>0</v>
      </c>
      <c r="BC454" t="n">
        <v>0</v>
      </c>
      <c r="BD454" t="n">
        <v>0</v>
      </c>
      <c r="BE454" t="n">
        <v>0</v>
      </c>
      <c r="BF454" t="n">
        <v>0</v>
      </c>
      <c r="BG454" t="n">
        <v>0</v>
      </c>
      <c r="BH454" t="n">
        <v>0</v>
      </c>
      <c r="BI454" t="n">
        <v>0</v>
      </c>
      <c r="BJ454" t="n">
        <v>0</v>
      </c>
      <c r="BK454" t="n">
        <v>0</v>
      </c>
      <c r="BL454" t="n">
        <v>0</v>
      </c>
      <c r="BM454" t="n">
        <v>0</v>
      </c>
      <c r="BN454" t="n">
        <v>0</v>
      </c>
      <c r="BO454" t="n">
        <v>0</v>
      </c>
      <c r="BP454" t="n">
        <v>0</v>
      </c>
      <c r="BQ454" t="n">
        <v>0</v>
      </c>
      <c r="BR454" t="n">
        <v>0</v>
      </c>
      <c r="BS454" t="n">
        <v>0</v>
      </c>
      <c r="BT454" t="n">
        <v>0</v>
      </c>
      <c r="BU454" t="n">
        <v>0</v>
      </c>
      <c r="BV454" t="n">
        <v>0</v>
      </c>
      <c r="BW454" t="n">
        <v>0</v>
      </c>
      <c r="CV454" t="n">
        <v>0</v>
      </c>
      <c r="CW454" t="n">
        <v>0</v>
      </c>
      <c r="CX454">
        <f>ROUND(Y454*Source!I838,7)</f>
        <v/>
      </c>
      <c r="CY454">
        <f>AA454</f>
        <v/>
      </c>
      <c r="CZ454">
        <f>AE454</f>
        <v/>
      </c>
      <c r="DA454">
        <f>AI454</f>
        <v/>
      </c>
      <c r="DB454">
        <f>ROUND(ROUND(AT454*CZ454,2),2)</f>
        <v/>
      </c>
      <c r="DC454">
        <f>ROUND(ROUND(AT454*AG454,2),2)</f>
        <v/>
      </c>
      <c r="DD454" t="inlineStr"/>
      <c r="DE454" t="inlineStr"/>
      <c r="DF454">
        <f>ROUND(ROUND(AE454*AI454,0)*CX454,0)</f>
        <v/>
      </c>
      <c r="DG454">
        <f>ROUND(ROUND(AF454,0)*CX454,0)</f>
        <v/>
      </c>
      <c r="DH454">
        <f>ROUND(ROUND(AG454,0)*CX454,0)</f>
        <v/>
      </c>
      <c r="DI454">
        <f>ROUND(ROUND(AH454,0)*CX454,0)</f>
        <v/>
      </c>
      <c r="DJ454">
        <f>DF454</f>
        <v/>
      </c>
      <c r="DK454" t="n">
        <v>0</v>
      </c>
      <c r="DL454" t="inlineStr"/>
      <c r="DM454" t="n">
        <v>0</v>
      </c>
      <c r="DN454" t="inlineStr"/>
      <c r="DO454" t="n">
        <v>0</v>
      </c>
    </row>
    <row r="455">
      <c r="A455">
        <f>ROW(Source!A838)</f>
        <v/>
      </c>
      <c r="B455" t="n">
        <v>78869116</v>
      </c>
      <c r="C455" t="n">
        <v>78871564</v>
      </c>
      <c r="D455" t="n">
        <v>29114240</v>
      </c>
      <c r="E455" t="n">
        <v>1</v>
      </c>
      <c r="F455" t="n">
        <v>1</v>
      </c>
      <c r="G455" t="n">
        <v>1</v>
      </c>
      <c r="H455" t="n">
        <v>3</v>
      </c>
      <c r="I455" t="inlineStr">
        <is>
          <t>101-2576</t>
        </is>
      </c>
      <c r="J455" t="inlineStr">
        <is>
          <t>ТССЦ Московской обл., 101-2576, приказ Минстроя России №675/пр от 28.02.2017 № 254/пр</t>
        </is>
      </c>
      <c r="K455" t="inlineStr">
        <is>
          <t>Болты с гайками и шайбами для санитарно-технических работ диаметром 16 мм</t>
        </is>
      </c>
      <c r="L455" t="n">
        <v>1348</v>
      </c>
      <c r="N455" t="n">
        <v>1009</v>
      </c>
      <c r="O455" t="inlineStr">
        <is>
          <t>т</t>
        </is>
      </c>
      <c r="P455" t="inlineStr">
        <is>
          <t>т</t>
        </is>
      </c>
      <c r="Q455" t="n">
        <v>1000</v>
      </c>
      <c r="W455" t="n">
        <v>0</v>
      </c>
      <c r="X455" t="n">
        <v>-1701539228</v>
      </c>
      <c r="Y455">
        <f>AT455</f>
        <v/>
      </c>
      <c r="AA455" t="n">
        <v>145037.4</v>
      </c>
      <c r="AB455" t="n">
        <v>0</v>
      </c>
      <c r="AC455" t="n">
        <v>0</v>
      </c>
      <c r="AD455" t="n">
        <v>0</v>
      </c>
      <c r="AE455" t="n">
        <v>14830</v>
      </c>
      <c r="AF455" t="n">
        <v>0</v>
      </c>
      <c r="AG455" t="n">
        <v>0</v>
      </c>
      <c r="AH455" t="n">
        <v>0</v>
      </c>
      <c r="AI455" t="n">
        <v>9.779999999999999</v>
      </c>
      <c r="AJ455" t="n">
        <v>1</v>
      </c>
      <c r="AK455" t="n">
        <v>1</v>
      </c>
      <c r="AL455" t="n">
        <v>1</v>
      </c>
      <c r="AM455" t="n">
        <v>2</v>
      </c>
      <c r="AN455" t="n">
        <v>0</v>
      </c>
      <c r="AO455" t="n">
        <v>1</v>
      </c>
      <c r="AP455" t="n">
        <v>1</v>
      </c>
      <c r="AQ455" t="n">
        <v>0</v>
      </c>
      <c r="AR455" t="n">
        <v>0</v>
      </c>
      <c r="AS455" t="inlineStr"/>
      <c r="AT455" t="n">
        <v>0.005</v>
      </c>
      <c r="AU455" t="inlineStr"/>
      <c r="AV455" t="n">
        <v>0</v>
      </c>
      <c r="AW455" t="n">
        <v>2</v>
      </c>
      <c r="AX455" t="n">
        <v>78871573</v>
      </c>
      <c r="AY455" t="n">
        <v>1</v>
      </c>
      <c r="AZ455" t="n">
        <v>0</v>
      </c>
      <c r="BA455" t="n">
        <v>417</v>
      </c>
      <c r="BB455" t="n">
        <v>0</v>
      </c>
      <c r="BC455" t="n">
        <v>0</v>
      </c>
      <c r="BD455" t="n">
        <v>0</v>
      </c>
      <c r="BE455" t="n">
        <v>0</v>
      </c>
      <c r="BF455" t="n">
        <v>0</v>
      </c>
      <c r="BG455" t="n">
        <v>0</v>
      </c>
      <c r="BH455" t="n">
        <v>0</v>
      </c>
      <c r="BI455" t="n">
        <v>0</v>
      </c>
      <c r="BJ455" t="n">
        <v>0</v>
      </c>
      <c r="BK455" t="n">
        <v>0</v>
      </c>
      <c r="BL455" t="n">
        <v>0</v>
      </c>
      <c r="BM455" t="n">
        <v>0</v>
      </c>
      <c r="BN455" t="n">
        <v>0</v>
      </c>
      <c r="BO455" t="n">
        <v>0</v>
      </c>
      <c r="BP455" t="n">
        <v>0</v>
      </c>
      <c r="BQ455" t="n">
        <v>0</v>
      </c>
      <c r="BR455" t="n">
        <v>0</v>
      </c>
      <c r="BS455" t="n">
        <v>0</v>
      </c>
      <c r="BT455" t="n">
        <v>0</v>
      </c>
      <c r="BU455" t="n">
        <v>0</v>
      </c>
      <c r="BV455" t="n">
        <v>0</v>
      </c>
      <c r="BW455" t="n">
        <v>0</v>
      </c>
      <c r="CV455" t="n">
        <v>0</v>
      </c>
      <c r="CW455" t="n">
        <v>0</v>
      </c>
      <c r="CX455">
        <f>ROUND(Y455*Source!I838,7)</f>
        <v/>
      </c>
      <c r="CY455">
        <f>AA455</f>
        <v/>
      </c>
      <c r="CZ455">
        <f>AE455</f>
        <v/>
      </c>
      <c r="DA455">
        <f>AI455</f>
        <v/>
      </c>
      <c r="DB455">
        <f>ROUND(ROUND(AT455*CZ455,2),2)</f>
        <v/>
      </c>
      <c r="DC455">
        <f>ROUND(ROUND(AT455*AG455,2),2)</f>
        <v/>
      </c>
      <c r="DD455" t="inlineStr"/>
      <c r="DE455" t="inlineStr"/>
      <c r="DF455">
        <f>ROUND(ROUND(AE455*AI455,0)*CX455,0)</f>
        <v/>
      </c>
      <c r="DG455">
        <f>ROUND(ROUND(AF455,0)*CX455,0)</f>
        <v/>
      </c>
      <c r="DH455">
        <f>ROUND(ROUND(AG455,0)*CX455,0)</f>
        <v/>
      </c>
      <c r="DI455">
        <f>ROUND(ROUND(AH455,0)*CX455,0)</f>
        <v/>
      </c>
      <c r="DJ455">
        <f>DF455</f>
        <v/>
      </c>
      <c r="DK455" t="n">
        <v>0</v>
      </c>
      <c r="DL455" t="inlineStr"/>
      <c r="DM455" t="n">
        <v>0</v>
      </c>
      <c r="DN455" t="inlineStr"/>
      <c r="DO455" t="n">
        <v>0</v>
      </c>
    </row>
    <row r="456">
      <c r="A456">
        <f>ROW(Source!A838)</f>
        <v/>
      </c>
      <c r="B456" t="n">
        <v>78869116</v>
      </c>
      <c r="C456" t="n">
        <v>78871564</v>
      </c>
      <c r="D456" t="n">
        <v>29150040</v>
      </c>
      <c r="E456" t="n">
        <v>1</v>
      </c>
      <c r="F456" t="n">
        <v>1</v>
      </c>
      <c r="G456" t="n">
        <v>1</v>
      </c>
      <c r="H456" t="n">
        <v>3</v>
      </c>
      <c r="I456" t="inlineStr">
        <is>
          <t>411-0001</t>
        </is>
      </c>
      <c r="J456" t="inlineStr">
        <is>
          <t>ТССЦ Московской обл., 411-0001, приказ Минстроя России №675/пр от 28.02.2017 № 257/пр</t>
        </is>
      </c>
      <c r="K456" t="inlineStr">
        <is>
          <t>Вода</t>
        </is>
      </c>
      <c r="L456" t="n">
        <v>1339</v>
      </c>
      <c r="N456" t="n">
        <v>1007</v>
      </c>
      <c r="O456" t="inlineStr">
        <is>
          <t>м3</t>
        </is>
      </c>
      <c r="P456" t="inlineStr">
        <is>
          <t>м3</t>
        </is>
      </c>
      <c r="Q456" t="n">
        <v>1</v>
      </c>
      <c r="W456" t="n">
        <v>0</v>
      </c>
      <c r="X456" t="n">
        <v>619799737</v>
      </c>
      <c r="Y456">
        <f>AT456</f>
        <v/>
      </c>
      <c r="AA456" t="n">
        <v>31.28</v>
      </c>
      <c r="AB456" t="n">
        <v>0</v>
      </c>
      <c r="AC456" t="n">
        <v>0</v>
      </c>
      <c r="AD456" t="n">
        <v>0</v>
      </c>
      <c r="AE456" t="n">
        <v>2.44</v>
      </c>
      <c r="AF456" t="n">
        <v>0</v>
      </c>
      <c r="AG456" t="n">
        <v>0</v>
      </c>
      <c r="AH456" t="n">
        <v>0</v>
      </c>
      <c r="AI456" t="n">
        <v>12.82</v>
      </c>
      <c r="AJ456" t="n">
        <v>1</v>
      </c>
      <c r="AK456" t="n">
        <v>1</v>
      </c>
      <c r="AL456" t="n">
        <v>1</v>
      </c>
      <c r="AM456" t="n">
        <v>2</v>
      </c>
      <c r="AN456" t="n">
        <v>0</v>
      </c>
      <c r="AO456" t="n">
        <v>1</v>
      </c>
      <c r="AP456" t="n">
        <v>1</v>
      </c>
      <c r="AQ456" t="n">
        <v>0</v>
      </c>
      <c r="AR456" t="n">
        <v>0</v>
      </c>
      <c r="AS456" t="inlineStr"/>
      <c r="AT456" t="n">
        <v>7.8</v>
      </c>
      <c r="AU456" t="inlineStr"/>
      <c r="AV456" t="n">
        <v>0</v>
      </c>
      <c r="AW456" t="n">
        <v>2</v>
      </c>
      <c r="AX456" t="n">
        <v>78871574</v>
      </c>
      <c r="AY456" t="n">
        <v>1</v>
      </c>
      <c r="AZ456" t="n">
        <v>0</v>
      </c>
      <c r="BA456" t="n">
        <v>418</v>
      </c>
      <c r="BB456" t="n">
        <v>0</v>
      </c>
      <c r="BC456" t="n">
        <v>0</v>
      </c>
      <c r="BD456" t="n">
        <v>0</v>
      </c>
      <c r="BE456" t="n">
        <v>0</v>
      </c>
      <c r="BF456" t="n">
        <v>0</v>
      </c>
      <c r="BG456" t="n">
        <v>0</v>
      </c>
      <c r="BH456" t="n">
        <v>0</v>
      </c>
      <c r="BI456" t="n">
        <v>0</v>
      </c>
      <c r="BJ456" t="n">
        <v>0</v>
      </c>
      <c r="BK456" t="n">
        <v>0</v>
      </c>
      <c r="BL456" t="n">
        <v>0</v>
      </c>
      <c r="BM456" t="n">
        <v>0</v>
      </c>
      <c r="BN456" t="n">
        <v>0</v>
      </c>
      <c r="BO456" t="n">
        <v>0</v>
      </c>
      <c r="BP456" t="n">
        <v>0</v>
      </c>
      <c r="BQ456" t="n">
        <v>0</v>
      </c>
      <c r="BR456" t="n">
        <v>0</v>
      </c>
      <c r="BS456" t="n">
        <v>0</v>
      </c>
      <c r="BT456" t="n">
        <v>0</v>
      </c>
      <c r="BU456" t="n">
        <v>0</v>
      </c>
      <c r="BV456" t="n">
        <v>0</v>
      </c>
      <c r="BW456" t="n">
        <v>0</v>
      </c>
      <c r="CV456" t="n">
        <v>0</v>
      </c>
      <c r="CW456" t="n">
        <v>0</v>
      </c>
      <c r="CX456">
        <f>ROUND(Y456*Source!I838,7)</f>
        <v/>
      </c>
      <c r="CY456">
        <f>AA456</f>
        <v/>
      </c>
      <c r="CZ456">
        <f>AE456</f>
        <v/>
      </c>
      <c r="DA456">
        <f>AI456</f>
        <v/>
      </c>
      <c r="DB456">
        <f>ROUND(ROUND(AT456*CZ456,2),2)</f>
        <v/>
      </c>
      <c r="DC456">
        <f>ROUND(ROUND(AT456*AG456,2),2)</f>
        <v/>
      </c>
      <c r="DD456" t="inlineStr"/>
      <c r="DE456" t="inlineStr"/>
      <c r="DF456">
        <f>ROUND(ROUND(AE456*AI456,0)*CX456,0)</f>
        <v/>
      </c>
      <c r="DG456">
        <f>ROUND(ROUND(AF456,0)*CX456,0)</f>
        <v/>
      </c>
      <c r="DH456">
        <f>ROUND(ROUND(AG456,0)*CX456,0)</f>
        <v/>
      </c>
      <c r="DI456">
        <f>ROUND(ROUND(AH456,0)*CX456,0)</f>
        <v/>
      </c>
      <c r="DJ456">
        <f>DF456</f>
        <v/>
      </c>
      <c r="DK456" t="n">
        <v>0</v>
      </c>
      <c r="DL456" t="inlineStr"/>
      <c r="DM456" t="n">
        <v>0</v>
      </c>
      <c r="DN456" t="inlineStr"/>
      <c r="DO456" t="n">
        <v>0</v>
      </c>
    </row>
    <row r="457">
      <c r="A457">
        <f>ROW(Source!A839)</f>
        <v/>
      </c>
      <c r="B457" t="n">
        <v>78869116</v>
      </c>
      <c r="C457" t="n">
        <v>78871575</v>
      </c>
      <c r="D457" t="n">
        <v>18409850</v>
      </c>
      <c r="E457" t="n">
        <v>1</v>
      </c>
      <c r="F457" t="n">
        <v>1</v>
      </c>
      <c r="G457" t="n">
        <v>1</v>
      </c>
      <c r="H457" t="n">
        <v>1</v>
      </c>
      <c r="I457" t="inlineStr">
        <is>
          <t>1-1035-90</t>
        </is>
      </c>
      <c r="J457" t="inlineStr"/>
      <c r="K457" t="inlineStr">
        <is>
          <t>Рабочий строитель среднего разряда 3,5</t>
        </is>
      </c>
      <c r="L457" t="n">
        <v>1369</v>
      </c>
      <c r="N457" t="n">
        <v>1013</v>
      </c>
      <c r="O457" t="inlineStr">
        <is>
          <t>чел.-ч</t>
        </is>
      </c>
      <c r="P457" t="inlineStr">
        <is>
          <t>чел.-ч</t>
        </is>
      </c>
      <c r="Q457" t="n">
        <v>1</v>
      </c>
      <c r="W457" t="n">
        <v>0</v>
      </c>
      <c r="X457" t="n">
        <v>855544366</v>
      </c>
      <c r="Y457">
        <f>AT457</f>
        <v/>
      </c>
      <c r="AA457" t="n">
        <v>0</v>
      </c>
      <c r="AB457" t="n">
        <v>0</v>
      </c>
      <c r="AC457" t="n">
        <v>0</v>
      </c>
      <c r="AD457" t="n">
        <v>9.07</v>
      </c>
      <c r="AE457" t="n">
        <v>0</v>
      </c>
      <c r="AF457" t="n">
        <v>0</v>
      </c>
      <c r="AG457" t="n">
        <v>0</v>
      </c>
      <c r="AH457" t="n">
        <v>9.07</v>
      </c>
      <c r="AI457" t="n">
        <v>1</v>
      </c>
      <c r="AJ457" t="n">
        <v>1</v>
      </c>
      <c r="AK457" t="n">
        <v>1</v>
      </c>
      <c r="AL457" t="n">
        <v>1</v>
      </c>
      <c r="AM457" t="n">
        <v>-2</v>
      </c>
      <c r="AN457" t="n">
        <v>0</v>
      </c>
      <c r="AO457" t="n">
        <v>1</v>
      </c>
      <c r="AP457" t="n">
        <v>1</v>
      </c>
      <c r="AQ457" t="n">
        <v>0</v>
      </c>
      <c r="AR457" t="n">
        <v>0</v>
      </c>
      <c r="AS457" t="inlineStr"/>
      <c r="AT457" t="n">
        <v>81</v>
      </c>
      <c r="AU457" t="inlineStr"/>
      <c r="AV457" t="n">
        <v>1</v>
      </c>
      <c r="AW457" t="n">
        <v>2</v>
      </c>
      <c r="AX457" t="n">
        <v>78871584</v>
      </c>
      <c r="AY457" t="n">
        <v>1</v>
      </c>
      <c r="AZ457" t="n">
        <v>0</v>
      </c>
      <c r="BA457" t="n">
        <v>419</v>
      </c>
      <c r="BB457" t="n">
        <v>0</v>
      </c>
      <c r="BC457" t="n">
        <v>0</v>
      </c>
      <c r="BD457" t="n">
        <v>0</v>
      </c>
      <c r="BE457" t="n">
        <v>0</v>
      </c>
      <c r="BF457" t="n">
        <v>0</v>
      </c>
      <c r="BG457" t="n">
        <v>0</v>
      </c>
      <c r="BH457" t="n">
        <v>0</v>
      </c>
      <c r="BI457" t="n">
        <v>0</v>
      </c>
      <c r="BJ457" t="n">
        <v>0</v>
      </c>
      <c r="BK457" t="n">
        <v>0</v>
      </c>
      <c r="BL457" t="n">
        <v>0</v>
      </c>
      <c r="BM457" t="n">
        <v>0</v>
      </c>
      <c r="BN457" t="n">
        <v>0</v>
      </c>
      <c r="BO457" t="n">
        <v>0</v>
      </c>
      <c r="BP457" t="n">
        <v>0</v>
      </c>
      <c r="BQ457" t="n">
        <v>0</v>
      </c>
      <c r="BR457" t="n">
        <v>0</v>
      </c>
      <c r="BS457" t="n">
        <v>0</v>
      </c>
      <c r="BT457" t="n">
        <v>0</v>
      </c>
      <c r="BU457" t="n">
        <v>0</v>
      </c>
      <c r="BV457" t="n">
        <v>0</v>
      </c>
      <c r="BW457" t="n">
        <v>0</v>
      </c>
      <c r="CU457">
        <f>ROUND(AT457*Source!I839*AH457*AL457,0)</f>
        <v/>
      </c>
      <c r="CV457">
        <f>ROUND(Y457*Source!I839,7)</f>
        <v/>
      </c>
      <c r="CW457" t="n">
        <v>0</v>
      </c>
      <c r="CX457">
        <f>ROUND(Y457*Source!I839,7)</f>
        <v/>
      </c>
      <c r="CY457">
        <f>AD457</f>
        <v/>
      </c>
      <c r="CZ457">
        <f>AH457</f>
        <v/>
      </c>
      <c r="DA457">
        <f>AL457</f>
        <v/>
      </c>
      <c r="DB457">
        <f>ROUND(ROUND(AT457*CZ457,2),2)</f>
        <v/>
      </c>
      <c r="DC457">
        <f>ROUND(ROUND(AT457*AG457,2),2)</f>
        <v/>
      </c>
      <c r="DD457" t="inlineStr"/>
      <c r="DE457" t="inlineStr"/>
      <c r="DF457">
        <f>ROUND(ROUND(AE457,0)*CX457,0)</f>
        <v/>
      </c>
      <c r="DG457">
        <f>ROUND(ROUND(AF457,0)*CX457,0)</f>
        <v/>
      </c>
      <c r="DH457">
        <f>ROUND(ROUND(AG457,0)*CX457,0)</f>
        <v/>
      </c>
      <c r="DI457">
        <f>ROUND(ROUND(AH457,0)*CX457,0)</f>
        <v/>
      </c>
      <c r="DJ457">
        <f>DI457</f>
        <v/>
      </c>
      <c r="DK457" t="n">
        <v>0</v>
      </c>
      <c r="DL457" t="inlineStr"/>
      <c r="DM457" t="n">
        <v>0</v>
      </c>
      <c r="DN457" t="inlineStr"/>
      <c r="DO457" t="n">
        <v>0</v>
      </c>
    </row>
    <row r="458">
      <c r="A458">
        <f>ROW(Source!A839)</f>
        <v/>
      </c>
      <c r="B458" t="n">
        <v>78869116</v>
      </c>
      <c r="C458" t="n">
        <v>78871575</v>
      </c>
      <c r="D458" t="n">
        <v>29174913</v>
      </c>
      <c r="E458" t="n">
        <v>1</v>
      </c>
      <c r="F458" t="n">
        <v>1</v>
      </c>
      <c r="G458" t="n">
        <v>1</v>
      </c>
      <c r="H458" t="n">
        <v>2</v>
      </c>
      <c r="I458" t="inlineStr">
        <is>
          <t>400001</t>
        </is>
      </c>
      <c r="J458" t="inlineStr">
        <is>
          <t>ТСЭМ Московской обл., 400001, приказ Минстроя России №675/пр от 28.02.2017 № 264/пр</t>
        </is>
      </c>
      <c r="K458" t="inlineStr">
        <is>
          <t>Автомобили бортовые, грузоподъемность до 5 т</t>
        </is>
      </c>
      <c r="L458" t="n">
        <v>1368</v>
      </c>
      <c r="N458" t="n">
        <v>1011</v>
      </c>
      <c r="O458" t="inlineStr">
        <is>
          <t>маш.-ч</t>
        </is>
      </c>
      <c r="P458" t="inlineStr">
        <is>
          <t>маш.-ч</t>
        </is>
      </c>
      <c r="Q458" t="n">
        <v>1</v>
      </c>
      <c r="W458" t="n">
        <v>0</v>
      </c>
      <c r="X458" t="n">
        <v>1230759911</v>
      </c>
      <c r="Y458">
        <f>AT458</f>
        <v/>
      </c>
      <c r="AA458" t="n">
        <v>0</v>
      </c>
      <c r="AB458" t="n">
        <v>2177.51</v>
      </c>
      <c r="AC458" t="n">
        <v>606.1</v>
      </c>
      <c r="AD458" t="n">
        <v>0</v>
      </c>
      <c r="AE458" t="n">
        <v>0</v>
      </c>
      <c r="AF458" t="n">
        <v>87.17</v>
      </c>
      <c r="AG458" t="n">
        <v>11.6</v>
      </c>
      <c r="AH458" t="n">
        <v>0</v>
      </c>
      <c r="AI458" t="n">
        <v>1</v>
      </c>
      <c r="AJ458" t="n">
        <v>24.98</v>
      </c>
      <c r="AK458" t="n">
        <v>52.25</v>
      </c>
      <c r="AL458" t="n">
        <v>1</v>
      </c>
      <c r="AM458" t="n">
        <v>2</v>
      </c>
      <c r="AN458" t="n">
        <v>0</v>
      </c>
      <c r="AO458" t="n">
        <v>1</v>
      </c>
      <c r="AP458" t="n">
        <v>1</v>
      </c>
      <c r="AQ458" t="n">
        <v>0</v>
      </c>
      <c r="AR458" t="n">
        <v>0</v>
      </c>
      <c r="AS458" t="inlineStr"/>
      <c r="AT458" t="n">
        <v>0.05</v>
      </c>
      <c r="AU458" t="inlineStr"/>
      <c r="AV458" t="n">
        <v>0</v>
      </c>
      <c r="AW458" t="n">
        <v>2</v>
      </c>
      <c r="AX458" t="n">
        <v>78871585</v>
      </c>
      <c r="AY458" t="n">
        <v>1</v>
      </c>
      <c r="AZ458" t="n">
        <v>0</v>
      </c>
      <c r="BA458" t="n">
        <v>420</v>
      </c>
      <c r="BB458" t="n">
        <v>0</v>
      </c>
      <c r="BC458" t="n">
        <v>0</v>
      </c>
      <c r="BD458" t="n">
        <v>0</v>
      </c>
      <c r="BE458" t="n">
        <v>0</v>
      </c>
      <c r="BF458" t="n">
        <v>0</v>
      </c>
      <c r="BG458" t="n">
        <v>0</v>
      </c>
      <c r="BH458" t="n">
        <v>0</v>
      </c>
      <c r="BI458" t="n">
        <v>0</v>
      </c>
      <c r="BJ458" t="n">
        <v>0</v>
      </c>
      <c r="BK458" t="n">
        <v>0</v>
      </c>
      <c r="BL458" t="n">
        <v>0</v>
      </c>
      <c r="BM458" t="n">
        <v>0</v>
      </c>
      <c r="BN458" t="n">
        <v>0</v>
      </c>
      <c r="BO458" t="n">
        <v>0</v>
      </c>
      <c r="BP458" t="n">
        <v>0</v>
      </c>
      <c r="BQ458" t="n">
        <v>0</v>
      </c>
      <c r="BR458" t="n">
        <v>0</v>
      </c>
      <c r="BS458" t="n">
        <v>0</v>
      </c>
      <c r="BT458" t="n">
        <v>0</v>
      </c>
      <c r="BU458" t="n">
        <v>0</v>
      </c>
      <c r="BV458" t="n">
        <v>0</v>
      </c>
      <c r="BW458" t="n">
        <v>0</v>
      </c>
      <c r="CV458" t="n">
        <v>0</v>
      </c>
      <c r="CW458">
        <f>ROUND(Y458*Source!I839*DO458,7)</f>
        <v/>
      </c>
      <c r="CX458">
        <f>ROUND(Y458*Source!I839,7)</f>
        <v/>
      </c>
      <c r="CY458">
        <f>AB458</f>
        <v/>
      </c>
      <c r="CZ458">
        <f>AF458</f>
        <v/>
      </c>
      <c r="DA458">
        <f>AJ458</f>
        <v/>
      </c>
      <c r="DB458">
        <f>ROUND(ROUND(AT458*CZ458,2),2)</f>
        <v/>
      </c>
      <c r="DC458">
        <f>ROUND(ROUND(AT458*AG458,2),2)</f>
        <v/>
      </c>
      <c r="DD458" t="inlineStr"/>
      <c r="DE458" t="inlineStr"/>
      <c r="DF458">
        <f>ROUND(ROUND(AE458,0)*CX458,0)</f>
        <v/>
      </c>
      <c r="DG458">
        <f>ROUND(ROUND(AF458*AJ458,0)*CX458,0)</f>
        <v/>
      </c>
      <c r="DH458">
        <f>ROUND(ROUND(AG458*AK458,0)*CX458,0)</f>
        <v/>
      </c>
      <c r="DI458">
        <f>ROUND(ROUND(AH458,0)*CX458,0)</f>
        <v/>
      </c>
      <c r="DJ458">
        <f>DG458</f>
        <v/>
      </c>
      <c r="DK458" t="n">
        <v>0</v>
      </c>
      <c r="DL458" t="inlineStr"/>
      <c r="DM458" t="n">
        <v>0</v>
      </c>
      <c r="DN458" t="inlineStr"/>
      <c r="DO458" t="n">
        <v>0</v>
      </c>
    </row>
    <row r="459">
      <c r="A459">
        <f>ROW(Source!A839)</f>
        <v/>
      </c>
      <c r="B459" t="n">
        <v>78869116</v>
      </c>
      <c r="C459" t="n">
        <v>78871575</v>
      </c>
      <c r="D459" t="n">
        <v>29110398</v>
      </c>
      <c r="E459" t="n">
        <v>1</v>
      </c>
      <c r="F459" t="n">
        <v>1</v>
      </c>
      <c r="G459" t="n">
        <v>1</v>
      </c>
      <c r="H459" t="n">
        <v>3</v>
      </c>
      <c r="I459" t="inlineStr">
        <is>
          <t>101-0388</t>
        </is>
      </c>
      <c r="J459" t="inlineStr">
        <is>
          <t>ТССЦ Московской обл., 101-0388, приказ Минстроя России №675/пр от 28.02.2017 № 254/пр</t>
        </is>
      </c>
      <c r="K459" t="inlineStr">
        <is>
          <t>Краски масляные земляные марки МА-0115 мумия, сурик железный</t>
        </is>
      </c>
      <c r="L459" t="n">
        <v>1348</v>
      </c>
      <c r="N459" t="n">
        <v>1009</v>
      </c>
      <c r="O459" t="inlineStr">
        <is>
          <t>т</t>
        </is>
      </c>
      <c r="P459" t="inlineStr">
        <is>
          <t>т</t>
        </is>
      </c>
      <c r="Q459" t="n">
        <v>1000</v>
      </c>
      <c r="W459" t="n">
        <v>0</v>
      </c>
      <c r="X459" t="n">
        <v>1625292450</v>
      </c>
      <c r="Y459">
        <f>AT459</f>
        <v/>
      </c>
      <c r="AA459" t="n">
        <v>76804.47</v>
      </c>
      <c r="AB459" t="n">
        <v>0</v>
      </c>
      <c r="AC459" t="n">
        <v>0</v>
      </c>
      <c r="AD459" t="n">
        <v>0</v>
      </c>
      <c r="AE459" t="n">
        <v>15118.99</v>
      </c>
      <c r="AF459" t="n">
        <v>0</v>
      </c>
      <c r="AG459" t="n">
        <v>0</v>
      </c>
      <c r="AH459" t="n">
        <v>0</v>
      </c>
      <c r="AI459" t="n">
        <v>5.08</v>
      </c>
      <c r="AJ459" t="n">
        <v>1</v>
      </c>
      <c r="AK459" t="n">
        <v>1</v>
      </c>
      <c r="AL459" t="n">
        <v>1</v>
      </c>
      <c r="AM459" t="n">
        <v>2</v>
      </c>
      <c r="AN459" t="n">
        <v>0</v>
      </c>
      <c r="AO459" t="n">
        <v>1</v>
      </c>
      <c r="AP459" t="n">
        <v>1</v>
      </c>
      <c r="AQ459" t="n">
        <v>0</v>
      </c>
      <c r="AR459" t="n">
        <v>0</v>
      </c>
      <c r="AS459" t="inlineStr"/>
      <c r="AT459" t="n">
        <v>0.0014</v>
      </c>
      <c r="AU459" t="inlineStr"/>
      <c r="AV459" t="n">
        <v>0</v>
      </c>
      <c r="AW459" t="n">
        <v>2</v>
      </c>
      <c r="AX459" t="n">
        <v>78871586</v>
      </c>
      <c r="AY459" t="n">
        <v>1</v>
      </c>
      <c r="AZ459" t="n">
        <v>0</v>
      </c>
      <c r="BA459" t="n">
        <v>421</v>
      </c>
      <c r="BB459" t="n">
        <v>0</v>
      </c>
      <c r="BC459" t="n">
        <v>0</v>
      </c>
      <c r="BD459" t="n">
        <v>0</v>
      </c>
      <c r="BE459" t="n">
        <v>0</v>
      </c>
      <c r="BF459" t="n">
        <v>0</v>
      </c>
      <c r="BG459" t="n">
        <v>0</v>
      </c>
      <c r="BH459" t="n">
        <v>0</v>
      </c>
      <c r="BI459" t="n">
        <v>0</v>
      </c>
      <c r="BJ459" t="n">
        <v>0</v>
      </c>
      <c r="BK459" t="n">
        <v>0</v>
      </c>
      <c r="BL459" t="n">
        <v>0</v>
      </c>
      <c r="BM459" t="n">
        <v>0</v>
      </c>
      <c r="BN459" t="n">
        <v>0</v>
      </c>
      <c r="BO459" t="n">
        <v>0</v>
      </c>
      <c r="BP459" t="n">
        <v>0</v>
      </c>
      <c r="BQ459" t="n">
        <v>0</v>
      </c>
      <c r="BR459" t="n">
        <v>0</v>
      </c>
      <c r="BS459" t="n">
        <v>0</v>
      </c>
      <c r="BT459" t="n">
        <v>0</v>
      </c>
      <c r="BU459" t="n">
        <v>0</v>
      </c>
      <c r="BV459" t="n">
        <v>0</v>
      </c>
      <c r="BW459" t="n">
        <v>0</v>
      </c>
      <c r="CV459" t="n">
        <v>0</v>
      </c>
      <c r="CW459" t="n">
        <v>0</v>
      </c>
      <c r="CX459">
        <f>ROUND(Y459*Source!I839,7)</f>
        <v/>
      </c>
      <c r="CY459">
        <f>AA459</f>
        <v/>
      </c>
      <c r="CZ459">
        <f>AE459</f>
        <v/>
      </c>
      <c r="DA459">
        <f>AI459</f>
        <v/>
      </c>
      <c r="DB459">
        <f>ROUND(ROUND(AT459*CZ459,2),2)</f>
        <v/>
      </c>
      <c r="DC459">
        <f>ROUND(ROUND(AT459*AG459,2),2)</f>
        <v/>
      </c>
      <c r="DD459" t="inlineStr"/>
      <c r="DE459" t="inlineStr"/>
      <c r="DF459">
        <f>ROUND(ROUND(AE459*AI459,0)*CX459,0)</f>
        <v/>
      </c>
      <c r="DG459">
        <f>ROUND(ROUND(AF459,0)*CX459,0)</f>
        <v/>
      </c>
      <c r="DH459">
        <f>ROUND(ROUND(AG459,0)*CX459,0)</f>
        <v/>
      </c>
      <c r="DI459">
        <f>ROUND(ROUND(AH459,0)*CX459,0)</f>
        <v/>
      </c>
      <c r="DJ459">
        <f>DF459</f>
        <v/>
      </c>
      <c r="DK459" t="n">
        <v>0</v>
      </c>
      <c r="DL459" t="inlineStr"/>
      <c r="DM459" t="n">
        <v>0</v>
      </c>
      <c r="DN459" t="inlineStr"/>
      <c r="DO459" t="n">
        <v>0</v>
      </c>
    </row>
    <row r="460">
      <c r="A460">
        <f>ROW(Source!A839)</f>
        <v/>
      </c>
      <c r="B460" t="n">
        <v>78869116</v>
      </c>
      <c r="C460" t="n">
        <v>78871575</v>
      </c>
      <c r="D460" t="n">
        <v>29110573</v>
      </c>
      <c r="E460" t="n">
        <v>1</v>
      </c>
      <c r="F460" t="n">
        <v>1</v>
      </c>
      <c r="G460" t="n">
        <v>1</v>
      </c>
      <c r="H460" t="n">
        <v>3</v>
      </c>
      <c r="I460" t="inlineStr">
        <is>
          <t>101-0628</t>
        </is>
      </c>
      <c r="J460" t="inlineStr">
        <is>
          <t>ТССЦ Московской обл., 101-0628, приказ Минстроя России №675/пр от 28.02.2017 № 254/пр</t>
        </is>
      </c>
      <c r="K460" t="inlineStr">
        <is>
          <t>Олифа комбинированная, марки К-3</t>
        </is>
      </c>
      <c r="L460" t="n">
        <v>1348</v>
      </c>
      <c r="N460" t="n">
        <v>1009</v>
      </c>
      <c r="O460" t="inlineStr">
        <is>
          <t>т</t>
        </is>
      </c>
      <c r="P460" t="inlineStr">
        <is>
          <t>т</t>
        </is>
      </c>
      <c r="Q460" t="n">
        <v>1000</v>
      </c>
      <c r="W460" t="n">
        <v>0</v>
      </c>
      <c r="X460" t="n">
        <v>24062879</v>
      </c>
      <c r="Y460">
        <f>AT460</f>
        <v/>
      </c>
      <c r="AA460" t="n">
        <v>87631.5</v>
      </c>
      <c r="AB460" t="n">
        <v>0</v>
      </c>
      <c r="AC460" t="n">
        <v>0</v>
      </c>
      <c r="AD460" t="n">
        <v>0</v>
      </c>
      <c r="AE460" t="n">
        <v>16950</v>
      </c>
      <c r="AF460" t="n">
        <v>0</v>
      </c>
      <c r="AG460" t="n">
        <v>0</v>
      </c>
      <c r="AH460" t="n">
        <v>0</v>
      </c>
      <c r="AI460" t="n">
        <v>5.17</v>
      </c>
      <c r="AJ460" t="n">
        <v>1</v>
      </c>
      <c r="AK460" t="n">
        <v>1</v>
      </c>
      <c r="AL460" t="n">
        <v>1</v>
      </c>
      <c r="AM460" t="n">
        <v>2</v>
      </c>
      <c r="AN460" t="n">
        <v>0</v>
      </c>
      <c r="AO460" t="n">
        <v>1</v>
      </c>
      <c r="AP460" t="n">
        <v>1</v>
      </c>
      <c r="AQ460" t="n">
        <v>0</v>
      </c>
      <c r="AR460" t="n">
        <v>0</v>
      </c>
      <c r="AS460" t="inlineStr"/>
      <c r="AT460" t="n">
        <v>0.0007</v>
      </c>
      <c r="AU460" t="inlineStr"/>
      <c r="AV460" t="n">
        <v>0</v>
      </c>
      <c r="AW460" t="n">
        <v>2</v>
      </c>
      <c r="AX460" t="n">
        <v>78871587</v>
      </c>
      <c r="AY460" t="n">
        <v>1</v>
      </c>
      <c r="AZ460" t="n">
        <v>0</v>
      </c>
      <c r="BA460" t="n">
        <v>422</v>
      </c>
      <c r="BB460" t="n">
        <v>0</v>
      </c>
      <c r="BC460" t="n">
        <v>0</v>
      </c>
      <c r="BD460" t="n">
        <v>0</v>
      </c>
      <c r="BE460" t="n">
        <v>0</v>
      </c>
      <c r="BF460" t="n">
        <v>0</v>
      </c>
      <c r="BG460" t="n">
        <v>0</v>
      </c>
      <c r="BH460" t="n">
        <v>0</v>
      </c>
      <c r="BI460" t="n">
        <v>0</v>
      </c>
      <c r="BJ460" t="n">
        <v>0</v>
      </c>
      <c r="BK460" t="n">
        <v>0</v>
      </c>
      <c r="BL460" t="n">
        <v>0</v>
      </c>
      <c r="BM460" t="n">
        <v>0</v>
      </c>
      <c r="BN460" t="n">
        <v>0</v>
      </c>
      <c r="BO460" t="n">
        <v>0</v>
      </c>
      <c r="BP460" t="n">
        <v>0</v>
      </c>
      <c r="BQ460" t="n">
        <v>0</v>
      </c>
      <c r="BR460" t="n">
        <v>0</v>
      </c>
      <c r="BS460" t="n">
        <v>0</v>
      </c>
      <c r="BT460" t="n">
        <v>0</v>
      </c>
      <c r="BU460" t="n">
        <v>0</v>
      </c>
      <c r="BV460" t="n">
        <v>0</v>
      </c>
      <c r="BW460" t="n">
        <v>0</v>
      </c>
      <c r="CV460" t="n">
        <v>0</v>
      </c>
      <c r="CW460" t="n">
        <v>0</v>
      </c>
      <c r="CX460">
        <f>ROUND(Y460*Source!I839,7)</f>
        <v/>
      </c>
      <c r="CY460">
        <f>AA460</f>
        <v/>
      </c>
      <c r="CZ460">
        <f>AE460</f>
        <v/>
      </c>
      <c r="DA460">
        <f>AI460</f>
        <v/>
      </c>
      <c r="DB460">
        <f>ROUND(ROUND(AT460*CZ460,2),2)</f>
        <v/>
      </c>
      <c r="DC460">
        <f>ROUND(ROUND(AT460*AG460,2),2)</f>
        <v/>
      </c>
      <c r="DD460" t="inlineStr"/>
      <c r="DE460" t="inlineStr"/>
      <c r="DF460">
        <f>ROUND(ROUND(AE460*AI460,0)*CX460,0)</f>
        <v/>
      </c>
      <c r="DG460">
        <f>ROUND(ROUND(AF460,0)*CX460,0)</f>
        <v/>
      </c>
      <c r="DH460">
        <f>ROUND(ROUND(AG460,0)*CX460,0)</f>
        <v/>
      </c>
      <c r="DI460">
        <f>ROUND(ROUND(AH460,0)*CX460,0)</f>
        <v/>
      </c>
      <c r="DJ460">
        <f>DF460</f>
        <v/>
      </c>
      <c r="DK460" t="n">
        <v>0</v>
      </c>
      <c r="DL460" t="inlineStr"/>
      <c r="DM460" t="n">
        <v>0</v>
      </c>
      <c r="DN460" t="inlineStr"/>
      <c r="DO460" t="n">
        <v>0</v>
      </c>
    </row>
    <row r="461">
      <c r="A461">
        <f>ROW(Source!A839)</f>
        <v/>
      </c>
      <c r="B461" t="n">
        <v>78869116</v>
      </c>
      <c r="C461" t="n">
        <v>78871575</v>
      </c>
      <c r="D461" t="n">
        <v>29107963</v>
      </c>
      <c r="E461" t="n">
        <v>1</v>
      </c>
      <c r="F461" t="n">
        <v>1</v>
      </c>
      <c r="G461" t="n">
        <v>1</v>
      </c>
      <c r="H461" t="n">
        <v>3</v>
      </c>
      <c r="I461" t="inlineStr">
        <is>
          <t>101-1669</t>
        </is>
      </c>
      <c r="J461" t="inlineStr">
        <is>
          <t>ТССЦ Московской обл., 101-1669, приказ Минстроя России №675/пр от 28.02.2017 № 254/пр</t>
        </is>
      </c>
      <c r="K461" t="inlineStr">
        <is>
          <t>Очес льняной</t>
        </is>
      </c>
      <c r="L461" t="n">
        <v>1346</v>
      </c>
      <c r="N461" t="n">
        <v>1009</v>
      </c>
      <c r="O461" t="inlineStr">
        <is>
          <t>кг</t>
        </is>
      </c>
      <c r="P461" t="inlineStr">
        <is>
          <t>кг</t>
        </is>
      </c>
      <c r="Q461" t="n">
        <v>1</v>
      </c>
      <c r="W461" t="n">
        <v>0</v>
      </c>
      <c r="X461" t="n">
        <v>-2113933962</v>
      </c>
      <c r="Y461">
        <f>AT461</f>
        <v/>
      </c>
      <c r="AA461" t="n">
        <v>590.67</v>
      </c>
      <c r="AB461" t="n">
        <v>0</v>
      </c>
      <c r="AC461" t="n">
        <v>0</v>
      </c>
      <c r="AD461" t="n">
        <v>0</v>
      </c>
      <c r="AE461" t="n">
        <v>37.29</v>
      </c>
      <c r="AF461" t="n">
        <v>0</v>
      </c>
      <c r="AG461" t="n">
        <v>0</v>
      </c>
      <c r="AH461" t="n">
        <v>0</v>
      </c>
      <c r="AI461" t="n">
        <v>15.84</v>
      </c>
      <c r="AJ461" t="n">
        <v>1</v>
      </c>
      <c r="AK461" t="n">
        <v>1</v>
      </c>
      <c r="AL461" t="n">
        <v>1</v>
      </c>
      <c r="AM461" t="n">
        <v>2</v>
      </c>
      <c r="AN461" t="n">
        <v>0</v>
      </c>
      <c r="AO461" t="n">
        <v>1</v>
      </c>
      <c r="AP461" t="n">
        <v>1</v>
      </c>
      <c r="AQ461" t="n">
        <v>0</v>
      </c>
      <c r="AR461" t="n">
        <v>0</v>
      </c>
      <c r="AS461" t="inlineStr"/>
      <c r="AT461" t="n">
        <v>0.7</v>
      </c>
      <c r="AU461" t="inlineStr"/>
      <c r="AV461" t="n">
        <v>0</v>
      </c>
      <c r="AW461" t="n">
        <v>2</v>
      </c>
      <c r="AX461" t="n">
        <v>78871588</v>
      </c>
      <c r="AY461" t="n">
        <v>1</v>
      </c>
      <c r="AZ461" t="n">
        <v>0</v>
      </c>
      <c r="BA461" t="n">
        <v>423</v>
      </c>
      <c r="BB461" t="n">
        <v>0</v>
      </c>
      <c r="BC461" t="n">
        <v>0</v>
      </c>
      <c r="BD461" t="n">
        <v>0</v>
      </c>
      <c r="BE461" t="n">
        <v>0</v>
      </c>
      <c r="BF461" t="n">
        <v>0</v>
      </c>
      <c r="BG461" t="n">
        <v>0</v>
      </c>
      <c r="BH461" t="n">
        <v>0</v>
      </c>
      <c r="BI461" t="n">
        <v>0</v>
      </c>
      <c r="BJ461" t="n">
        <v>0</v>
      </c>
      <c r="BK461" t="n">
        <v>0</v>
      </c>
      <c r="BL461" t="n">
        <v>0</v>
      </c>
      <c r="BM461" t="n">
        <v>0</v>
      </c>
      <c r="BN461" t="n">
        <v>0</v>
      </c>
      <c r="BO461" t="n">
        <v>0</v>
      </c>
      <c r="BP461" t="n">
        <v>0</v>
      </c>
      <c r="BQ461" t="n">
        <v>0</v>
      </c>
      <c r="BR461" t="n">
        <v>0</v>
      </c>
      <c r="BS461" t="n">
        <v>0</v>
      </c>
      <c r="BT461" t="n">
        <v>0</v>
      </c>
      <c r="BU461" t="n">
        <v>0</v>
      </c>
      <c r="BV461" t="n">
        <v>0</v>
      </c>
      <c r="BW461" t="n">
        <v>0</v>
      </c>
      <c r="CV461" t="n">
        <v>0</v>
      </c>
      <c r="CW461" t="n">
        <v>0</v>
      </c>
      <c r="CX461">
        <f>ROUND(Y461*Source!I839,7)</f>
        <v/>
      </c>
      <c r="CY461">
        <f>AA461</f>
        <v/>
      </c>
      <c r="CZ461">
        <f>AE461</f>
        <v/>
      </c>
      <c r="DA461">
        <f>AI461</f>
        <v/>
      </c>
      <c r="DB461">
        <f>ROUND(ROUND(AT461*CZ461,2),2)</f>
        <v/>
      </c>
      <c r="DC461">
        <f>ROUND(ROUND(AT461*AG461,2),2)</f>
        <v/>
      </c>
      <c r="DD461" t="inlineStr"/>
      <c r="DE461" t="inlineStr"/>
      <c r="DF461">
        <f>ROUND(ROUND(AE461*AI461,0)*CX461,0)</f>
        <v/>
      </c>
      <c r="DG461">
        <f>ROUND(ROUND(AF461,0)*CX461,0)</f>
        <v/>
      </c>
      <c r="DH461">
        <f>ROUND(ROUND(AG461,0)*CX461,0)</f>
        <v/>
      </c>
      <c r="DI461">
        <f>ROUND(ROUND(AH461,0)*CX461,0)</f>
        <v/>
      </c>
      <c r="DJ461">
        <f>DF461</f>
        <v/>
      </c>
      <c r="DK461" t="n">
        <v>0</v>
      </c>
      <c r="DL461" t="inlineStr"/>
      <c r="DM461" t="n">
        <v>0</v>
      </c>
      <c r="DN461" t="inlineStr"/>
      <c r="DO461" t="n">
        <v>0</v>
      </c>
    </row>
    <row r="462">
      <c r="A462">
        <f>ROW(Source!A839)</f>
        <v/>
      </c>
      <c r="B462" t="n">
        <v>78869116</v>
      </c>
      <c r="C462" t="n">
        <v>78871575</v>
      </c>
      <c r="D462" t="n">
        <v>29143378</v>
      </c>
      <c r="E462" t="n">
        <v>1</v>
      </c>
      <c r="F462" t="n">
        <v>1</v>
      </c>
      <c r="G462" t="n">
        <v>1</v>
      </c>
      <c r="H462" t="n">
        <v>3</v>
      </c>
      <c r="I462" t="inlineStr">
        <is>
          <t>302-0062</t>
        </is>
      </c>
      <c r="J462" t="inlineStr">
        <is>
          <t>ТССЦ Московской обл., 302-0062, приказ Минстроя России №675/пр от 28.02.2017 № 256/пр</t>
        </is>
      </c>
      <c r="K462" t="inlineStr">
        <is>
          <t>Кран шаровый муфтовый Valtec для воды диаметром 15 мм, тип в/в</t>
        </is>
      </c>
      <c r="L462" t="n">
        <v>1354</v>
      </c>
      <c r="N462" t="n">
        <v>1010</v>
      </c>
      <c r="O462" t="inlineStr">
        <is>
          <t>шт.</t>
        </is>
      </c>
      <c r="P462" t="inlineStr">
        <is>
          <t>шт.</t>
        </is>
      </c>
      <c r="Q462" t="n">
        <v>1</v>
      </c>
      <c r="W462" t="n">
        <v>0</v>
      </c>
      <c r="X462" t="n">
        <v>-1687406522</v>
      </c>
      <c r="Y462">
        <f>AT462</f>
        <v/>
      </c>
      <c r="AA462" t="n">
        <v>384.3</v>
      </c>
      <c r="AB462" t="n">
        <v>0</v>
      </c>
      <c r="AC462" t="n">
        <v>0</v>
      </c>
      <c r="AD462" t="n">
        <v>0</v>
      </c>
      <c r="AE462" t="n">
        <v>28.53</v>
      </c>
      <c r="AF462" t="n">
        <v>0</v>
      </c>
      <c r="AG462" t="n">
        <v>0</v>
      </c>
      <c r="AH462" t="n">
        <v>0</v>
      </c>
      <c r="AI462" t="n">
        <v>13.47</v>
      </c>
      <c r="AJ462" t="n">
        <v>1</v>
      </c>
      <c r="AK462" t="n">
        <v>1</v>
      </c>
      <c r="AL462" t="n">
        <v>1</v>
      </c>
      <c r="AM462" t="n">
        <v>0</v>
      </c>
      <c r="AN462" t="n">
        <v>0</v>
      </c>
      <c r="AO462" t="n">
        <v>0</v>
      </c>
      <c r="AP462" t="n">
        <v>1</v>
      </c>
      <c r="AQ462" t="n">
        <v>0</v>
      </c>
      <c r="AR462" t="n">
        <v>0</v>
      </c>
      <c r="AS462" t="inlineStr"/>
      <c r="AT462" t="n">
        <v>50</v>
      </c>
      <c r="AU462" t="inlineStr"/>
      <c r="AV462" t="n">
        <v>0</v>
      </c>
      <c r="AW462" t="n">
        <v>1</v>
      </c>
      <c r="AX462" t="n">
        <v>-1</v>
      </c>
      <c r="AY462" t="n">
        <v>0</v>
      </c>
      <c r="AZ462" t="n">
        <v>0</v>
      </c>
      <c r="BA462" t="inlineStr"/>
      <c r="BB462" t="n">
        <v>0</v>
      </c>
      <c r="BC462" t="n">
        <v>0</v>
      </c>
      <c r="BD462" t="n">
        <v>0</v>
      </c>
      <c r="BE462" t="n">
        <v>0</v>
      </c>
      <c r="BF462" t="n">
        <v>0</v>
      </c>
      <c r="BG462" t="n">
        <v>0</v>
      </c>
      <c r="BH462" t="n">
        <v>0</v>
      </c>
      <c r="BI462" t="n">
        <v>0</v>
      </c>
      <c r="BJ462" t="n">
        <v>0</v>
      </c>
      <c r="BK462" t="n">
        <v>0</v>
      </c>
      <c r="BL462" t="n">
        <v>0</v>
      </c>
      <c r="BM462" t="n">
        <v>0</v>
      </c>
      <c r="BN462" t="n">
        <v>0</v>
      </c>
      <c r="BO462" t="n">
        <v>0</v>
      </c>
      <c r="BP462" t="n">
        <v>0</v>
      </c>
      <c r="BQ462" t="n">
        <v>0</v>
      </c>
      <c r="BR462" t="n">
        <v>0</v>
      </c>
      <c r="BS462" t="n">
        <v>0</v>
      </c>
      <c r="BT462" t="n">
        <v>0</v>
      </c>
      <c r="BU462" t="n">
        <v>0</v>
      </c>
      <c r="BV462" t="n">
        <v>0</v>
      </c>
      <c r="BW462" t="n">
        <v>0</v>
      </c>
      <c r="CV462" t="n">
        <v>0</v>
      </c>
      <c r="CW462" t="n">
        <v>0</v>
      </c>
      <c r="CX462">
        <f>ROUND(Y462*Source!I839,7)</f>
        <v/>
      </c>
      <c r="CY462">
        <f>AA462</f>
        <v/>
      </c>
      <c r="CZ462">
        <f>AE462</f>
        <v/>
      </c>
      <c r="DA462">
        <f>AI462</f>
        <v/>
      </c>
      <c r="DB462">
        <f>ROUND(ROUND(AT462*CZ462,2),2)</f>
        <v/>
      </c>
      <c r="DC462">
        <f>ROUND(ROUND(AT462*AG462,2),2)</f>
        <v/>
      </c>
      <c r="DD462" t="inlineStr"/>
      <c r="DE462" t="inlineStr"/>
      <c r="DF462">
        <f>ROUND(ROUND(AE462*AI462,0)*CX462,0)</f>
        <v/>
      </c>
      <c r="DG462">
        <f>ROUND(ROUND(AF462,0)*CX462,0)</f>
        <v/>
      </c>
      <c r="DH462">
        <f>ROUND(ROUND(AG462,0)*CX462,0)</f>
        <v/>
      </c>
      <c r="DI462">
        <f>ROUND(ROUND(AH462,0)*CX462,0)</f>
        <v/>
      </c>
      <c r="DJ462">
        <f>DF462</f>
        <v/>
      </c>
      <c r="DK462" t="n">
        <v>0</v>
      </c>
      <c r="DL462" t="inlineStr"/>
      <c r="DM462" t="n">
        <v>0</v>
      </c>
      <c r="DN462" t="inlineStr"/>
      <c r="DO462" t="n">
        <v>0</v>
      </c>
    </row>
    <row r="463">
      <c r="A463">
        <f>ROW(Source!A839)</f>
        <v/>
      </c>
      <c r="B463" t="n">
        <v>78869116</v>
      </c>
      <c r="C463" t="n">
        <v>78871575</v>
      </c>
      <c r="D463" t="n">
        <v>29143379</v>
      </c>
      <c r="E463" t="n">
        <v>1</v>
      </c>
      <c r="F463" t="n">
        <v>1</v>
      </c>
      <c r="G463" t="n">
        <v>1</v>
      </c>
      <c r="H463" t="n">
        <v>3</v>
      </c>
      <c r="I463" t="inlineStr">
        <is>
          <t>302-0063</t>
        </is>
      </c>
      <c r="J463" t="inlineStr">
        <is>
          <t>ТССЦ Московской обл., 302-0063, приказ Минстроя России №675/пр от 28.02.2017 № 256/пр</t>
        </is>
      </c>
      <c r="K463" t="inlineStr">
        <is>
          <t>Кран шаровый муфтовый Valtec для воды диаметром 20 мм, тип в/в</t>
        </is>
      </c>
      <c r="L463" t="n">
        <v>1354</v>
      </c>
      <c r="N463" t="n">
        <v>1010</v>
      </c>
      <c r="O463" t="inlineStr">
        <is>
          <t>шт.</t>
        </is>
      </c>
      <c r="P463" t="inlineStr">
        <is>
          <t>шт.</t>
        </is>
      </c>
      <c r="Q463" t="n">
        <v>1</v>
      </c>
      <c r="W463" t="n">
        <v>0</v>
      </c>
      <c r="X463" t="n">
        <v>1037232740</v>
      </c>
      <c r="Y463">
        <f>AT463</f>
        <v/>
      </c>
      <c r="AA463" t="n">
        <v>585.1</v>
      </c>
      <c r="AB463" t="n">
        <v>0</v>
      </c>
      <c r="AC463" t="n">
        <v>0</v>
      </c>
      <c r="AD463" t="n">
        <v>0</v>
      </c>
      <c r="AE463" t="n">
        <v>42.46</v>
      </c>
      <c r="AF463" t="n">
        <v>0</v>
      </c>
      <c r="AG463" t="n">
        <v>0</v>
      </c>
      <c r="AH463" t="n">
        <v>0</v>
      </c>
      <c r="AI463" t="n">
        <v>13.78</v>
      </c>
      <c r="AJ463" t="n">
        <v>1</v>
      </c>
      <c r="AK463" t="n">
        <v>1</v>
      </c>
      <c r="AL463" t="n">
        <v>1</v>
      </c>
      <c r="AM463" t="n">
        <v>0</v>
      </c>
      <c r="AN463" t="n">
        <v>0</v>
      </c>
      <c r="AO463" t="n">
        <v>0</v>
      </c>
      <c r="AP463" t="n">
        <v>1</v>
      </c>
      <c r="AQ463" t="n">
        <v>0</v>
      </c>
      <c r="AR463" t="n">
        <v>0</v>
      </c>
      <c r="AS463" t="inlineStr"/>
      <c r="AT463" t="n">
        <v>100</v>
      </c>
      <c r="AU463" t="inlineStr"/>
      <c r="AV463" t="n">
        <v>0</v>
      </c>
      <c r="AW463" t="n">
        <v>1</v>
      </c>
      <c r="AX463" t="n">
        <v>-1</v>
      </c>
      <c r="AY463" t="n">
        <v>0</v>
      </c>
      <c r="AZ463" t="n">
        <v>0</v>
      </c>
      <c r="BA463" t="inlineStr"/>
      <c r="BB463" t="n">
        <v>0</v>
      </c>
      <c r="BC463" t="n">
        <v>0</v>
      </c>
      <c r="BD463" t="n">
        <v>0</v>
      </c>
      <c r="BE463" t="n">
        <v>0</v>
      </c>
      <c r="BF463" t="n">
        <v>0</v>
      </c>
      <c r="BG463" t="n">
        <v>0</v>
      </c>
      <c r="BH463" t="n">
        <v>0</v>
      </c>
      <c r="BI463" t="n">
        <v>0</v>
      </c>
      <c r="BJ463" t="n">
        <v>0</v>
      </c>
      <c r="BK463" t="n">
        <v>0</v>
      </c>
      <c r="BL463" t="n">
        <v>0</v>
      </c>
      <c r="BM463" t="n">
        <v>0</v>
      </c>
      <c r="BN463" t="n">
        <v>0</v>
      </c>
      <c r="BO463" t="n">
        <v>0</v>
      </c>
      <c r="BP463" t="n">
        <v>0</v>
      </c>
      <c r="BQ463" t="n">
        <v>0</v>
      </c>
      <c r="BR463" t="n">
        <v>0</v>
      </c>
      <c r="BS463" t="n">
        <v>0</v>
      </c>
      <c r="BT463" t="n">
        <v>0</v>
      </c>
      <c r="BU463" t="n">
        <v>0</v>
      </c>
      <c r="BV463" t="n">
        <v>0</v>
      </c>
      <c r="BW463" t="n">
        <v>0</v>
      </c>
      <c r="CV463" t="n">
        <v>0</v>
      </c>
      <c r="CW463" t="n">
        <v>0</v>
      </c>
      <c r="CX463">
        <f>ROUND(Y463*Source!I839,7)</f>
        <v/>
      </c>
      <c r="CY463">
        <f>AA463</f>
        <v/>
      </c>
      <c r="CZ463">
        <f>AE463</f>
        <v/>
      </c>
      <c r="DA463">
        <f>AI463</f>
        <v/>
      </c>
      <c r="DB463">
        <f>ROUND(ROUND(AT463*CZ463,2),2)</f>
        <v/>
      </c>
      <c r="DC463">
        <f>ROUND(ROUND(AT463*AG463,2),2)</f>
        <v/>
      </c>
      <c r="DD463" t="inlineStr"/>
      <c r="DE463" t="inlineStr"/>
      <c r="DF463">
        <f>ROUND(ROUND(AE463*AI463,0)*CX463,0)</f>
        <v/>
      </c>
      <c r="DG463">
        <f>ROUND(ROUND(AF463,0)*CX463,0)</f>
        <v/>
      </c>
      <c r="DH463">
        <f>ROUND(ROUND(AG463,0)*CX463,0)</f>
        <v/>
      </c>
      <c r="DI463">
        <f>ROUND(ROUND(AH463,0)*CX463,0)</f>
        <v/>
      </c>
      <c r="DJ463">
        <f>DF463</f>
        <v/>
      </c>
      <c r="DK463" t="n">
        <v>0</v>
      </c>
      <c r="DL463" t="inlineStr"/>
      <c r="DM463" t="n">
        <v>0</v>
      </c>
      <c r="DN463" t="inlineStr"/>
      <c r="DO463" t="n">
        <v>0</v>
      </c>
    </row>
    <row r="464">
      <c r="A464">
        <f>ROW(Source!A839)</f>
        <v/>
      </c>
      <c r="B464" t="n">
        <v>78869116</v>
      </c>
      <c r="C464" t="n">
        <v>78871575</v>
      </c>
      <c r="D464" t="n">
        <v>29143380</v>
      </c>
      <c r="E464" t="n">
        <v>1</v>
      </c>
      <c r="F464" t="n">
        <v>1</v>
      </c>
      <c r="G464" t="n">
        <v>1</v>
      </c>
      <c r="H464" t="n">
        <v>3</v>
      </c>
      <c r="I464" t="inlineStr">
        <is>
          <t>302-0064</t>
        </is>
      </c>
      <c r="J464" t="inlineStr">
        <is>
          <t>ТССЦ Московской обл., 302-0064, приказ Минстроя России №675/пр от 28.02.2017 № 256/пр</t>
        </is>
      </c>
      <c r="K464" t="inlineStr">
        <is>
          <t>Кран шаровый муфтовый Valtec для воды диаметром 25 мм, тип в/в</t>
        </is>
      </c>
      <c r="L464" t="n">
        <v>1354</v>
      </c>
      <c r="N464" t="n">
        <v>1010</v>
      </c>
      <c r="O464" t="inlineStr">
        <is>
          <t>шт.</t>
        </is>
      </c>
      <c r="P464" t="inlineStr">
        <is>
          <t>шт.</t>
        </is>
      </c>
      <c r="Q464" t="n">
        <v>1</v>
      </c>
      <c r="W464" t="n">
        <v>0</v>
      </c>
      <c r="X464" t="n">
        <v>1163367142</v>
      </c>
      <c r="Y464">
        <f>AT464</f>
        <v/>
      </c>
      <c r="AA464" t="n">
        <v>949.99</v>
      </c>
      <c r="AB464" t="n">
        <v>0</v>
      </c>
      <c r="AC464" t="n">
        <v>0</v>
      </c>
      <c r="AD464" t="n">
        <v>0</v>
      </c>
      <c r="AE464" t="n">
        <v>67.09</v>
      </c>
      <c r="AF464" t="n">
        <v>0</v>
      </c>
      <c r="AG464" t="n">
        <v>0</v>
      </c>
      <c r="AH464" t="n">
        <v>0</v>
      </c>
      <c r="AI464" t="n">
        <v>14.16</v>
      </c>
      <c r="AJ464" t="n">
        <v>1</v>
      </c>
      <c r="AK464" t="n">
        <v>1</v>
      </c>
      <c r="AL464" t="n">
        <v>1</v>
      </c>
      <c r="AM464" t="n">
        <v>0</v>
      </c>
      <c r="AN464" t="n">
        <v>0</v>
      </c>
      <c r="AO464" t="n">
        <v>0</v>
      </c>
      <c r="AP464" t="n">
        <v>1</v>
      </c>
      <c r="AQ464" t="n">
        <v>0</v>
      </c>
      <c r="AR464" t="n">
        <v>0</v>
      </c>
      <c r="AS464" t="inlineStr"/>
      <c r="AT464" t="n">
        <v>50</v>
      </c>
      <c r="AU464" t="inlineStr"/>
      <c r="AV464" t="n">
        <v>0</v>
      </c>
      <c r="AW464" t="n">
        <v>1</v>
      </c>
      <c r="AX464" t="n">
        <v>-1</v>
      </c>
      <c r="AY464" t="n">
        <v>0</v>
      </c>
      <c r="AZ464" t="n">
        <v>0</v>
      </c>
      <c r="BA464" t="inlineStr"/>
      <c r="BB464" t="n">
        <v>0</v>
      </c>
      <c r="BC464" t="n">
        <v>0</v>
      </c>
      <c r="BD464" t="n">
        <v>0</v>
      </c>
      <c r="BE464" t="n">
        <v>0</v>
      </c>
      <c r="BF464" t="n">
        <v>0</v>
      </c>
      <c r="BG464" t="n">
        <v>0</v>
      </c>
      <c r="BH464" t="n">
        <v>0</v>
      </c>
      <c r="BI464" t="n">
        <v>0</v>
      </c>
      <c r="BJ464" t="n">
        <v>0</v>
      </c>
      <c r="BK464" t="n">
        <v>0</v>
      </c>
      <c r="BL464" t="n">
        <v>0</v>
      </c>
      <c r="BM464" t="n">
        <v>0</v>
      </c>
      <c r="BN464" t="n">
        <v>0</v>
      </c>
      <c r="BO464" t="n">
        <v>0</v>
      </c>
      <c r="BP464" t="n">
        <v>0</v>
      </c>
      <c r="BQ464" t="n">
        <v>0</v>
      </c>
      <c r="BR464" t="n">
        <v>0</v>
      </c>
      <c r="BS464" t="n">
        <v>0</v>
      </c>
      <c r="BT464" t="n">
        <v>0</v>
      </c>
      <c r="BU464" t="n">
        <v>0</v>
      </c>
      <c r="BV464" t="n">
        <v>0</v>
      </c>
      <c r="BW464" t="n">
        <v>0</v>
      </c>
      <c r="CV464" t="n">
        <v>0</v>
      </c>
      <c r="CW464" t="n">
        <v>0</v>
      </c>
      <c r="CX464">
        <f>ROUND(Y464*Source!I839,7)</f>
        <v/>
      </c>
      <c r="CY464">
        <f>AA464</f>
        <v/>
      </c>
      <c r="CZ464">
        <f>AE464</f>
        <v/>
      </c>
      <c r="DA464">
        <f>AI464</f>
        <v/>
      </c>
      <c r="DB464">
        <f>ROUND(ROUND(AT464*CZ464,2),2)</f>
        <v/>
      </c>
      <c r="DC464">
        <f>ROUND(ROUND(AT464*AG464,2),2)</f>
        <v/>
      </c>
      <c r="DD464" t="inlineStr"/>
      <c r="DE464" t="inlineStr"/>
      <c r="DF464">
        <f>ROUND(ROUND(AE464*AI464,0)*CX464,0)</f>
        <v/>
      </c>
      <c r="DG464">
        <f>ROUND(ROUND(AF464,0)*CX464,0)</f>
        <v/>
      </c>
      <c r="DH464">
        <f>ROUND(ROUND(AG464,0)*CX464,0)</f>
        <v/>
      </c>
      <c r="DI464">
        <f>ROUND(ROUND(AH464,0)*CX464,0)</f>
        <v/>
      </c>
      <c r="DJ464">
        <f>DF464</f>
        <v/>
      </c>
      <c r="DK464" t="n">
        <v>0</v>
      </c>
      <c r="DL464" t="inlineStr"/>
      <c r="DM464" t="n">
        <v>0</v>
      </c>
      <c r="DN464" t="inlineStr"/>
      <c r="DO464" t="n">
        <v>0</v>
      </c>
    </row>
    <row r="465">
      <c r="A465">
        <f>ROW(Source!A839)</f>
        <v/>
      </c>
      <c r="B465" t="n">
        <v>78869116</v>
      </c>
      <c r="C465" t="n">
        <v>78871575</v>
      </c>
      <c r="D465" t="n">
        <v>29142465</v>
      </c>
      <c r="E465" t="n">
        <v>1</v>
      </c>
      <c r="F465" t="n">
        <v>1</v>
      </c>
      <c r="G465" t="n">
        <v>1</v>
      </c>
      <c r="H465" t="n">
        <v>3</v>
      </c>
      <c r="I465" t="inlineStr">
        <is>
          <t>302-1342</t>
        </is>
      </c>
      <c r="J465" t="inlineStr">
        <is>
          <t>ТССЦ Московской обл., 302-1342, приказ Минстроя России №675/пр от 28.02.2017 № 256/пр</t>
        </is>
      </c>
      <c r="K465" t="inlineStr">
        <is>
          <t>Вентили проходные муфтовые 15кч18п для воды давлением 1,6 МПа (16 кгс/см2), диаметром 20 мм</t>
        </is>
      </c>
      <c r="L465" t="n">
        <v>1354</v>
      </c>
      <c r="N465" t="n">
        <v>1010</v>
      </c>
      <c r="O465" t="inlineStr">
        <is>
          <t>шт.</t>
        </is>
      </c>
      <c r="P465" t="inlineStr">
        <is>
          <t>шт.</t>
        </is>
      </c>
      <c r="Q465" t="n">
        <v>1</v>
      </c>
      <c r="W465" t="n">
        <v>0</v>
      </c>
      <c r="X465" t="n">
        <v>-852705161</v>
      </c>
      <c r="Y465">
        <f>AT465</f>
        <v/>
      </c>
      <c r="AA465" t="n">
        <v>221.81</v>
      </c>
      <c r="AB465" t="n">
        <v>0</v>
      </c>
      <c r="AC465" t="n">
        <v>0</v>
      </c>
      <c r="AD465" t="n">
        <v>0</v>
      </c>
      <c r="AE465" t="n">
        <v>21.81</v>
      </c>
      <c r="AF465" t="n">
        <v>0</v>
      </c>
      <c r="AG465" t="n">
        <v>0</v>
      </c>
      <c r="AH465" t="n">
        <v>0</v>
      </c>
      <c r="AI465" t="n">
        <v>10.17</v>
      </c>
      <c r="AJ465" t="n">
        <v>1</v>
      </c>
      <c r="AK465" t="n">
        <v>1</v>
      </c>
      <c r="AL465" t="n">
        <v>1</v>
      </c>
      <c r="AM465" t="n">
        <v>2</v>
      </c>
      <c r="AN465" t="n">
        <v>0</v>
      </c>
      <c r="AO465" t="n">
        <v>1</v>
      </c>
      <c r="AP465" t="n">
        <v>1</v>
      </c>
      <c r="AQ465" t="n">
        <v>0</v>
      </c>
      <c r="AR465" t="n">
        <v>0</v>
      </c>
      <c r="AS465" t="inlineStr"/>
      <c r="AT465" t="n">
        <v>100</v>
      </c>
      <c r="AU465" t="inlineStr"/>
      <c r="AV465" t="n">
        <v>0</v>
      </c>
      <c r="AW465" t="n">
        <v>2</v>
      </c>
      <c r="AX465" t="n">
        <v>78871589</v>
      </c>
      <c r="AY465" t="n">
        <v>1</v>
      </c>
      <c r="AZ465" t="n">
        <v>0</v>
      </c>
      <c r="BA465" t="n">
        <v>424</v>
      </c>
      <c r="BB465" t="n">
        <v>0</v>
      </c>
      <c r="BC465" t="n">
        <v>0</v>
      </c>
      <c r="BD465" t="n">
        <v>0</v>
      </c>
      <c r="BE465" t="n">
        <v>0</v>
      </c>
      <c r="BF465" t="n">
        <v>0</v>
      </c>
      <c r="BG465" t="n">
        <v>0</v>
      </c>
      <c r="BH465" t="n">
        <v>0</v>
      </c>
      <c r="BI465" t="n">
        <v>0</v>
      </c>
      <c r="BJ465" t="n">
        <v>0</v>
      </c>
      <c r="BK465" t="n">
        <v>0</v>
      </c>
      <c r="BL465" t="n">
        <v>0</v>
      </c>
      <c r="BM465" t="n">
        <v>0</v>
      </c>
      <c r="BN465" t="n">
        <v>0</v>
      </c>
      <c r="BO465" t="n">
        <v>0</v>
      </c>
      <c r="BP465" t="n">
        <v>0</v>
      </c>
      <c r="BQ465" t="n">
        <v>0</v>
      </c>
      <c r="BR465" t="n">
        <v>0</v>
      </c>
      <c r="BS465" t="n">
        <v>0</v>
      </c>
      <c r="BT465" t="n">
        <v>0</v>
      </c>
      <c r="BU465" t="n">
        <v>0</v>
      </c>
      <c r="BV465" t="n">
        <v>0</v>
      </c>
      <c r="BW465" t="n">
        <v>0</v>
      </c>
      <c r="CV465" t="n">
        <v>0</v>
      </c>
      <c r="CW465" t="n">
        <v>0</v>
      </c>
      <c r="CX465">
        <f>ROUND(Y465*Source!I839,7)</f>
        <v/>
      </c>
      <c r="CY465">
        <f>AA465</f>
        <v/>
      </c>
      <c r="CZ465">
        <f>AE465</f>
        <v/>
      </c>
      <c r="DA465">
        <f>AI465</f>
        <v/>
      </c>
      <c r="DB465">
        <f>ROUND(ROUND(AT465*CZ465,2),2)</f>
        <v/>
      </c>
      <c r="DC465">
        <f>ROUND(ROUND(AT465*AG465,2),2)</f>
        <v/>
      </c>
      <c r="DD465" t="inlineStr"/>
      <c r="DE465" t="inlineStr"/>
      <c r="DF465">
        <f>ROUND(ROUND(AE465*AI465,0)*CX465,0)</f>
        <v/>
      </c>
      <c r="DG465">
        <f>ROUND(ROUND(AF465,0)*CX465,0)</f>
        <v/>
      </c>
      <c r="DH465">
        <f>ROUND(ROUND(AG465,0)*CX465,0)</f>
        <v/>
      </c>
      <c r="DI465">
        <f>ROUND(ROUND(AH465,0)*CX465,0)</f>
        <v/>
      </c>
      <c r="DJ465">
        <f>DF465</f>
        <v/>
      </c>
      <c r="DK465" t="n">
        <v>0</v>
      </c>
      <c r="DL465" t="inlineStr"/>
      <c r="DM465" t="n">
        <v>0</v>
      </c>
      <c r="DN465" t="inlineStr"/>
      <c r="DO465" t="n">
        <v>0</v>
      </c>
    </row>
    <row r="466">
      <c r="A466">
        <f>ROW(Source!A839)</f>
        <v/>
      </c>
      <c r="B466" t="n">
        <v>78869116</v>
      </c>
      <c r="C466" t="n">
        <v>78871575</v>
      </c>
      <c r="D466" t="n">
        <v>29159167</v>
      </c>
      <c r="E466" t="n">
        <v>1</v>
      </c>
      <c r="F466" t="n">
        <v>1</v>
      </c>
      <c r="G466" t="n">
        <v>1</v>
      </c>
      <c r="H466" t="n">
        <v>3</v>
      </c>
      <c r="I466" t="inlineStr">
        <is>
          <t>507-5007</t>
        </is>
      </c>
      <c r="J466" t="inlineStr">
        <is>
          <t>ТССЦ Московской обл., 507-5007, приказ Минстроя России №675/пр от 28.02.2017 № 258/пр</t>
        </is>
      </c>
      <c r="K466" t="inlineStr">
        <is>
          <t>Муфта полипропиленовая соединительная диаметром 20 мм</t>
        </is>
      </c>
      <c r="L466" t="n">
        <v>1358</v>
      </c>
      <c r="N466" t="n">
        <v>1010</v>
      </c>
      <c r="O466" t="inlineStr">
        <is>
          <t>10 шт.</t>
        </is>
      </c>
      <c r="P466" t="inlineStr">
        <is>
          <t>10 шт.</t>
        </is>
      </c>
      <c r="Q466" t="n">
        <v>10</v>
      </c>
      <c r="W466" t="n">
        <v>0</v>
      </c>
      <c r="X466" t="n">
        <v>-793832491</v>
      </c>
      <c r="Y466">
        <f>AT466</f>
        <v/>
      </c>
      <c r="AA466" t="n">
        <v>42.7</v>
      </c>
      <c r="AB466" t="n">
        <v>0</v>
      </c>
      <c r="AC466" t="n">
        <v>0</v>
      </c>
      <c r="AD466" t="n">
        <v>0</v>
      </c>
      <c r="AE466" t="n">
        <v>7</v>
      </c>
      <c r="AF466" t="n">
        <v>0</v>
      </c>
      <c r="AG466" t="n">
        <v>0</v>
      </c>
      <c r="AH466" t="n">
        <v>0</v>
      </c>
      <c r="AI466" t="n">
        <v>6.1</v>
      </c>
      <c r="AJ466" t="n">
        <v>1</v>
      </c>
      <c r="AK466" t="n">
        <v>1</v>
      </c>
      <c r="AL466" t="n">
        <v>1</v>
      </c>
      <c r="AM466" t="n">
        <v>0</v>
      </c>
      <c r="AN466" t="n">
        <v>0</v>
      </c>
      <c r="AO466" t="n">
        <v>0</v>
      </c>
      <c r="AP466" t="n">
        <v>1</v>
      </c>
      <c r="AQ466" t="n">
        <v>0</v>
      </c>
      <c r="AR466" t="n">
        <v>0</v>
      </c>
      <c r="AS466" t="inlineStr"/>
      <c r="AT466" t="n">
        <v>10</v>
      </c>
      <c r="AU466" t="inlineStr"/>
      <c r="AV466" t="n">
        <v>0</v>
      </c>
      <c r="AW466" t="n">
        <v>1</v>
      </c>
      <c r="AX466" t="n">
        <v>-1</v>
      </c>
      <c r="AY466" t="n">
        <v>0</v>
      </c>
      <c r="AZ466" t="n">
        <v>0</v>
      </c>
      <c r="BA466" t="inlineStr"/>
      <c r="BB466" t="n">
        <v>0</v>
      </c>
      <c r="BC466" t="n">
        <v>0</v>
      </c>
      <c r="BD466" t="n">
        <v>0</v>
      </c>
      <c r="BE466" t="n">
        <v>0</v>
      </c>
      <c r="BF466" t="n">
        <v>0</v>
      </c>
      <c r="BG466" t="n">
        <v>0</v>
      </c>
      <c r="BH466" t="n">
        <v>0</v>
      </c>
      <c r="BI466" t="n">
        <v>0</v>
      </c>
      <c r="BJ466" t="n">
        <v>0</v>
      </c>
      <c r="BK466" t="n">
        <v>0</v>
      </c>
      <c r="BL466" t="n">
        <v>0</v>
      </c>
      <c r="BM466" t="n">
        <v>0</v>
      </c>
      <c r="BN466" t="n">
        <v>0</v>
      </c>
      <c r="BO466" t="n">
        <v>0</v>
      </c>
      <c r="BP466" t="n">
        <v>0</v>
      </c>
      <c r="BQ466" t="n">
        <v>0</v>
      </c>
      <c r="BR466" t="n">
        <v>0</v>
      </c>
      <c r="BS466" t="n">
        <v>0</v>
      </c>
      <c r="BT466" t="n">
        <v>0</v>
      </c>
      <c r="BU466" t="n">
        <v>0</v>
      </c>
      <c r="BV466" t="n">
        <v>0</v>
      </c>
      <c r="BW466" t="n">
        <v>0</v>
      </c>
      <c r="CV466" t="n">
        <v>0</v>
      </c>
      <c r="CW466" t="n">
        <v>0</v>
      </c>
      <c r="CX466">
        <f>ROUND(Y466*Source!I839,7)</f>
        <v/>
      </c>
      <c r="CY466">
        <f>AA466</f>
        <v/>
      </c>
      <c r="CZ466">
        <f>AE466</f>
        <v/>
      </c>
      <c r="DA466">
        <f>AI466</f>
        <v/>
      </c>
      <c r="DB466">
        <f>ROUND(ROUND(AT466*CZ466,2),2)</f>
        <v/>
      </c>
      <c r="DC466">
        <f>ROUND(ROUND(AT466*AG466,2),2)</f>
        <v/>
      </c>
      <c r="DD466" t="inlineStr"/>
      <c r="DE466" t="inlineStr"/>
      <c r="DF466">
        <f>ROUND(ROUND(AE466*AI466,0)*CX466,0)</f>
        <v/>
      </c>
      <c r="DG466">
        <f>ROUND(ROUND(AF466,0)*CX466,0)</f>
        <v/>
      </c>
      <c r="DH466">
        <f>ROUND(ROUND(AG466,0)*CX466,0)</f>
        <v/>
      </c>
      <c r="DI466">
        <f>ROUND(ROUND(AH466,0)*CX466,0)</f>
        <v/>
      </c>
      <c r="DJ466">
        <f>DF466</f>
        <v/>
      </c>
      <c r="DK466" t="n">
        <v>0</v>
      </c>
      <c r="DL466" t="inlineStr"/>
      <c r="DM466" t="n">
        <v>0</v>
      </c>
      <c r="DN466" t="inlineStr"/>
      <c r="DO466" t="n">
        <v>0</v>
      </c>
    </row>
    <row r="467">
      <c r="A467">
        <f>ROW(Source!A839)</f>
        <v/>
      </c>
      <c r="B467" t="n">
        <v>78869116</v>
      </c>
      <c r="C467" t="n">
        <v>78871575</v>
      </c>
      <c r="D467" t="n">
        <v>29164350</v>
      </c>
      <c r="E467" t="n">
        <v>1</v>
      </c>
      <c r="F467" t="n">
        <v>1</v>
      </c>
      <c r="G467" t="n">
        <v>1</v>
      </c>
      <c r="H467" t="n">
        <v>3</v>
      </c>
      <c r="I467" t="inlineStr">
        <is>
          <t>509-9899</t>
        </is>
      </c>
      <c r="J467" t="inlineStr">
        <is>
          <t>ТССЦ Московской обл., 509-9899, приказ Минстроя России №675/пр от 28.02.2017 № 258/пр</t>
        </is>
      </c>
      <c r="K467" t="inlineStr">
        <is>
          <t>Строительный мусор и масса возвратных материалов</t>
        </is>
      </c>
      <c r="L467" t="n">
        <v>1348</v>
      </c>
      <c r="N467" t="n">
        <v>1009</v>
      </c>
      <c r="O467" t="inlineStr">
        <is>
          <t>т</t>
        </is>
      </c>
      <c r="P467" t="inlineStr">
        <is>
          <t>т</t>
        </is>
      </c>
      <c r="Q467" t="n">
        <v>1000</v>
      </c>
      <c r="W467" t="n">
        <v>0</v>
      </c>
      <c r="X467" t="n">
        <v>1839160745</v>
      </c>
      <c r="Y467">
        <f>AT467</f>
        <v/>
      </c>
      <c r="AA467" t="n">
        <v>0</v>
      </c>
      <c r="AB467" t="n">
        <v>0</v>
      </c>
      <c r="AC467" t="n">
        <v>0</v>
      </c>
      <c r="AD467" t="n">
        <v>0</v>
      </c>
      <c r="AE467" t="n">
        <v>0</v>
      </c>
      <c r="AF467" t="n">
        <v>0</v>
      </c>
      <c r="AG467" t="n">
        <v>0</v>
      </c>
      <c r="AH467" t="n">
        <v>0</v>
      </c>
      <c r="AI467" t="n">
        <v>1</v>
      </c>
      <c r="AJ467" t="n">
        <v>1</v>
      </c>
      <c r="AK467" t="n">
        <v>1</v>
      </c>
      <c r="AL467" t="n">
        <v>1</v>
      </c>
      <c r="AM467" t="n">
        <v>0</v>
      </c>
      <c r="AN467" t="n">
        <v>0</v>
      </c>
      <c r="AO467" t="n">
        <v>0</v>
      </c>
      <c r="AP467" t="n">
        <v>1</v>
      </c>
      <c r="AQ467" t="n">
        <v>0</v>
      </c>
      <c r="AR467" t="n">
        <v>0</v>
      </c>
      <c r="AS467" t="inlineStr"/>
      <c r="AT467" t="n">
        <v>0.04</v>
      </c>
      <c r="AU467" t="inlineStr"/>
      <c r="AV467" t="n">
        <v>0</v>
      </c>
      <c r="AW467" t="n">
        <v>2</v>
      </c>
      <c r="AX467" t="n">
        <v>78871590</v>
      </c>
      <c r="AY467" t="n">
        <v>1</v>
      </c>
      <c r="AZ467" t="n">
        <v>0</v>
      </c>
      <c r="BA467" t="n">
        <v>425</v>
      </c>
      <c r="BB467" t="n">
        <v>0</v>
      </c>
      <c r="BC467" t="n">
        <v>0</v>
      </c>
      <c r="BD467" t="n">
        <v>0</v>
      </c>
      <c r="BE467" t="n">
        <v>0</v>
      </c>
      <c r="BF467" t="n">
        <v>0</v>
      </c>
      <c r="BG467" t="n">
        <v>0</v>
      </c>
      <c r="BH467" t="n">
        <v>0</v>
      </c>
      <c r="BI467" t="n">
        <v>0</v>
      </c>
      <c r="BJ467" t="n">
        <v>0</v>
      </c>
      <c r="BK467" t="n">
        <v>0</v>
      </c>
      <c r="BL467" t="n">
        <v>0</v>
      </c>
      <c r="BM467" t="n">
        <v>0</v>
      </c>
      <c r="BN467" t="n">
        <v>0</v>
      </c>
      <c r="BO467" t="n">
        <v>0</v>
      </c>
      <c r="BP467" t="n">
        <v>0</v>
      </c>
      <c r="BQ467" t="n">
        <v>0</v>
      </c>
      <c r="BR467" t="n">
        <v>0</v>
      </c>
      <c r="BS467" t="n">
        <v>0</v>
      </c>
      <c r="BT467" t="n">
        <v>0</v>
      </c>
      <c r="BU467" t="n">
        <v>0</v>
      </c>
      <c r="BV467" t="n">
        <v>0</v>
      </c>
      <c r="BW467" t="n">
        <v>0</v>
      </c>
      <c r="CV467" t="n">
        <v>0</v>
      </c>
      <c r="CW467" t="n">
        <v>0</v>
      </c>
      <c r="CX467">
        <f>ROUND(Y467*Source!I839,7)</f>
        <v/>
      </c>
      <c r="CY467">
        <f>AA467</f>
        <v/>
      </c>
      <c r="CZ467">
        <f>AE467</f>
        <v/>
      </c>
      <c r="DA467">
        <f>AI467</f>
        <v/>
      </c>
      <c r="DB467">
        <f>ROUND(ROUND(AT467*CZ467,2),2)</f>
        <v/>
      </c>
      <c r="DC467">
        <f>ROUND(ROUND(AT467*AG467,2),2)</f>
        <v/>
      </c>
      <c r="DD467" t="inlineStr"/>
      <c r="DE467" t="inlineStr"/>
      <c r="DF467">
        <f>ROUND(ROUND(AE467,0)*CX467,0)</f>
        <v/>
      </c>
      <c r="DG467">
        <f>ROUND(ROUND(AF467,0)*CX467,0)</f>
        <v/>
      </c>
      <c r="DH467">
        <f>ROUND(ROUND(AG467,0)*CX467,0)</f>
        <v/>
      </c>
      <c r="DI467">
        <f>ROUND(ROUND(AH467,0)*CX467,0)</f>
        <v/>
      </c>
      <c r="DJ467">
        <f>DF467</f>
        <v/>
      </c>
      <c r="DK467" t="n">
        <v>0</v>
      </c>
      <c r="DL467" t="inlineStr"/>
      <c r="DM467" t="n">
        <v>0</v>
      </c>
      <c r="DN467" t="inlineStr"/>
      <c r="DO467" t="n">
        <v>0</v>
      </c>
    </row>
    <row r="468">
      <c r="A468">
        <f>ROW(Source!A845)</f>
        <v/>
      </c>
      <c r="B468" t="n">
        <v>78869116</v>
      </c>
      <c r="C468" t="n">
        <v>78871613</v>
      </c>
      <c r="D468" t="n">
        <v>18410280</v>
      </c>
      <c r="E468" t="n">
        <v>1</v>
      </c>
      <c r="F468" t="n">
        <v>1</v>
      </c>
      <c r="G468" t="n">
        <v>1</v>
      </c>
      <c r="H468" t="n">
        <v>1</v>
      </c>
      <c r="I468" t="inlineStr">
        <is>
          <t>1-1039-90</t>
        </is>
      </c>
      <c r="J468" t="inlineStr"/>
      <c r="K468" t="inlineStr">
        <is>
          <t>Рабочий строитель среднего разряда 3,9</t>
        </is>
      </c>
      <c r="L468" t="n">
        <v>1369</v>
      </c>
      <c r="N468" t="n">
        <v>1013</v>
      </c>
      <c r="O468" t="inlineStr">
        <is>
          <t>чел.-ч</t>
        </is>
      </c>
      <c r="P468" t="inlineStr">
        <is>
          <t>чел.-ч</t>
        </is>
      </c>
      <c r="Q468" t="n">
        <v>1</v>
      </c>
      <c r="W468" t="n">
        <v>0</v>
      </c>
      <c r="X468" t="n">
        <v>-464685602</v>
      </c>
      <c r="Y468">
        <f>AT468</f>
        <v/>
      </c>
      <c r="AA468" t="n">
        <v>0</v>
      </c>
      <c r="AB468" t="n">
        <v>0</v>
      </c>
      <c r="AC468" t="n">
        <v>0</v>
      </c>
      <c r="AD468" t="n">
        <v>9.51</v>
      </c>
      <c r="AE468" t="n">
        <v>0</v>
      </c>
      <c r="AF468" t="n">
        <v>0</v>
      </c>
      <c r="AG468" t="n">
        <v>0</v>
      </c>
      <c r="AH468" t="n">
        <v>9.51</v>
      </c>
      <c r="AI468" t="n">
        <v>1</v>
      </c>
      <c r="AJ468" t="n">
        <v>1</v>
      </c>
      <c r="AK468" t="n">
        <v>1</v>
      </c>
      <c r="AL468" t="n">
        <v>1</v>
      </c>
      <c r="AM468" t="n">
        <v>-2</v>
      </c>
      <c r="AN468" t="n">
        <v>0</v>
      </c>
      <c r="AO468" t="n">
        <v>1</v>
      </c>
      <c r="AP468" t="n">
        <v>1</v>
      </c>
      <c r="AQ468" t="n">
        <v>0</v>
      </c>
      <c r="AR468" t="n">
        <v>0</v>
      </c>
      <c r="AS468" t="inlineStr"/>
      <c r="AT468" t="n">
        <v>71</v>
      </c>
      <c r="AU468" t="inlineStr"/>
      <c r="AV468" t="n">
        <v>1</v>
      </c>
      <c r="AW468" t="n">
        <v>2</v>
      </c>
      <c r="AX468" t="n">
        <v>78871644</v>
      </c>
      <c r="AY468" t="n">
        <v>1</v>
      </c>
      <c r="AZ468" t="n">
        <v>0</v>
      </c>
      <c r="BA468" t="n">
        <v>426</v>
      </c>
      <c r="BB468" t="n">
        <v>0</v>
      </c>
      <c r="BC468" t="n">
        <v>0</v>
      </c>
      <c r="BD468" t="n">
        <v>0</v>
      </c>
      <c r="BE468" t="n">
        <v>0</v>
      </c>
      <c r="BF468" t="n">
        <v>0</v>
      </c>
      <c r="BG468" t="n">
        <v>0</v>
      </c>
      <c r="BH468" t="n">
        <v>0</v>
      </c>
      <c r="BI468" t="n">
        <v>0</v>
      </c>
      <c r="BJ468" t="n">
        <v>0</v>
      </c>
      <c r="BK468" t="n">
        <v>0</v>
      </c>
      <c r="BL468" t="n">
        <v>0</v>
      </c>
      <c r="BM468" t="n">
        <v>0</v>
      </c>
      <c r="BN468" t="n">
        <v>0</v>
      </c>
      <c r="BO468" t="n">
        <v>0</v>
      </c>
      <c r="BP468" t="n">
        <v>0</v>
      </c>
      <c r="BQ468" t="n">
        <v>0</v>
      </c>
      <c r="BR468" t="n">
        <v>0</v>
      </c>
      <c r="BS468" t="n">
        <v>0</v>
      </c>
      <c r="BT468" t="n">
        <v>0</v>
      </c>
      <c r="BU468" t="n">
        <v>0</v>
      </c>
      <c r="BV468" t="n">
        <v>0</v>
      </c>
      <c r="BW468" t="n">
        <v>0</v>
      </c>
      <c r="CU468">
        <f>ROUND(AT468*Source!I845*AH468*AL468,0)</f>
        <v/>
      </c>
      <c r="CV468">
        <f>ROUND(Y468*Source!I845,7)</f>
        <v/>
      </c>
      <c r="CW468" t="n">
        <v>0</v>
      </c>
      <c r="CX468">
        <f>ROUND(Y468*Source!I845,7)</f>
        <v/>
      </c>
      <c r="CY468">
        <f>AD468</f>
        <v/>
      </c>
      <c r="CZ468">
        <f>AH468</f>
        <v/>
      </c>
      <c r="DA468">
        <f>AL468</f>
        <v/>
      </c>
      <c r="DB468">
        <f>ROUND(ROUND(AT468*CZ468,2),2)</f>
        <v/>
      </c>
      <c r="DC468">
        <f>ROUND(ROUND(AT468*AG468,2),2)</f>
        <v/>
      </c>
      <c r="DD468" t="inlineStr"/>
      <c r="DE468" t="inlineStr"/>
      <c r="DF468">
        <f>ROUND(ROUND(AE468,0)*CX468,0)</f>
        <v/>
      </c>
      <c r="DG468">
        <f>ROUND(ROUND(AF468,0)*CX468,0)</f>
        <v/>
      </c>
      <c r="DH468">
        <f>ROUND(ROUND(AG468,0)*CX468,0)</f>
        <v/>
      </c>
      <c r="DI468">
        <f>ROUND(ROUND(AH468,0)*CX468,0)</f>
        <v/>
      </c>
      <c r="DJ468">
        <f>DI468</f>
        <v/>
      </c>
      <c r="DK468" t="n">
        <v>0</v>
      </c>
      <c r="DL468" t="inlineStr"/>
      <c r="DM468" t="n">
        <v>0</v>
      </c>
      <c r="DN468" t="inlineStr"/>
      <c r="DO468" t="n">
        <v>0</v>
      </c>
    </row>
    <row r="469">
      <c r="A469">
        <f>ROW(Source!A845)</f>
        <v/>
      </c>
      <c r="B469" t="n">
        <v>78869116</v>
      </c>
      <c r="C469" t="n">
        <v>78871613</v>
      </c>
      <c r="D469" t="n">
        <v>121548</v>
      </c>
      <c r="E469" t="n">
        <v>1</v>
      </c>
      <c r="F469" t="n">
        <v>1</v>
      </c>
      <c r="G469" t="n">
        <v>1</v>
      </c>
      <c r="H469" t="n">
        <v>1</v>
      </c>
      <c r="I469" t="inlineStr">
        <is>
          <t>2</t>
        </is>
      </c>
      <c r="J469" t="inlineStr"/>
      <c r="K469" t="inlineStr">
        <is>
          <t>Затраты труда машинистов</t>
        </is>
      </c>
      <c r="L469" t="n">
        <v>608254</v>
      </c>
      <c r="N469" t="n">
        <v>1013</v>
      </c>
      <c r="O469" t="inlineStr">
        <is>
          <t>чел.час</t>
        </is>
      </c>
      <c r="P469" t="inlineStr">
        <is>
          <t>чел.час</t>
        </is>
      </c>
      <c r="Q469" t="n">
        <v>1</v>
      </c>
      <c r="W469" t="n">
        <v>0</v>
      </c>
      <c r="X469" t="n">
        <v>-185737400</v>
      </c>
      <c r="Y469">
        <f>AT469</f>
        <v/>
      </c>
      <c r="AA469" t="n">
        <v>0</v>
      </c>
      <c r="AB469" t="n">
        <v>0</v>
      </c>
      <c r="AC469" t="n">
        <v>0</v>
      </c>
      <c r="AD469" t="n">
        <v>0</v>
      </c>
      <c r="AE469" t="n">
        <v>0</v>
      </c>
      <c r="AF469" t="n">
        <v>0</v>
      </c>
      <c r="AG469" t="n">
        <v>0</v>
      </c>
      <c r="AH469" t="n">
        <v>0</v>
      </c>
      <c r="AI469" t="n">
        <v>1</v>
      </c>
      <c r="AJ469" t="n">
        <v>1</v>
      </c>
      <c r="AK469" t="n">
        <v>1</v>
      </c>
      <c r="AL469" t="n">
        <v>1</v>
      </c>
      <c r="AM469" t="n">
        <v>-2</v>
      </c>
      <c r="AN469" t="n">
        <v>0</v>
      </c>
      <c r="AO469" t="n">
        <v>1</v>
      </c>
      <c r="AP469" t="n">
        <v>1</v>
      </c>
      <c r="AQ469" t="n">
        <v>0</v>
      </c>
      <c r="AR469" t="n">
        <v>0</v>
      </c>
      <c r="AS469" t="inlineStr"/>
      <c r="AT469" t="n">
        <v>0.11</v>
      </c>
      <c r="AU469" t="inlineStr"/>
      <c r="AV469" t="n">
        <v>2</v>
      </c>
      <c r="AW469" t="n">
        <v>2</v>
      </c>
      <c r="AX469" t="n">
        <v>78871645</v>
      </c>
      <c r="AY469" t="n">
        <v>1</v>
      </c>
      <c r="AZ469" t="n">
        <v>0</v>
      </c>
      <c r="BA469" t="n">
        <v>427</v>
      </c>
      <c r="BB469" t="n">
        <v>0</v>
      </c>
      <c r="BC469" t="n">
        <v>0</v>
      </c>
      <c r="BD469" t="n">
        <v>0</v>
      </c>
      <c r="BE469" t="n">
        <v>0</v>
      </c>
      <c r="BF469" t="n">
        <v>0</v>
      </c>
      <c r="BG469" t="n">
        <v>0</v>
      </c>
      <c r="BH469" t="n">
        <v>0</v>
      </c>
      <c r="BI469" t="n">
        <v>0</v>
      </c>
      <c r="BJ469" t="n">
        <v>0</v>
      </c>
      <c r="BK469" t="n">
        <v>0</v>
      </c>
      <c r="BL469" t="n">
        <v>0</v>
      </c>
      <c r="BM469" t="n">
        <v>0</v>
      </c>
      <c r="BN469" t="n">
        <v>0</v>
      </c>
      <c r="BO469" t="n">
        <v>0</v>
      </c>
      <c r="BP469" t="n">
        <v>0</v>
      </c>
      <c r="BQ469" t="n">
        <v>0</v>
      </c>
      <c r="BR469" t="n">
        <v>0</v>
      </c>
      <c r="BS469" t="n">
        <v>0</v>
      </c>
      <c r="BT469" t="n">
        <v>0</v>
      </c>
      <c r="BU469" t="n">
        <v>0</v>
      </c>
      <c r="BV469" t="n">
        <v>0</v>
      </c>
      <c r="BW469" t="n">
        <v>0</v>
      </c>
      <c r="CV469" t="n">
        <v>0</v>
      </c>
      <c r="CW469" t="n">
        <v>0</v>
      </c>
      <c r="CX469">
        <f>ROUND(Y469*Source!I845,7)</f>
        <v/>
      </c>
      <c r="CY469">
        <f>AD469</f>
        <v/>
      </c>
      <c r="CZ469">
        <f>AH469</f>
        <v/>
      </c>
      <c r="DA469">
        <f>AL469</f>
        <v/>
      </c>
      <c r="DB469">
        <f>ROUND(ROUND(AT469*CZ469,2),2)</f>
        <v/>
      </c>
      <c r="DC469">
        <f>ROUND(ROUND(AT469*AG469,2),2)</f>
        <v/>
      </c>
      <c r="DD469" t="inlineStr"/>
      <c r="DE469" t="inlineStr"/>
      <c r="DF469">
        <f>ROUND(ROUND(AE469,0)*CX469,0)</f>
        <v/>
      </c>
      <c r="DG469">
        <f>ROUND(ROUND(AF469,0)*CX469,0)</f>
        <v/>
      </c>
      <c r="DH469">
        <f>ROUND(ROUND(AG469,0)*CX469,0)</f>
        <v/>
      </c>
      <c r="DI469">
        <f>ROUND(ROUND(AH469,0)*CX469,0)</f>
        <v/>
      </c>
      <c r="DJ469">
        <f>DI469</f>
        <v/>
      </c>
      <c r="DK469" t="n">
        <v>0</v>
      </c>
      <c r="DL469" t="inlineStr"/>
      <c r="DM469" t="n">
        <v>0</v>
      </c>
      <c r="DN469" t="inlineStr"/>
      <c r="DO469" t="n">
        <v>0</v>
      </c>
    </row>
    <row r="470">
      <c r="A470">
        <f>ROW(Source!A845)</f>
        <v/>
      </c>
      <c r="B470" t="n">
        <v>78869116</v>
      </c>
      <c r="C470" t="n">
        <v>78871613</v>
      </c>
      <c r="D470" t="n">
        <v>29172556</v>
      </c>
      <c r="E470" t="n">
        <v>1</v>
      </c>
      <c r="F470" t="n">
        <v>1</v>
      </c>
      <c r="G470" t="n">
        <v>1</v>
      </c>
      <c r="H470" t="n">
        <v>2</v>
      </c>
      <c r="I470" t="inlineStr">
        <is>
          <t>030954</t>
        </is>
      </c>
      <c r="J470" t="inlineStr">
        <is>
          <t>ТСЭМ Московской обл., 030954, приказ Минстроя России №675/пр от 28.02.2017 № 264/пр</t>
        </is>
      </c>
      <c r="K470" t="inlineStr">
        <is>
          <t>Подъемники грузоподъемностью до 500 кг одномачтовые, высота подъема 45 м</t>
        </is>
      </c>
      <c r="L470" t="n">
        <v>1368</v>
      </c>
      <c r="N470" t="n">
        <v>1011</v>
      </c>
      <c r="O470" t="inlineStr">
        <is>
          <t>маш.-ч</t>
        </is>
      </c>
      <c r="P470" t="inlineStr">
        <is>
          <t>маш.-ч</t>
        </is>
      </c>
      <c r="Q470" t="n">
        <v>1</v>
      </c>
      <c r="W470" t="n">
        <v>0</v>
      </c>
      <c r="X470" t="n">
        <v>344519037</v>
      </c>
      <c r="Y470">
        <f>AT470</f>
        <v/>
      </c>
      <c r="AA470" t="n">
        <v>0</v>
      </c>
      <c r="AB470" t="n">
        <v>728.98</v>
      </c>
      <c r="AC470" t="n">
        <v>705.38</v>
      </c>
      <c r="AD470" t="n">
        <v>0</v>
      </c>
      <c r="AE470" t="n">
        <v>0</v>
      </c>
      <c r="AF470" t="n">
        <v>31.26</v>
      </c>
      <c r="AG470" t="n">
        <v>13.5</v>
      </c>
      <c r="AH470" t="n">
        <v>0</v>
      </c>
      <c r="AI470" t="n">
        <v>1</v>
      </c>
      <c r="AJ470" t="n">
        <v>23.32</v>
      </c>
      <c r="AK470" t="n">
        <v>52.25</v>
      </c>
      <c r="AL470" t="n">
        <v>1</v>
      </c>
      <c r="AM470" t="n">
        <v>2</v>
      </c>
      <c r="AN470" t="n">
        <v>0</v>
      </c>
      <c r="AO470" t="n">
        <v>1</v>
      </c>
      <c r="AP470" t="n">
        <v>1</v>
      </c>
      <c r="AQ470" t="n">
        <v>0</v>
      </c>
      <c r="AR470" t="n">
        <v>0</v>
      </c>
      <c r="AS470" t="inlineStr"/>
      <c r="AT470" t="n">
        <v>0.11</v>
      </c>
      <c r="AU470" t="inlineStr"/>
      <c r="AV470" t="n">
        <v>0</v>
      </c>
      <c r="AW470" t="n">
        <v>2</v>
      </c>
      <c r="AX470" t="n">
        <v>78871646</v>
      </c>
      <c r="AY470" t="n">
        <v>1</v>
      </c>
      <c r="AZ470" t="n">
        <v>0</v>
      </c>
      <c r="BA470" t="n">
        <v>428</v>
      </c>
      <c r="BB470" t="n">
        <v>0</v>
      </c>
      <c r="BC470" t="n">
        <v>0</v>
      </c>
      <c r="BD470" t="n">
        <v>0</v>
      </c>
      <c r="BE470" t="n">
        <v>0</v>
      </c>
      <c r="BF470" t="n">
        <v>0</v>
      </c>
      <c r="BG470" t="n">
        <v>0</v>
      </c>
      <c r="BH470" t="n">
        <v>0</v>
      </c>
      <c r="BI470" t="n">
        <v>0</v>
      </c>
      <c r="BJ470" t="n">
        <v>0</v>
      </c>
      <c r="BK470" t="n">
        <v>0</v>
      </c>
      <c r="BL470" t="n">
        <v>0</v>
      </c>
      <c r="BM470" t="n">
        <v>0</v>
      </c>
      <c r="BN470" t="n">
        <v>0</v>
      </c>
      <c r="BO470" t="n">
        <v>0</v>
      </c>
      <c r="BP470" t="n">
        <v>0</v>
      </c>
      <c r="BQ470" t="n">
        <v>0</v>
      </c>
      <c r="BR470" t="n">
        <v>0</v>
      </c>
      <c r="BS470" t="n">
        <v>0</v>
      </c>
      <c r="BT470" t="n">
        <v>0</v>
      </c>
      <c r="BU470" t="n">
        <v>0</v>
      </c>
      <c r="BV470" t="n">
        <v>0</v>
      </c>
      <c r="BW470" t="n">
        <v>0</v>
      </c>
      <c r="CV470" t="n">
        <v>0</v>
      </c>
      <c r="CW470">
        <f>ROUND(Y470*Source!I845*DO470,7)</f>
        <v/>
      </c>
      <c r="CX470">
        <f>ROUND(Y470*Source!I845,7)</f>
        <v/>
      </c>
      <c r="CY470">
        <f>AB470</f>
        <v/>
      </c>
      <c r="CZ470">
        <f>AF470</f>
        <v/>
      </c>
      <c r="DA470">
        <f>AJ470</f>
        <v/>
      </c>
      <c r="DB470">
        <f>ROUND(ROUND(AT470*CZ470,2),2)</f>
        <v/>
      </c>
      <c r="DC470">
        <f>ROUND(ROUND(AT470*AG470,2),2)</f>
        <v/>
      </c>
      <c r="DD470" t="inlineStr"/>
      <c r="DE470" t="inlineStr"/>
      <c r="DF470">
        <f>ROUND(ROUND(AE470,0)*CX470,0)</f>
        <v/>
      </c>
      <c r="DG470">
        <f>ROUND(ROUND(AF470*AJ470,0)*CX470,0)</f>
        <v/>
      </c>
      <c r="DH470">
        <f>ROUND(ROUND(AG470*AK470,0)*CX470,0)</f>
        <v/>
      </c>
      <c r="DI470">
        <f>ROUND(ROUND(AH470,0)*CX470,0)</f>
        <v/>
      </c>
      <c r="DJ470">
        <f>DG470</f>
        <v/>
      </c>
      <c r="DK470" t="n">
        <v>0</v>
      </c>
      <c r="DL470" t="inlineStr"/>
      <c r="DM470" t="n">
        <v>0</v>
      </c>
      <c r="DN470" t="inlineStr"/>
      <c r="DO470" t="n">
        <v>0</v>
      </c>
    </row>
    <row r="471">
      <c r="A471">
        <f>ROW(Source!A845)</f>
        <v/>
      </c>
      <c r="B471" t="n">
        <v>78869116</v>
      </c>
      <c r="C471" t="n">
        <v>78871613</v>
      </c>
      <c r="D471" t="n">
        <v>29110398</v>
      </c>
      <c r="E471" t="n">
        <v>1</v>
      </c>
      <c r="F471" t="n">
        <v>1</v>
      </c>
      <c r="G471" t="n">
        <v>1</v>
      </c>
      <c r="H471" t="n">
        <v>3</v>
      </c>
      <c r="I471" t="inlineStr">
        <is>
          <t>101-0388</t>
        </is>
      </c>
      <c r="J471" t="inlineStr">
        <is>
          <t>ТССЦ Московской обл., 101-0388, приказ Минстроя России №675/пр от 28.02.2017 № 254/пр</t>
        </is>
      </c>
      <c r="K471" t="inlineStr">
        <is>
          <t>Краски масляные земляные марки МА-0115 мумия, сурик железный</t>
        </is>
      </c>
      <c r="L471" t="n">
        <v>1348</v>
      </c>
      <c r="N471" t="n">
        <v>1009</v>
      </c>
      <c r="O471" t="inlineStr">
        <is>
          <t>т</t>
        </is>
      </c>
      <c r="P471" t="inlineStr">
        <is>
          <t>т</t>
        </is>
      </c>
      <c r="Q471" t="n">
        <v>1000</v>
      </c>
      <c r="W471" t="n">
        <v>0</v>
      </c>
      <c r="X471" t="n">
        <v>1625292450</v>
      </c>
      <c r="Y471">
        <f>AT471</f>
        <v/>
      </c>
      <c r="AA471" t="n">
        <v>76804.47</v>
      </c>
      <c r="AB471" t="n">
        <v>0</v>
      </c>
      <c r="AC471" t="n">
        <v>0</v>
      </c>
      <c r="AD471" t="n">
        <v>0</v>
      </c>
      <c r="AE471" t="n">
        <v>15118.99</v>
      </c>
      <c r="AF471" t="n">
        <v>0</v>
      </c>
      <c r="AG471" t="n">
        <v>0</v>
      </c>
      <c r="AH471" t="n">
        <v>0</v>
      </c>
      <c r="AI471" t="n">
        <v>5.08</v>
      </c>
      <c r="AJ471" t="n">
        <v>1</v>
      </c>
      <c r="AK471" t="n">
        <v>1</v>
      </c>
      <c r="AL471" t="n">
        <v>1</v>
      </c>
      <c r="AM471" t="n">
        <v>2</v>
      </c>
      <c r="AN471" t="n">
        <v>0</v>
      </c>
      <c r="AO471" t="n">
        <v>1</v>
      </c>
      <c r="AP471" t="n">
        <v>1</v>
      </c>
      <c r="AQ471" t="n">
        <v>0</v>
      </c>
      <c r="AR471" t="n">
        <v>0</v>
      </c>
      <c r="AS471" t="inlineStr"/>
      <c r="AT471" t="n">
        <v>0.0013</v>
      </c>
      <c r="AU471" t="inlineStr"/>
      <c r="AV471" t="n">
        <v>0</v>
      </c>
      <c r="AW471" t="n">
        <v>2</v>
      </c>
      <c r="AX471" t="n">
        <v>78871647</v>
      </c>
      <c r="AY471" t="n">
        <v>1</v>
      </c>
      <c r="AZ471" t="n">
        <v>0</v>
      </c>
      <c r="BA471" t="n">
        <v>429</v>
      </c>
      <c r="BB471" t="n">
        <v>0</v>
      </c>
      <c r="BC471" t="n">
        <v>0</v>
      </c>
      <c r="BD471" t="n">
        <v>0</v>
      </c>
      <c r="BE471" t="n">
        <v>0</v>
      </c>
      <c r="BF471" t="n">
        <v>0</v>
      </c>
      <c r="BG471" t="n">
        <v>0</v>
      </c>
      <c r="BH471" t="n">
        <v>0</v>
      </c>
      <c r="BI471" t="n">
        <v>0</v>
      </c>
      <c r="BJ471" t="n">
        <v>0</v>
      </c>
      <c r="BK471" t="n">
        <v>0</v>
      </c>
      <c r="BL471" t="n">
        <v>0</v>
      </c>
      <c r="BM471" t="n">
        <v>0</v>
      </c>
      <c r="BN471" t="n">
        <v>0</v>
      </c>
      <c r="BO471" t="n">
        <v>0</v>
      </c>
      <c r="BP471" t="n">
        <v>0</v>
      </c>
      <c r="BQ471" t="n">
        <v>0</v>
      </c>
      <c r="BR471" t="n">
        <v>0</v>
      </c>
      <c r="BS471" t="n">
        <v>0</v>
      </c>
      <c r="BT471" t="n">
        <v>0</v>
      </c>
      <c r="BU471" t="n">
        <v>0</v>
      </c>
      <c r="BV471" t="n">
        <v>0</v>
      </c>
      <c r="BW471" t="n">
        <v>0</v>
      </c>
      <c r="CV471" t="n">
        <v>0</v>
      </c>
      <c r="CW471" t="n">
        <v>0</v>
      </c>
      <c r="CX471">
        <f>ROUND(Y471*Source!I845,7)</f>
        <v/>
      </c>
      <c r="CY471">
        <f>AA471</f>
        <v/>
      </c>
      <c r="CZ471">
        <f>AE471</f>
        <v/>
      </c>
      <c r="DA471">
        <f>AI471</f>
        <v/>
      </c>
      <c r="DB471">
        <f>ROUND(ROUND(AT471*CZ471,2),2)</f>
        <v/>
      </c>
      <c r="DC471">
        <f>ROUND(ROUND(AT471*AG471,2),2)</f>
        <v/>
      </c>
      <c r="DD471" t="inlineStr"/>
      <c r="DE471" t="inlineStr"/>
      <c r="DF471">
        <f>ROUND(ROUND(AE471*AI471,0)*CX471,0)</f>
        <v/>
      </c>
      <c r="DG471">
        <f>ROUND(ROUND(AF471,0)*CX471,0)</f>
        <v/>
      </c>
      <c r="DH471">
        <f>ROUND(ROUND(AG471,0)*CX471,0)</f>
        <v/>
      </c>
      <c r="DI471">
        <f>ROUND(ROUND(AH471,0)*CX471,0)</f>
        <v/>
      </c>
      <c r="DJ471">
        <f>DF471</f>
        <v/>
      </c>
      <c r="DK471" t="n">
        <v>0</v>
      </c>
      <c r="DL471" t="inlineStr"/>
      <c r="DM471" t="n">
        <v>0</v>
      </c>
      <c r="DN471" t="inlineStr"/>
      <c r="DO471" t="n">
        <v>0</v>
      </c>
    </row>
    <row r="472">
      <c r="A472">
        <f>ROW(Source!A845)</f>
        <v/>
      </c>
      <c r="B472" t="n">
        <v>78869116</v>
      </c>
      <c r="C472" t="n">
        <v>78871613</v>
      </c>
      <c r="D472" t="n">
        <v>29110573</v>
      </c>
      <c r="E472" t="n">
        <v>1</v>
      </c>
      <c r="F472" t="n">
        <v>1</v>
      </c>
      <c r="G472" t="n">
        <v>1</v>
      </c>
      <c r="H472" t="n">
        <v>3</v>
      </c>
      <c r="I472" t="inlineStr">
        <is>
          <t>101-0628</t>
        </is>
      </c>
      <c r="J472" t="inlineStr">
        <is>
          <t>ТССЦ Московской обл., 101-0628, приказ Минстроя России №675/пр от 28.02.2017 № 254/пр</t>
        </is>
      </c>
      <c r="K472" t="inlineStr">
        <is>
          <t>Олифа комбинированная, марки К-3</t>
        </is>
      </c>
      <c r="L472" t="n">
        <v>1348</v>
      </c>
      <c r="N472" t="n">
        <v>1009</v>
      </c>
      <c r="O472" t="inlineStr">
        <is>
          <t>т</t>
        </is>
      </c>
      <c r="P472" t="inlineStr">
        <is>
          <t>т</t>
        </is>
      </c>
      <c r="Q472" t="n">
        <v>1000</v>
      </c>
      <c r="W472" t="n">
        <v>0</v>
      </c>
      <c r="X472" t="n">
        <v>24062879</v>
      </c>
      <c r="Y472">
        <f>AT472</f>
        <v/>
      </c>
      <c r="AA472" t="n">
        <v>87631.5</v>
      </c>
      <c r="AB472" t="n">
        <v>0</v>
      </c>
      <c r="AC472" t="n">
        <v>0</v>
      </c>
      <c r="AD472" t="n">
        <v>0</v>
      </c>
      <c r="AE472" t="n">
        <v>16950</v>
      </c>
      <c r="AF472" t="n">
        <v>0</v>
      </c>
      <c r="AG472" t="n">
        <v>0</v>
      </c>
      <c r="AH472" t="n">
        <v>0</v>
      </c>
      <c r="AI472" t="n">
        <v>5.17</v>
      </c>
      <c r="AJ472" t="n">
        <v>1</v>
      </c>
      <c r="AK472" t="n">
        <v>1</v>
      </c>
      <c r="AL472" t="n">
        <v>1</v>
      </c>
      <c r="AM472" t="n">
        <v>2</v>
      </c>
      <c r="AN472" t="n">
        <v>0</v>
      </c>
      <c r="AO472" t="n">
        <v>1</v>
      </c>
      <c r="AP472" t="n">
        <v>1</v>
      </c>
      <c r="AQ472" t="n">
        <v>0</v>
      </c>
      <c r="AR472" t="n">
        <v>0</v>
      </c>
      <c r="AS472" t="inlineStr"/>
      <c r="AT472" t="n">
        <v>0.0024</v>
      </c>
      <c r="AU472" t="inlineStr"/>
      <c r="AV472" t="n">
        <v>0</v>
      </c>
      <c r="AW472" t="n">
        <v>2</v>
      </c>
      <c r="AX472" t="n">
        <v>78871648</v>
      </c>
      <c r="AY472" t="n">
        <v>1</v>
      </c>
      <c r="AZ472" t="n">
        <v>0</v>
      </c>
      <c r="BA472" t="n">
        <v>430</v>
      </c>
      <c r="BB472" t="n">
        <v>0</v>
      </c>
      <c r="BC472" t="n">
        <v>0</v>
      </c>
      <c r="BD472" t="n">
        <v>0</v>
      </c>
      <c r="BE472" t="n">
        <v>0</v>
      </c>
      <c r="BF472" t="n">
        <v>0</v>
      </c>
      <c r="BG472" t="n">
        <v>0</v>
      </c>
      <c r="BH472" t="n">
        <v>0</v>
      </c>
      <c r="BI472" t="n">
        <v>0</v>
      </c>
      <c r="BJ472" t="n">
        <v>0</v>
      </c>
      <c r="BK472" t="n">
        <v>0</v>
      </c>
      <c r="BL472" t="n">
        <v>0</v>
      </c>
      <c r="BM472" t="n">
        <v>0</v>
      </c>
      <c r="BN472" t="n">
        <v>0</v>
      </c>
      <c r="BO472" t="n">
        <v>0</v>
      </c>
      <c r="BP472" t="n">
        <v>0</v>
      </c>
      <c r="BQ472" t="n">
        <v>0</v>
      </c>
      <c r="BR472" t="n">
        <v>0</v>
      </c>
      <c r="BS472" t="n">
        <v>0</v>
      </c>
      <c r="BT472" t="n">
        <v>0</v>
      </c>
      <c r="BU472" t="n">
        <v>0</v>
      </c>
      <c r="BV472" t="n">
        <v>0</v>
      </c>
      <c r="BW472" t="n">
        <v>0</v>
      </c>
      <c r="CV472" t="n">
        <v>0</v>
      </c>
      <c r="CW472" t="n">
        <v>0</v>
      </c>
      <c r="CX472">
        <f>ROUND(Y472*Source!I845,7)</f>
        <v/>
      </c>
      <c r="CY472">
        <f>AA472</f>
        <v/>
      </c>
      <c r="CZ472">
        <f>AE472</f>
        <v/>
      </c>
      <c r="DA472">
        <f>AI472</f>
        <v/>
      </c>
      <c r="DB472">
        <f>ROUND(ROUND(AT472*CZ472,2),2)</f>
        <v/>
      </c>
      <c r="DC472">
        <f>ROUND(ROUND(AT472*AG472,2),2)</f>
        <v/>
      </c>
      <c r="DD472" t="inlineStr"/>
      <c r="DE472" t="inlineStr"/>
      <c r="DF472">
        <f>ROUND(ROUND(AE472*AI472,0)*CX472,0)</f>
        <v/>
      </c>
      <c r="DG472">
        <f>ROUND(ROUND(AF472,0)*CX472,0)</f>
        <v/>
      </c>
      <c r="DH472">
        <f>ROUND(ROUND(AG472,0)*CX472,0)</f>
        <v/>
      </c>
      <c r="DI472">
        <f>ROUND(ROUND(AH472,0)*CX472,0)</f>
        <v/>
      </c>
      <c r="DJ472">
        <f>DF472</f>
        <v/>
      </c>
      <c r="DK472" t="n">
        <v>0</v>
      </c>
      <c r="DL472" t="inlineStr"/>
      <c r="DM472" t="n">
        <v>0</v>
      </c>
      <c r="DN472" t="inlineStr"/>
      <c r="DO472" t="n">
        <v>0</v>
      </c>
    </row>
    <row r="473">
      <c r="A473">
        <f>ROW(Source!A845)</f>
        <v/>
      </c>
      <c r="B473" t="n">
        <v>78869116</v>
      </c>
      <c r="C473" t="n">
        <v>78871613</v>
      </c>
      <c r="D473" t="n">
        <v>29107963</v>
      </c>
      <c r="E473" t="n">
        <v>1</v>
      </c>
      <c r="F473" t="n">
        <v>1</v>
      </c>
      <c r="G473" t="n">
        <v>1</v>
      </c>
      <c r="H473" t="n">
        <v>3</v>
      </c>
      <c r="I473" t="inlineStr">
        <is>
          <t>101-1669</t>
        </is>
      </c>
      <c r="J473" t="inlineStr">
        <is>
          <t>ТССЦ Московской обл., 101-1669, приказ Минстроя России №675/пр от 28.02.2017 № 254/пр</t>
        </is>
      </c>
      <c r="K473" t="inlineStr">
        <is>
          <t>Очес льняной</t>
        </is>
      </c>
      <c r="L473" t="n">
        <v>1346</v>
      </c>
      <c r="N473" t="n">
        <v>1009</v>
      </c>
      <c r="O473" t="inlineStr">
        <is>
          <t>кг</t>
        </is>
      </c>
      <c r="P473" t="inlineStr">
        <is>
          <t>кг</t>
        </is>
      </c>
      <c r="Q473" t="n">
        <v>1</v>
      </c>
      <c r="W473" t="n">
        <v>0</v>
      </c>
      <c r="X473" t="n">
        <v>-2113933962</v>
      </c>
      <c r="Y473">
        <f>AT473</f>
        <v/>
      </c>
      <c r="AA473" t="n">
        <v>590.67</v>
      </c>
      <c r="AB473" t="n">
        <v>0</v>
      </c>
      <c r="AC473" t="n">
        <v>0</v>
      </c>
      <c r="AD473" t="n">
        <v>0</v>
      </c>
      <c r="AE473" t="n">
        <v>37.29</v>
      </c>
      <c r="AF473" t="n">
        <v>0</v>
      </c>
      <c r="AG473" t="n">
        <v>0</v>
      </c>
      <c r="AH473" t="n">
        <v>0</v>
      </c>
      <c r="AI473" t="n">
        <v>15.84</v>
      </c>
      <c r="AJ473" t="n">
        <v>1</v>
      </c>
      <c r="AK473" t="n">
        <v>1</v>
      </c>
      <c r="AL473" t="n">
        <v>1</v>
      </c>
      <c r="AM473" t="n">
        <v>2</v>
      </c>
      <c r="AN473" t="n">
        <v>0</v>
      </c>
      <c r="AO473" t="n">
        <v>1</v>
      </c>
      <c r="AP473" t="n">
        <v>1</v>
      </c>
      <c r="AQ473" t="n">
        <v>0</v>
      </c>
      <c r="AR473" t="n">
        <v>0</v>
      </c>
      <c r="AS473" t="inlineStr"/>
      <c r="AT473" t="n">
        <v>0.5600000000000001</v>
      </c>
      <c r="AU473" t="inlineStr"/>
      <c r="AV473" t="n">
        <v>0</v>
      </c>
      <c r="AW473" t="n">
        <v>2</v>
      </c>
      <c r="AX473" t="n">
        <v>78871649</v>
      </c>
      <c r="AY473" t="n">
        <v>1</v>
      </c>
      <c r="AZ473" t="n">
        <v>0</v>
      </c>
      <c r="BA473" t="n">
        <v>431</v>
      </c>
      <c r="BB473" t="n">
        <v>0</v>
      </c>
      <c r="BC473" t="n">
        <v>0</v>
      </c>
      <c r="BD473" t="n">
        <v>0</v>
      </c>
      <c r="BE473" t="n">
        <v>0</v>
      </c>
      <c r="BF473" t="n">
        <v>0</v>
      </c>
      <c r="BG473" t="n">
        <v>0</v>
      </c>
      <c r="BH473" t="n">
        <v>0</v>
      </c>
      <c r="BI473" t="n">
        <v>0</v>
      </c>
      <c r="BJ473" t="n">
        <v>0</v>
      </c>
      <c r="BK473" t="n">
        <v>0</v>
      </c>
      <c r="BL473" t="n">
        <v>0</v>
      </c>
      <c r="BM473" t="n">
        <v>0</v>
      </c>
      <c r="BN473" t="n">
        <v>0</v>
      </c>
      <c r="BO473" t="n">
        <v>0</v>
      </c>
      <c r="BP473" t="n">
        <v>0</v>
      </c>
      <c r="BQ473" t="n">
        <v>0</v>
      </c>
      <c r="BR473" t="n">
        <v>0</v>
      </c>
      <c r="BS473" t="n">
        <v>0</v>
      </c>
      <c r="BT473" t="n">
        <v>0</v>
      </c>
      <c r="BU473" t="n">
        <v>0</v>
      </c>
      <c r="BV473" t="n">
        <v>0</v>
      </c>
      <c r="BW473" t="n">
        <v>0</v>
      </c>
      <c r="CV473" t="n">
        <v>0</v>
      </c>
      <c r="CW473" t="n">
        <v>0</v>
      </c>
      <c r="CX473">
        <f>ROUND(Y473*Source!I845,7)</f>
        <v/>
      </c>
      <c r="CY473">
        <f>AA473</f>
        <v/>
      </c>
      <c r="CZ473">
        <f>AE473</f>
        <v/>
      </c>
      <c r="DA473">
        <f>AI473</f>
        <v/>
      </c>
      <c r="DB473">
        <f>ROUND(ROUND(AT473*CZ473,2),2)</f>
        <v/>
      </c>
      <c r="DC473">
        <f>ROUND(ROUND(AT473*AG473,2),2)</f>
        <v/>
      </c>
      <c r="DD473" t="inlineStr"/>
      <c r="DE473" t="inlineStr"/>
      <c r="DF473">
        <f>ROUND(ROUND(AE473*AI473,0)*CX473,0)</f>
        <v/>
      </c>
      <c r="DG473">
        <f>ROUND(ROUND(AF473,0)*CX473,0)</f>
        <v/>
      </c>
      <c r="DH473">
        <f>ROUND(ROUND(AG473,0)*CX473,0)</f>
        <v/>
      </c>
      <c r="DI473">
        <f>ROUND(ROUND(AH473,0)*CX473,0)</f>
        <v/>
      </c>
      <c r="DJ473">
        <f>DF473</f>
        <v/>
      </c>
      <c r="DK473" t="n">
        <v>0</v>
      </c>
      <c r="DL473" t="inlineStr"/>
      <c r="DM473" t="n">
        <v>0</v>
      </c>
      <c r="DN473" t="inlineStr"/>
      <c r="DO473" t="n">
        <v>0</v>
      </c>
    </row>
    <row r="474">
      <c r="A474">
        <f>ROW(Source!A845)</f>
        <v/>
      </c>
      <c r="B474" t="n">
        <v>78869116</v>
      </c>
      <c r="C474" t="n">
        <v>78871613</v>
      </c>
      <c r="D474" t="n">
        <v>29144220</v>
      </c>
      <c r="E474" t="n">
        <v>1</v>
      </c>
      <c r="F474" t="n">
        <v>1</v>
      </c>
      <c r="G474" t="n">
        <v>1</v>
      </c>
      <c r="H474" t="n">
        <v>3</v>
      </c>
      <c r="I474" t="inlineStr">
        <is>
          <t>302-1237</t>
        </is>
      </c>
      <c r="J474" t="inlineStr">
        <is>
          <t>ТССЦ Московской обл., 302-1237, приказ Минстроя России №675/пр от 28.02.2017 № 256/пр</t>
        </is>
      </c>
      <c r="K474" t="inlineStr">
        <is>
          <t>Сгоны стальные с муфтой и контргайкой, диаметром 20 мм</t>
        </is>
      </c>
      <c r="L474" t="n">
        <v>1354</v>
      </c>
      <c r="N474" t="n">
        <v>1010</v>
      </c>
      <c r="O474" t="inlineStr">
        <is>
          <t>шт.</t>
        </is>
      </c>
      <c r="P474" t="inlineStr">
        <is>
          <t>шт.</t>
        </is>
      </c>
      <c r="Q474" t="n">
        <v>1</v>
      </c>
      <c r="W474" t="n">
        <v>0</v>
      </c>
      <c r="X474" t="n">
        <v>-1208440998</v>
      </c>
      <c r="Y474">
        <f>AT474</f>
        <v/>
      </c>
      <c r="AA474" t="n">
        <v>98.98999999999999</v>
      </c>
      <c r="AB474" t="n">
        <v>0</v>
      </c>
      <c r="AC474" t="n">
        <v>0</v>
      </c>
      <c r="AD474" t="n">
        <v>0</v>
      </c>
      <c r="AE474" t="n">
        <v>10.95</v>
      </c>
      <c r="AF474" t="n">
        <v>0</v>
      </c>
      <c r="AG474" t="n">
        <v>0</v>
      </c>
      <c r="AH474" t="n">
        <v>0</v>
      </c>
      <c r="AI474" t="n">
        <v>9.039999999999999</v>
      </c>
      <c r="AJ474" t="n">
        <v>1</v>
      </c>
      <c r="AK474" t="n">
        <v>1</v>
      </c>
      <c r="AL474" t="n">
        <v>1</v>
      </c>
      <c r="AM474" t="n">
        <v>0</v>
      </c>
      <c r="AN474" t="n">
        <v>0</v>
      </c>
      <c r="AO474" t="n">
        <v>0</v>
      </c>
      <c r="AP474" t="n">
        <v>1</v>
      </c>
      <c r="AQ474" t="n">
        <v>0</v>
      </c>
      <c r="AR474" t="n">
        <v>0</v>
      </c>
      <c r="AS474" t="inlineStr"/>
      <c r="AT474" t="n">
        <v>200</v>
      </c>
      <c r="AU474" t="inlineStr"/>
      <c r="AV474" t="n">
        <v>0</v>
      </c>
      <c r="AW474" t="n">
        <v>1</v>
      </c>
      <c r="AX474" t="n">
        <v>-1</v>
      </c>
      <c r="AY474" t="n">
        <v>0</v>
      </c>
      <c r="AZ474" t="n">
        <v>0</v>
      </c>
      <c r="BA474" t="inlineStr"/>
      <c r="BB474" t="n">
        <v>0</v>
      </c>
      <c r="BC474" t="n">
        <v>0</v>
      </c>
      <c r="BD474" t="n">
        <v>0</v>
      </c>
      <c r="BE474" t="n">
        <v>0</v>
      </c>
      <c r="BF474" t="n">
        <v>0</v>
      </c>
      <c r="BG474" t="n">
        <v>0</v>
      </c>
      <c r="BH474" t="n">
        <v>0</v>
      </c>
      <c r="BI474" t="n">
        <v>0</v>
      </c>
      <c r="BJ474" t="n">
        <v>0</v>
      </c>
      <c r="BK474" t="n">
        <v>0</v>
      </c>
      <c r="BL474" t="n">
        <v>0</v>
      </c>
      <c r="BM474" t="n">
        <v>0</v>
      </c>
      <c r="BN474" t="n">
        <v>0</v>
      </c>
      <c r="BO474" t="n">
        <v>0</v>
      </c>
      <c r="BP474" t="n">
        <v>0</v>
      </c>
      <c r="BQ474" t="n">
        <v>0</v>
      </c>
      <c r="BR474" t="n">
        <v>0</v>
      </c>
      <c r="BS474" t="n">
        <v>0</v>
      </c>
      <c r="BT474" t="n">
        <v>0</v>
      </c>
      <c r="BU474" t="n">
        <v>0</v>
      </c>
      <c r="BV474" t="n">
        <v>0</v>
      </c>
      <c r="BW474" t="n">
        <v>0</v>
      </c>
      <c r="CV474" t="n">
        <v>0</v>
      </c>
      <c r="CW474" t="n">
        <v>0</v>
      </c>
      <c r="CX474">
        <f>ROUND(Y474*Source!I845,7)</f>
        <v/>
      </c>
      <c r="CY474">
        <f>AA474</f>
        <v/>
      </c>
      <c r="CZ474">
        <f>AE474</f>
        <v/>
      </c>
      <c r="DA474">
        <f>AI474</f>
        <v/>
      </c>
      <c r="DB474">
        <f>ROUND(ROUND(AT474*CZ474,2),2)</f>
        <v/>
      </c>
      <c r="DC474">
        <f>ROUND(ROUND(AT474*AG474,2),2)</f>
        <v/>
      </c>
      <c r="DD474" t="inlineStr"/>
      <c r="DE474" t="inlineStr"/>
      <c r="DF474">
        <f>ROUND(ROUND(AE474*AI474,0)*CX474,0)</f>
        <v/>
      </c>
      <c r="DG474">
        <f>ROUND(ROUND(AF474,0)*CX474,0)</f>
        <v/>
      </c>
      <c r="DH474">
        <f>ROUND(ROUND(AG474,0)*CX474,0)</f>
        <v/>
      </c>
      <c r="DI474">
        <f>ROUND(ROUND(AH474,0)*CX474,0)</f>
        <v/>
      </c>
      <c r="DJ474">
        <f>DF474</f>
        <v/>
      </c>
      <c r="DK474" t="n">
        <v>0</v>
      </c>
      <c r="DL474" t="inlineStr"/>
      <c r="DM474" t="n">
        <v>0</v>
      </c>
      <c r="DN474" t="inlineStr"/>
      <c r="DO474" t="n">
        <v>0</v>
      </c>
    </row>
    <row r="475">
      <c r="A475">
        <f>ROW(Source!A845)</f>
        <v/>
      </c>
      <c r="B475" t="n">
        <v>78869116</v>
      </c>
      <c r="C475" t="n">
        <v>78871613</v>
      </c>
      <c r="D475" t="n">
        <v>29144224</v>
      </c>
      <c r="E475" t="n">
        <v>1</v>
      </c>
      <c r="F475" t="n">
        <v>1</v>
      </c>
      <c r="G475" t="n">
        <v>1</v>
      </c>
      <c r="H475" t="n">
        <v>3</v>
      </c>
      <c r="I475" t="inlineStr">
        <is>
          <t>302-1241</t>
        </is>
      </c>
      <c r="J475" t="inlineStr">
        <is>
          <t>ТССЦ Московской обл., 302-1241, приказ Минстроя России №675/пр от 28.02.2017 № 256/пр</t>
        </is>
      </c>
      <c r="K475" t="inlineStr">
        <is>
          <t>Сгоны стальные с муфтой и контргайкой, диаметром 50 мм</t>
        </is>
      </c>
      <c r="L475" t="n">
        <v>1354</v>
      </c>
      <c r="N475" t="n">
        <v>1010</v>
      </c>
      <c r="O475" t="inlineStr">
        <is>
          <t>шт.</t>
        </is>
      </c>
      <c r="P475" t="inlineStr">
        <is>
          <t>шт.</t>
        </is>
      </c>
      <c r="Q475" t="n">
        <v>1</v>
      </c>
      <c r="W475" t="n">
        <v>1</v>
      </c>
      <c r="X475" t="n">
        <v>-1108176549</v>
      </c>
      <c r="Y475">
        <f>AT475</f>
        <v/>
      </c>
      <c r="AA475" t="n">
        <v>391.55</v>
      </c>
      <c r="AB475" t="n">
        <v>0</v>
      </c>
      <c r="AC475" t="n">
        <v>0</v>
      </c>
      <c r="AD475" t="n">
        <v>0</v>
      </c>
      <c r="AE475" t="n">
        <v>28.58</v>
      </c>
      <c r="AF475" t="n">
        <v>0</v>
      </c>
      <c r="AG475" t="n">
        <v>0</v>
      </c>
      <c r="AH475" t="n">
        <v>0</v>
      </c>
      <c r="AI475" t="n">
        <v>13.7</v>
      </c>
      <c r="AJ475" t="n">
        <v>1</v>
      </c>
      <c r="AK475" t="n">
        <v>1</v>
      </c>
      <c r="AL475" t="n">
        <v>1</v>
      </c>
      <c r="AM475" t="n">
        <v>2</v>
      </c>
      <c r="AN475" t="n">
        <v>0</v>
      </c>
      <c r="AO475" t="n">
        <v>1</v>
      </c>
      <c r="AP475" t="n">
        <v>1</v>
      </c>
      <c r="AQ475" t="n">
        <v>0</v>
      </c>
      <c r="AR475" t="n">
        <v>0</v>
      </c>
      <c r="AS475" t="inlineStr"/>
      <c r="AT475" t="n">
        <v>-100</v>
      </c>
      <c r="AU475" t="inlineStr"/>
      <c r="AV475" t="n">
        <v>0</v>
      </c>
      <c r="AW475" t="n">
        <v>2</v>
      </c>
      <c r="AX475" t="n">
        <v>78871650</v>
      </c>
      <c r="AY475" t="n">
        <v>1</v>
      </c>
      <c r="AZ475" t="n">
        <v>6144</v>
      </c>
      <c r="BA475" t="n">
        <v>432</v>
      </c>
      <c r="BB475" t="n">
        <v>0</v>
      </c>
      <c r="BC475" t="n">
        <v>0</v>
      </c>
      <c r="BD475" t="n">
        <v>0</v>
      </c>
      <c r="BE475" t="n">
        <v>0</v>
      </c>
      <c r="BF475" t="n">
        <v>0</v>
      </c>
      <c r="BG475" t="n">
        <v>0</v>
      </c>
      <c r="BH475" t="n">
        <v>0</v>
      </c>
      <c r="BI475" t="n">
        <v>0</v>
      </c>
      <c r="BJ475" t="n">
        <v>0</v>
      </c>
      <c r="BK475" t="n">
        <v>0</v>
      </c>
      <c r="BL475" t="n">
        <v>0</v>
      </c>
      <c r="BM475" t="n">
        <v>0</v>
      </c>
      <c r="BN475" t="n">
        <v>0</v>
      </c>
      <c r="BO475" t="n">
        <v>0</v>
      </c>
      <c r="BP475" t="n">
        <v>0</v>
      </c>
      <c r="BQ475" t="n">
        <v>0</v>
      </c>
      <c r="BR475" t="n">
        <v>0</v>
      </c>
      <c r="BS475" t="n">
        <v>0</v>
      </c>
      <c r="BT475" t="n">
        <v>0</v>
      </c>
      <c r="BU475" t="n">
        <v>0</v>
      </c>
      <c r="BV475" t="n">
        <v>0</v>
      </c>
      <c r="BW475" t="n">
        <v>0</v>
      </c>
      <c r="CV475" t="n">
        <v>0</v>
      </c>
      <c r="CW475" t="n">
        <v>0</v>
      </c>
      <c r="CX475">
        <f>ROUND(Y475*Source!I845,7)</f>
        <v/>
      </c>
      <c r="CY475">
        <f>AA475</f>
        <v/>
      </c>
      <c r="CZ475">
        <f>AE475</f>
        <v/>
      </c>
      <c r="DA475">
        <f>AI475</f>
        <v/>
      </c>
      <c r="DB475">
        <f>ROUND(ROUND(AT475*CZ475,2),2)</f>
        <v/>
      </c>
      <c r="DC475">
        <f>ROUND(ROUND(AT475*AG475,2),2)</f>
        <v/>
      </c>
      <c r="DD475" t="inlineStr"/>
      <c r="DE475" t="inlineStr"/>
      <c r="DF475">
        <f>ROUND(ROUND(AE475*AI475,0)*CX475,0)</f>
        <v/>
      </c>
      <c r="DG475">
        <f>ROUND(ROUND(AF475,0)*CX475,0)</f>
        <v/>
      </c>
      <c r="DH475">
        <f>ROUND(ROUND(AG475,0)*CX475,0)</f>
        <v/>
      </c>
      <c r="DI475">
        <f>ROUND(ROUND(AH475,0)*CX475,0)</f>
        <v/>
      </c>
      <c r="DJ475">
        <f>DF475</f>
        <v/>
      </c>
      <c r="DK475" t="n">
        <v>0</v>
      </c>
      <c r="DL475" t="inlineStr"/>
      <c r="DM475" t="n">
        <v>0</v>
      </c>
      <c r="DN475" t="inlineStr"/>
      <c r="DO475" t="n">
        <v>0</v>
      </c>
    </row>
    <row r="476">
      <c r="A476">
        <f>ROW(Source!A848)</f>
        <v/>
      </c>
      <c r="B476" t="n">
        <v>78869116</v>
      </c>
      <c r="C476" t="n">
        <v>78871593</v>
      </c>
      <c r="D476" t="n">
        <v>18442827</v>
      </c>
      <c r="E476" t="n">
        <v>1</v>
      </c>
      <c r="F476" t="n">
        <v>1</v>
      </c>
      <c r="G476" t="n">
        <v>1</v>
      </c>
      <c r="H476" t="n">
        <v>1</v>
      </c>
      <c r="I476" t="inlineStr">
        <is>
          <t>1-1053-90</t>
        </is>
      </c>
      <c r="J476" t="inlineStr"/>
      <c r="K476" t="inlineStr">
        <is>
          <t>Рабочий строитель среднего разряда 5,3</t>
        </is>
      </c>
      <c r="L476" t="n">
        <v>1369</v>
      </c>
      <c r="N476" t="n">
        <v>1013</v>
      </c>
      <c r="O476" t="inlineStr">
        <is>
          <t>чел.-ч</t>
        </is>
      </c>
      <c r="P476" t="inlineStr">
        <is>
          <t>чел.-ч</t>
        </is>
      </c>
      <c r="Q476" t="n">
        <v>1</v>
      </c>
      <c r="W476" t="n">
        <v>0</v>
      </c>
      <c r="X476" t="n">
        <v>717490484</v>
      </c>
      <c r="Y476">
        <f>(AT476*ROUND(9,7))</f>
        <v/>
      </c>
      <c r="AA476" t="n">
        <v>0</v>
      </c>
      <c r="AB476" t="n">
        <v>0</v>
      </c>
      <c r="AC476" t="n">
        <v>0</v>
      </c>
      <c r="AD476" t="n">
        <v>11.64</v>
      </c>
      <c r="AE476" t="n">
        <v>0</v>
      </c>
      <c r="AF476" t="n">
        <v>0</v>
      </c>
      <c r="AG476" t="n">
        <v>0</v>
      </c>
      <c r="AH476" t="n">
        <v>11.64</v>
      </c>
      <c r="AI476" t="n">
        <v>1</v>
      </c>
      <c r="AJ476" t="n">
        <v>1</v>
      </c>
      <c r="AK476" t="n">
        <v>1</v>
      </c>
      <c r="AL476" t="n">
        <v>1</v>
      </c>
      <c r="AM476" t="n">
        <v>-2</v>
      </c>
      <c r="AN476" t="n">
        <v>0</v>
      </c>
      <c r="AO476" t="n">
        <v>1</v>
      </c>
      <c r="AP476" t="n">
        <v>1</v>
      </c>
      <c r="AQ476" t="n">
        <v>0</v>
      </c>
      <c r="AR476" t="n">
        <v>0</v>
      </c>
      <c r="AS476" t="inlineStr"/>
      <c r="AT476" t="n">
        <v>5.01</v>
      </c>
      <c r="AU476" t="inlineStr">
        <is>
          <t>)*9</t>
        </is>
      </c>
      <c r="AV476" t="n">
        <v>1</v>
      </c>
      <c r="AW476" t="n">
        <v>2</v>
      </c>
      <c r="AX476" t="n">
        <v>78871600</v>
      </c>
      <c r="AY476" t="n">
        <v>1</v>
      </c>
      <c r="AZ476" t="n">
        <v>2048</v>
      </c>
      <c r="BA476" t="n">
        <v>433</v>
      </c>
      <c r="BB476" t="n">
        <v>0</v>
      </c>
      <c r="BC476" t="n">
        <v>0</v>
      </c>
      <c r="BD476" t="n">
        <v>0</v>
      </c>
      <c r="BE476" t="n">
        <v>0</v>
      </c>
      <c r="BF476" t="n">
        <v>0</v>
      </c>
      <c r="BG476" t="n">
        <v>0</v>
      </c>
      <c r="BH476" t="n">
        <v>0</v>
      </c>
      <c r="BI476" t="n">
        <v>0</v>
      </c>
      <c r="BJ476" t="n">
        <v>0</v>
      </c>
      <c r="BK476" t="n">
        <v>0</v>
      </c>
      <c r="BL476" t="n">
        <v>0</v>
      </c>
      <c r="BM476" t="n">
        <v>0</v>
      </c>
      <c r="BN476" t="n">
        <v>0</v>
      </c>
      <c r="BO476" t="n">
        <v>0</v>
      </c>
      <c r="BP476" t="n">
        <v>0</v>
      </c>
      <c r="BQ476" t="n">
        <v>0</v>
      </c>
      <c r="BR476" t="n">
        <v>0</v>
      </c>
      <c r="BS476" t="n">
        <v>0</v>
      </c>
      <c r="BT476" t="n">
        <v>0</v>
      </c>
      <c r="BU476" t="n">
        <v>0</v>
      </c>
      <c r="BV476" t="n">
        <v>0</v>
      </c>
      <c r="BW476" t="n">
        <v>0</v>
      </c>
      <c r="CU476">
        <f>ROUND(AT476*Source!I848*AH476*AL476,0)</f>
        <v/>
      </c>
      <c r="CV476">
        <f>ROUND(Y476*Source!I848,7)</f>
        <v/>
      </c>
      <c r="CW476" t="n">
        <v>0</v>
      </c>
      <c r="CX476">
        <f>ROUND(Y476*Source!I848,7)</f>
        <v/>
      </c>
      <c r="CY476">
        <f>AD476</f>
        <v/>
      </c>
      <c r="CZ476">
        <f>AH476</f>
        <v/>
      </c>
      <c r="DA476">
        <f>AL476</f>
        <v/>
      </c>
      <c r="DB476">
        <f>ROUND((ROUND(AT476*CZ476,2)*ROUND(9,7)),2)</f>
        <v/>
      </c>
      <c r="DC476">
        <f>ROUND((ROUND(AT476*AG476,2)*ROUND(9,7)),2)</f>
        <v/>
      </c>
      <c r="DD476" t="inlineStr"/>
      <c r="DE476" t="inlineStr"/>
      <c r="DF476">
        <f>ROUND(ROUND(AE476,0)*CX476,0)</f>
        <v/>
      </c>
      <c r="DG476">
        <f>ROUND(ROUND(AF476,0)*CX476,0)</f>
        <v/>
      </c>
      <c r="DH476">
        <f>ROUND(ROUND(AG476,0)*CX476,0)</f>
        <v/>
      </c>
      <c r="DI476">
        <f>ROUND(ROUND(AH476,0)*CX476,0)</f>
        <v/>
      </c>
      <c r="DJ476">
        <f>DI476</f>
        <v/>
      </c>
      <c r="DK476" t="n">
        <v>0</v>
      </c>
      <c r="DL476" t="inlineStr"/>
      <c r="DM476" t="n">
        <v>0</v>
      </c>
      <c r="DN476" t="inlineStr"/>
      <c r="DO476" t="n">
        <v>0</v>
      </c>
    </row>
    <row r="477">
      <c r="A477">
        <f>ROW(Source!A848)</f>
        <v/>
      </c>
      <c r="B477" t="n">
        <v>78869116</v>
      </c>
      <c r="C477" t="n">
        <v>78871593</v>
      </c>
      <c r="D477" t="n">
        <v>29172703</v>
      </c>
      <c r="E477" t="n">
        <v>1</v>
      </c>
      <c r="F477" t="n">
        <v>1</v>
      </c>
      <c r="G477" t="n">
        <v>1</v>
      </c>
      <c r="H477" t="n">
        <v>2</v>
      </c>
      <c r="I477" t="inlineStr">
        <is>
          <t>042900</t>
        </is>
      </c>
      <c r="J477" t="inlineStr">
        <is>
          <t>ТСЭМ Московской обл., 042900, приказ Минстроя России №675/пр от 28.02.2017 № 264/пр</t>
        </is>
      </c>
      <c r="K477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77" t="n">
        <v>1368</v>
      </c>
      <c r="N477" t="n">
        <v>1011</v>
      </c>
      <c r="O477" t="inlineStr">
        <is>
          <t>маш.-ч</t>
        </is>
      </c>
      <c r="P477" t="inlineStr">
        <is>
          <t>маш.-ч</t>
        </is>
      </c>
      <c r="Q477" t="n">
        <v>1</v>
      </c>
      <c r="W477" t="n">
        <v>0</v>
      </c>
      <c r="X477" t="n">
        <v>1695838894</v>
      </c>
      <c r="Y477">
        <f>(AT477*ROUND(9,7))</f>
        <v/>
      </c>
      <c r="AA477" t="n">
        <v>0</v>
      </c>
      <c r="AB477" t="n">
        <v>177.13</v>
      </c>
      <c r="AC477" t="n">
        <v>0</v>
      </c>
      <c r="AD477" t="n">
        <v>0</v>
      </c>
      <c r="AE477" t="n">
        <v>0</v>
      </c>
      <c r="AF477" t="n">
        <v>29.67</v>
      </c>
      <c r="AG477" t="n">
        <v>0</v>
      </c>
      <c r="AH477" t="n">
        <v>0</v>
      </c>
      <c r="AI477" t="n">
        <v>1</v>
      </c>
      <c r="AJ477" t="n">
        <v>5.97</v>
      </c>
      <c r="AK477" t="n">
        <v>52.25</v>
      </c>
      <c r="AL477" t="n">
        <v>1</v>
      </c>
      <c r="AM477" t="n">
        <v>2</v>
      </c>
      <c r="AN477" t="n">
        <v>0</v>
      </c>
      <c r="AO477" t="n">
        <v>1</v>
      </c>
      <c r="AP477" t="n">
        <v>1</v>
      </c>
      <c r="AQ477" t="n">
        <v>0</v>
      </c>
      <c r="AR477" t="n">
        <v>0</v>
      </c>
      <c r="AS477" t="inlineStr"/>
      <c r="AT477" t="n">
        <v>1.5</v>
      </c>
      <c r="AU477" t="inlineStr">
        <is>
          <t>)*9</t>
        </is>
      </c>
      <c r="AV477" t="n">
        <v>0</v>
      </c>
      <c r="AW477" t="n">
        <v>2</v>
      </c>
      <c r="AX477" t="n">
        <v>78871601</v>
      </c>
      <c r="AY477" t="n">
        <v>1</v>
      </c>
      <c r="AZ477" t="n">
        <v>0</v>
      </c>
      <c r="BA477" t="n">
        <v>434</v>
      </c>
      <c r="BB477" t="n">
        <v>0</v>
      </c>
      <c r="BC477" t="n">
        <v>0</v>
      </c>
      <c r="BD477" t="n">
        <v>0</v>
      </c>
      <c r="BE477" t="n">
        <v>0</v>
      </c>
      <c r="BF477" t="n">
        <v>0</v>
      </c>
      <c r="BG477" t="n">
        <v>0</v>
      </c>
      <c r="BH477" t="n">
        <v>0</v>
      </c>
      <c r="BI477" t="n">
        <v>0</v>
      </c>
      <c r="BJ477" t="n">
        <v>0</v>
      </c>
      <c r="BK477" t="n">
        <v>0</v>
      </c>
      <c r="BL477" t="n">
        <v>0</v>
      </c>
      <c r="BM477" t="n">
        <v>0</v>
      </c>
      <c r="BN477" t="n">
        <v>0</v>
      </c>
      <c r="BO477" t="n">
        <v>0</v>
      </c>
      <c r="BP477" t="n">
        <v>0</v>
      </c>
      <c r="BQ477" t="n">
        <v>0</v>
      </c>
      <c r="BR477" t="n">
        <v>0</v>
      </c>
      <c r="BS477" t="n">
        <v>0</v>
      </c>
      <c r="BT477" t="n">
        <v>0</v>
      </c>
      <c r="BU477" t="n">
        <v>0</v>
      </c>
      <c r="BV477" t="n">
        <v>0</v>
      </c>
      <c r="BW477" t="n">
        <v>0</v>
      </c>
      <c r="CV477" t="n">
        <v>0</v>
      </c>
      <c r="CW477">
        <f>ROUND(Y477*Source!I848*DO477,7)</f>
        <v/>
      </c>
      <c r="CX477">
        <f>ROUND(Y477*Source!I848,7)</f>
        <v/>
      </c>
      <c r="CY477">
        <f>AB477</f>
        <v/>
      </c>
      <c r="CZ477">
        <f>AF477</f>
        <v/>
      </c>
      <c r="DA477">
        <f>AJ477</f>
        <v/>
      </c>
      <c r="DB477">
        <f>ROUND((ROUND(AT477*CZ477,2)*ROUND(9,7)),2)</f>
        <v/>
      </c>
      <c r="DC477">
        <f>ROUND((ROUND(AT477*AG477,2)*ROUND(9,7)),2)</f>
        <v/>
      </c>
      <c r="DD477" t="inlineStr"/>
      <c r="DE477" t="inlineStr"/>
      <c r="DF477">
        <f>ROUND(ROUND(AE477,0)*CX477,0)</f>
        <v/>
      </c>
      <c r="DG477">
        <f>ROUND(ROUND(AF477*AJ477,0)*CX477,0)</f>
        <v/>
      </c>
      <c r="DH477">
        <f>ROUND(ROUND(AG477*AK477,0)*CX477,0)</f>
        <v/>
      </c>
      <c r="DI477">
        <f>ROUND(ROUND(AH477,0)*CX477,0)</f>
        <v/>
      </c>
      <c r="DJ477">
        <f>DG477</f>
        <v/>
      </c>
      <c r="DK477" t="n">
        <v>0</v>
      </c>
      <c r="DL477" t="inlineStr"/>
      <c r="DM477" t="n">
        <v>0</v>
      </c>
      <c r="DN477" t="inlineStr"/>
      <c r="DO477" t="n">
        <v>0</v>
      </c>
    </row>
    <row r="478">
      <c r="A478">
        <f>ROW(Source!A848)</f>
        <v/>
      </c>
      <c r="B478" t="n">
        <v>78869116</v>
      </c>
      <c r="C478" t="n">
        <v>78871593</v>
      </c>
      <c r="D478" t="n">
        <v>29110398</v>
      </c>
      <c r="E478" t="n">
        <v>1</v>
      </c>
      <c r="F478" t="n">
        <v>1</v>
      </c>
      <c r="G478" t="n">
        <v>1</v>
      </c>
      <c r="H478" t="n">
        <v>3</v>
      </c>
      <c r="I478" t="inlineStr">
        <is>
          <t>101-0388</t>
        </is>
      </c>
      <c r="J478" t="inlineStr">
        <is>
          <t>ТССЦ Московской обл., 101-0388, приказ Минстроя России №675/пр от 28.02.2017 № 254/пр</t>
        </is>
      </c>
      <c r="K478" t="inlineStr">
        <is>
          <t>Краски масляные земляные марки МА-0115 мумия, сурик железный</t>
        </is>
      </c>
      <c r="L478" t="n">
        <v>1348</v>
      </c>
      <c r="N478" t="n">
        <v>1009</v>
      </c>
      <c r="O478" t="inlineStr">
        <is>
          <t>т</t>
        </is>
      </c>
      <c r="P478" t="inlineStr">
        <is>
          <t>т</t>
        </is>
      </c>
      <c r="Q478" t="n">
        <v>1000</v>
      </c>
      <c r="W478" t="n">
        <v>0</v>
      </c>
      <c r="X478" t="n">
        <v>1625292450</v>
      </c>
      <c r="Y478">
        <f>(AT478*ROUND(9,7))</f>
        <v/>
      </c>
      <c r="AA478" t="n">
        <v>76804.47</v>
      </c>
      <c r="AB478" t="n">
        <v>0</v>
      </c>
      <c r="AC478" t="n">
        <v>0</v>
      </c>
      <c r="AD478" t="n">
        <v>0</v>
      </c>
      <c r="AE478" t="n">
        <v>15118.99</v>
      </c>
      <c r="AF478" t="n">
        <v>0</v>
      </c>
      <c r="AG478" t="n">
        <v>0</v>
      </c>
      <c r="AH478" t="n">
        <v>0</v>
      </c>
      <c r="AI478" t="n">
        <v>5.08</v>
      </c>
      <c r="AJ478" t="n">
        <v>1</v>
      </c>
      <c r="AK478" t="n">
        <v>1</v>
      </c>
      <c r="AL478" t="n">
        <v>1</v>
      </c>
      <c r="AM478" t="n">
        <v>2</v>
      </c>
      <c r="AN478" t="n">
        <v>0</v>
      </c>
      <c r="AO478" t="n">
        <v>1</v>
      </c>
      <c r="AP478" t="n">
        <v>1</v>
      </c>
      <c r="AQ478" t="n">
        <v>0</v>
      </c>
      <c r="AR478" t="n">
        <v>0</v>
      </c>
      <c r="AS478" t="inlineStr"/>
      <c r="AT478" t="n">
        <v>5e-05</v>
      </c>
      <c r="AU478" t="inlineStr">
        <is>
          <t>)*9</t>
        </is>
      </c>
      <c r="AV478" t="n">
        <v>0</v>
      </c>
      <c r="AW478" t="n">
        <v>2</v>
      </c>
      <c r="AX478" t="n">
        <v>78871602</v>
      </c>
      <c r="AY478" t="n">
        <v>1</v>
      </c>
      <c r="AZ478" t="n">
        <v>2048</v>
      </c>
      <c r="BA478" t="n">
        <v>435</v>
      </c>
      <c r="BB478" t="n">
        <v>0</v>
      </c>
      <c r="BC478" t="n">
        <v>0</v>
      </c>
      <c r="BD478" t="n">
        <v>0</v>
      </c>
      <c r="BE478" t="n">
        <v>0</v>
      </c>
      <c r="BF478" t="n">
        <v>0</v>
      </c>
      <c r="BG478" t="n">
        <v>0</v>
      </c>
      <c r="BH478" t="n">
        <v>0</v>
      </c>
      <c r="BI478" t="n">
        <v>0</v>
      </c>
      <c r="BJ478" t="n">
        <v>0</v>
      </c>
      <c r="BK478" t="n">
        <v>0</v>
      </c>
      <c r="BL478" t="n">
        <v>0</v>
      </c>
      <c r="BM478" t="n">
        <v>0</v>
      </c>
      <c r="BN478" t="n">
        <v>0</v>
      </c>
      <c r="BO478" t="n">
        <v>0</v>
      </c>
      <c r="BP478" t="n">
        <v>0</v>
      </c>
      <c r="BQ478" t="n">
        <v>0</v>
      </c>
      <c r="BR478" t="n">
        <v>0</v>
      </c>
      <c r="BS478" t="n">
        <v>0</v>
      </c>
      <c r="BT478" t="n">
        <v>0</v>
      </c>
      <c r="BU478" t="n">
        <v>0</v>
      </c>
      <c r="BV478" t="n">
        <v>0</v>
      </c>
      <c r="BW478" t="n">
        <v>0</v>
      </c>
      <c r="CV478" t="n">
        <v>0</v>
      </c>
      <c r="CW478" t="n">
        <v>0</v>
      </c>
      <c r="CX478">
        <f>ROUND(Y478*Source!I848,7)</f>
        <v/>
      </c>
      <c r="CY478">
        <f>AA478</f>
        <v/>
      </c>
      <c r="CZ478">
        <f>AE478</f>
        <v/>
      </c>
      <c r="DA478">
        <f>AI478</f>
        <v/>
      </c>
      <c r="DB478">
        <f>ROUND((ROUND(AT478*CZ478,2)*ROUND(9,7)),2)</f>
        <v/>
      </c>
      <c r="DC478">
        <f>ROUND((ROUND(AT478*AG478,2)*ROUND(9,7)),2)</f>
        <v/>
      </c>
      <c r="DD478" t="inlineStr"/>
      <c r="DE478" t="inlineStr"/>
      <c r="DF478">
        <f>ROUND(ROUND(AE478*AI478,0)*CX478,0)</f>
        <v/>
      </c>
      <c r="DG478">
        <f>ROUND(ROUND(AF478,0)*CX478,0)</f>
        <v/>
      </c>
      <c r="DH478">
        <f>ROUND(ROUND(AG478,0)*CX478,0)</f>
        <v/>
      </c>
      <c r="DI478">
        <f>ROUND(ROUND(AH478,0)*CX478,0)</f>
        <v/>
      </c>
      <c r="DJ478">
        <f>DF478</f>
        <v/>
      </c>
      <c r="DK478" t="n">
        <v>0</v>
      </c>
      <c r="DL478" t="inlineStr"/>
      <c r="DM478" t="n">
        <v>0</v>
      </c>
      <c r="DN478" t="inlineStr"/>
      <c r="DO478" t="n">
        <v>0</v>
      </c>
    </row>
    <row r="479">
      <c r="A479">
        <f>ROW(Source!A848)</f>
        <v/>
      </c>
      <c r="B479" t="n">
        <v>78869116</v>
      </c>
      <c r="C479" t="n">
        <v>78871593</v>
      </c>
      <c r="D479" t="n">
        <v>29110573</v>
      </c>
      <c r="E479" t="n">
        <v>1</v>
      </c>
      <c r="F479" t="n">
        <v>1</v>
      </c>
      <c r="G479" t="n">
        <v>1</v>
      </c>
      <c r="H479" t="n">
        <v>3</v>
      </c>
      <c r="I479" t="inlineStr">
        <is>
          <t>101-0628</t>
        </is>
      </c>
      <c r="J479" t="inlineStr">
        <is>
          <t>ТССЦ Московской обл., 101-0628, приказ Минстроя России №675/пр от 28.02.2017 № 254/пр</t>
        </is>
      </c>
      <c r="K479" t="inlineStr">
        <is>
          <t>Олифа комбинированная, марки К-3</t>
        </is>
      </c>
      <c r="L479" t="n">
        <v>1348</v>
      </c>
      <c r="N479" t="n">
        <v>1009</v>
      </c>
      <c r="O479" t="inlineStr">
        <is>
          <t>т</t>
        </is>
      </c>
      <c r="P479" t="inlineStr">
        <is>
          <t>т</t>
        </is>
      </c>
      <c r="Q479" t="n">
        <v>1000</v>
      </c>
      <c r="W479" t="n">
        <v>0</v>
      </c>
      <c r="X479" t="n">
        <v>24062879</v>
      </c>
      <c r="Y479">
        <f>(AT479*ROUND(9,7))</f>
        <v/>
      </c>
      <c r="AA479" t="n">
        <v>87631.5</v>
      </c>
      <c r="AB479" t="n">
        <v>0</v>
      </c>
      <c r="AC479" t="n">
        <v>0</v>
      </c>
      <c r="AD479" t="n">
        <v>0</v>
      </c>
      <c r="AE479" t="n">
        <v>16950</v>
      </c>
      <c r="AF479" t="n">
        <v>0</v>
      </c>
      <c r="AG479" t="n">
        <v>0</v>
      </c>
      <c r="AH479" t="n">
        <v>0</v>
      </c>
      <c r="AI479" t="n">
        <v>5.17</v>
      </c>
      <c r="AJ479" t="n">
        <v>1</v>
      </c>
      <c r="AK479" t="n">
        <v>1</v>
      </c>
      <c r="AL479" t="n">
        <v>1</v>
      </c>
      <c r="AM479" t="n">
        <v>2</v>
      </c>
      <c r="AN479" t="n">
        <v>0</v>
      </c>
      <c r="AO479" t="n">
        <v>1</v>
      </c>
      <c r="AP479" t="n">
        <v>1</v>
      </c>
      <c r="AQ479" t="n">
        <v>0</v>
      </c>
      <c r="AR479" t="n">
        <v>0</v>
      </c>
      <c r="AS479" t="inlineStr"/>
      <c r="AT479" t="n">
        <v>2e-05</v>
      </c>
      <c r="AU479" t="inlineStr">
        <is>
          <t>)*9</t>
        </is>
      </c>
      <c r="AV479" t="n">
        <v>0</v>
      </c>
      <c r="AW479" t="n">
        <v>2</v>
      </c>
      <c r="AX479" t="n">
        <v>78871603</v>
      </c>
      <c r="AY479" t="n">
        <v>1</v>
      </c>
      <c r="AZ479" t="n">
        <v>0</v>
      </c>
      <c r="BA479" t="n">
        <v>436</v>
      </c>
      <c r="BB479" t="n">
        <v>0</v>
      </c>
      <c r="BC479" t="n">
        <v>0</v>
      </c>
      <c r="BD479" t="n">
        <v>0</v>
      </c>
      <c r="BE479" t="n">
        <v>0</v>
      </c>
      <c r="BF479" t="n">
        <v>0</v>
      </c>
      <c r="BG479" t="n">
        <v>0</v>
      </c>
      <c r="BH479" t="n">
        <v>0</v>
      </c>
      <c r="BI479" t="n">
        <v>0</v>
      </c>
      <c r="BJ479" t="n">
        <v>0</v>
      </c>
      <c r="BK479" t="n">
        <v>0</v>
      </c>
      <c r="BL479" t="n">
        <v>0</v>
      </c>
      <c r="BM479" t="n">
        <v>0</v>
      </c>
      <c r="BN479" t="n">
        <v>0</v>
      </c>
      <c r="BO479" t="n">
        <v>0</v>
      </c>
      <c r="BP479" t="n">
        <v>0</v>
      </c>
      <c r="BQ479" t="n">
        <v>0</v>
      </c>
      <c r="BR479" t="n">
        <v>0</v>
      </c>
      <c r="BS479" t="n">
        <v>0</v>
      </c>
      <c r="BT479" t="n">
        <v>0</v>
      </c>
      <c r="BU479" t="n">
        <v>0</v>
      </c>
      <c r="BV479" t="n">
        <v>0</v>
      </c>
      <c r="BW479" t="n">
        <v>0</v>
      </c>
      <c r="CV479" t="n">
        <v>0</v>
      </c>
      <c r="CW479" t="n">
        <v>0</v>
      </c>
      <c r="CX479">
        <f>ROUND(Y479*Source!I848,7)</f>
        <v/>
      </c>
      <c r="CY479">
        <f>AA479</f>
        <v/>
      </c>
      <c r="CZ479">
        <f>AE479</f>
        <v/>
      </c>
      <c r="DA479">
        <f>AI479</f>
        <v/>
      </c>
      <c r="DB479">
        <f>ROUND((ROUND(AT479*CZ479,2)*ROUND(9,7)),2)</f>
        <v/>
      </c>
      <c r="DC479">
        <f>ROUND((ROUND(AT479*AG479,2)*ROUND(9,7)),2)</f>
        <v/>
      </c>
      <c r="DD479" t="inlineStr"/>
      <c r="DE479" t="inlineStr"/>
      <c r="DF479">
        <f>ROUND(ROUND(AE479*AI479,0)*CX479,0)</f>
        <v/>
      </c>
      <c r="DG479">
        <f>ROUND(ROUND(AF479,0)*CX479,0)</f>
        <v/>
      </c>
      <c r="DH479">
        <f>ROUND(ROUND(AG479,0)*CX479,0)</f>
        <v/>
      </c>
      <c r="DI479">
        <f>ROUND(ROUND(AH479,0)*CX479,0)</f>
        <v/>
      </c>
      <c r="DJ479">
        <f>DF479</f>
        <v/>
      </c>
      <c r="DK479" t="n">
        <v>0</v>
      </c>
      <c r="DL479" t="inlineStr"/>
      <c r="DM479" t="n">
        <v>0</v>
      </c>
      <c r="DN479" t="inlineStr"/>
      <c r="DO479" t="n">
        <v>0</v>
      </c>
    </row>
    <row r="480">
      <c r="A480">
        <f>ROW(Source!A848)</f>
        <v/>
      </c>
      <c r="B480" t="n">
        <v>78869116</v>
      </c>
      <c r="C480" t="n">
        <v>78871593</v>
      </c>
      <c r="D480" t="n">
        <v>29107963</v>
      </c>
      <c r="E480" t="n">
        <v>1</v>
      </c>
      <c r="F480" t="n">
        <v>1</v>
      </c>
      <c r="G480" t="n">
        <v>1</v>
      </c>
      <c r="H480" t="n">
        <v>3</v>
      </c>
      <c r="I480" t="inlineStr">
        <is>
          <t>101-1669</t>
        </is>
      </c>
      <c r="J480" t="inlineStr">
        <is>
          <t>ТССЦ Московской обл., 101-1669, приказ Минстроя России №675/пр от 28.02.2017 № 254/пр</t>
        </is>
      </c>
      <c r="K480" t="inlineStr">
        <is>
          <t>Очес льняной</t>
        </is>
      </c>
      <c r="L480" t="n">
        <v>1346</v>
      </c>
      <c r="N480" t="n">
        <v>1009</v>
      </c>
      <c r="O480" t="inlineStr">
        <is>
          <t>кг</t>
        </is>
      </c>
      <c r="P480" t="inlineStr">
        <is>
          <t>кг</t>
        </is>
      </c>
      <c r="Q480" t="n">
        <v>1</v>
      </c>
      <c r="W480" t="n">
        <v>0</v>
      </c>
      <c r="X480" t="n">
        <v>-2113933962</v>
      </c>
      <c r="Y480">
        <f>(AT480*ROUND(9,7))</f>
        <v/>
      </c>
      <c r="AA480" t="n">
        <v>590.67</v>
      </c>
      <c r="AB480" t="n">
        <v>0</v>
      </c>
      <c r="AC480" t="n">
        <v>0</v>
      </c>
      <c r="AD480" t="n">
        <v>0</v>
      </c>
      <c r="AE480" t="n">
        <v>37.29</v>
      </c>
      <c r="AF480" t="n">
        <v>0</v>
      </c>
      <c r="AG480" t="n">
        <v>0</v>
      </c>
      <c r="AH480" t="n">
        <v>0</v>
      </c>
      <c r="AI480" t="n">
        <v>15.84</v>
      </c>
      <c r="AJ480" t="n">
        <v>1</v>
      </c>
      <c r="AK480" t="n">
        <v>1</v>
      </c>
      <c r="AL480" t="n">
        <v>1</v>
      </c>
      <c r="AM480" t="n">
        <v>2</v>
      </c>
      <c r="AN480" t="n">
        <v>0</v>
      </c>
      <c r="AO480" t="n">
        <v>1</v>
      </c>
      <c r="AP480" t="n">
        <v>1</v>
      </c>
      <c r="AQ480" t="n">
        <v>0</v>
      </c>
      <c r="AR480" t="n">
        <v>0</v>
      </c>
      <c r="AS480" t="inlineStr"/>
      <c r="AT480" t="n">
        <v>0.02</v>
      </c>
      <c r="AU480" t="inlineStr">
        <is>
          <t>)*9</t>
        </is>
      </c>
      <c r="AV480" t="n">
        <v>0</v>
      </c>
      <c r="AW480" t="n">
        <v>2</v>
      </c>
      <c r="AX480" t="n">
        <v>78871604</v>
      </c>
      <c r="AY480" t="n">
        <v>1</v>
      </c>
      <c r="AZ480" t="n">
        <v>0</v>
      </c>
      <c r="BA480" t="n">
        <v>437</v>
      </c>
      <c r="BB480" t="n">
        <v>0</v>
      </c>
      <c r="BC480" t="n">
        <v>0</v>
      </c>
      <c r="BD480" t="n">
        <v>0</v>
      </c>
      <c r="BE480" t="n">
        <v>0</v>
      </c>
      <c r="BF480" t="n">
        <v>0</v>
      </c>
      <c r="BG480" t="n">
        <v>0</v>
      </c>
      <c r="BH480" t="n">
        <v>0</v>
      </c>
      <c r="BI480" t="n">
        <v>0</v>
      </c>
      <c r="BJ480" t="n">
        <v>0</v>
      </c>
      <c r="BK480" t="n">
        <v>0</v>
      </c>
      <c r="BL480" t="n">
        <v>0</v>
      </c>
      <c r="BM480" t="n">
        <v>0</v>
      </c>
      <c r="BN480" t="n">
        <v>0</v>
      </c>
      <c r="BO480" t="n">
        <v>0</v>
      </c>
      <c r="BP480" t="n">
        <v>0</v>
      </c>
      <c r="BQ480" t="n">
        <v>0</v>
      </c>
      <c r="BR480" t="n">
        <v>0</v>
      </c>
      <c r="BS480" t="n">
        <v>0</v>
      </c>
      <c r="BT480" t="n">
        <v>0</v>
      </c>
      <c r="BU480" t="n">
        <v>0</v>
      </c>
      <c r="BV480" t="n">
        <v>0</v>
      </c>
      <c r="BW480" t="n">
        <v>0</v>
      </c>
      <c r="CV480" t="n">
        <v>0</v>
      </c>
      <c r="CW480" t="n">
        <v>0</v>
      </c>
      <c r="CX480">
        <f>ROUND(Y480*Source!I848,7)</f>
        <v/>
      </c>
      <c r="CY480">
        <f>AA480</f>
        <v/>
      </c>
      <c r="CZ480">
        <f>AE480</f>
        <v/>
      </c>
      <c r="DA480">
        <f>AI480</f>
        <v/>
      </c>
      <c r="DB480">
        <f>ROUND((ROUND(AT480*CZ480,2)*ROUND(9,7)),2)</f>
        <v/>
      </c>
      <c r="DC480">
        <f>ROUND((ROUND(AT480*AG480,2)*ROUND(9,7)),2)</f>
        <v/>
      </c>
      <c r="DD480" t="inlineStr"/>
      <c r="DE480" t="inlineStr"/>
      <c r="DF480">
        <f>ROUND(ROUND(AE480*AI480,0)*CX480,0)</f>
        <v/>
      </c>
      <c r="DG480">
        <f>ROUND(ROUND(AF480,0)*CX480,0)</f>
        <v/>
      </c>
      <c r="DH480">
        <f>ROUND(ROUND(AG480,0)*CX480,0)</f>
        <v/>
      </c>
      <c r="DI480">
        <f>ROUND(ROUND(AH480,0)*CX480,0)</f>
        <v/>
      </c>
      <c r="DJ480">
        <f>DF480</f>
        <v/>
      </c>
      <c r="DK480" t="n">
        <v>0</v>
      </c>
      <c r="DL480" t="inlineStr"/>
      <c r="DM480" t="n">
        <v>0</v>
      </c>
      <c r="DN480" t="inlineStr"/>
      <c r="DO480" t="n">
        <v>0</v>
      </c>
    </row>
    <row r="481">
      <c r="A481">
        <f>ROW(Source!A848)</f>
        <v/>
      </c>
      <c r="B481" t="n">
        <v>78869116</v>
      </c>
      <c r="C481" t="n">
        <v>78871593</v>
      </c>
      <c r="D481" t="n">
        <v>29150040</v>
      </c>
      <c r="E481" t="n">
        <v>1</v>
      </c>
      <c r="F481" t="n">
        <v>1</v>
      </c>
      <c r="G481" t="n">
        <v>1</v>
      </c>
      <c r="H481" t="n">
        <v>3</v>
      </c>
      <c r="I481" t="inlineStr">
        <is>
          <t>411-0001</t>
        </is>
      </c>
      <c r="J481" t="inlineStr">
        <is>
          <t>ТССЦ Московской обл., 411-0001, приказ Минстроя России №675/пр от 28.02.2017 № 257/пр</t>
        </is>
      </c>
      <c r="K481" t="inlineStr">
        <is>
          <t>Вода</t>
        </is>
      </c>
      <c r="L481" t="n">
        <v>1339</v>
      </c>
      <c r="N481" t="n">
        <v>1007</v>
      </c>
      <c r="O481" t="inlineStr">
        <is>
          <t>м3</t>
        </is>
      </c>
      <c r="P481" t="inlineStr">
        <is>
          <t>м3</t>
        </is>
      </c>
      <c r="Q481" t="n">
        <v>1</v>
      </c>
      <c r="W481" t="n">
        <v>0</v>
      </c>
      <c r="X481" t="n">
        <v>619799737</v>
      </c>
      <c r="Y481">
        <f>(AT481*ROUND(9,7))</f>
        <v/>
      </c>
      <c r="AA481" t="n">
        <v>31.28</v>
      </c>
      <c r="AB481" t="n">
        <v>0</v>
      </c>
      <c r="AC481" t="n">
        <v>0</v>
      </c>
      <c r="AD481" t="n">
        <v>0</v>
      </c>
      <c r="AE481" t="n">
        <v>2.44</v>
      </c>
      <c r="AF481" t="n">
        <v>0</v>
      </c>
      <c r="AG481" t="n">
        <v>0</v>
      </c>
      <c r="AH481" t="n">
        <v>0</v>
      </c>
      <c r="AI481" t="n">
        <v>12.82</v>
      </c>
      <c r="AJ481" t="n">
        <v>1</v>
      </c>
      <c r="AK481" t="n">
        <v>1</v>
      </c>
      <c r="AL481" t="n">
        <v>1</v>
      </c>
      <c r="AM481" t="n">
        <v>2</v>
      </c>
      <c r="AN481" t="n">
        <v>0</v>
      </c>
      <c r="AO481" t="n">
        <v>1</v>
      </c>
      <c r="AP481" t="n">
        <v>1</v>
      </c>
      <c r="AQ481" t="n">
        <v>0</v>
      </c>
      <c r="AR481" t="n">
        <v>0</v>
      </c>
      <c r="AS481" t="inlineStr"/>
      <c r="AT481" t="n">
        <v>1</v>
      </c>
      <c r="AU481" t="inlineStr">
        <is>
          <t>)*9</t>
        </is>
      </c>
      <c r="AV481" t="n">
        <v>0</v>
      </c>
      <c r="AW481" t="n">
        <v>2</v>
      </c>
      <c r="AX481" t="n">
        <v>78871605</v>
      </c>
      <c r="AY481" t="n">
        <v>1</v>
      </c>
      <c r="AZ481" t="n">
        <v>0</v>
      </c>
      <c r="BA481" t="n">
        <v>438</v>
      </c>
      <c r="BB481" t="n">
        <v>0</v>
      </c>
      <c r="BC481" t="n">
        <v>0</v>
      </c>
      <c r="BD481" t="n">
        <v>0</v>
      </c>
      <c r="BE481" t="n">
        <v>0</v>
      </c>
      <c r="BF481" t="n">
        <v>0</v>
      </c>
      <c r="BG481" t="n">
        <v>0</v>
      </c>
      <c r="BH481" t="n">
        <v>0</v>
      </c>
      <c r="BI481" t="n">
        <v>0</v>
      </c>
      <c r="BJ481" t="n">
        <v>0</v>
      </c>
      <c r="BK481" t="n">
        <v>0</v>
      </c>
      <c r="BL481" t="n">
        <v>0</v>
      </c>
      <c r="BM481" t="n">
        <v>0</v>
      </c>
      <c r="BN481" t="n">
        <v>0</v>
      </c>
      <c r="BO481" t="n">
        <v>0</v>
      </c>
      <c r="BP481" t="n">
        <v>0</v>
      </c>
      <c r="BQ481" t="n">
        <v>0</v>
      </c>
      <c r="BR481" t="n">
        <v>0</v>
      </c>
      <c r="BS481" t="n">
        <v>0</v>
      </c>
      <c r="BT481" t="n">
        <v>0</v>
      </c>
      <c r="BU481" t="n">
        <v>0</v>
      </c>
      <c r="BV481" t="n">
        <v>0</v>
      </c>
      <c r="BW481" t="n">
        <v>0</v>
      </c>
      <c r="CV481" t="n">
        <v>0</v>
      </c>
      <c r="CW481" t="n">
        <v>0</v>
      </c>
      <c r="CX481">
        <f>ROUND(Y481*Source!I848,7)</f>
        <v/>
      </c>
      <c r="CY481">
        <f>AA481</f>
        <v/>
      </c>
      <c r="CZ481">
        <f>AE481</f>
        <v/>
      </c>
      <c r="DA481">
        <f>AI481</f>
        <v/>
      </c>
      <c r="DB481">
        <f>ROUND((ROUND(AT481*CZ481,2)*ROUND(9,7)),2)</f>
        <v/>
      </c>
      <c r="DC481">
        <f>ROUND((ROUND(AT481*AG481,2)*ROUND(9,7)),2)</f>
        <v/>
      </c>
      <c r="DD481" t="inlineStr"/>
      <c r="DE481" t="inlineStr"/>
      <c r="DF481">
        <f>ROUND(ROUND(AE481*AI481,0)*CX481,0)</f>
        <v/>
      </c>
      <c r="DG481">
        <f>ROUND(ROUND(AF481,0)*CX481,0)</f>
        <v/>
      </c>
      <c r="DH481">
        <f>ROUND(ROUND(AG481,0)*CX481,0)</f>
        <v/>
      </c>
      <c r="DI481">
        <f>ROUND(ROUND(AH481,0)*CX481,0)</f>
        <v/>
      </c>
      <c r="DJ481">
        <f>DF481</f>
        <v/>
      </c>
      <c r="DK481" t="n">
        <v>0</v>
      </c>
      <c r="DL481" t="inlineStr"/>
      <c r="DM481" t="n">
        <v>0</v>
      </c>
      <c r="DN481" t="inlineStr"/>
      <c r="DO481" t="n">
        <v>0</v>
      </c>
    </row>
    <row r="482">
      <c r="A482">
        <f>ROW(Source!A887)</f>
        <v/>
      </c>
      <c r="B482" t="n">
        <v>78869116</v>
      </c>
      <c r="C482" t="n">
        <v>78871717</v>
      </c>
      <c r="D482" t="n">
        <v>18408291</v>
      </c>
      <c r="E482" t="n">
        <v>1</v>
      </c>
      <c r="F482" t="n">
        <v>1</v>
      </c>
      <c r="G482" t="n">
        <v>1</v>
      </c>
      <c r="H482" t="n">
        <v>1</v>
      </c>
      <c r="I482" t="inlineStr">
        <is>
          <t>1-1025-90</t>
        </is>
      </c>
      <c r="J482" t="inlineStr"/>
      <c r="K482" t="inlineStr">
        <is>
          <t>Рабочий строитель среднего разряда 2,5</t>
        </is>
      </c>
      <c r="L482" t="n">
        <v>1369</v>
      </c>
      <c r="N482" t="n">
        <v>1013</v>
      </c>
      <c r="O482" t="inlineStr">
        <is>
          <t>чел.-ч</t>
        </is>
      </c>
      <c r="P482" t="inlineStr">
        <is>
          <t>чел.-ч</t>
        </is>
      </c>
      <c r="Q482" t="n">
        <v>1</v>
      </c>
      <c r="W482" t="n">
        <v>0</v>
      </c>
      <c r="X482" t="n">
        <v>1933892413</v>
      </c>
      <c r="Y482">
        <f>AT482</f>
        <v/>
      </c>
      <c r="AA482" t="n">
        <v>0</v>
      </c>
      <c r="AB482" t="n">
        <v>0</v>
      </c>
      <c r="AC482" t="n">
        <v>0</v>
      </c>
      <c r="AD482" t="n">
        <v>8.17</v>
      </c>
      <c r="AE482" t="n">
        <v>0</v>
      </c>
      <c r="AF482" t="n">
        <v>0</v>
      </c>
      <c r="AG482" t="n">
        <v>0</v>
      </c>
      <c r="AH482" t="n">
        <v>8.17</v>
      </c>
      <c r="AI482" t="n">
        <v>1</v>
      </c>
      <c r="AJ482" t="n">
        <v>1</v>
      </c>
      <c r="AK482" t="n">
        <v>1</v>
      </c>
      <c r="AL482" t="n">
        <v>1</v>
      </c>
      <c r="AM482" t="n">
        <v>-2</v>
      </c>
      <c r="AN482" t="n">
        <v>0</v>
      </c>
      <c r="AO482" t="n">
        <v>1</v>
      </c>
      <c r="AP482" t="n">
        <v>1</v>
      </c>
      <c r="AQ482" t="n">
        <v>0</v>
      </c>
      <c r="AR482" t="n">
        <v>0</v>
      </c>
      <c r="AS482" t="inlineStr"/>
      <c r="AT482" t="n">
        <v>32.2</v>
      </c>
      <c r="AU482" t="inlineStr"/>
      <c r="AV482" t="n">
        <v>1</v>
      </c>
      <c r="AW482" t="n">
        <v>2</v>
      </c>
      <c r="AX482" t="n">
        <v>78871723</v>
      </c>
      <c r="AY482" t="n">
        <v>1</v>
      </c>
      <c r="AZ482" t="n">
        <v>0</v>
      </c>
      <c r="BA482" t="n">
        <v>439</v>
      </c>
      <c r="BB482" t="n">
        <v>0</v>
      </c>
      <c r="BC482" t="n">
        <v>0</v>
      </c>
      <c r="BD482" t="n">
        <v>0</v>
      </c>
      <c r="BE482" t="n">
        <v>0</v>
      </c>
      <c r="BF482" t="n">
        <v>0</v>
      </c>
      <c r="BG482" t="n">
        <v>0</v>
      </c>
      <c r="BH482" t="n">
        <v>0</v>
      </c>
      <c r="BI482" t="n">
        <v>0</v>
      </c>
      <c r="BJ482" t="n">
        <v>0</v>
      </c>
      <c r="BK482" t="n">
        <v>0</v>
      </c>
      <c r="BL482" t="n">
        <v>0</v>
      </c>
      <c r="BM482" t="n">
        <v>0</v>
      </c>
      <c r="BN482" t="n">
        <v>0</v>
      </c>
      <c r="BO482" t="n">
        <v>0</v>
      </c>
      <c r="BP482" t="n">
        <v>0</v>
      </c>
      <c r="BQ482" t="n">
        <v>0</v>
      </c>
      <c r="BR482" t="n">
        <v>0</v>
      </c>
      <c r="BS482" t="n">
        <v>0</v>
      </c>
      <c r="BT482" t="n">
        <v>0</v>
      </c>
      <c r="BU482" t="n">
        <v>0</v>
      </c>
      <c r="BV482" t="n">
        <v>0</v>
      </c>
      <c r="BW482" t="n">
        <v>0</v>
      </c>
      <c r="CU482">
        <f>ROUND(AT482*Source!I887*AH482*AL482,0)</f>
        <v/>
      </c>
      <c r="CV482">
        <f>ROUND(Y482*Source!I887,7)</f>
        <v/>
      </c>
      <c r="CW482" t="n">
        <v>0</v>
      </c>
      <c r="CX482">
        <f>ROUND(Y482*Source!I887,7)</f>
        <v/>
      </c>
      <c r="CY482">
        <f>AD482</f>
        <v/>
      </c>
      <c r="CZ482">
        <f>AH482</f>
        <v/>
      </c>
      <c r="DA482">
        <f>AL482</f>
        <v/>
      </c>
      <c r="DB482">
        <f>ROUND(ROUND(AT482*CZ482,2),2)</f>
        <v/>
      </c>
      <c r="DC482">
        <f>ROUND(ROUND(AT482*AG482,2),2)</f>
        <v/>
      </c>
      <c r="DD482" t="inlineStr"/>
      <c r="DE482" t="inlineStr"/>
      <c r="DF482">
        <f>ROUND(ROUND(AE482,0)*CX482,0)</f>
        <v/>
      </c>
      <c r="DG482">
        <f>ROUND(ROUND(AF482,0)*CX482,0)</f>
        <v/>
      </c>
      <c r="DH482">
        <f>ROUND(ROUND(AG482,0)*CX482,0)</f>
        <v/>
      </c>
      <c r="DI482">
        <f>ROUND(ROUND(AH482,0)*CX482,0)</f>
        <v/>
      </c>
      <c r="DJ482">
        <f>DI482</f>
        <v/>
      </c>
      <c r="DK482" t="n">
        <v>0</v>
      </c>
      <c r="DL482" t="inlineStr"/>
      <c r="DM482" t="n">
        <v>0</v>
      </c>
      <c r="DN482" t="inlineStr"/>
      <c r="DO482" t="n">
        <v>0</v>
      </c>
    </row>
    <row r="483">
      <c r="A483">
        <f>ROW(Source!A887)</f>
        <v/>
      </c>
      <c r="B483" t="n">
        <v>78869116</v>
      </c>
      <c r="C483" t="n">
        <v>78871717</v>
      </c>
      <c r="D483" t="n">
        <v>29174913</v>
      </c>
      <c r="E483" t="n">
        <v>1</v>
      </c>
      <c r="F483" t="n">
        <v>1</v>
      </c>
      <c r="G483" t="n">
        <v>1</v>
      </c>
      <c r="H483" t="n">
        <v>2</v>
      </c>
      <c r="I483" t="inlineStr">
        <is>
          <t>400001</t>
        </is>
      </c>
      <c r="J483" t="inlineStr">
        <is>
          <t>ТСЭМ Московской обл., 400001, приказ Минстроя России №675/пр от 28.02.2017 № 264/пр</t>
        </is>
      </c>
      <c r="K483" t="inlineStr">
        <is>
          <t>Автомобили бортовые, грузоподъемность до 5 т</t>
        </is>
      </c>
      <c r="L483" t="n">
        <v>1368</v>
      </c>
      <c r="N483" t="n">
        <v>1011</v>
      </c>
      <c r="O483" t="inlineStr">
        <is>
          <t>маш.-ч</t>
        </is>
      </c>
      <c r="P483" t="inlineStr">
        <is>
          <t>маш.-ч</t>
        </is>
      </c>
      <c r="Q483" t="n">
        <v>1</v>
      </c>
      <c r="W483" t="n">
        <v>0</v>
      </c>
      <c r="X483" t="n">
        <v>1230759911</v>
      </c>
      <c r="Y483">
        <f>AT483</f>
        <v/>
      </c>
      <c r="AA483" t="n">
        <v>0</v>
      </c>
      <c r="AB483" t="n">
        <v>2177.51</v>
      </c>
      <c r="AC483" t="n">
        <v>606.1</v>
      </c>
      <c r="AD483" t="n">
        <v>0</v>
      </c>
      <c r="AE483" t="n">
        <v>0</v>
      </c>
      <c r="AF483" t="n">
        <v>87.17</v>
      </c>
      <c r="AG483" t="n">
        <v>11.6</v>
      </c>
      <c r="AH483" t="n">
        <v>0</v>
      </c>
      <c r="AI483" t="n">
        <v>1</v>
      </c>
      <c r="AJ483" t="n">
        <v>24.98</v>
      </c>
      <c r="AK483" t="n">
        <v>52.25</v>
      </c>
      <c r="AL483" t="n">
        <v>1</v>
      </c>
      <c r="AM483" t="n">
        <v>2</v>
      </c>
      <c r="AN483" t="n">
        <v>0</v>
      </c>
      <c r="AO483" t="n">
        <v>1</v>
      </c>
      <c r="AP483" t="n">
        <v>1</v>
      </c>
      <c r="AQ483" t="n">
        <v>0</v>
      </c>
      <c r="AR483" t="n">
        <v>0</v>
      </c>
      <c r="AS483" t="inlineStr"/>
      <c r="AT483" t="n">
        <v>0.01</v>
      </c>
      <c r="AU483" t="inlineStr"/>
      <c r="AV483" t="n">
        <v>0</v>
      </c>
      <c r="AW483" t="n">
        <v>2</v>
      </c>
      <c r="AX483" t="n">
        <v>78871724</v>
      </c>
      <c r="AY483" t="n">
        <v>1</v>
      </c>
      <c r="AZ483" t="n">
        <v>0</v>
      </c>
      <c r="BA483" t="n">
        <v>440</v>
      </c>
      <c r="BB483" t="n">
        <v>0</v>
      </c>
      <c r="BC483" t="n">
        <v>0</v>
      </c>
      <c r="BD483" t="n">
        <v>0</v>
      </c>
      <c r="BE483" t="n">
        <v>0</v>
      </c>
      <c r="BF483" t="n">
        <v>0</v>
      </c>
      <c r="BG483" t="n">
        <v>0</v>
      </c>
      <c r="BH483" t="n">
        <v>0</v>
      </c>
      <c r="BI483" t="n">
        <v>0</v>
      </c>
      <c r="BJ483" t="n">
        <v>0</v>
      </c>
      <c r="BK483" t="n">
        <v>0</v>
      </c>
      <c r="BL483" t="n">
        <v>0</v>
      </c>
      <c r="BM483" t="n">
        <v>0</v>
      </c>
      <c r="BN483" t="n">
        <v>0</v>
      </c>
      <c r="BO483" t="n">
        <v>0</v>
      </c>
      <c r="BP483" t="n">
        <v>0</v>
      </c>
      <c r="BQ483" t="n">
        <v>0</v>
      </c>
      <c r="BR483" t="n">
        <v>0</v>
      </c>
      <c r="BS483" t="n">
        <v>0</v>
      </c>
      <c r="BT483" t="n">
        <v>0</v>
      </c>
      <c r="BU483" t="n">
        <v>0</v>
      </c>
      <c r="BV483" t="n">
        <v>0</v>
      </c>
      <c r="BW483" t="n">
        <v>0</v>
      </c>
      <c r="CV483" t="n">
        <v>0</v>
      </c>
      <c r="CW483">
        <f>ROUND(Y483*Source!I887*DO483,7)</f>
        <v/>
      </c>
      <c r="CX483">
        <f>ROUND(Y483*Source!I887,7)</f>
        <v/>
      </c>
      <c r="CY483">
        <f>AB483</f>
        <v/>
      </c>
      <c r="CZ483">
        <f>AF483</f>
        <v/>
      </c>
      <c r="DA483">
        <f>AJ483</f>
        <v/>
      </c>
      <c r="DB483">
        <f>ROUND(ROUND(AT483*CZ483,2),2)</f>
        <v/>
      </c>
      <c r="DC483">
        <f>ROUND(ROUND(AT483*AG483,2),2)</f>
        <v/>
      </c>
      <c r="DD483" t="inlineStr"/>
      <c r="DE483" t="inlineStr"/>
      <c r="DF483">
        <f>ROUND(ROUND(AE483,0)*CX483,0)</f>
        <v/>
      </c>
      <c r="DG483">
        <f>ROUND(ROUND(AF483*AJ483,0)*CX483,0)</f>
        <v/>
      </c>
      <c r="DH483">
        <f>ROUND(ROUND(AG483*AK483,0)*CX483,0)</f>
        <v/>
      </c>
      <c r="DI483">
        <f>ROUND(ROUND(AH483,0)*CX483,0)</f>
        <v/>
      </c>
      <c r="DJ483">
        <f>DG483</f>
        <v/>
      </c>
      <c r="DK483" t="n">
        <v>0</v>
      </c>
      <c r="DL483" t="inlineStr"/>
      <c r="DM483" t="n">
        <v>0</v>
      </c>
      <c r="DN483" t="inlineStr"/>
      <c r="DO483" t="n">
        <v>0</v>
      </c>
    </row>
    <row r="484">
      <c r="A484">
        <f>ROW(Source!A887)</f>
        <v/>
      </c>
      <c r="B484" t="n">
        <v>78869116</v>
      </c>
      <c r="C484" t="n">
        <v>78871717</v>
      </c>
      <c r="D484" t="n">
        <v>29110139</v>
      </c>
      <c r="E484" t="n">
        <v>1</v>
      </c>
      <c r="F484" t="n">
        <v>1</v>
      </c>
      <c r="G484" t="n">
        <v>1</v>
      </c>
      <c r="H484" t="n">
        <v>3</v>
      </c>
      <c r="I484" t="inlineStr">
        <is>
          <t>101-1703</t>
        </is>
      </c>
      <c r="J484" t="inlineStr">
        <is>
          <t>ТССЦ Московской обл., 101-1703, приказ Минстроя России №675/пр от 28.02.2017 № 254/пр</t>
        </is>
      </c>
      <c r="K484" t="inlineStr">
        <is>
          <t>Прокладки резиновые (пластина техническая прессованная)</t>
        </is>
      </c>
      <c r="L484" t="n">
        <v>1346</v>
      </c>
      <c r="N484" t="n">
        <v>1009</v>
      </c>
      <c r="O484" t="inlineStr">
        <is>
          <t>кг</t>
        </is>
      </c>
      <c r="P484" t="inlineStr">
        <is>
          <t>кг</t>
        </is>
      </c>
      <c r="Q484" t="n">
        <v>1</v>
      </c>
      <c r="W484" t="n">
        <v>0</v>
      </c>
      <c r="X484" t="n">
        <v>-1947909329</v>
      </c>
      <c r="Y484">
        <f>AT484</f>
        <v/>
      </c>
      <c r="AA484" t="n">
        <v>341.04</v>
      </c>
      <c r="AB484" t="n">
        <v>0</v>
      </c>
      <c r="AC484" t="n">
        <v>0</v>
      </c>
      <c r="AD484" t="n">
        <v>0</v>
      </c>
      <c r="AE484" t="n">
        <v>23.09</v>
      </c>
      <c r="AF484" t="n">
        <v>0</v>
      </c>
      <c r="AG484" t="n">
        <v>0</v>
      </c>
      <c r="AH484" t="n">
        <v>0</v>
      </c>
      <c r="AI484" t="n">
        <v>14.77</v>
      </c>
      <c r="AJ484" t="n">
        <v>1</v>
      </c>
      <c r="AK484" t="n">
        <v>1</v>
      </c>
      <c r="AL484" t="n">
        <v>1</v>
      </c>
      <c r="AM484" t="n">
        <v>2</v>
      </c>
      <c r="AN484" t="n">
        <v>0</v>
      </c>
      <c r="AO484" t="n">
        <v>1</v>
      </c>
      <c r="AP484" t="n">
        <v>1</v>
      </c>
      <c r="AQ484" t="n">
        <v>0</v>
      </c>
      <c r="AR484" t="n">
        <v>0</v>
      </c>
      <c r="AS484" t="inlineStr"/>
      <c r="AT484" t="n">
        <v>2</v>
      </c>
      <c r="AU484" t="inlineStr"/>
      <c r="AV484" t="n">
        <v>0</v>
      </c>
      <c r="AW484" t="n">
        <v>2</v>
      </c>
      <c r="AX484" t="n">
        <v>78871725</v>
      </c>
      <c r="AY484" t="n">
        <v>1</v>
      </c>
      <c r="AZ484" t="n">
        <v>0</v>
      </c>
      <c r="BA484" t="n">
        <v>441</v>
      </c>
      <c r="BB484" t="n">
        <v>0</v>
      </c>
      <c r="BC484" t="n">
        <v>0</v>
      </c>
      <c r="BD484" t="n">
        <v>0</v>
      </c>
      <c r="BE484" t="n">
        <v>0</v>
      </c>
      <c r="BF484" t="n">
        <v>0</v>
      </c>
      <c r="BG484" t="n">
        <v>0</v>
      </c>
      <c r="BH484" t="n">
        <v>0</v>
      </c>
      <c r="BI484" t="n">
        <v>0</v>
      </c>
      <c r="BJ484" t="n">
        <v>0</v>
      </c>
      <c r="BK484" t="n">
        <v>0</v>
      </c>
      <c r="BL484" t="n">
        <v>0</v>
      </c>
      <c r="BM484" t="n">
        <v>0</v>
      </c>
      <c r="BN484" t="n">
        <v>0</v>
      </c>
      <c r="BO484" t="n">
        <v>0</v>
      </c>
      <c r="BP484" t="n">
        <v>0</v>
      </c>
      <c r="BQ484" t="n">
        <v>0</v>
      </c>
      <c r="BR484" t="n">
        <v>0</v>
      </c>
      <c r="BS484" t="n">
        <v>0</v>
      </c>
      <c r="BT484" t="n">
        <v>0</v>
      </c>
      <c r="BU484" t="n">
        <v>0</v>
      </c>
      <c r="BV484" t="n">
        <v>0</v>
      </c>
      <c r="BW484" t="n">
        <v>0</v>
      </c>
      <c r="CV484" t="n">
        <v>0</v>
      </c>
      <c r="CW484" t="n">
        <v>0</v>
      </c>
      <c r="CX484">
        <f>ROUND(Y484*Source!I887,7)</f>
        <v/>
      </c>
      <c r="CY484">
        <f>AA484</f>
        <v/>
      </c>
      <c r="CZ484">
        <f>AE484</f>
        <v/>
      </c>
      <c r="DA484">
        <f>AI484</f>
        <v/>
      </c>
      <c r="DB484">
        <f>ROUND(ROUND(AT484*CZ484,2),2)</f>
        <v/>
      </c>
      <c r="DC484">
        <f>ROUND(ROUND(AT484*AG484,2),2)</f>
        <v/>
      </c>
      <c r="DD484" t="inlineStr"/>
      <c r="DE484" t="inlineStr"/>
      <c r="DF484">
        <f>ROUND(ROUND(AE484*AI484,0)*CX484,0)</f>
        <v/>
      </c>
      <c r="DG484">
        <f>ROUND(ROUND(AF484,0)*CX484,0)</f>
        <v/>
      </c>
      <c r="DH484">
        <f>ROUND(ROUND(AG484,0)*CX484,0)</f>
        <v/>
      </c>
      <c r="DI484">
        <f>ROUND(ROUND(AH484,0)*CX484,0)</f>
        <v/>
      </c>
      <c r="DJ484">
        <f>DF484</f>
        <v/>
      </c>
      <c r="DK484" t="n">
        <v>0</v>
      </c>
      <c r="DL484" t="inlineStr"/>
      <c r="DM484" t="n">
        <v>0</v>
      </c>
      <c r="DN484" t="inlineStr"/>
      <c r="DO484" t="n">
        <v>0</v>
      </c>
    </row>
    <row r="485">
      <c r="A485">
        <f>ROW(Source!A887)</f>
        <v/>
      </c>
      <c r="B485" t="n">
        <v>78869116</v>
      </c>
      <c r="C485" t="n">
        <v>78871717</v>
      </c>
      <c r="D485" t="n">
        <v>29114240</v>
      </c>
      <c r="E485" t="n">
        <v>1</v>
      </c>
      <c r="F485" t="n">
        <v>1</v>
      </c>
      <c r="G485" t="n">
        <v>1</v>
      </c>
      <c r="H485" t="n">
        <v>3</v>
      </c>
      <c r="I485" t="inlineStr">
        <is>
          <t>101-2576</t>
        </is>
      </c>
      <c r="J485" t="inlineStr">
        <is>
          <t>ТССЦ Московской обл., 101-2576, приказ Минстроя России №675/пр от 28.02.2017 № 254/пр</t>
        </is>
      </c>
      <c r="K485" t="inlineStr">
        <is>
          <t>Болты с гайками и шайбами для санитарно-технических работ диаметром 16 мм</t>
        </is>
      </c>
      <c r="L485" t="n">
        <v>1348</v>
      </c>
      <c r="N485" t="n">
        <v>1009</v>
      </c>
      <c r="O485" t="inlineStr">
        <is>
          <t>т</t>
        </is>
      </c>
      <c r="P485" t="inlineStr">
        <is>
          <t>т</t>
        </is>
      </c>
      <c r="Q485" t="n">
        <v>1000</v>
      </c>
      <c r="W485" t="n">
        <v>0</v>
      </c>
      <c r="X485" t="n">
        <v>-1701539228</v>
      </c>
      <c r="Y485">
        <f>AT485</f>
        <v/>
      </c>
      <c r="AA485" t="n">
        <v>145037.4</v>
      </c>
      <c r="AB485" t="n">
        <v>0</v>
      </c>
      <c r="AC485" t="n">
        <v>0</v>
      </c>
      <c r="AD485" t="n">
        <v>0</v>
      </c>
      <c r="AE485" t="n">
        <v>14830</v>
      </c>
      <c r="AF485" t="n">
        <v>0</v>
      </c>
      <c r="AG485" t="n">
        <v>0</v>
      </c>
      <c r="AH485" t="n">
        <v>0</v>
      </c>
      <c r="AI485" t="n">
        <v>9.779999999999999</v>
      </c>
      <c r="AJ485" t="n">
        <v>1</v>
      </c>
      <c r="AK485" t="n">
        <v>1</v>
      </c>
      <c r="AL485" t="n">
        <v>1</v>
      </c>
      <c r="AM485" t="n">
        <v>2</v>
      </c>
      <c r="AN485" t="n">
        <v>0</v>
      </c>
      <c r="AO485" t="n">
        <v>1</v>
      </c>
      <c r="AP485" t="n">
        <v>1</v>
      </c>
      <c r="AQ485" t="n">
        <v>0</v>
      </c>
      <c r="AR485" t="n">
        <v>0</v>
      </c>
      <c r="AS485" t="inlineStr"/>
      <c r="AT485" t="n">
        <v>0.005</v>
      </c>
      <c r="AU485" t="inlineStr"/>
      <c r="AV485" t="n">
        <v>0</v>
      </c>
      <c r="AW485" t="n">
        <v>2</v>
      </c>
      <c r="AX485" t="n">
        <v>78871726</v>
      </c>
      <c r="AY485" t="n">
        <v>1</v>
      </c>
      <c r="AZ485" t="n">
        <v>0</v>
      </c>
      <c r="BA485" t="n">
        <v>442</v>
      </c>
      <c r="BB485" t="n">
        <v>0</v>
      </c>
      <c r="BC485" t="n">
        <v>0</v>
      </c>
      <c r="BD485" t="n">
        <v>0</v>
      </c>
      <c r="BE485" t="n">
        <v>0</v>
      </c>
      <c r="BF485" t="n">
        <v>0</v>
      </c>
      <c r="BG485" t="n">
        <v>0</v>
      </c>
      <c r="BH485" t="n">
        <v>0</v>
      </c>
      <c r="BI485" t="n">
        <v>0</v>
      </c>
      <c r="BJ485" t="n">
        <v>0</v>
      </c>
      <c r="BK485" t="n">
        <v>0</v>
      </c>
      <c r="BL485" t="n">
        <v>0</v>
      </c>
      <c r="BM485" t="n">
        <v>0</v>
      </c>
      <c r="BN485" t="n">
        <v>0</v>
      </c>
      <c r="BO485" t="n">
        <v>0</v>
      </c>
      <c r="BP485" t="n">
        <v>0</v>
      </c>
      <c r="BQ485" t="n">
        <v>0</v>
      </c>
      <c r="BR485" t="n">
        <v>0</v>
      </c>
      <c r="BS485" t="n">
        <v>0</v>
      </c>
      <c r="BT485" t="n">
        <v>0</v>
      </c>
      <c r="BU485" t="n">
        <v>0</v>
      </c>
      <c r="BV485" t="n">
        <v>0</v>
      </c>
      <c r="BW485" t="n">
        <v>0</v>
      </c>
      <c r="CV485" t="n">
        <v>0</v>
      </c>
      <c r="CW485" t="n">
        <v>0</v>
      </c>
      <c r="CX485">
        <f>ROUND(Y485*Source!I887,7)</f>
        <v/>
      </c>
      <c r="CY485">
        <f>AA485</f>
        <v/>
      </c>
      <c r="CZ485">
        <f>AE485</f>
        <v/>
      </c>
      <c r="DA485">
        <f>AI485</f>
        <v/>
      </c>
      <c r="DB485">
        <f>ROUND(ROUND(AT485*CZ485,2),2)</f>
        <v/>
      </c>
      <c r="DC485">
        <f>ROUND(ROUND(AT485*AG485,2),2)</f>
        <v/>
      </c>
      <c r="DD485" t="inlineStr"/>
      <c r="DE485" t="inlineStr"/>
      <c r="DF485">
        <f>ROUND(ROUND(AE485*AI485,0)*CX485,0)</f>
        <v/>
      </c>
      <c r="DG485">
        <f>ROUND(ROUND(AF485,0)*CX485,0)</f>
        <v/>
      </c>
      <c r="DH485">
        <f>ROUND(ROUND(AG485,0)*CX485,0)</f>
        <v/>
      </c>
      <c r="DI485">
        <f>ROUND(ROUND(AH485,0)*CX485,0)</f>
        <v/>
      </c>
      <c r="DJ485">
        <f>DF485</f>
        <v/>
      </c>
      <c r="DK485" t="n">
        <v>0</v>
      </c>
      <c r="DL485" t="inlineStr"/>
      <c r="DM485" t="n">
        <v>0</v>
      </c>
      <c r="DN485" t="inlineStr"/>
      <c r="DO485" t="n">
        <v>0</v>
      </c>
    </row>
    <row r="486">
      <c r="A486">
        <f>ROW(Source!A887)</f>
        <v/>
      </c>
      <c r="B486" t="n">
        <v>78869116</v>
      </c>
      <c r="C486" t="n">
        <v>78871717</v>
      </c>
      <c r="D486" t="n">
        <v>29150040</v>
      </c>
      <c r="E486" t="n">
        <v>1</v>
      </c>
      <c r="F486" t="n">
        <v>1</v>
      </c>
      <c r="G486" t="n">
        <v>1</v>
      </c>
      <c r="H486" t="n">
        <v>3</v>
      </c>
      <c r="I486" t="inlineStr">
        <is>
          <t>411-0001</t>
        </is>
      </c>
      <c r="J486" t="inlineStr">
        <is>
          <t>ТССЦ Московской обл., 411-0001, приказ Минстроя России №675/пр от 28.02.2017 № 257/пр</t>
        </is>
      </c>
      <c r="K486" t="inlineStr">
        <is>
          <t>Вода</t>
        </is>
      </c>
      <c r="L486" t="n">
        <v>1339</v>
      </c>
      <c r="N486" t="n">
        <v>1007</v>
      </c>
      <c r="O486" t="inlineStr">
        <is>
          <t>м3</t>
        </is>
      </c>
      <c r="P486" t="inlineStr">
        <is>
          <t>м3</t>
        </is>
      </c>
      <c r="Q486" t="n">
        <v>1</v>
      </c>
      <c r="W486" t="n">
        <v>0</v>
      </c>
      <c r="X486" t="n">
        <v>619799737</v>
      </c>
      <c r="Y486">
        <f>AT486</f>
        <v/>
      </c>
      <c r="AA486" t="n">
        <v>31.28</v>
      </c>
      <c r="AB486" t="n">
        <v>0</v>
      </c>
      <c r="AC486" t="n">
        <v>0</v>
      </c>
      <c r="AD486" t="n">
        <v>0</v>
      </c>
      <c r="AE486" t="n">
        <v>2.44</v>
      </c>
      <c r="AF486" t="n">
        <v>0</v>
      </c>
      <c r="AG486" t="n">
        <v>0</v>
      </c>
      <c r="AH486" t="n">
        <v>0</v>
      </c>
      <c r="AI486" t="n">
        <v>12.82</v>
      </c>
      <c r="AJ486" t="n">
        <v>1</v>
      </c>
      <c r="AK486" t="n">
        <v>1</v>
      </c>
      <c r="AL486" t="n">
        <v>1</v>
      </c>
      <c r="AM486" t="n">
        <v>2</v>
      </c>
      <c r="AN486" t="n">
        <v>0</v>
      </c>
      <c r="AO486" t="n">
        <v>1</v>
      </c>
      <c r="AP486" t="n">
        <v>1</v>
      </c>
      <c r="AQ486" t="n">
        <v>0</v>
      </c>
      <c r="AR486" t="n">
        <v>0</v>
      </c>
      <c r="AS486" t="inlineStr"/>
      <c r="AT486" t="n">
        <v>7.8</v>
      </c>
      <c r="AU486" t="inlineStr"/>
      <c r="AV486" t="n">
        <v>0</v>
      </c>
      <c r="AW486" t="n">
        <v>2</v>
      </c>
      <c r="AX486" t="n">
        <v>78871727</v>
      </c>
      <c r="AY486" t="n">
        <v>1</v>
      </c>
      <c r="AZ486" t="n">
        <v>0</v>
      </c>
      <c r="BA486" t="n">
        <v>443</v>
      </c>
      <c r="BB486" t="n">
        <v>0</v>
      </c>
      <c r="BC486" t="n">
        <v>0</v>
      </c>
      <c r="BD486" t="n">
        <v>0</v>
      </c>
      <c r="BE486" t="n">
        <v>0</v>
      </c>
      <c r="BF486" t="n">
        <v>0</v>
      </c>
      <c r="BG486" t="n">
        <v>0</v>
      </c>
      <c r="BH486" t="n">
        <v>0</v>
      </c>
      <c r="BI486" t="n">
        <v>0</v>
      </c>
      <c r="BJ486" t="n">
        <v>0</v>
      </c>
      <c r="BK486" t="n">
        <v>0</v>
      </c>
      <c r="BL486" t="n">
        <v>0</v>
      </c>
      <c r="BM486" t="n">
        <v>0</v>
      </c>
      <c r="BN486" t="n">
        <v>0</v>
      </c>
      <c r="BO486" t="n">
        <v>0</v>
      </c>
      <c r="BP486" t="n">
        <v>0</v>
      </c>
      <c r="BQ486" t="n">
        <v>0</v>
      </c>
      <c r="BR486" t="n">
        <v>0</v>
      </c>
      <c r="BS486" t="n">
        <v>0</v>
      </c>
      <c r="BT486" t="n">
        <v>0</v>
      </c>
      <c r="BU486" t="n">
        <v>0</v>
      </c>
      <c r="BV486" t="n">
        <v>0</v>
      </c>
      <c r="BW486" t="n">
        <v>0</v>
      </c>
      <c r="CV486" t="n">
        <v>0</v>
      </c>
      <c r="CW486" t="n">
        <v>0</v>
      </c>
      <c r="CX486">
        <f>ROUND(Y486*Source!I887,7)</f>
        <v/>
      </c>
      <c r="CY486">
        <f>AA486</f>
        <v/>
      </c>
      <c r="CZ486">
        <f>AE486</f>
        <v/>
      </c>
      <c r="DA486">
        <f>AI486</f>
        <v/>
      </c>
      <c r="DB486">
        <f>ROUND(ROUND(AT486*CZ486,2),2)</f>
        <v/>
      </c>
      <c r="DC486">
        <f>ROUND(ROUND(AT486*AG486,2),2)</f>
        <v/>
      </c>
      <c r="DD486" t="inlineStr"/>
      <c r="DE486" t="inlineStr"/>
      <c r="DF486">
        <f>ROUND(ROUND(AE486*AI486,0)*CX486,0)</f>
        <v/>
      </c>
      <c r="DG486">
        <f>ROUND(ROUND(AF486,0)*CX486,0)</f>
        <v/>
      </c>
      <c r="DH486">
        <f>ROUND(ROUND(AG486,0)*CX486,0)</f>
        <v/>
      </c>
      <c r="DI486">
        <f>ROUND(ROUND(AH486,0)*CX486,0)</f>
        <v/>
      </c>
      <c r="DJ486">
        <f>DF486</f>
        <v/>
      </c>
      <c r="DK486" t="n">
        <v>0</v>
      </c>
      <c r="DL486" t="inlineStr"/>
      <c r="DM486" t="n">
        <v>0</v>
      </c>
      <c r="DN486" t="inlineStr"/>
      <c r="DO486" t="n">
        <v>0</v>
      </c>
    </row>
    <row r="487">
      <c r="A487">
        <f>ROW(Source!A888)</f>
        <v/>
      </c>
      <c r="B487" t="n">
        <v>78869116</v>
      </c>
      <c r="C487" t="n">
        <v>78871728</v>
      </c>
      <c r="D487" t="n">
        <v>18442827</v>
      </c>
      <c r="E487" t="n">
        <v>1</v>
      </c>
      <c r="F487" t="n">
        <v>1</v>
      </c>
      <c r="G487" t="n">
        <v>1</v>
      </c>
      <c r="H487" t="n">
        <v>1</v>
      </c>
      <c r="I487" t="inlineStr">
        <is>
          <t>1-1053-90</t>
        </is>
      </c>
      <c r="J487" t="inlineStr"/>
      <c r="K487" t="inlineStr">
        <is>
          <t>Рабочий строитель среднего разряда 5,3</t>
        </is>
      </c>
      <c r="L487" t="n">
        <v>1369</v>
      </c>
      <c r="N487" t="n">
        <v>1013</v>
      </c>
      <c r="O487" t="inlineStr">
        <is>
          <t>чел.-ч</t>
        </is>
      </c>
      <c r="P487" t="inlineStr">
        <is>
          <t>чел.-ч</t>
        </is>
      </c>
      <c r="Q487" t="n">
        <v>1</v>
      </c>
      <c r="W487" t="n">
        <v>0</v>
      </c>
      <c r="X487" t="n">
        <v>717490484</v>
      </c>
      <c r="Y487">
        <f>(AT487*ROUND(8,7))</f>
        <v/>
      </c>
      <c r="AA487" t="n">
        <v>0</v>
      </c>
      <c r="AB487" t="n">
        <v>0</v>
      </c>
      <c r="AC487" t="n">
        <v>0</v>
      </c>
      <c r="AD487" t="n">
        <v>11.64</v>
      </c>
      <c r="AE487" t="n">
        <v>0</v>
      </c>
      <c r="AF487" t="n">
        <v>0</v>
      </c>
      <c r="AG487" t="n">
        <v>0</v>
      </c>
      <c r="AH487" t="n">
        <v>11.64</v>
      </c>
      <c r="AI487" t="n">
        <v>1</v>
      </c>
      <c r="AJ487" t="n">
        <v>1</v>
      </c>
      <c r="AK487" t="n">
        <v>1</v>
      </c>
      <c r="AL487" t="n">
        <v>1</v>
      </c>
      <c r="AM487" t="n">
        <v>-2</v>
      </c>
      <c r="AN487" t="n">
        <v>0</v>
      </c>
      <c r="AO487" t="n">
        <v>1</v>
      </c>
      <c r="AP487" t="n">
        <v>1</v>
      </c>
      <c r="AQ487" t="n">
        <v>0</v>
      </c>
      <c r="AR487" t="n">
        <v>0</v>
      </c>
      <c r="AS487" t="inlineStr"/>
      <c r="AT487" t="n">
        <v>5.01</v>
      </c>
      <c r="AU487" t="inlineStr">
        <is>
          <t>)*8</t>
        </is>
      </c>
      <c r="AV487" t="n">
        <v>1</v>
      </c>
      <c r="AW487" t="n">
        <v>2</v>
      </c>
      <c r="AX487" t="n">
        <v>78871735</v>
      </c>
      <c r="AY487" t="n">
        <v>1</v>
      </c>
      <c r="AZ487" t="n">
        <v>0</v>
      </c>
      <c r="BA487" t="n">
        <v>444</v>
      </c>
      <c r="BB487" t="n">
        <v>0</v>
      </c>
      <c r="BC487" t="n">
        <v>0</v>
      </c>
      <c r="BD487" t="n">
        <v>0</v>
      </c>
      <c r="BE487" t="n">
        <v>0</v>
      </c>
      <c r="BF487" t="n">
        <v>0</v>
      </c>
      <c r="BG487" t="n">
        <v>0</v>
      </c>
      <c r="BH487" t="n">
        <v>0</v>
      </c>
      <c r="BI487" t="n">
        <v>0</v>
      </c>
      <c r="BJ487" t="n">
        <v>0</v>
      </c>
      <c r="BK487" t="n">
        <v>0</v>
      </c>
      <c r="BL487" t="n">
        <v>0</v>
      </c>
      <c r="BM487" t="n">
        <v>0</v>
      </c>
      <c r="BN487" t="n">
        <v>0</v>
      </c>
      <c r="BO487" t="n">
        <v>0</v>
      </c>
      <c r="BP487" t="n">
        <v>0</v>
      </c>
      <c r="BQ487" t="n">
        <v>0</v>
      </c>
      <c r="BR487" t="n">
        <v>0</v>
      </c>
      <c r="BS487" t="n">
        <v>0</v>
      </c>
      <c r="BT487" t="n">
        <v>0</v>
      </c>
      <c r="BU487" t="n">
        <v>0</v>
      </c>
      <c r="BV487" t="n">
        <v>0</v>
      </c>
      <c r="BW487" t="n">
        <v>0</v>
      </c>
      <c r="CU487">
        <f>ROUND(AT487*Source!I888*AH487*AL487,0)</f>
        <v/>
      </c>
      <c r="CV487">
        <f>ROUND(Y487*Source!I888,7)</f>
        <v/>
      </c>
      <c r="CW487" t="n">
        <v>0</v>
      </c>
      <c r="CX487">
        <f>ROUND(Y487*Source!I888,7)</f>
        <v/>
      </c>
      <c r="CY487">
        <f>AD487</f>
        <v/>
      </c>
      <c r="CZ487">
        <f>AH487</f>
        <v/>
      </c>
      <c r="DA487">
        <f>AL487</f>
        <v/>
      </c>
      <c r="DB487">
        <f>ROUND((ROUND(AT487*CZ487,2)*ROUND(8,7)),2)</f>
        <v/>
      </c>
      <c r="DC487">
        <f>ROUND((ROUND(AT487*AG487,2)*ROUND(8,7)),2)</f>
        <v/>
      </c>
      <c r="DD487" t="inlineStr"/>
      <c r="DE487" t="inlineStr"/>
      <c r="DF487">
        <f>ROUND(ROUND(AE487,0)*CX487,0)</f>
        <v/>
      </c>
      <c r="DG487">
        <f>ROUND(ROUND(AF487,0)*CX487,0)</f>
        <v/>
      </c>
      <c r="DH487">
        <f>ROUND(ROUND(AG487,0)*CX487,0)</f>
        <v/>
      </c>
      <c r="DI487">
        <f>ROUND(ROUND(AH487,0)*CX487,0)</f>
        <v/>
      </c>
      <c r="DJ487">
        <f>DI487</f>
        <v/>
      </c>
      <c r="DK487" t="n">
        <v>0</v>
      </c>
      <c r="DL487" t="inlineStr"/>
      <c r="DM487" t="n">
        <v>0</v>
      </c>
      <c r="DN487" t="inlineStr"/>
      <c r="DO487" t="n">
        <v>0</v>
      </c>
    </row>
    <row r="488">
      <c r="A488">
        <f>ROW(Source!A888)</f>
        <v/>
      </c>
      <c r="B488" t="n">
        <v>78869116</v>
      </c>
      <c r="C488" t="n">
        <v>78871728</v>
      </c>
      <c r="D488" t="n">
        <v>29172703</v>
      </c>
      <c r="E488" t="n">
        <v>1</v>
      </c>
      <c r="F488" t="n">
        <v>1</v>
      </c>
      <c r="G488" t="n">
        <v>1</v>
      </c>
      <c r="H488" t="n">
        <v>2</v>
      </c>
      <c r="I488" t="inlineStr">
        <is>
          <t>042900</t>
        </is>
      </c>
      <c r="J488" t="inlineStr">
        <is>
          <t>ТСЭМ Московской обл., 042900, приказ Минстроя России №675/пр от 28.02.2017 № 264/пр</t>
        </is>
      </c>
      <c r="K48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88" t="n">
        <v>1368</v>
      </c>
      <c r="N488" t="n">
        <v>1011</v>
      </c>
      <c r="O488" t="inlineStr">
        <is>
          <t>маш.-ч</t>
        </is>
      </c>
      <c r="P488" t="inlineStr">
        <is>
          <t>маш.-ч</t>
        </is>
      </c>
      <c r="Q488" t="n">
        <v>1</v>
      </c>
      <c r="W488" t="n">
        <v>0</v>
      </c>
      <c r="X488" t="n">
        <v>1695838894</v>
      </c>
      <c r="Y488">
        <f>(AT488*ROUND(8,7))</f>
        <v/>
      </c>
      <c r="AA488" t="n">
        <v>0</v>
      </c>
      <c r="AB488" t="n">
        <v>177.13</v>
      </c>
      <c r="AC488" t="n">
        <v>0</v>
      </c>
      <c r="AD488" t="n">
        <v>0</v>
      </c>
      <c r="AE488" t="n">
        <v>0</v>
      </c>
      <c r="AF488" t="n">
        <v>29.67</v>
      </c>
      <c r="AG488" t="n">
        <v>0</v>
      </c>
      <c r="AH488" t="n">
        <v>0</v>
      </c>
      <c r="AI488" t="n">
        <v>1</v>
      </c>
      <c r="AJ488" t="n">
        <v>5.97</v>
      </c>
      <c r="AK488" t="n">
        <v>52.25</v>
      </c>
      <c r="AL488" t="n">
        <v>1</v>
      </c>
      <c r="AM488" t="n">
        <v>2</v>
      </c>
      <c r="AN488" t="n">
        <v>0</v>
      </c>
      <c r="AO488" t="n">
        <v>1</v>
      </c>
      <c r="AP488" t="n">
        <v>1</v>
      </c>
      <c r="AQ488" t="n">
        <v>0</v>
      </c>
      <c r="AR488" t="n">
        <v>0</v>
      </c>
      <c r="AS488" t="inlineStr"/>
      <c r="AT488" t="n">
        <v>1.5</v>
      </c>
      <c r="AU488" t="inlineStr">
        <is>
          <t>)*8</t>
        </is>
      </c>
      <c r="AV488" t="n">
        <v>0</v>
      </c>
      <c r="AW488" t="n">
        <v>2</v>
      </c>
      <c r="AX488" t="n">
        <v>78871736</v>
      </c>
      <c r="AY488" t="n">
        <v>1</v>
      </c>
      <c r="AZ488" t="n">
        <v>0</v>
      </c>
      <c r="BA488" t="n">
        <v>445</v>
      </c>
      <c r="BB488" t="n">
        <v>0</v>
      </c>
      <c r="BC488" t="n">
        <v>0</v>
      </c>
      <c r="BD488" t="n">
        <v>0</v>
      </c>
      <c r="BE488" t="n">
        <v>0</v>
      </c>
      <c r="BF488" t="n">
        <v>0</v>
      </c>
      <c r="BG488" t="n">
        <v>0</v>
      </c>
      <c r="BH488" t="n">
        <v>0</v>
      </c>
      <c r="BI488" t="n">
        <v>0</v>
      </c>
      <c r="BJ488" t="n">
        <v>0</v>
      </c>
      <c r="BK488" t="n">
        <v>0</v>
      </c>
      <c r="BL488" t="n">
        <v>0</v>
      </c>
      <c r="BM488" t="n">
        <v>0</v>
      </c>
      <c r="BN488" t="n">
        <v>0</v>
      </c>
      <c r="BO488" t="n">
        <v>0</v>
      </c>
      <c r="BP488" t="n">
        <v>0</v>
      </c>
      <c r="BQ488" t="n">
        <v>0</v>
      </c>
      <c r="BR488" t="n">
        <v>0</v>
      </c>
      <c r="BS488" t="n">
        <v>0</v>
      </c>
      <c r="BT488" t="n">
        <v>0</v>
      </c>
      <c r="BU488" t="n">
        <v>0</v>
      </c>
      <c r="BV488" t="n">
        <v>0</v>
      </c>
      <c r="BW488" t="n">
        <v>0</v>
      </c>
      <c r="CV488" t="n">
        <v>0</v>
      </c>
      <c r="CW488">
        <f>ROUND(Y488*Source!I888*DO488,7)</f>
        <v/>
      </c>
      <c r="CX488">
        <f>ROUND(Y488*Source!I888,7)</f>
        <v/>
      </c>
      <c r="CY488">
        <f>AB488</f>
        <v/>
      </c>
      <c r="CZ488">
        <f>AF488</f>
        <v/>
      </c>
      <c r="DA488">
        <f>AJ488</f>
        <v/>
      </c>
      <c r="DB488">
        <f>ROUND((ROUND(AT488*CZ488,2)*ROUND(8,7)),2)</f>
        <v/>
      </c>
      <c r="DC488">
        <f>ROUND((ROUND(AT488*AG488,2)*ROUND(8,7)),2)</f>
        <v/>
      </c>
      <c r="DD488" t="inlineStr"/>
      <c r="DE488" t="inlineStr"/>
      <c r="DF488">
        <f>ROUND(ROUND(AE488,0)*CX488,0)</f>
        <v/>
      </c>
      <c r="DG488">
        <f>ROUND(ROUND(AF488*AJ488,0)*CX488,0)</f>
        <v/>
      </c>
      <c r="DH488">
        <f>ROUND(ROUND(AG488*AK488,0)*CX488,0)</f>
        <v/>
      </c>
      <c r="DI488">
        <f>ROUND(ROUND(AH488,0)*CX488,0)</f>
        <v/>
      </c>
      <c r="DJ488">
        <f>DG488</f>
        <v/>
      </c>
      <c r="DK488" t="n">
        <v>0</v>
      </c>
      <c r="DL488" t="inlineStr"/>
      <c r="DM488" t="n">
        <v>0</v>
      </c>
      <c r="DN488" t="inlineStr"/>
      <c r="DO488" t="n">
        <v>0</v>
      </c>
    </row>
    <row r="489">
      <c r="A489">
        <f>ROW(Source!A888)</f>
        <v/>
      </c>
      <c r="B489" t="n">
        <v>78869116</v>
      </c>
      <c r="C489" t="n">
        <v>78871728</v>
      </c>
      <c r="D489" t="n">
        <v>29110398</v>
      </c>
      <c r="E489" t="n">
        <v>1</v>
      </c>
      <c r="F489" t="n">
        <v>1</v>
      </c>
      <c r="G489" t="n">
        <v>1</v>
      </c>
      <c r="H489" t="n">
        <v>3</v>
      </c>
      <c r="I489" t="inlineStr">
        <is>
          <t>101-0388</t>
        </is>
      </c>
      <c r="J489" t="inlineStr">
        <is>
          <t>ТССЦ Московской обл., 101-0388, приказ Минстроя России №675/пр от 28.02.2017 № 254/пр</t>
        </is>
      </c>
      <c r="K489" t="inlineStr">
        <is>
          <t>Краски масляные земляные марки МА-0115 мумия, сурик железный</t>
        </is>
      </c>
      <c r="L489" t="n">
        <v>1348</v>
      </c>
      <c r="N489" t="n">
        <v>1009</v>
      </c>
      <c r="O489" t="inlineStr">
        <is>
          <t>т</t>
        </is>
      </c>
      <c r="P489" t="inlineStr">
        <is>
          <t>т</t>
        </is>
      </c>
      <c r="Q489" t="n">
        <v>1000</v>
      </c>
      <c r="W489" t="n">
        <v>0</v>
      </c>
      <c r="X489" t="n">
        <v>1625292450</v>
      </c>
      <c r="Y489">
        <f>(AT489*ROUND(8,7))</f>
        <v/>
      </c>
      <c r="AA489" t="n">
        <v>76804.47</v>
      </c>
      <c r="AB489" t="n">
        <v>0</v>
      </c>
      <c r="AC489" t="n">
        <v>0</v>
      </c>
      <c r="AD489" t="n">
        <v>0</v>
      </c>
      <c r="AE489" t="n">
        <v>15118.99</v>
      </c>
      <c r="AF489" t="n">
        <v>0</v>
      </c>
      <c r="AG489" t="n">
        <v>0</v>
      </c>
      <c r="AH489" t="n">
        <v>0</v>
      </c>
      <c r="AI489" t="n">
        <v>5.08</v>
      </c>
      <c r="AJ489" t="n">
        <v>1</v>
      </c>
      <c r="AK489" t="n">
        <v>1</v>
      </c>
      <c r="AL489" t="n">
        <v>1</v>
      </c>
      <c r="AM489" t="n">
        <v>2</v>
      </c>
      <c r="AN489" t="n">
        <v>0</v>
      </c>
      <c r="AO489" t="n">
        <v>1</v>
      </c>
      <c r="AP489" t="n">
        <v>1</v>
      </c>
      <c r="AQ489" t="n">
        <v>0</v>
      </c>
      <c r="AR489" t="n">
        <v>0</v>
      </c>
      <c r="AS489" t="inlineStr"/>
      <c r="AT489" t="n">
        <v>5e-05</v>
      </c>
      <c r="AU489" t="inlineStr">
        <is>
          <t>)*8</t>
        </is>
      </c>
      <c r="AV489" t="n">
        <v>0</v>
      </c>
      <c r="AW489" t="n">
        <v>2</v>
      </c>
      <c r="AX489" t="n">
        <v>78871737</v>
      </c>
      <c r="AY489" t="n">
        <v>1</v>
      </c>
      <c r="AZ489" t="n">
        <v>0</v>
      </c>
      <c r="BA489" t="n">
        <v>446</v>
      </c>
      <c r="BB489" t="n">
        <v>0</v>
      </c>
      <c r="BC489" t="n">
        <v>0</v>
      </c>
      <c r="BD489" t="n">
        <v>0</v>
      </c>
      <c r="BE489" t="n">
        <v>0</v>
      </c>
      <c r="BF489" t="n">
        <v>0</v>
      </c>
      <c r="BG489" t="n">
        <v>0</v>
      </c>
      <c r="BH489" t="n">
        <v>0</v>
      </c>
      <c r="BI489" t="n">
        <v>0</v>
      </c>
      <c r="BJ489" t="n">
        <v>0</v>
      </c>
      <c r="BK489" t="n">
        <v>0</v>
      </c>
      <c r="BL489" t="n">
        <v>0</v>
      </c>
      <c r="BM489" t="n">
        <v>0</v>
      </c>
      <c r="BN489" t="n">
        <v>0</v>
      </c>
      <c r="BO489" t="n">
        <v>0</v>
      </c>
      <c r="BP489" t="n">
        <v>0</v>
      </c>
      <c r="BQ489" t="n">
        <v>0</v>
      </c>
      <c r="BR489" t="n">
        <v>0</v>
      </c>
      <c r="BS489" t="n">
        <v>0</v>
      </c>
      <c r="BT489" t="n">
        <v>0</v>
      </c>
      <c r="BU489" t="n">
        <v>0</v>
      </c>
      <c r="BV489" t="n">
        <v>0</v>
      </c>
      <c r="BW489" t="n">
        <v>0</v>
      </c>
      <c r="CV489" t="n">
        <v>0</v>
      </c>
      <c r="CW489" t="n">
        <v>0</v>
      </c>
      <c r="CX489">
        <f>ROUND(Y489*Source!I888,7)</f>
        <v/>
      </c>
      <c r="CY489">
        <f>AA489</f>
        <v/>
      </c>
      <c r="CZ489">
        <f>AE489</f>
        <v/>
      </c>
      <c r="DA489">
        <f>AI489</f>
        <v/>
      </c>
      <c r="DB489">
        <f>ROUND((ROUND(AT489*CZ489,2)*ROUND(8,7)),2)</f>
        <v/>
      </c>
      <c r="DC489">
        <f>ROUND((ROUND(AT489*AG489,2)*ROUND(8,7)),2)</f>
        <v/>
      </c>
      <c r="DD489" t="inlineStr"/>
      <c r="DE489" t="inlineStr"/>
      <c r="DF489">
        <f>ROUND(ROUND(AE489*AI489,0)*CX489,0)</f>
        <v/>
      </c>
      <c r="DG489">
        <f>ROUND(ROUND(AF489,0)*CX489,0)</f>
        <v/>
      </c>
      <c r="DH489">
        <f>ROUND(ROUND(AG489,0)*CX489,0)</f>
        <v/>
      </c>
      <c r="DI489">
        <f>ROUND(ROUND(AH489,0)*CX489,0)</f>
        <v/>
      </c>
      <c r="DJ489">
        <f>DF489</f>
        <v/>
      </c>
      <c r="DK489" t="n">
        <v>0</v>
      </c>
      <c r="DL489" t="inlineStr"/>
      <c r="DM489" t="n">
        <v>0</v>
      </c>
      <c r="DN489" t="inlineStr"/>
      <c r="DO489" t="n">
        <v>0</v>
      </c>
    </row>
    <row r="490">
      <c r="A490">
        <f>ROW(Source!A888)</f>
        <v/>
      </c>
      <c r="B490" t="n">
        <v>78869116</v>
      </c>
      <c r="C490" t="n">
        <v>78871728</v>
      </c>
      <c r="D490" t="n">
        <v>29110573</v>
      </c>
      <c r="E490" t="n">
        <v>1</v>
      </c>
      <c r="F490" t="n">
        <v>1</v>
      </c>
      <c r="G490" t="n">
        <v>1</v>
      </c>
      <c r="H490" t="n">
        <v>3</v>
      </c>
      <c r="I490" t="inlineStr">
        <is>
          <t>101-0628</t>
        </is>
      </c>
      <c r="J490" t="inlineStr">
        <is>
          <t>ТССЦ Московской обл., 101-0628, приказ Минстроя России №675/пр от 28.02.2017 № 254/пр</t>
        </is>
      </c>
      <c r="K490" t="inlineStr">
        <is>
          <t>Олифа комбинированная, марки К-3</t>
        </is>
      </c>
      <c r="L490" t="n">
        <v>1348</v>
      </c>
      <c r="N490" t="n">
        <v>1009</v>
      </c>
      <c r="O490" t="inlineStr">
        <is>
          <t>т</t>
        </is>
      </c>
      <c r="P490" t="inlineStr">
        <is>
          <t>т</t>
        </is>
      </c>
      <c r="Q490" t="n">
        <v>1000</v>
      </c>
      <c r="W490" t="n">
        <v>0</v>
      </c>
      <c r="X490" t="n">
        <v>24062879</v>
      </c>
      <c r="Y490">
        <f>(AT490*ROUND(8,7))</f>
        <v/>
      </c>
      <c r="AA490" t="n">
        <v>87631.5</v>
      </c>
      <c r="AB490" t="n">
        <v>0</v>
      </c>
      <c r="AC490" t="n">
        <v>0</v>
      </c>
      <c r="AD490" t="n">
        <v>0</v>
      </c>
      <c r="AE490" t="n">
        <v>16950</v>
      </c>
      <c r="AF490" t="n">
        <v>0</v>
      </c>
      <c r="AG490" t="n">
        <v>0</v>
      </c>
      <c r="AH490" t="n">
        <v>0</v>
      </c>
      <c r="AI490" t="n">
        <v>5.17</v>
      </c>
      <c r="AJ490" t="n">
        <v>1</v>
      </c>
      <c r="AK490" t="n">
        <v>1</v>
      </c>
      <c r="AL490" t="n">
        <v>1</v>
      </c>
      <c r="AM490" t="n">
        <v>2</v>
      </c>
      <c r="AN490" t="n">
        <v>0</v>
      </c>
      <c r="AO490" t="n">
        <v>1</v>
      </c>
      <c r="AP490" t="n">
        <v>1</v>
      </c>
      <c r="AQ490" t="n">
        <v>0</v>
      </c>
      <c r="AR490" t="n">
        <v>0</v>
      </c>
      <c r="AS490" t="inlineStr"/>
      <c r="AT490" t="n">
        <v>2e-05</v>
      </c>
      <c r="AU490" t="inlineStr">
        <is>
          <t>)*8</t>
        </is>
      </c>
      <c r="AV490" t="n">
        <v>0</v>
      </c>
      <c r="AW490" t="n">
        <v>2</v>
      </c>
      <c r="AX490" t="n">
        <v>78871738</v>
      </c>
      <c r="AY490" t="n">
        <v>1</v>
      </c>
      <c r="AZ490" t="n">
        <v>0</v>
      </c>
      <c r="BA490" t="n">
        <v>447</v>
      </c>
      <c r="BB490" t="n">
        <v>0</v>
      </c>
      <c r="BC490" t="n">
        <v>0</v>
      </c>
      <c r="BD490" t="n">
        <v>0</v>
      </c>
      <c r="BE490" t="n">
        <v>0</v>
      </c>
      <c r="BF490" t="n">
        <v>0</v>
      </c>
      <c r="BG490" t="n">
        <v>0</v>
      </c>
      <c r="BH490" t="n">
        <v>0</v>
      </c>
      <c r="BI490" t="n">
        <v>0</v>
      </c>
      <c r="BJ490" t="n">
        <v>0</v>
      </c>
      <c r="BK490" t="n">
        <v>0</v>
      </c>
      <c r="BL490" t="n">
        <v>0</v>
      </c>
      <c r="BM490" t="n">
        <v>0</v>
      </c>
      <c r="BN490" t="n">
        <v>0</v>
      </c>
      <c r="BO490" t="n">
        <v>0</v>
      </c>
      <c r="BP490" t="n">
        <v>0</v>
      </c>
      <c r="BQ490" t="n">
        <v>0</v>
      </c>
      <c r="BR490" t="n">
        <v>0</v>
      </c>
      <c r="BS490" t="n">
        <v>0</v>
      </c>
      <c r="BT490" t="n">
        <v>0</v>
      </c>
      <c r="BU490" t="n">
        <v>0</v>
      </c>
      <c r="BV490" t="n">
        <v>0</v>
      </c>
      <c r="BW490" t="n">
        <v>0</v>
      </c>
      <c r="CV490" t="n">
        <v>0</v>
      </c>
      <c r="CW490" t="n">
        <v>0</v>
      </c>
      <c r="CX490">
        <f>ROUND(Y490*Source!I888,7)</f>
        <v/>
      </c>
      <c r="CY490">
        <f>AA490</f>
        <v/>
      </c>
      <c r="CZ490">
        <f>AE490</f>
        <v/>
      </c>
      <c r="DA490">
        <f>AI490</f>
        <v/>
      </c>
      <c r="DB490">
        <f>ROUND((ROUND(AT490*CZ490,2)*ROUND(8,7)),2)</f>
        <v/>
      </c>
      <c r="DC490">
        <f>ROUND((ROUND(AT490*AG490,2)*ROUND(8,7)),2)</f>
        <v/>
      </c>
      <c r="DD490" t="inlineStr"/>
      <c r="DE490" t="inlineStr"/>
      <c r="DF490">
        <f>ROUND(ROUND(AE490*AI490,0)*CX490,0)</f>
        <v/>
      </c>
      <c r="DG490">
        <f>ROUND(ROUND(AF490,0)*CX490,0)</f>
        <v/>
      </c>
      <c r="DH490">
        <f>ROUND(ROUND(AG490,0)*CX490,0)</f>
        <v/>
      </c>
      <c r="DI490">
        <f>ROUND(ROUND(AH490,0)*CX490,0)</f>
        <v/>
      </c>
      <c r="DJ490">
        <f>DF490</f>
        <v/>
      </c>
      <c r="DK490" t="n">
        <v>0</v>
      </c>
      <c r="DL490" t="inlineStr"/>
      <c r="DM490" t="n">
        <v>0</v>
      </c>
      <c r="DN490" t="inlineStr"/>
      <c r="DO490" t="n">
        <v>0</v>
      </c>
    </row>
    <row r="491">
      <c r="A491">
        <f>ROW(Source!A888)</f>
        <v/>
      </c>
      <c r="B491" t="n">
        <v>78869116</v>
      </c>
      <c r="C491" t="n">
        <v>78871728</v>
      </c>
      <c r="D491" t="n">
        <v>29107963</v>
      </c>
      <c r="E491" t="n">
        <v>1</v>
      </c>
      <c r="F491" t="n">
        <v>1</v>
      </c>
      <c r="G491" t="n">
        <v>1</v>
      </c>
      <c r="H491" t="n">
        <v>3</v>
      </c>
      <c r="I491" t="inlineStr">
        <is>
          <t>101-1669</t>
        </is>
      </c>
      <c r="J491" t="inlineStr">
        <is>
          <t>ТССЦ Московской обл., 101-1669, приказ Минстроя России №675/пр от 28.02.2017 № 254/пр</t>
        </is>
      </c>
      <c r="K491" t="inlineStr">
        <is>
          <t>Очес льняной</t>
        </is>
      </c>
      <c r="L491" t="n">
        <v>1346</v>
      </c>
      <c r="N491" t="n">
        <v>1009</v>
      </c>
      <c r="O491" t="inlineStr">
        <is>
          <t>кг</t>
        </is>
      </c>
      <c r="P491" t="inlineStr">
        <is>
          <t>кг</t>
        </is>
      </c>
      <c r="Q491" t="n">
        <v>1</v>
      </c>
      <c r="W491" t="n">
        <v>0</v>
      </c>
      <c r="X491" t="n">
        <v>-2113933962</v>
      </c>
      <c r="Y491">
        <f>(AT491*ROUND(8,7))</f>
        <v/>
      </c>
      <c r="AA491" t="n">
        <v>590.67</v>
      </c>
      <c r="AB491" t="n">
        <v>0</v>
      </c>
      <c r="AC491" t="n">
        <v>0</v>
      </c>
      <c r="AD491" t="n">
        <v>0</v>
      </c>
      <c r="AE491" t="n">
        <v>37.29</v>
      </c>
      <c r="AF491" t="n">
        <v>0</v>
      </c>
      <c r="AG491" t="n">
        <v>0</v>
      </c>
      <c r="AH491" t="n">
        <v>0</v>
      </c>
      <c r="AI491" t="n">
        <v>15.84</v>
      </c>
      <c r="AJ491" t="n">
        <v>1</v>
      </c>
      <c r="AK491" t="n">
        <v>1</v>
      </c>
      <c r="AL491" t="n">
        <v>1</v>
      </c>
      <c r="AM491" t="n">
        <v>2</v>
      </c>
      <c r="AN491" t="n">
        <v>0</v>
      </c>
      <c r="AO491" t="n">
        <v>1</v>
      </c>
      <c r="AP491" t="n">
        <v>1</v>
      </c>
      <c r="AQ491" t="n">
        <v>0</v>
      </c>
      <c r="AR491" t="n">
        <v>0</v>
      </c>
      <c r="AS491" t="inlineStr"/>
      <c r="AT491" t="n">
        <v>0.02</v>
      </c>
      <c r="AU491" t="inlineStr">
        <is>
          <t>)*8</t>
        </is>
      </c>
      <c r="AV491" t="n">
        <v>0</v>
      </c>
      <c r="AW491" t="n">
        <v>2</v>
      </c>
      <c r="AX491" t="n">
        <v>78871739</v>
      </c>
      <c r="AY491" t="n">
        <v>1</v>
      </c>
      <c r="AZ491" t="n">
        <v>0</v>
      </c>
      <c r="BA491" t="n">
        <v>448</v>
      </c>
      <c r="BB491" t="n">
        <v>0</v>
      </c>
      <c r="BC491" t="n">
        <v>0</v>
      </c>
      <c r="BD491" t="n">
        <v>0</v>
      </c>
      <c r="BE491" t="n">
        <v>0</v>
      </c>
      <c r="BF491" t="n">
        <v>0</v>
      </c>
      <c r="BG491" t="n">
        <v>0</v>
      </c>
      <c r="BH491" t="n">
        <v>0</v>
      </c>
      <c r="BI491" t="n">
        <v>0</v>
      </c>
      <c r="BJ491" t="n">
        <v>0</v>
      </c>
      <c r="BK491" t="n">
        <v>0</v>
      </c>
      <c r="BL491" t="n">
        <v>0</v>
      </c>
      <c r="BM491" t="n">
        <v>0</v>
      </c>
      <c r="BN491" t="n">
        <v>0</v>
      </c>
      <c r="BO491" t="n">
        <v>0</v>
      </c>
      <c r="BP491" t="n">
        <v>0</v>
      </c>
      <c r="BQ491" t="n">
        <v>0</v>
      </c>
      <c r="BR491" t="n">
        <v>0</v>
      </c>
      <c r="BS491" t="n">
        <v>0</v>
      </c>
      <c r="BT491" t="n">
        <v>0</v>
      </c>
      <c r="BU491" t="n">
        <v>0</v>
      </c>
      <c r="BV491" t="n">
        <v>0</v>
      </c>
      <c r="BW491" t="n">
        <v>0</v>
      </c>
      <c r="CV491" t="n">
        <v>0</v>
      </c>
      <c r="CW491" t="n">
        <v>0</v>
      </c>
      <c r="CX491">
        <f>ROUND(Y491*Source!I888,7)</f>
        <v/>
      </c>
      <c r="CY491">
        <f>AA491</f>
        <v/>
      </c>
      <c r="CZ491">
        <f>AE491</f>
        <v/>
      </c>
      <c r="DA491">
        <f>AI491</f>
        <v/>
      </c>
      <c r="DB491">
        <f>ROUND((ROUND(AT491*CZ491,2)*ROUND(8,7)),2)</f>
        <v/>
      </c>
      <c r="DC491">
        <f>ROUND((ROUND(AT491*AG491,2)*ROUND(8,7)),2)</f>
        <v/>
      </c>
      <c r="DD491" t="inlineStr"/>
      <c r="DE491" t="inlineStr"/>
      <c r="DF491">
        <f>ROUND(ROUND(AE491*AI491,0)*CX491,0)</f>
        <v/>
      </c>
      <c r="DG491">
        <f>ROUND(ROUND(AF491,0)*CX491,0)</f>
        <v/>
      </c>
      <c r="DH491">
        <f>ROUND(ROUND(AG491,0)*CX491,0)</f>
        <v/>
      </c>
      <c r="DI491">
        <f>ROUND(ROUND(AH491,0)*CX491,0)</f>
        <v/>
      </c>
      <c r="DJ491">
        <f>DF491</f>
        <v/>
      </c>
      <c r="DK491" t="n">
        <v>0</v>
      </c>
      <c r="DL491" t="inlineStr"/>
      <c r="DM491" t="n">
        <v>0</v>
      </c>
      <c r="DN491" t="inlineStr"/>
      <c r="DO491" t="n">
        <v>0</v>
      </c>
    </row>
    <row r="492">
      <c r="A492">
        <f>ROW(Source!A888)</f>
        <v/>
      </c>
      <c r="B492" t="n">
        <v>78869116</v>
      </c>
      <c r="C492" t="n">
        <v>78871728</v>
      </c>
      <c r="D492" t="n">
        <v>29150040</v>
      </c>
      <c r="E492" t="n">
        <v>1</v>
      </c>
      <c r="F492" t="n">
        <v>1</v>
      </c>
      <c r="G492" t="n">
        <v>1</v>
      </c>
      <c r="H492" t="n">
        <v>3</v>
      </c>
      <c r="I492" t="inlineStr">
        <is>
          <t>411-0001</t>
        </is>
      </c>
      <c r="J492" t="inlineStr">
        <is>
          <t>ТССЦ Московской обл., 411-0001, приказ Минстроя России №675/пр от 28.02.2017 № 257/пр</t>
        </is>
      </c>
      <c r="K492" t="inlineStr">
        <is>
          <t>Вода</t>
        </is>
      </c>
      <c r="L492" t="n">
        <v>1339</v>
      </c>
      <c r="N492" t="n">
        <v>1007</v>
      </c>
      <c r="O492" t="inlineStr">
        <is>
          <t>м3</t>
        </is>
      </c>
      <c r="P492" t="inlineStr">
        <is>
          <t>м3</t>
        </is>
      </c>
      <c r="Q492" t="n">
        <v>1</v>
      </c>
      <c r="W492" t="n">
        <v>0</v>
      </c>
      <c r="X492" t="n">
        <v>619799737</v>
      </c>
      <c r="Y492">
        <f>(AT492*ROUND(8,7))</f>
        <v/>
      </c>
      <c r="AA492" t="n">
        <v>31.28</v>
      </c>
      <c r="AB492" t="n">
        <v>0</v>
      </c>
      <c r="AC492" t="n">
        <v>0</v>
      </c>
      <c r="AD492" t="n">
        <v>0</v>
      </c>
      <c r="AE492" t="n">
        <v>2.44</v>
      </c>
      <c r="AF492" t="n">
        <v>0</v>
      </c>
      <c r="AG492" t="n">
        <v>0</v>
      </c>
      <c r="AH492" t="n">
        <v>0</v>
      </c>
      <c r="AI492" t="n">
        <v>12.82</v>
      </c>
      <c r="AJ492" t="n">
        <v>1</v>
      </c>
      <c r="AK492" t="n">
        <v>1</v>
      </c>
      <c r="AL492" t="n">
        <v>1</v>
      </c>
      <c r="AM492" t="n">
        <v>2</v>
      </c>
      <c r="AN492" t="n">
        <v>0</v>
      </c>
      <c r="AO492" t="n">
        <v>1</v>
      </c>
      <c r="AP492" t="n">
        <v>1</v>
      </c>
      <c r="AQ492" t="n">
        <v>0</v>
      </c>
      <c r="AR492" t="n">
        <v>0</v>
      </c>
      <c r="AS492" t="inlineStr"/>
      <c r="AT492" t="n">
        <v>1</v>
      </c>
      <c r="AU492" t="inlineStr">
        <is>
          <t>)*8</t>
        </is>
      </c>
      <c r="AV492" t="n">
        <v>0</v>
      </c>
      <c r="AW492" t="n">
        <v>2</v>
      </c>
      <c r="AX492" t="n">
        <v>78871740</v>
      </c>
      <c r="AY492" t="n">
        <v>1</v>
      </c>
      <c r="AZ492" t="n">
        <v>0</v>
      </c>
      <c r="BA492" t="n">
        <v>449</v>
      </c>
      <c r="BB492" t="n">
        <v>0</v>
      </c>
      <c r="BC492" t="n">
        <v>0</v>
      </c>
      <c r="BD492" t="n">
        <v>0</v>
      </c>
      <c r="BE492" t="n">
        <v>0</v>
      </c>
      <c r="BF492" t="n">
        <v>0</v>
      </c>
      <c r="BG492" t="n">
        <v>0</v>
      </c>
      <c r="BH492" t="n">
        <v>0</v>
      </c>
      <c r="BI492" t="n">
        <v>0</v>
      </c>
      <c r="BJ492" t="n">
        <v>0</v>
      </c>
      <c r="BK492" t="n">
        <v>0</v>
      </c>
      <c r="BL492" t="n">
        <v>0</v>
      </c>
      <c r="BM492" t="n">
        <v>0</v>
      </c>
      <c r="BN492" t="n">
        <v>0</v>
      </c>
      <c r="BO492" t="n">
        <v>0</v>
      </c>
      <c r="BP492" t="n">
        <v>0</v>
      </c>
      <c r="BQ492" t="n">
        <v>0</v>
      </c>
      <c r="BR492" t="n">
        <v>0</v>
      </c>
      <c r="BS492" t="n">
        <v>0</v>
      </c>
      <c r="BT492" t="n">
        <v>0</v>
      </c>
      <c r="BU492" t="n">
        <v>0</v>
      </c>
      <c r="BV492" t="n">
        <v>0</v>
      </c>
      <c r="BW492" t="n">
        <v>0</v>
      </c>
      <c r="CV492" t="n">
        <v>0</v>
      </c>
      <c r="CW492" t="n">
        <v>0</v>
      </c>
      <c r="CX492">
        <f>ROUND(Y492*Source!I888,7)</f>
        <v/>
      </c>
      <c r="CY492">
        <f>AA492</f>
        <v/>
      </c>
      <c r="CZ492">
        <f>AE492</f>
        <v/>
      </c>
      <c r="DA492">
        <f>AI492</f>
        <v/>
      </c>
      <c r="DB492">
        <f>ROUND((ROUND(AT492*CZ492,2)*ROUND(8,7)),2)</f>
        <v/>
      </c>
      <c r="DC492">
        <f>ROUND((ROUND(AT492*AG492,2)*ROUND(8,7)),2)</f>
        <v/>
      </c>
      <c r="DD492" t="inlineStr"/>
      <c r="DE492" t="inlineStr"/>
      <c r="DF492">
        <f>ROUND(ROUND(AE492*AI492,0)*CX492,0)</f>
        <v/>
      </c>
      <c r="DG492">
        <f>ROUND(ROUND(AF492,0)*CX492,0)</f>
        <v/>
      </c>
      <c r="DH492">
        <f>ROUND(ROUND(AG492,0)*CX492,0)</f>
        <v/>
      </c>
      <c r="DI492">
        <f>ROUND(ROUND(AH492,0)*CX492,0)</f>
        <v/>
      </c>
      <c r="DJ492">
        <f>DF492</f>
        <v/>
      </c>
      <c r="DK492" t="n">
        <v>0</v>
      </c>
      <c r="DL492" t="inlineStr"/>
      <c r="DM492" t="n">
        <v>0</v>
      </c>
      <c r="DN492" t="inlineStr"/>
      <c r="DO492" t="n">
        <v>0</v>
      </c>
    </row>
    <row r="493">
      <c r="A493">
        <f>ROW(Source!A927)</f>
        <v/>
      </c>
      <c r="B493" t="n">
        <v>78869116</v>
      </c>
      <c r="C493" t="n">
        <v>78871804</v>
      </c>
      <c r="D493" t="n">
        <v>18407150</v>
      </c>
      <c r="E493" t="n">
        <v>1</v>
      </c>
      <c r="F493" t="n">
        <v>1</v>
      </c>
      <c r="G493" t="n">
        <v>1</v>
      </c>
      <c r="H493" t="n">
        <v>1</v>
      </c>
      <c r="I493" t="inlineStr">
        <is>
          <t>1-1030-90</t>
        </is>
      </c>
      <c r="J493" t="inlineStr"/>
      <c r="K493" t="inlineStr">
        <is>
          <t>Рабочий строитель среднего разряда 3</t>
        </is>
      </c>
      <c r="L493" t="n">
        <v>1369</v>
      </c>
      <c r="N493" t="n">
        <v>1013</v>
      </c>
      <c r="O493" t="inlineStr">
        <is>
          <t>чел.-ч</t>
        </is>
      </c>
      <c r="P493" t="inlineStr">
        <is>
          <t>чел.-ч</t>
        </is>
      </c>
      <c r="Q493" t="n">
        <v>1</v>
      </c>
      <c r="W493" t="n">
        <v>0</v>
      </c>
      <c r="X493" t="n">
        <v>-931037793</v>
      </c>
      <c r="Y493">
        <f>AT493</f>
        <v/>
      </c>
      <c r="AA493" t="n">
        <v>0</v>
      </c>
      <c r="AB493" t="n">
        <v>0</v>
      </c>
      <c r="AC493" t="n">
        <v>0</v>
      </c>
      <c r="AD493" t="n">
        <v>8.529999999999999</v>
      </c>
      <c r="AE493" t="n">
        <v>0</v>
      </c>
      <c r="AF493" t="n">
        <v>0</v>
      </c>
      <c r="AG493" t="n">
        <v>0</v>
      </c>
      <c r="AH493" t="n">
        <v>8.529999999999999</v>
      </c>
      <c r="AI493" t="n">
        <v>1</v>
      </c>
      <c r="AJ493" t="n">
        <v>1</v>
      </c>
      <c r="AK493" t="n">
        <v>1</v>
      </c>
      <c r="AL493" t="n">
        <v>1</v>
      </c>
      <c r="AM493" t="n">
        <v>-2</v>
      </c>
      <c r="AN493" t="n">
        <v>0</v>
      </c>
      <c r="AO493" t="n">
        <v>1</v>
      </c>
      <c r="AP493" t="n">
        <v>0</v>
      </c>
      <c r="AQ493" t="n">
        <v>0</v>
      </c>
      <c r="AR493" t="n">
        <v>0</v>
      </c>
      <c r="AS493" t="inlineStr"/>
      <c r="AT493" t="n">
        <v>13.9</v>
      </c>
      <c r="AU493" t="inlineStr"/>
      <c r="AV493" t="n">
        <v>1</v>
      </c>
      <c r="AW493" t="n">
        <v>2</v>
      </c>
      <c r="AX493" t="n">
        <v>78871808</v>
      </c>
      <c r="AY493" t="n">
        <v>1</v>
      </c>
      <c r="AZ493" t="n">
        <v>0</v>
      </c>
      <c r="BA493" t="n">
        <v>450</v>
      </c>
      <c r="BB493" t="n">
        <v>0</v>
      </c>
      <c r="BC493" t="n">
        <v>0</v>
      </c>
      <c r="BD493" t="n">
        <v>0</v>
      </c>
      <c r="BE493" t="n">
        <v>0</v>
      </c>
      <c r="BF493" t="n">
        <v>0</v>
      </c>
      <c r="BG493" t="n">
        <v>0</v>
      </c>
      <c r="BH493" t="n">
        <v>0</v>
      </c>
      <c r="BI493" t="n">
        <v>0</v>
      </c>
      <c r="BJ493" t="n">
        <v>0</v>
      </c>
      <c r="BK493" t="n">
        <v>0</v>
      </c>
      <c r="BL493" t="n">
        <v>0</v>
      </c>
      <c r="BM493" t="n">
        <v>0</v>
      </c>
      <c r="BN493" t="n">
        <v>0</v>
      </c>
      <c r="BO493" t="n">
        <v>0</v>
      </c>
      <c r="BP493" t="n">
        <v>0</v>
      </c>
      <c r="BQ493" t="n">
        <v>0</v>
      </c>
      <c r="BR493" t="n">
        <v>0</v>
      </c>
      <c r="BS493" t="n">
        <v>0</v>
      </c>
      <c r="BT493" t="n">
        <v>0</v>
      </c>
      <c r="BU493" t="n">
        <v>0</v>
      </c>
      <c r="BV493" t="n">
        <v>0</v>
      </c>
      <c r="BW493" t="n">
        <v>0</v>
      </c>
      <c r="CU493">
        <f>ROUND(AT493*Source!I927*AH493*AL493,0)</f>
        <v/>
      </c>
      <c r="CV493">
        <f>ROUND(Y493*Source!I927,7)</f>
        <v/>
      </c>
      <c r="CW493" t="n">
        <v>0</v>
      </c>
      <c r="CX493">
        <f>ROUND(Y493*Source!I927,7)</f>
        <v/>
      </c>
      <c r="CY493">
        <f>AD493</f>
        <v/>
      </c>
      <c r="CZ493">
        <f>AH493</f>
        <v/>
      </c>
      <c r="DA493">
        <f>AL493</f>
        <v/>
      </c>
      <c r="DB493">
        <f>ROUND(ROUND(AT493*CZ493,2),2)</f>
        <v/>
      </c>
      <c r="DC493">
        <f>ROUND(ROUND(AT493*AG493,2),2)</f>
        <v/>
      </c>
      <c r="DD493" t="inlineStr"/>
      <c r="DE493" t="inlineStr"/>
      <c r="DF493">
        <f>ROUND(ROUND(AE493,0)*CX493,0)</f>
        <v/>
      </c>
      <c r="DG493">
        <f>ROUND(ROUND(AF493,0)*CX493,0)</f>
        <v/>
      </c>
      <c r="DH493">
        <f>ROUND(ROUND(AG493,0)*CX493,0)</f>
        <v/>
      </c>
      <c r="DI493">
        <f>ROUND(ROUND(AH493,0)*CX493,0)</f>
        <v/>
      </c>
      <c r="DJ493">
        <f>DI493</f>
        <v/>
      </c>
      <c r="DK493" t="n">
        <v>0</v>
      </c>
      <c r="DL493" t="inlineStr"/>
      <c r="DM493" t="n">
        <v>0</v>
      </c>
      <c r="DN493" t="inlineStr"/>
      <c r="DO493" t="n">
        <v>0</v>
      </c>
    </row>
    <row r="494">
      <c r="A494">
        <f>ROW(Source!A927)</f>
        <v/>
      </c>
      <c r="B494" t="n">
        <v>78869116</v>
      </c>
      <c r="C494" t="n">
        <v>78871804</v>
      </c>
      <c r="D494" t="n">
        <v>29169821</v>
      </c>
      <c r="E494" t="n">
        <v>1</v>
      </c>
      <c r="F494" t="n">
        <v>1</v>
      </c>
      <c r="G494" t="n">
        <v>1</v>
      </c>
      <c r="H494" t="n">
        <v>3</v>
      </c>
      <c r="I494" t="inlineStr">
        <is>
          <t>509-0696</t>
        </is>
      </c>
      <c r="J494" t="inlineStr">
        <is>
          <t>ТССЦ Московской обл., 509-0696, приказ Минстроя России №675/пр от 28.02.2017 № 258/пр</t>
        </is>
      </c>
      <c r="K494" t="inlineStr">
        <is>
          <t>Лампы люминесцентные ртутные низкого давления типа ЛБ, ЛД, ЛДЦ, ЛТВ, ЛБХ 20</t>
        </is>
      </c>
      <c r="L494" t="n">
        <v>1358</v>
      </c>
      <c r="N494" t="n">
        <v>1010</v>
      </c>
      <c r="O494" t="inlineStr">
        <is>
          <t>10 шт.</t>
        </is>
      </c>
      <c r="P494" t="inlineStr">
        <is>
          <t>10 шт.</t>
        </is>
      </c>
      <c r="Q494" t="n">
        <v>10</v>
      </c>
      <c r="W494" t="n">
        <v>0</v>
      </c>
      <c r="X494" t="n">
        <v>-1187244712</v>
      </c>
      <c r="Y494">
        <f>AT494</f>
        <v/>
      </c>
      <c r="AA494" t="n">
        <v>352.73</v>
      </c>
      <c r="AB494" t="n">
        <v>0</v>
      </c>
      <c r="AC494" t="n">
        <v>0</v>
      </c>
      <c r="AD494" t="n">
        <v>0</v>
      </c>
      <c r="AE494" t="n">
        <v>85.2</v>
      </c>
      <c r="AF494" t="n">
        <v>0</v>
      </c>
      <c r="AG494" t="n">
        <v>0</v>
      </c>
      <c r="AH494" t="n">
        <v>0</v>
      </c>
      <c r="AI494" t="n">
        <v>4.14</v>
      </c>
      <c r="AJ494" t="n">
        <v>1</v>
      </c>
      <c r="AK494" t="n">
        <v>1</v>
      </c>
      <c r="AL494" t="n">
        <v>1</v>
      </c>
      <c r="AM494" t="n">
        <v>2</v>
      </c>
      <c r="AN494" t="n">
        <v>0</v>
      </c>
      <c r="AO494" t="n">
        <v>1</v>
      </c>
      <c r="AP494" t="n">
        <v>0</v>
      </c>
      <c r="AQ494" t="n">
        <v>0</v>
      </c>
      <c r="AR494" t="n">
        <v>0</v>
      </c>
      <c r="AS494" t="inlineStr"/>
      <c r="AT494" t="n">
        <v>10</v>
      </c>
      <c r="AU494" t="inlineStr"/>
      <c r="AV494" t="n">
        <v>0</v>
      </c>
      <c r="AW494" t="n">
        <v>2</v>
      </c>
      <c r="AX494" t="n">
        <v>78871809</v>
      </c>
      <c r="AY494" t="n">
        <v>1</v>
      </c>
      <c r="AZ494" t="n">
        <v>0</v>
      </c>
      <c r="BA494" t="n">
        <v>451</v>
      </c>
      <c r="BB494" t="n">
        <v>0</v>
      </c>
      <c r="BC494" t="n">
        <v>0</v>
      </c>
      <c r="BD494" t="n">
        <v>0</v>
      </c>
      <c r="BE494" t="n">
        <v>0</v>
      </c>
      <c r="BF494" t="n">
        <v>0</v>
      </c>
      <c r="BG494" t="n">
        <v>0</v>
      </c>
      <c r="BH494" t="n">
        <v>0</v>
      </c>
      <c r="BI494" t="n">
        <v>0</v>
      </c>
      <c r="BJ494" t="n">
        <v>0</v>
      </c>
      <c r="BK494" t="n">
        <v>0</v>
      </c>
      <c r="BL494" t="n">
        <v>0</v>
      </c>
      <c r="BM494" t="n">
        <v>0</v>
      </c>
      <c r="BN494" t="n">
        <v>0</v>
      </c>
      <c r="BO494" t="n">
        <v>0</v>
      </c>
      <c r="BP494" t="n">
        <v>0</v>
      </c>
      <c r="BQ494" t="n">
        <v>0</v>
      </c>
      <c r="BR494" t="n">
        <v>0</v>
      </c>
      <c r="BS494" t="n">
        <v>0</v>
      </c>
      <c r="BT494" t="n">
        <v>0</v>
      </c>
      <c r="BU494" t="n">
        <v>0</v>
      </c>
      <c r="BV494" t="n">
        <v>0</v>
      </c>
      <c r="BW494" t="n">
        <v>0</v>
      </c>
      <c r="CV494" t="n">
        <v>0</v>
      </c>
      <c r="CW494" t="n">
        <v>0</v>
      </c>
      <c r="CX494">
        <f>ROUND(Y494*Source!I927,7)</f>
        <v/>
      </c>
      <c r="CY494">
        <f>AA494</f>
        <v/>
      </c>
      <c r="CZ494">
        <f>AE494</f>
        <v/>
      </c>
      <c r="DA494">
        <f>AI494</f>
        <v/>
      </c>
      <c r="DB494">
        <f>ROUND(ROUND(AT494*CZ494,2),2)</f>
        <v/>
      </c>
      <c r="DC494">
        <f>ROUND(ROUND(AT494*AG494,2),2)</f>
        <v/>
      </c>
      <c r="DD494" t="inlineStr"/>
      <c r="DE494" t="inlineStr"/>
      <c r="DF494">
        <f>ROUND(ROUND(AE494*AI494,0)*CX494,0)</f>
        <v/>
      </c>
      <c r="DG494">
        <f>ROUND(ROUND(AF494,0)*CX494,0)</f>
        <v/>
      </c>
      <c r="DH494">
        <f>ROUND(ROUND(AG494,0)*CX494,0)</f>
        <v/>
      </c>
      <c r="DI494">
        <f>ROUND(ROUND(AH494,0)*CX494,0)</f>
        <v/>
      </c>
      <c r="DJ494">
        <f>DF494</f>
        <v/>
      </c>
      <c r="DK494" t="n">
        <v>0</v>
      </c>
      <c r="DL494" t="inlineStr"/>
      <c r="DM494" t="n">
        <v>0</v>
      </c>
      <c r="DN494" t="inlineStr"/>
      <c r="DO494" t="n">
        <v>0</v>
      </c>
    </row>
    <row r="495">
      <c r="A495">
        <f>ROW(Source!A927)</f>
        <v/>
      </c>
      <c r="B495" t="n">
        <v>78869116</v>
      </c>
      <c r="C495" t="n">
        <v>78871804</v>
      </c>
      <c r="D495" t="n">
        <v>29169828</v>
      </c>
      <c r="E495" t="n">
        <v>1</v>
      </c>
      <c r="F495" t="n">
        <v>1</v>
      </c>
      <c r="G495" t="n">
        <v>1</v>
      </c>
      <c r="H495" t="n">
        <v>3</v>
      </c>
      <c r="I495" t="inlineStr">
        <is>
          <t>509-6744</t>
        </is>
      </c>
      <c r="J495" t="inlineStr">
        <is>
          <t>ТССЦ Московской обл., 509-6744, приказ Минстроя России №675/пр от 28.02.2017 № 258/пр</t>
        </is>
      </c>
      <c r="K495" t="inlineStr">
        <is>
          <t>Лампы люминесцентные компактные энергосберегающие с цоколем Е27 мощностью 55 Вт</t>
        </is>
      </c>
      <c r="L495" t="n">
        <v>1354</v>
      </c>
      <c r="N495" t="n">
        <v>1010</v>
      </c>
      <c r="O495" t="inlineStr">
        <is>
          <t>шт.</t>
        </is>
      </c>
      <c r="P495" t="inlineStr">
        <is>
          <t>шт.</t>
        </is>
      </c>
      <c r="Q495" t="n">
        <v>1</v>
      </c>
      <c r="W495" t="n">
        <v>0</v>
      </c>
      <c r="X495" t="n">
        <v>-228955380</v>
      </c>
      <c r="Y495">
        <f>AT495</f>
        <v/>
      </c>
      <c r="AA495" t="n">
        <v>237.77</v>
      </c>
      <c r="AB495" t="n">
        <v>0</v>
      </c>
      <c r="AC495" t="n">
        <v>0</v>
      </c>
      <c r="AD495" t="n">
        <v>0</v>
      </c>
      <c r="AE495" t="n">
        <v>140.69</v>
      </c>
      <c r="AF495" t="n">
        <v>0</v>
      </c>
      <c r="AG495" t="n">
        <v>0</v>
      </c>
      <c r="AH495" t="n">
        <v>0</v>
      </c>
      <c r="AI495" t="n">
        <v>1.69</v>
      </c>
      <c r="AJ495" t="n">
        <v>1</v>
      </c>
      <c r="AK495" t="n">
        <v>1</v>
      </c>
      <c r="AL495" t="n">
        <v>1</v>
      </c>
      <c r="AM495" t="n">
        <v>0</v>
      </c>
      <c r="AN495" t="n">
        <v>0</v>
      </c>
      <c r="AO495" t="n">
        <v>0</v>
      </c>
      <c r="AP495" t="n">
        <v>1</v>
      </c>
      <c r="AQ495" t="n">
        <v>0</v>
      </c>
      <c r="AR495" t="n">
        <v>0</v>
      </c>
      <c r="AS495" t="inlineStr"/>
      <c r="AT495" t="n">
        <v>100</v>
      </c>
      <c r="AU495" t="inlineStr"/>
      <c r="AV495" t="n">
        <v>0</v>
      </c>
      <c r="AW495" t="n">
        <v>1</v>
      </c>
      <c r="AX495" t="n">
        <v>-1</v>
      </c>
      <c r="AY495" t="n">
        <v>0</v>
      </c>
      <c r="AZ495" t="n">
        <v>0</v>
      </c>
      <c r="BA495" t="inlineStr"/>
      <c r="BB495" t="n">
        <v>0</v>
      </c>
      <c r="BC495" t="n">
        <v>0</v>
      </c>
      <c r="BD495" t="n">
        <v>0</v>
      </c>
      <c r="BE495" t="n">
        <v>0</v>
      </c>
      <c r="BF495" t="n">
        <v>0</v>
      </c>
      <c r="BG495" t="n">
        <v>0</v>
      </c>
      <c r="BH495" t="n">
        <v>0</v>
      </c>
      <c r="BI495" t="n">
        <v>0</v>
      </c>
      <c r="BJ495" t="n">
        <v>0</v>
      </c>
      <c r="BK495" t="n">
        <v>0</v>
      </c>
      <c r="BL495" t="n">
        <v>0</v>
      </c>
      <c r="BM495" t="n">
        <v>0</v>
      </c>
      <c r="BN495" t="n">
        <v>0</v>
      </c>
      <c r="BO495" t="n">
        <v>0</v>
      </c>
      <c r="BP495" t="n">
        <v>0</v>
      </c>
      <c r="BQ495" t="n">
        <v>0</v>
      </c>
      <c r="BR495" t="n">
        <v>0</v>
      </c>
      <c r="BS495" t="n">
        <v>0</v>
      </c>
      <c r="BT495" t="n">
        <v>0</v>
      </c>
      <c r="BU495" t="n">
        <v>0</v>
      </c>
      <c r="BV495" t="n">
        <v>0</v>
      </c>
      <c r="BW495" t="n">
        <v>0</v>
      </c>
      <c r="CV495" t="n">
        <v>0</v>
      </c>
      <c r="CW495" t="n">
        <v>0</v>
      </c>
      <c r="CX495">
        <f>ROUND(Y495*Source!I927,7)</f>
        <v/>
      </c>
      <c r="CY495">
        <f>AA495</f>
        <v/>
      </c>
      <c r="CZ495">
        <f>AE495</f>
        <v/>
      </c>
      <c r="DA495">
        <f>AI495</f>
        <v/>
      </c>
      <c r="DB495">
        <f>ROUND(ROUND(AT495*CZ495,2),2)</f>
        <v/>
      </c>
      <c r="DC495">
        <f>ROUND(ROUND(AT495*AG495,2),2)</f>
        <v/>
      </c>
      <c r="DD495" t="inlineStr"/>
      <c r="DE495" t="inlineStr"/>
      <c r="DF495">
        <f>ROUND(ROUND(AE495*AI495,0)*CX495,0)</f>
        <v/>
      </c>
      <c r="DG495">
        <f>ROUND(ROUND(AF495,0)*CX495,0)</f>
        <v/>
      </c>
      <c r="DH495">
        <f>ROUND(ROUND(AG495,0)*CX495,0)</f>
        <v/>
      </c>
      <c r="DI495">
        <f>ROUND(ROUND(AH495,0)*CX495,0)</f>
        <v/>
      </c>
      <c r="DJ495">
        <f>DF495</f>
        <v/>
      </c>
      <c r="DK495" t="n">
        <v>0</v>
      </c>
      <c r="DL495" t="inlineStr"/>
      <c r="DM495" t="n">
        <v>0</v>
      </c>
      <c r="DN495" t="inlineStr"/>
      <c r="DO495" t="n">
        <v>0</v>
      </c>
    </row>
    <row r="496">
      <c r="A496">
        <f>ROW(Source!A967)</f>
        <v/>
      </c>
      <c r="B496" t="n">
        <v>78869116</v>
      </c>
      <c r="C496" t="n">
        <v>78871982</v>
      </c>
      <c r="D496" t="n">
        <v>18413627</v>
      </c>
      <c r="E496" t="n">
        <v>1</v>
      </c>
      <c r="F496" t="n">
        <v>1</v>
      </c>
      <c r="G496" t="n">
        <v>1</v>
      </c>
      <c r="H496" t="n">
        <v>1</v>
      </c>
      <c r="I496" t="inlineStr">
        <is>
          <t>1-1042-90</t>
        </is>
      </c>
      <c r="J496" t="inlineStr"/>
      <c r="K496" t="inlineStr">
        <is>
          <t>Рабочий строитель среднего разряда 4,2</t>
        </is>
      </c>
      <c r="L496" t="n">
        <v>1369</v>
      </c>
      <c r="N496" t="n">
        <v>1013</v>
      </c>
      <c r="O496" t="inlineStr">
        <is>
          <t>чел.-ч</t>
        </is>
      </c>
      <c r="P496" t="inlineStr">
        <is>
          <t>чел.-ч</t>
        </is>
      </c>
      <c r="Q496" t="n">
        <v>1</v>
      </c>
      <c r="W496" t="n">
        <v>0</v>
      </c>
      <c r="X496" t="n">
        <v>-1366182279</v>
      </c>
      <c r="Y496">
        <f>AT496</f>
        <v/>
      </c>
      <c r="AA496" t="n">
        <v>0</v>
      </c>
      <c r="AB496" t="n">
        <v>0</v>
      </c>
      <c r="AC496" t="n">
        <v>0</v>
      </c>
      <c r="AD496" t="n">
        <v>9.92</v>
      </c>
      <c r="AE496" t="n">
        <v>0</v>
      </c>
      <c r="AF496" t="n">
        <v>0</v>
      </c>
      <c r="AG496" t="n">
        <v>0</v>
      </c>
      <c r="AH496" t="n">
        <v>9.92</v>
      </c>
      <c r="AI496" t="n">
        <v>1</v>
      </c>
      <c r="AJ496" t="n">
        <v>1</v>
      </c>
      <c r="AK496" t="n">
        <v>1</v>
      </c>
      <c r="AL496" t="n">
        <v>1</v>
      </c>
      <c r="AM496" t="n">
        <v>-2</v>
      </c>
      <c r="AN496" t="n">
        <v>0</v>
      </c>
      <c r="AO496" t="n">
        <v>1</v>
      </c>
      <c r="AP496" t="n">
        <v>0</v>
      </c>
      <c r="AQ496" t="n">
        <v>0</v>
      </c>
      <c r="AR496" t="n">
        <v>0</v>
      </c>
      <c r="AS496" t="inlineStr"/>
      <c r="AT496" t="n">
        <v>2.31</v>
      </c>
      <c r="AU496" t="inlineStr"/>
      <c r="AV496" t="n">
        <v>1</v>
      </c>
      <c r="AW496" t="n">
        <v>2</v>
      </c>
      <c r="AX496" t="n">
        <v>78871989</v>
      </c>
      <c r="AY496" t="n">
        <v>1</v>
      </c>
      <c r="AZ496" t="n">
        <v>0</v>
      </c>
      <c r="BA496" t="n">
        <v>452</v>
      </c>
      <c r="BB496" t="n">
        <v>0</v>
      </c>
      <c r="BC496" t="n">
        <v>0</v>
      </c>
      <c r="BD496" t="n">
        <v>0</v>
      </c>
      <c r="BE496" t="n">
        <v>0</v>
      </c>
      <c r="BF496" t="n">
        <v>0</v>
      </c>
      <c r="BG496" t="n">
        <v>0</v>
      </c>
      <c r="BH496" t="n">
        <v>0</v>
      </c>
      <c r="BI496" t="n">
        <v>0</v>
      </c>
      <c r="BJ496" t="n">
        <v>0</v>
      </c>
      <c r="BK496" t="n">
        <v>0</v>
      </c>
      <c r="BL496" t="n">
        <v>0</v>
      </c>
      <c r="BM496" t="n">
        <v>0</v>
      </c>
      <c r="BN496" t="n">
        <v>0</v>
      </c>
      <c r="BO496" t="n">
        <v>0</v>
      </c>
      <c r="BP496" t="n">
        <v>0</v>
      </c>
      <c r="BQ496" t="n">
        <v>0</v>
      </c>
      <c r="BR496" t="n">
        <v>0</v>
      </c>
      <c r="BS496" t="n">
        <v>0</v>
      </c>
      <c r="BT496" t="n">
        <v>0</v>
      </c>
      <c r="BU496" t="n">
        <v>0</v>
      </c>
      <c r="BV496" t="n">
        <v>0</v>
      </c>
      <c r="BW496" t="n">
        <v>0</v>
      </c>
      <c r="CU496">
        <f>ROUND(AT496*Source!I967*AH496*AL496,0)</f>
        <v/>
      </c>
      <c r="CV496">
        <f>ROUND(Y496*Source!I967,7)</f>
        <v/>
      </c>
      <c r="CW496" t="n">
        <v>0</v>
      </c>
      <c r="CX496">
        <f>ROUND(Y496*Source!I967,7)</f>
        <v/>
      </c>
      <c r="CY496">
        <f>AD496</f>
        <v/>
      </c>
      <c r="CZ496">
        <f>AH496</f>
        <v/>
      </c>
      <c r="DA496">
        <f>AL496</f>
        <v/>
      </c>
      <c r="DB496">
        <f>ROUND(ROUND(AT496*CZ496,2),2)</f>
        <v/>
      </c>
      <c r="DC496">
        <f>ROUND(ROUND(AT496*AG496,2),2)</f>
        <v/>
      </c>
      <c r="DD496" t="inlineStr"/>
      <c r="DE496" t="inlineStr"/>
      <c r="DF496">
        <f>ROUND(ROUND(AE496,0)*CX496,0)</f>
        <v/>
      </c>
      <c r="DG496">
        <f>ROUND(ROUND(AF496,0)*CX496,0)</f>
        <v/>
      </c>
      <c r="DH496">
        <f>ROUND(ROUND(AG496,0)*CX496,0)</f>
        <v/>
      </c>
      <c r="DI496">
        <f>ROUND(ROUND(AH496,0)*CX496,0)</f>
        <v/>
      </c>
      <c r="DJ496">
        <f>DI496</f>
        <v/>
      </c>
      <c r="DK496" t="n">
        <v>0</v>
      </c>
      <c r="DL496" t="inlineStr"/>
      <c r="DM496" t="n">
        <v>0</v>
      </c>
      <c r="DN496" t="inlineStr"/>
      <c r="DO496" t="n">
        <v>0</v>
      </c>
    </row>
    <row r="497">
      <c r="A497">
        <f>ROW(Source!A967)</f>
        <v/>
      </c>
      <c r="B497" t="n">
        <v>78869116</v>
      </c>
      <c r="C497" t="n">
        <v>78871982</v>
      </c>
      <c r="D497" t="n">
        <v>29172669</v>
      </c>
      <c r="E497" t="n">
        <v>1</v>
      </c>
      <c r="F497" t="n">
        <v>1</v>
      </c>
      <c r="G497" t="n">
        <v>1</v>
      </c>
      <c r="H497" t="n">
        <v>2</v>
      </c>
      <c r="I497" t="inlineStr">
        <is>
          <t>041000</t>
        </is>
      </c>
      <c r="J497" t="inlineStr">
        <is>
          <t>ТСЭМ Московской обл., 041000, приказ Минстроя России №675/пр от 28.02.2017 № 264/пр</t>
        </is>
      </c>
      <c r="K497" t="inlineStr">
        <is>
          <t>Преобразователи сварочные с номинальным сварочным током 315-500 А</t>
        </is>
      </c>
      <c r="L497" t="n">
        <v>1368</v>
      </c>
      <c r="N497" t="n">
        <v>1011</v>
      </c>
      <c r="O497" t="inlineStr">
        <is>
          <t>маш.-ч</t>
        </is>
      </c>
      <c r="P497" t="inlineStr">
        <is>
          <t>маш.-ч</t>
        </is>
      </c>
      <c r="Q497" t="n">
        <v>1</v>
      </c>
      <c r="W497" t="n">
        <v>0</v>
      </c>
      <c r="X497" t="n">
        <v>1159853466</v>
      </c>
      <c r="Y497">
        <f>AT497</f>
        <v/>
      </c>
      <c r="AA497" t="n">
        <v>0</v>
      </c>
      <c r="AB497" t="n">
        <v>119.65</v>
      </c>
      <c r="AC497" t="n">
        <v>0</v>
      </c>
      <c r="AD497" t="n">
        <v>0</v>
      </c>
      <c r="AE497" t="n">
        <v>0</v>
      </c>
      <c r="AF497" t="n">
        <v>12.31</v>
      </c>
      <c r="AG497" t="n">
        <v>0</v>
      </c>
      <c r="AH497" t="n">
        <v>0</v>
      </c>
      <c r="AI497" t="n">
        <v>1</v>
      </c>
      <c r="AJ497" t="n">
        <v>9.720000000000001</v>
      </c>
      <c r="AK497" t="n">
        <v>52.25</v>
      </c>
      <c r="AL497" t="n">
        <v>1</v>
      </c>
      <c r="AM497" t="n">
        <v>2</v>
      </c>
      <c r="AN497" t="n">
        <v>0</v>
      </c>
      <c r="AO497" t="n">
        <v>1</v>
      </c>
      <c r="AP497" t="n">
        <v>0</v>
      </c>
      <c r="AQ497" t="n">
        <v>0</v>
      </c>
      <c r="AR497" t="n">
        <v>0</v>
      </c>
      <c r="AS497" t="inlineStr"/>
      <c r="AT497" t="n">
        <v>0.67</v>
      </c>
      <c r="AU497" t="inlineStr"/>
      <c r="AV497" t="n">
        <v>0</v>
      </c>
      <c r="AW497" t="n">
        <v>2</v>
      </c>
      <c r="AX497" t="n">
        <v>78871990</v>
      </c>
      <c r="AY497" t="n">
        <v>1</v>
      </c>
      <c r="AZ497" t="n">
        <v>0</v>
      </c>
      <c r="BA497" t="n">
        <v>453</v>
      </c>
      <c r="BB497" t="n">
        <v>0</v>
      </c>
      <c r="BC497" t="n">
        <v>0</v>
      </c>
      <c r="BD497" t="n">
        <v>0</v>
      </c>
      <c r="BE497" t="n">
        <v>0</v>
      </c>
      <c r="BF497" t="n">
        <v>0</v>
      </c>
      <c r="BG497" t="n">
        <v>0</v>
      </c>
      <c r="BH497" t="n">
        <v>0</v>
      </c>
      <c r="BI497" t="n">
        <v>0</v>
      </c>
      <c r="BJ497" t="n">
        <v>0</v>
      </c>
      <c r="BK497" t="n">
        <v>0</v>
      </c>
      <c r="BL497" t="n">
        <v>0</v>
      </c>
      <c r="BM497" t="n">
        <v>0</v>
      </c>
      <c r="BN497" t="n">
        <v>0</v>
      </c>
      <c r="BO497" t="n">
        <v>0</v>
      </c>
      <c r="BP497" t="n">
        <v>0</v>
      </c>
      <c r="BQ497" t="n">
        <v>0</v>
      </c>
      <c r="BR497" t="n">
        <v>0</v>
      </c>
      <c r="BS497" t="n">
        <v>0</v>
      </c>
      <c r="BT497" t="n">
        <v>0</v>
      </c>
      <c r="BU497" t="n">
        <v>0</v>
      </c>
      <c r="BV497" t="n">
        <v>0</v>
      </c>
      <c r="BW497" t="n">
        <v>0</v>
      </c>
      <c r="CV497" t="n">
        <v>0</v>
      </c>
      <c r="CW497">
        <f>ROUND(Y497*Source!I967*DO497,7)</f>
        <v/>
      </c>
      <c r="CX497">
        <f>ROUND(Y497*Source!I967,7)</f>
        <v/>
      </c>
      <c r="CY497">
        <f>AB497</f>
        <v/>
      </c>
      <c r="CZ497">
        <f>AF497</f>
        <v/>
      </c>
      <c r="DA497">
        <f>AJ497</f>
        <v/>
      </c>
      <c r="DB497">
        <f>ROUND(ROUND(AT497*CZ497,2),2)</f>
        <v/>
      </c>
      <c r="DC497">
        <f>ROUND(ROUND(AT497*AG497,2),2)</f>
        <v/>
      </c>
      <c r="DD497" t="inlineStr"/>
      <c r="DE497" t="inlineStr"/>
      <c r="DF497">
        <f>ROUND(ROUND(AE497,0)*CX497,0)</f>
        <v/>
      </c>
      <c r="DG497">
        <f>ROUND(ROUND(AF497*AJ497,0)*CX497,0)</f>
        <v/>
      </c>
      <c r="DH497">
        <f>ROUND(ROUND(AG497*AK497,0)*CX497,0)</f>
        <v/>
      </c>
      <c r="DI497">
        <f>ROUND(ROUND(AH497,0)*CX497,0)</f>
        <v/>
      </c>
      <c r="DJ497">
        <f>DG497</f>
        <v/>
      </c>
      <c r="DK497" t="n">
        <v>0</v>
      </c>
      <c r="DL497" t="inlineStr"/>
      <c r="DM497" t="n">
        <v>0</v>
      </c>
      <c r="DN497" t="inlineStr"/>
      <c r="DO497" t="n">
        <v>0</v>
      </c>
    </row>
    <row r="498">
      <c r="A498">
        <f>ROW(Source!A967)</f>
        <v/>
      </c>
      <c r="B498" t="n">
        <v>78869116</v>
      </c>
      <c r="C498" t="n">
        <v>78871982</v>
      </c>
      <c r="D498" t="n">
        <v>29172679</v>
      </c>
      <c r="E498" t="n">
        <v>1</v>
      </c>
      <c r="F498" t="n">
        <v>1</v>
      </c>
      <c r="G498" t="n">
        <v>1</v>
      </c>
      <c r="H498" t="n">
        <v>2</v>
      </c>
      <c r="I498" t="inlineStr">
        <is>
          <t>041400</t>
        </is>
      </c>
      <c r="J498" t="inlineStr">
        <is>
          <t>ТСЭМ Московской обл., 041400, приказ Минстроя России №675/пр от 28.02.2017 № 264/пр</t>
        </is>
      </c>
      <c r="K498" t="inlineStr">
        <is>
          <t>Электрические печи для сушки сварочных материалов с регулированием температуры в пределах от 80 °С до 500 °С</t>
        </is>
      </c>
      <c r="L498" t="n">
        <v>1368</v>
      </c>
      <c r="N498" t="n">
        <v>1011</v>
      </c>
      <c r="O498" t="inlineStr">
        <is>
          <t>маш.-ч</t>
        </is>
      </c>
      <c r="P498" t="inlineStr">
        <is>
          <t>маш.-ч</t>
        </is>
      </c>
      <c r="Q498" t="n">
        <v>1</v>
      </c>
      <c r="W498" t="n">
        <v>0</v>
      </c>
      <c r="X498" t="n">
        <v>1123115873</v>
      </c>
      <c r="Y498">
        <f>AT498</f>
        <v/>
      </c>
      <c r="AA498" t="n">
        <v>0</v>
      </c>
      <c r="AB498" t="n">
        <v>65.06</v>
      </c>
      <c r="AC498" t="n">
        <v>0</v>
      </c>
      <c r="AD498" t="n">
        <v>0</v>
      </c>
      <c r="AE498" t="n">
        <v>0</v>
      </c>
      <c r="AF498" t="n">
        <v>6.7</v>
      </c>
      <c r="AG498" t="n">
        <v>0</v>
      </c>
      <c r="AH498" t="n">
        <v>0</v>
      </c>
      <c r="AI498" t="n">
        <v>1</v>
      </c>
      <c r="AJ498" t="n">
        <v>9.710000000000001</v>
      </c>
      <c r="AK498" t="n">
        <v>52.25</v>
      </c>
      <c r="AL498" t="n">
        <v>1</v>
      </c>
      <c r="AM498" t="n">
        <v>2</v>
      </c>
      <c r="AN498" t="n">
        <v>0</v>
      </c>
      <c r="AO498" t="n">
        <v>1</v>
      </c>
      <c r="AP498" t="n">
        <v>0</v>
      </c>
      <c r="AQ498" t="n">
        <v>0</v>
      </c>
      <c r="AR498" t="n">
        <v>0</v>
      </c>
      <c r="AS498" t="inlineStr"/>
      <c r="AT498" t="n">
        <v>0.17</v>
      </c>
      <c r="AU498" t="inlineStr"/>
      <c r="AV498" t="n">
        <v>0</v>
      </c>
      <c r="AW498" t="n">
        <v>2</v>
      </c>
      <c r="AX498" t="n">
        <v>78871991</v>
      </c>
      <c r="AY498" t="n">
        <v>1</v>
      </c>
      <c r="AZ498" t="n">
        <v>0</v>
      </c>
      <c r="BA498" t="n">
        <v>454</v>
      </c>
      <c r="BB498" t="n">
        <v>0</v>
      </c>
      <c r="BC498" t="n">
        <v>0</v>
      </c>
      <c r="BD498" t="n">
        <v>0</v>
      </c>
      <c r="BE498" t="n">
        <v>0</v>
      </c>
      <c r="BF498" t="n">
        <v>0</v>
      </c>
      <c r="BG498" t="n">
        <v>0</v>
      </c>
      <c r="BH498" t="n">
        <v>0</v>
      </c>
      <c r="BI498" t="n">
        <v>0</v>
      </c>
      <c r="BJ498" t="n">
        <v>0</v>
      </c>
      <c r="BK498" t="n">
        <v>0</v>
      </c>
      <c r="BL498" t="n">
        <v>0</v>
      </c>
      <c r="BM498" t="n">
        <v>0</v>
      </c>
      <c r="BN498" t="n">
        <v>0</v>
      </c>
      <c r="BO498" t="n">
        <v>0</v>
      </c>
      <c r="BP498" t="n">
        <v>0</v>
      </c>
      <c r="BQ498" t="n">
        <v>0</v>
      </c>
      <c r="BR498" t="n">
        <v>0</v>
      </c>
      <c r="BS498" t="n">
        <v>0</v>
      </c>
      <c r="BT498" t="n">
        <v>0</v>
      </c>
      <c r="BU498" t="n">
        <v>0</v>
      </c>
      <c r="BV498" t="n">
        <v>0</v>
      </c>
      <c r="BW498" t="n">
        <v>0</v>
      </c>
      <c r="CV498" t="n">
        <v>0</v>
      </c>
      <c r="CW498">
        <f>ROUND(Y498*Source!I967*DO498,7)</f>
        <v/>
      </c>
      <c r="CX498">
        <f>ROUND(Y498*Source!I967,7)</f>
        <v/>
      </c>
      <c r="CY498">
        <f>AB498</f>
        <v/>
      </c>
      <c r="CZ498">
        <f>AF498</f>
        <v/>
      </c>
      <c r="DA498">
        <f>AJ498</f>
        <v/>
      </c>
      <c r="DB498">
        <f>ROUND(ROUND(AT498*CZ498,2),2)</f>
        <v/>
      </c>
      <c r="DC498">
        <f>ROUND(ROUND(AT498*AG498,2),2)</f>
        <v/>
      </c>
      <c r="DD498" t="inlineStr"/>
      <c r="DE498" t="inlineStr"/>
      <c r="DF498">
        <f>ROUND(ROUND(AE498,0)*CX498,0)</f>
        <v/>
      </c>
      <c r="DG498">
        <f>ROUND(ROUND(AF498*AJ498,0)*CX498,0)</f>
        <v/>
      </c>
      <c r="DH498">
        <f>ROUND(ROUND(AG498*AK498,0)*CX498,0)</f>
        <v/>
      </c>
      <c r="DI498">
        <f>ROUND(ROUND(AH498,0)*CX498,0)</f>
        <v/>
      </c>
      <c r="DJ498">
        <f>DG498</f>
        <v/>
      </c>
      <c r="DK498" t="n">
        <v>0</v>
      </c>
      <c r="DL498" t="inlineStr"/>
      <c r="DM498" t="n">
        <v>0</v>
      </c>
      <c r="DN498" t="inlineStr"/>
      <c r="DO498" t="n">
        <v>0</v>
      </c>
    </row>
    <row r="499">
      <c r="A499">
        <f>ROW(Source!A967)</f>
        <v/>
      </c>
      <c r="B499" t="n">
        <v>78869116</v>
      </c>
      <c r="C499" t="n">
        <v>78871982</v>
      </c>
      <c r="D499" t="n">
        <v>29174507</v>
      </c>
      <c r="E499" t="n">
        <v>1</v>
      </c>
      <c r="F499" t="n">
        <v>1</v>
      </c>
      <c r="G499" t="n">
        <v>1</v>
      </c>
      <c r="H499" t="n">
        <v>2</v>
      </c>
      <c r="I499" t="inlineStr">
        <is>
          <t>330301</t>
        </is>
      </c>
      <c r="J499" t="inlineStr">
        <is>
          <t>ТСЭМ Московской обл., 330301, приказ Минстроя России №675/пр от 28.02.2017 № 264/пр</t>
        </is>
      </c>
      <c r="K499" t="inlineStr">
        <is>
          <t>Машины шлифовальные электрические</t>
        </is>
      </c>
      <c r="L499" t="n">
        <v>1368</v>
      </c>
      <c r="N499" t="n">
        <v>1011</v>
      </c>
      <c r="O499" t="inlineStr">
        <is>
          <t>маш.-ч</t>
        </is>
      </c>
      <c r="P499" t="inlineStr">
        <is>
          <t>маш.-ч</t>
        </is>
      </c>
      <c r="Q499" t="n">
        <v>1</v>
      </c>
      <c r="W499" t="n">
        <v>0</v>
      </c>
      <c r="X499" t="n">
        <v>-144556207</v>
      </c>
      <c r="Y499">
        <f>AT499</f>
        <v/>
      </c>
      <c r="AA499" t="n">
        <v>0</v>
      </c>
      <c r="AB499" t="n">
        <v>20.73</v>
      </c>
      <c r="AC499" t="n">
        <v>0</v>
      </c>
      <c r="AD499" t="n">
        <v>0</v>
      </c>
      <c r="AE499" t="n">
        <v>0</v>
      </c>
      <c r="AF499" t="n">
        <v>5.13</v>
      </c>
      <c r="AG499" t="n">
        <v>0</v>
      </c>
      <c r="AH499" t="n">
        <v>0</v>
      </c>
      <c r="AI499" t="n">
        <v>1</v>
      </c>
      <c r="AJ499" t="n">
        <v>4.04</v>
      </c>
      <c r="AK499" t="n">
        <v>52.25</v>
      </c>
      <c r="AL499" t="n">
        <v>1</v>
      </c>
      <c r="AM499" t="n">
        <v>2</v>
      </c>
      <c r="AN499" t="n">
        <v>0</v>
      </c>
      <c r="AO499" t="n">
        <v>1</v>
      </c>
      <c r="AP499" t="n">
        <v>0</v>
      </c>
      <c r="AQ499" t="n">
        <v>0</v>
      </c>
      <c r="AR499" t="n">
        <v>0</v>
      </c>
      <c r="AS499" t="inlineStr"/>
      <c r="AT499" t="n">
        <v>1.57</v>
      </c>
      <c r="AU499" t="inlineStr"/>
      <c r="AV499" t="n">
        <v>0</v>
      </c>
      <c r="AW499" t="n">
        <v>2</v>
      </c>
      <c r="AX499" t="n">
        <v>78871992</v>
      </c>
      <c r="AY499" t="n">
        <v>1</v>
      </c>
      <c r="AZ499" t="n">
        <v>0</v>
      </c>
      <c r="BA499" t="n">
        <v>455</v>
      </c>
      <c r="BB499" t="n">
        <v>0</v>
      </c>
      <c r="BC499" t="n">
        <v>0</v>
      </c>
      <c r="BD499" t="n">
        <v>0</v>
      </c>
      <c r="BE499" t="n">
        <v>0</v>
      </c>
      <c r="BF499" t="n">
        <v>0</v>
      </c>
      <c r="BG499" t="n">
        <v>0</v>
      </c>
      <c r="BH499" t="n">
        <v>0</v>
      </c>
      <c r="BI499" t="n">
        <v>0</v>
      </c>
      <c r="BJ499" t="n">
        <v>0</v>
      </c>
      <c r="BK499" t="n">
        <v>0</v>
      </c>
      <c r="BL499" t="n">
        <v>0</v>
      </c>
      <c r="BM499" t="n">
        <v>0</v>
      </c>
      <c r="BN499" t="n">
        <v>0</v>
      </c>
      <c r="BO499" t="n">
        <v>0</v>
      </c>
      <c r="BP499" t="n">
        <v>0</v>
      </c>
      <c r="BQ499" t="n">
        <v>0</v>
      </c>
      <c r="BR499" t="n">
        <v>0</v>
      </c>
      <c r="BS499" t="n">
        <v>0</v>
      </c>
      <c r="BT499" t="n">
        <v>0</v>
      </c>
      <c r="BU499" t="n">
        <v>0</v>
      </c>
      <c r="BV499" t="n">
        <v>0</v>
      </c>
      <c r="BW499" t="n">
        <v>0</v>
      </c>
      <c r="CV499" t="n">
        <v>0</v>
      </c>
      <c r="CW499">
        <f>ROUND(Y499*Source!I967*DO499,7)</f>
        <v/>
      </c>
      <c r="CX499">
        <f>ROUND(Y499*Source!I967,7)</f>
        <v/>
      </c>
      <c r="CY499">
        <f>AB499</f>
        <v/>
      </c>
      <c r="CZ499">
        <f>AF499</f>
        <v/>
      </c>
      <c r="DA499">
        <f>AJ499</f>
        <v/>
      </c>
      <c r="DB499">
        <f>ROUND(ROUND(AT499*CZ499,2),2)</f>
        <v/>
      </c>
      <c r="DC499">
        <f>ROUND(ROUND(AT499*AG499,2),2)</f>
        <v/>
      </c>
      <c r="DD499" t="inlineStr"/>
      <c r="DE499" t="inlineStr"/>
      <c r="DF499">
        <f>ROUND(ROUND(AE499,0)*CX499,0)</f>
        <v/>
      </c>
      <c r="DG499">
        <f>ROUND(ROUND(AF499*AJ499,0)*CX499,0)</f>
        <v/>
      </c>
      <c r="DH499">
        <f>ROUND(ROUND(AG499*AK499,0)*CX499,0)</f>
        <v/>
      </c>
      <c r="DI499">
        <f>ROUND(ROUND(AH499,0)*CX499,0)</f>
        <v/>
      </c>
      <c r="DJ499">
        <f>DG499</f>
        <v/>
      </c>
      <c r="DK499" t="n">
        <v>0</v>
      </c>
      <c r="DL499" t="inlineStr"/>
      <c r="DM499" t="n">
        <v>0</v>
      </c>
      <c r="DN499" t="inlineStr"/>
      <c r="DO499" t="n">
        <v>0</v>
      </c>
    </row>
    <row r="500">
      <c r="A500">
        <f>ROW(Source!A967)</f>
        <v/>
      </c>
      <c r="B500" t="n">
        <v>78869116</v>
      </c>
      <c r="C500" t="n">
        <v>78871982</v>
      </c>
      <c r="D500" t="n">
        <v>29113946</v>
      </c>
      <c r="E500" t="n">
        <v>1</v>
      </c>
      <c r="F500" t="n">
        <v>1</v>
      </c>
      <c r="G500" t="n">
        <v>1</v>
      </c>
      <c r="H500" t="n">
        <v>3</v>
      </c>
      <c r="I500" t="inlineStr">
        <is>
          <t>101-0802</t>
        </is>
      </c>
      <c r="J500" t="inlineStr">
        <is>
          <t>ТССЦ Московской обл., 101-0802, приказ Минстроя России №675/пр от 28.02.2017 № 254/пр</t>
        </is>
      </c>
      <c r="K500" t="inlineStr">
        <is>
          <t>Проволока порошковая для дуговой сварки</t>
        </is>
      </c>
      <c r="L500" t="n">
        <v>1348</v>
      </c>
      <c r="N500" t="n">
        <v>1009</v>
      </c>
      <c r="O500" t="inlineStr">
        <is>
          <t>т</t>
        </is>
      </c>
      <c r="P500" t="inlineStr">
        <is>
          <t>т</t>
        </is>
      </c>
      <c r="Q500" t="n">
        <v>1000</v>
      </c>
      <c r="W500" t="n">
        <v>0</v>
      </c>
      <c r="X500" t="n">
        <v>-1112151242</v>
      </c>
      <c r="Y500">
        <f>AT500</f>
        <v/>
      </c>
      <c r="AA500" t="n">
        <v>295944.19</v>
      </c>
      <c r="AB500" t="n">
        <v>0</v>
      </c>
      <c r="AC500" t="n">
        <v>0</v>
      </c>
      <c r="AD500" t="n">
        <v>0</v>
      </c>
      <c r="AE500" t="n">
        <v>15200.01</v>
      </c>
      <c r="AF500" t="n">
        <v>0</v>
      </c>
      <c r="AG500" t="n">
        <v>0</v>
      </c>
      <c r="AH500" t="n">
        <v>0</v>
      </c>
      <c r="AI500" t="n">
        <v>19.47</v>
      </c>
      <c r="AJ500" t="n">
        <v>1</v>
      </c>
      <c r="AK500" t="n">
        <v>1</v>
      </c>
      <c r="AL500" t="n">
        <v>1</v>
      </c>
      <c r="AM500" t="n">
        <v>2</v>
      </c>
      <c r="AN500" t="n">
        <v>0</v>
      </c>
      <c r="AO500" t="n">
        <v>1</v>
      </c>
      <c r="AP500" t="n">
        <v>0</v>
      </c>
      <c r="AQ500" t="n">
        <v>0</v>
      </c>
      <c r="AR500" t="n">
        <v>0</v>
      </c>
      <c r="AS500" t="inlineStr"/>
      <c r="AT500" t="n">
        <v>0.00066</v>
      </c>
      <c r="AU500" t="inlineStr"/>
      <c r="AV500" t="n">
        <v>0</v>
      </c>
      <c r="AW500" t="n">
        <v>2</v>
      </c>
      <c r="AX500" t="n">
        <v>78871993</v>
      </c>
      <c r="AY500" t="n">
        <v>1</v>
      </c>
      <c r="AZ500" t="n">
        <v>0</v>
      </c>
      <c r="BA500" t="n">
        <v>456</v>
      </c>
      <c r="BB500" t="n">
        <v>0</v>
      </c>
      <c r="BC500" t="n">
        <v>0</v>
      </c>
      <c r="BD500" t="n">
        <v>0</v>
      </c>
      <c r="BE500" t="n">
        <v>0</v>
      </c>
      <c r="BF500" t="n">
        <v>0</v>
      </c>
      <c r="BG500" t="n">
        <v>0</v>
      </c>
      <c r="BH500" t="n">
        <v>0</v>
      </c>
      <c r="BI500" t="n">
        <v>0</v>
      </c>
      <c r="BJ500" t="n">
        <v>0</v>
      </c>
      <c r="BK500" t="n">
        <v>0</v>
      </c>
      <c r="BL500" t="n">
        <v>0</v>
      </c>
      <c r="BM500" t="n">
        <v>0</v>
      </c>
      <c r="BN500" t="n">
        <v>0</v>
      </c>
      <c r="BO500" t="n">
        <v>0</v>
      </c>
      <c r="BP500" t="n">
        <v>0</v>
      </c>
      <c r="BQ500" t="n">
        <v>0</v>
      </c>
      <c r="BR500" t="n">
        <v>0</v>
      </c>
      <c r="BS500" t="n">
        <v>0</v>
      </c>
      <c r="BT500" t="n">
        <v>0</v>
      </c>
      <c r="BU500" t="n">
        <v>0</v>
      </c>
      <c r="BV500" t="n">
        <v>0</v>
      </c>
      <c r="BW500" t="n">
        <v>0</v>
      </c>
      <c r="CV500" t="n">
        <v>0</v>
      </c>
      <c r="CW500" t="n">
        <v>0</v>
      </c>
      <c r="CX500">
        <f>ROUND(Y500*Source!I967,7)</f>
        <v/>
      </c>
      <c r="CY500">
        <f>AA500</f>
        <v/>
      </c>
      <c r="CZ500">
        <f>AE500</f>
        <v/>
      </c>
      <c r="DA500">
        <f>AI500</f>
        <v/>
      </c>
      <c r="DB500">
        <f>ROUND(ROUND(AT500*CZ500,2),2)</f>
        <v/>
      </c>
      <c r="DC500">
        <f>ROUND(ROUND(AT500*AG500,2),2)</f>
        <v/>
      </c>
      <c r="DD500" t="inlineStr"/>
      <c r="DE500" t="inlineStr"/>
      <c r="DF500">
        <f>ROUND(ROUND(AE500*AI500,0)*CX500,0)</f>
        <v/>
      </c>
      <c r="DG500">
        <f>ROUND(ROUND(AF500,0)*CX500,0)</f>
        <v/>
      </c>
      <c r="DH500">
        <f>ROUND(ROUND(AG500,0)*CX500,0)</f>
        <v/>
      </c>
      <c r="DI500">
        <f>ROUND(ROUND(AH500,0)*CX500,0)</f>
        <v/>
      </c>
      <c r="DJ500">
        <f>DF500</f>
        <v/>
      </c>
      <c r="DK500" t="n">
        <v>0</v>
      </c>
      <c r="DL500" t="inlineStr"/>
      <c r="DM500" t="n">
        <v>0</v>
      </c>
      <c r="DN500" t="inlineStr"/>
      <c r="DO500" t="n">
        <v>0</v>
      </c>
    </row>
    <row r="501">
      <c r="A501">
        <f>ROW(Source!A967)</f>
        <v/>
      </c>
      <c r="B501" t="n">
        <v>78869116</v>
      </c>
      <c r="C501" t="n">
        <v>78871982</v>
      </c>
      <c r="D501" t="n">
        <v>29113990</v>
      </c>
      <c r="E501" t="n">
        <v>1</v>
      </c>
      <c r="F501" t="n">
        <v>1</v>
      </c>
      <c r="G501" t="n">
        <v>1</v>
      </c>
      <c r="H501" t="n">
        <v>3</v>
      </c>
      <c r="I501" t="inlineStr">
        <is>
          <t>101-1515</t>
        </is>
      </c>
      <c r="J501" t="inlineStr">
        <is>
          <t>ТССЦ Московской обл., 101-1515, приказ Минстроя России №675/пр от 28.02.2017 № 254/пр</t>
        </is>
      </c>
      <c r="K501" t="inlineStr">
        <is>
          <t>Электроды диаметром 4 мм Э46</t>
        </is>
      </c>
      <c r="L501" t="n">
        <v>1348</v>
      </c>
      <c r="N501" t="n">
        <v>1009</v>
      </c>
      <c r="O501" t="inlineStr">
        <is>
          <t>т</t>
        </is>
      </c>
      <c r="P501" t="inlineStr">
        <is>
          <t>т</t>
        </is>
      </c>
      <c r="Q501" t="n">
        <v>1000</v>
      </c>
      <c r="W501" t="n">
        <v>0</v>
      </c>
      <c r="X501" t="n">
        <v>703561654</v>
      </c>
      <c r="Y501">
        <f>AT501</f>
        <v/>
      </c>
      <c r="AA501" t="n">
        <v>247944.36</v>
      </c>
      <c r="AB501" t="n">
        <v>0</v>
      </c>
      <c r="AC501" t="n">
        <v>0</v>
      </c>
      <c r="AD501" t="n">
        <v>0</v>
      </c>
      <c r="AE501" t="n">
        <v>10169.99</v>
      </c>
      <c r="AF501" t="n">
        <v>0</v>
      </c>
      <c r="AG501" t="n">
        <v>0</v>
      </c>
      <c r="AH501" t="n">
        <v>0</v>
      </c>
      <c r="AI501" t="n">
        <v>24.38</v>
      </c>
      <c r="AJ501" t="n">
        <v>1</v>
      </c>
      <c r="AK501" t="n">
        <v>1</v>
      </c>
      <c r="AL501" t="n">
        <v>1</v>
      </c>
      <c r="AM501" t="n">
        <v>2</v>
      </c>
      <c r="AN501" t="n">
        <v>0</v>
      </c>
      <c r="AO501" t="n">
        <v>1</v>
      </c>
      <c r="AP501" t="n">
        <v>0</v>
      </c>
      <c r="AQ501" t="n">
        <v>0</v>
      </c>
      <c r="AR501" t="n">
        <v>0</v>
      </c>
      <c r="AS501" t="inlineStr"/>
      <c r="AT501" t="n">
        <v>0.001</v>
      </c>
      <c r="AU501" t="inlineStr"/>
      <c r="AV501" t="n">
        <v>0</v>
      </c>
      <c r="AW501" t="n">
        <v>2</v>
      </c>
      <c r="AX501" t="n">
        <v>78871994</v>
      </c>
      <c r="AY501" t="n">
        <v>1</v>
      </c>
      <c r="AZ501" t="n">
        <v>0</v>
      </c>
      <c r="BA501" t="n">
        <v>457</v>
      </c>
      <c r="BB501" t="n">
        <v>0</v>
      </c>
      <c r="BC501" t="n">
        <v>0</v>
      </c>
      <c r="BD501" t="n">
        <v>0</v>
      </c>
      <c r="BE501" t="n">
        <v>0</v>
      </c>
      <c r="BF501" t="n">
        <v>0</v>
      </c>
      <c r="BG501" t="n">
        <v>0</v>
      </c>
      <c r="BH501" t="n">
        <v>0</v>
      </c>
      <c r="BI501" t="n">
        <v>0</v>
      </c>
      <c r="BJ501" t="n">
        <v>0</v>
      </c>
      <c r="BK501" t="n">
        <v>0</v>
      </c>
      <c r="BL501" t="n">
        <v>0</v>
      </c>
      <c r="BM501" t="n">
        <v>0</v>
      </c>
      <c r="BN501" t="n">
        <v>0</v>
      </c>
      <c r="BO501" t="n">
        <v>0</v>
      </c>
      <c r="BP501" t="n">
        <v>0</v>
      </c>
      <c r="BQ501" t="n">
        <v>0</v>
      </c>
      <c r="BR501" t="n">
        <v>0</v>
      </c>
      <c r="BS501" t="n">
        <v>0</v>
      </c>
      <c r="BT501" t="n">
        <v>0</v>
      </c>
      <c r="BU501" t="n">
        <v>0</v>
      </c>
      <c r="BV501" t="n">
        <v>0</v>
      </c>
      <c r="BW501" t="n">
        <v>0</v>
      </c>
      <c r="CV501" t="n">
        <v>0</v>
      </c>
      <c r="CW501" t="n">
        <v>0</v>
      </c>
      <c r="CX501">
        <f>ROUND(Y501*Source!I967,7)</f>
        <v/>
      </c>
      <c r="CY501">
        <f>AA501</f>
        <v/>
      </c>
      <c r="CZ501">
        <f>AE501</f>
        <v/>
      </c>
      <c r="DA501">
        <f>AI501</f>
        <v/>
      </c>
      <c r="DB501">
        <f>ROUND(ROUND(AT501*CZ501,2),2)</f>
        <v/>
      </c>
      <c r="DC501">
        <f>ROUND(ROUND(AT501*AG501,2),2)</f>
        <v/>
      </c>
      <c r="DD501" t="inlineStr"/>
      <c r="DE501" t="inlineStr"/>
      <c r="DF501">
        <f>ROUND(ROUND(AE501*AI501,0)*CX501,0)</f>
        <v/>
      </c>
      <c r="DG501">
        <f>ROUND(ROUND(AF501,0)*CX501,0)</f>
        <v/>
      </c>
      <c r="DH501">
        <f>ROUND(ROUND(AG501,0)*CX501,0)</f>
        <v/>
      </c>
      <c r="DI501">
        <f>ROUND(ROUND(AH501,0)*CX501,0)</f>
        <v/>
      </c>
      <c r="DJ501">
        <f>DF501</f>
        <v/>
      </c>
      <c r="DK501" t="n">
        <v>0</v>
      </c>
      <c r="DL501" t="inlineStr"/>
      <c r="DM501" t="n">
        <v>0</v>
      </c>
      <c r="DN501" t="inlineStr"/>
      <c r="DO501" t="n">
        <v>0</v>
      </c>
    </row>
    <row r="502">
      <c r="A502">
        <f>ROW(Source!A968)</f>
        <v/>
      </c>
      <c r="B502" t="n">
        <v>78869116</v>
      </c>
      <c r="C502" t="n">
        <v>78871995</v>
      </c>
      <c r="D502" t="n">
        <v>18442827</v>
      </c>
      <c r="E502" t="n">
        <v>1</v>
      </c>
      <c r="F502" t="n">
        <v>1</v>
      </c>
      <c r="G502" t="n">
        <v>1</v>
      </c>
      <c r="H502" t="n">
        <v>1</v>
      </c>
      <c r="I502" t="inlineStr">
        <is>
          <t>1-1053-90</t>
        </is>
      </c>
      <c r="J502" t="inlineStr"/>
      <c r="K502" t="inlineStr">
        <is>
          <t>Рабочий строитель среднего разряда 5,3</t>
        </is>
      </c>
      <c r="L502" t="n">
        <v>1369</v>
      </c>
      <c r="N502" t="n">
        <v>1013</v>
      </c>
      <c r="O502" t="inlineStr">
        <is>
          <t>чел.-ч</t>
        </is>
      </c>
      <c r="P502" t="inlineStr">
        <is>
          <t>чел.-ч</t>
        </is>
      </c>
      <c r="Q502" t="n">
        <v>1</v>
      </c>
      <c r="W502" t="n">
        <v>0</v>
      </c>
      <c r="X502" t="n">
        <v>717490484</v>
      </c>
      <c r="Y502">
        <f>AT502</f>
        <v/>
      </c>
      <c r="AA502" t="n">
        <v>0</v>
      </c>
      <c r="AB502" t="n">
        <v>0</v>
      </c>
      <c r="AC502" t="n">
        <v>0</v>
      </c>
      <c r="AD502" t="n">
        <v>11.64</v>
      </c>
      <c r="AE502" t="n">
        <v>0</v>
      </c>
      <c r="AF502" t="n">
        <v>0</v>
      </c>
      <c r="AG502" t="n">
        <v>0</v>
      </c>
      <c r="AH502" t="n">
        <v>11.64</v>
      </c>
      <c r="AI502" t="n">
        <v>1</v>
      </c>
      <c r="AJ502" t="n">
        <v>1</v>
      </c>
      <c r="AK502" t="n">
        <v>1</v>
      </c>
      <c r="AL502" t="n">
        <v>1</v>
      </c>
      <c r="AM502" t="n">
        <v>-2</v>
      </c>
      <c r="AN502" t="n">
        <v>0</v>
      </c>
      <c r="AO502" t="n">
        <v>1</v>
      </c>
      <c r="AP502" t="n">
        <v>1</v>
      </c>
      <c r="AQ502" t="n">
        <v>0</v>
      </c>
      <c r="AR502" t="n">
        <v>0</v>
      </c>
      <c r="AS502" t="inlineStr"/>
      <c r="AT502" t="n">
        <v>5.01</v>
      </c>
      <c r="AU502" t="inlineStr"/>
      <c r="AV502" t="n">
        <v>1</v>
      </c>
      <c r="AW502" t="n">
        <v>2</v>
      </c>
      <c r="AX502" t="n">
        <v>78872002</v>
      </c>
      <c r="AY502" t="n">
        <v>1</v>
      </c>
      <c r="AZ502" t="n">
        <v>0</v>
      </c>
      <c r="BA502" t="n">
        <v>458</v>
      </c>
      <c r="BB502" t="n">
        <v>0</v>
      </c>
      <c r="BC502" t="n">
        <v>0</v>
      </c>
      <c r="BD502" t="n">
        <v>0</v>
      </c>
      <c r="BE502" t="n">
        <v>0</v>
      </c>
      <c r="BF502" t="n">
        <v>0</v>
      </c>
      <c r="BG502" t="n">
        <v>0</v>
      </c>
      <c r="BH502" t="n">
        <v>0</v>
      </c>
      <c r="BI502" t="n">
        <v>0</v>
      </c>
      <c r="BJ502" t="n">
        <v>0</v>
      </c>
      <c r="BK502" t="n">
        <v>0</v>
      </c>
      <c r="BL502" t="n">
        <v>0</v>
      </c>
      <c r="BM502" t="n">
        <v>0</v>
      </c>
      <c r="BN502" t="n">
        <v>0</v>
      </c>
      <c r="BO502" t="n">
        <v>0</v>
      </c>
      <c r="BP502" t="n">
        <v>0</v>
      </c>
      <c r="BQ502" t="n">
        <v>0</v>
      </c>
      <c r="BR502" t="n">
        <v>0</v>
      </c>
      <c r="BS502" t="n">
        <v>0</v>
      </c>
      <c r="BT502" t="n">
        <v>0</v>
      </c>
      <c r="BU502" t="n">
        <v>0</v>
      </c>
      <c r="BV502" t="n">
        <v>0</v>
      </c>
      <c r="BW502" t="n">
        <v>0</v>
      </c>
      <c r="CU502">
        <f>ROUND(AT502*Source!I968*AH502*AL502,0)</f>
        <v/>
      </c>
      <c r="CV502">
        <f>ROUND(Y502*Source!I968,7)</f>
        <v/>
      </c>
      <c r="CW502" t="n">
        <v>0</v>
      </c>
      <c r="CX502">
        <f>ROUND(Y502*Source!I968,7)</f>
        <v/>
      </c>
      <c r="CY502">
        <f>AD502</f>
        <v/>
      </c>
      <c r="CZ502">
        <f>AH502</f>
        <v/>
      </c>
      <c r="DA502">
        <f>AL502</f>
        <v/>
      </c>
      <c r="DB502">
        <f>ROUND(ROUND(AT502*CZ502,2),2)</f>
        <v/>
      </c>
      <c r="DC502">
        <f>ROUND(ROUND(AT502*AG502,2),2)</f>
        <v/>
      </c>
      <c r="DD502" t="inlineStr"/>
      <c r="DE502" t="inlineStr"/>
      <c r="DF502">
        <f>ROUND(ROUND(AE502,0)*CX502,0)</f>
        <v/>
      </c>
      <c r="DG502">
        <f>ROUND(ROUND(AF502,0)*CX502,0)</f>
        <v/>
      </c>
      <c r="DH502">
        <f>ROUND(ROUND(AG502,0)*CX502,0)</f>
        <v/>
      </c>
      <c r="DI502">
        <f>ROUND(ROUND(AH502,0)*CX502,0)</f>
        <v/>
      </c>
      <c r="DJ502">
        <f>DI502</f>
        <v/>
      </c>
      <c r="DK502" t="n">
        <v>0</v>
      </c>
      <c r="DL502" t="inlineStr"/>
      <c r="DM502" t="n">
        <v>0</v>
      </c>
      <c r="DN502" t="inlineStr"/>
      <c r="DO502" t="n">
        <v>0</v>
      </c>
    </row>
    <row r="503">
      <c r="A503">
        <f>ROW(Source!A968)</f>
        <v/>
      </c>
      <c r="B503" t="n">
        <v>78869116</v>
      </c>
      <c r="C503" t="n">
        <v>78871995</v>
      </c>
      <c r="D503" t="n">
        <v>29172703</v>
      </c>
      <c r="E503" t="n">
        <v>1</v>
      </c>
      <c r="F503" t="n">
        <v>1</v>
      </c>
      <c r="G503" t="n">
        <v>1</v>
      </c>
      <c r="H503" t="n">
        <v>2</v>
      </c>
      <c r="I503" t="inlineStr">
        <is>
          <t>042900</t>
        </is>
      </c>
      <c r="J503" t="inlineStr">
        <is>
          <t>ТСЭМ Московской обл., 042900, приказ Минстроя России №675/пр от 28.02.2017 № 264/пр</t>
        </is>
      </c>
      <c r="K503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03" t="n">
        <v>1368</v>
      </c>
      <c r="N503" t="n">
        <v>1011</v>
      </c>
      <c r="O503" t="inlineStr">
        <is>
          <t>маш.-ч</t>
        </is>
      </c>
      <c r="P503" t="inlineStr">
        <is>
          <t>маш.-ч</t>
        </is>
      </c>
      <c r="Q503" t="n">
        <v>1</v>
      </c>
      <c r="W503" t="n">
        <v>0</v>
      </c>
      <c r="X503" t="n">
        <v>1695838894</v>
      </c>
      <c r="Y503">
        <f>AT503</f>
        <v/>
      </c>
      <c r="AA503" t="n">
        <v>0</v>
      </c>
      <c r="AB503" t="n">
        <v>177.13</v>
      </c>
      <c r="AC503" t="n">
        <v>0</v>
      </c>
      <c r="AD503" t="n">
        <v>0</v>
      </c>
      <c r="AE503" t="n">
        <v>0</v>
      </c>
      <c r="AF503" t="n">
        <v>29.67</v>
      </c>
      <c r="AG503" t="n">
        <v>0</v>
      </c>
      <c r="AH503" t="n">
        <v>0</v>
      </c>
      <c r="AI503" t="n">
        <v>1</v>
      </c>
      <c r="AJ503" t="n">
        <v>5.97</v>
      </c>
      <c r="AK503" t="n">
        <v>52.25</v>
      </c>
      <c r="AL503" t="n">
        <v>1</v>
      </c>
      <c r="AM503" t="n">
        <v>2</v>
      </c>
      <c r="AN503" t="n">
        <v>0</v>
      </c>
      <c r="AO503" t="n">
        <v>1</v>
      </c>
      <c r="AP503" t="n">
        <v>1</v>
      </c>
      <c r="AQ503" t="n">
        <v>0</v>
      </c>
      <c r="AR503" t="n">
        <v>0</v>
      </c>
      <c r="AS503" t="inlineStr"/>
      <c r="AT503" t="n">
        <v>1.5</v>
      </c>
      <c r="AU503" t="inlineStr"/>
      <c r="AV503" t="n">
        <v>0</v>
      </c>
      <c r="AW503" t="n">
        <v>2</v>
      </c>
      <c r="AX503" t="n">
        <v>78872003</v>
      </c>
      <c r="AY503" t="n">
        <v>1</v>
      </c>
      <c r="AZ503" t="n">
        <v>0</v>
      </c>
      <c r="BA503" t="n">
        <v>459</v>
      </c>
      <c r="BB503" t="n">
        <v>0</v>
      </c>
      <c r="BC503" t="n">
        <v>0</v>
      </c>
      <c r="BD503" t="n">
        <v>0</v>
      </c>
      <c r="BE503" t="n">
        <v>0</v>
      </c>
      <c r="BF503" t="n">
        <v>0</v>
      </c>
      <c r="BG503" t="n">
        <v>0</v>
      </c>
      <c r="BH503" t="n">
        <v>0</v>
      </c>
      <c r="BI503" t="n">
        <v>0</v>
      </c>
      <c r="BJ503" t="n">
        <v>0</v>
      </c>
      <c r="BK503" t="n">
        <v>0</v>
      </c>
      <c r="BL503" t="n">
        <v>0</v>
      </c>
      <c r="BM503" t="n">
        <v>0</v>
      </c>
      <c r="BN503" t="n">
        <v>0</v>
      </c>
      <c r="BO503" t="n">
        <v>0</v>
      </c>
      <c r="BP503" t="n">
        <v>0</v>
      </c>
      <c r="BQ503" t="n">
        <v>0</v>
      </c>
      <c r="BR503" t="n">
        <v>0</v>
      </c>
      <c r="BS503" t="n">
        <v>0</v>
      </c>
      <c r="BT503" t="n">
        <v>0</v>
      </c>
      <c r="BU503" t="n">
        <v>0</v>
      </c>
      <c r="BV503" t="n">
        <v>0</v>
      </c>
      <c r="BW503" t="n">
        <v>0</v>
      </c>
      <c r="CV503" t="n">
        <v>0</v>
      </c>
      <c r="CW503">
        <f>ROUND(Y503*Source!I968*DO503,7)</f>
        <v/>
      </c>
      <c r="CX503">
        <f>ROUND(Y503*Source!I968,7)</f>
        <v/>
      </c>
      <c r="CY503">
        <f>AB503</f>
        <v/>
      </c>
      <c r="CZ503">
        <f>AF503</f>
        <v/>
      </c>
      <c r="DA503">
        <f>AJ503</f>
        <v/>
      </c>
      <c r="DB503">
        <f>ROUND(ROUND(AT503*CZ503,2),2)</f>
        <v/>
      </c>
      <c r="DC503">
        <f>ROUND(ROUND(AT503*AG503,2),2)</f>
        <v/>
      </c>
      <c r="DD503" t="inlineStr"/>
      <c r="DE503" t="inlineStr"/>
      <c r="DF503">
        <f>ROUND(ROUND(AE503,0)*CX503,0)</f>
        <v/>
      </c>
      <c r="DG503">
        <f>ROUND(ROUND(AF503*AJ503,0)*CX503,0)</f>
        <v/>
      </c>
      <c r="DH503">
        <f>ROUND(ROUND(AG503*AK503,0)*CX503,0)</f>
        <v/>
      </c>
      <c r="DI503">
        <f>ROUND(ROUND(AH503,0)*CX503,0)</f>
        <v/>
      </c>
      <c r="DJ503">
        <f>DG503</f>
        <v/>
      </c>
      <c r="DK503" t="n">
        <v>0</v>
      </c>
      <c r="DL503" t="inlineStr"/>
      <c r="DM503" t="n">
        <v>0</v>
      </c>
      <c r="DN503" t="inlineStr"/>
      <c r="DO503" t="n">
        <v>0</v>
      </c>
    </row>
    <row r="504">
      <c r="A504">
        <f>ROW(Source!A968)</f>
        <v/>
      </c>
      <c r="B504" t="n">
        <v>78869116</v>
      </c>
      <c r="C504" t="n">
        <v>78871995</v>
      </c>
      <c r="D504" t="n">
        <v>29110398</v>
      </c>
      <c r="E504" t="n">
        <v>1</v>
      </c>
      <c r="F504" t="n">
        <v>1</v>
      </c>
      <c r="G504" t="n">
        <v>1</v>
      </c>
      <c r="H504" t="n">
        <v>3</v>
      </c>
      <c r="I504" t="inlineStr">
        <is>
          <t>101-0388</t>
        </is>
      </c>
      <c r="J504" t="inlineStr">
        <is>
          <t>ТССЦ Московской обл., 101-0388, приказ Минстроя России №675/пр от 28.02.2017 № 254/пр</t>
        </is>
      </c>
      <c r="K504" t="inlineStr">
        <is>
          <t>Краски масляные земляные марки МА-0115 мумия, сурик железный</t>
        </is>
      </c>
      <c r="L504" t="n">
        <v>1348</v>
      </c>
      <c r="N504" t="n">
        <v>1009</v>
      </c>
      <c r="O504" t="inlineStr">
        <is>
          <t>т</t>
        </is>
      </c>
      <c r="P504" t="inlineStr">
        <is>
          <t>т</t>
        </is>
      </c>
      <c r="Q504" t="n">
        <v>1000</v>
      </c>
      <c r="W504" t="n">
        <v>0</v>
      </c>
      <c r="X504" t="n">
        <v>1625292450</v>
      </c>
      <c r="Y504">
        <f>AT504</f>
        <v/>
      </c>
      <c r="AA504" t="n">
        <v>76804.47</v>
      </c>
      <c r="AB504" t="n">
        <v>0</v>
      </c>
      <c r="AC504" t="n">
        <v>0</v>
      </c>
      <c r="AD504" t="n">
        <v>0</v>
      </c>
      <c r="AE504" t="n">
        <v>15118.99</v>
      </c>
      <c r="AF504" t="n">
        <v>0</v>
      </c>
      <c r="AG504" t="n">
        <v>0</v>
      </c>
      <c r="AH504" t="n">
        <v>0</v>
      </c>
      <c r="AI504" t="n">
        <v>5.08</v>
      </c>
      <c r="AJ504" t="n">
        <v>1</v>
      </c>
      <c r="AK504" t="n">
        <v>1</v>
      </c>
      <c r="AL504" t="n">
        <v>1</v>
      </c>
      <c r="AM504" t="n">
        <v>2</v>
      </c>
      <c r="AN504" t="n">
        <v>0</v>
      </c>
      <c r="AO504" t="n">
        <v>1</v>
      </c>
      <c r="AP504" t="n">
        <v>1</v>
      </c>
      <c r="AQ504" t="n">
        <v>0</v>
      </c>
      <c r="AR504" t="n">
        <v>0</v>
      </c>
      <c r="AS504" t="inlineStr"/>
      <c r="AT504" t="n">
        <v>5e-05</v>
      </c>
      <c r="AU504" t="inlineStr"/>
      <c r="AV504" t="n">
        <v>0</v>
      </c>
      <c r="AW504" t="n">
        <v>2</v>
      </c>
      <c r="AX504" t="n">
        <v>78872004</v>
      </c>
      <c r="AY504" t="n">
        <v>1</v>
      </c>
      <c r="AZ504" t="n">
        <v>0</v>
      </c>
      <c r="BA504" t="n">
        <v>460</v>
      </c>
      <c r="BB504" t="n">
        <v>0</v>
      </c>
      <c r="BC504" t="n">
        <v>0</v>
      </c>
      <c r="BD504" t="n">
        <v>0</v>
      </c>
      <c r="BE504" t="n">
        <v>0</v>
      </c>
      <c r="BF504" t="n">
        <v>0</v>
      </c>
      <c r="BG504" t="n">
        <v>0</v>
      </c>
      <c r="BH504" t="n">
        <v>0</v>
      </c>
      <c r="BI504" t="n">
        <v>0</v>
      </c>
      <c r="BJ504" t="n">
        <v>0</v>
      </c>
      <c r="BK504" t="n">
        <v>0</v>
      </c>
      <c r="BL504" t="n">
        <v>0</v>
      </c>
      <c r="BM504" t="n">
        <v>0</v>
      </c>
      <c r="BN504" t="n">
        <v>0</v>
      </c>
      <c r="BO504" t="n">
        <v>0</v>
      </c>
      <c r="BP504" t="n">
        <v>0</v>
      </c>
      <c r="BQ504" t="n">
        <v>0</v>
      </c>
      <c r="BR504" t="n">
        <v>0</v>
      </c>
      <c r="BS504" t="n">
        <v>0</v>
      </c>
      <c r="BT504" t="n">
        <v>0</v>
      </c>
      <c r="BU504" t="n">
        <v>0</v>
      </c>
      <c r="BV504" t="n">
        <v>0</v>
      </c>
      <c r="BW504" t="n">
        <v>0</v>
      </c>
      <c r="CV504" t="n">
        <v>0</v>
      </c>
      <c r="CW504" t="n">
        <v>0</v>
      </c>
      <c r="CX504">
        <f>ROUND(Y504*Source!I968,7)</f>
        <v/>
      </c>
      <c r="CY504">
        <f>AA504</f>
        <v/>
      </c>
      <c r="CZ504">
        <f>AE504</f>
        <v/>
      </c>
      <c r="DA504">
        <f>AI504</f>
        <v/>
      </c>
      <c r="DB504">
        <f>ROUND(ROUND(AT504*CZ504,2),2)</f>
        <v/>
      </c>
      <c r="DC504">
        <f>ROUND(ROUND(AT504*AG504,2),2)</f>
        <v/>
      </c>
      <c r="DD504" t="inlineStr"/>
      <c r="DE504" t="inlineStr"/>
      <c r="DF504">
        <f>ROUND(ROUND(AE504*AI504,0)*CX504,0)</f>
        <v/>
      </c>
      <c r="DG504">
        <f>ROUND(ROUND(AF504,0)*CX504,0)</f>
        <v/>
      </c>
      <c r="DH504">
        <f>ROUND(ROUND(AG504,0)*CX504,0)</f>
        <v/>
      </c>
      <c r="DI504">
        <f>ROUND(ROUND(AH504,0)*CX504,0)</f>
        <v/>
      </c>
      <c r="DJ504">
        <f>DF504</f>
        <v/>
      </c>
      <c r="DK504" t="n">
        <v>0</v>
      </c>
      <c r="DL504" t="inlineStr"/>
      <c r="DM504" t="n">
        <v>0</v>
      </c>
      <c r="DN504" t="inlineStr"/>
      <c r="DO504" t="n">
        <v>0</v>
      </c>
    </row>
    <row r="505">
      <c r="A505">
        <f>ROW(Source!A968)</f>
        <v/>
      </c>
      <c r="B505" t="n">
        <v>78869116</v>
      </c>
      <c r="C505" t="n">
        <v>78871995</v>
      </c>
      <c r="D505" t="n">
        <v>29110573</v>
      </c>
      <c r="E505" t="n">
        <v>1</v>
      </c>
      <c r="F505" t="n">
        <v>1</v>
      </c>
      <c r="G505" t="n">
        <v>1</v>
      </c>
      <c r="H505" t="n">
        <v>3</v>
      </c>
      <c r="I505" t="inlineStr">
        <is>
          <t>101-0628</t>
        </is>
      </c>
      <c r="J505" t="inlineStr">
        <is>
          <t>ТССЦ Московской обл., 101-0628, приказ Минстроя России №675/пр от 28.02.2017 № 254/пр</t>
        </is>
      </c>
      <c r="K505" t="inlineStr">
        <is>
          <t>Олифа комбинированная, марки К-3</t>
        </is>
      </c>
      <c r="L505" t="n">
        <v>1348</v>
      </c>
      <c r="N505" t="n">
        <v>1009</v>
      </c>
      <c r="O505" t="inlineStr">
        <is>
          <t>т</t>
        </is>
      </c>
      <c r="P505" t="inlineStr">
        <is>
          <t>т</t>
        </is>
      </c>
      <c r="Q505" t="n">
        <v>1000</v>
      </c>
      <c r="W505" t="n">
        <v>0</v>
      </c>
      <c r="X505" t="n">
        <v>24062879</v>
      </c>
      <c r="Y505">
        <f>AT505</f>
        <v/>
      </c>
      <c r="AA505" t="n">
        <v>87631.5</v>
      </c>
      <c r="AB505" t="n">
        <v>0</v>
      </c>
      <c r="AC505" t="n">
        <v>0</v>
      </c>
      <c r="AD505" t="n">
        <v>0</v>
      </c>
      <c r="AE505" t="n">
        <v>16950</v>
      </c>
      <c r="AF505" t="n">
        <v>0</v>
      </c>
      <c r="AG505" t="n">
        <v>0</v>
      </c>
      <c r="AH505" t="n">
        <v>0</v>
      </c>
      <c r="AI505" t="n">
        <v>5.17</v>
      </c>
      <c r="AJ505" t="n">
        <v>1</v>
      </c>
      <c r="AK505" t="n">
        <v>1</v>
      </c>
      <c r="AL505" t="n">
        <v>1</v>
      </c>
      <c r="AM505" t="n">
        <v>2</v>
      </c>
      <c r="AN505" t="n">
        <v>0</v>
      </c>
      <c r="AO505" t="n">
        <v>1</v>
      </c>
      <c r="AP505" t="n">
        <v>1</v>
      </c>
      <c r="AQ505" t="n">
        <v>0</v>
      </c>
      <c r="AR505" t="n">
        <v>0</v>
      </c>
      <c r="AS505" t="inlineStr"/>
      <c r="AT505" t="n">
        <v>2e-05</v>
      </c>
      <c r="AU505" t="inlineStr"/>
      <c r="AV505" t="n">
        <v>0</v>
      </c>
      <c r="AW505" t="n">
        <v>2</v>
      </c>
      <c r="AX505" t="n">
        <v>78872005</v>
      </c>
      <c r="AY505" t="n">
        <v>1</v>
      </c>
      <c r="AZ505" t="n">
        <v>0</v>
      </c>
      <c r="BA505" t="n">
        <v>461</v>
      </c>
      <c r="BB505" t="n">
        <v>0</v>
      </c>
      <c r="BC505" t="n">
        <v>0</v>
      </c>
      <c r="BD505" t="n">
        <v>0</v>
      </c>
      <c r="BE505" t="n">
        <v>0</v>
      </c>
      <c r="BF505" t="n">
        <v>0</v>
      </c>
      <c r="BG505" t="n">
        <v>0</v>
      </c>
      <c r="BH505" t="n">
        <v>0</v>
      </c>
      <c r="BI505" t="n">
        <v>0</v>
      </c>
      <c r="BJ505" t="n">
        <v>0</v>
      </c>
      <c r="BK505" t="n">
        <v>0</v>
      </c>
      <c r="BL505" t="n">
        <v>0</v>
      </c>
      <c r="BM505" t="n">
        <v>0</v>
      </c>
      <c r="BN505" t="n">
        <v>0</v>
      </c>
      <c r="BO505" t="n">
        <v>0</v>
      </c>
      <c r="BP505" t="n">
        <v>0</v>
      </c>
      <c r="BQ505" t="n">
        <v>0</v>
      </c>
      <c r="BR505" t="n">
        <v>0</v>
      </c>
      <c r="BS505" t="n">
        <v>0</v>
      </c>
      <c r="BT505" t="n">
        <v>0</v>
      </c>
      <c r="BU505" t="n">
        <v>0</v>
      </c>
      <c r="BV505" t="n">
        <v>0</v>
      </c>
      <c r="BW505" t="n">
        <v>0</v>
      </c>
      <c r="CV505" t="n">
        <v>0</v>
      </c>
      <c r="CW505" t="n">
        <v>0</v>
      </c>
      <c r="CX505">
        <f>ROUND(Y505*Source!I968,7)</f>
        <v/>
      </c>
      <c r="CY505">
        <f>AA505</f>
        <v/>
      </c>
      <c r="CZ505">
        <f>AE505</f>
        <v/>
      </c>
      <c r="DA505">
        <f>AI505</f>
        <v/>
      </c>
      <c r="DB505">
        <f>ROUND(ROUND(AT505*CZ505,2),2)</f>
        <v/>
      </c>
      <c r="DC505">
        <f>ROUND(ROUND(AT505*AG505,2),2)</f>
        <v/>
      </c>
      <c r="DD505" t="inlineStr"/>
      <c r="DE505" t="inlineStr"/>
      <c r="DF505">
        <f>ROUND(ROUND(AE505*AI505,0)*CX505,0)</f>
        <v/>
      </c>
      <c r="DG505">
        <f>ROUND(ROUND(AF505,0)*CX505,0)</f>
        <v/>
      </c>
      <c r="DH505">
        <f>ROUND(ROUND(AG505,0)*CX505,0)</f>
        <v/>
      </c>
      <c r="DI505">
        <f>ROUND(ROUND(AH505,0)*CX505,0)</f>
        <v/>
      </c>
      <c r="DJ505">
        <f>DF505</f>
        <v/>
      </c>
      <c r="DK505" t="n">
        <v>0</v>
      </c>
      <c r="DL505" t="inlineStr"/>
      <c r="DM505" t="n">
        <v>0</v>
      </c>
      <c r="DN505" t="inlineStr"/>
      <c r="DO505" t="n">
        <v>0</v>
      </c>
    </row>
    <row r="506">
      <c r="A506">
        <f>ROW(Source!A968)</f>
        <v/>
      </c>
      <c r="B506" t="n">
        <v>78869116</v>
      </c>
      <c r="C506" t="n">
        <v>78871995</v>
      </c>
      <c r="D506" t="n">
        <v>29107963</v>
      </c>
      <c r="E506" t="n">
        <v>1</v>
      </c>
      <c r="F506" t="n">
        <v>1</v>
      </c>
      <c r="G506" t="n">
        <v>1</v>
      </c>
      <c r="H506" t="n">
        <v>3</v>
      </c>
      <c r="I506" t="inlineStr">
        <is>
          <t>101-1669</t>
        </is>
      </c>
      <c r="J506" t="inlineStr">
        <is>
          <t>ТССЦ Московской обл., 101-1669, приказ Минстроя России №675/пр от 28.02.2017 № 254/пр</t>
        </is>
      </c>
      <c r="K506" t="inlineStr">
        <is>
          <t>Очес льняной</t>
        </is>
      </c>
      <c r="L506" t="n">
        <v>1346</v>
      </c>
      <c r="N506" t="n">
        <v>1009</v>
      </c>
      <c r="O506" t="inlineStr">
        <is>
          <t>кг</t>
        </is>
      </c>
      <c r="P506" t="inlineStr">
        <is>
          <t>кг</t>
        </is>
      </c>
      <c r="Q506" t="n">
        <v>1</v>
      </c>
      <c r="W506" t="n">
        <v>0</v>
      </c>
      <c r="X506" t="n">
        <v>-2113933962</v>
      </c>
      <c r="Y506">
        <f>AT506</f>
        <v/>
      </c>
      <c r="AA506" t="n">
        <v>590.67</v>
      </c>
      <c r="AB506" t="n">
        <v>0</v>
      </c>
      <c r="AC506" t="n">
        <v>0</v>
      </c>
      <c r="AD506" t="n">
        <v>0</v>
      </c>
      <c r="AE506" t="n">
        <v>37.29</v>
      </c>
      <c r="AF506" t="n">
        <v>0</v>
      </c>
      <c r="AG506" t="n">
        <v>0</v>
      </c>
      <c r="AH506" t="n">
        <v>0</v>
      </c>
      <c r="AI506" t="n">
        <v>15.84</v>
      </c>
      <c r="AJ506" t="n">
        <v>1</v>
      </c>
      <c r="AK506" t="n">
        <v>1</v>
      </c>
      <c r="AL506" t="n">
        <v>1</v>
      </c>
      <c r="AM506" t="n">
        <v>2</v>
      </c>
      <c r="AN506" t="n">
        <v>0</v>
      </c>
      <c r="AO506" t="n">
        <v>1</v>
      </c>
      <c r="AP506" t="n">
        <v>1</v>
      </c>
      <c r="AQ506" t="n">
        <v>0</v>
      </c>
      <c r="AR506" t="n">
        <v>0</v>
      </c>
      <c r="AS506" t="inlineStr"/>
      <c r="AT506" t="n">
        <v>0.02</v>
      </c>
      <c r="AU506" t="inlineStr"/>
      <c r="AV506" t="n">
        <v>0</v>
      </c>
      <c r="AW506" t="n">
        <v>2</v>
      </c>
      <c r="AX506" t="n">
        <v>78872006</v>
      </c>
      <c r="AY506" t="n">
        <v>1</v>
      </c>
      <c r="AZ506" t="n">
        <v>0</v>
      </c>
      <c r="BA506" t="n">
        <v>462</v>
      </c>
      <c r="BB506" t="n">
        <v>0</v>
      </c>
      <c r="BC506" t="n">
        <v>0</v>
      </c>
      <c r="BD506" t="n">
        <v>0</v>
      </c>
      <c r="BE506" t="n">
        <v>0</v>
      </c>
      <c r="BF506" t="n">
        <v>0</v>
      </c>
      <c r="BG506" t="n">
        <v>0</v>
      </c>
      <c r="BH506" t="n">
        <v>0</v>
      </c>
      <c r="BI506" t="n">
        <v>0</v>
      </c>
      <c r="BJ506" t="n">
        <v>0</v>
      </c>
      <c r="BK506" t="n">
        <v>0</v>
      </c>
      <c r="BL506" t="n">
        <v>0</v>
      </c>
      <c r="BM506" t="n">
        <v>0</v>
      </c>
      <c r="BN506" t="n">
        <v>0</v>
      </c>
      <c r="BO506" t="n">
        <v>0</v>
      </c>
      <c r="BP506" t="n">
        <v>0</v>
      </c>
      <c r="BQ506" t="n">
        <v>0</v>
      </c>
      <c r="BR506" t="n">
        <v>0</v>
      </c>
      <c r="BS506" t="n">
        <v>0</v>
      </c>
      <c r="BT506" t="n">
        <v>0</v>
      </c>
      <c r="BU506" t="n">
        <v>0</v>
      </c>
      <c r="BV506" t="n">
        <v>0</v>
      </c>
      <c r="BW506" t="n">
        <v>0</v>
      </c>
      <c r="CV506" t="n">
        <v>0</v>
      </c>
      <c r="CW506" t="n">
        <v>0</v>
      </c>
      <c r="CX506">
        <f>ROUND(Y506*Source!I968,7)</f>
        <v/>
      </c>
      <c r="CY506">
        <f>AA506</f>
        <v/>
      </c>
      <c r="CZ506">
        <f>AE506</f>
        <v/>
      </c>
      <c r="DA506">
        <f>AI506</f>
        <v/>
      </c>
      <c r="DB506">
        <f>ROUND(ROUND(AT506*CZ506,2),2)</f>
        <v/>
      </c>
      <c r="DC506">
        <f>ROUND(ROUND(AT506*AG506,2),2)</f>
        <v/>
      </c>
      <c r="DD506" t="inlineStr"/>
      <c r="DE506" t="inlineStr"/>
      <c r="DF506">
        <f>ROUND(ROUND(AE506*AI506,0)*CX506,0)</f>
        <v/>
      </c>
      <c r="DG506">
        <f>ROUND(ROUND(AF506,0)*CX506,0)</f>
        <v/>
      </c>
      <c r="DH506">
        <f>ROUND(ROUND(AG506,0)*CX506,0)</f>
        <v/>
      </c>
      <c r="DI506">
        <f>ROUND(ROUND(AH506,0)*CX506,0)</f>
        <v/>
      </c>
      <c r="DJ506">
        <f>DF506</f>
        <v/>
      </c>
      <c r="DK506" t="n">
        <v>0</v>
      </c>
      <c r="DL506" t="inlineStr"/>
      <c r="DM506" t="n">
        <v>0</v>
      </c>
      <c r="DN506" t="inlineStr"/>
      <c r="DO506" t="n">
        <v>0</v>
      </c>
    </row>
    <row r="507">
      <c r="A507">
        <f>ROW(Source!A968)</f>
        <v/>
      </c>
      <c r="B507" t="n">
        <v>78869116</v>
      </c>
      <c r="C507" t="n">
        <v>78871995</v>
      </c>
      <c r="D507" t="n">
        <v>29150040</v>
      </c>
      <c r="E507" t="n">
        <v>1</v>
      </c>
      <c r="F507" t="n">
        <v>1</v>
      </c>
      <c r="G507" t="n">
        <v>1</v>
      </c>
      <c r="H507" t="n">
        <v>3</v>
      </c>
      <c r="I507" t="inlineStr">
        <is>
          <t>411-0001</t>
        </is>
      </c>
      <c r="J507" t="inlineStr">
        <is>
          <t>ТССЦ Московской обл., 411-0001, приказ Минстроя России №675/пр от 28.02.2017 № 257/пр</t>
        </is>
      </c>
      <c r="K507" t="inlineStr">
        <is>
          <t>Вода</t>
        </is>
      </c>
      <c r="L507" t="n">
        <v>1339</v>
      </c>
      <c r="N507" t="n">
        <v>1007</v>
      </c>
      <c r="O507" t="inlineStr">
        <is>
          <t>м3</t>
        </is>
      </c>
      <c r="P507" t="inlineStr">
        <is>
          <t>м3</t>
        </is>
      </c>
      <c r="Q507" t="n">
        <v>1</v>
      </c>
      <c r="W507" t="n">
        <v>0</v>
      </c>
      <c r="X507" t="n">
        <v>619799737</v>
      </c>
      <c r="Y507">
        <f>AT507</f>
        <v/>
      </c>
      <c r="AA507" t="n">
        <v>31.28</v>
      </c>
      <c r="AB507" t="n">
        <v>0</v>
      </c>
      <c r="AC507" t="n">
        <v>0</v>
      </c>
      <c r="AD507" t="n">
        <v>0</v>
      </c>
      <c r="AE507" t="n">
        <v>2.44</v>
      </c>
      <c r="AF507" t="n">
        <v>0</v>
      </c>
      <c r="AG507" t="n">
        <v>0</v>
      </c>
      <c r="AH507" t="n">
        <v>0</v>
      </c>
      <c r="AI507" t="n">
        <v>12.82</v>
      </c>
      <c r="AJ507" t="n">
        <v>1</v>
      </c>
      <c r="AK507" t="n">
        <v>1</v>
      </c>
      <c r="AL507" t="n">
        <v>1</v>
      </c>
      <c r="AM507" t="n">
        <v>2</v>
      </c>
      <c r="AN507" t="n">
        <v>0</v>
      </c>
      <c r="AO507" t="n">
        <v>1</v>
      </c>
      <c r="AP507" t="n">
        <v>1</v>
      </c>
      <c r="AQ507" t="n">
        <v>0</v>
      </c>
      <c r="AR507" t="n">
        <v>0</v>
      </c>
      <c r="AS507" t="inlineStr"/>
      <c r="AT507" t="n">
        <v>1</v>
      </c>
      <c r="AU507" t="inlineStr"/>
      <c r="AV507" t="n">
        <v>0</v>
      </c>
      <c r="AW507" t="n">
        <v>2</v>
      </c>
      <c r="AX507" t="n">
        <v>78872007</v>
      </c>
      <c r="AY507" t="n">
        <v>1</v>
      </c>
      <c r="AZ507" t="n">
        <v>0</v>
      </c>
      <c r="BA507" t="n">
        <v>463</v>
      </c>
      <c r="BB507" t="n">
        <v>0</v>
      </c>
      <c r="BC507" t="n">
        <v>0</v>
      </c>
      <c r="BD507" t="n">
        <v>0</v>
      </c>
      <c r="BE507" t="n">
        <v>0</v>
      </c>
      <c r="BF507" t="n">
        <v>0</v>
      </c>
      <c r="BG507" t="n">
        <v>0</v>
      </c>
      <c r="BH507" t="n">
        <v>0</v>
      </c>
      <c r="BI507" t="n">
        <v>0</v>
      </c>
      <c r="BJ507" t="n">
        <v>0</v>
      </c>
      <c r="BK507" t="n">
        <v>0</v>
      </c>
      <c r="BL507" t="n">
        <v>0</v>
      </c>
      <c r="BM507" t="n">
        <v>0</v>
      </c>
      <c r="BN507" t="n">
        <v>0</v>
      </c>
      <c r="BO507" t="n">
        <v>0</v>
      </c>
      <c r="BP507" t="n">
        <v>0</v>
      </c>
      <c r="BQ507" t="n">
        <v>0</v>
      </c>
      <c r="BR507" t="n">
        <v>0</v>
      </c>
      <c r="BS507" t="n">
        <v>0</v>
      </c>
      <c r="BT507" t="n">
        <v>0</v>
      </c>
      <c r="BU507" t="n">
        <v>0</v>
      </c>
      <c r="BV507" t="n">
        <v>0</v>
      </c>
      <c r="BW507" t="n">
        <v>0</v>
      </c>
      <c r="CV507" t="n">
        <v>0</v>
      </c>
      <c r="CW507" t="n">
        <v>0</v>
      </c>
      <c r="CX507">
        <f>ROUND(Y507*Source!I968,7)</f>
        <v/>
      </c>
      <c r="CY507">
        <f>AA507</f>
        <v/>
      </c>
      <c r="CZ507">
        <f>AE507</f>
        <v/>
      </c>
      <c r="DA507">
        <f>AI507</f>
        <v/>
      </c>
      <c r="DB507">
        <f>ROUND(ROUND(AT507*CZ507,2),2)</f>
        <v/>
      </c>
      <c r="DC507">
        <f>ROUND(ROUND(AT507*AG507,2),2)</f>
        <v/>
      </c>
      <c r="DD507" t="inlineStr"/>
      <c r="DE507" t="inlineStr"/>
      <c r="DF507">
        <f>ROUND(ROUND(AE507*AI507,0)*CX507,0)</f>
        <v/>
      </c>
      <c r="DG507">
        <f>ROUND(ROUND(AF507,0)*CX507,0)</f>
        <v/>
      </c>
      <c r="DH507">
        <f>ROUND(ROUND(AG507,0)*CX507,0)</f>
        <v/>
      </c>
      <c r="DI507">
        <f>ROUND(ROUND(AH507,0)*CX507,0)</f>
        <v/>
      </c>
      <c r="DJ507">
        <f>DF507</f>
        <v/>
      </c>
      <c r="DK507" t="n">
        <v>0</v>
      </c>
      <c r="DL507" t="inlineStr"/>
      <c r="DM507" t="n">
        <v>0</v>
      </c>
      <c r="DN507" t="inlineStr"/>
      <c r="DO507" t="n">
        <v>0</v>
      </c>
    </row>
    <row r="508">
      <c r="A508">
        <f>ROW(Source!A1007)</f>
        <v/>
      </c>
      <c r="B508" t="n">
        <v>78869116</v>
      </c>
      <c r="C508" t="n">
        <v>78872071</v>
      </c>
      <c r="D508" t="n">
        <v>18408291</v>
      </c>
      <c r="E508" t="n">
        <v>1</v>
      </c>
      <c r="F508" t="n">
        <v>1</v>
      </c>
      <c r="G508" t="n">
        <v>1</v>
      </c>
      <c r="H508" t="n">
        <v>1</v>
      </c>
      <c r="I508" t="inlineStr">
        <is>
          <t>1-1025-90</t>
        </is>
      </c>
      <c r="J508" t="inlineStr"/>
      <c r="K508" t="inlineStr">
        <is>
          <t>Рабочий строитель среднего разряда 2,5</t>
        </is>
      </c>
      <c r="L508" t="n">
        <v>1369</v>
      </c>
      <c r="N508" t="n">
        <v>1013</v>
      </c>
      <c r="O508" t="inlineStr">
        <is>
          <t>чел.-ч</t>
        </is>
      </c>
      <c r="P508" t="inlineStr">
        <is>
          <t>чел.-ч</t>
        </is>
      </c>
      <c r="Q508" t="n">
        <v>1</v>
      </c>
      <c r="W508" t="n">
        <v>0</v>
      </c>
      <c r="X508" t="n">
        <v>1933892413</v>
      </c>
      <c r="Y508">
        <f>AT508</f>
        <v/>
      </c>
      <c r="AA508" t="n">
        <v>0</v>
      </c>
      <c r="AB508" t="n">
        <v>0</v>
      </c>
      <c r="AC508" t="n">
        <v>0</v>
      </c>
      <c r="AD508" t="n">
        <v>8.17</v>
      </c>
      <c r="AE508" t="n">
        <v>0</v>
      </c>
      <c r="AF508" t="n">
        <v>0</v>
      </c>
      <c r="AG508" t="n">
        <v>0</v>
      </c>
      <c r="AH508" t="n">
        <v>8.17</v>
      </c>
      <c r="AI508" t="n">
        <v>1</v>
      </c>
      <c r="AJ508" t="n">
        <v>1</v>
      </c>
      <c r="AK508" t="n">
        <v>1</v>
      </c>
      <c r="AL508" t="n">
        <v>1</v>
      </c>
      <c r="AM508" t="n">
        <v>-2</v>
      </c>
      <c r="AN508" t="n">
        <v>0</v>
      </c>
      <c r="AO508" t="n">
        <v>1</v>
      </c>
      <c r="AP508" t="n">
        <v>1</v>
      </c>
      <c r="AQ508" t="n">
        <v>0</v>
      </c>
      <c r="AR508" t="n">
        <v>0</v>
      </c>
      <c r="AS508" t="inlineStr"/>
      <c r="AT508" t="n">
        <v>32.2</v>
      </c>
      <c r="AU508" t="inlineStr"/>
      <c r="AV508" t="n">
        <v>1</v>
      </c>
      <c r="AW508" t="n">
        <v>2</v>
      </c>
      <c r="AX508" t="n">
        <v>78872077</v>
      </c>
      <c r="AY508" t="n">
        <v>1</v>
      </c>
      <c r="AZ508" t="n">
        <v>0</v>
      </c>
      <c r="BA508" t="n">
        <v>464</v>
      </c>
      <c r="BB508" t="n">
        <v>0</v>
      </c>
      <c r="BC508" t="n">
        <v>0</v>
      </c>
      <c r="BD508" t="n">
        <v>0</v>
      </c>
      <c r="BE508" t="n">
        <v>0</v>
      </c>
      <c r="BF508" t="n">
        <v>0</v>
      </c>
      <c r="BG508" t="n">
        <v>0</v>
      </c>
      <c r="BH508" t="n">
        <v>0</v>
      </c>
      <c r="BI508" t="n">
        <v>0</v>
      </c>
      <c r="BJ508" t="n">
        <v>0</v>
      </c>
      <c r="BK508" t="n">
        <v>0</v>
      </c>
      <c r="BL508" t="n">
        <v>0</v>
      </c>
      <c r="BM508" t="n">
        <v>0</v>
      </c>
      <c r="BN508" t="n">
        <v>0</v>
      </c>
      <c r="BO508" t="n">
        <v>0</v>
      </c>
      <c r="BP508" t="n">
        <v>0</v>
      </c>
      <c r="BQ508" t="n">
        <v>0</v>
      </c>
      <c r="BR508" t="n">
        <v>0</v>
      </c>
      <c r="BS508" t="n">
        <v>0</v>
      </c>
      <c r="BT508" t="n">
        <v>0</v>
      </c>
      <c r="BU508" t="n">
        <v>0</v>
      </c>
      <c r="BV508" t="n">
        <v>0</v>
      </c>
      <c r="BW508" t="n">
        <v>0</v>
      </c>
      <c r="CU508">
        <f>ROUND(AT508*Source!I1007*AH508*AL508,0)</f>
        <v/>
      </c>
      <c r="CV508">
        <f>ROUND(Y508*Source!I1007,7)</f>
        <v/>
      </c>
      <c r="CW508" t="n">
        <v>0</v>
      </c>
      <c r="CX508">
        <f>ROUND(Y508*Source!I1007,7)</f>
        <v/>
      </c>
      <c r="CY508">
        <f>AD508</f>
        <v/>
      </c>
      <c r="CZ508">
        <f>AH508</f>
        <v/>
      </c>
      <c r="DA508">
        <f>AL508</f>
        <v/>
      </c>
      <c r="DB508">
        <f>ROUND(ROUND(AT508*CZ508,2),2)</f>
        <v/>
      </c>
      <c r="DC508">
        <f>ROUND(ROUND(AT508*AG508,2),2)</f>
        <v/>
      </c>
      <c r="DD508" t="inlineStr"/>
      <c r="DE508" t="inlineStr"/>
      <c r="DF508">
        <f>ROUND(ROUND(AE508,0)*CX508,0)</f>
        <v/>
      </c>
      <c r="DG508">
        <f>ROUND(ROUND(AF508,0)*CX508,0)</f>
        <v/>
      </c>
      <c r="DH508">
        <f>ROUND(ROUND(AG508,0)*CX508,0)</f>
        <v/>
      </c>
      <c r="DI508">
        <f>ROUND(ROUND(AH508,0)*CX508,0)</f>
        <v/>
      </c>
      <c r="DJ508">
        <f>DI508</f>
        <v/>
      </c>
      <c r="DK508" t="n">
        <v>0</v>
      </c>
      <c r="DL508" t="inlineStr"/>
      <c r="DM508" t="n">
        <v>0</v>
      </c>
      <c r="DN508" t="inlineStr"/>
      <c r="DO508" t="n">
        <v>0</v>
      </c>
    </row>
    <row r="509">
      <c r="A509">
        <f>ROW(Source!A1007)</f>
        <v/>
      </c>
      <c r="B509" t="n">
        <v>78869116</v>
      </c>
      <c r="C509" t="n">
        <v>78872071</v>
      </c>
      <c r="D509" t="n">
        <v>29174913</v>
      </c>
      <c r="E509" t="n">
        <v>1</v>
      </c>
      <c r="F509" t="n">
        <v>1</v>
      </c>
      <c r="G509" t="n">
        <v>1</v>
      </c>
      <c r="H509" t="n">
        <v>2</v>
      </c>
      <c r="I509" t="inlineStr">
        <is>
          <t>400001</t>
        </is>
      </c>
      <c r="J509" t="inlineStr">
        <is>
          <t>ТСЭМ Московской обл., 400001, приказ Минстроя России №675/пр от 28.02.2017 № 264/пр</t>
        </is>
      </c>
      <c r="K509" t="inlineStr">
        <is>
          <t>Автомобили бортовые, грузоподъемность до 5 т</t>
        </is>
      </c>
      <c r="L509" t="n">
        <v>1368</v>
      </c>
      <c r="N509" t="n">
        <v>1011</v>
      </c>
      <c r="O509" t="inlineStr">
        <is>
          <t>маш.-ч</t>
        </is>
      </c>
      <c r="P509" t="inlineStr">
        <is>
          <t>маш.-ч</t>
        </is>
      </c>
      <c r="Q509" t="n">
        <v>1</v>
      </c>
      <c r="W509" t="n">
        <v>0</v>
      </c>
      <c r="X509" t="n">
        <v>1230759911</v>
      </c>
      <c r="Y509">
        <f>AT509</f>
        <v/>
      </c>
      <c r="AA509" t="n">
        <v>0</v>
      </c>
      <c r="AB509" t="n">
        <v>2177.51</v>
      </c>
      <c r="AC509" t="n">
        <v>606.1</v>
      </c>
      <c r="AD509" t="n">
        <v>0</v>
      </c>
      <c r="AE509" t="n">
        <v>0</v>
      </c>
      <c r="AF509" t="n">
        <v>87.17</v>
      </c>
      <c r="AG509" t="n">
        <v>11.6</v>
      </c>
      <c r="AH509" t="n">
        <v>0</v>
      </c>
      <c r="AI509" t="n">
        <v>1</v>
      </c>
      <c r="AJ509" t="n">
        <v>24.98</v>
      </c>
      <c r="AK509" t="n">
        <v>52.25</v>
      </c>
      <c r="AL509" t="n">
        <v>1</v>
      </c>
      <c r="AM509" t="n">
        <v>2</v>
      </c>
      <c r="AN509" t="n">
        <v>0</v>
      </c>
      <c r="AO509" t="n">
        <v>1</v>
      </c>
      <c r="AP509" t="n">
        <v>1</v>
      </c>
      <c r="AQ509" t="n">
        <v>0</v>
      </c>
      <c r="AR509" t="n">
        <v>0</v>
      </c>
      <c r="AS509" t="inlineStr"/>
      <c r="AT509" t="n">
        <v>0.01</v>
      </c>
      <c r="AU509" t="inlineStr"/>
      <c r="AV509" t="n">
        <v>0</v>
      </c>
      <c r="AW509" t="n">
        <v>2</v>
      </c>
      <c r="AX509" t="n">
        <v>78872078</v>
      </c>
      <c r="AY509" t="n">
        <v>1</v>
      </c>
      <c r="AZ509" t="n">
        <v>0</v>
      </c>
      <c r="BA509" t="n">
        <v>465</v>
      </c>
      <c r="BB509" t="n">
        <v>0</v>
      </c>
      <c r="BC509" t="n">
        <v>0</v>
      </c>
      <c r="BD509" t="n">
        <v>0</v>
      </c>
      <c r="BE509" t="n">
        <v>0</v>
      </c>
      <c r="BF509" t="n">
        <v>0</v>
      </c>
      <c r="BG509" t="n">
        <v>0</v>
      </c>
      <c r="BH509" t="n">
        <v>0</v>
      </c>
      <c r="BI509" t="n">
        <v>0</v>
      </c>
      <c r="BJ509" t="n">
        <v>0</v>
      </c>
      <c r="BK509" t="n">
        <v>0</v>
      </c>
      <c r="BL509" t="n">
        <v>0</v>
      </c>
      <c r="BM509" t="n">
        <v>0</v>
      </c>
      <c r="BN509" t="n">
        <v>0</v>
      </c>
      <c r="BO509" t="n">
        <v>0</v>
      </c>
      <c r="BP509" t="n">
        <v>0</v>
      </c>
      <c r="BQ509" t="n">
        <v>0</v>
      </c>
      <c r="BR509" t="n">
        <v>0</v>
      </c>
      <c r="BS509" t="n">
        <v>0</v>
      </c>
      <c r="BT509" t="n">
        <v>0</v>
      </c>
      <c r="BU509" t="n">
        <v>0</v>
      </c>
      <c r="BV509" t="n">
        <v>0</v>
      </c>
      <c r="BW509" t="n">
        <v>0</v>
      </c>
      <c r="CV509" t="n">
        <v>0</v>
      </c>
      <c r="CW509">
        <f>ROUND(Y509*Source!I1007*DO509,7)</f>
        <v/>
      </c>
      <c r="CX509">
        <f>ROUND(Y509*Source!I1007,7)</f>
        <v/>
      </c>
      <c r="CY509">
        <f>AB509</f>
        <v/>
      </c>
      <c r="CZ509">
        <f>AF509</f>
        <v/>
      </c>
      <c r="DA509">
        <f>AJ509</f>
        <v/>
      </c>
      <c r="DB509">
        <f>ROUND(ROUND(AT509*CZ509,2),2)</f>
        <v/>
      </c>
      <c r="DC509">
        <f>ROUND(ROUND(AT509*AG509,2),2)</f>
        <v/>
      </c>
      <c r="DD509" t="inlineStr"/>
      <c r="DE509" t="inlineStr"/>
      <c r="DF509">
        <f>ROUND(ROUND(AE509,0)*CX509,0)</f>
        <v/>
      </c>
      <c r="DG509">
        <f>ROUND(ROUND(AF509*AJ509,0)*CX509,0)</f>
        <v/>
      </c>
      <c r="DH509">
        <f>ROUND(ROUND(AG509*AK509,0)*CX509,0)</f>
        <v/>
      </c>
      <c r="DI509">
        <f>ROUND(ROUND(AH509,0)*CX509,0)</f>
        <v/>
      </c>
      <c r="DJ509">
        <f>DG509</f>
        <v/>
      </c>
      <c r="DK509" t="n">
        <v>0</v>
      </c>
      <c r="DL509" t="inlineStr"/>
      <c r="DM509" t="n">
        <v>0</v>
      </c>
      <c r="DN509" t="inlineStr"/>
      <c r="DO509" t="n">
        <v>0</v>
      </c>
    </row>
    <row r="510">
      <c r="A510">
        <f>ROW(Source!A1007)</f>
        <v/>
      </c>
      <c r="B510" t="n">
        <v>78869116</v>
      </c>
      <c r="C510" t="n">
        <v>78872071</v>
      </c>
      <c r="D510" t="n">
        <v>29110139</v>
      </c>
      <c r="E510" t="n">
        <v>1</v>
      </c>
      <c r="F510" t="n">
        <v>1</v>
      </c>
      <c r="G510" t="n">
        <v>1</v>
      </c>
      <c r="H510" t="n">
        <v>3</v>
      </c>
      <c r="I510" t="inlineStr">
        <is>
          <t>101-1703</t>
        </is>
      </c>
      <c r="J510" t="inlineStr">
        <is>
          <t>ТССЦ Московской обл., 101-1703, приказ Минстроя России №675/пр от 28.02.2017 № 254/пр</t>
        </is>
      </c>
      <c r="K510" t="inlineStr">
        <is>
          <t>Прокладки резиновые (пластина техническая прессованная)</t>
        </is>
      </c>
      <c r="L510" t="n">
        <v>1346</v>
      </c>
      <c r="N510" t="n">
        <v>1009</v>
      </c>
      <c r="O510" t="inlineStr">
        <is>
          <t>кг</t>
        </is>
      </c>
      <c r="P510" t="inlineStr">
        <is>
          <t>кг</t>
        </is>
      </c>
      <c r="Q510" t="n">
        <v>1</v>
      </c>
      <c r="W510" t="n">
        <v>0</v>
      </c>
      <c r="X510" t="n">
        <v>-1947909329</v>
      </c>
      <c r="Y510">
        <f>AT510</f>
        <v/>
      </c>
      <c r="AA510" t="n">
        <v>341.04</v>
      </c>
      <c r="AB510" t="n">
        <v>0</v>
      </c>
      <c r="AC510" t="n">
        <v>0</v>
      </c>
      <c r="AD510" t="n">
        <v>0</v>
      </c>
      <c r="AE510" t="n">
        <v>23.09</v>
      </c>
      <c r="AF510" t="n">
        <v>0</v>
      </c>
      <c r="AG510" t="n">
        <v>0</v>
      </c>
      <c r="AH510" t="n">
        <v>0</v>
      </c>
      <c r="AI510" t="n">
        <v>14.77</v>
      </c>
      <c r="AJ510" t="n">
        <v>1</v>
      </c>
      <c r="AK510" t="n">
        <v>1</v>
      </c>
      <c r="AL510" t="n">
        <v>1</v>
      </c>
      <c r="AM510" t="n">
        <v>2</v>
      </c>
      <c r="AN510" t="n">
        <v>0</v>
      </c>
      <c r="AO510" t="n">
        <v>1</v>
      </c>
      <c r="AP510" t="n">
        <v>1</v>
      </c>
      <c r="AQ510" t="n">
        <v>0</v>
      </c>
      <c r="AR510" t="n">
        <v>0</v>
      </c>
      <c r="AS510" t="inlineStr"/>
      <c r="AT510" t="n">
        <v>2</v>
      </c>
      <c r="AU510" t="inlineStr"/>
      <c r="AV510" t="n">
        <v>0</v>
      </c>
      <c r="AW510" t="n">
        <v>2</v>
      </c>
      <c r="AX510" t="n">
        <v>78872079</v>
      </c>
      <c r="AY510" t="n">
        <v>1</v>
      </c>
      <c r="AZ510" t="n">
        <v>0</v>
      </c>
      <c r="BA510" t="n">
        <v>466</v>
      </c>
      <c r="BB510" t="n">
        <v>0</v>
      </c>
      <c r="BC510" t="n">
        <v>0</v>
      </c>
      <c r="BD510" t="n">
        <v>0</v>
      </c>
      <c r="BE510" t="n">
        <v>0</v>
      </c>
      <c r="BF510" t="n">
        <v>0</v>
      </c>
      <c r="BG510" t="n">
        <v>0</v>
      </c>
      <c r="BH510" t="n">
        <v>0</v>
      </c>
      <c r="BI510" t="n">
        <v>0</v>
      </c>
      <c r="BJ510" t="n">
        <v>0</v>
      </c>
      <c r="BK510" t="n">
        <v>0</v>
      </c>
      <c r="BL510" t="n">
        <v>0</v>
      </c>
      <c r="BM510" t="n">
        <v>0</v>
      </c>
      <c r="BN510" t="n">
        <v>0</v>
      </c>
      <c r="BO510" t="n">
        <v>0</v>
      </c>
      <c r="BP510" t="n">
        <v>0</v>
      </c>
      <c r="BQ510" t="n">
        <v>0</v>
      </c>
      <c r="BR510" t="n">
        <v>0</v>
      </c>
      <c r="BS510" t="n">
        <v>0</v>
      </c>
      <c r="BT510" t="n">
        <v>0</v>
      </c>
      <c r="BU510" t="n">
        <v>0</v>
      </c>
      <c r="BV510" t="n">
        <v>0</v>
      </c>
      <c r="BW510" t="n">
        <v>0</v>
      </c>
      <c r="CV510" t="n">
        <v>0</v>
      </c>
      <c r="CW510" t="n">
        <v>0</v>
      </c>
      <c r="CX510">
        <f>ROUND(Y510*Source!I1007,7)</f>
        <v/>
      </c>
      <c r="CY510">
        <f>AA510</f>
        <v/>
      </c>
      <c r="CZ510">
        <f>AE510</f>
        <v/>
      </c>
      <c r="DA510">
        <f>AI510</f>
        <v/>
      </c>
      <c r="DB510">
        <f>ROUND(ROUND(AT510*CZ510,2),2)</f>
        <v/>
      </c>
      <c r="DC510">
        <f>ROUND(ROUND(AT510*AG510,2),2)</f>
        <v/>
      </c>
      <c r="DD510" t="inlineStr"/>
      <c r="DE510" t="inlineStr"/>
      <c r="DF510">
        <f>ROUND(ROUND(AE510*AI510,0)*CX510,0)</f>
        <v/>
      </c>
      <c r="DG510">
        <f>ROUND(ROUND(AF510,0)*CX510,0)</f>
        <v/>
      </c>
      <c r="DH510">
        <f>ROUND(ROUND(AG510,0)*CX510,0)</f>
        <v/>
      </c>
      <c r="DI510">
        <f>ROUND(ROUND(AH510,0)*CX510,0)</f>
        <v/>
      </c>
      <c r="DJ510">
        <f>DF510</f>
        <v/>
      </c>
      <c r="DK510" t="n">
        <v>0</v>
      </c>
      <c r="DL510" t="inlineStr"/>
      <c r="DM510" t="n">
        <v>0</v>
      </c>
      <c r="DN510" t="inlineStr"/>
      <c r="DO510" t="n">
        <v>0</v>
      </c>
    </row>
    <row r="511">
      <c r="A511">
        <f>ROW(Source!A1007)</f>
        <v/>
      </c>
      <c r="B511" t="n">
        <v>78869116</v>
      </c>
      <c r="C511" t="n">
        <v>78872071</v>
      </c>
      <c r="D511" t="n">
        <v>29114240</v>
      </c>
      <c r="E511" t="n">
        <v>1</v>
      </c>
      <c r="F511" t="n">
        <v>1</v>
      </c>
      <c r="G511" t="n">
        <v>1</v>
      </c>
      <c r="H511" t="n">
        <v>3</v>
      </c>
      <c r="I511" t="inlineStr">
        <is>
          <t>101-2576</t>
        </is>
      </c>
      <c r="J511" t="inlineStr">
        <is>
          <t>ТССЦ Московской обл., 101-2576, приказ Минстроя России №675/пр от 28.02.2017 № 254/пр</t>
        </is>
      </c>
      <c r="K511" t="inlineStr">
        <is>
          <t>Болты с гайками и шайбами для санитарно-технических работ диаметром 16 мм</t>
        </is>
      </c>
      <c r="L511" t="n">
        <v>1348</v>
      </c>
      <c r="N511" t="n">
        <v>1009</v>
      </c>
      <c r="O511" t="inlineStr">
        <is>
          <t>т</t>
        </is>
      </c>
      <c r="P511" t="inlineStr">
        <is>
          <t>т</t>
        </is>
      </c>
      <c r="Q511" t="n">
        <v>1000</v>
      </c>
      <c r="W511" t="n">
        <v>0</v>
      </c>
      <c r="X511" t="n">
        <v>-1701539228</v>
      </c>
      <c r="Y511">
        <f>AT511</f>
        <v/>
      </c>
      <c r="AA511" t="n">
        <v>145037.4</v>
      </c>
      <c r="AB511" t="n">
        <v>0</v>
      </c>
      <c r="AC511" t="n">
        <v>0</v>
      </c>
      <c r="AD511" t="n">
        <v>0</v>
      </c>
      <c r="AE511" t="n">
        <v>14830</v>
      </c>
      <c r="AF511" t="n">
        <v>0</v>
      </c>
      <c r="AG511" t="n">
        <v>0</v>
      </c>
      <c r="AH511" t="n">
        <v>0</v>
      </c>
      <c r="AI511" t="n">
        <v>9.779999999999999</v>
      </c>
      <c r="AJ511" t="n">
        <v>1</v>
      </c>
      <c r="AK511" t="n">
        <v>1</v>
      </c>
      <c r="AL511" t="n">
        <v>1</v>
      </c>
      <c r="AM511" t="n">
        <v>2</v>
      </c>
      <c r="AN511" t="n">
        <v>0</v>
      </c>
      <c r="AO511" t="n">
        <v>1</v>
      </c>
      <c r="AP511" t="n">
        <v>1</v>
      </c>
      <c r="AQ511" t="n">
        <v>0</v>
      </c>
      <c r="AR511" t="n">
        <v>0</v>
      </c>
      <c r="AS511" t="inlineStr"/>
      <c r="AT511" t="n">
        <v>0.005</v>
      </c>
      <c r="AU511" t="inlineStr"/>
      <c r="AV511" t="n">
        <v>0</v>
      </c>
      <c r="AW511" t="n">
        <v>2</v>
      </c>
      <c r="AX511" t="n">
        <v>78872080</v>
      </c>
      <c r="AY511" t="n">
        <v>1</v>
      </c>
      <c r="AZ511" t="n">
        <v>0</v>
      </c>
      <c r="BA511" t="n">
        <v>467</v>
      </c>
      <c r="BB511" t="n">
        <v>0</v>
      </c>
      <c r="BC511" t="n">
        <v>0</v>
      </c>
      <c r="BD511" t="n">
        <v>0</v>
      </c>
      <c r="BE511" t="n">
        <v>0</v>
      </c>
      <c r="BF511" t="n">
        <v>0</v>
      </c>
      <c r="BG511" t="n">
        <v>0</v>
      </c>
      <c r="BH511" t="n">
        <v>0</v>
      </c>
      <c r="BI511" t="n">
        <v>0</v>
      </c>
      <c r="BJ511" t="n">
        <v>0</v>
      </c>
      <c r="BK511" t="n">
        <v>0</v>
      </c>
      <c r="BL511" t="n">
        <v>0</v>
      </c>
      <c r="BM511" t="n">
        <v>0</v>
      </c>
      <c r="BN511" t="n">
        <v>0</v>
      </c>
      <c r="BO511" t="n">
        <v>0</v>
      </c>
      <c r="BP511" t="n">
        <v>0</v>
      </c>
      <c r="BQ511" t="n">
        <v>0</v>
      </c>
      <c r="BR511" t="n">
        <v>0</v>
      </c>
      <c r="BS511" t="n">
        <v>0</v>
      </c>
      <c r="BT511" t="n">
        <v>0</v>
      </c>
      <c r="BU511" t="n">
        <v>0</v>
      </c>
      <c r="BV511" t="n">
        <v>0</v>
      </c>
      <c r="BW511" t="n">
        <v>0</v>
      </c>
      <c r="CV511" t="n">
        <v>0</v>
      </c>
      <c r="CW511" t="n">
        <v>0</v>
      </c>
      <c r="CX511">
        <f>ROUND(Y511*Source!I1007,7)</f>
        <v/>
      </c>
      <c r="CY511">
        <f>AA511</f>
        <v/>
      </c>
      <c r="CZ511">
        <f>AE511</f>
        <v/>
      </c>
      <c r="DA511">
        <f>AI511</f>
        <v/>
      </c>
      <c r="DB511">
        <f>ROUND(ROUND(AT511*CZ511,2),2)</f>
        <v/>
      </c>
      <c r="DC511">
        <f>ROUND(ROUND(AT511*AG511,2),2)</f>
        <v/>
      </c>
      <c r="DD511" t="inlineStr"/>
      <c r="DE511" t="inlineStr"/>
      <c r="DF511">
        <f>ROUND(ROUND(AE511*AI511,0)*CX511,0)</f>
        <v/>
      </c>
      <c r="DG511">
        <f>ROUND(ROUND(AF511,0)*CX511,0)</f>
        <v/>
      </c>
      <c r="DH511">
        <f>ROUND(ROUND(AG511,0)*CX511,0)</f>
        <v/>
      </c>
      <c r="DI511">
        <f>ROUND(ROUND(AH511,0)*CX511,0)</f>
        <v/>
      </c>
      <c r="DJ511">
        <f>DF511</f>
        <v/>
      </c>
      <c r="DK511" t="n">
        <v>0</v>
      </c>
      <c r="DL511" t="inlineStr"/>
      <c r="DM511" t="n">
        <v>0</v>
      </c>
      <c r="DN511" t="inlineStr"/>
      <c r="DO511" t="n">
        <v>0</v>
      </c>
    </row>
    <row r="512">
      <c r="A512">
        <f>ROW(Source!A1007)</f>
        <v/>
      </c>
      <c r="B512" t="n">
        <v>78869116</v>
      </c>
      <c r="C512" t="n">
        <v>78872071</v>
      </c>
      <c r="D512" t="n">
        <v>29150040</v>
      </c>
      <c r="E512" t="n">
        <v>1</v>
      </c>
      <c r="F512" t="n">
        <v>1</v>
      </c>
      <c r="G512" t="n">
        <v>1</v>
      </c>
      <c r="H512" t="n">
        <v>3</v>
      </c>
      <c r="I512" t="inlineStr">
        <is>
          <t>411-0001</t>
        </is>
      </c>
      <c r="J512" t="inlineStr">
        <is>
          <t>ТССЦ Московской обл., 411-0001, приказ Минстроя России №675/пр от 28.02.2017 № 257/пр</t>
        </is>
      </c>
      <c r="K512" t="inlineStr">
        <is>
          <t>Вода</t>
        </is>
      </c>
      <c r="L512" t="n">
        <v>1339</v>
      </c>
      <c r="N512" t="n">
        <v>1007</v>
      </c>
      <c r="O512" t="inlineStr">
        <is>
          <t>м3</t>
        </is>
      </c>
      <c r="P512" t="inlineStr">
        <is>
          <t>м3</t>
        </is>
      </c>
      <c r="Q512" t="n">
        <v>1</v>
      </c>
      <c r="W512" t="n">
        <v>0</v>
      </c>
      <c r="X512" t="n">
        <v>619799737</v>
      </c>
      <c r="Y512">
        <f>AT512</f>
        <v/>
      </c>
      <c r="AA512" t="n">
        <v>31.28</v>
      </c>
      <c r="AB512" t="n">
        <v>0</v>
      </c>
      <c r="AC512" t="n">
        <v>0</v>
      </c>
      <c r="AD512" t="n">
        <v>0</v>
      </c>
      <c r="AE512" t="n">
        <v>2.44</v>
      </c>
      <c r="AF512" t="n">
        <v>0</v>
      </c>
      <c r="AG512" t="n">
        <v>0</v>
      </c>
      <c r="AH512" t="n">
        <v>0</v>
      </c>
      <c r="AI512" t="n">
        <v>12.82</v>
      </c>
      <c r="AJ512" t="n">
        <v>1</v>
      </c>
      <c r="AK512" t="n">
        <v>1</v>
      </c>
      <c r="AL512" t="n">
        <v>1</v>
      </c>
      <c r="AM512" t="n">
        <v>2</v>
      </c>
      <c r="AN512" t="n">
        <v>0</v>
      </c>
      <c r="AO512" t="n">
        <v>1</v>
      </c>
      <c r="AP512" t="n">
        <v>1</v>
      </c>
      <c r="AQ512" t="n">
        <v>0</v>
      </c>
      <c r="AR512" t="n">
        <v>0</v>
      </c>
      <c r="AS512" t="inlineStr"/>
      <c r="AT512" t="n">
        <v>7.8</v>
      </c>
      <c r="AU512" t="inlineStr"/>
      <c r="AV512" t="n">
        <v>0</v>
      </c>
      <c r="AW512" t="n">
        <v>2</v>
      </c>
      <c r="AX512" t="n">
        <v>78872081</v>
      </c>
      <c r="AY512" t="n">
        <v>1</v>
      </c>
      <c r="AZ512" t="n">
        <v>0</v>
      </c>
      <c r="BA512" t="n">
        <v>468</v>
      </c>
      <c r="BB512" t="n">
        <v>0</v>
      </c>
      <c r="BC512" t="n">
        <v>0</v>
      </c>
      <c r="BD512" t="n">
        <v>0</v>
      </c>
      <c r="BE512" t="n">
        <v>0</v>
      </c>
      <c r="BF512" t="n">
        <v>0</v>
      </c>
      <c r="BG512" t="n">
        <v>0</v>
      </c>
      <c r="BH512" t="n">
        <v>0</v>
      </c>
      <c r="BI512" t="n">
        <v>0</v>
      </c>
      <c r="BJ512" t="n">
        <v>0</v>
      </c>
      <c r="BK512" t="n">
        <v>0</v>
      </c>
      <c r="BL512" t="n">
        <v>0</v>
      </c>
      <c r="BM512" t="n">
        <v>0</v>
      </c>
      <c r="BN512" t="n">
        <v>0</v>
      </c>
      <c r="BO512" t="n">
        <v>0</v>
      </c>
      <c r="BP512" t="n">
        <v>0</v>
      </c>
      <c r="BQ512" t="n">
        <v>0</v>
      </c>
      <c r="BR512" t="n">
        <v>0</v>
      </c>
      <c r="BS512" t="n">
        <v>0</v>
      </c>
      <c r="BT512" t="n">
        <v>0</v>
      </c>
      <c r="BU512" t="n">
        <v>0</v>
      </c>
      <c r="BV512" t="n">
        <v>0</v>
      </c>
      <c r="BW512" t="n">
        <v>0</v>
      </c>
      <c r="CV512" t="n">
        <v>0</v>
      </c>
      <c r="CW512" t="n">
        <v>0</v>
      </c>
      <c r="CX512">
        <f>ROUND(Y512*Source!I1007,7)</f>
        <v/>
      </c>
      <c r="CY512">
        <f>AA512</f>
        <v/>
      </c>
      <c r="CZ512">
        <f>AE512</f>
        <v/>
      </c>
      <c r="DA512">
        <f>AI512</f>
        <v/>
      </c>
      <c r="DB512">
        <f>ROUND(ROUND(AT512*CZ512,2),2)</f>
        <v/>
      </c>
      <c r="DC512">
        <f>ROUND(ROUND(AT512*AG512,2),2)</f>
        <v/>
      </c>
      <c r="DD512" t="inlineStr"/>
      <c r="DE512" t="inlineStr"/>
      <c r="DF512">
        <f>ROUND(ROUND(AE512*AI512,0)*CX512,0)</f>
        <v/>
      </c>
      <c r="DG512">
        <f>ROUND(ROUND(AF512,0)*CX512,0)</f>
        <v/>
      </c>
      <c r="DH512">
        <f>ROUND(ROUND(AG512,0)*CX512,0)</f>
        <v/>
      </c>
      <c r="DI512">
        <f>ROUND(ROUND(AH512,0)*CX512,0)</f>
        <v/>
      </c>
      <c r="DJ512">
        <f>DF512</f>
        <v/>
      </c>
      <c r="DK512" t="n">
        <v>0</v>
      </c>
      <c r="DL512" t="inlineStr"/>
      <c r="DM512" t="n">
        <v>0</v>
      </c>
      <c r="DN512" t="inlineStr"/>
      <c r="DO512" t="n">
        <v>0</v>
      </c>
    </row>
    <row r="513">
      <c r="A513">
        <f>ROW(Source!A1046)</f>
        <v/>
      </c>
      <c r="B513" t="n">
        <v>78869116</v>
      </c>
      <c r="C513" t="n">
        <v>78872139</v>
      </c>
      <c r="D513" t="n">
        <v>18408291</v>
      </c>
      <c r="E513" t="n">
        <v>1</v>
      </c>
      <c r="F513" t="n">
        <v>1</v>
      </c>
      <c r="G513" t="n">
        <v>1</v>
      </c>
      <c r="H513" t="n">
        <v>1</v>
      </c>
      <c r="I513" t="inlineStr">
        <is>
          <t>1-1025-90</t>
        </is>
      </c>
      <c r="J513" t="inlineStr"/>
      <c r="K513" t="inlineStr">
        <is>
          <t>Рабочий строитель среднего разряда 2,5</t>
        </is>
      </c>
      <c r="L513" t="n">
        <v>1369</v>
      </c>
      <c r="N513" t="n">
        <v>1013</v>
      </c>
      <c r="O513" t="inlineStr">
        <is>
          <t>чел.-ч</t>
        </is>
      </c>
      <c r="P513" t="inlineStr">
        <is>
          <t>чел.-ч</t>
        </is>
      </c>
      <c r="Q513" t="n">
        <v>1</v>
      </c>
      <c r="W513" t="n">
        <v>0</v>
      </c>
      <c r="X513" t="n">
        <v>1933892413</v>
      </c>
      <c r="Y513">
        <f>AT513</f>
        <v/>
      </c>
      <c r="AA513" t="n">
        <v>0</v>
      </c>
      <c r="AB513" t="n">
        <v>0</v>
      </c>
      <c r="AC513" t="n">
        <v>0</v>
      </c>
      <c r="AD513" t="n">
        <v>8.17</v>
      </c>
      <c r="AE513" t="n">
        <v>0</v>
      </c>
      <c r="AF513" t="n">
        <v>0</v>
      </c>
      <c r="AG513" t="n">
        <v>0</v>
      </c>
      <c r="AH513" t="n">
        <v>8.17</v>
      </c>
      <c r="AI513" t="n">
        <v>1</v>
      </c>
      <c r="AJ513" t="n">
        <v>1</v>
      </c>
      <c r="AK513" t="n">
        <v>1</v>
      </c>
      <c r="AL513" t="n">
        <v>1</v>
      </c>
      <c r="AM513" t="n">
        <v>-2</v>
      </c>
      <c r="AN513" t="n">
        <v>0</v>
      </c>
      <c r="AO513" t="n">
        <v>1</v>
      </c>
      <c r="AP513" t="n">
        <v>1</v>
      </c>
      <c r="AQ513" t="n">
        <v>0</v>
      </c>
      <c r="AR513" t="n">
        <v>0</v>
      </c>
      <c r="AS513" t="inlineStr"/>
      <c r="AT513" t="n">
        <v>32.2</v>
      </c>
      <c r="AU513" t="inlineStr"/>
      <c r="AV513" t="n">
        <v>1</v>
      </c>
      <c r="AW513" t="n">
        <v>2</v>
      </c>
      <c r="AX513" t="n">
        <v>78872145</v>
      </c>
      <c r="AY513" t="n">
        <v>1</v>
      </c>
      <c r="AZ513" t="n">
        <v>0</v>
      </c>
      <c r="BA513" t="n">
        <v>469</v>
      </c>
      <c r="BB513" t="n">
        <v>0</v>
      </c>
      <c r="BC513" t="n">
        <v>0</v>
      </c>
      <c r="BD513" t="n">
        <v>0</v>
      </c>
      <c r="BE513" t="n">
        <v>0</v>
      </c>
      <c r="BF513" t="n">
        <v>0</v>
      </c>
      <c r="BG513" t="n">
        <v>0</v>
      </c>
      <c r="BH513" t="n">
        <v>0</v>
      </c>
      <c r="BI513" t="n">
        <v>0</v>
      </c>
      <c r="BJ513" t="n">
        <v>0</v>
      </c>
      <c r="BK513" t="n">
        <v>0</v>
      </c>
      <c r="BL513" t="n">
        <v>0</v>
      </c>
      <c r="BM513" t="n">
        <v>0</v>
      </c>
      <c r="BN513" t="n">
        <v>0</v>
      </c>
      <c r="BO513" t="n">
        <v>0</v>
      </c>
      <c r="BP513" t="n">
        <v>0</v>
      </c>
      <c r="BQ513" t="n">
        <v>0</v>
      </c>
      <c r="BR513" t="n">
        <v>0</v>
      </c>
      <c r="BS513" t="n">
        <v>0</v>
      </c>
      <c r="BT513" t="n">
        <v>0</v>
      </c>
      <c r="BU513" t="n">
        <v>0</v>
      </c>
      <c r="BV513" t="n">
        <v>0</v>
      </c>
      <c r="BW513" t="n">
        <v>0</v>
      </c>
      <c r="CU513">
        <f>ROUND(AT513*Source!I1046*AH513*AL513,0)</f>
        <v/>
      </c>
      <c r="CV513">
        <f>ROUND(Y513*Source!I1046,7)</f>
        <v/>
      </c>
      <c r="CW513" t="n">
        <v>0</v>
      </c>
      <c r="CX513">
        <f>ROUND(Y513*Source!I1046,7)</f>
        <v/>
      </c>
      <c r="CY513">
        <f>AD513</f>
        <v/>
      </c>
      <c r="CZ513">
        <f>AH513</f>
        <v/>
      </c>
      <c r="DA513">
        <f>AL513</f>
        <v/>
      </c>
      <c r="DB513">
        <f>ROUND(ROUND(AT513*CZ513,2),2)</f>
        <v/>
      </c>
      <c r="DC513">
        <f>ROUND(ROUND(AT513*AG513,2),2)</f>
        <v/>
      </c>
      <c r="DD513" t="inlineStr"/>
      <c r="DE513" t="inlineStr"/>
      <c r="DF513">
        <f>ROUND(ROUND(AE513,0)*CX513,0)</f>
        <v/>
      </c>
      <c r="DG513">
        <f>ROUND(ROUND(AF513,0)*CX513,0)</f>
        <v/>
      </c>
      <c r="DH513">
        <f>ROUND(ROUND(AG513,0)*CX513,0)</f>
        <v/>
      </c>
      <c r="DI513">
        <f>ROUND(ROUND(AH513,0)*CX513,0)</f>
        <v/>
      </c>
      <c r="DJ513">
        <f>DI513</f>
        <v/>
      </c>
      <c r="DK513" t="n">
        <v>0</v>
      </c>
      <c r="DL513" t="inlineStr"/>
      <c r="DM513" t="n">
        <v>0</v>
      </c>
      <c r="DN513" t="inlineStr"/>
      <c r="DO513" t="n">
        <v>0</v>
      </c>
    </row>
    <row r="514">
      <c r="A514">
        <f>ROW(Source!A1046)</f>
        <v/>
      </c>
      <c r="B514" t="n">
        <v>78869116</v>
      </c>
      <c r="C514" t="n">
        <v>78872139</v>
      </c>
      <c r="D514" t="n">
        <v>29174913</v>
      </c>
      <c r="E514" t="n">
        <v>1</v>
      </c>
      <c r="F514" t="n">
        <v>1</v>
      </c>
      <c r="G514" t="n">
        <v>1</v>
      </c>
      <c r="H514" t="n">
        <v>2</v>
      </c>
      <c r="I514" t="inlineStr">
        <is>
          <t>400001</t>
        </is>
      </c>
      <c r="J514" t="inlineStr">
        <is>
          <t>ТСЭМ Московской обл., 400001, приказ Минстроя России №675/пр от 28.02.2017 № 264/пр</t>
        </is>
      </c>
      <c r="K514" t="inlineStr">
        <is>
          <t>Автомобили бортовые, грузоподъемность до 5 т</t>
        </is>
      </c>
      <c r="L514" t="n">
        <v>1368</v>
      </c>
      <c r="N514" t="n">
        <v>1011</v>
      </c>
      <c r="O514" t="inlineStr">
        <is>
          <t>маш.-ч</t>
        </is>
      </c>
      <c r="P514" t="inlineStr">
        <is>
          <t>маш.-ч</t>
        </is>
      </c>
      <c r="Q514" t="n">
        <v>1</v>
      </c>
      <c r="W514" t="n">
        <v>0</v>
      </c>
      <c r="X514" t="n">
        <v>1230759911</v>
      </c>
      <c r="Y514">
        <f>AT514</f>
        <v/>
      </c>
      <c r="AA514" t="n">
        <v>0</v>
      </c>
      <c r="AB514" t="n">
        <v>2177.51</v>
      </c>
      <c r="AC514" t="n">
        <v>606.1</v>
      </c>
      <c r="AD514" t="n">
        <v>0</v>
      </c>
      <c r="AE514" t="n">
        <v>0</v>
      </c>
      <c r="AF514" t="n">
        <v>87.17</v>
      </c>
      <c r="AG514" t="n">
        <v>11.6</v>
      </c>
      <c r="AH514" t="n">
        <v>0</v>
      </c>
      <c r="AI514" t="n">
        <v>1</v>
      </c>
      <c r="AJ514" t="n">
        <v>24.98</v>
      </c>
      <c r="AK514" t="n">
        <v>52.25</v>
      </c>
      <c r="AL514" t="n">
        <v>1</v>
      </c>
      <c r="AM514" t="n">
        <v>2</v>
      </c>
      <c r="AN514" t="n">
        <v>0</v>
      </c>
      <c r="AO514" t="n">
        <v>1</v>
      </c>
      <c r="AP514" t="n">
        <v>1</v>
      </c>
      <c r="AQ514" t="n">
        <v>0</v>
      </c>
      <c r="AR514" t="n">
        <v>0</v>
      </c>
      <c r="AS514" t="inlineStr"/>
      <c r="AT514" t="n">
        <v>0.01</v>
      </c>
      <c r="AU514" t="inlineStr"/>
      <c r="AV514" t="n">
        <v>0</v>
      </c>
      <c r="AW514" t="n">
        <v>2</v>
      </c>
      <c r="AX514" t="n">
        <v>78872146</v>
      </c>
      <c r="AY514" t="n">
        <v>1</v>
      </c>
      <c r="AZ514" t="n">
        <v>0</v>
      </c>
      <c r="BA514" t="n">
        <v>470</v>
      </c>
      <c r="BB514" t="n">
        <v>0</v>
      </c>
      <c r="BC514" t="n">
        <v>0</v>
      </c>
      <c r="BD514" t="n">
        <v>0</v>
      </c>
      <c r="BE514" t="n">
        <v>0</v>
      </c>
      <c r="BF514" t="n">
        <v>0</v>
      </c>
      <c r="BG514" t="n">
        <v>0</v>
      </c>
      <c r="BH514" t="n">
        <v>0</v>
      </c>
      <c r="BI514" t="n">
        <v>0</v>
      </c>
      <c r="BJ514" t="n">
        <v>0</v>
      </c>
      <c r="BK514" t="n">
        <v>0</v>
      </c>
      <c r="BL514" t="n">
        <v>0</v>
      </c>
      <c r="BM514" t="n">
        <v>0</v>
      </c>
      <c r="BN514" t="n">
        <v>0</v>
      </c>
      <c r="BO514" t="n">
        <v>0</v>
      </c>
      <c r="BP514" t="n">
        <v>0</v>
      </c>
      <c r="BQ514" t="n">
        <v>0</v>
      </c>
      <c r="BR514" t="n">
        <v>0</v>
      </c>
      <c r="BS514" t="n">
        <v>0</v>
      </c>
      <c r="BT514" t="n">
        <v>0</v>
      </c>
      <c r="BU514" t="n">
        <v>0</v>
      </c>
      <c r="BV514" t="n">
        <v>0</v>
      </c>
      <c r="BW514" t="n">
        <v>0</v>
      </c>
      <c r="CV514" t="n">
        <v>0</v>
      </c>
      <c r="CW514">
        <f>ROUND(Y514*Source!I1046*DO514,7)</f>
        <v/>
      </c>
      <c r="CX514">
        <f>ROUND(Y514*Source!I1046,7)</f>
        <v/>
      </c>
      <c r="CY514">
        <f>AB514</f>
        <v/>
      </c>
      <c r="CZ514">
        <f>AF514</f>
        <v/>
      </c>
      <c r="DA514">
        <f>AJ514</f>
        <v/>
      </c>
      <c r="DB514">
        <f>ROUND(ROUND(AT514*CZ514,2),2)</f>
        <v/>
      </c>
      <c r="DC514">
        <f>ROUND(ROUND(AT514*AG514,2),2)</f>
        <v/>
      </c>
      <c r="DD514" t="inlineStr"/>
      <c r="DE514" t="inlineStr"/>
      <c r="DF514">
        <f>ROUND(ROUND(AE514,0)*CX514,0)</f>
        <v/>
      </c>
      <c r="DG514">
        <f>ROUND(ROUND(AF514*AJ514,0)*CX514,0)</f>
        <v/>
      </c>
      <c r="DH514">
        <f>ROUND(ROUND(AG514*AK514,0)*CX514,0)</f>
        <v/>
      </c>
      <c r="DI514">
        <f>ROUND(ROUND(AH514,0)*CX514,0)</f>
        <v/>
      </c>
      <c r="DJ514">
        <f>DG514</f>
        <v/>
      </c>
      <c r="DK514" t="n">
        <v>0</v>
      </c>
      <c r="DL514" t="inlineStr"/>
      <c r="DM514" t="n">
        <v>0</v>
      </c>
      <c r="DN514" t="inlineStr"/>
      <c r="DO514" t="n">
        <v>0</v>
      </c>
    </row>
    <row r="515">
      <c r="A515">
        <f>ROW(Source!A1046)</f>
        <v/>
      </c>
      <c r="B515" t="n">
        <v>78869116</v>
      </c>
      <c r="C515" t="n">
        <v>78872139</v>
      </c>
      <c r="D515" t="n">
        <v>29110139</v>
      </c>
      <c r="E515" t="n">
        <v>1</v>
      </c>
      <c r="F515" t="n">
        <v>1</v>
      </c>
      <c r="G515" t="n">
        <v>1</v>
      </c>
      <c r="H515" t="n">
        <v>3</v>
      </c>
      <c r="I515" t="inlineStr">
        <is>
          <t>101-1703</t>
        </is>
      </c>
      <c r="J515" t="inlineStr">
        <is>
          <t>ТССЦ Московской обл., 101-1703, приказ Минстроя России №675/пр от 28.02.2017 № 254/пр</t>
        </is>
      </c>
      <c r="K515" t="inlineStr">
        <is>
          <t>Прокладки резиновые (пластина техническая прессованная)</t>
        </is>
      </c>
      <c r="L515" t="n">
        <v>1346</v>
      </c>
      <c r="N515" t="n">
        <v>1009</v>
      </c>
      <c r="O515" t="inlineStr">
        <is>
          <t>кг</t>
        </is>
      </c>
      <c r="P515" t="inlineStr">
        <is>
          <t>кг</t>
        </is>
      </c>
      <c r="Q515" t="n">
        <v>1</v>
      </c>
      <c r="W515" t="n">
        <v>0</v>
      </c>
      <c r="X515" t="n">
        <v>-1947909329</v>
      </c>
      <c r="Y515">
        <f>AT515</f>
        <v/>
      </c>
      <c r="AA515" t="n">
        <v>341.04</v>
      </c>
      <c r="AB515" t="n">
        <v>0</v>
      </c>
      <c r="AC515" t="n">
        <v>0</v>
      </c>
      <c r="AD515" t="n">
        <v>0</v>
      </c>
      <c r="AE515" t="n">
        <v>23.09</v>
      </c>
      <c r="AF515" t="n">
        <v>0</v>
      </c>
      <c r="AG515" t="n">
        <v>0</v>
      </c>
      <c r="AH515" t="n">
        <v>0</v>
      </c>
      <c r="AI515" t="n">
        <v>14.77</v>
      </c>
      <c r="AJ515" t="n">
        <v>1</v>
      </c>
      <c r="AK515" t="n">
        <v>1</v>
      </c>
      <c r="AL515" t="n">
        <v>1</v>
      </c>
      <c r="AM515" t="n">
        <v>2</v>
      </c>
      <c r="AN515" t="n">
        <v>0</v>
      </c>
      <c r="AO515" t="n">
        <v>1</v>
      </c>
      <c r="AP515" t="n">
        <v>1</v>
      </c>
      <c r="AQ515" t="n">
        <v>0</v>
      </c>
      <c r="AR515" t="n">
        <v>0</v>
      </c>
      <c r="AS515" t="inlineStr"/>
      <c r="AT515" t="n">
        <v>2</v>
      </c>
      <c r="AU515" t="inlineStr"/>
      <c r="AV515" t="n">
        <v>0</v>
      </c>
      <c r="AW515" t="n">
        <v>2</v>
      </c>
      <c r="AX515" t="n">
        <v>78872147</v>
      </c>
      <c r="AY515" t="n">
        <v>1</v>
      </c>
      <c r="AZ515" t="n">
        <v>0</v>
      </c>
      <c r="BA515" t="n">
        <v>471</v>
      </c>
      <c r="BB515" t="n">
        <v>0</v>
      </c>
      <c r="BC515" t="n">
        <v>0</v>
      </c>
      <c r="BD515" t="n">
        <v>0</v>
      </c>
      <c r="BE515" t="n">
        <v>0</v>
      </c>
      <c r="BF515" t="n">
        <v>0</v>
      </c>
      <c r="BG515" t="n">
        <v>0</v>
      </c>
      <c r="BH515" t="n">
        <v>0</v>
      </c>
      <c r="BI515" t="n">
        <v>0</v>
      </c>
      <c r="BJ515" t="n">
        <v>0</v>
      </c>
      <c r="BK515" t="n">
        <v>0</v>
      </c>
      <c r="BL515" t="n">
        <v>0</v>
      </c>
      <c r="BM515" t="n">
        <v>0</v>
      </c>
      <c r="BN515" t="n">
        <v>0</v>
      </c>
      <c r="BO515" t="n">
        <v>0</v>
      </c>
      <c r="BP515" t="n">
        <v>0</v>
      </c>
      <c r="BQ515" t="n">
        <v>0</v>
      </c>
      <c r="BR515" t="n">
        <v>0</v>
      </c>
      <c r="BS515" t="n">
        <v>0</v>
      </c>
      <c r="BT515" t="n">
        <v>0</v>
      </c>
      <c r="BU515" t="n">
        <v>0</v>
      </c>
      <c r="BV515" t="n">
        <v>0</v>
      </c>
      <c r="BW515" t="n">
        <v>0</v>
      </c>
      <c r="CV515" t="n">
        <v>0</v>
      </c>
      <c r="CW515" t="n">
        <v>0</v>
      </c>
      <c r="CX515">
        <f>ROUND(Y515*Source!I1046,7)</f>
        <v/>
      </c>
      <c r="CY515">
        <f>AA515</f>
        <v/>
      </c>
      <c r="CZ515">
        <f>AE515</f>
        <v/>
      </c>
      <c r="DA515">
        <f>AI515</f>
        <v/>
      </c>
      <c r="DB515">
        <f>ROUND(ROUND(AT515*CZ515,2),2)</f>
        <v/>
      </c>
      <c r="DC515">
        <f>ROUND(ROUND(AT515*AG515,2),2)</f>
        <v/>
      </c>
      <c r="DD515" t="inlineStr"/>
      <c r="DE515" t="inlineStr"/>
      <c r="DF515">
        <f>ROUND(ROUND(AE515*AI515,0)*CX515,0)</f>
        <v/>
      </c>
      <c r="DG515">
        <f>ROUND(ROUND(AF515,0)*CX515,0)</f>
        <v/>
      </c>
      <c r="DH515">
        <f>ROUND(ROUND(AG515,0)*CX515,0)</f>
        <v/>
      </c>
      <c r="DI515">
        <f>ROUND(ROUND(AH515,0)*CX515,0)</f>
        <v/>
      </c>
      <c r="DJ515">
        <f>DF515</f>
        <v/>
      </c>
      <c r="DK515" t="n">
        <v>0</v>
      </c>
      <c r="DL515" t="inlineStr"/>
      <c r="DM515" t="n">
        <v>0</v>
      </c>
      <c r="DN515" t="inlineStr"/>
      <c r="DO515" t="n">
        <v>0</v>
      </c>
    </row>
    <row r="516">
      <c r="A516">
        <f>ROW(Source!A1046)</f>
        <v/>
      </c>
      <c r="B516" t="n">
        <v>78869116</v>
      </c>
      <c r="C516" t="n">
        <v>78872139</v>
      </c>
      <c r="D516" t="n">
        <v>29114240</v>
      </c>
      <c r="E516" t="n">
        <v>1</v>
      </c>
      <c r="F516" t="n">
        <v>1</v>
      </c>
      <c r="G516" t="n">
        <v>1</v>
      </c>
      <c r="H516" t="n">
        <v>3</v>
      </c>
      <c r="I516" t="inlineStr">
        <is>
          <t>101-2576</t>
        </is>
      </c>
      <c r="J516" t="inlineStr">
        <is>
          <t>ТССЦ Московской обл., 101-2576, приказ Минстроя России №675/пр от 28.02.2017 № 254/пр</t>
        </is>
      </c>
      <c r="K516" t="inlineStr">
        <is>
          <t>Болты с гайками и шайбами для санитарно-технических работ диаметром 16 мм</t>
        </is>
      </c>
      <c r="L516" t="n">
        <v>1348</v>
      </c>
      <c r="N516" t="n">
        <v>1009</v>
      </c>
      <c r="O516" t="inlineStr">
        <is>
          <t>т</t>
        </is>
      </c>
      <c r="P516" t="inlineStr">
        <is>
          <t>т</t>
        </is>
      </c>
      <c r="Q516" t="n">
        <v>1000</v>
      </c>
      <c r="W516" t="n">
        <v>0</v>
      </c>
      <c r="X516" t="n">
        <v>-1701539228</v>
      </c>
      <c r="Y516">
        <f>AT516</f>
        <v/>
      </c>
      <c r="AA516" t="n">
        <v>145037.4</v>
      </c>
      <c r="AB516" t="n">
        <v>0</v>
      </c>
      <c r="AC516" t="n">
        <v>0</v>
      </c>
      <c r="AD516" t="n">
        <v>0</v>
      </c>
      <c r="AE516" t="n">
        <v>14830</v>
      </c>
      <c r="AF516" t="n">
        <v>0</v>
      </c>
      <c r="AG516" t="n">
        <v>0</v>
      </c>
      <c r="AH516" t="n">
        <v>0</v>
      </c>
      <c r="AI516" t="n">
        <v>9.779999999999999</v>
      </c>
      <c r="AJ516" t="n">
        <v>1</v>
      </c>
      <c r="AK516" t="n">
        <v>1</v>
      </c>
      <c r="AL516" t="n">
        <v>1</v>
      </c>
      <c r="AM516" t="n">
        <v>2</v>
      </c>
      <c r="AN516" t="n">
        <v>0</v>
      </c>
      <c r="AO516" t="n">
        <v>1</v>
      </c>
      <c r="AP516" t="n">
        <v>1</v>
      </c>
      <c r="AQ516" t="n">
        <v>0</v>
      </c>
      <c r="AR516" t="n">
        <v>0</v>
      </c>
      <c r="AS516" t="inlineStr"/>
      <c r="AT516" t="n">
        <v>0.005</v>
      </c>
      <c r="AU516" t="inlineStr"/>
      <c r="AV516" t="n">
        <v>0</v>
      </c>
      <c r="AW516" t="n">
        <v>2</v>
      </c>
      <c r="AX516" t="n">
        <v>78872148</v>
      </c>
      <c r="AY516" t="n">
        <v>1</v>
      </c>
      <c r="AZ516" t="n">
        <v>0</v>
      </c>
      <c r="BA516" t="n">
        <v>472</v>
      </c>
      <c r="BB516" t="n">
        <v>0</v>
      </c>
      <c r="BC516" t="n">
        <v>0</v>
      </c>
      <c r="BD516" t="n">
        <v>0</v>
      </c>
      <c r="BE516" t="n">
        <v>0</v>
      </c>
      <c r="BF516" t="n">
        <v>0</v>
      </c>
      <c r="BG516" t="n">
        <v>0</v>
      </c>
      <c r="BH516" t="n">
        <v>0</v>
      </c>
      <c r="BI516" t="n">
        <v>0</v>
      </c>
      <c r="BJ516" t="n">
        <v>0</v>
      </c>
      <c r="BK516" t="n">
        <v>0</v>
      </c>
      <c r="BL516" t="n">
        <v>0</v>
      </c>
      <c r="BM516" t="n">
        <v>0</v>
      </c>
      <c r="BN516" t="n">
        <v>0</v>
      </c>
      <c r="BO516" t="n">
        <v>0</v>
      </c>
      <c r="BP516" t="n">
        <v>0</v>
      </c>
      <c r="BQ516" t="n">
        <v>0</v>
      </c>
      <c r="BR516" t="n">
        <v>0</v>
      </c>
      <c r="BS516" t="n">
        <v>0</v>
      </c>
      <c r="BT516" t="n">
        <v>0</v>
      </c>
      <c r="BU516" t="n">
        <v>0</v>
      </c>
      <c r="BV516" t="n">
        <v>0</v>
      </c>
      <c r="BW516" t="n">
        <v>0</v>
      </c>
      <c r="CV516" t="n">
        <v>0</v>
      </c>
      <c r="CW516" t="n">
        <v>0</v>
      </c>
      <c r="CX516">
        <f>ROUND(Y516*Source!I1046,7)</f>
        <v/>
      </c>
      <c r="CY516">
        <f>AA516</f>
        <v/>
      </c>
      <c r="CZ516">
        <f>AE516</f>
        <v/>
      </c>
      <c r="DA516">
        <f>AI516</f>
        <v/>
      </c>
      <c r="DB516">
        <f>ROUND(ROUND(AT516*CZ516,2),2)</f>
        <v/>
      </c>
      <c r="DC516">
        <f>ROUND(ROUND(AT516*AG516,2),2)</f>
        <v/>
      </c>
      <c r="DD516" t="inlineStr"/>
      <c r="DE516" t="inlineStr"/>
      <c r="DF516">
        <f>ROUND(ROUND(AE516*AI516,0)*CX516,0)</f>
        <v/>
      </c>
      <c r="DG516">
        <f>ROUND(ROUND(AF516,0)*CX516,0)</f>
        <v/>
      </c>
      <c r="DH516">
        <f>ROUND(ROUND(AG516,0)*CX516,0)</f>
        <v/>
      </c>
      <c r="DI516">
        <f>ROUND(ROUND(AH516,0)*CX516,0)</f>
        <v/>
      </c>
      <c r="DJ516">
        <f>DF516</f>
        <v/>
      </c>
      <c r="DK516" t="n">
        <v>0</v>
      </c>
      <c r="DL516" t="inlineStr"/>
      <c r="DM516" t="n">
        <v>0</v>
      </c>
      <c r="DN516" t="inlineStr"/>
      <c r="DO516" t="n">
        <v>0</v>
      </c>
    </row>
    <row r="517">
      <c r="A517">
        <f>ROW(Source!A1046)</f>
        <v/>
      </c>
      <c r="B517" t="n">
        <v>78869116</v>
      </c>
      <c r="C517" t="n">
        <v>78872139</v>
      </c>
      <c r="D517" t="n">
        <v>29150040</v>
      </c>
      <c r="E517" t="n">
        <v>1</v>
      </c>
      <c r="F517" t="n">
        <v>1</v>
      </c>
      <c r="G517" t="n">
        <v>1</v>
      </c>
      <c r="H517" t="n">
        <v>3</v>
      </c>
      <c r="I517" t="inlineStr">
        <is>
          <t>411-0001</t>
        </is>
      </c>
      <c r="J517" t="inlineStr">
        <is>
          <t>ТССЦ Московской обл., 411-0001, приказ Минстроя России №675/пр от 28.02.2017 № 257/пр</t>
        </is>
      </c>
      <c r="K517" t="inlineStr">
        <is>
          <t>Вода</t>
        </is>
      </c>
      <c r="L517" t="n">
        <v>1339</v>
      </c>
      <c r="N517" t="n">
        <v>1007</v>
      </c>
      <c r="O517" t="inlineStr">
        <is>
          <t>м3</t>
        </is>
      </c>
      <c r="P517" t="inlineStr">
        <is>
          <t>м3</t>
        </is>
      </c>
      <c r="Q517" t="n">
        <v>1</v>
      </c>
      <c r="W517" t="n">
        <v>0</v>
      </c>
      <c r="X517" t="n">
        <v>619799737</v>
      </c>
      <c r="Y517">
        <f>AT517</f>
        <v/>
      </c>
      <c r="AA517" t="n">
        <v>31.28</v>
      </c>
      <c r="AB517" t="n">
        <v>0</v>
      </c>
      <c r="AC517" t="n">
        <v>0</v>
      </c>
      <c r="AD517" t="n">
        <v>0</v>
      </c>
      <c r="AE517" t="n">
        <v>2.44</v>
      </c>
      <c r="AF517" t="n">
        <v>0</v>
      </c>
      <c r="AG517" t="n">
        <v>0</v>
      </c>
      <c r="AH517" t="n">
        <v>0</v>
      </c>
      <c r="AI517" t="n">
        <v>12.82</v>
      </c>
      <c r="AJ517" t="n">
        <v>1</v>
      </c>
      <c r="AK517" t="n">
        <v>1</v>
      </c>
      <c r="AL517" t="n">
        <v>1</v>
      </c>
      <c r="AM517" t="n">
        <v>2</v>
      </c>
      <c r="AN517" t="n">
        <v>0</v>
      </c>
      <c r="AO517" t="n">
        <v>1</v>
      </c>
      <c r="AP517" t="n">
        <v>1</v>
      </c>
      <c r="AQ517" t="n">
        <v>0</v>
      </c>
      <c r="AR517" t="n">
        <v>0</v>
      </c>
      <c r="AS517" t="inlineStr"/>
      <c r="AT517" t="n">
        <v>7.8</v>
      </c>
      <c r="AU517" t="inlineStr"/>
      <c r="AV517" t="n">
        <v>0</v>
      </c>
      <c r="AW517" t="n">
        <v>2</v>
      </c>
      <c r="AX517" t="n">
        <v>78872149</v>
      </c>
      <c r="AY517" t="n">
        <v>1</v>
      </c>
      <c r="AZ517" t="n">
        <v>0</v>
      </c>
      <c r="BA517" t="n">
        <v>473</v>
      </c>
      <c r="BB517" t="n">
        <v>0</v>
      </c>
      <c r="BC517" t="n">
        <v>0</v>
      </c>
      <c r="BD517" t="n">
        <v>0</v>
      </c>
      <c r="BE517" t="n">
        <v>0</v>
      </c>
      <c r="BF517" t="n">
        <v>0</v>
      </c>
      <c r="BG517" t="n">
        <v>0</v>
      </c>
      <c r="BH517" t="n">
        <v>0</v>
      </c>
      <c r="BI517" t="n">
        <v>0</v>
      </c>
      <c r="BJ517" t="n">
        <v>0</v>
      </c>
      <c r="BK517" t="n">
        <v>0</v>
      </c>
      <c r="BL517" t="n">
        <v>0</v>
      </c>
      <c r="BM517" t="n">
        <v>0</v>
      </c>
      <c r="BN517" t="n">
        <v>0</v>
      </c>
      <c r="BO517" t="n">
        <v>0</v>
      </c>
      <c r="BP517" t="n">
        <v>0</v>
      </c>
      <c r="BQ517" t="n">
        <v>0</v>
      </c>
      <c r="BR517" t="n">
        <v>0</v>
      </c>
      <c r="BS517" t="n">
        <v>0</v>
      </c>
      <c r="BT517" t="n">
        <v>0</v>
      </c>
      <c r="BU517" t="n">
        <v>0</v>
      </c>
      <c r="BV517" t="n">
        <v>0</v>
      </c>
      <c r="BW517" t="n">
        <v>0</v>
      </c>
      <c r="CV517" t="n">
        <v>0</v>
      </c>
      <c r="CW517" t="n">
        <v>0</v>
      </c>
      <c r="CX517">
        <f>ROUND(Y517*Source!I1046,7)</f>
        <v/>
      </c>
      <c r="CY517">
        <f>AA517</f>
        <v/>
      </c>
      <c r="CZ517">
        <f>AE517</f>
        <v/>
      </c>
      <c r="DA517">
        <f>AI517</f>
        <v/>
      </c>
      <c r="DB517">
        <f>ROUND(ROUND(AT517*CZ517,2),2)</f>
        <v/>
      </c>
      <c r="DC517">
        <f>ROUND(ROUND(AT517*AG517,2),2)</f>
        <v/>
      </c>
      <c r="DD517" t="inlineStr"/>
      <c r="DE517" t="inlineStr"/>
      <c r="DF517">
        <f>ROUND(ROUND(AE517*AI517,0)*CX517,0)</f>
        <v/>
      </c>
      <c r="DG517">
        <f>ROUND(ROUND(AF517,0)*CX517,0)</f>
        <v/>
      </c>
      <c r="DH517">
        <f>ROUND(ROUND(AG517,0)*CX517,0)</f>
        <v/>
      </c>
      <c r="DI517">
        <f>ROUND(ROUND(AH517,0)*CX517,0)</f>
        <v/>
      </c>
      <c r="DJ517">
        <f>DF517</f>
        <v/>
      </c>
      <c r="DK517" t="n">
        <v>0</v>
      </c>
      <c r="DL517" t="inlineStr"/>
      <c r="DM517" t="n">
        <v>0</v>
      </c>
      <c r="DN517" t="inlineStr"/>
      <c r="DO517" t="n">
        <v>0</v>
      </c>
    </row>
    <row r="518">
      <c r="A518">
        <f>ROW(Source!A1086)</f>
        <v/>
      </c>
      <c r="B518" t="n">
        <v>78869116</v>
      </c>
      <c r="C518" t="n">
        <v>78872240</v>
      </c>
      <c r="D518" t="n">
        <v>18442827</v>
      </c>
      <c r="E518" t="n">
        <v>1</v>
      </c>
      <c r="F518" t="n">
        <v>1</v>
      </c>
      <c r="G518" t="n">
        <v>1</v>
      </c>
      <c r="H518" t="n">
        <v>1</v>
      </c>
      <c r="I518" t="inlineStr">
        <is>
          <t>1-1053-90</t>
        </is>
      </c>
      <c r="J518" t="inlineStr"/>
      <c r="K518" t="inlineStr">
        <is>
          <t>Рабочий строитель среднего разряда 5,3</t>
        </is>
      </c>
      <c r="L518" t="n">
        <v>1369</v>
      </c>
      <c r="N518" t="n">
        <v>1013</v>
      </c>
      <c r="O518" t="inlineStr">
        <is>
          <t>чел.-ч</t>
        </is>
      </c>
      <c r="P518" t="inlineStr">
        <is>
          <t>чел.-ч</t>
        </is>
      </c>
      <c r="Q518" t="n">
        <v>1</v>
      </c>
      <c r="W518" t="n">
        <v>0</v>
      </c>
      <c r="X518" t="n">
        <v>717490484</v>
      </c>
      <c r="Y518">
        <f>AT518</f>
        <v/>
      </c>
      <c r="AA518" t="n">
        <v>0</v>
      </c>
      <c r="AB518" t="n">
        <v>0</v>
      </c>
      <c r="AC518" t="n">
        <v>0</v>
      </c>
      <c r="AD518" t="n">
        <v>11.64</v>
      </c>
      <c r="AE518" t="n">
        <v>0</v>
      </c>
      <c r="AF518" t="n">
        <v>0</v>
      </c>
      <c r="AG518" t="n">
        <v>0</v>
      </c>
      <c r="AH518" t="n">
        <v>11.64</v>
      </c>
      <c r="AI518" t="n">
        <v>1</v>
      </c>
      <c r="AJ518" t="n">
        <v>1</v>
      </c>
      <c r="AK518" t="n">
        <v>1</v>
      </c>
      <c r="AL518" t="n">
        <v>1</v>
      </c>
      <c r="AM518" t="n">
        <v>-2</v>
      </c>
      <c r="AN518" t="n">
        <v>0</v>
      </c>
      <c r="AO518" t="n">
        <v>1</v>
      </c>
      <c r="AP518" t="n">
        <v>1</v>
      </c>
      <c r="AQ518" t="n">
        <v>0</v>
      </c>
      <c r="AR518" t="n">
        <v>0</v>
      </c>
      <c r="AS518" t="inlineStr"/>
      <c r="AT518" t="n">
        <v>5.01</v>
      </c>
      <c r="AU518" t="inlineStr"/>
      <c r="AV518" t="n">
        <v>1</v>
      </c>
      <c r="AW518" t="n">
        <v>2</v>
      </c>
      <c r="AX518" t="n">
        <v>78872247</v>
      </c>
      <c r="AY518" t="n">
        <v>1</v>
      </c>
      <c r="AZ518" t="n">
        <v>0</v>
      </c>
      <c r="BA518" t="n">
        <v>474</v>
      </c>
      <c r="BB518" t="n">
        <v>0</v>
      </c>
      <c r="BC518" t="n">
        <v>0</v>
      </c>
      <c r="BD518" t="n">
        <v>0</v>
      </c>
      <c r="BE518" t="n">
        <v>0</v>
      </c>
      <c r="BF518" t="n">
        <v>0</v>
      </c>
      <c r="BG518" t="n">
        <v>0</v>
      </c>
      <c r="BH518" t="n">
        <v>0</v>
      </c>
      <c r="BI518" t="n">
        <v>0</v>
      </c>
      <c r="BJ518" t="n">
        <v>0</v>
      </c>
      <c r="BK518" t="n">
        <v>0</v>
      </c>
      <c r="BL518" t="n">
        <v>0</v>
      </c>
      <c r="BM518" t="n">
        <v>0</v>
      </c>
      <c r="BN518" t="n">
        <v>0</v>
      </c>
      <c r="BO518" t="n">
        <v>0</v>
      </c>
      <c r="BP518" t="n">
        <v>0</v>
      </c>
      <c r="BQ518" t="n">
        <v>0</v>
      </c>
      <c r="BR518" t="n">
        <v>0</v>
      </c>
      <c r="BS518" t="n">
        <v>0</v>
      </c>
      <c r="BT518" t="n">
        <v>0</v>
      </c>
      <c r="BU518" t="n">
        <v>0</v>
      </c>
      <c r="BV518" t="n">
        <v>0</v>
      </c>
      <c r="BW518" t="n">
        <v>0</v>
      </c>
      <c r="CU518">
        <f>ROUND(AT518*Source!I1086*AH518*AL518,0)</f>
        <v/>
      </c>
      <c r="CV518">
        <f>ROUND(Y518*Source!I1086,7)</f>
        <v/>
      </c>
      <c r="CW518" t="n">
        <v>0</v>
      </c>
      <c r="CX518">
        <f>ROUND(Y518*Source!I1086,7)</f>
        <v/>
      </c>
      <c r="CY518">
        <f>AD518</f>
        <v/>
      </c>
      <c r="CZ518">
        <f>AH518</f>
        <v/>
      </c>
      <c r="DA518">
        <f>AL518</f>
        <v/>
      </c>
      <c r="DB518">
        <f>ROUND(ROUND(AT518*CZ518,2),2)</f>
        <v/>
      </c>
      <c r="DC518">
        <f>ROUND(ROUND(AT518*AG518,2),2)</f>
        <v/>
      </c>
      <c r="DD518" t="inlineStr"/>
      <c r="DE518" t="inlineStr"/>
      <c r="DF518">
        <f>ROUND(ROUND(AE518,0)*CX518,0)</f>
        <v/>
      </c>
      <c r="DG518">
        <f>ROUND(ROUND(AF518,0)*CX518,0)</f>
        <v/>
      </c>
      <c r="DH518">
        <f>ROUND(ROUND(AG518,0)*CX518,0)</f>
        <v/>
      </c>
      <c r="DI518">
        <f>ROUND(ROUND(AH518,0)*CX518,0)</f>
        <v/>
      </c>
      <c r="DJ518">
        <f>DI518</f>
        <v/>
      </c>
      <c r="DK518" t="n">
        <v>0</v>
      </c>
      <c r="DL518" t="inlineStr"/>
      <c r="DM518" t="n">
        <v>0</v>
      </c>
      <c r="DN518" t="inlineStr"/>
      <c r="DO518" t="n">
        <v>0</v>
      </c>
    </row>
    <row r="519">
      <c r="A519">
        <f>ROW(Source!A1086)</f>
        <v/>
      </c>
      <c r="B519" t="n">
        <v>78869116</v>
      </c>
      <c r="C519" t="n">
        <v>78872240</v>
      </c>
      <c r="D519" t="n">
        <v>29172703</v>
      </c>
      <c r="E519" t="n">
        <v>1</v>
      </c>
      <c r="F519" t="n">
        <v>1</v>
      </c>
      <c r="G519" t="n">
        <v>1</v>
      </c>
      <c r="H519" t="n">
        <v>2</v>
      </c>
      <c r="I519" t="inlineStr">
        <is>
          <t>042900</t>
        </is>
      </c>
      <c r="J519" t="inlineStr">
        <is>
          <t>ТСЭМ Московской обл., 042900, приказ Минстроя России №675/пр от 28.02.2017 № 264/пр</t>
        </is>
      </c>
      <c r="K51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19" t="n">
        <v>1368</v>
      </c>
      <c r="N519" t="n">
        <v>1011</v>
      </c>
      <c r="O519" t="inlineStr">
        <is>
          <t>маш.-ч</t>
        </is>
      </c>
      <c r="P519" t="inlineStr">
        <is>
          <t>маш.-ч</t>
        </is>
      </c>
      <c r="Q519" t="n">
        <v>1</v>
      </c>
      <c r="W519" t="n">
        <v>0</v>
      </c>
      <c r="X519" t="n">
        <v>1695838894</v>
      </c>
      <c r="Y519">
        <f>AT519</f>
        <v/>
      </c>
      <c r="AA519" t="n">
        <v>0</v>
      </c>
      <c r="AB519" t="n">
        <v>177.13</v>
      </c>
      <c r="AC519" t="n">
        <v>0</v>
      </c>
      <c r="AD519" t="n">
        <v>0</v>
      </c>
      <c r="AE519" t="n">
        <v>0</v>
      </c>
      <c r="AF519" t="n">
        <v>29.67</v>
      </c>
      <c r="AG519" t="n">
        <v>0</v>
      </c>
      <c r="AH519" t="n">
        <v>0</v>
      </c>
      <c r="AI519" t="n">
        <v>1</v>
      </c>
      <c r="AJ519" t="n">
        <v>5.97</v>
      </c>
      <c r="AK519" t="n">
        <v>52.25</v>
      </c>
      <c r="AL519" t="n">
        <v>1</v>
      </c>
      <c r="AM519" t="n">
        <v>2</v>
      </c>
      <c r="AN519" t="n">
        <v>0</v>
      </c>
      <c r="AO519" t="n">
        <v>1</v>
      </c>
      <c r="AP519" t="n">
        <v>1</v>
      </c>
      <c r="AQ519" t="n">
        <v>0</v>
      </c>
      <c r="AR519" t="n">
        <v>0</v>
      </c>
      <c r="AS519" t="inlineStr"/>
      <c r="AT519" t="n">
        <v>1.5</v>
      </c>
      <c r="AU519" t="inlineStr"/>
      <c r="AV519" t="n">
        <v>0</v>
      </c>
      <c r="AW519" t="n">
        <v>2</v>
      </c>
      <c r="AX519" t="n">
        <v>78872248</v>
      </c>
      <c r="AY519" t="n">
        <v>1</v>
      </c>
      <c r="AZ519" t="n">
        <v>0</v>
      </c>
      <c r="BA519" t="n">
        <v>475</v>
      </c>
      <c r="BB519" t="n">
        <v>0</v>
      </c>
      <c r="BC519" t="n">
        <v>0</v>
      </c>
      <c r="BD519" t="n">
        <v>0</v>
      </c>
      <c r="BE519" t="n">
        <v>0</v>
      </c>
      <c r="BF519" t="n">
        <v>0</v>
      </c>
      <c r="BG519" t="n">
        <v>0</v>
      </c>
      <c r="BH519" t="n">
        <v>0</v>
      </c>
      <c r="BI519" t="n">
        <v>0</v>
      </c>
      <c r="BJ519" t="n">
        <v>0</v>
      </c>
      <c r="BK519" t="n">
        <v>0</v>
      </c>
      <c r="BL519" t="n">
        <v>0</v>
      </c>
      <c r="BM519" t="n">
        <v>0</v>
      </c>
      <c r="BN519" t="n">
        <v>0</v>
      </c>
      <c r="BO519" t="n">
        <v>0</v>
      </c>
      <c r="BP519" t="n">
        <v>0</v>
      </c>
      <c r="BQ519" t="n">
        <v>0</v>
      </c>
      <c r="BR519" t="n">
        <v>0</v>
      </c>
      <c r="BS519" t="n">
        <v>0</v>
      </c>
      <c r="BT519" t="n">
        <v>0</v>
      </c>
      <c r="BU519" t="n">
        <v>0</v>
      </c>
      <c r="BV519" t="n">
        <v>0</v>
      </c>
      <c r="BW519" t="n">
        <v>0</v>
      </c>
      <c r="CV519" t="n">
        <v>0</v>
      </c>
      <c r="CW519">
        <f>ROUND(Y519*Source!I1086*DO519,7)</f>
        <v/>
      </c>
      <c r="CX519">
        <f>ROUND(Y519*Source!I1086,7)</f>
        <v/>
      </c>
      <c r="CY519">
        <f>AB519</f>
        <v/>
      </c>
      <c r="CZ519">
        <f>AF519</f>
        <v/>
      </c>
      <c r="DA519">
        <f>AJ519</f>
        <v/>
      </c>
      <c r="DB519">
        <f>ROUND(ROUND(AT519*CZ519,2),2)</f>
        <v/>
      </c>
      <c r="DC519">
        <f>ROUND(ROUND(AT519*AG519,2),2)</f>
        <v/>
      </c>
      <c r="DD519" t="inlineStr"/>
      <c r="DE519" t="inlineStr"/>
      <c r="DF519">
        <f>ROUND(ROUND(AE519,0)*CX519,0)</f>
        <v/>
      </c>
      <c r="DG519">
        <f>ROUND(ROUND(AF519*AJ519,0)*CX519,0)</f>
        <v/>
      </c>
      <c r="DH519">
        <f>ROUND(ROUND(AG519*AK519,0)*CX519,0)</f>
        <v/>
      </c>
      <c r="DI519">
        <f>ROUND(ROUND(AH519,0)*CX519,0)</f>
        <v/>
      </c>
      <c r="DJ519">
        <f>DG519</f>
        <v/>
      </c>
      <c r="DK519" t="n">
        <v>0</v>
      </c>
      <c r="DL519" t="inlineStr"/>
      <c r="DM519" t="n">
        <v>0</v>
      </c>
      <c r="DN519" t="inlineStr"/>
      <c r="DO519" t="n">
        <v>0</v>
      </c>
    </row>
    <row r="520">
      <c r="A520">
        <f>ROW(Source!A1086)</f>
        <v/>
      </c>
      <c r="B520" t="n">
        <v>78869116</v>
      </c>
      <c r="C520" t="n">
        <v>78872240</v>
      </c>
      <c r="D520" t="n">
        <v>29110398</v>
      </c>
      <c r="E520" t="n">
        <v>1</v>
      </c>
      <c r="F520" t="n">
        <v>1</v>
      </c>
      <c r="G520" t="n">
        <v>1</v>
      </c>
      <c r="H520" t="n">
        <v>3</v>
      </c>
      <c r="I520" t="inlineStr">
        <is>
          <t>101-0388</t>
        </is>
      </c>
      <c r="J520" t="inlineStr">
        <is>
          <t>ТССЦ Московской обл., 101-0388, приказ Минстроя России №675/пр от 28.02.2017 № 254/пр</t>
        </is>
      </c>
      <c r="K520" t="inlineStr">
        <is>
          <t>Краски масляные земляные марки МА-0115 мумия, сурик железный</t>
        </is>
      </c>
      <c r="L520" t="n">
        <v>1348</v>
      </c>
      <c r="N520" t="n">
        <v>1009</v>
      </c>
      <c r="O520" t="inlineStr">
        <is>
          <t>т</t>
        </is>
      </c>
      <c r="P520" t="inlineStr">
        <is>
          <t>т</t>
        </is>
      </c>
      <c r="Q520" t="n">
        <v>1000</v>
      </c>
      <c r="W520" t="n">
        <v>0</v>
      </c>
      <c r="X520" t="n">
        <v>1625292450</v>
      </c>
      <c r="Y520">
        <f>AT520</f>
        <v/>
      </c>
      <c r="AA520" t="n">
        <v>76804.47</v>
      </c>
      <c r="AB520" t="n">
        <v>0</v>
      </c>
      <c r="AC520" t="n">
        <v>0</v>
      </c>
      <c r="AD520" t="n">
        <v>0</v>
      </c>
      <c r="AE520" t="n">
        <v>15118.99</v>
      </c>
      <c r="AF520" t="n">
        <v>0</v>
      </c>
      <c r="AG520" t="n">
        <v>0</v>
      </c>
      <c r="AH520" t="n">
        <v>0</v>
      </c>
      <c r="AI520" t="n">
        <v>5.08</v>
      </c>
      <c r="AJ520" t="n">
        <v>1</v>
      </c>
      <c r="AK520" t="n">
        <v>1</v>
      </c>
      <c r="AL520" t="n">
        <v>1</v>
      </c>
      <c r="AM520" t="n">
        <v>2</v>
      </c>
      <c r="AN520" t="n">
        <v>0</v>
      </c>
      <c r="AO520" t="n">
        <v>1</v>
      </c>
      <c r="AP520" t="n">
        <v>1</v>
      </c>
      <c r="AQ520" t="n">
        <v>0</v>
      </c>
      <c r="AR520" t="n">
        <v>0</v>
      </c>
      <c r="AS520" t="inlineStr"/>
      <c r="AT520" t="n">
        <v>5e-05</v>
      </c>
      <c r="AU520" t="inlineStr"/>
      <c r="AV520" t="n">
        <v>0</v>
      </c>
      <c r="AW520" t="n">
        <v>2</v>
      </c>
      <c r="AX520" t="n">
        <v>78872249</v>
      </c>
      <c r="AY520" t="n">
        <v>1</v>
      </c>
      <c r="AZ520" t="n">
        <v>0</v>
      </c>
      <c r="BA520" t="n">
        <v>476</v>
      </c>
      <c r="BB520" t="n">
        <v>0</v>
      </c>
      <c r="BC520" t="n">
        <v>0</v>
      </c>
      <c r="BD520" t="n">
        <v>0</v>
      </c>
      <c r="BE520" t="n">
        <v>0</v>
      </c>
      <c r="BF520" t="n">
        <v>0</v>
      </c>
      <c r="BG520" t="n">
        <v>0</v>
      </c>
      <c r="BH520" t="n">
        <v>0</v>
      </c>
      <c r="BI520" t="n">
        <v>0</v>
      </c>
      <c r="BJ520" t="n">
        <v>0</v>
      </c>
      <c r="BK520" t="n">
        <v>0</v>
      </c>
      <c r="BL520" t="n">
        <v>0</v>
      </c>
      <c r="BM520" t="n">
        <v>0</v>
      </c>
      <c r="BN520" t="n">
        <v>0</v>
      </c>
      <c r="BO520" t="n">
        <v>0</v>
      </c>
      <c r="BP520" t="n">
        <v>0</v>
      </c>
      <c r="BQ520" t="n">
        <v>0</v>
      </c>
      <c r="BR520" t="n">
        <v>0</v>
      </c>
      <c r="BS520" t="n">
        <v>0</v>
      </c>
      <c r="BT520" t="n">
        <v>0</v>
      </c>
      <c r="BU520" t="n">
        <v>0</v>
      </c>
      <c r="BV520" t="n">
        <v>0</v>
      </c>
      <c r="BW520" t="n">
        <v>0</v>
      </c>
      <c r="CV520" t="n">
        <v>0</v>
      </c>
      <c r="CW520" t="n">
        <v>0</v>
      </c>
      <c r="CX520">
        <f>ROUND(Y520*Source!I1086,7)</f>
        <v/>
      </c>
      <c r="CY520">
        <f>AA520</f>
        <v/>
      </c>
      <c r="CZ520">
        <f>AE520</f>
        <v/>
      </c>
      <c r="DA520">
        <f>AI520</f>
        <v/>
      </c>
      <c r="DB520">
        <f>ROUND(ROUND(AT520*CZ520,2),2)</f>
        <v/>
      </c>
      <c r="DC520">
        <f>ROUND(ROUND(AT520*AG520,2),2)</f>
        <v/>
      </c>
      <c r="DD520" t="inlineStr"/>
      <c r="DE520" t="inlineStr"/>
      <c r="DF520">
        <f>ROUND(ROUND(AE520*AI520,0)*CX520,0)</f>
        <v/>
      </c>
      <c r="DG520">
        <f>ROUND(ROUND(AF520,0)*CX520,0)</f>
        <v/>
      </c>
      <c r="DH520">
        <f>ROUND(ROUND(AG520,0)*CX520,0)</f>
        <v/>
      </c>
      <c r="DI520">
        <f>ROUND(ROUND(AH520,0)*CX520,0)</f>
        <v/>
      </c>
      <c r="DJ520">
        <f>DF520</f>
        <v/>
      </c>
      <c r="DK520" t="n">
        <v>0</v>
      </c>
      <c r="DL520" t="inlineStr"/>
      <c r="DM520" t="n">
        <v>0</v>
      </c>
      <c r="DN520" t="inlineStr"/>
      <c r="DO520" t="n">
        <v>0</v>
      </c>
    </row>
    <row r="521">
      <c r="A521">
        <f>ROW(Source!A1086)</f>
        <v/>
      </c>
      <c r="B521" t="n">
        <v>78869116</v>
      </c>
      <c r="C521" t="n">
        <v>78872240</v>
      </c>
      <c r="D521" t="n">
        <v>29110573</v>
      </c>
      <c r="E521" t="n">
        <v>1</v>
      </c>
      <c r="F521" t="n">
        <v>1</v>
      </c>
      <c r="G521" t="n">
        <v>1</v>
      </c>
      <c r="H521" t="n">
        <v>3</v>
      </c>
      <c r="I521" t="inlineStr">
        <is>
          <t>101-0628</t>
        </is>
      </c>
      <c r="J521" t="inlineStr">
        <is>
          <t>ТССЦ Московской обл., 101-0628, приказ Минстроя России №675/пр от 28.02.2017 № 254/пр</t>
        </is>
      </c>
      <c r="K521" t="inlineStr">
        <is>
          <t>Олифа комбинированная, марки К-3</t>
        </is>
      </c>
      <c r="L521" t="n">
        <v>1348</v>
      </c>
      <c r="N521" t="n">
        <v>1009</v>
      </c>
      <c r="O521" t="inlineStr">
        <is>
          <t>т</t>
        </is>
      </c>
      <c r="P521" t="inlineStr">
        <is>
          <t>т</t>
        </is>
      </c>
      <c r="Q521" t="n">
        <v>1000</v>
      </c>
      <c r="W521" t="n">
        <v>0</v>
      </c>
      <c r="X521" t="n">
        <v>24062879</v>
      </c>
      <c r="Y521">
        <f>AT521</f>
        <v/>
      </c>
      <c r="AA521" t="n">
        <v>87631.5</v>
      </c>
      <c r="AB521" t="n">
        <v>0</v>
      </c>
      <c r="AC521" t="n">
        <v>0</v>
      </c>
      <c r="AD521" t="n">
        <v>0</v>
      </c>
      <c r="AE521" t="n">
        <v>16950</v>
      </c>
      <c r="AF521" t="n">
        <v>0</v>
      </c>
      <c r="AG521" t="n">
        <v>0</v>
      </c>
      <c r="AH521" t="n">
        <v>0</v>
      </c>
      <c r="AI521" t="n">
        <v>5.17</v>
      </c>
      <c r="AJ521" t="n">
        <v>1</v>
      </c>
      <c r="AK521" t="n">
        <v>1</v>
      </c>
      <c r="AL521" t="n">
        <v>1</v>
      </c>
      <c r="AM521" t="n">
        <v>2</v>
      </c>
      <c r="AN521" t="n">
        <v>0</v>
      </c>
      <c r="AO521" t="n">
        <v>1</v>
      </c>
      <c r="AP521" t="n">
        <v>1</v>
      </c>
      <c r="AQ521" t="n">
        <v>0</v>
      </c>
      <c r="AR521" t="n">
        <v>0</v>
      </c>
      <c r="AS521" t="inlineStr"/>
      <c r="AT521" t="n">
        <v>2e-05</v>
      </c>
      <c r="AU521" t="inlineStr"/>
      <c r="AV521" t="n">
        <v>0</v>
      </c>
      <c r="AW521" t="n">
        <v>2</v>
      </c>
      <c r="AX521" t="n">
        <v>78872250</v>
      </c>
      <c r="AY521" t="n">
        <v>1</v>
      </c>
      <c r="AZ521" t="n">
        <v>0</v>
      </c>
      <c r="BA521" t="n">
        <v>477</v>
      </c>
      <c r="BB521" t="n">
        <v>0</v>
      </c>
      <c r="BC521" t="n">
        <v>0</v>
      </c>
      <c r="BD521" t="n">
        <v>0</v>
      </c>
      <c r="BE521" t="n">
        <v>0</v>
      </c>
      <c r="BF521" t="n">
        <v>0</v>
      </c>
      <c r="BG521" t="n">
        <v>0</v>
      </c>
      <c r="BH521" t="n">
        <v>0</v>
      </c>
      <c r="BI521" t="n">
        <v>0</v>
      </c>
      <c r="BJ521" t="n">
        <v>0</v>
      </c>
      <c r="BK521" t="n">
        <v>0</v>
      </c>
      <c r="BL521" t="n">
        <v>0</v>
      </c>
      <c r="BM521" t="n">
        <v>0</v>
      </c>
      <c r="BN521" t="n">
        <v>0</v>
      </c>
      <c r="BO521" t="n">
        <v>0</v>
      </c>
      <c r="BP521" t="n">
        <v>0</v>
      </c>
      <c r="BQ521" t="n">
        <v>0</v>
      </c>
      <c r="BR521" t="n">
        <v>0</v>
      </c>
      <c r="BS521" t="n">
        <v>0</v>
      </c>
      <c r="BT521" t="n">
        <v>0</v>
      </c>
      <c r="BU521" t="n">
        <v>0</v>
      </c>
      <c r="BV521" t="n">
        <v>0</v>
      </c>
      <c r="BW521" t="n">
        <v>0</v>
      </c>
      <c r="CV521" t="n">
        <v>0</v>
      </c>
      <c r="CW521" t="n">
        <v>0</v>
      </c>
      <c r="CX521">
        <f>ROUND(Y521*Source!I1086,7)</f>
        <v/>
      </c>
      <c r="CY521">
        <f>AA521</f>
        <v/>
      </c>
      <c r="CZ521">
        <f>AE521</f>
        <v/>
      </c>
      <c r="DA521">
        <f>AI521</f>
        <v/>
      </c>
      <c r="DB521">
        <f>ROUND(ROUND(AT521*CZ521,2),2)</f>
        <v/>
      </c>
      <c r="DC521">
        <f>ROUND(ROUND(AT521*AG521,2),2)</f>
        <v/>
      </c>
      <c r="DD521" t="inlineStr"/>
      <c r="DE521" t="inlineStr"/>
      <c r="DF521">
        <f>ROUND(ROUND(AE521*AI521,0)*CX521,0)</f>
        <v/>
      </c>
      <c r="DG521">
        <f>ROUND(ROUND(AF521,0)*CX521,0)</f>
        <v/>
      </c>
      <c r="DH521">
        <f>ROUND(ROUND(AG521,0)*CX521,0)</f>
        <v/>
      </c>
      <c r="DI521">
        <f>ROUND(ROUND(AH521,0)*CX521,0)</f>
        <v/>
      </c>
      <c r="DJ521">
        <f>DF521</f>
        <v/>
      </c>
      <c r="DK521" t="n">
        <v>0</v>
      </c>
      <c r="DL521" t="inlineStr"/>
      <c r="DM521" t="n">
        <v>0</v>
      </c>
      <c r="DN521" t="inlineStr"/>
      <c r="DO521" t="n">
        <v>0</v>
      </c>
    </row>
    <row r="522">
      <c r="A522">
        <f>ROW(Source!A1086)</f>
        <v/>
      </c>
      <c r="B522" t="n">
        <v>78869116</v>
      </c>
      <c r="C522" t="n">
        <v>78872240</v>
      </c>
      <c r="D522" t="n">
        <v>29107963</v>
      </c>
      <c r="E522" t="n">
        <v>1</v>
      </c>
      <c r="F522" t="n">
        <v>1</v>
      </c>
      <c r="G522" t="n">
        <v>1</v>
      </c>
      <c r="H522" t="n">
        <v>3</v>
      </c>
      <c r="I522" t="inlineStr">
        <is>
          <t>101-1669</t>
        </is>
      </c>
      <c r="J522" t="inlineStr">
        <is>
          <t>ТССЦ Московской обл., 101-1669, приказ Минстроя России №675/пр от 28.02.2017 № 254/пр</t>
        </is>
      </c>
      <c r="K522" t="inlineStr">
        <is>
          <t>Очес льняной</t>
        </is>
      </c>
      <c r="L522" t="n">
        <v>1346</v>
      </c>
      <c r="N522" t="n">
        <v>1009</v>
      </c>
      <c r="O522" t="inlineStr">
        <is>
          <t>кг</t>
        </is>
      </c>
      <c r="P522" t="inlineStr">
        <is>
          <t>кг</t>
        </is>
      </c>
      <c r="Q522" t="n">
        <v>1</v>
      </c>
      <c r="W522" t="n">
        <v>0</v>
      </c>
      <c r="X522" t="n">
        <v>-2113933962</v>
      </c>
      <c r="Y522">
        <f>AT522</f>
        <v/>
      </c>
      <c r="AA522" t="n">
        <v>590.67</v>
      </c>
      <c r="AB522" t="n">
        <v>0</v>
      </c>
      <c r="AC522" t="n">
        <v>0</v>
      </c>
      <c r="AD522" t="n">
        <v>0</v>
      </c>
      <c r="AE522" t="n">
        <v>37.29</v>
      </c>
      <c r="AF522" t="n">
        <v>0</v>
      </c>
      <c r="AG522" t="n">
        <v>0</v>
      </c>
      <c r="AH522" t="n">
        <v>0</v>
      </c>
      <c r="AI522" t="n">
        <v>15.84</v>
      </c>
      <c r="AJ522" t="n">
        <v>1</v>
      </c>
      <c r="AK522" t="n">
        <v>1</v>
      </c>
      <c r="AL522" t="n">
        <v>1</v>
      </c>
      <c r="AM522" t="n">
        <v>2</v>
      </c>
      <c r="AN522" t="n">
        <v>0</v>
      </c>
      <c r="AO522" t="n">
        <v>1</v>
      </c>
      <c r="AP522" t="n">
        <v>1</v>
      </c>
      <c r="AQ522" t="n">
        <v>0</v>
      </c>
      <c r="AR522" t="n">
        <v>0</v>
      </c>
      <c r="AS522" t="inlineStr"/>
      <c r="AT522" t="n">
        <v>0.02</v>
      </c>
      <c r="AU522" t="inlineStr"/>
      <c r="AV522" t="n">
        <v>0</v>
      </c>
      <c r="AW522" t="n">
        <v>2</v>
      </c>
      <c r="AX522" t="n">
        <v>78872251</v>
      </c>
      <c r="AY522" t="n">
        <v>1</v>
      </c>
      <c r="AZ522" t="n">
        <v>0</v>
      </c>
      <c r="BA522" t="n">
        <v>478</v>
      </c>
      <c r="BB522" t="n">
        <v>0</v>
      </c>
      <c r="BC522" t="n">
        <v>0</v>
      </c>
      <c r="BD522" t="n">
        <v>0</v>
      </c>
      <c r="BE522" t="n">
        <v>0</v>
      </c>
      <c r="BF522" t="n">
        <v>0</v>
      </c>
      <c r="BG522" t="n">
        <v>0</v>
      </c>
      <c r="BH522" t="n">
        <v>0</v>
      </c>
      <c r="BI522" t="n">
        <v>0</v>
      </c>
      <c r="BJ522" t="n">
        <v>0</v>
      </c>
      <c r="BK522" t="n">
        <v>0</v>
      </c>
      <c r="BL522" t="n">
        <v>0</v>
      </c>
      <c r="BM522" t="n">
        <v>0</v>
      </c>
      <c r="BN522" t="n">
        <v>0</v>
      </c>
      <c r="BO522" t="n">
        <v>0</v>
      </c>
      <c r="BP522" t="n">
        <v>0</v>
      </c>
      <c r="BQ522" t="n">
        <v>0</v>
      </c>
      <c r="BR522" t="n">
        <v>0</v>
      </c>
      <c r="BS522" t="n">
        <v>0</v>
      </c>
      <c r="BT522" t="n">
        <v>0</v>
      </c>
      <c r="BU522" t="n">
        <v>0</v>
      </c>
      <c r="BV522" t="n">
        <v>0</v>
      </c>
      <c r="BW522" t="n">
        <v>0</v>
      </c>
      <c r="CV522" t="n">
        <v>0</v>
      </c>
      <c r="CW522" t="n">
        <v>0</v>
      </c>
      <c r="CX522">
        <f>ROUND(Y522*Source!I1086,7)</f>
        <v/>
      </c>
      <c r="CY522">
        <f>AA522</f>
        <v/>
      </c>
      <c r="CZ522">
        <f>AE522</f>
        <v/>
      </c>
      <c r="DA522">
        <f>AI522</f>
        <v/>
      </c>
      <c r="DB522">
        <f>ROUND(ROUND(AT522*CZ522,2),2)</f>
        <v/>
      </c>
      <c r="DC522">
        <f>ROUND(ROUND(AT522*AG522,2),2)</f>
        <v/>
      </c>
      <c r="DD522" t="inlineStr"/>
      <c r="DE522" t="inlineStr"/>
      <c r="DF522">
        <f>ROUND(ROUND(AE522*AI522,0)*CX522,0)</f>
        <v/>
      </c>
      <c r="DG522">
        <f>ROUND(ROUND(AF522,0)*CX522,0)</f>
        <v/>
      </c>
      <c r="DH522">
        <f>ROUND(ROUND(AG522,0)*CX522,0)</f>
        <v/>
      </c>
      <c r="DI522">
        <f>ROUND(ROUND(AH522,0)*CX522,0)</f>
        <v/>
      </c>
      <c r="DJ522">
        <f>DF522</f>
        <v/>
      </c>
      <c r="DK522" t="n">
        <v>0</v>
      </c>
      <c r="DL522" t="inlineStr"/>
      <c r="DM522" t="n">
        <v>0</v>
      </c>
      <c r="DN522" t="inlineStr"/>
      <c r="DO522" t="n">
        <v>0</v>
      </c>
    </row>
    <row r="523">
      <c r="A523">
        <f>ROW(Source!A1086)</f>
        <v/>
      </c>
      <c r="B523" t="n">
        <v>78869116</v>
      </c>
      <c r="C523" t="n">
        <v>78872240</v>
      </c>
      <c r="D523" t="n">
        <v>29150040</v>
      </c>
      <c r="E523" t="n">
        <v>1</v>
      </c>
      <c r="F523" t="n">
        <v>1</v>
      </c>
      <c r="G523" t="n">
        <v>1</v>
      </c>
      <c r="H523" t="n">
        <v>3</v>
      </c>
      <c r="I523" t="inlineStr">
        <is>
          <t>411-0001</t>
        </is>
      </c>
      <c r="J523" t="inlineStr">
        <is>
          <t>ТССЦ Московской обл., 411-0001, приказ Минстроя России №675/пр от 28.02.2017 № 257/пр</t>
        </is>
      </c>
      <c r="K523" t="inlineStr">
        <is>
          <t>Вода</t>
        </is>
      </c>
      <c r="L523" t="n">
        <v>1339</v>
      </c>
      <c r="N523" t="n">
        <v>1007</v>
      </c>
      <c r="O523" t="inlineStr">
        <is>
          <t>м3</t>
        </is>
      </c>
      <c r="P523" t="inlineStr">
        <is>
          <t>м3</t>
        </is>
      </c>
      <c r="Q523" t="n">
        <v>1</v>
      </c>
      <c r="W523" t="n">
        <v>0</v>
      </c>
      <c r="X523" t="n">
        <v>619799737</v>
      </c>
      <c r="Y523">
        <f>AT523</f>
        <v/>
      </c>
      <c r="AA523" t="n">
        <v>31.28</v>
      </c>
      <c r="AB523" t="n">
        <v>0</v>
      </c>
      <c r="AC523" t="n">
        <v>0</v>
      </c>
      <c r="AD523" t="n">
        <v>0</v>
      </c>
      <c r="AE523" t="n">
        <v>2.44</v>
      </c>
      <c r="AF523" t="n">
        <v>0</v>
      </c>
      <c r="AG523" t="n">
        <v>0</v>
      </c>
      <c r="AH523" t="n">
        <v>0</v>
      </c>
      <c r="AI523" t="n">
        <v>12.82</v>
      </c>
      <c r="AJ523" t="n">
        <v>1</v>
      </c>
      <c r="AK523" t="n">
        <v>1</v>
      </c>
      <c r="AL523" t="n">
        <v>1</v>
      </c>
      <c r="AM523" t="n">
        <v>2</v>
      </c>
      <c r="AN523" t="n">
        <v>0</v>
      </c>
      <c r="AO523" t="n">
        <v>1</v>
      </c>
      <c r="AP523" t="n">
        <v>1</v>
      </c>
      <c r="AQ523" t="n">
        <v>0</v>
      </c>
      <c r="AR523" t="n">
        <v>0</v>
      </c>
      <c r="AS523" t="inlineStr"/>
      <c r="AT523" t="n">
        <v>1</v>
      </c>
      <c r="AU523" t="inlineStr"/>
      <c r="AV523" t="n">
        <v>0</v>
      </c>
      <c r="AW523" t="n">
        <v>2</v>
      </c>
      <c r="AX523" t="n">
        <v>78872252</v>
      </c>
      <c r="AY523" t="n">
        <v>1</v>
      </c>
      <c r="AZ523" t="n">
        <v>0</v>
      </c>
      <c r="BA523" t="n">
        <v>479</v>
      </c>
      <c r="BB523" t="n">
        <v>0</v>
      </c>
      <c r="BC523" t="n">
        <v>0</v>
      </c>
      <c r="BD523" t="n">
        <v>0</v>
      </c>
      <c r="BE523" t="n">
        <v>0</v>
      </c>
      <c r="BF523" t="n">
        <v>0</v>
      </c>
      <c r="BG523" t="n">
        <v>0</v>
      </c>
      <c r="BH523" t="n">
        <v>0</v>
      </c>
      <c r="BI523" t="n">
        <v>0</v>
      </c>
      <c r="BJ523" t="n">
        <v>0</v>
      </c>
      <c r="BK523" t="n">
        <v>0</v>
      </c>
      <c r="BL523" t="n">
        <v>0</v>
      </c>
      <c r="BM523" t="n">
        <v>0</v>
      </c>
      <c r="BN523" t="n">
        <v>0</v>
      </c>
      <c r="BO523" t="n">
        <v>0</v>
      </c>
      <c r="BP523" t="n">
        <v>0</v>
      </c>
      <c r="BQ523" t="n">
        <v>0</v>
      </c>
      <c r="BR523" t="n">
        <v>0</v>
      </c>
      <c r="BS523" t="n">
        <v>0</v>
      </c>
      <c r="BT523" t="n">
        <v>0</v>
      </c>
      <c r="BU523" t="n">
        <v>0</v>
      </c>
      <c r="BV523" t="n">
        <v>0</v>
      </c>
      <c r="BW523" t="n">
        <v>0</v>
      </c>
      <c r="CV523" t="n">
        <v>0</v>
      </c>
      <c r="CW523" t="n">
        <v>0</v>
      </c>
      <c r="CX523">
        <f>ROUND(Y523*Source!I1086,7)</f>
        <v/>
      </c>
      <c r="CY523">
        <f>AA523</f>
        <v/>
      </c>
      <c r="CZ523">
        <f>AE523</f>
        <v/>
      </c>
      <c r="DA523">
        <f>AI523</f>
        <v/>
      </c>
      <c r="DB523">
        <f>ROUND(ROUND(AT523*CZ523,2),2)</f>
        <v/>
      </c>
      <c r="DC523">
        <f>ROUND(ROUND(AT523*AG523,2),2)</f>
        <v/>
      </c>
      <c r="DD523" t="inlineStr"/>
      <c r="DE523" t="inlineStr"/>
      <c r="DF523">
        <f>ROUND(ROUND(AE523*AI523,0)*CX523,0)</f>
        <v/>
      </c>
      <c r="DG523">
        <f>ROUND(ROUND(AF523,0)*CX523,0)</f>
        <v/>
      </c>
      <c r="DH523">
        <f>ROUND(ROUND(AG523,0)*CX523,0)</f>
        <v/>
      </c>
      <c r="DI523">
        <f>ROUND(ROUND(AH523,0)*CX523,0)</f>
        <v/>
      </c>
      <c r="DJ523">
        <f>DF523</f>
        <v/>
      </c>
      <c r="DK523" t="n">
        <v>0</v>
      </c>
      <c r="DL523" t="inlineStr"/>
      <c r="DM523" t="n">
        <v>0</v>
      </c>
      <c r="DN523" t="inlineStr"/>
      <c r="DO523" t="n">
        <v>0</v>
      </c>
    </row>
    <row r="524">
      <c r="A524">
        <f>ROW(Source!A1125)</f>
        <v/>
      </c>
      <c r="B524" t="n">
        <v>78869116</v>
      </c>
      <c r="C524" t="n">
        <v>78872316</v>
      </c>
      <c r="D524" t="n">
        <v>18408291</v>
      </c>
      <c r="E524" t="n">
        <v>1</v>
      </c>
      <c r="F524" t="n">
        <v>1</v>
      </c>
      <c r="G524" t="n">
        <v>1</v>
      </c>
      <c r="H524" t="n">
        <v>1</v>
      </c>
      <c r="I524" t="inlineStr">
        <is>
          <t>1-1025-90</t>
        </is>
      </c>
      <c r="J524" t="inlineStr"/>
      <c r="K524" t="inlineStr">
        <is>
          <t>Рабочий строитель среднего разряда 2,5</t>
        </is>
      </c>
      <c r="L524" t="n">
        <v>1369</v>
      </c>
      <c r="N524" t="n">
        <v>1013</v>
      </c>
      <c r="O524" t="inlineStr">
        <is>
          <t>чел.-ч</t>
        </is>
      </c>
      <c r="P524" t="inlineStr">
        <is>
          <t>чел.-ч</t>
        </is>
      </c>
      <c r="Q524" t="n">
        <v>1</v>
      </c>
      <c r="W524" t="n">
        <v>0</v>
      </c>
      <c r="X524" t="n">
        <v>1933892413</v>
      </c>
      <c r="Y524">
        <f>AT524</f>
        <v/>
      </c>
      <c r="AA524" t="n">
        <v>0</v>
      </c>
      <c r="AB524" t="n">
        <v>0</v>
      </c>
      <c r="AC524" t="n">
        <v>0</v>
      </c>
      <c r="AD524" t="n">
        <v>8.17</v>
      </c>
      <c r="AE524" t="n">
        <v>0</v>
      </c>
      <c r="AF524" t="n">
        <v>0</v>
      </c>
      <c r="AG524" t="n">
        <v>0</v>
      </c>
      <c r="AH524" t="n">
        <v>8.17</v>
      </c>
      <c r="AI524" t="n">
        <v>1</v>
      </c>
      <c r="AJ524" t="n">
        <v>1</v>
      </c>
      <c r="AK524" t="n">
        <v>1</v>
      </c>
      <c r="AL524" t="n">
        <v>1</v>
      </c>
      <c r="AM524" t="n">
        <v>-2</v>
      </c>
      <c r="AN524" t="n">
        <v>0</v>
      </c>
      <c r="AO524" t="n">
        <v>1</v>
      </c>
      <c r="AP524" t="n">
        <v>1</v>
      </c>
      <c r="AQ524" t="n">
        <v>0</v>
      </c>
      <c r="AR524" t="n">
        <v>0</v>
      </c>
      <c r="AS524" t="inlineStr"/>
      <c r="AT524" t="n">
        <v>32.2</v>
      </c>
      <c r="AU524" t="inlineStr"/>
      <c r="AV524" t="n">
        <v>1</v>
      </c>
      <c r="AW524" t="n">
        <v>2</v>
      </c>
      <c r="AX524" t="n">
        <v>78872322</v>
      </c>
      <c r="AY524" t="n">
        <v>1</v>
      </c>
      <c r="AZ524" t="n">
        <v>0</v>
      </c>
      <c r="BA524" t="n">
        <v>480</v>
      </c>
      <c r="BB524" t="n">
        <v>0</v>
      </c>
      <c r="BC524" t="n">
        <v>0</v>
      </c>
      <c r="BD524" t="n">
        <v>0</v>
      </c>
      <c r="BE524" t="n">
        <v>0</v>
      </c>
      <c r="BF524" t="n">
        <v>0</v>
      </c>
      <c r="BG524" t="n">
        <v>0</v>
      </c>
      <c r="BH524" t="n">
        <v>0</v>
      </c>
      <c r="BI524" t="n">
        <v>0</v>
      </c>
      <c r="BJ524" t="n">
        <v>0</v>
      </c>
      <c r="BK524" t="n">
        <v>0</v>
      </c>
      <c r="BL524" t="n">
        <v>0</v>
      </c>
      <c r="BM524" t="n">
        <v>0</v>
      </c>
      <c r="BN524" t="n">
        <v>0</v>
      </c>
      <c r="BO524" t="n">
        <v>0</v>
      </c>
      <c r="BP524" t="n">
        <v>0</v>
      </c>
      <c r="BQ524" t="n">
        <v>0</v>
      </c>
      <c r="BR524" t="n">
        <v>0</v>
      </c>
      <c r="BS524" t="n">
        <v>0</v>
      </c>
      <c r="BT524" t="n">
        <v>0</v>
      </c>
      <c r="BU524" t="n">
        <v>0</v>
      </c>
      <c r="BV524" t="n">
        <v>0</v>
      </c>
      <c r="BW524" t="n">
        <v>0</v>
      </c>
      <c r="CU524">
        <f>ROUND(AT524*Source!I1125*AH524*AL524,0)</f>
        <v/>
      </c>
      <c r="CV524">
        <f>ROUND(Y524*Source!I1125,7)</f>
        <v/>
      </c>
      <c r="CW524" t="n">
        <v>0</v>
      </c>
      <c r="CX524">
        <f>ROUND(Y524*Source!I1125,7)</f>
        <v/>
      </c>
      <c r="CY524">
        <f>AD524</f>
        <v/>
      </c>
      <c r="CZ524">
        <f>AH524</f>
        <v/>
      </c>
      <c r="DA524">
        <f>AL524</f>
        <v/>
      </c>
      <c r="DB524">
        <f>ROUND(ROUND(AT524*CZ524,2),2)</f>
        <v/>
      </c>
      <c r="DC524">
        <f>ROUND(ROUND(AT524*AG524,2),2)</f>
        <v/>
      </c>
      <c r="DD524" t="inlineStr"/>
      <c r="DE524" t="inlineStr"/>
      <c r="DF524">
        <f>ROUND(ROUND(AE524,0)*CX524,0)</f>
        <v/>
      </c>
      <c r="DG524">
        <f>ROUND(ROUND(AF524,0)*CX524,0)</f>
        <v/>
      </c>
      <c r="DH524">
        <f>ROUND(ROUND(AG524,0)*CX524,0)</f>
        <v/>
      </c>
      <c r="DI524">
        <f>ROUND(ROUND(AH524,0)*CX524,0)</f>
        <v/>
      </c>
      <c r="DJ524">
        <f>DI524</f>
        <v/>
      </c>
      <c r="DK524" t="n">
        <v>0</v>
      </c>
      <c r="DL524" t="inlineStr"/>
      <c r="DM524" t="n">
        <v>0</v>
      </c>
      <c r="DN524" t="inlineStr"/>
      <c r="DO524" t="n">
        <v>0</v>
      </c>
    </row>
    <row r="525">
      <c r="A525">
        <f>ROW(Source!A1125)</f>
        <v/>
      </c>
      <c r="B525" t="n">
        <v>78869116</v>
      </c>
      <c r="C525" t="n">
        <v>78872316</v>
      </c>
      <c r="D525" t="n">
        <v>29174913</v>
      </c>
      <c r="E525" t="n">
        <v>1</v>
      </c>
      <c r="F525" t="n">
        <v>1</v>
      </c>
      <c r="G525" t="n">
        <v>1</v>
      </c>
      <c r="H525" t="n">
        <v>2</v>
      </c>
      <c r="I525" t="inlineStr">
        <is>
          <t>400001</t>
        </is>
      </c>
      <c r="J525" t="inlineStr">
        <is>
          <t>ТСЭМ Московской обл., 400001, приказ Минстроя России №675/пр от 28.02.2017 № 264/пр</t>
        </is>
      </c>
      <c r="K525" t="inlineStr">
        <is>
          <t>Автомобили бортовые, грузоподъемность до 5 т</t>
        </is>
      </c>
      <c r="L525" t="n">
        <v>1368</v>
      </c>
      <c r="N525" t="n">
        <v>1011</v>
      </c>
      <c r="O525" t="inlineStr">
        <is>
          <t>маш.-ч</t>
        </is>
      </c>
      <c r="P525" t="inlineStr">
        <is>
          <t>маш.-ч</t>
        </is>
      </c>
      <c r="Q525" t="n">
        <v>1</v>
      </c>
      <c r="W525" t="n">
        <v>0</v>
      </c>
      <c r="X525" t="n">
        <v>1230759911</v>
      </c>
      <c r="Y525">
        <f>AT525</f>
        <v/>
      </c>
      <c r="AA525" t="n">
        <v>0</v>
      </c>
      <c r="AB525" t="n">
        <v>2177.51</v>
      </c>
      <c r="AC525" t="n">
        <v>606.1</v>
      </c>
      <c r="AD525" t="n">
        <v>0</v>
      </c>
      <c r="AE525" t="n">
        <v>0</v>
      </c>
      <c r="AF525" t="n">
        <v>87.17</v>
      </c>
      <c r="AG525" t="n">
        <v>11.6</v>
      </c>
      <c r="AH525" t="n">
        <v>0</v>
      </c>
      <c r="AI525" t="n">
        <v>1</v>
      </c>
      <c r="AJ525" t="n">
        <v>24.98</v>
      </c>
      <c r="AK525" t="n">
        <v>52.25</v>
      </c>
      <c r="AL525" t="n">
        <v>1</v>
      </c>
      <c r="AM525" t="n">
        <v>2</v>
      </c>
      <c r="AN525" t="n">
        <v>0</v>
      </c>
      <c r="AO525" t="n">
        <v>1</v>
      </c>
      <c r="AP525" t="n">
        <v>1</v>
      </c>
      <c r="AQ525" t="n">
        <v>0</v>
      </c>
      <c r="AR525" t="n">
        <v>0</v>
      </c>
      <c r="AS525" t="inlineStr"/>
      <c r="AT525" t="n">
        <v>0.01</v>
      </c>
      <c r="AU525" t="inlineStr"/>
      <c r="AV525" t="n">
        <v>0</v>
      </c>
      <c r="AW525" t="n">
        <v>2</v>
      </c>
      <c r="AX525" t="n">
        <v>78872323</v>
      </c>
      <c r="AY525" t="n">
        <v>1</v>
      </c>
      <c r="AZ525" t="n">
        <v>0</v>
      </c>
      <c r="BA525" t="n">
        <v>481</v>
      </c>
      <c r="BB525" t="n">
        <v>0</v>
      </c>
      <c r="BC525" t="n">
        <v>0</v>
      </c>
      <c r="BD525" t="n">
        <v>0</v>
      </c>
      <c r="BE525" t="n">
        <v>0</v>
      </c>
      <c r="BF525" t="n">
        <v>0</v>
      </c>
      <c r="BG525" t="n">
        <v>0</v>
      </c>
      <c r="BH525" t="n">
        <v>0</v>
      </c>
      <c r="BI525" t="n">
        <v>0</v>
      </c>
      <c r="BJ525" t="n">
        <v>0</v>
      </c>
      <c r="BK525" t="n">
        <v>0</v>
      </c>
      <c r="BL525" t="n">
        <v>0</v>
      </c>
      <c r="BM525" t="n">
        <v>0</v>
      </c>
      <c r="BN525" t="n">
        <v>0</v>
      </c>
      <c r="BO525" t="n">
        <v>0</v>
      </c>
      <c r="BP525" t="n">
        <v>0</v>
      </c>
      <c r="BQ525" t="n">
        <v>0</v>
      </c>
      <c r="BR525" t="n">
        <v>0</v>
      </c>
      <c r="BS525" t="n">
        <v>0</v>
      </c>
      <c r="BT525" t="n">
        <v>0</v>
      </c>
      <c r="BU525" t="n">
        <v>0</v>
      </c>
      <c r="BV525" t="n">
        <v>0</v>
      </c>
      <c r="BW525" t="n">
        <v>0</v>
      </c>
      <c r="CV525" t="n">
        <v>0</v>
      </c>
      <c r="CW525">
        <f>ROUND(Y525*Source!I1125*DO525,7)</f>
        <v/>
      </c>
      <c r="CX525">
        <f>ROUND(Y525*Source!I1125,7)</f>
        <v/>
      </c>
      <c r="CY525">
        <f>AB525</f>
        <v/>
      </c>
      <c r="CZ525">
        <f>AF525</f>
        <v/>
      </c>
      <c r="DA525">
        <f>AJ525</f>
        <v/>
      </c>
      <c r="DB525">
        <f>ROUND(ROUND(AT525*CZ525,2),2)</f>
        <v/>
      </c>
      <c r="DC525">
        <f>ROUND(ROUND(AT525*AG525,2),2)</f>
        <v/>
      </c>
      <c r="DD525" t="inlineStr"/>
      <c r="DE525" t="inlineStr"/>
      <c r="DF525">
        <f>ROUND(ROUND(AE525,0)*CX525,0)</f>
        <v/>
      </c>
      <c r="DG525">
        <f>ROUND(ROUND(AF525*AJ525,0)*CX525,0)</f>
        <v/>
      </c>
      <c r="DH525">
        <f>ROUND(ROUND(AG525*AK525,0)*CX525,0)</f>
        <v/>
      </c>
      <c r="DI525">
        <f>ROUND(ROUND(AH525,0)*CX525,0)</f>
        <v/>
      </c>
      <c r="DJ525">
        <f>DG525</f>
        <v/>
      </c>
      <c r="DK525" t="n">
        <v>0</v>
      </c>
      <c r="DL525" t="inlineStr"/>
      <c r="DM525" t="n">
        <v>0</v>
      </c>
      <c r="DN525" t="inlineStr"/>
      <c r="DO525" t="n">
        <v>0</v>
      </c>
    </row>
    <row r="526">
      <c r="A526">
        <f>ROW(Source!A1125)</f>
        <v/>
      </c>
      <c r="B526" t="n">
        <v>78869116</v>
      </c>
      <c r="C526" t="n">
        <v>78872316</v>
      </c>
      <c r="D526" t="n">
        <v>29110139</v>
      </c>
      <c r="E526" t="n">
        <v>1</v>
      </c>
      <c r="F526" t="n">
        <v>1</v>
      </c>
      <c r="G526" t="n">
        <v>1</v>
      </c>
      <c r="H526" t="n">
        <v>3</v>
      </c>
      <c r="I526" t="inlineStr">
        <is>
          <t>101-1703</t>
        </is>
      </c>
      <c r="J526" t="inlineStr">
        <is>
          <t>ТССЦ Московской обл., 101-1703, приказ Минстроя России №675/пр от 28.02.2017 № 254/пр</t>
        </is>
      </c>
      <c r="K526" t="inlineStr">
        <is>
          <t>Прокладки резиновые (пластина техническая прессованная)</t>
        </is>
      </c>
      <c r="L526" t="n">
        <v>1346</v>
      </c>
      <c r="N526" t="n">
        <v>1009</v>
      </c>
      <c r="O526" t="inlineStr">
        <is>
          <t>кг</t>
        </is>
      </c>
      <c r="P526" t="inlineStr">
        <is>
          <t>кг</t>
        </is>
      </c>
      <c r="Q526" t="n">
        <v>1</v>
      </c>
      <c r="W526" t="n">
        <v>0</v>
      </c>
      <c r="X526" t="n">
        <v>-1947909329</v>
      </c>
      <c r="Y526">
        <f>AT526</f>
        <v/>
      </c>
      <c r="AA526" t="n">
        <v>341.04</v>
      </c>
      <c r="AB526" t="n">
        <v>0</v>
      </c>
      <c r="AC526" t="n">
        <v>0</v>
      </c>
      <c r="AD526" t="n">
        <v>0</v>
      </c>
      <c r="AE526" t="n">
        <v>23.09</v>
      </c>
      <c r="AF526" t="n">
        <v>0</v>
      </c>
      <c r="AG526" t="n">
        <v>0</v>
      </c>
      <c r="AH526" t="n">
        <v>0</v>
      </c>
      <c r="AI526" t="n">
        <v>14.77</v>
      </c>
      <c r="AJ526" t="n">
        <v>1</v>
      </c>
      <c r="AK526" t="n">
        <v>1</v>
      </c>
      <c r="AL526" t="n">
        <v>1</v>
      </c>
      <c r="AM526" t="n">
        <v>2</v>
      </c>
      <c r="AN526" t="n">
        <v>0</v>
      </c>
      <c r="AO526" t="n">
        <v>1</v>
      </c>
      <c r="AP526" t="n">
        <v>1</v>
      </c>
      <c r="AQ526" t="n">
        <v>0</v>
      </c>
      <c r="AR526" t="n">
        <v>0</v>
      </c>
      <c r="AS526" t="inlineStr"/>
      <c r="AT526" t="n">
        <v>2</v>
      </c>
      <c r="AU526" t="inlineStr"/>
      <c r="AV526" t="n">
        <v>0</v>
      </c>
      <c r="AW526" t="n">
        <v>2</v>
      </c>
      <c r="AX526" t="n">
        <v>78872324</v>
      </c>
      <c r="AY526" t="n">
        <v>1</v>
      </c>
      <c r="AZ526" t="n">
        <v>0</v>
      </c>
      <c r="BA526" t="n">
        <v>482</v>
      </c>
      <c r="BB526" t="n">
        <v>0</v>
      </c>
      <c r="BC526" t="n">
        <v>0</v>
      </c>
      <c r="BD526" t="n">
        <v>0</v>
      </c>
      <c r="BE526" t="n">
        <v>0</v>
      </c>
      <c r="BF526" t="n">
        <v>0</v>
      </c>
      <c r="BG526" t="n">
        <v>0</v>
      </c>
      <c r="BH526" t="n">
        <v>0</v>
      </c>
      <c r="BI526" t="n">
        <v>0</v>
      </c>
      <c r="BJ526" t="n">
        <v>0</v>
      </c>
      <c r="BK526" t="n">
        <v>0</v>
      </c>
      <c r="BL526" t="n">
        <v>0</v>
      </c>
      <c r="BM526" t="n">
        <v>0</v>
      </c>
      <c r="BN526" t="n">
        <v>0</v>
      </c>
      <c r="BO526" t="n">
        <v>0</v>
      </c>
      <c r="BP526" t="n">
        <v>0</v>
      </c>
      <c r="BQ526" t="n">
        <v>0</v>
      </c>
      <c r="BR526" t="n">
        <v>0</v>
      </c>
      <c r="BS526" t="n">
        <v>0</v>
      </c>
      <c r="BT526" t="n">
        <v>0</v>
      </c>
      <c r="BU526" t="n">
        <v>0</v>
      </c>
      <c r="BV526" t="n">
        <v>0</v>
      </c>
      <c r="BW526" t="n">
        <v>0</v>
      </c>
      <c r="CV526" t="n">
        <v>0</v>
      </c>
      <c r="CW526" t="n">
        <v>0</v>
      </c>
      <c r="CX526">
        <f>ROUND(Y526*Source!I1125,7)</f>
        <v/>
      </c>
      <c r="CY526">
        <f>AA526</f>
        <v/>
      </c>
      <c r="CZ526">
        <f>AE526</f>
        <v/>
      </c>
      <c r="DA526">
        <f>AI526</f>
        <v/>
      </c>
      <c r="DB526">
        <f>ROUND(ROUND(AT526*CZ526,2),2)</f>
        <v/>
      </c>
      <c r="DC526">
        <f>ROUND(ROUND(AT526*AG526,2),2)</f>
        <v/>
      </c>
      <c r="DD526" t="inlineStr"/>
      <c r="DE526" t="inlineStr"/>
      <c r="DF526">
        <f>ROUND(ROUND(AE526*AI526,0)*CX526,0)</f>
        <v/>
      </c>
      <c r="DG526">
        <f>ROUND(ROUND(AF526,0)*CX526,0)</f>
        <v/>
      </c>
      <c r="DH526">
        <f>ROUND(ROUND(AG526,0)*CX526,0)</f>
        <v/>
      </c>
      <c r="DI526">
        <f>ROUND(ROUND(AH526,0)*CX526,0)</f>
        <v/>
      </c>
      <c r="DJ526">
        <f>DF526</f>
        <v/>
      </c>
      <c r="DK526" t="n">
        <v>0</v>
      </c>
      <c r="DL526" t="inlineStr"/>
      <c r="DM526" t="n">
        <v>0</v>
      </c>
      <c r="DN526" t="inlineStr"/>
      <c r="DO526" t="n">
        <v>0</v>
      </c>
    </row>
    <row r="527">
      <c r="A527">
        <f>ROW(Source!A1125)</f>
        <v/>
      </c>
      <c r="B527" t="n">
        <v>78869116</v>
      </c>
      <c r="C527" t="n">
        <v>78872316</v>
      </c>
      <c r="D527" t="n">
        <v>29114240</v>
      </c>
      <c r="E527" t="n">
        <v>1</v>
      </c>
      <c r="F527" t="n">
        <v>1</v>
      </c>
      <c r="G527" t="n">
        <v>1</v>
      </c>
      <c r="H527" t="n">
        <v>3</v>
      </c>
      <c r="I527" t="inlineStr">
        <is>
          <t>101-2576</t>
        </is>
      </c>
      <c r="J527" t="inlineStr">
        <is>
          <t>ТССЦ Московской обл., 101-2576, приказ Минстроя России №675/пр от 28.02.2017 № 254/пр</t>
        </is>
      </c>
      <c r="K527" t="inlineStr">
        <is>
          <t>Болты с гайками и шайбами для санитарно-технических работ диаметром 16 мм</t>
        </is>
      </c>
      <c r="L527" t="n">
        <v>1348</v>
      </c>
      <c r="N527" t="n">
        <v>1009</v>
      </c>
      <c r="O527" t="inlineStr">
        <is>
          <t>т</t>
        </is>
      </c>
      <c r="P527" t="inlineStr">
        <is>
          <t>т</t>
        </is>
      </c>
      <c r="Q527" t="n">
        <v>1000</v>
      </c>
      <c r="W527" t="n">
        <v>0</v>
      </c>
      <c r="X527" t="n">
        <v>-1701539228</v>
      </c>
      <c r="Y527">
        <f>AT527</f>
        <v/>
      </c>
      <c r="AA527" t="n">
        <v>145037.4</v>
      </c>
      <c r="AB527" t="n">
        <v>0</v>
      </c>
      <c r="AC527" t="n">
        <v>0</v>
      </c>
      <c r="AD527" t="n">
        <v>0</v>
      </c>
      <c r="AE527" t="n">
        <v>14830</v>
      </c>
      <c r="AF527" t="n">
        <v>0</v>
      </c>
      <c r="AG527" t="n">
        <v>0</v>
      </c>
      <c r="AH527" t="n">
        <v>0</v>
      </c>
      <c r="AI527" t="n">
        <v>9.779999999999999</v>
      </c>
      <c r="AJ527" t="n">
        <v>1</v>
      </c>
      <c r="AK527" t="n">
        <v>1</v>
      </c>
      <c r="AL527" t="n">
        <v>1</v>
      </c>
      <c r="AM527" t="n">
        <v>2</v>
      </c>
      <c r="AN527" t="n">
        <v>0</v>
      </c>
      <c r="AO527" t="n">
        <v>1</v>
      </c>
      <c r="AP527" t="n">
        <v>1</v>
      </c>
      <c r="AQ527" t="n">
        <v>0</v>
      </c>
      <c r="AR527" t="n">
        <v>0</v>
      </c>
      <c r="AS527" t="inlineStr"/>
      <c r="AT527" t="n">
        <v>0.005</v>
      </c>
      <c r="AU527" t="inlineStr"/>
      <c r="AV527" t="n">
        <v>0</v>
      </c>
      <c r="AW527" t="n">
        <v>2</v>
      </c>
      <c r="AX527" t="n">
        <v>78872325</v>
      </c>
      <c r="AY527" t="n">
        <v>1</v>
      </c>
      <c r="AZ527" t="n">
        <v>0</v>
      </c>
      <c r="BA527" t="n">
        <v>483</v>
      </c>
      <c r="BB527" t="n">
        <v>0</v>
      </c>
      <c r="BC527" t="n">
        <v>0</v>
      </c>
      <c r="BD527" t="n">
        <v>0</v>
      </c>
      <c r="BE527" t="n">
        <v>0</v>
      </c>
      <c r="BF527" t="n">
        <v>0</v>
      </c>
      <c r="BG527" t="n">
        <v>0</v>
      </c>
      <c r="BH527" t="n">
        <v>0</v>
      </c>
      <c r="BI527" t="n">
        <v>0</v>
      </c>
      <c r="BJ527" t="n">
        <v>0</v>
      </c>
      <c r="BK527" t="n">
        <v>0</v>
      </c>
      <c r="BL527" t="n">
        <v>0</v>
      </c>
      <c r="BM527" t="n">
        <v>0</v>
      </c>
      <c r="BN527" t="n">
        <v>0</v>
      </c>
      <c r="BO527" t="n">
        <v>0</v>
      </c>
      <c r="BP527" t="n">
        <v>0</v>
      </c>
      <c r="BQ527" t="n">
        <v>0</v>
      </c>
      <c r="BR527" t="n">
        <v>0</v>
      </c>
      <c r="BS527" t="n">
        <v>0</v>
      </c>
      <c r="BT527" t="n">
        <v>0</v>
      </c>
      <c r="BU527" t="n">
        <v>0</v>
      </c>
      <c r="BV527" t="n">
        <v>0</v>
      </c>
      <c r="BW527" t="n">
        <v>0</v>
      </c>
      <c r="CV527" t="n">
        <v>0</v>
      </c>
      <c r="CW527" t="n">
        <v>0</v>
      </c>
      <c r="CX527">
        <f>ROUND(Y527*Source!I1125,7)</f>
        <v/>
      </c>
      <c r="CY527">
        <f>AA527</f>
        <v/>
      </c>
      <c r="CZ527">
        <f>AE527</f>
        <v/>
      </c>
      <c r="DA527">
        <f>AI527</f>
        <v/>
      </c>
      <c r="DB527">
        <f>ROUND(ROUND(AT527*CZ527,2),2)</f>
        <v/>
      </c>
      <c r="DC527">
        <f>ROUND(ROUND(AT527*AG527,2),2)</f>
        <v/>
      </c>
      <c r="DD527" t="inlineStr"/>
      <c r="DE527" t="inlineStr"/>
      <c r="DF527">
        <f>ROUND(ROUND(AE527*AI527,0)*CX527,0)</f>
        <v/>
      </c>
      <c r="DG527">
        <f>ROUND(ROUND(AF527,0)*CX527,0)</f>
        <v/>
      </c>
      <c r="DH527">
        <f>ROUND(ROUND(AG527,0)*CX527,0)</f>
        <v/>
      </c>
      <c r="DI527">
        <f>ROUND(ROUND(AH527,0)*CX527,0)</f>
        <v/>
      </c>
      <c r="DJ527">
        <f>DF527</f>
        <v/>
      </c>
      <c r="DK527" t="n">
        <v>0</v>
      </c>
      <c r="DL527" t="inlineStr"/>
      <c r="DM527" t="n">
        <v>0</v>
      </c>
      <c r="DN527" t="inlineStr"/>
      <c r="DO527" t="n">
        <v>0</v>
      </c>
    </row>
    <row r="528">
      <c r="A528">
        <f>ROW(Source!A1125)</f>
        <v/>
      </c>
      <c r="B528" t="n">
        <v>78869116</v>
      </c>
      <c r="C528" t="n">
        <v>78872316</v>
      </c>
      <c r="D528" t="n">
        <v>29150040</v>
      </c>
      <c r="E528" t="n">
        <v>1</v>
      </c>
      <c r="F528" t="n">
        <v>1</v>
      </c>
      <c r="G528" t="n">
        <v>1</v>
      </c>
      <c r="H528" t="n">
        <v>3</v>
      </c>
      <c r="I528" t="inlineStr">
        <is>
          <t>411-0001</t>
        </is>
      </c>
      <c r="J528" t="inlineStr">
        <is>
          <t>ТССЦ Московской обл., 411-0001, приказ Минстроя России №675/пр от 28.02.2017 № 257/пр</t>
        </is>
      </c>
      <c r="K528" t="inlineStr">
        <is>
          <t>Вода</t>
        </is>
      </c>
      <c r="L528" t="n">
        <v>1339</v>
      </c>
      <c r="N528" t="n">
        <v>1007</v>
      </c>
      <c r="O528" t="inlineStr">
        <is>
          <t>м3</t>
        </is>
      </c>
      <c r="P528" t="inlineStr">
        <is>
          <t>м3</t>
        </is>
      </c>
      <c r="Q528" t="n">
        <v>1</v>
      </c>
      <c r="W528" t="n">
        <v>0</v>
      </c>
      <c r="X528" t="n">
        <v>619799737</v>
      </c>
      <c r="Y528">
        <f>AT528</f>
        <v/>
      </c>
      <c r="AA528" t="n">
        <v>31.28</v>
      </c>
      <c r="AB528" t="n">
        <v>0</v>
      </c>
      <c r="AC528" t="n">
        <v>0</v>
      </c>
      <c r="AD528" t="n">
        <v>0</v>
      </c>
      <c r="AE528" t="n">
        <v>2.44</v>
      </c>
      <c r="AF528" t="n">
        <v>0</v>
      </c>
      <c r="AG528" t="n">
        <v>0</v>
      </c>
      <c r="AH528" t="n">
        <v>0</v>
      </c>
      <c r="AI528" t="n">
        <v>12.82</v>
      </c>
      <c r="AJ528" t="n">
        <v>1</v>
      </c>
      <c r="AK528" t="n">
        <v>1</v>
      </c>
      <c r="AL528" t="n">
        <v>1</v>
      </c>
      <c r="AM528" t="n">
        <v>2</v>
      </c>
      <c r="AN528" t="n">
        <v>0</v>
      </c>
      <c r="AO528" t="n">
        <v>1</v>
      </c>
      <c r="AP528" t="n">
        <v>1</v>
      </c>
      <c r="AQ528" t="n">
        <v>0</v>
      </c>
      <c r="AR528" t="n">
        <v>0</v>
      </c>
      <c r="AS528" t="inlineStr"/>
      <c r="AT528" t="n">
        <v>7.8</v>
      </c>
      <c r="AU528" t="inlineStr"/>
      <c r="AV528" t="n">
        <v>0</v>
      </c>
      <c r="AW528" t="n">
        <v>2</v>
      </c>
      <c r="AX528" t="n">
        <v>78872326</v>
      </c>
      <c r="AY528" t="n">
        <v>1</v>
      </c>
      <c r="AZ528" t="n">
        <v>0</v>
      </c>
      <c r="BA528" t="n">
        <v>484</v>
      </c>
      <c r="BB528" t="n">
        <v>0</v>
      </c>
      <c r="BC528" t="n">
        <v>0</v>
      </c>
      <c r="BD528" t="n">
        <v>0</v>
      </c>
      <c r="BE528" t="n">
        <v>0</v>
      </c>
      <c r="BF528" t="n">
        <v>0</v>
      </c>
      <c r="BG528" t="n">
        <v>0</v>
      </c>
      <c r="BH528" t="n">
        <v>0</v>
      </c>
      <c r="BI528" t="n">
        <v>0</v>
      </c>
      <c r="BJ528" t="n">
        <v>0</v>
      </c>
      <c r="BK528" t="n">
        <v>0</v>
      </c>
      <c r="BL528" t="n">
        <v>0</v>
      </c>
      <c r="BM528" t="n">
        <v>0</v>
      </c>
      <c r="BN528" t="n">
        <v>0</v>
      </c>
      <c r="BO528" t="n">
        <v>0</v>
      </c>
      <c r="BP528" t="n">
        <v>0</v>
      </c>
      <c r="BQ528" t="n">
        <v>0</v>
      </c>
      <c r="BR528" t="n">
        <v>0</v>
      </c>
      <c r="BS528" t="n">
        <v>0</v>
      </c>
      <c r="BT528" t="n">
        <v>0</v>
      </c>
      <c r="BU528" t="n">
        <v>0</v>
      </c>
      <c r="BV528" t="n">
        <v>0</v>
      </c>
      <c r="BW528" t="n">
        <v>0</v>
      </c>
      <c r="CV528" t="n">
        <v>0</v>
      </c>
      <c r="CW528" t="n">
        <v>0</v>
      </c>
      <c r="CX528">
        <f>ROUND(Y528*Source!I1125,7)</f>
        <v/>
      </c>
      <c r="CY528">
        <f>AA528</f>
        <v/>
      </c>
      <c r="CZ528">
        <f>AE528</f>
        <v/>
      </c>
      <c r="DA528">
        <f>AI528</f>
        <v/>
      </c>
      <c r="DB528">
        <f>ROUND(ROUND(AT528*CZ528,2),2)</f>
        <v/>
      </c>
      <c r="DC528">
        <f>ROUND(ROUND(AT528*AG528,2),2)</f>
        <v/>
      </c>
      <c r="DD528" t="inlineStr"/>
      <c r="DE528" t="inlineStr"/>
      <c r="DF528">
        <f>ROUND(ROUND(AE528*AI528,0)*CX528,0)</f>
        <v/>
      </c>
      <c r="DG528">
        <f>ROUND(ROUND(AF528,0)*CX528,0)</f>
        <v/>
      </c>
      <c r="DH528">
        <f>ROUND(ROUND(AG528,0)*CX528,0)</f>
        <v/>
      </c>
      <c r="DI528">
        <f>ROUND(ROUND(AH528,0)*CX528,0)</f>
        <v/>
      </c>
      <c r="DJ528">
        <f>DF528</f>
        <v/>
      </c>
      <c r="DK528" t="n">
        <v>0</v>
      </c>
      <c r="DL528" t="inlineStr"/>
      <c r="DM528" t="n">
        <v>0</v>
      </c>
      <c r="DN528" t="inlineStr"/>
      <c r="DO528" t="n">
        <v>0</v>
      </c>
    </row>
    <row r="529">
      <c r="A529">
        <f>ROW(Source!A1126)</f>
        <v/>
      </c>
      <c r="B529" t="n">
        <v>78869116</v>
      </c>
      <c r="C529" t="n">
        <v>78872327</v>
      </c>
      <c r="D529" t="n">
        <v>18442827</v>
      </c>
      <c r="E529" t="n">
        <v>1</v>
      </c>
      <c r="F529" t="n">
        <v>1</v>
      </c>
      <c r="G529" t="n">
        <v>1</v>
      </c>
      <c r="H529" t="n">
        <v>1</v>
      </c>
      <c r="I529" t="inlineStr">
        <is>
          <t>1-1053-90</t>
        </is>
      </c>
      <c r="J529" t="inlineStr"/>
      <c r="K529" t="inlineStr">
        <is>
          <t>Рабочий строитель среднего разряда 5,3</t>
        </is>
      </c>
      <c r="L529" t="n">
        <v>1369</v>
      </c>
      <c r="N529" t="n">
        <v>1013</v>
      </c>
      <c r="O529" t="inlineStr">
        <is>
          <t>чел.-ч</t>
        </is>
      </c>
      <c r="P529" t="inlineStr">
        <is>
          <t>чел.-ч</t>
        </is>
      </c>
      <c r="Q529" t="n">
        <v>1</v>
      </c>
      <c r="W529" t="n">
        <v>0</v>
      </c>
      <c r="X529" t="n">
        <v>717490484</v>
      </c>
      <c r="Y529">
        <f>(AT529*ROUND(6,7))</f>
        <v/>
      </c>
      <c r="AA529" t="n">
        <v>0</v>
      </c>
      <c r="AB529" t="n">
        <v>0</v>
      </c>
      <c r="AC529" t="n">
        <v>0</v>
      </c>
      <c r="AD529" t="n">
        <v>11.64</v>
      </c>
      <c r="AE529" t="n">
        <v>0</v>
      </c>
      <c r="AF529" t="n">
        <v>0</v>
      </c>
      <c r="AG529" t="n">
        <v>0</v>
      </c>
      <c r="AH529" t="n">
        <v>11.64</v>
      </c>
      <c r="AI529" t="n">
        <v>1</v>
      </c>
      <c r="AJ529" t="n">
        <v>1</v>
      </c>
      <c r="AK529" t="n">
        <v>1</v>
      </c>
      <c r="AL529" t="n">
        <v>1</v>
      </c>
      <c r="AM529" t="n">
        <v>-2</v>
      </c>
      <c r="AN529" t="n">
        <v>0</v>
      </c>
      <c r="AO529" t="n">
        <v>1</v>
      </c>
      <c r="AP529" t="n">
        <v>1</v>
      </c>
      <c r="AQ529" t="n">
        <v>0</v>
      </c>
      <c r="AR529" t="n">
        <v>0</v>
      </c>
      <c r="AS529" t="inlineStr"/>
      <c r="AT529" t="n">
        <v>5.01</v>
      </c>
      <c r="AU529" t="inlineStr">
        <is>
          <t>)*6</t>
        </is>
      </c>
      <c r="AV529" t="n">
        <v>1</v>
      </c>
      <c r="AW529" t="n">
        <v>2</v>
      </c>
      <c r="AX529" t="n">
        <v>78872334</v>
      </c>
      <c r="AY529" t="n">
        <v>1</v>
      </c>
      <c r="AZ529" t="n">
        <v>0</v>
      </c>
      <c r="BA529" t="n">
        <v>485</v>
      </c>
      <c r="BB529" t="n">
        <v>0</v>
      </c>
      <c r="BC529" t="n">
        <v>0</v>
      </c>
      <c r="BD529" t="n">
        <v>0</v>
      </c>
      <c r="BE529" t="n">
        <v>0</v>
      </c>
      <c r="BF529" t="n">
        <v>0</v>
      </c>
      <c r="BG529" t="n">
        <v>0</v>
      </c>
      <c r="BH529" t="n">
        <v>0</v>
      </c>
      <c r="BI529" t="n">
        <v>0</v>
      </c>
      <c r="BJ529" t="n">
        <v>0</v>
      </c>
      <c r="BK529" t="n">
        <v>0</v>
      </c>
      <c r="BL529" t="n">
        <v>0</v>
      </c>
      <c r="BM529" t="n">
        <v>0</v>
      </c>
      <c r="BN529" t="n">
        <v>0</v>
      </c>
      <c r="BO529" t="n">
        <v>0</v>
      </c>
      <c r="BP529" t="n">
        <v>0</v>
      </c>
      <c r="BQ529" t="n">
        <v>0</v>
      </c>
      <c r="BR529" t="n">
        <v>0</v>
      </c>
      <c r="BS529" t="n">
        <v>0</v>
      </c>
      <c r="BT529" t="n">
        <v>0</v>
      </c>
      <c r="BU529" t="n">
        <v>0</v>
      </c>
      <c r="BV529" t="n">
        <v>0</v>
      </c>
      <c r="BW529" t="n">
        <v>0</v>
      </c>
      <c r="CU529">
        <f>ROUND(AT529*Source!I1126*AH529*AL529,0)</f>
        <v/>
      </c>
      <c r="CV529">
        <f>ROUND(Y529*Source!I1126,7)</f>
        <v/>
      </c>
      <c r="CW529" t="n">
        <v>0</v>
      </c>
      <c r="CX529">
        <f>ROUND(Y529*Source!I1126,7)</f>
        <v/>
      </c>
      <c r="CY529">
        <f>AD529</f>
        <v/>
      </c>
      <c r="CZ529">
        <f>AH529</f>
        <v/>
      </c>
      <c r="DA529">
        <f>AL529</f>
        <v/>
      </c>
      <c r="DB529">
        <f>ROUND((ROUND(AT529*CZ529,2)*ROUND(6,7)),2)</f>
        <v/>
      </c>
      <c r="DC529">
        <f>ROUND((ROUND(AT529*AG529,2)*ROUND(6,7)),2)</f>
        <v/>
      </c>
      <c r="DD529" t="inlineStr"/>
      <c r="DE529" t="inlineStr"/>
      <c r="DF529">
        <f>ROUND(ROUND(AE529,0)*CX529,0)</f>
        <v/>
      </c>
      <c r="DG529">
        <f>ROUND(ROUND(AF529,0)*CX529,0)</f>
        <v/>
      </c>
      <c r="DH529">
        <f>ROUND(ROUND(AG529,0)*CX529,0)</f>
        <v/>
      </c>
      <c r="DI529">
        <f>ROUND(ROUND(AH529,0)*CX529,0)</f>
        <v/>
      </c>
      <c r="DJ529">
        <f>DI529</f>
        <v/>
      </c>
      <c r="DK529" t="n">
        <v>0</v>
      </c>
      <c r="DL529" t="inlineStr"/>
      <c r="DM529" t="n">
        <v>0</v>
      </c>
      <c r="DN529" t="inlineStr"/>
      <c r="DO529" t="n">
        <v>0</v>
      </c>
    </row>
    <row r="530">
      <c r="A530">
        <f>ROW(Source!A1126)</f>
        <v/>
      </c>
      <c r="B530" t="n">
        <v>78869116</v>
      </c>
      <c r="C530" t="n">
        <v>78872327</v>
      </c>
      <c r="D530" t="n">
        <v>29172703</v>
      </c>
      <c r="E530" t="n">
        <v>1</v>
      </c>
      <c r="F530" t="n">
        <v>1</v>
      </c>
      <c r="G530" t="n">
        <v>1</v>
      </c>
      <c r="H530" t="n">
        <v>2</v>
      </c>
      <c r="I530" t="inlineStr">
        <is>
          <t>042900</t>
        </is>
      </c>
      <c r="J530" t="inlineStr">
        <is>
          <t>ТСЭМ Московской обл., 042900, приказ Минстроя России №675/пр от 28.02.2017 № 264/пр</t>
        </is>
      </c>
      <c r="K53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30" t="n">
        <v>1368</v>
      </c>
      <c r="N530" t="n">
        <v>1011</v>
      </c>
      <c r="O530" t="inlineStr">
        <is>
          <t>маш.-ч</t>
        </is>
      </c>
      <c r="P530" t="inlineStr">
        <is>
          <t>маш.-ч</t>
        </is>
      </c>
      <c r="Q530" t="n">
        <v>1</v>
      </c>
      <c r="W530" t="n">
        <v>0</v>
      </c>
      <c r="X530" t="n">
        <v>1695838894</v>
      </c>
      <c r="Y530">
        <f>(AT530*ROUND(6,7))</f>
        <v/>
      </c>
      <c r="AA530" t="n">
        <v>0</v>
      </c>
      <c r="AB530" t="n">
        <v>177.13</v>
      </c>
      <c r="AC530" t="n">
        <v>0</v>
      </c>
      <c r="AD530" t="n">
        <v>0</v>
      </c>
      <c r="AE530" t="n">
        <v>0</v>
      </c>
      <c r="AF530" t="n">
        <v>29.67</v>
      </c>
      <c r="AG530" t="n">
        <v>0</v>
      </c>
      <c r="AH530" t="n">
        <v>0</v>
      </c>
      <c r="AI530" t="n">
        <v>1</v>
      </c>
      <c r="AJ530" t="n">
        <v>5.97</v>
      </c>
      <c r="AK530" t="n">
        <v>52.25</v>
      </c>
      <c r="AL530" t="n">
        <v>1</v>
      </c>
      <c r="AM530" t="n">
        <v>2</v>
      </c>
      <c r="AN530" t="n">
        <v>0</v>
      </c>
      <c r="AO530" t="n">
        <v>1</v>
      </c>
      <c r="AP530" t="n">
        <v>1</v>
      </c>
      <c r="AQ530" t="n">
        <v>0</v>
      </c>
      <c r="AR530" t="n">
        <v>0</v>
      </c>
      <c r="AS530" t="inlineStr"/>
      <c r="AT530" t="n">
        <v>1.5</v>
      </c>
      <c r="AU530" t="inlineStr">
        <is>
          <t>)*6</t>
        </is>
      </c>
      <c r="AV530" t="n">
        <v>0</v>
      </c>
      <c r="AW530" t="n">
        <v>2</v>
      </c>
      <c r="AX530" t="n">
        <v>78872335</v>
      </c>
      <c r="AY530" t="n">
        <v>1</v>
      </c>
      <c r="AZ530" t="n">
        <v>0</v>
      </c>
      <c r="BA530" t="n">
        <v>486</v>
      </c>
      <c r="BB530" t="n">
        <v>0</v>
      </c>
      <c r="BC530" t="n">
        <v>0</v>
      </c>
      <c r="BD530" t="n">
        <v>0</v>
      </c>
      <c r="BE530" t="n">
        <v>0</v>
      </c>
      <c r="BF530" t="n">
        <v>0</v>
      </c>
      <c r="BG530" t="n">
        <v>0</v>
      </c>
      <c r="BH530" t="n">
        <v>0</v>
      </c>
      <c r="BI530" t="n">
        <v>0</v>
      </c>
      <c r="BJ530" t="n">
        <v>0</v>
      </c>
      <c r="BK530" t="n">
        <v>0</v>
      </c>
      <c r="BL530" t="n">
        <v>0</v>
      </c>
      <c r="BM530" t="n">
        <v>0</v>
      </c>
      <c r="BN530" t="n">
        <v>0</v>
      </c>
      <c r="BO530" t="n">
        <v>0</v>
      </c>
      <c r="BP530" t="n">
        <v>0</v>
      </c>
      <c r="BQ530" t="n">
        <v>0</v>
      </c>
      <c r="BR530" t="n">
        <v>0</v>
      </c>
      <c r="BS530" t="n">
        <v>0</v>
      </c>
      <c r="BT530" t="n">
        <v>0</v>
      </c>
      <c r="BU530" t="n">
        <v>0</v>
      </c>
      <c r="BV530" t="n">
        <v>0</v>
      </c>
      <c r="BW530" t="n">
        <v>0</v>
      </c>
      <c r="CV530" t="n">
        <v>0</v>
      </c>
      <c r="CW530">
        <f>ROUND(Y530*Source!I1126*DO530,7)</f>
        <v/>
      </c>
      <c r="CX530">
        <f>ROUND(Y530*Source!I1126,7)</f>
        <v/>
      </c>
      <c r="CY530">
        <f>AB530</f>
        <v/>
      </c>
      <c r="CZ530">
        <f>AF530</f>
        <v/>
      </c>
      <c r="DA530">
        <f>AJ530</f>
        <v/>
      </c>
      <c r="DB530">
        <f>ROUND((ROUND(AT530*CZ530,2)*ROUND(6,7)),2)</f>
        <v/>
      </c>
      <c r="DC530">
        <f>ROUND((ROUND(AT530*AG530,2)*ROUND(6,7)),2)</f>
        <v/>
      </c>
      <c r="DD530" t="inlineStr"/>
      <c r="DE530" t="inlineStr"/>
      <c r="DF530">
        <f>ROUND(ROUND(AE530,0)*CX530,0)</f>
        <v/>
      </c>
      <c r="DG530">
        <f>ROUND(ROUND(AF530*AJ530,0)*CX530,0)</f>
        <v/>
      </c>
      <c r="DH530">
        <f>ROUND(ROUND(AG530*AK530,0)*CX530,0)</f>
        <v/>
      </c>
      <c r="DI530">
        <f>ROUND(ROUND(AH530,0)*CX530,0)</f>
        <v/>
      </c>
      <c r="DJ530">
        <f>DG530</f>
        <v/>
      </c>
      <c r="DK530" t="n">
        <v>0</v>
      </c>
      <c r="DL530" t="inlineStr"/>
      <c r="DM530" t="n">
        <v>0</v>
      </c>
      <c r="DN530" t="inlineStr"/>
      <c r="DO530" t="n">
        <v>0</v>
      </c>
    </row>
    <row r="531">
      <c r="A531">
        <f>ROW(Source!A1126)</f>
        <v/>
      </c>
      <c r="B531" t="n">
        <v>78869116</v>
      </c>
      <c r="C531" t="n">
        <v>78872327</v>
      </c>
      <c r="D531" t="n">
        <v>29110398</v>
      </c>
      <c r="E531" t="n">
        <v>1</v>
      </c>
      <c r="F531" t="n">
        <v>1</v>
      </c>
      <c r="G531" t="n">
        <v>1</v>
      </c>
      <c r="H531" t="n">
        <v>3</v>
      </c>
      <c r="I531" t="inlineStr">
        <is>
          <t>101-0388</t>
        </is>
      </c>
      <c r="J531" t="inlineStr">
        <is>
          <t>ТССЦ Московской обл., 101-0388, приказ Минстроя России №675/пр от 28.02.2017 № 254/пр</t>
        </is>
      </c>
      <c r="K531" t="inlineStr">
        <is>
          <t>Краски масляные земляные марки МА-0115 мумия, сурик железный</t>
        </is>
      </c>
      <c r="L531" t="n">
        <v>1348</v>
      </c>
      <c r="N531" t="n">
        <v>1009</v>
      </c>
      <c r="O531" t="inlineStr">
        <is>
          <t>т</t>
        </is>
      </c>
      <c r="P531" t="inlineStr">
        <is>
          <t>т</t>
        </is>
      </c>
      <c r="Q531" t="n">
        <v>1000</v>
      </c>
      <c r="W531" t="n">
        <v>0</v>
      </c>
      <c r="X531" t="n">
        <v>1625292450</v>
      </c>
      <c r="Y531">
        <f>(AT531*ROUND(6,7))</f>
        <v/>
      </c>
      <c r="AA531" t="n">
        <v>76804.47</v>
      </c>
      <c r="AB531" t="n">
        <v>0</v>
      </c>
      <c r="AC531" t="n">
        <v>0</v>
      </c>
      <c r="AD531" t="n">
        <v>0</v>
      </c>
      <c r="AE531" t="n">
        <v>15118.99</v>
      </c>
      <c r="AF531" t="n">
        <v>0</v>
      </c>
      <c r="AG531" t="n">
        <v>0</v>
      </c>
      <c r="AH531" t="n">
        <v>0</v>
      </c>
      <c r="AI531" t="n">
        <v>5.08</v>
      </c>
      <c r="AJ531" t="n">
        <v>1</v>
      </c>
      <c r="AK531" t="n">
        <v>1</v>
      </c>
      <c r="AL531" t="n">
        <v>1</v>
      </c>
      <c r="AM531" t="n">
        <v>2</v>
      </c>
      <c r="AN531" t="n">
        <v>0</v>
      </c>
      <c r="AO531" t="n">
        <v>1</v>
      </c>
      <c r="AP531" t="n">
        <v>1</v>
      </c>
      <c r="AQ531" t="n">
        <v>0</v>
      </c>
      <c r="AR531" t="n">
        <v>0</v>
      </c>
      <c r="AS531" t="inlineStr"/>
      <c r="AT531" t="n">
        <v>5e-05</v>
      </c>
      <c r="AU531" t="inlineStr">
        <is>
          <t>)*6</t>
        </is>
      </c>
      <c r="AV531" t="n">
        <v>0</v>
      </c>
      <c r="AW531" t="n">
        <v>2</v>
      </c>
      <c r="AX531" t="n">
        <v>78872336</v>
      </c>
      <c r="AY531" t="n">
        <v>1</v>
      </c>
      <c r="AZ531" t="n">
        <v>2048</v>
      </c>
      <c r="BA531" t="n">
        <v>487</v>
      </c>
      <c r="BB531" t="n">
        <v>0</v>
      </c>
      <c r="BC531" t="n">
        <v>0</v>
      </c>
      <c r="BD531" t="n">
        <v>0</v>
      </c>
      <c r="BE531" t="n">
        <v>0</v>
      </c>
      <c r="BF531" t="n">
        <v>0</v>
      </c>
      <c r="BG531" t="n">
        <v>0</v>
      </c>
      <c r="BH531" t="n">
        <v>0</v>
      </c>
      <c r="BI531" t="n">
        <v>0</v>
      </c>
      <c r="BJ531" t="n">
        <v>0</v>
      </c>
      <c r="BK531" t="n">
        <v>0</v>
      </c>
      <c r="BL531" t="n">
        <v>0</v>
      </c>
      <c r="BM531" t="n">
        <v>0</v>
      </c>
      <c r="BN531" t="n">
        <v>0</v>
      </c>
      <c r="BO531" t="n">
        <v>0</v>
      </c>
      <c r="BP531" t="n">
        <v>0</v>
      </c>
      <c r="BQ531" t="n">
        <v>0</v>
      </c>
      <c r="BR531" t="n">
        <v>0</v>
      </c>
      <c r="BS531" t="n">
        <v>0</v>
      </c>
      <c r="BT531" t="n">
        <v>0</v>
      </c>
      <c r="BU531" t="n">
        <v>0</v>
      </c>
      <c r="BV531" t="n">
        <v>0</v>
      </c>
      <c r="BW531" t="n">
        <v>0</v>
      </c>
      <c r="CV531" t="n">
        <v>0</v>
      </c>
      <c r="CW531" t="n">
        <v>0</v>
      </c>
      <c r="CX531">
        <f>ROUND(Y531*Source!I1126,7)</f>
        <v/>
      </c>
      <c r="CY531">
        <f>AA531</f>
        <v/>
      </c>
      <c r="CZ531">
        <f>AE531</f>
        <v/>
      </c>
      <c r="DA531">
        <f>AI531</f>
        <v/>
      </c>
      <c r="DB531">
        <f>ROUND((ROUND(AT531*CZ531,2)*ROUND(6,7)),2)</f>
        <v/>
      </c>
      <c r="DC531">
        <f>ROUND((ROUND(AT531*AG531,2)*ROUND(6,7)),2)</f>
        <v/>
      </c>
      <c r="DD531" t="inlineStr"/>
      <c r="DE531" t="inlineStr"/>
      <c r="DF531">
        <f>ROUND(ROUND(AE531*AI531,0)*CX531,0)</f>
        <v/>
      </c>
      <c r="DG531">
        <f>ROUND(ROUND(AF531,0)*CX531,0)</f>
        <v/>
      </c>
      <c r="DH531">
        <f>ROUND(ROUND(AG531,0)*CX531,0)</f>
        <v/>
      </c>
      <c r="DI531">
        <f>ROUND(ROUND(AH531,0)*CX531,0)</f>
        <v/>
      </c>
      <c r="DJ531">
        <f>DF531</f>
        <v/>
      </c>
      <c r="DK531" t="n">
        <v>0</v>
      </c>
      <c r="DL531" t="inlineStr"/>
      <c r="DM531" t="n">
        <v>0</v>
      </c>
      <c r="DN531" t="inlineStr"/>
      <c r="DO531" t="n">
        <v>0</v>
      </c>
    </row>
    <row r="532">
      <c r="A532">
        <f>ROW(Source!A1126)</f>
        <v/>
      </c>
      <c r="B532" t="n">
        <v>78869116</v>
      </c>
      <c r="C532" t="n">
        <v>78872327</v>
      </c>
      <c r="D532" t="n">
        <v>29110573</v>
      </c>
      <c r="E532" t="n">
        <v>1</v>
      </c>
      <c r="F532" t="n">
        <v>1</v>
      </c>
      <c r="G532" t="n">
        <v>1</v>
      </c>
      <c r="H532" t="n">
        <v>3</v>
      </c>
      <c r="I532" t="inlineStr">
        <is>
          <t>101-0628</t>
        </is>
      </c>
      <c r="J532" t="inlineStr">
        <is>
          <t>ТССЦ Московской обл., 101-0628, приказ Минстроя России №675/пр от 28.02.2017 № 254/пр</t>
        </is>
      </c>
      <c r="K532" t="inlineStr">
        <is>
          <t>Олифа комбинированная, марки К-3</t>
        </is>
      </c>
      <c r="L532" t="n">
        <v>1348</v>
      </c>
      <c r="N532" t="n">
        <v>1009</v>
      </c>
      <c r="O532" t="inlineStr">
        <is>
          <t>т</t>
        </is>
      </c>
      <c r="P532" t="inlineStr">
        <is>
          <t>т</t>
        </is>
      </c>
      <c r="Q532" t="n">
        <v>1000</v>
      </c>
      <c r="W532" t="n">
        <v>0</v>
      </c>
      <c r="X532" t="n">
        <v>24062879</v>
      </c>
      <c r="Y532">
        <f>(AT532*ROUND(6,7))</f>
        <v/>
      </c>
      <c r="AA532" t="n">
        <v>87631.5</v>
      </c>
      <c r="AB532" t="n">
        <v>0</v>
      </c>
      <c r="AC532" t="n">
        <v>0</v>
      </c>
      <c r="AD532" t="n">
        <v>0</v>
      </c>
      <c r="AE532" t="n">
        <v>16950</v>
      </c>
      <c r="AF532" t="n">
        <v>0</v>
      </c>
      <c r="AG532" t="n">
        <v>0</v>
      </c>
      <c r="AH532" t="n">
        <v>0</v>
      </c>
      <c r="AI532" t="n">
        <v>5.17</v>
      </c>
      <c r="AJ532" t="n">
        <v>1</v>
      </c>
      <c r="AK532" t="n">
        <v>1</v>
      </c>
      <c r="AL532" t="n">
        <v>1</v>
      </c>
      <c r="AM532" t="n">
        <v>2</v>
      </c>
      <c r="AN532" t="n">
        <v>0</v>
      </c>
      <c r="AO532" t="n">
        <v>1</v>
      </c>
      <c r="AP532" t="n">
        <v>1</v>
      </c>
      <c r="AQ532" t="n">
        <v>0</v>
      </c>
      <c r="AR532" t="n">
        <v>0</v>
      </c>
      <c r="AS532" t="inlineStr"/>
      <c r="AT532" t="n">
        <v>2e-05</v>
      </c>
      <c r="AU532" t="inlineStr">
        <is>
          <t>)*6</t>
        </is>
      </c>
      <c r="AV532" t="n">
        <v>0</v>
      </c>
      <c r="AW532" t="n">
        <v>2</v>
      </c>
      <c r="AX532" t="n">
        <v>78872337</v>
      </c>
      <c r="AY532" t="n">
        <v>1</v>
      </c>
      <c r="AZ532" t="n">
        <v>2048</v>
      </c>
      <c r="BA532" t="n">
        <v>488</v>
      </c>
      <c r="BB532" t="n">
        <v>0</v>
      </c>
      <c r="BC532" t="n">
        <v>0</v>
      </c>
      <c r="BD532" t="n">
        <v>0</v>
      </c>
      <c r="BE532" t="n">
        <v>0</v>
      </c>
      <c r="BF532" t="n">
        <v>0</v>
      </c>
      <c r="BG532" t="n">
        <v>0</v>
      </c>
      <c r="BH532" t="n">
        <v>0</v>
      </c>
      <c r="BI532" t="n">
        <v>0</v>
      </c>
      <c r="BJ532" t="n">
        <v>0</v>
      </c>
      <c r="BK532" t="n">
        <v>0</v>
      </c>
      <c r="BL532" t="n">
        <v>0</v>
      </c>
      <c r="BM532" t="n">
        <v>0</v>
      </c>
      <c r="BN532" t="n">
        <v>0</v>
      </c>
      <c r="BO532" t="n">
        <v>0</v>
      </c>
      <c r="BP532" t="n">
        <v>0</v>
      </c>
      <c r="BQ532" t="n">
        <v>0</v>
      </c>
      <c r="BR532" t="n">
        <v>0</v>
      </c>
      <c r="BS532" t="n">
        <v>0</v>
      </c>
      <c r="BT532" t="n">
        <v>0</v>
      </c>
      <c r="BU532" t="n">
        <v>0</v>
      </c>
      <c r="BV532" t="n">
        <v>0</v>
      </c>
      <c r="BW532" t="n">
        <v>0</v>
      </c>
      <c r="CV532" t="n">
        <v>0</v>
      </c>
      <c r="CW532" t="n">
        <v>0</v>
      </c>
      <c r="CX532">
        <f>ROUND(Y532*Source!I1126,7)</f>
        <v/>
      </c>
      <c r="CY532">
        <f>AA532</f>
        <v/>
      </c>
      <c r="CZ532">
        <f>AE532</f>
        <v/>
      </c>
      <c r="DA532">
        <f>AI532</f>
        <v/>
      </c>
      <c r="DB532">
        <f>ROUND((ROUND(AT532*CZ532,2)*ROUND(6,7)),2)</f>
        <v/>
      </c>
      <c r="DC532">
        <f>ROUND((ROUND(AT532*AG532,2)*ROUND(6,7)),2)</f>
        <v/>
      </c>
      <c r="DD532" t="inlineStr"/>
      <c r="DE532" t="inlineStr"/>
      <c r="DF532">
        <f>ROUND(ROUND(AE532*AI532,0)*CX532,0)</f>
        <v/>
      </c>
      <c r="DG532">
        <f>ROUND(ROUND(AF532,0)*CX532,0)</f>
        <v/>
      </c>
      <c r="DH532">
        <f>ROUND(ROUND(AG532,0)*CX532,0)</f>
        <v/>
      </c>
      <c r="DI532">
        <f>ROUND(ROUND(AH532,0)*CX532,0)</f>
        <v/>
      </c>
      <c r="DJ532">
        <f>DF532</f>
        <v/>
      </c>
      <c r="DK532" t="n">
        <v>0</v>
      </c>
      <c r="DL532" t="inlineStr"/>
      <c r="DM532" t="n">
        <v>0</v>
      </c>
      <c r="DN532" t="inlineStr"/>
      <c r="DO532" t="n">
        <v>0</v>
      </c>
    </row>
    <row r="533">
      <c r="A533">
        <f>ROW(Source!A1126)</f>
        <v/>
      </c>
      <c r="B533" t="n">
        <v>78869116</v>
      </c>
      <c r="C533" t="n">
        <v>78872327</v>
      </c>
      <c r="D533" t="n">
        <v>29107963</v>
      </c>
      <c r="E533" t="n">
        <v>1</v>
      </c>
      <c r="F533" t="n">
        <v>1</v>
      </c>
      <c r="G533" t="n">
        <v>1</v>
      </c>
      <c r="H533" t="n">
        <v>3</v>
      </c>
      <c r="I533" t="inlineStr">
        <is>
          <t>101-1669</t>
        </is>
      </c>
      <c r="J533" t="inlineStr">
        <is>
          <t>ТССЦ Московской обл., 101-1669, приказ Минстроя России №675/пр от 28.02.2017 № 254/пр</t>
        </is>
      </c>
      <c r="K533" t="inlineStr">
        <is>
          <t>Очес льняной</t>
        </is>
      </c>
      <c r="L533" t="n">
        <v>1346</v>
      </c>
      <c r="N533" t="n">
        <v>1009</v>
      </c>
      <c r="O533" t="inlineStr">
        <is>
          <t>кг</t>
        </is>
      </c>
      <c r="P533" t="inlineStr">
        <is>
          <t>кг</t>
        </is>
      </c>
      <c r="Q533" t="n">
        <v>1</v>
      </c>
      <c r="W533" t="n">
        <v>0</v>
      </c>
      <c r="X533" t="n">
        <v>-2113933962</v>
      </c>
      <c r="Y533">
        <f>(AT533*ROUND(6,7))</f>
        <v/>
      </c>
      <c r="AA533" t="n">
        <v>590.67</v>
      </c>
      <c r="AB533" t="n">
        <v>0</v>
      </c>
      <c r="AC533" t="n">
        <v>0</v>
      </c>
      <c r="AD533" t="n">
        <v>0</v>
      </c>
      <c r="AE533" t="n">
        <v>37.29</v>
      </c>
      <c r="AF533" t="n">
        <v>0</v>
      </c>
      <c r="AG533" t="n">
        <v>0</v>
      </c>
      <c r="AH533" t="n">
        <v>0</v>
      </c>
      <c r="AI533" t="n">
        <v>15.84</v>
      </c>
      <c r="AJ533" t="n">
        <v>1</v>
      </c>
      <c r="AK533" t="n">
        <v>1</v>
      </c>
      <c r="AL533" t="n">
        <v>1</v>
      </c>
      <c r="AM533" t="n">
        <v>2</v>
      </c>
      <c r="AN533" t="n">
        <v>0</v>
      </c>
      <c r="AO533" t="n">
        <v>1</v>
      </c>
      <c r="AP533" t="n">
        <v>1</v>
      </c>
      <c r="AQ533" t="n">
        <v>0</v>
      </c>
      <c r="AR533" t="n">
        <v>0</v>
      </c>
      <c r="AS533" t="inlineStr"/>
      <c r="AT533" t="n">
        <v>0.02</v>
      </c>
      <c r="AU533" t="inlineStr">
        <is>
          <t>)*6</t>
        </is>
      </c>
      <c r="AV533" t="n">
        <v>0</v>
      </c>
      <c r="AW533" t="n">
        <v>2</v>
      </c>
      <c r="AX533" t="n">
        <v>78872338</v>
      </c>
      <c r="AY533" t="n">
        <v>1</v>
      </c>
      <c r="AZ533" t="n">
        <v>0</v>
      </c>
      <c r="BA533" t="n">
        <v>489</v>
      </c>
      <c r="BB533" t="n">
        <v>0</v>
      </c>
      <c r="BC533" t="n">
        <v>0</v>
      </c>
      <c r="BD533" t="n">
        <v>0</v>
      </c>
      <c r="BE533" t="n">
        <v>0</v>
      </c>
      <c r="BF533" t="n">
        <v>0</v>
      </c>
      <c r="BG533" t="n">
        <v>0</v>
      </c>
      <c r="BH533" t="n">
        <v>0</v>
      </c>
      <c r="BI533" t="n">
        <v>0</v>
      </c>
      <c r="BJ533" t="n">
        <v>0</v>
      </c>
      <c r="BK533" t="n">
        <v>0</v>
      </c>
      <c r="BL533" t="n">
        <v>0</v>
      </c>
      <c r="BM533" t="n">
        <v>0</v>
      </c>
      <c r="BN533" t="n">
        <v>0</v>
      </c>
      <c r="BO533" t="n">
        <v>0</v>
      </c>
      <c r="BP533" t="n">
        <v>0</v>
      </c>
      <c r="BQ533" t="n">
        <v>0</v>
      </c>
      <c r="BR533" t="n">
        <v>0</v>
      </c>
      <c r="BS533" t="n">
        <v>0</v>
      </c>
      <c r="BT533" t="n">
        <v>0</v>
      </c>
      <c r="BU533" t="n">
        <v>0</v>
      </c>
      <c r="BV533" t="n">
        <v>0</v>
      </c>
      <c r="BW533" t="n">
        <v>0</v>
      </c>
      <c r="CV533" t="n">
        <v>0</v>
      </c>
      <c r="CW533" t="n">
        <v>0</v>
      </c>
      <c r="CX533">
        <f>ROUND(Y533*Source!I1126,7)</f>
        <v/>
      </c>
      <c r="CY533">
        <f>AA533</f>
        <v/>
      </c>
      <c r="CZ533">
        <f>AE533</f>
        <v/>
      </c>
      <c r="DA533">
        <f>AI533</f>
        <v/>
      </c>
      <c r="DB533">
        <f>ROUND((ROUND(AT533*CZ533,2)*ROUND(6,7)),2)</f>
        <v/>
      </c>
      <c r="DC533">
        <f>ROUND((ROUND(AT533*AG533,2)*ROUND(6,7)),2)</f>
        <v/>
      </c>
      <c r="DD533" t="inlineStr"/>
      <c r="DE533" t="inlineStr"/>
      <c r="DF533">
        <f>ROUND(ROUND(AE533*AI533,0)*CX533,0)</f>
        <v/>
      </c>
      <c r="DG533">
        <f>ROUND(ROUND(AF533,0)*CX533,0)</f>
        <v/>
      </c>
      <c r="DH533">
        <f>ROUND(ROUND(AG533,0)*CX533,0)</f>
        <v/>
      </c>
      <c r="DI533">
        <f>ROUND(ROUND(AH533,0)*CX533,0)</f>
        <v/>
      </c>
      <c r="DJ533">
        <f>DF533</f>
        <v/>
      </c>
      <c r="DK533" t="n">
        <v>0</v>
      </c>
      <c r="DL533" t="inlineStr"/>
      <c r="DM533" t="n">
        <v>0</v>
      </c>
      <c r="DN533" t="inlineStr"/>
      <c r="DO533" t="n">
        <v>0</v>
      </c>
    </row>
    <row r="534">
      <c r="A534">
        <f>ROW(Source!A1126)</f>
        <v/>
      </c>
      <c r="B534" t="n">
        <v>78869116</v>
      </c>
      <c r="C534" t="n">
        <v>78872327</v>
      </c>
      <c r="D534" t="n">
        <v>29150040</v>
      </c>
      <c r="E534" t="n">
        <v>1</v>
      </c>
      <c r="F534" t="n">
        <v>1</v>
      </c>
      <c r="G534" t="n">
        <v>1</v>
      </c>
      <c r="H534" t="n">
        <v>3</v>
      </c>
      <c r="I534" t="inlineStr">
        <is>
          <t>411-0001</t>
        </is>
      </c>
      <c r="J534" t="inlineStr">
        <is>
          <t>ТССЦ Московской обл., 411-0001, приказ Минстроя России №675/пр от 28.02.2017 № 257/пр</t>
        </is>
      </c>
      <c r="K534" t="inlineStr">
        <is>
          <t>Вода</t>
        </is>
      </c>
      <c r="L534" t="n">
        <v>1339</v>
      </c>
      <c r="N534" t="n">
        <v>1007</v>
      </c>
      <c r="O534" t="inlineStr">
        <is>
          <t>м3</t>
        </is>
      </c>
      <c r="P534" t="inlineStr">
        <is>
          <t>м3</t>
        </is>
      </c>
      <c r="Q534" t="n">
        <v>1</v>
      </c>
      <c r="W534" t="n">
        <v>0</v>
      </c>
      <c r="X534" t="n">
        <v>619799737</v>
      </c>
      <c r="Y534">
        <f>(AT534*ROUND(6,7))</f>
        <v/>
      </c>
      <c r="AA534" t="n">
        <v>31.28</v>
      </c>
      <c r="AB534" t="n">
        <v>0</v>
      </c>
      <c r="AC534" t="n">
        <v>0</v>
      </c>
      <c r="AD534" t="n">
        <v>0</v>
      </c>
      <c r="AE534" t="n">
        <v>2.44</v>
      </c>
      <c r="AF534" t="n">
        <v>0</v>
      </c>
      <c r="AG534" t="n">
        <v>0</v>
      </c>
      <c r="AH534" t="n">
        <v>0</v>
      </c>
      <c r="AI534" t="n">
        <v>12.82</v>
      </c>
      <c r="AJ534" t="n">
        <v>1</v>
      </c>
      <c r="AK534" t="n">
        <v>1</v>
      </c>
      <c r="AL534" t="n">
        <v>1</v>
      </c>
      <c r="AM534" t="n">
        <v>2</v>
      </c>
      <c r="AN534" t="n">
        <v>0</v>
      </c>
      <c r="AO534" t="n">
        <v>1</v>
      </c>
      <c r="AP534" t="n">
        <v>1</v>
      </c>
      <c r="AQ534" t="n">
        <v>0</v>
      </c>
      <c r="AR534" t="n">
        <v>0</v>
      </c>
      <c r="AS534" t="inlineStr"/>
      <c r="AT534" t="n">
        <v>1</v>
      </c>
      <c r="AU534" t="inlineStr">
        <is>
          <t>)*6</t>
        </is>
      </c>
      <c r="AV534" t="n">
        <v>0</v>
      </c>
      <c r="AW534" t="n">
        <v>2</v>
      </c>
      <c r="AX534" t="n">
        <v>78872339</v>
      </c>
      <c r="AY534" t="n">
        <v>1</v>
      </c>
      <c r="AZ534" t="n">
        <v>0</v>
      </c>
      <c r="BA534" t="n">
        <v>490</v>
      </c>
      <c r="BB534" t="n">
        <v>0</v>
      </c>
      <c r="BC534" t="n">
        <v>0</v>
      </c>
      <c r="BD534" t="n">
        <v>0</v>
      </c>
      <c r="BE534" t="n">
        <v>0</v>
      </c>
      <c r="BF534" t="n">
        <v>0</v>
      </c>
      <c r="BG534" t="n">
        <v>0</v>
      </c>
      <c r="BH534" t="n">
        <v>0</v>
      </c>
      <c r="BI534" t="n">
        <v>0</v>
      </c>
      <c r="BJ534" t="n">
        <v>0</v>
      </c>
      <c r="BK534" t="n">
        <v>0</v>
      </c>
      <c r="BL534" t="n">
        <v>0</v>
      </c>
      <c r="BM534" t="n">
        <v>0</v>
      </c>
      <c r="BN534" t="n">
        <v>0</v>
      </c>
      <c r="BO534" t="n">
        <v>0</v>
      </c>
      <c r="BP534" t="n">
        <v>0</v>
      </c>
      <c r="BQ534" t="n">
        <v>0</v>
      </c>
      <c r="BR534" t="n">
        <v>0</v>
      </c>
      <c r="BS534" t="n">
        <v>0</v>
      </c>
      <c r="BT534" t="n">
        <v>0</v>
      </c>
      <c r="BU534" t="n">
        <v>0</v>
      </c>
      <c r="BV534" t="n">
        <v>0</v>
      </c>
      <c r="BW534" t="n">
        <v>0</v>
      </c>
      <c r="CV534" t="n">
        <v>0</v>
      </c>
      <c r="CW534" t="n">
        <v>0</v>
      </c>
      <c r="CX534">
        <f>ROUND(Y534*Source!I1126,7)</f>
        <v/>
      </c>
      <c r="CY534">
        <f>AA534</f>
        <v/>
      </c>
      <c r="CZ534">
        <f>AE534</f>
        <v/>
      </c>
      <c r="DA534">
        <f>AI534</f>
        <v/>
      </c>
      <c r="DB534">
        <f>ROUND((ROUND(AT534*CZ534,2)*ROUND(6,7)),2)</f>
        <v/>
      </c>
      <c r="DC534">
        <f>ROUND((ROUND(AT534*AG534,2)*ROUND(6,7)),2)</f>
        <v/>
      </c>
      <c r="DD534" t="inlineStr"/>
      <c r="DE534" t="inlineStr"/>
      <c r="DF534">
        <f>ROUND(ROUND(AE534*AI534,0)*CX534,0)</f>
        <v/>
      </c>
      <c r="DG534">
        <f>ROUND(ROUND(AF534,0)*CX534,0)</f>
        <v/>
      </c>
      <c r="DH534">
        <f>ROUND(ROUND(AG534,0)*CX534,0)</f>
        <v/>
      </c>
      <c r="DI534">
        <f>ROUND(ROUND(AH534,0)*CX534,0)</f>
        <v/>
      </c>
      <c r="DJ534">
        <f>DF534</f>
        <v/>
      </c>
      <c r="DK534" t="n">
        <v>0</v>
      </c>
      <c r="DL534" t="inlineStr"/>
      <c r="DM534" t="n">
        <v>0</v>
      </c>
      <c r="DN534" t="inlineStr"/>
      <c r="DO534" t="n">
        <v>0</v>
      </c>
    </row>
    <row r="535">
      <c r="A535">
        <f>ROW(Source!A1127)</f>
        <v/>
      </c>
      <c r="B535" t="n">
        <v>78869116</v>
      </c>
      <c r="C535" t="n">
        <v>78872340</v>
      </c>
      <c r="D535" t="n">
        <v>18407150</v>
      </c>
      <c r="E535" t="n">
        <v>1</v>
      </c>
      <c r="F535" t="n">
        <v>1</v>
      </c>
      <c r="G535" t="n">
        <v>1</v>
      </c>
      <c r="H535" t="n">
        <v>1</v>
      </c>
      <c r="I535" t="inlineStr">
        <is>
          <t>1-1030-90</t>
        </is>
      </c>
      <c r="J535" t="inlineStr"/>
      <c r="K535" t="inlineStr">
        <is>
          <t>Рабочий строитель среднего разряда 3</t>
        </is>
      </c>
      <c r="L535" t="n">
        <v>1369</v>
      </c>
      <c r="N535" t="n">
        <v>1013</v>
      </c>
      <c r="O535" t="inlineStr">
        <is>
          <t>чел.-ч</t>
        </is>
      </c>
      <c r="P535" t="inlineStr">
        <is>
          <t>чел.-ч</t>
        </is>
      </c>
      <c r="Q535" t="n">
        <v>1</v>
      </c>
      <c r="W535" t="n">
        <v>0</v>
      </c>
      <c r="X535" t="n">
        <v>-931037793</v>
      </c>
      <c r="Y535">
        <f>AT535</f>
        <v/>
      </c>
      <c r="AA535" t="n">
        <v>0</v>
      </c>
      <c r="AB535" t="n">
        <v>0</v>
      </c>
      <c r="AC535" t="n">
        <v>0</v>
      </c>
      <c r="AD535" t="n">
        <v>8.529999999999999</v>
      </c>
      <c r="AE535" t="n">
        <v>0</v>
      </c>
      <c r="AF535" t="n">
        <v>0</v>
      </c>
      <c r="AG535" t="n">
        <v>0</v>
      </c>
      <c r="AH535" t="n">
        <v>8.529999999999999</v>
      </c>
      <c r="AI535" t="n">
        <v>1</v>
      </c>
      <c r="AJ535" t="n">
        <v>1</v>
      </c>
      <c r="AK535" t="n">
        <v>1</v>
      </c>
      <c r="AL535" t="n">
        <v>1</v>
      </c>
      <c r="AM535" t="n">
        <v>-2</v>
      </c>
      <c r="AN535" t="n">
        <v>0</v>
      </c>
      <c r="AO535" t="n">
        <v>1</v>
      </c>
      <c r="AP535" t="n">
        <v>0</v>
      </c>
      <c r="AQ535" t="n">
        <v>0</v>
      </c>
      <c r="AR535" t="n">
        <v>0</v>
      </c>
      <c r="AS535" t="inlineStr"/>
      <c r="AT535" t="n">
        <v>13.9</v>
      </c>
      <c r="AU535" t="inlineStr"/>
      <c r="AV535" t="n">
        <v>1</v>
      </c>
      <c r="AW535" t="n">
        <v>2</v>
      </c>
      <c r="AX535" t="n">
        <v>78872344</v>
      </c>
      <c r="AY535" t="n">
        <v>1</v>
      </c>
      <c r="AZ535" t="n">
        <v>0</v>
      </c>
      <c r="BA535" t="n">
        <v>491</v>
      </c>
      <c r="BB535" t="n">
        <v>0</v>
      </c>
      <c r="BC535" t="n">
        <v>0</v>
      </c>
      <c r="BD535" t="n">
        <v>0</v>
      </c>
      <c r="BE535" t="n">
        <v>0</v>
      </c>
      <c r="BF535" t="n">
        <v>0</v>
      </c>
      <c r="BG535" t="n">
        <v>0</v>
      </c>
      <c r="BH535" t="n">
        <v>0</v>
      </c>
      <c r="BI535" t="n">
        <v>0</v>
      </c>
      <c r="BJ535" t="n">
        <v>0</v>
      </c>
      <c r="BK535" t="n">
        <v>0</v>
      </c>
      <c r="BL535" t="n">
        <v>0</v>
      </c>
      <c r="BM535" t="n">
        <v>0</v>
      </c>
      <c r="BN535" t="n">
        <v>0</v>
      </c>
      <c r="BO535" t="n">
        <v>0</v>
      </c>
      <c r="BP535" t="n">
        <v>0</v>
      </c>
      <c r="BQ535" t="n">
        <v>0</v>
      </c>
      <c r="BR535" t="n">
        <v>0</v>
      </c>
      <c r="BS535" t="n">
        <v>0</v>
      </c>
      <c r="BT535" t="n">
        <v>0</v>
      </c>
      <c r="BU535" t="n">
        <v>0</v>
      </c>
      <c r="BV535" t="n">
        <v>0</v>
      </c>
      <c r="BW535" t="n">
        <v>0</v>
      </c>
      <c r="CU535">
        <f>ROUND(AT535*Source!I1127*AH535*AL535,0)</f>
        <v/>
      </c>
      <c r="CV535">
        <f>ROUND(Y535*Source!I1127,7)</f>
        <v/>
      </c>
      <c r="CW535" t="n">
        <v>0</v>
      </c>
      <c r="CX535">
        <f>ROUND(Y535*Source!I1127,7)</f>
        <v/>
      </c>
      <c r="CY535">
        <f>AD535</f>
        <v/>
      </c>
      <c r="CZ535">
        <f>AH535</f>
        <v/>
      </c>
      <c r="DA535">
        <f>AL535</f>
        <v/>
      </c>
      <c r="DB535">
        <f>ROUND(ROUND(AT535*CZ535,2),2)</f>
        <v/>
      </c>
      <c r="DC535">
        <f>ROUND(ROUND(AT535*AG535,2),2)</f>
        <v/>
      </c>
      <c r="DD535" t="inlineStr"/>
      <c r="DE535" t="inlineStr"/>
      <c r="DF535">
        <f>ROUND(ROUND(AE535,0)*CX535,0)</f>
        <v/>
      </c>
      <c r="DG535">
        <f>ROUND(ROUND(AF535,0)*CX535,0)</f>
        <v/>
      </c>
      <c r="DH535">
        <f>ROUND(ROUND(AG535,0)*CX535,0)</f>
        <v/>
      </c>
      <c r="DI535">
        <f>ROUND(ROUND(AH535,0)*CX535,0)</f>
        <v/>
      </c>
      <c r="DJ535">
        <f>DI535</f>
        <v/>
      </c>
      <c r="DK535" t="n">
        <v>0</v>
      </c>
      <c r="DL535" t="inlineStr"/>
      <c r="DM535" t="n">
        <v>0</v>
      </c>
      <c r="DN535" t="inlineStr"/>
      <c r="DO535" t="n">
        <v>0</v>
      </c>
    </row>
    <row r="536">
      <c r="A536">
        <f>ROW(Source!A1127)</f>
        <v/>
      </c>
      <c r="B536" t="n">
        <v>78869116</v>
      </c>
      <c r="C536" t="n">
        <v>78872340</v>
      </c>
      <c r="D536" t="n">
        <v>29169821</v>
      </c>
      <c r="E536" t="n">
        <v>1</v>
      </c>
      <c r="F536" t="n">
        <v>1</v>
      </c>
      <c r="G536" t="n">
        <v>1</v>
      </c>
      <c r="H536" t="n">
        <v>3</v>
      </c>
      <c r="I536" t="inlineStr">
        <is>
          <t>509-0696</t>
        </is>
      </c>
      <c r="J536" t="inlineStr">
        <is>
          <t>ТССЦ Московской обл., 509-0696, приказ Минстроя России №675/пр от 28.02.2017 № 258/пр</t>
        </is>
      </c>
      <c r="K536" t="inlineStr">
        <is>
          <t>Лампы люминесцентные ртутные низкого давления типа ЛБ, ЛД, ЛДЦ, ЛТВ, ЛБХ 20</t>
        </is>
      </c>
      <c r="L536" t="n">
        <v>1358</v>
      </c>
      <c r="N536" t="n">
        <v>1010</v>
      </c>
      <c r="O536" t="inlineStr">
        <is>
          <t>10 шт.</t>
        </is>
      </c>
      <c r="P536" t="inlineStr">
        <is>
          <t>10 шт.</t>
        </is>
      </c>
      <c r="Q536" t="n">
        <v>10</v>
      </c>
      <c r="W536" t="n">
        <v>0</v>
      </c>
      <c r="X536" t="n">
        <v>-1187244712</v>
      </c>
      <c r="Y536">
        <f>AT536</f>
        <v/>
      </c>
      <c r="AA536" t="n">
        <v>352.73</v>
      </c>
      <c r="AB536" t="n">
        <v>0</v>
      </c>
      <c r="AC536" t="n">
        <v>0</v>
      </c>
      <c r="AD536" t="n">
        <v>0</v>
      </c>
      <c r="AE536" t="n">
        <v>85.2</v>
      </c>
      <c r="AF536" t="n">
        <v>0</v>
      </c>
      <c r="AG536" t="n">
        <v>0</v>
      </c>
      <c r="AH536" t="n">
        <v>0</v>
      </c>
      <c r="AI536" t="n">
        <v>4.14</v>
      </c>
      <c r="AJ536" t="n">
        <v>1</v>
      </c>
      <c r="AK536" t="n">
        <v>1</v>
      </c>
      <c r="AL536" t="n">
        <v>1</v>
      </c>
      <c r="AM536" t="n">
        <v>2</v>
      </c>
      <c r="AN536" t="n">
        <v>0</v>
      </c>
      <c r="AO536" t="n">
        <v>1</v>
      </c>
      <c r="AP536" t="n">
        <v>0</v>
      </c>
      <c r="AQ536" t="n">
        <v>0</v>
      </c>
      <c r="AR536" t="n">
        <v>0</v>
      </c>
      <c r="AS536" t="inlineStr"/>
      <c r="AT536" t="n">
        <v>10</v>
      </c>
      <c r="AU536" t="inlineStr"/>
      <c r="AV536" t="n">
        <v>0</v>
      </c>
      <c r="AW536" t="n">
        <v>2</v>
      </c>
      <c r="AX536" t="n">
        <v>78872345</v>
      </c>
      <c r="AY536" t="n">
        <v>1</v>
      </c>
      <c r="AZ536" t="n">
        <v>0</v>
      </c>
      <c r="BA536" t="n">
        <v>492</v>
      </c>
      <c r="BB536" t="n">
        <v>0</v>
      </c>
      <c r="BC536" t="n">
        <v>0</v>
      </c>
      <c r="BD536" t="n">
        <v>0</v>
      </c>
      <c r="BE536" t="n">
        <v>0</v>
      </c>
      <c r="BF536" t="n">
        <v>0</v>
      </c>
      <c r="BG536" t="n">
        <v>0</v>
      </c>
      <c r="BH536" t="n">
        <v>0</v>
      </c>
      <c r="BI536" t="n">
        <v>0</v>
      </c>
      <c r="BJ536" t="n">
        <v>0</v>
      </c>
      <c r="BK536" t="n">
        <v>0</v>
      </c>
      <c r="BL536" t="n">
        <v>0</v>
      </c>
      <c r="BM536" t="n">
        <v>0</v>
      </c>
      <c r="BN536" t="n">
        <v>0</v>
      </c>
      <c r="BO536" t="n">
        <v>0</v>
      </c>
      <c r="BP536" t="n">
        <v>0</v>
      </c>
      <c r="BQ536" t="n">
        <v>0</v>
      </c>
      <c r="BR536" t="n">
        <v>0</v>
      </c>
      <c r="BS536" t="n">
        <v>0</v>
      </c>
      <c r="BT536" t="n">
        <v>0</v>
      </c>
      <c r="BU536" t="n">
        <v>0</v>
      </c>
      <c r="BV536" t="n">
        <v>0</v>
      </c>
      <c r="BW536" t="n">
        <v>0</v>
      </c>
      <c r="CV536" t="n">
        <v>0</v>
      </c>
      <c r="CW536" t="n">
        <v>0</v>
      </c>
      <c r="CX536">
        <f>ROUND(Y536*Source!I1127,7)</f>
        <v/>
      </c>
      <c r="CY536">
        <f>AA536</f>
        <v/>
      </c>
      <c r="CZ536">
        <f>AE536</f>
        <v/>
      </c>
      <c r="DA536">
        <f>AI536</f>
        <v/>
      </c>
      <c r="DB536">
        <f>ROUND(ROUND(AT536*CZ536,2),2)</f>
        <v/>
      </c>
      <c r="DC536">
        <f>ROUND(ROUND(AT536*AG536,2),2)</f>
        <v/>
      </c>
      <c r="DD536" t="inlineStr"/>
      <c r="DE536" t="inlineStr"/>
      <c r="DF536">
        <f>ROUND(ROUND(AE536*AI536,0)*CX536,0)</f>
        <v/>
      </c>
      <c r="DG536">
        <f>ROUND(ROUND(AF536,0)*CX536,0)</f>
        <v/>
      </c>
      <c r="DH536">
        <f>ROUND(ROUND(AG536,0)*CX536,0)</f>
        <v/>
      </c>
      <c r="DI536">
        <f>ROUND(ROUND(AH536,0)*CX536,0)</f>
        <v/>
      </c>
      <c r="DJ536">
        <f>DF536</f>
        <v/>
      </c>
      <c r="DK536" t="n">
        <v>0</v>
      </c>
      <c r="DL536" t="inlineStr"/>
      <c r="DM536" t="n">
        <v>0</v>
      </c>
      <c r="DN536" t="inlineStr"/>
      <c r="DO536" t="n">
        <v>0</v>
      </c>
    </row>
    <row r="537">
      <c r="A537">
        <f>ROW(Source!A1127)</f>
        <v/>
      </c>
      <c r="B537" t="n">
        <v>78869116</v>
      </c>
      <c r="C537" t="n">
        <v>78872340</v>
      </c>
      <c r="D537" t="n">
        <v>29169828</v>
      </c>
      <c r="E537" t="n">
        <v>1</v>
      </c>
      <c r="F537" t="n">
        <v>1</v>
      </c>
      <c r="G537" t="n">
        <v>1</v>
      </c>
      <c r="H537" t="n">
        <v>3</v>
      </c>
      <c r="I537" t="inlineStr">
        <is>
          <t>509-6744</t>
        </is>
      </c>
      <c r="J537" t="inlineStr">
        <is>
          <t>ТССЦ Московской обл., 509-6744, приказ Минстроя России №675/пр от 28.02.2017 № 258/пр</t>
        </is>
      </c>
      <c r="K537" t="inlineStr">
        <is>
          <t>Лампы люминесцентные компактные энергосберегающие с цоколем Е27 мощностью 55 Вт</t>
        </is>
      </c>
      <c r="L537" t="n">
        <v>1354</v>
      </c>
      <c r="N537" t="n">
        <v>1010</v>
      </c>
      <c r="O537" t="inlineStr">
        <is>
          <t>шт.</t>
        </is>
      </c>
      <c r="P537" t="inlineStr">
        <is>
          <t>шт.</t>
        </is>
      </c>
      <c r="Q537" t="n">
        <v>1</v>
      </c>
      <c r="W537" t="n">
        <v>0</v>
      </c>
      <c r="X537" t="n">
        <v>-228955380</v>
      </c>
      <c r="Y537">
        <f>AT537</f>
        <v/>
      </c>
      <c r="AA537" t="n">
        <v>237.77</v>
      </c>
      <c r="AB537" t="n">
        <v>0</v>
      </c>
      <c r="AC537" t="n">
        <v>0</v>
      </c>
      <c r="AD537" t="n">
        <v>0</v>
      </c>
      <c r="AE537" t="n">
        <v>140.69</v>
      </c>
      <c r="AF537" t="n">
        <v>0</v>
      </c>
      <c r="AG537" t="n">
        <v>0</v>
      </c>
      <c r="AH537" t="n">
        <v>0</v>
      </c>
      <c r="AI537" t="n">
        <v>1.69</v>
      </c>
      <c r="AJ537" t="n">
        <v>1</v>
      </c>
      <c r="AK537" t="n">
        <v>1</v>
      </c>
      <c r="AL537" t="n">
        <v>1</v>
      </c>
      <c r="AM537" t="n">
        <v>0</v>
      </c>
      <c r="AN537" t="n">
        <v>0</v>
      </c>
      <c r="AO537" t="n">
        <v>0</v>
      </c>
      <c r="AP537" t="n">
        <v>1</v>
      </c>
      <c r="AQ537" t="n">
        <v>0</v>
      </c>
      <c r="AR537" t="n">
        <v>0</v>
      </c>
      <c r="AS537" t="inlineStr"/>
      <c r="AT537" t="n">
        <v>100</v>
      </c>
      <c r="AU537" t="inlineStr"/>
      <c r="AV537" t="n">
        <v>0</v>
      </c>
      <c r="AW537" t="n">
        <v>1</v>
      </c>
      <c r="AX537" t="n">
        <v>-1</v>
      </c>
      <c r="AY537" t="n">
        <v>0</v>
      </c>
      <c r="AZ537" t="n">
        <v>0</v>
      </c>
      <c r="BA537" t="inlineStr"/>
      <c r="BB537" t="n">
        <v>0</v>
      </c>
      <c r="BC537" t="n">
        <v>0</v>
      </c>
      <c r="BD537" t="n">
        <v>0</v>
      </c>
      <c r="BE537" t="n">
        <v>0</v>
      </c>
      <c r="BF537" t="n">
        <v>0</v>
      </c>
      <c r="BG537" t="n">
        <v>0</v>
      </c>
      <c r="BH537" t="n">
        <v>0</v>
      </c>
      <c r="BI537" t="n">
        <v>0</v>
      </c>
      <c r="BJ537" t="n">
        <v>0</v>
      </c>
      <c r="BK537" t="n">
        <v>0</v>
      </c>
      <c r="BL537" t="n">
        <v>0</v>
      </c>
      <c r="BM537" t="n">
        <v>0</v>
      </c>
      <c r="BN537" t="n">
        <v>0</v>
      </c>
      <c r="BO537" t="n">
        <v>0</v>
      </c>
      <c r="BP537" t="n">
        <v>0</v>
      </c>
      <c r="BQ537" t="n">
        <v>0</v>
      </c>
      <c r="BR537" t="n">
        <v>0</v>
      </c>
      <c r="BS537" t="n">
        <v>0</v>
      </c>
      <c r="BT537" t="n">
        <v>0</v>
      </c>
      <c r="BU537" t="n">
        <v>0</v>
      </c>
      <c r="BV537" t="n">
        <v>0</v>
      </c>
      <c r="BW537" t="n">
        <v>0</v>
      </c>
      <c r="CV537" t="n">
        <v>0</v>
      </c>
      <c r="CW537" t="n">
        <v>0</v>
      </c>
      <c r="CX537">
        <f>ROUND(Y537*Source!I1127,7)</f>
        <v/>
      </c>
      <c r="CY537">
        <f>AA537</f>
        <v/>
      </c>
      <c r="CZ537">
        <f>AE537</f>
        <v/>
      </c>
      <c r="DA537">
        <f>AI537</f>
        <v/>
      </c>
      <c r="DB537">
        <f>ROUND(ROUND(AT537*CZ537,2),2)</f>
        <v/>
      </c>
      <c r="DC537">
        <f>ROUND(ROUND(AT537*AG537,2),2)</f>
        <v/>
      </c>
      <c r="DD537" t="inlineStr"/>
      <c r="DE537" t="inlineStr"/>
      <c r="DF537">
        <f>ROUND(ROUND(AE537*AI537,0)*CX537,0)</f>
        <v/>
      </c>
      <c r="DG537">
        <f>ROUND(ROUND(AF537,0)*CX537,0)</f>
        <v/>
      </c>
      <c r="DH537">
        <f>ROUND(ROUND(AG537,0)*CX537,0)</f>
        <v/>
      </c>
      <c r="DI537">
        <f>ROUND(ROUND(AH537,0)*CX537,0)</f>
        <v/>
      </c>
      <c r="DJ537">
        <f>DF537</f>
        <v/>
      </c>
      <c r="DK537" t="n">
        <v>0</v>
      </c>
      <c r="DL537" t="inlineStr"/>
      <c r="DM537" t="n">
        <v>0</v>
      </c>
      <c r="DN537" t="inlineStr"/>
      <c r="DO537" t="n">
        <v>0</v>
      </c>
    </row>
    <row r="538">
      <c r="A538">
        <f>ROW(Source!A1167)</f>
        <v/>
      </c>
      <c r="B538" t="n">
        <v>78869116</v>
      </c>
      <c r="C538" t="n">
        <v>78872410</v>
      </c>
      <c r="D538" t="n">
        <v>18442827</v>
      </c>
      <c r="E538" t="n">
        <v>1</v>
      </c>
      <c r="F538" t="n">
        <v>1</v>
      </c>
      <c r="G538" t="n">
        <v>1</v>
      </c>
      <c r="H538" t="n">
        <v>1</v>
      </c>
      <c r="I538" t="inlineStr">
        <is>
          <t>1-1053-90</t>
        </is>
      </c>
      <c r="J538" t="inlineStr"/>
      <c r="K538" t="inlineStr">
        <is>
          <t>Рабочий строитель среднего разряда 5,3</t>
        </is>
      </c>
      <c r="L538" t="n">
        <v>1369</v>
      </c>
      <c r="N538" t="n">
        <v>1013</v>
      </c>
      <c r="O538" t="inlineStr">
        <is>
          <t>чел.-ч</t>
        </is>
      </c>
      <c r="P538" t="inlineStr">
        <is>
          <t>чел.-ч</t>
        </is>
      </c>
      <c r="Q538" t="n">
        <v>1</v>
      </c>
      <c r="W538" t="n">
        <v>0</v>
      </c>
      <c r="X538" t="n">
        <v>717490484</v>
      </c>
      <c r="Y538">
        <f>(AT538*ROUND(6,7))</f>
        <v/>
      </c>
      <c r="AA538" t="n">
        <v>0</v>
      </c>
      <c r="AB538" t="n">
        <v>0</v>
      </c>
      <c r="AC538" t="n">
        <v>0</v>
      </c>
      <c r="AD538" t="n">
        <v>11.64</v>
      </c>
      <c r="AE538" t="n">
        <v>0</v>
      </c>
      <c r="AF538" t="n">
        <v>0</v>
      </c>
      <c r="AG538" t="n">
        <v>0</v>
      </c>
      <c r="AH538" t="n">
        <v>11.64</v>
      </c>
      <c r="AI538" t="n">
        <v>1</v>
      </c>
      <c r="AJ538" t="n">
        <v>1</v>
      </c>
      <c r="AK538" t="n">
        <v>1</v>
      </c>
      <c r="AL538" t="n">
        <v>1</v>
      </c>
      <c r="AM538" t="n">
        <v>-2</v>
      </c>
      <c r="AN538" t="n">
        <v>0</v>
      </c>
      <c r="AO538" t="n">
        <v>1</v>
      </c>
      <c r="AP538" t="n">
        <v>1</v>
      </c>
      <c r="AQ538" t="n">
        <v>0</v>
      </c>
      <c r="AR538" t="n">
        <v>0</v>
      </c>
      <c r="AS538" t="inlineStr"/>
      <c r="AT538" t="n">
        <v>5.01</v>
      </c>
      <c r="AU538" t="inlineStr">
        <is>
          <t>)*6</t>
        </is>
      </c>
      <c r="AV538" t="n">
        <v>1</v>
      </c>
      <c r="AW538" t="n">
        <v>2</v>
      </c>
      <c r="AX538" t="n">
        <v>78872417</v>
      </c>
      <c r="AY538" t="n">
        <v>1</v>
      </c>
      <c r="AZ538" t="n">
        <v>0</v>
      </c>
      <c r="BA538" t="n">
        <v>493</v>
      </c>
      <c r="BB538" t="n">
        <v>0</v>
      </c>
      <c r="BC538" t="n">
        <v>0</v>
      </c>
      <c r="BD538" t="n">
        <v>0</v>
      </c>
      <c r="BE538" t="n">
        <v>0</v>
      </c>
      <c r="BF538" t="n">
        <v>0</v>
      </c>
      <c r="BG538" t="n">
        <v>0</v>
      </c>
      <c r="BH538" t="n">
        <v>0</v>
      </c>
      <c r="BI538" t="n">
        <v>0</v>
      </c>
      <c r="BJ538" t="n">
        <v>0</v>
      </c>
      <c r="BK538" t="n">
        <v>0</v>
      </c>
      <c r="BL538" t="n">
        <v>0</v>
      </c>
      <c r="BM538" t="n">
        <v>0</v>
      </c>
      <c r="BN538" t="n">
        <v>0</v>
      </c>
      <c r="BO538" t="n">
        <v>0</v>
      </c>
      <c r="BP538" t="n">
        <v>0</v>
      </c>
      <c r="BQ538" t="n">
        <v>0</v>
      </c>
      <c r="BR538" t="n">
        <v>0</v>
      </c>
      <c r="BS538" t="n">
        <v>0</v>
      </c>
      <c r="BT538" t="n">
        <v>0</v>
      </c>
      <c r="BU538" t="n">
        <v>0</v>
      </c>
      <c r="BV538" t="n">
        <v>0</v>
      </c>
      <c r="BW538" t="n">
        <v>0</v>
      </c>
      <c r="CU538">
        <f>ROUND(AT538*Source!I1167*AH538*AL538,0)</f>
        <v/>
      </c>
      <c r="CV538">
        <f>ROUND(Y538*Source!I1167,7)</f>
        <v/>
      </c>
      <c r="CW538" t="n">
        <v>0</v>
      </c>
      <c r="CX538">
        <f>ROUND(Y538*Source!I1167,7)</f>
        <v/>
      </c>
      <c r="CY538">
        <f>AD538</f>
        <v/>
      </c>
      <c r="CZ538">
        <f>AH538</f>
        <v/>
      </c>
      <c r="DA538">
        <f>AL538</f>
        <v/>
      </c>
      <c r="DB538">
        <f>ROUND((ROUND(AT538*CZ538,2)*ROUND(6,7)),2)</f>
        <v/>
      </c>
      <c r="DC538">
        <f>ROUND((ROUND(AT538*AG538,2)*ROUND(6,7)),2)</f>
        <v/>
      </c>
      <c r="DD538" t="inlineStr"/>
      <c r="DE538" t="inlineStr"/>
      <c r="DF538">
        <f>ROUND(ROUND(AE538,0)*CX538,0)</f>
        <v/>
      </c>
      <c r="DG538">
        <f>ROUND(ROUND(AF538,0)*CX538,0)</f>
        <v/>
      </c>
      <c r="DH538">
        <f>ROUND(ROUND(AG538,0)*CX538,0)</f>
        <v/>
      </c>
      <c r="DI538">
        <f>ROUND(ROUND(AH538,0)*CX538,0)</f>
        <v/>
      </c>
      <c r="DJ538">
        <f>DI538</f>
        <v/>
      </c>
      <c r="DK538" t="n">
        <v>0</v>
      </c>
      <c r="DL538" t="inlineStr"/>
      <c r="DM538" t="n">
        <v>0</v>
      </c>
      <c r="DN538" t="inlineStr"/>
      <c r="DO538" t="n">
        <v>0</v>
      </c>
    </row>
    <row r="539">
      <c r="A539">
        <f>ROW(Source!A1167)</f>
        <v/>
      </c>
      <c r="B539" t="n">
        <v>78869116</v>
      </c>
      <c r="C539" t="n">
        <v>78872410</v>
      </c>
      <c r="D539" t="n">
        <v>29172703</v>
      </c>
      <c r="E539" t="n">
        <v>1</v>
      </c>
      <c r="F539" t="n">
        <v>1</v>
      </c>
      <c r="G539" t="n">
        <v>1</v>
      </c>
      <c r="H539" t="n">
        <v>2</v>
      </c>
      <c r="I539" t="inlineStr">
        <is>
          <t>042900</t>
        </is>
      </c>
      <c r="J539" t="inlineStr">
        <is>
          <t>ТСЭМ Московской обл., 042900, приказ Минстроя России №675/пр от 28.02.2017 № 264/пр</t>
        </is>
      </c>
      <c r="K53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39" t="n">
        <v>1368</v>
      </c>
      <c r="N539" t="n">
        <v>1011</v>
      </c>
      <c r="O539" t="inlineStr">
        <is>
          <t>маш.-ч</t>
        </is>
      </c>
      <c r="P539" t="inlineStr">
        <is>
          <t>маш.-ч</t>
        </is>
      </c>
      <c r="Q539" t="n">
        <v>1</v>
      </c>
      <c r="W539" t="n">
        <v>0</v>
      </c>
      <c r="X539" t="n">
        <v>1695838894</v>
      </c>
      <c r="Y539">
        <f>(AT539*ROUND(6,7))</f>
        <v/>
      </c>
      <c r="AA539" t="n">
        <v>0</v>
      </c>
      <c r="AB539" t="n">
        <v>177.13</v>
      </c>
      <c r="AC539" t="n">
        <v>0</v>
      </c>
      <c r="AD539" t="n">
        <v>0</v>
      </c>
      <c r="AE539" t="n">
        <v>0</v>
      </c>
      <c r="AF539" t="n">
        <v>29.67</v>
      </c>
      <c r="AG539" t="n">
        <v>0</v>
      </c>
      <c r="AH539" t="n">
        <v>0</v>
      </c>
      <c r="AI539" t="n">
        <v>1</v>
      </c>
      <c r="AJ539" t="n">
        <v>5.97</v>
      </c>
      <c r="AK539" t="n">
        <v>52.25</v>
      </c>
      <c r="AL539" t="n">
        <v>1</v>
      </c>
      <c r="AM539" t="n">
        <v>2</v>
      </c>
      <c r="AN539" t="n">
        <v>0</v>
      </c>
      <c r="AO539" t="n">
        <v>1</v>
      </c>
      <c r="AP539" t="n">
        <v>1</v>
      </c>
      <c r="AQ539" t="n">
        <v>0</v>
      </c>
      <c r="AR539" t="n">
        <v>0</v>
      </c>
      <c r="AS539" t="inlineStr"/>
      <c r="AT539" t="n">
        <v>1.5</v>
      </c>
      <c r="AU539" t="inlineStr">
        <is>
          <t>)*6</t>
        </is>
      </c>
      <c r="AV539" t="n">
        <v>0</v>
      </c>
      <c r="AW539" t="n">
        <v>2</v>
      </c>
      <c r="AX539" t="n">
        <v>78872418</v>
      </c>
      <c r="AY539" t="n">
        <v>1</v>
      </c>
      <c r="AZ539" t="n">
        <v>0</v>
      </c>
      <c r="BA539" t="n">
        <v>494</v>
      </c>
      <c r="BB539" t="n">
        <v>0</v>
      </c>
      <c r="BC539" t="n">
        <v>0</v>
      </c>
      <c r="BD539" t="n">
        <v>0</v>
      </c>
      <c r="BE539" t="n">
        <v>0</v>
      </c>
      <c r="BF539" t="n">
        <v>0</v>
      </c>
      <c r="BG539" t="n">
        <v>0</v>
      </c>
      <c r="BH539" t="n">
        <v>0</v>
      </c>
      <c r="BI539" t="n">
        <v>0</v>
      </c>
      <c r="BJ539" t="n">
        <v>0</v>
      </c>
      <c r="BK539" t="n">
        <v>0</v>
      </c>
      <c r="BL539" t="n">
        <v>0</v>
      </c>
      <c r="BM539" t="n">
        <v>0</v>
      </c>
      <c r="BN539" t="n">
        <v>0</v>
      </c>
      <c r="BO539" t="n">
        <v>0</v>
      </c>
      <c r="BP539" t="n">
        <v>0</v>
      </c>
      <c r="BQ539" t="n">
        <v>0</v>
      </c>
      <c r="BR539" t="n">
        <v>0</v>
      </c>
      <c r="BS539" t="n">
        <v>0</v>
      </c>
      <c r="BT539" t="n">
        <v>0</v>
      </c>
      <c r="BU539" t="n">
        <v>0</v>
      </c>
      <c r="BV539" t="n">
        <v>0</v>
      </c>
      <c r="BW539" t="n">
        <v>0</v>
      </c>
      <c r="CV539" t="n">
        <v>0</v>
      </c>
      <c r="CW539">
        <f>ROUND(Y539*Source!I1167*DO539,7)</f>
        <v/>
      </c>
      <c r="CX539">
        <f>ROUND(Y539*Source!I1167,7)</f>
        <v/>
      </c>
      <c r="CY539">
        <f>AB539</f>
        <v/>
      </c>
      <c r="CZ539">
        <f>AF539</f>
        <v/>
      </c>
      <c r="DA539">
        <f>AJ539</f>
        <v/>
      </c>
      <c r="DB539">
        <f>ROUND((ROUND(AT539*CZ539,2)*ROUND(6,7)),2)</f>
        <v/>
      </c>
      <c r="DC539">
        <f>ROUND((ROUND(AT539*AG539,2)*ROUND(6,7)),2)</f>
        <v/>
      </c>
      <c r="DD539" t="inlineStr"/>
      <c r="DE539" t="inlineStr"/>
      <c r="DF539">
        <f>ROUND(ROUND(AE539,0)*CX539,0)</f>
        <v/>
      </c>
      <c r="DG539">
        <f>ROUND(ROUND(AF539*AJ539,0)*CX539,0)</f>
        <v/>
      </c>
      <c r="DH539">
        <f>ROUND(ROUND(AG539*AK539,0)*CX539,0)</f>
        <v/>
      </c>
      <c r="DI539">
        <f>ROUND(ROUND(AH539,0)*CX539,0)</f>
        <v/>
      </c>
      <c r="DJ539">
        <f>DG539</f>
        <v/>
      </c>
      <c r="DK539" t="n">
        <v>0</v>
      </c>
      <c r="DL539" t="inlineStr"/>
      <c r="DM539" t="n">
        <v>0</v>
      </c>
      <c r="DN539" t="inlineStr"/>
      <c r="DO539" t="n">
        <v>0</v>
      </c>
    </row>
    <row r="540">
      <c r="A540">
        <f>ROW(Source!A1167)</f>
        <v/>
      </c>
      <c r="B540" t="n">
        <v>78869116</v>
      </c>
      <c r="C540" t="n">
        <v>78872410</v>
      </c>
      <c r="D540" t="n">
        <v>29110398</v>
      </c>
      <c r="E540" t="n">
        <v>1</v>
      </c>
      <c r="F540" t="n">
        <v>1</v>
      </c>
      <c r="G540" t="n">
        <v>1</v>
      </c>
      <c r="H540" t="n">
        <v>3</v>
      </c>
      <c r="I540" t="inlineStr">
        <is>
          <t>101-0388</t>
        </is>
      </c>
      <c r="J540" t="inlineStr">
        <is>
          <t>ТССЦ Московской обл., 101-0388, приказ Минстроя России №675/пр от 28.02.2017 № 254/пр</t>
        </is>
      </c>
      <c r="K540" t="inlineStr">
        <is>
          <t>Краски масляные земляные марки МА-0115 мумия, сурик железный</t>
        </is>
      </c>
      <c r="L540" t="n">
        <v>1348</v>
      </c>
      <c r="N540" t="n">
        <v>1009</v>
      </c>
      <c r="O540" t="inlineStr">
        <is>
          <t>т</t>
        </is>
      </c>
      <c r="P540" t="inlineStr">
        <is>
          <t>т</t>
        </is>
      </c>
      <c r="Q540" t="n">
        <v>1000</v>
      </c>
      <c r="W540" t="n">
        <v>0</v>
      </c>
      <c r="X540" t="n">
        <v>1625292450</v>
      </c>
      <c r="Y540">
        <f>(AT540*ROUND(6,7))</f>
        <v/>
      </c>
      <c r="AA540" t="n">
        <v>76804.47</v>
      </c>
      <c r="AB540" t="n">
        <v>0</v>
      </c>
      <c r="AC540" t="n">
        <v>0</v>
      </c>
      <c r="AD540" t="n">
        <v>0</v>
      </c>
      <c r="AE540" t="n">
        <v>15118.99</v>
      </c>
      <c r="AF540" t="n">
        <v>0</v>
      </c>
      <c r="AG540" t="n">
        <v>0</v>
      </c>
      <c r="AH540" t="n">
        <v>0</v>
      </c>
      <c r="AI540" t="n">
        <v>5.08</v>
      </c>
      <c r="AJ540" t="n">
        <v>1</v>
      </c>
      <c r="AK540" t="n">
        <v>1</v>
      </c>
      <c r="AL540" t="n">
        <v>1</v>
      </c>
      <c r="AM540" t="n">
        <v>2</v>
      </c>
      <c r="AN540" t="n">
        <v>0</v>
      </c>
      <c r="AO540" t="n">
        <v>1</v>
      </c>
      <c r="AP540" t="n">
        <v>1</v>
      </c>
      <c r="AQ540" t="n">
        <v>0</v>
      </c>
      <c r="AR540" t="n">
        <v>0</v>
      </c>
      <c r="AS540" t="inlineStr"/>
      <c r="AT540" t="n">
        <v>5e-05</v>
      </c>
      <c r="AU540" t="inlineStr">
        <is>
          <t>)*6</t>
        </is>
      </c>
      <c r="AV540" t="n">
        <v>0</v>
      </c>
      <c r="AW540" t="n">
        <v>2</v>
      </c>
      <c r="AX540" t="n">
        <v>78872419</v>
      </c>
      <c r="AY540" t="n">
        <v>1</v>
      </c>
      <c r="AZ540" t="n">
        <v>2048</v>
      </c>
      <c r="BA540" t="n">
        <v>495</v>
      </c>
      <c r="BB540" t="n">
        <v>0</v>
      </c>
      <c r="BC540" t="n">
        <v>0</v>
      </c>
      <c r="BD540" t="n">
        <v>0</v>
      </c>
      <c r="BE540" t="n">
        <v>0</v>
      </c>
      <c r="BF540" t="n">
        <v>0</v>
      </c>
      <c r="BG540" t="n">
        <v>0</v>
      </c>
      <c r="BH540" t="n">
        <v>0</v>
      </c>
      <c r="BI540" t="n">
        <v>0</v>
      </c>
      <c r="BJ540" t="n">
        <v>0</v>
      </c>
      <c r="BK540" t="n">
        <v>0</v>
      </c>
      <c r="BL540" t="n">
        <v>0</v>
      </c>
      <c r="BM540" t="n">
        <v>0</v>
      </c>
      <c r="BN540" t="n">
        <v>0</v>
      </c>
      <c r="BO540" t="n">
        <v>0</v>
      </c>
      <c r="BP540" t="n">
        <v>0</v>
      </c>
      <c r="BQ540" t="n">
        <v>0</v>
      </c>
      <c r="BR540" t="n">
        <v>0</v>
      </c>
      <c r="BS540" t="n">
        <v>0</v>
      </c>
      <c r="BT540" t="n">
        <v>0</v>
      </c>
      <c r="BU540" t="n">
        <v>0</v>
      </c>
      <c r="BV540" t="n">
        <v>0</v>
      </c>
      <c r="BW540" t="n">
        <v>0</v>
      </c>
      <c r="CV540" t="n">
        <v>0</v>
      </c>
      <c r="CW540" t="n">
        <v>0</v>
      </c>
      <c r="CX540">
        <f>ROUND(Y540*Source!I1167,7)</f>
        <v/>
      </c>
      <c r="CY540">
        <f>AA540</f>
        <v/>
      </c>
      <c r="CZ540">
        <f>AE540</f>
        <v/>
      </c>
      <c r="DA540">
        <f>AI540</f>
        <v/>
      </c>
      <c r="DB540">
        <f>ROUND((ROUND(AT540*CZ540,2)*ROUND(6,7)),2)</f>
        <v/>
      </c>
      <c r="DC540">
        <f>ROUND((ROUND(AT540*AG540,2)*ROUND(6,7)),2)</f>
        <v/>
      </c>
      <c r="DD540" t="inlineStr"/>
      <c r="DE540" t="inlineStr"/>
      <c r="DF540">
        <f>ROUND(ROUND(AE540*AI540,0)*CX540,0)</f>
        <v/>
      </c>
      <c r="DG540">
        <f>ROUND(ROUND(AF540,0)*CX540,0)</f>
        <v/>
      </c>
      <c r="DH540">
        <f>ROUND(ROUND(AG540,0)*CX540,0)</f>
        <v/>
      </c>
      <c r="DI540">
        <f>ROUND(ROUND(AH540,0)*CX540,0)</f>
        <v/>
      </c>
      <c r="DJ540">
        <f>DF540</f>
        <v/>
      </c>
      <c r="DK540" t="n">
        <v>0</v>
      </c>
      <c r="DL540" t="inlineStr"/>
      <c r="DM540" t="n">
        <v>0</v>
      </c>
      <c r="DN540" t="inlineStr"/>
      <c r="DO540" t="n">
        <v>0</v>
      </c>
    </row>
    <row r="541">
      <c r="A541">
        <f>ROW(Source!A1167)</f>
        <v/>
      </c>
      <c r="B541" t="n">
        <v>78869116</v>
      </c>
      <c r="C541" t="n">
        <v>78872410</v>
      </c>
      <c r="D541" t="n">
        <v>29110573</v>
      </c>
      <c r="E541" t="n">
        <v>1</v>
      </c>
      <c r="F541" t="n">
        <v>1</v>
      </c>
      <c r="G541" t="n">
        <v>1</v>
      </c>
      <c r="H541" t="n">
        <v>3</v>
      </c>
      <c r="I541" t="inlineStr">
        <is>
          <t>101-0628</t>
        </is>
      </c>
      <c r="J541" t="inlineStr">
        <is>
          <t>ТССЦ Московской обл., 101-0628, приказ Минстроя России №675/пр от 28.02.2017 № 254/пр</t>
        </is>
      </c>
      <c r="K541" t="inlineStr">
        <is>
          <t>Олифа комбинированная, марки К-3</t>
        </is>
      </c>
      <c r="L541" t="n">
        <v>1348</v>
      </c>
      <c r="N541" t="n">
        <v>1009</v>
      </c>
      <c r="O541" t="inlineStr">
        <is>
          <t>т</t>
        </is>
      </c>
      <c r="P541" t="inlineStr">
        <is>
          <t>т</t>
        </is>
      </c>
      <c r="Q541" t="n">
        <v>1000</v>
      </c>
      <c r="W541" t="n">
        <v>0</v>
      </c>
      <c r="X541" t="n">
        <v>24062879</v>
      </c>
      <c r="Y541">
        <f>(AT541*ROUND(6,7))</f>
        <v/>
      </c>
      <c r="AA541" t="n">
        <v>87631.5</v>
      </c>
      <c r="AB541" t="n">
        <v>0</v>
      </c>
      <c r="AC541" t="n">
        <v>0</v>
      </c>
      <c r="AD541" t="n">
        <v>0</v>
      </c>
      <c r="AE541" t="n">
        <v>16950</v>
      </c>
      <c r="AF541" t="n">
        <v>0</v>
      </c>
      <c r="AG541" t="n">
        <v>0</v>
      </c>
      <c r="AH541" t="n">
        <v>0</v>
      </c>
      <c r="AI541" t="n">
        <v>5.17</v>
      </c>
      <c r="AJ541" t="n">
        <v>1</v>
      </c>
      <c r="AK541" t="n">
        <v>1</v>
      </c>
      <c r="AL541" t="n">
        <v>1</v>
      </c>
      <c r="AM541" t="n">
        <v>2</v>
      </c>
      <c r="AN541" t="n">
        <v>0</v>
      </c>
      <c r="AO541" t="n">
        <v>1</v>
      </c>
      <c r="AP541" t="n">
        <v>1</v>
      </c>
      <c r="AQ541" t="n">
        <v>0</v>
      </c>
      <c r="AR541" t="n">
        <v>0</v>
      </c>
      <c r="AS541" t="inlineStr"/>
      <c r="AT541" t="n">
        <v>2e-05</v>
      </c>
      <c r="AU541" t="inlineStr">
        <is>
          <t>)*6</t>
        </is>
      </c>
      <c r="AV541" t="n">
        <v>0</v>
      </c>
      <c r="AW541" t="n">
        <v>2</v>
      </c>
      <c r="AX541" t="n">
        <v>78872420</v>
      </c>
      <c r="AY541" t="n">
        <v>1</v>
      </c>
      <c r="AZ541" t="n">
        <v>2048</v>
      </c>
      <c r="BA541" t="n">
        <v>496</v>
      </c>
      <c r="BB541" t="n">
        <v>0</v>
      </c>
      <c r="BC541" t="n">
        <v>0</v>
      </c>
      <c r="BD541" t="n">
        <v>0</v>
      </c>
      <c r="BE541" t="n">
        <v>0</v>
      </c>
      <c r="BF541" t="n">
        <v>0</v>
      </c>
      <c r="BG541" t="n">
        <v>0</v>
      </c>
      <c r="BH541" t="n">
        <v>0</v>
      </c>
      <c r="BI541" t="n">
        <v>0</v>
      </c>
      <c r="BJ541" t="n">
        <v>0</v>
      </c>
      <c r="BK541" t="n">
        <v>0</v>
      </c>
      <c r="BL541" t="n">
        <v>0</v>
      </c>
      <c r="BM541" t="n">
        <v>0</v>
      </c>
      <c r="BN541" t="n">
        <v>0</v>
      </c>
      <c r="BO541" t="n">
        <v>0</v>
      </c>
      <c r="BP541" t="n">
        <v>0</v>
      </c>
      <c r="BQ541" t="n">
        <v>0</v>
      </c>
      <c r="BR541" t="n">
        <v>0</v>
      </c>
      <c r="BS541" t="n">
        <v>0</v>
      </c>
      <c r="BT541" t="n">
        <v>0</v>
      </c>
      <c r="BU541" t="n">
        <v>0</v>
      </c>
      <c r="BV541" t="n">
        <v>0</v>
      </c>
      <c r="BW541" t="n">
        <v>0</v>
      </c>
      <c r="CV541" t="n">
        <v>0</v>
      </c>
      <c r="CW541" t="n">
        <v>0</v>
      </c>
      <c r="CX541">
        <f>ROUND(Y541*Source!I1167,7)</f>
        <v/>
      </c>
      <c r="CY541">
        <f>AA541</f>
        <v/>
      </c>
      <c r="CZ541">
        <f>AE541</f>
        <v/>
      </c>
      <c r="DA541">
        <f>AI541</f>
        <v/>
      </c>
      <c r="DB541">
        <f>ROUND((ROUND(AT541*CZ541,2)*ROUND(6,7)),2)</f>
        <v/>
      </c>
      <c r="DC541">
        <f>ROUND((ROUND(AT541*AG541,2)*ROUND(6,7)),2)</f>
        <v/>
      </c>
      <c r="DD541" t="inlineStr"/>
      <c r="DE541" t="inlineStr"/>
      <c r="DF541">
        <f>ROUND(ROUND(AE541*AI541,0)*CX541,0)</f>
        <v/>
      </c>
      <c r="DG541">
        <f>ROUND(ROUND(AF541,0)*CX541,0)</f>
        <v/>
      </c>
      <c r="DH541">
        <f>ROUND(ROUND(AG541,0)*CX541,0)</f>
        <v/>
      </c>
      <c r="DI541">
        <f>ROUND(ROUND(AH541,0)*CX541,0)</f>
        <v/>
      </c>
      <c r="DJ541">
        <f>DF541</f>
        <v/>
      </c>
      <c r="DK541" t="n">
        <v>0</v>
      </c>
      <c r="DL541" t="inlineStr"/>
      <c r="DM541" t="n">
        <v>0</v>
      </c>
      <c r="DN541" t="inlineStr"/>
      <c r="DO541" t="n">
        <v>0</v>
      </c>
    </row>
    <row r="542">
      <c r="A542">
        <f>ROW(Source!A1167)</f>
        <v/>
      </c>
      <c r="B542" t="n">
        <v>78869116</v>
      </c>
      <c r="C542" t="n">
        <v>78872410</v>
      </c>
      <c r="D542" t="n">
        <v>29107963</v>
      </c>
      <c r="E542" t="n">
        <v>1</v>
      </c>
      <c r="F542" t="n">
        <v>1</v>
      </c>
      <c r="G542" t="n">
        <v>1</v>
      </c>
      <c r="H542" t="n">
        <v>3</v>
      </c>
      <c r="I542" t="inlineStr">
        <is>
          <t>101-1669</t>
        </is>
      </c>
      <c r="J542" t="inlineStr">
        <is>
          <t>ТССЦ Московской обл., 101-1669, приказ Минстроя России №675/пр от 28.02.2017 № 254/пр</t>
        </is>
      </c>
      <c r="K542" t="inlineStr">
        <is>
          <t>Очес льняной</t>
        </is>
      </c>
      <c r="L542" t="n">
        <v>1346</v>
      </c>
      <c r="N542" t="n">
        <v>1009</v>
      </c>
      <c r="O542" t="inlineStr">
        <is>
          <t>кг</t>
        </is>
      </c>
      <c r="P542" t="inlineStr">
        <is>
          <t>кг</t>
        </is>
      </c>
      <c r="Q542" t="n">
        <v>1</v>
      </c>
      <c r="W542" t="n">
        <v>0</v>
      </c>
      <c r="X542" t="n">
        <v>-2113933962</v>
      </c>
      <c r="Y542">
        <f>(AT542*ROUND(6,7))</f>
        <v/>
      </c>
      <c r="AA542" t="n">
        <v>590.67</v>
      </c>
      <c r="AB542" t="n">
        <v>0</v>
      </c>
      <c r="AC542" t="n">
        <v>0</v>
      </c>
      <c r="AD542" t="n">
        <v>0</v>
      </c>
      <c r="AE542" t="n">
        <v>37.29</v>
      </c>
      <c r="AF542" t="n">
        <v>0</v>
      </c>
      <c r="AG542" t="n">
        <v>0</v>
      </c>
      <c r="AH542" t="n">
        <v>0</v>
      </c>
      <c r="AI542" t="n">
        <v>15.84</v>
      </c>
      <c r="AJ542" t="n">
        <v>1</v>
      </c>
      <c r="AK542" t="n">
        <v>1</v>
      </c>
      <c r="AL542" t="n">
        <v>1</v>
      </c>
      <c r="AM542" t="n">
        <v>2</v>
      </c>
      <c r="AN542" t="n">
        <v>0</v>
      </c>
      <c r="AO542" t="n">
        <v>1</v>
      </c>
      <c r="AP542" t="n">
        <v>1</v>
      </c>
      <c r="AQ542" t="n">
        <v>0</v>
      </c>
      <c r="AR542" t="n">
        <v>0</v>
      </c>
      <c r="AS542" t="inlineStr"/>
      <c r="AT542" t="n">
        <v>0.02</v>
      </c>
      <c r="AU542" t="inlineStr">
        <is>
          <t>)*6</t>
        </is>
      </c>
      <c r="AV542" t="n">
        <v>0</v>
      </c>
      <c r="AW542" t="n">
        <v>2</v>
      </c>
      <c r="AX542" t="n">
        <v>78872421</v>
      </c>
      <c r="AY542" t="n">
        <v>1</v>
      </c>
      <c r="AZ542" t="n">
        <v>0</v>
      </c>
      <c r="BA542" t="n">
        <v>497</v>
      </c>
      <c r="BB542" t="n">
        <v>0</v>
      </c>
      <c r="BC542" t="n">
        <v>0</v>
      </c>
      <c r="BD542" t="n">
        <v>0</v>
      </c>
      <c r="BE542" t="n">
        <v>0</v>
      </c>
      <c r="BF542" t="n">
        <v>0</v>
      </c>
      <c r="BG542" t="n">
        <v>0</v>
      </c>
      <c r="BH542" t="n">
        <v>0</v>
      </c>
      <c r="BI542" t="n">
        <v>0</v>
      </c>
      <c r="BJ542" t="n">
        <v>0</v>
      </c>
      <c r="BK542" t="n">
        <v>0</v>
      </c>
      <c r="BL542" t="n">
        <v>0</v>
      </c>
      <c r="BM542" t="n">
        <v>0</v>
      </c>
      <c r="BN542" t="n">
        <v>0</v>
      </c>
      <c r="BO542" t="n">
        <v>0</v>
      </c>
      <c r="BP542" t="n">
        <v>0</v>
      </c>
      <c r="BQ542" t="n">
        <v>0</v>
      </c>
      <c r="BR542" t="n">
        <v>0</v>
      </c>
      <c r="BS542" t="n">
        <v>0</v>
      </c>
      <c r="BT542" t="n">
        <v>0</v>
      </c>
      <c r="BU542" t="n">
        <v>0</v>
      </c>
      <c r="BV542" t="n">
        <v>0</v>
      </c>
      <c r="BW542" t="n">
        <v>0</v>
      </c>
      <c r="CV542" t="n">
        <v>0</v>
      </c>
      <c r="CW542" t="n">
        <v>0</v>
      </c>
      <c r="CX542">
        <f>ROUND(Y542*Source!I1167,7)</f>
        <v/>
      </c>
      <c r="CY542">
        <f>AA542</f>
        <v/>
      </c>
      <c r="CZ542">
        <f>AE542</f>
        <v/>
      </c>
      <c r="DA542">
        <f>AI542</f>
        <v/>
      </c>
      <c r="DB542">
        <f>ROUND((ROUND(AT542*CZ542,2)*ROUND(6,7)),2)</f>
        <v/>
      </c>
      <c r="DC542">
        <f>ROUND((ROUND(AT542*AG542,2)*ROUND(6,7)),2)</f>
        <v/>
      </c>
      <c r="DD542" t="inlineStr"/>
      <c r="DE542" t="inlineStr"/>
      <c r="DF542">
        <f>ROUND(ROUND(AE542*AI542,0)*CX542,0)</f>
        <v/>
      </c>
      <c r="DG542">
        <f>ROUND(ROUND(AF542,0)*CX542,0)</f>
        <v/>
      </c>
      <c r="DH542">
        <f>ROUND(ROUND(AG542,0)*CX542,0)</f>
        <v/>
      </c>
      <c r="DI542">
        <f>ROUND(ROUND(AH542,0)*CX542,0)</f>
        <v/>
      </c>
      <c r="DJ542">
        <f>DF542</f>
        <v/>
      </c>
      <c r="DK542" t="n">
        <v>0</v>
      </c>
      <c r="DL542" t="inlineStr"/>
      <c r="DM542" t="n">
        <v>0</v>
      </c>
      <c r="DN542" t="inlineStr"/>
      <c r="DO542" t="n">
        <v>0</v>
      </c>
    </row>
    <row r="543">
      <c r="A543">
        <f>ROW(Source!A1167)</f>
        <v/>
      </c>
      <c r="B543" t="n">
        <v>78869116</v>
      </c>
      <c r="C543" t="n">
        <v>78872410</v>
      </c>
      <c r="D543" t="n">
        <v>29150040</v>
      </c>
      <c r="E543" t="n">
        <v>1</v>
      </c>
      <c r="F543" t="n">
        <v>1</v>
      </c>
      <c r="G543" t="n">
        <v>1</v>
      </c>
      <c r="H543" t="n">
        <v>3</v>
      </c>
      <c r="I543" t="inlineStr">
        <is>
          <t>411-0001</t>
        </is>
      </c>
      <c r="J543" t="inlineStr">
        <is>
          <t>ТССЦ Московской обл., 411-0001, приказ Минстроя России №675/пр от 28.02.2017 № 257/пр</t>
        </is>
      </c>
      <c r="K543" t="inlineStr">
        <is>
          <t>Вода</t>
        </is>
      </c>
      <c r="L543" t="n">
        <v>1339</v>
      </c>
      <c r="N543" t="n">
        <v>1007</v>
      </c>
      <c r="O543" t="inlineStr">
        <is>
          <t>м3</t>
        </is>
      </c>
      <c r="P543" t="inlineStr">
        <is>
          <t>м3</t>
        </is>
      </c>
      <c r="Q543" t="n">
        <v>1</v>
      </c>
      <c r="W543" t="n">
        <v>0</v>
      </c>
      <c r="X543" t="n">
        <v>619799737</v>
      </c>
      <c r="Y543">
        <f>(AT543*ROUND(6,7))</f>
        <v/>
      </c>
      <c r="AA543" t="n">
        <v>31.28</v>
      </c>
      <c r="AB543" t="n">
        <v>0</v>
      </c>
      <c r="AC543" t="n">
        <v>0</v>
      </c>
      <c r="AD543" t="n">
        <v>0</v>
      </c>
      <c r="AE543" t="n">
        <v>2.44</v>
      </c>
      <c r="AF543" t="n">
        <v>0</v>
      </c>
      <c r="AG543" t="n">
        <v>0</v>
      </c>
      <c r="AH543" t="n">
        <v>0</v>
      </c>
      <c r="AI543" t="n">
        <v>12.82</v>
      </c>
      <c r="AJ543" t="n">
        <v>1</v>
      </c>
      <c r="AK543" t="n">
        <v>1</v>
      </c>
      <c r="AL543" t="n">
        <v>1</v>
      </c>
      <c r="AM543" t="n">
        <v>2</v>
      </c>
      <c r="AN543" t="n">
        <v>0</v>
      </c>
      <c r="AO543" t="n">
        <v>1</v>
      </c>
      <c r="AP543" t="n">
        <v>1</v>
      </c>
      <c r="AQ543" t="n">
        <v>0</v>
      </c>
      <c r="AR543" t="n">
        <v>0</v>
      </c>
      <c r="AS543" t="inlineStr"/>
      <c r="AT543" t="n">
        <v>1</v>
      </c>
      <c r="AU543" t="inlineStr">
        <is>
          <t>)*6</t>
        </is>
      </c>
      <c r="AV543" t="n">
        <v>0</v>
      </c>
      <c r="AW543" t="n">
        <v>2</v>
      </c>
      <c r="AX543" t="n">
        <v>78872422</v>
      </c>
      <c r="AY543" t="n">
        <v>1</v>
      </c>
      <c r="AZ543" t="n">
        <v>0</v>
      </c>
      <c r="BA543" t="n">
        <v>498</v>
      </c>
      <c r="BB543" t="n">
        <v>0</v>
      </c>
      <c r="BC543" t="n">
        <v>0</v>
      </c>
      <c r="BD543" t="n">
        <v>0</v>
      </c>
      <c r="BE543" t="n">
        <v>0</v>
      </c>
      <c r="BF543" t="n">
        <v>0</v>
      </c>
      <c r="BG543" t="n">
        <v>0</v>
      </c>
      <c r="BH543" t="n">
        <v>0</v>
      </c>
      <c r="BI543" t="n">
        <v>0</v>
      </c>
      <c r="BJ543" t="n">
        <v>0</v>
      </c>
      <c r="BK543" t="n">
        <v>0</v>
      </c>
      <c r="BL543" t="n">
        <v>0</v>
      </c>
      <c r="BM543" t="n">
        <v>0</v>
      </c>
      <c r="BN543" t="n">
        <v>0</v>
      </c>
      <c r="BO543" t="n">
        <v>0</v>
      </c>
      <c r="BP543" t="n">
        <v>0</v>
      </c>
      <c r="BQ543" t="n">
        <v>0</v>
      </c>
      <c r="BR543" t="n">
        <v>0</v>
      </c>
      <c r="BS543" t="n">
        <v>0</v>
      </c>
      <c r="BT543" t="n">
        <v>0</v>
      </c>
      <c r="BU543" t="n">
        <v>0</v>
      </c>
      <c r="BV543" t="n">
        <v>0</v>
      </c>
      <c r="BW543" t="n">
        <v>0</v>
      </c>
      <c r="CV543" t="n">
        <v>0</v>
      </c>
      <c r="CW543" t="n">
        <v>0</v>
      </c>
      <c r="CX543">
        <f>ROUND(Y543*Source!I1167,7)</f>
        <v/>
      </c>
      <c r="CY543">
        <f>AA543</f>
        <v/>
      </c>
      <c r="CZ543">
        <f>AE543</f>
        <v/>
      </c>
      <c r="DA543">
        <f>AI543</f>
        <v/>
      </c>
      <c r="DB543">
        <f>ROUND((ROUND(AT543*CZ543,2)*ROUND(6,7)),2)</f>
        <v/>
      </c>
      <c r="DC543">
        <f>ROUND((ROUND(AT543*AG543,2)*ROUND(6,7)),2)</f>
        <v/>
      </c>
      <c r="DD543" t="inlineStr"/>
      <c r="DE543" t="inlineStr"/>
      <c r="DF543">
        <f>ROUND(ROUND(AE543*AI543,0)*CX543,0)</f>
        <v/>
      </c>
      <c r="DG543">
        <f>ROUND(ROUND(AF543,0)*CX543,0)</f>
        <v/>
      </c>
      <c r="DH543">
        <f>ROUND(ROUND(AG543,0)*CX543,0)</f>
        <v/>
      </c>
      <c r="DI543">
        <f>ROUND(ROUND(AH543,0)*CX543,0)</f>
        <v/>
      </c>
      <c r="DJ543">
        <f>DF543</f>
        <v/>
      </c>
      <c r="DK543" t="n">
        <v>0</v>
      </c>
      <c r="DL543" t="inlineStr"/>
      <c r="DM543" t="n">
        <v>0</v>
      </c>
      <c r="DN543" t="inlineStr"/>
      <c r="DO543" t="n">
        <v>0</v>
      </c>
    </row>
    <row r="544">
      <c r="A544">
        <f>ROW(Source!A1206)</f>
        <v/>
      </c>
      <c r="B544" t="n">
        <v>78869116</v>
      </c>
      <c r="C544" t="n">
        <v>78872486</v>
      </c>
      <c r="D544" t="n">
        <v>18408291</v>
      </c>
      <c r="E544" t="n">
        <v>1</v>
      </c>
      <c r="F544" t="n">
        <v>1</v>
      </c>
      <c r="G544" t="n">
        <v>1</v>
      </c>
      <c r="H544" t="n">
        <v>1</v>
      </c>
      <c r="I544" t="inlineStr">
        <is>
          <t>1-1025-90</t>
        </is>
      </c>
      <c r="J544" t="inlineStr"/>
      <c r="K544" t="inlineStr">
        <is>
          <t>Рабочий строитель среднего разряда 2,5</t>
        </is>
      </c>
      <c r="L544" t="n">
        <v>1369</v>
      </c>
      <c r="N544" t="n">
        <v>1013</v>
      </c>
      <c r="O544" t="inlineStr">
        <is>
          <t>чел.-ч</t>
        </is>
      </c>
      <c r="P544" t="inlineStr">
        <is>
          <t>чел.-ч</t>
        </is>
      </c>
      <c r="Q544" t="n">
        <v>1</v>
      </c>
      <c r="W544" t="n">
        <v>0</v>
      </c>
      <c r="X544" t="n">
        <v>1933892413</v>
      </c>
      <c r="Y544">
        <f>AT544</f>
        <v/>
      </c>
      <c r="AA544" t="n">
        <v>0</v>
      </c>
      <c r="AB544" t="n">
        <v>0</v>
      </c>
      <c r="AC544" t="n">
        <v>0</v>
      </c>
      <c r="AD544" t="n">
        <v>8.17</v>
      </c>
      <c r="AE544" t="n">
        <v>0</v>
      </c>
      <c r="AF544" t="n">
        <v>0</v>
      </c>
      <c r="AG544" t="n">
        <v>0</v>
      </c>
      <c r="AH544" t="n">
        <v>8.17</v>
      </c>
      <c r="AI544" t="n">
        <v>1</v>
      </c>
      <c r="AJ544" t="n">
        <v>1</v>
      </c>
      <c r="AK544" t="n">
        <v>1</v>
      </c>
      <c r="AL544" t="n">
        <v>1</v>
      </c>
      <c r="AM544" t="n">
        <v>-2</v>
      </c>
      <c r="AN544" t="n">
        <v>0</v>
      </c>
      <c r="AO544" t="n">
        <v>1</v>
      </c>
      <c r="AP544" t="n">
        <v>1</v>
      </c>
      <c r="AQ544" t="n">
        <v>0</v>
      </c>
      <c r="AR544" t="n">
        <v>0</v>
      </c>
      <c r="AS544" t="inlineStr"/>
      <c r="AT544" t="n">
        <v>32.2</v>
      </c>
      <c r="AU544" t="inlineStr"/>
      <c r="AV544" t="n">
        <v>1</v>
      </c>
      <c r="AW544" t="n">
        <v>2</v>
      </c>
      <c r="AX544" t="n">
        <v>78872492</v>
      </c>
      <c r="AY544" t="n">
        <v>1</v>
      </c>
      <c r="AZ544" t="n">
        <v>0</v>
      </c>
      <c r="BA544" t="n">
        <v>499</v>
      </c>
      <c r="BB544" t="n">
        <v>0</v>
      </c>
      <c r="BC544" t="n">
        <v>0</v>
      </c>
      <c r="BD544" t="n">
        <v>0</v>
      </c>
      <c r="BE544" t="n">
        <v>0</v>
      </c>
      <c r="BF544" t="n">
        <v>0</v>
      </c>
      <c r="BG544" t="n">
        <v>0</v>
      </c>
      <c r="BH544" t="n">
        <v>0</v>
      </c>
      <c r="BI544" t="n">
        <v>0</v>
      </c>
      <c r="BJ544" t="n">
        <v>0</v>
      </c>
      <c r="BK544" t="n">
        <v>0</v>
      </c>
      <c r="BL544" t="n">
        <v>0</v>
      </c>
      <c r="BM544" t="n">
        <v>0</v>
      </c>
      <c r="BN544" t="n">
        <v>0</v>
      </c>
      <c r="BO544" t="n">
        <v>0</v>
      </c>
      <c r="BP544" t="n">
        <v>0</v>
      </c>
      <c r="BQ544" t="n">
        <v>0</v>
      </c>
      <c r="BR544" t="n">
        <v>0</v>
      </c>
      <c r="BS544" t="n">
        <v>0</v>
      </c>
      <c r="BT544" t="n">
        <v>0</v>
      </c>
      <c r="BU544" t="n">
        <v>0</v>
      </c>
      <c r="BV544" t="n">
        <v>0</v>
      </c>
      <c r="BW544" t="n">
        <v>0</v>
      </c>
      <c r="CU544">
        <f>ROUND(AT544*Source!I1206*AH544*AL544,0)</f>
        <v/>
      </c>
      <c r="CV544">
        <f>ROUND(Y544*Source!I1206,7)</f>
        <v/>
      </c>
      <c r="CW544" t="n">
        <v>0</v>
      </c>
      <c r="CX544">
        <f>ROUND(Y544*Source!I1206,7)</f>
        <v/>
      </c>
      <c r="CY544">
        <f>AD544</f>
        <v/>
      </c>
      <c r="CZ544">
        <f>AH544</f>
        <v/>
      </c>
      <c r="DA544">
        <f>AL544</f>
        <v/>
      </c>
      <c r="DB544">
        <f>ROUND(ROUND(AT544*CZ544,2),2)</f>
        <v/>
      </c>
      <c r="DC544">
        <f>ROUND(ROUND(AT544*AG544,2),2)</f>
        <v/>
      </c>
      <c r="DD544" t="inlineStr"/>
      <c r="DE544" t="inlineStr"/>
      <c r="DF544">
        <f>ROUND(ROUND(AE544,0)*CX544,0)</f>
        <v/>
      </c>
      <c r="DG544">
        <f>ROUND(ROUND(AF544,0)*CX544,0)</f>
        <v/>
      </c>
      <c r="DH544">
        <f>ROUND(ROUND(AG544,0)*CX544,0)</f>
        <v/>
      </c>
      <c r="DI544">
        <f>ROUND(ROUND(AH544,0)*CX544,0)</f>
        <v/>
      </c>
      <c r="DJ544">
        <f>DI544</f>
        <v/>
      </c>
      <c r="DK544" t="n">
        <v>0</v>
      </c>
      <c r="DL544" t="inlineStr"/>
      <c r="DM544" t="n">
        <v>0</v>
      </c>
      <c r="DN544" t="inlineStr"/>
      <c r="DO544" t="n">
        <v>0</v>
      </c>
    </row>
    <row r="545">
      <c r="A545">
        <f>ROW(Source!A1206)</f>
        <v/>
      </c>
      <c r="B545" t="n">
        <v>78869116</v>
      </c>
      <c r="C545" t="n">
        <v>78872486</v>
      </c>
      <c r="D545" t="n">
        <v>29174913</v>
      </c>
      <c r="E545" t="n">
        <v>1</v>
      </c>
      <c r="F545" t="n">
        <v>1</v>
      </c>
      <c r="G545" t="n">
        <v>1</v>
      </c>
      <c r="H545" t="n">
        <v>2</v>
      </c>
      <c r="I545" t="inlineStr">
        <is>
          <t>400001</t>
        </is>
      </c>
      <c r="J545" t="inlineStr">
        <is>
          <t>ТСЭМ Московской обл., 400001, приказ Минстроя России №675/пр от 28.02.2017 № 264/пр</t>
        </is>
      </c>
      <c r="K545" t="inlineStr">
        <is>
          <t>Автомобили бортовые, грузоподъемность до 5 т</t>
        </is>
      </c>
      <c r="L545" t="n">
        <v>1368</v>
      </c>
      <c r="N545" t="n">
        <v>1011</v>
      </c>
      <c r="O545" t="inlineStr">
        <is>
          <t>маш.-ч</t>
        </is>
      </c>
      <c r="P545" t="inlineStr">
        <is>
          <t>маш.-ч</t>
        </is>
      </c>
      <c r="Q545" t="n">
        <v>1</v>
      </c>
      <c r="W545" t="n">
        <v>0</v>
      </c>
      <c r="X545" t="n">
        <v>1230759911</v>
      </c>
      <c r="Y545">
        <f>AT545</f>
        <v/>
      </c>
      <c r="AA545" t="n">
        <v>0</v>
      </c>
      <c r="AB545" t="n">
        <v>2177.51</v>
      </c>
      <c r="AC545" t="n">
        <v>606.1</v>
      </c>
      <c r="AD545" t="n">
        <v>0</v>
      </c>
      <c r="AE545" t="n">
        <v>0</v>
      </c>
      <c r="AF545" t="n">
        <v>87.17</v>
      </c>
      <c r="AG545" t="n">
        <v>11.6</v>
      </c>
      <c r="AH545" t="n">
        <v>0</v>
      </c>
      <c r="AI545" t="n">
        <v>1</v>
      </c>
      <c r="AJ545" t="n">
        <v>24.98</v>
      </c>
      <c r="AK545" t="n">
        <v>52.25</v>
      </c>
      <c r="AL545" t="n">
        <v>1</v>
      </c>
      <c r="AM545" t="n">
        <v>2</v>
      </c>
      <c r="AN545" t="n">
        <v>0</v>
      </c>
      <c r="AO545" t="n">
        <v>1</v>
      </c>
      <c r="AP545" t="n">
        <v>1</v>
      </c>
      <c r="AQ545" t="n">
        <v>0</v>
      </c>
      <c r="AR545" t="n">
        <v>0</v>
      </c>
      <c r="AS545" t="inlineStr"/>
      <c r="AT545" t="n">
        <v>0.01</v>
      </c>
      <c r="AU545" t="inlineStr"/>
      <c r="AV545" t="n">
        <v>0</v>
      </c>
      <c r="AW545" t="n">
        <v>2</v>
      </c>
      <c r="AX545" t="n">
        <v>78872493</v>
      </c>
      <c r="AY545" t="n">
        <v>1</v>
      </c>
      <c r="AZ545" t="n">
        <v>0</v>
      </c>
      <c r="BA545" t="n">
        <v>500</v>
      </c>
      <c r="BB545" t="n">
        <v>0</v>
      </c>
      <c r="BC545" t="n">
        <v>0</v>
      </c>
      <c r="BD545" t="n">
        <v>0</v>
      </c>
      <c r="BE545" t="n">
        <v>0</v>
      </c>
      <c r="BF545" t="n">
        <v>0</v>
      </c>
      <c r="BG545" t="n">
        <v>0</v>
      </c>
      <c r="BH545" t="n">
        <v>0</v>
      </c>
      <c r="BI545" t="n">
        <v>0</v>
      </c>
      <c r="BJ545" t="n">
        <v>0</v>
      </c>
      <c r="BK545" t="n">
        <v>0</v>
      </c>
      <c r="BL545" t="n">
        <v>0</v>
      </c>
      <c r="BM545" t="n">
        <v>0</v>
      </c>
      <c r="BN545" t="n">
        <v>0</v>
      </c>
      <c r="BO545" t="n">
        <v>0</v>
      </c>
      <c r="BP545" t="n">
        <v>0</v>
      </c>
      <c r="BQ545" t="n">
        <v>0</v>
      </c>
      <c r="BR545" t="n">
        <v>0</v>
      </c>
      <c r="BS545" t="n">
        <v>0</v>
      </c>
      <c r="BT545" t="n">
        <v>0</v>
      </c>
      <c r="BU545" t="n">
        <v>0</v>
      </c>
      <c r="BV545" t="n">
        <v>0</v>
      </c>
      <c r="BW545" t="n">
        <v>0</v>
      </c>
      <c r="CV545" t="n">
        <v>0</v>
      </c>
      <c r="CW545">
        <f>ROUND(Y545*Source!I1206*DO545,7)</f>
        <v/>
      </c>
      <c r="CX545">
        <f>ROUND(Y545*Source!I1206,7)</f>
        <v/>
      </c>
      <c r="CY545">
        <f>AB545</f>
        <v/>
      </c>
      <c r="CZ545">
        <f>AF545</f>
        <v/>
      </c>
      <c r="DA545">
        <f>AJ545</f>
        <v/>
      </c>
      <c r="DB545">
        <f>ROUND(ROUND(AT545*CZ545,2),2)</f>
        <v/>
      </c>
      <c r="DC545">
        <f>ROUND(ROUND(AT545*AG545,2),2)</f>
        <v/>
      </c>
      <c r="DD545" t="inlineStr"/>
      <c r="DE545" t="inlineStr"/>
      <c r="DF545">
        <f>ROUND(ROUND(AE545,0)*CX545,0)</f>
        <v/>
      </c>
      <c r="DG545">
        <f>ROUND(ROUND(AF545*AJ545,0)*CX545,0)</f>
        <v/>
      </c>
      <c r="DH545">
        <f>ROUND(ROUND(AG545*AK545,0)*CX545,0)</f>
        <v/>
      </c>
      <c r="DI545">
        <f>ROUND(ROUND(AH545,0)*CX545,0)</f>
        <v/>
      </c>
      <c r="DJ545">
        <f>DG545</f>
        <v/>
      </c>
      <c r="DK545" t="n">
        <v>0</v>
      </c>
      <c r="DL545" t="inlineStr"/>
      <c r="DM545" t="n">
        <v>0</v>
      </c>
      <c r="DN545" t="inlineStr"/>
      <c r="DO545" t="n">
        <v>0</v>
      </c>
    </row>
    <row r="546">
      <c r="A546">
        <f>ROW(Source!A1206)</f>
        <v/>
      </c>
      <c r="B546" t="n">
        <v>78869116</v>
      </c>
      <c r="C546" t="n">
        <v>78872486</v>
      </c>
      <c r="D546" t="n">
        <v>29110139</v>
      </c>
      <c r="E546" t="n">
        <v>1</v>
      </c>
      <c r="F546" t="n">
        <v>1</v>
      </c>
      <c r="G546" t="n">
        <v>1</v>
      </c>
      <c r="H546" t="n">
        <v>3</v>
      </c>
      <c r="I546" t="inlineStr">
        <is>
          <t>101-1703</t>
        </is>
      </c>
      <c r="J546" t="inlineStr">
        <is>
          <t>ТССЦ Московской обл., 101-1703, приказ Минстроя России №675/пр от 28.02.2017 № 254/пр</t>
        </is>
      </c>
      <c r="K546" t="inlineStr">
        <is>
          <t>Прокладки резиновые (пластина техническая прессованная)</t>
        </is>
      </c>
      <c r="L546" t="n">
        <v>1346</v>
      </c>
      <c r="N546" t="n">
        <v>1009</v>
      </c>
      <c r="O546" t="inlineStr">
        <is>
          <t>кг</t>
        </is>
      </c>
      <c r="P546" t="inlineStr">
        <is>
          <t>кг</t>
        </is>
      </c>
      <c r="Q546" t="n">
        <v>1</v>
      </c>
      <c r="W546" t="n">
        <v>0</v>
      </c>
      <c r="X546" t="n">
        <v>-1947909329</v>
      </c>
      <c r="Y546">
        <f>AT546</f>
        <v/>
      </c>
      <c r="AA546" t="n">
        <v>341.04</v>
      </c>
      <c r="AB546" t="n">
        <v>0</v>
      </c>
      <c r="AC546" t="n">
        <v>0</v>
      </c>
      <c r="AD546" t="n">
        <v>0</v>
      </c>
      <c r="AE546" t="n">
        <v>23.09</v>
      </c>
      <c r="AF546" t="n">
        <v>0</v>
      </c>
      <c r="AG546" t="n">
        <v>0</v>
      </c>
      <c r="AH546" t="n">
        <v>0</v>
      </c>
      <c r="AI546" t="n">
        <v>14.77</v>
      </c>
      <c r="AJ546" t="n">
        <v>1</v>
      </c>
      <c r="AK546" t="n">
        <v>1</v>
      </c>
      <c r="AL546" t="n">
        <v>1</v>
      </c>
      <c r="AM546" t="n">
        <v>2</v>
      </c>
      <c r="AN546" t="n">
        <v>0</v>
      </c>
      <c r="AO546" t="n">
        <v>1</v>
      </c>
      <c r="AP546" t="n">
        <v>1</v>
      </c>
      <c r="AQ546" t="n">
        <v>0</v>
      </c>
      <c r="AR546" t="n">
        <v>0</v>
      </c>
      <c r="AS546" t="inlineStr"/>
      <c r="AT546" t="n">
        <v>2</v>
      </c>
      <c r="AU546" t="inlineStr"/>
      <c r="AV546" t="n">
        <v>0</v>
      </c>
      <c r="AW546" t="n">
        <v>2</v>
      </c>
      <c r="AX546" t="n">
        <v>78872494</v>
      </c>
      <c r="AY546" t="n">
        <v>1</v>
      </c>
      <c r="AZ546" t="n">
        <v>0</v>
      </c>
      <c r="BA546" t="n">
        <v>501</v>
      </c>
      <c r="BB546" t="n">
        <v>0</v>
      </c>
      <c r="BC546" t="n">
        <v>0</v>
      </c>
      <c r="BD546" t="n">
        <v>0</v>
      </c>
      <c r="BE546" t="n">
        <v>0</v>
      </c>
      <c r="BF546" t="n">
        <v>0</v>
      </c>
      <c r="BG546" t="n">
        <v>0</v>
      </c>
      <c r="BH546" t="n">
        <v>0</v>
      </c>
      <c r="BI546" t="n">
        <v>0</v>
      </c>
      <c r="BJ546" t="n">
        <v>0</v>
      </c>
      <c r="BK546" t="n">
        <v>0</v>
      </c>
      <c r="BL546" t="n">
        <v>0</v>
      </c>
      <c r="BM546" t="n">
        <v>0</v>
      </c>
      <c r="BN546" t="n">
        <v>0</v>
      </c>
      <c r="BO546" t="n">
        <v>0</v>
      </c>
      <c r="BP546" t="n">
        <v>0</v>
      </c>
      <c r="BQ546" t="n">
        <v>0</v>
      </c>
      <c r="BR546" t="n">
        <v>0</v>
      </c>
      <c r="BS546" t="n">
        <v>0</v>
      </c>
      <c r="BT546" t="n">
        <v>0</v>
      </c>
      <c r="BU546" t="n">
        <v>0</v>
      </c>
      <c r="BV546" t="n">
        <v>0</v>
      </c>
      <c r="BW546" t="n">
        <v>0</v>
      </c>
      <c r="CV546" t="n">
        <v>0</v>
      </c>
      <c r="CW546" t="n">
        <v>0</v>
      </c>
      <c r="CX546">
        <f>ROUND(Y546*Source!I1206,7)</f>
        <v/>
      </c>
      <c r="CY546">
        <f>AA546</f>
        <v/>
      </c>
      <c r="CZ546">
        <f>AE546</f>
        <v/>
      </c>
      <c r="DA546">
        <f>AI546</f>
        <v/>
      </c>
      <c r="DB546">
        <f>ROUND(ROUND(AT546*CZ546,2),2)</f>
        <v/>
      </c>
      <c r="DC546">
        <f>ROUND(ROUND(AT546*AG546,2),2)</f>
        <v/>
      </c>
      <c r="DD546" t="inlineStr"/>
      <c r="DE546" t="inlineStr"/>
      <c r="DF546">
        <f>ROUND(ROUND(AE546*AI546,0)*CX546,0)</f>
        <v/>
      </c>
      <c r="DG546">
        <f>ROUND(ROUND(AF546,0)*CX546,0)</f>
        <v/>
      </c>
      <c r="DH546">
        <f>ROUND(ROUND(AG546,0)*CX546,0)</f>
        <v/>
      </c>
      <c r="DI546">
        <f>ROUND(ROUND(AH546,0)*CX546,0)</f>
        <v/>
      </c>
      <c r="DJ546">
        <f>DF546</f>
        <v/>
      </c>
      <c r="DK546" t="n">
        <v>0</v>
      </c>
      <c r="DL546" t="inlineStr"/>
      <c r="DM546" t="n">
        <v>0</v>
      </c>
      <c r="DN546" t="inlineStr"/>
      <c r="DO546" t="n">
        <v>0</v>
      </c>
    </row>
    <row r="547">
      <c r="A547">
        <f>ROW(Source!A1206)</f>
        <v/>
      </c>
      <c r="B547" t="n">
        <v>78869116</v>
      </c>
      <c r="C547" t="n">
        <v>78872486</v>
      </c>
      <c r="D547" t="n">
        <v>29114240</v>
      </c>
      <c r="E547" t="n">
        <v>1</v>
      </c>
      <c r="F547" t="n">
        <v>1</v>
      </c>
      <c r="G547" t="n">
        <v>1</v>
      </c>
      <c r="H547" t="n">
        <v>3</v>
      </c>
      <c r="I547" t="inlineStr">
        <is>
          <t>101-2576</t>
        </is>
      </c>
      <c r="J547" t="inlineStr">
        <is>
          <t>ТССЦ Московской обл., 101-2576, приказ Минстроя России №675/пр от 28.02.2017 № 254/пр</t>
        </is>
      </c>
      <c r="K547" t="inlineStr">
        <is>
          <t>Болты с гайками и шайбами для санитарно-технических работ диаметром 16 мм</t>
        </is>
      </c>
      <c r="L547" t="n">
        <v>1348</v>
      </c>
      <c r="N547" t="n">
        <v>1009</v>
      </c>
      <c r="O547" t="inlineStr">
        <is>
          <t>т</t>
        </is>
      </c>
      <c r="P547" t="inlineStr">
        <is>
          <t>т</t>
        </is>
      </c>
      <c r="Q547" t="n">
        <v>1000</v>
      </c>
      <c r="W547" t="n">
        <v>0</v>
      </c>
      <c r="X547" t="n">
        <v>-1701539228</v>
      </c>
      <c r="Y547">
        <f>AT547</f>
        <v/>
      </c>
      <c r="AA547" t="n">
        <v>145037.4</v>
      </c>
      <c r="AB547" t="n">
        <v>0</v>
      </c>
      <c r="AC547" t="n">
        <v>0</v>
      </c>
      <c r="AD547" t="n">
        <v>0</v>
      </c>
      <c r="AE547" t="n">
        <v>14830</v>
      </c>
      <c r="AF547" t="n">
        <v>0</v>
      </c>
      <c r="AG547" t="n">
        <v>0</v>
      </c>
      <c r="AH547" t="n">
        <v>0</v>
      </c>
      <c r="AI547" t="n">
        <v>9.779999999999999</v>
      </c>
      <c r="AJ547" t="n">
        <v>1</v>
      </c>
      <c r="AK547" t="n">
        <v>1</v>
      </c>
      <c r="AL547" t="n">
        <v>1</v>
      </c>
      <c r="AM547" t="n">
        <v>2</v>
      </c>
      <c r="AN547" t="n">
        <v>0</v>
      </c>
      <c r="AO547" t="n">
        <v>1</v>
      </c>
      <c r="AP547" t="n">
        <v>1</v>
      </c>
      <c r="AQ547" t="n">
        <v>0</v>
      </c>
      <c r="AR547" t="n">
        <v>0</v>
      </c>
      <c r="AS547" t="inlineStr"/>
      <c r="AT547" t="n">
        <v>0.005</v>
      </c>
      <c r="AU547" t="inlineStr"/>
      <c r="AV547" t="n">
        <v>0</v>
      </c>
      <c r="AW547" t="n">
        <v>2</v>
      </c>
      <c r="AX547" t="n">
        <v>78872495</v>
      </c>
      <c r="AY547" t="n">
        <v>1</v>
      </c>
      <c r="AZ547" t="n">
        <v>0</v>
      </c>
      <c r="BA547" t="n">
        <v>502</v>
      </c>
      <c r="BB547" t="n">
        <v>0</v>
      </c>
      <c r="BC547" t="n">
        <v>0</v>
      </c>
      <c r="BD547" t="n">
        <v>0</v>
      </c>
      <c r="BE547" t="n">
        <v>0</v>
      </c>
      <c r="BF547" t="n">
        <v>0</v>
      </c>
      <c r="BG547" t="n">
        <v>0</v>
      </c>
      <c r="BH547" t="n">
        <v>0</v>
      </c>
      <c r="BI547" t="n">
        <v>0</v>
      </c>
      <c r="BJ547" t="n">
        <v>0</v>
      </c>
      <c r="BK547" t="n">
        <v>0</v>
      </c>
      <c r="BL547" t="n">
        <v>0</v>
      </c>
      <c r="BM547" t="n">
        <v>0</v>
      </c>
      <c r="BN547" t="n">
        <v>0</v>
      </c>
      <c r="BO547" t="n">
        <v>0</v>
      </c>
      <c r="BP547" t="n">
        <v>0</v>
      </c>
      <c r="BQ547" t="n">
        <v>0</v>
      </c>
      <c r="BR547" t="n">
        <v>0</v>
      </c>
      <c r="BS547" t="n">
        <v>0</v>
      </c>
      <c r="BT547" t="n">
        <v>0</v>
      </c>
      <c r="BU547" t="n">
        <v>0</v>
      </c>
      <c r="BV547" t="n">
        <v>0</v>
      </c>
      <c r="BW547" t="n">
        <v>0</v>
      </c>
      <c r="CV547" t="n">
        <v>0</v>
      </c>
      <c r="CW547" t="n">
        <v>0</v>
      </c>
      <c r="CX547">
        <f>ROUND(Y547*Source!I1206,7)</f>
        <v/>
      </c>
      <c r="CY547">
        <f>AA547</f>
        <v/>
      </c>
      <c r="CZ547">
        <f>AE547</f>
        <v/>
      </c>
      <c r="DA547">
        <f>AI547</f>
        <v/>
      </c>
      <c r="DB547">
        <f>ROUND(ROUND(AT547*CZ547,2),2)</f>
        <v/>
      </c>
      <c r="DC547">
        <f>ROUND(ROUND(AT547*AG547,2),2)</f>
        <v/>
      </c>
      <c r="DD547" t="inlineStr"/>
      <c r="DE547" t="inlineStr"/>
      <c r="DF547">
        <f>ROUND(ROUND(AE547*AI547,0)*CX547,0)</f>
        <v/>
      </c>
      <c r="DG547">
        <f>ROUND(ROUND(AF547,0)*CX547,0)</f>
        <v/>
      </c>
      <c r="DH547">
        <f>ROUND(ROUND(AG547,0)*CX547,0)</f>
        <v/>
      </c>
      <c r="DI547">
        <f>ROUND(ROUND(AH547,0)*CX547,0)</f>
        <v/>
      </c>
      <c r="DJ547">
        <f>DF547</f>
        <v/>
      </c>
      <c r="DK547" t="n">
        <v>0</v>
      </c>
      <c r="DL547" t="inlineStr"/>
      <c r="DM547" t="n">
        <v>0</v>
      </c>
      <c r="DN547" t="inlineStr"/>
      <c r="DO547" t="n">
        <v>0</v>
      </c>
    </row>
    <row r="548">
      <c r="A548">
        <f>ROW(Source!A1206)</f>
        <v/>
      </c>
      <c r="B548" t="n">
        <v>78869116</v>
      </c>
      <c r="C548" t="n">
        <v>78872486</v>
      </c>
      <c r="D548" t="n">
        <v>29150040</v>
      </c>
      <c r="E548" t="n">
        <v>1</v>
      </c>
      <c r="F548" t="n">
        <v>1</v>
      </c>
      <c r="G548" t="n">
        <v>1</v>
      </c>
      <c r="H548" t="n">
        <v>3</v>
      </c>
      <c r="I548" t="inlineStr">
        <is>
          <t>411-0001</t>
        </is>
      </c>
      <c r="J548" t="inlineStr">
        <is>
          <t>ТССЦ Московской обл., 411-0001, приказ Минстроя России №675/пр от 28.02.2017 № 257/пр</t>
        </is>
      </c>
      <c r="K548" t="inlineStr">
        <is>
          <t>Вода</t>
        </is>
      </c>
      <c r="L548" t="n">
        <v>1339</v>
      </c>
      <c r="N548" t="n">
        <v>1007</v>
      </c>
      <c r="O548" t="inlineStr">
        <is>
          <t>м3</t>
        </is>
      </c>
      <c r="P548" t="inlineStr">
        <is>
          <t>м3</t>
        </is>
      </c>
      <c r="Q548" t="n">
        <v>1</v>
      </c>
      <c r="W548" t="n">
        <v>0</v>
      </c>
      <c r="X548" t="n">
        <v>619799737</v>
      </c>
      <c r="Y548">
        <f>AT548</f>
        <v/>
      </c>
      <c r="AA548" t="n">
        <v>31.28</v>
      </c>
      <c r="AB548" t="n">
        <v>0</v>
      </c>
      <c r="AC548" t="n">
        <v>0</v>
      </c>
      <c r="AD548" t="n">
        <v>0</v>
      </c>
      <c r="AE548" t="n">
        <v>2.44</v>
      </c>
      <c r="AF548" t="n">
        <v>0</v>
      </c>
      <c r="AG548" t="n">
        <v>0</v>
      </c>
      <c r="AH548" t="n">
        <v>0</v>
      </c>
      <c r="AI548" t="n">
        <v>12.82</v>
      </c>
      <c r="AJ548" t="n">
        <v>1</v>
      </c>
      <c r="AK548" t="n">
        <v>1</v>
      </c>
      <c r="AL548" t="n">
        <v>1</v>
      </c>
      <c r="AM548" t="n">
        <v>2</v>
      </c>
      <c r="AN548" t="n">
        <v>0</v>
      </c>
      <c r="AO548" t="n">
        <v>1</v>
      </c>
      <c r="AP548" t="n">
        <v>1</v>
      </c>
      <c r="AQ548" t="n">
        <v>0</v>
      </c>
      <c r="AR548" t="n">
        <v>0</v>
      </c>
      <c r="AS548" t="inlineStr"/>
      <c r="AT548" t="n">
        <v>7.8</v>
      </c>
      <c r="AU548" t="inlineStr"/>
      <c r="AV548" t="n">
        <v>0</v>
      </c>
      <c r="AW548" t="n">
        <v>2</v>
      </c>
      <c r="AX548" t="n">
        <v>78872496</v>
      </c>
      <c r="AY548" t="n">
        <v>1</v>
      </c>
      <c r="AZ548" t="n">
        <v>0</v>
      </c>
      <c r="BA548" t="n">
        <v>503</v>
      </c>
      <c r="BB548" t="n">
        <v>0</v>
      </c>
      <c r="BC548" t="n">
        <v>0</v>
      </c>
      <c r="BD548" t="n">
        <v>0</v>
      </c>
      <c r="BE548" t="n">
        <v>0</v>
      </c>
      <c r="BF548" t="n">
        <v>0</v>
      </c>
      <c r="BG548" t="n">
        <v>0</v>
      </c>
      <c r="BH548" t="n">
        <v>0</v>
      </c>
      <c r="BI548" t="n">
        <v>0</v>
      </c>
      <c r="BJ548" t="n">
        <v>0</v>
      </c>
      <c r="BK548" t="n">
        <v>0</v>
      </c>
      <c r="BL548" t="n">
        <v>0</v>
      </c>
      <c r="BM548" t="n">
        <v>0</v>
      </c>
      <c r="BN548" t="n">
        <v>0</v>
      </c>
      <c r="BO548" t="n">
        <v>0</v>
      </c>
      <c r="BP548" t="n">
        <v>0</v>
      </c>
      <c r="BQ548" t="n">
        <v>0</v>
      </c>
      <c r="BR548" t="n">
        <v>0</v>
      </c>
      <c r="BS548" t="n">
        <v>0</v>
      </c>
      <c r="BT548" t="n">
        <v>0</v>
      </c>
      <c r="BU548" t="n">
        <v>0</v>
      </c>
      <c r="BV548" t="n">
        <v>0</v>
      </c>
      <c r="BW548" t="n">
        <v>0</v>
      </c>
      <c r="CV548" t="n">
        <v>0</v>
      </c>
      <c r="CW548" t="n">
        <v>0</v>
      </c>
      <c r="CX548">
        <f>ROUND(Y548*Source!I1206,7)</f>
        <v/>
      </c>
      <c r="CY548">
        <f>AA548</f>
        <v/>
      </c>
      <c r="CZ548">
        <f>AE548</f>
        <v/>
      </c>
      <c r="DA548">
        <f>AI548</f>
        <v/>
      </c>
      <c r="DB548">
        <f>ROUND(ROUND(AT548*CZ548,2),2)</f>
        <v/>
      </c>
      <c r="DC548">
        <f>ROUND(ROUND(AT548*AG548,2),2)</f>
        <v/>
      </c>
      <c r="DD548" t="inlineStr"/>
      <c r="DE548" t="inlineStr"/>
      <c r="DF548">
        <f>ROUND(ROUND(AE548*AI548,0)*CX548,0)</f>
        <v/>
      </c>
      <c r="DG548">
        <f>ROUND(ROUND(AF548,0)*CX548,0)</f>
        <v/>
      </c>
      <c r="DH548">
        <f>ROUND(ROUND(AG548,0)*CX548,0)</f>
        <v/>
      </c>
      <c r="DI548">
        <f>ROUND(ROUND(AH548,0)*CX548,0)</f>
        <v/>
      </c>
      <c r="DJ548">
        <f>DF548</f>
        <v/>
      </c>
      <c r="DK548" t="n">
        <v>0</v>
      </c>
      <c r="DL548" t="inlineStr"/>
      <c r="DM548" t="n">
        <v>0</v>
      </c>
      <c r="DN548" t="inlineStr"/>
      <c r="DO548" t="n">
        <v>0</v>
      </c>
    </row>
    <row r="549">
      <c r="A549">
        <f>ROW(Source!A1207)</f>
        <v/>
      </c>
      <c r="B549" t="n">
        <v>78869116</v>
      </c>
      <c r="C549" t="n">
        <v>78872497</v>
      </c>
      <c r="D549" t="n">
        <v>18407150</v>
      </c>
      <c r="E549" t="n">
        <v>1</v>
      </c>
      <c r="F549" t="n">
        <v>1</v>
      </c>
      <c r="G549" t="n">
        <v>1</v>
      </c>
      <c r="H549" t="n">
        <v>1</v>
      </c>
      <c r="I549" t="inlineStr">
        <is>
          <t>1-1030-90</t>
        </is>
      </c>
      <c r="J549" t="inlineStr"/>
      <c r="K549" t="inlineStr">
        <is>
          <t>Рабочий строитель среднего разряда 3</t>
        </is>
      </c>
      <c r="L549" t="n">
        <v>1369</v>
      </c>
      <c r="N549" t="n">
        <v>1013</v>
      </c>
      <c r="O549" t="inlineStr">
        <is>
          <t>чел.-ч</t>
        </is>
      </c>
      <c r="P549" t="inlineStr">
        <is>
          <t>чел.-ч</t>
        </is>
      </c>
      <c r="Q549" t="n">
        <v>1</v>
      </c>
      <c r="W549" t="n">
        <v>0</v>
      </c>
      <c r="X549" t="n">
        <v>-931037793</v>
      </c>
      <c r="Y549">
        <f>AT549</f>
        <v/>
      </c>
      <c r="AA549" t="n">
        <v>0</v>
      </c>
      <c r="AB549" t="n">
        <v>0</v>
      </c>
      <c r="AC549" t="n">
        <v>0</v>
      </c>
      <c r="AD549" t="n">
        <v>8.529999999999999</v>
      </c>
      <c r="AE549" t="n">
        <v>0</v>
      </c>
      <c r="AF549" t="n">
        <v>0</v>
      </c>
      <c r="AG549" t="n">
        <v>0</v>
      </c>
      <c r="AH549" t="n">
        <v>8.529999999999999</v>
      </c>
      <c r="AI549" t="n">
        <v>1</v>
      </c>
      <c r="AJ549" t="n">
        <v>1</v>
      </c>
      <c r="AK549" t="n">
        <v>1</v>
      </c>
      <c r="AL549" t="n">
        <v>1</v>
      </c>
      <c r="AM549" t="n">
        <v>-2</v>
      </c>
      <c r="AN549" t="n">
        <v>0</v>
      </c>
      <c r="AO549" t="n">
        <v>1</v>
      </c>
      <c r="AP549" t="n">
        <v>0</v>
      </c>
      <c r="AQ549" t="n">
        <v>0</v>
      </c>
      <c r="AR549" t="n">
        <v>0</v>
      </c>
      <c r="AS549" t="inlineStr"/>
      <c r="AT549" t="n">
        <v>13.9</v>
      </c>
      <c r="AU549" t="inlineStr"/>
      <c r="AV549" t="n">
        <v>1</v>
      </c>
      <c r="AW549" t="n">
        <v>2</v>
      </c>
      <c r="AX549" t="n">
        <v>78872501</v>
      </c>
      <c r="AY549" t="n">
        <v>1</v>
      </c>
      <c r="AZ549" t="n">
        <v>0</v>
      </c>
      <c r="BA549" t="n">
        <v>504</v>
      </c>
      <c r="BB549" t="n">
        <v>0</v>
      </c>
      <c r="BC549" t="n">
        <v>0</v>
      </c>
      <c r="BD549" t="n">
        <v>0</v>
      </c>
      <c r="BE549" t="n">
        <v>0</v>
      </c>
      <c r="BF549" t="n">
        <v>0</v>
      </c>
      <c r="BG549" t="n">
        <v>0</v>
      </c>
      <c r="BH549" t="n">
        <v>0</v>
      </c>
      <c r="BI549" t="n">
        <v>0</v>
      </c>
      <c r="BJ549" t="n">
        <v>0</v>
      </c>
      <c r="BK549" t="n">
        <v>0</v>
      </c>
      <c r="BL549" t="n">
        <v>0</v>
      </c>
      <c r="BM549" t="n">
        <v>0</v>
      </c>
      <c r="BN549" t="n">
        <v>0</v>
      </c>
      <c r="BO549" t="n">
        <v>0</v>
      </c>
      <c r="BP549" t="n">
        <v>0</v>
      </c>
      <c r="BQ549" t="n">
        <v>0</v>
      </c>
      <c r="BR549" t="n">
        <v>0</v>
      </c>
      <c r="BS549" t="n">
        <v>0</v>
      </c>
      <c r="BT549" t="n">
        <v>0</v>
      </c>
      <c r="BU549" t="n">
        <v>0</v>
      </c>
      <c r="BV549" t="n">
        <v>0</v>
      </c>
      <c r="BW549" t="n">
        <v>0</v>
      </c>
      <c r="CU549">
        <f>ROUND(AT549*Source!I1207*AH549*AL549,0)</f>
        <v/>
      </c>
      <c r="CV549">
        <f>ROUND(Y549*Source!I1207,7)</f>
        <v/>
      </c>
      <c r="CW549" t="n">
        <v>0</v>
      </c>
      <c r="CX549">
        <f>ROUND(Y549*Source!I1207,7)</f>
        <v/>
      </c>
      <c r="CY549">
        <f>AD549</f>
        <v/>
      </c>
      <c r="CZ549">
        <f>AH549</f>
        <v/>
      </c>
      <c r="DA549">
        <f>AL549</f>
        <v/>
      </c>
      <c r="DB549">
        <f>ROUND(ROUND(AT549*CZ549,2),2)</f>
        <v/>
      </c>
      <c r="DC549">
        <f>ROUND(ROUND(AT549*AG549,2),2)</f>
        <v/>
      </c>
      <c r="DD549" t="inlineStr"/>
      <c r="DE549" t="inlineStr"/>
      <c r="DF549">
        <f>ROUND(ROUND(AE549,0)*CX549,0)</f>
        <v/>
      </c>
      <c r="DG549">
        <f>ROUND(ROUND(AF549,0)*CX549,0)</f>
        <v/>
      </c>
      <c r="DH549">
        <f>ROUND(ROUND(AG549,0)*CX549,0)</f>
        <v/>
      </c>
      <c r="DI549">
        <f>ROUND(ROUND(AH549,0)*CX549,0)</f>
        <v/>
      </c>
      <c r="DJ549">
        <f>DI549</f>
        <v/>
      </c>
      <c r="DK549" t="n">
        <v>0</v>
      </c>
      <c r="DL549" t="inlineStr"/>
      <c r="DM549" t="n">
        <v>0</v>
      </c>
      <c r="DN549" t="inlineStr"/>
      <c r="DO549" t="n">
        <v>0</v>
      </c>
    </row>
    <row r="550">
      <c r="A550">
        <f>ROW(Source!A1207)</f>
        <v/>
      </c>
      <c r="B550" t="n">
        <v>78869116</v>
      </c>
      <c r="C550" t="n">
        <v>78872497</v>
      </c>
      <c r="D550" t="n">
        <v>29169821</v>
      </c>
      <c r="E550" t="n">
        <v>1</v>
      </c>
      <c r="F550" t="n">
        <v>1</v>
      </c>
      <c r="G550" t="n">
        <v>1</v>
      </c>
      <c r="H550" t="n">
        <v>3</v>
      </c>
      <c r="I550" t="inlineStr">
        <is>
          <t>509-0696</t>
        </is>
      </c>
      <c r="J550" t="inlineStr">
        <is>
          <t>ТССЦ Московской обл., 509-0696, приказ Минстроя России №675/пр от 28.02.2017 № 258/пр</t>
        </is>
      </c>
      <c r="K550" t="inlineStr">
        <is>
          <t>Лампы люминесцентные ртутные низкого давления типа ЛБ, ЛД, ЛДЦ, ЛТВ, ЛБХ 20</t>
        </is>
      </c>
      <c r="L550" t="n">
        <v>1358</v>
      </c>
      <c r="N550" t="n">
        <v>1010</v>
      </c>
      <c r="O550" t="inlineStr">
        <is>
          <t>10 шт.</t>
        </is>
      </c>
      <c r="P550" t="inlineStr">
        <is>
          <t>10 шт.</t>
        </is>
      </c>
      <c r="Q550" t="n">
        <v>10</v>
      </c>
      <c r="W550" t="n">
        <v>0</v>
      </c>
      <c r="X550" t="n">
        <v>-1187244712</v>
      </c>
      <c r="Y550">
        <f>AT550</f>
        <v/>
      </c>
      <c r="AA550" t="n">
        <v>352.73</v>
      </c>
      <c r="AB550" t="n">
        <v>0</v>
      </c>
      <c r="AC550" t="n">
        <v>0</v>
      </c>
      <c r="AD550" t="n">
        <v>0</v>
      </c>
      <c r="AE550" t="n">
        <v>85.2</v>
      </c>
      <c r="AF550" t="n">
        <v>0</v>
      </c>
      <c r="AG550" t="n">
        <v>0</v>
      </c>
      <c r="AH550" t="n">
        <v>0</v>
      </c>
      <c r="AI550" t="n">
        <v>4.14</v>
      </c>
      <c r="AJ550" t="n">
        <v>1</v>
      </c>
      <c r="AK550" t="n">
        <v>1</v>
      </c>
      <c r="AL550" t="n">
        <v>1</v>
      </c>
      <c r="AM550" t="n">
        <v>2</v>
      </c>
      <c r="AN550" t="n">
        <v>0</v>
      </c>
      <c r="AO550" t="n">
        <v>1</v>
      </c>
      <c r="AP550" t="n">
        <v>0</v>
      </c>
      <c r="AQ550" t="n">
        <v>0</v>
      </c>
      <c r="AR550" t="n">
        <v>0</v>
      </c>
      <c r="AS550" t="inlineStr"/>
      <c r="AT550" t="n">
        <v>10</v>
      </c>
      <c r="AU550" t="inlineStr"/>
      <c r="AV550" t="n">
        <v>0</v>
      </c>
      <c r="AW550" t="n">
        <v>2</v>
      </c>
      <c r="AX550" t="n">
        <v>78872502</v>
      </c>
      <c r="AY550" t="n">
        <v>1</v>
      </c>
      <c r="AZ550" t="n">
        <v>0</v>
      </c>
      <c r="BA550" t="n">
        <v>505</v>
      </c>
      <c r="BB550" t="n">
        <v>0</v>
      </c>
      <c r="BC550" t="n">
        <v>0</v>
      </c>
      <c r="BD550" t="n">
        <v>0</v>
      </c>
      <c r="BE550" t="n">
        <v>0</v>
      </c>
      <c r="BF550" t="n">
        <v>0</v>
      </c>
      <c r="BG550" t="n">
        <v>0</v>
      </c>
      <c r="BH550" t="n">
        <v>0</v>
      </c>
      <c r="BI550" t="n">
        <v>0</v>
      </c>
      <c r="BJ550" t="n">
        <v>0</v>
      </c>
      <c r="BK550" t="n">
        <v>0</v>
      </c>
      <c r="BL550" t="n">
        <v>0</v>
      </c>
      <c r="BM550" t="n">
        <v>0</v>
      </c>
      <c r="BN550" t="n">
        <v>0</v>
      </c>
      <c r="BO550" t="n">
        <v>0</v>
      </c>
      <c r="BP550" t="n">
        <v>0</v>
      </c>
      <c r="BQ550" t="n">
        <v>0</v>
      </c>
      <c r="BR550" t="n">
        <v>0</v>
      </c>
      <c r="BS550" t="n">
        <v>0</v>
      </c>
      <c r="BT550" t="n">
        <v>0</v>
      </c>
      <c r="BU550" t="n">
        <v>0</v>
      </c>
      <c r="BV550" t="n">
        <v>0</v>
      </c>
      <c r="BW550" t="n">
        <v>0</v>
      </c>
      <c r="CV550" t="n">
        <v>0</v>
      </c>
      <c r="CW550" t="n">
        <v>0</v>
      </c>
      <c r="CX550">
        <f>ROUND(Y550*Source!I1207,7)</f>
        <v/>
      </c>
      <c r="CY550">
        <f>AA550</f>
        <v/>
      </c>
      <c r="CZ550">
        <f>AE550</f>
        <v/>
      </c>
      <c r="DA550">
        <f>AI550</f>
        <v/>
      </c>
      <c r="DB550">
        <f>ROUND(ROUND(AT550*CZ550,2),2)</f>
        <v/>
      </c>
      <c r="DC550">
        <f>ROUND(ROUND(AT550*AG550,2),2)</f>
        <v/>
      </c>
      <c r="DD550" t="inlineStr"/>
      <c r="DE550" t="inlineStr"/>
      <c r="DF550">
        <f>ROUND(ROUND(AE550*AI550,0)*CX550,0)</f>
        <v/>
      </c>
      <c r="DG550">
        <f>ROUND(ROUND(AF550,0)*CX550,0)</f>
        <v/>
      </c>
      <c r="DH550">
        <f>ROUND(ROUND(AG550,0)*CX550,0)</f>
        <v/>
      </c>
      <c r="DI550">
        <f>ROUND(ROUND(AH550,0)*CX550,0)</f>
        <v/>
      </c>
      <c r="DJ550">
        <f>DF550</f>
        <v/>
      </c>
      <c r="DK550" t="n">
        <v>0</v>
      </c>
      <c r="DL550" t="inlineStr"/>
      <c r="DM550" t="n">
        <v>0</v>
      </c>
      <c r="DN550" t="inlineStr"/>
      <c r="DO550" t="n">
        <v>0</v>
      </c>
    </row>
    <row r="551">
      <c r="A551">
        <f>ROW(Source!A1207)</f>
        <v/>
      </c>
      <c r="B551" t="n">
        <v>78869116</v>
      </c>
      <c r="C551" t="n">
        <v>78872497</v>
      </c>
      <c r="D551" t="n">
        <v>29169828</v>
      </c>
      <c r="E551" t="n">
        <v>1</v>
      </c>
      <c r="F551" t="n">
        <v>1</v>
      </c>
      <c r="G551" t="n">
        <v>1</v>
      </c>
      <c r="H551" t="n">
        <v>3</v>
      </c>
      <c r="I551" t="inlineStr">
        <is>
          <t>509-6744</t>
        </is>
      </c>
      <c r="J551" t="inlineStr">
        <is>
          <t>ТССЦ Московской обл., 509-6744, приказ Минстроя России №675/пр от 28.02.2017 № 258/пр</t>
        </is>
      </c>
      <c r="K551" t="inlineStr">
        <is>
          <t>Лампы люминесцентные компактные энергосберегающие с цоколем Е27 мощностью 55 Вт</t>
        </is>
      </c>
      <c r="L551" t="n">
        <v>1354</v>
      </c>
      <c r="N551" t="n">
        <v>1010</v>
      </c>
      <c r="O551" t="inlineStr">
        <is>
          <t>шт.</t>
        </is>
      </c>
      <c r="P551" t="inlineStr">
        <is>
          <t>шт.</t>
        </is>
      </c>
      <c r="Q551" t="n">
        <v>1</v>
      </c>
      <c r="W551" t="n">
        <v>0</v>
      </c>
      <c r="X551" t="n">
        <v>-228955380</v>
      </c>
      <c r="Y551">
        <f>AT551</f>
        <v/>
      </c>
      <c r="AA551" t="n">
        <v>237.77</v>
      </c>
      <c r="AB551" t="n">
        <v>0</v>
      </c>
      <c r="AC551" t="n">
        <v>0</v>
      </c>
      <c r="AD551" t="n">
        <v>0</v>
      </c>
      <c r="AE551" t="n">
        <v>140.69</v>
      </c>
      <c r="AF551" t="n">
        <v>0</v>
      </c>
      <c r="AG551" t="n">
        <v>0</v>
      </c>
      <c r="AH551" t="n">
        <v>0</v>
      </c>
      <c r="AI551" t="n">
        <v>1.69</v>
      </c>
      <c r="AJ551" t="n">
        <v>1</v>
      </c>
      <c r="AK551" t="n">
        <v>1</v>
      </c>
      <c r="AL551" t="n">
        <v>1</v>
      </c>
      <c r="AM551" t="n">
        <v>0</v>
      </c>
      <c r="AN551" t="n">
        <v>0</v>
      </c>
      <c r="AO551" t="n">
        <v>0</v>
      </c>
      <c r="AP551" t="n">
        <v>1</v>
      </c>
      <c r="AQ551" t="n">
        <v>0</v>
      </c>
      <c r="AR551" t="n">
        <v>0</v>
      </c>
      <c r="AS551" t="inlineStr"/>
      <c r="AT551" t="n">
        <v>100</v>
      </c>
      <c r="AU551" t="inlineStr"/>
      <c r="AV551" t="n">
        <v>0</v>
      </c>
      <c r="AW551" t="n">
        <v>1</v>
      </c>
      <c r="AX551" t="n">
        <v>-1</v>
      </c>
      <c r="AY551" t="n">
        <v>0</v>
      </c>
      <c r="AZ551" t="n">
        <v>0</v>
      </c>
      <c r="BA551" t="inlineStr"/>
      <c r="BB551" t="n">
        <v>0</v>
      </c>
      <c r="BC551" t="n">
        <v>0</v>
      </c>
      <c r="BD551" t="n">
        <v>0</v>
      </c>
      <c r="BE551" t="n">
        <v>0</v>
      </c>
      <c r="BF551" t="n">
        <v>0</v>
      </c>
      <c r="BG551" t="n">
        <v>0</v>
      </c>
      <c r="BH551" t="n">
        <v>0</v>
      </c>
      <c r="BI551" t="n">
        <v>0</v>
      </c>
      <c r="BJ551" t="n">
        <v>0</v>
      </c>
      <c r="BK551" t="n">
        <v>0</v>
      </c>
      <c r="BL551" t="n">
        <v>0</v>
      </c>
      <c r="BM551" t="n">
        <v>0</v>
      </c>
      <c r="BN551" t="n">
        <v>0</v>
      </c>
      <c r="BO551" t="n">
        <v>0</v>
      </c>
      <c r="BP551" t="n">
        <v>0</v>
      </c>
      <c r="BQ551" t="n">
        <v>0</v>
      </c>
      <c r="BR551" t="n">
        <v>0</v>
      </c>
      <c r="BS551" t="n">
        <v>0</v>
      </c>
      <c r="BT551" t="n">
        <v>0</v>
      </c>
      <c r="BU551" t="n">
        <v>0</v>
      </c>
      <c r="BV551" t="n">
        <v>0</v>
      </c>
      <c r="BW551" t="n">
        <v>0</v>
      </c>
      <c r="CV551" t="n">
        <v>0</v>
      </c>
      <c r="CW551" t="n">
        <v>0</v>
      </c>
      <c r="CX551">
        <f>ROUND(Y551*Source!I1207,7)</f>
        <v/>
      </c>
      <c r="CY551">
        <f>AA551</f>
        <v/>
      </c>
      <c r="CZ551">
        <f>AE551</f>
        <v/>
      </c>
      <c r="DA551">
        <f>AI551</f>
        <v/>
      </c>
      <c r="DB551">
        <f>ROUND(ROUND(AT551*CZ551,2),2)</f>
        <v/>
      </c>
      <c r="DC551">
        <f>ROUND(ROUND(AT551*AG551,2),2)</f>
        <v/>
      </c>
      <c r="DD551" t="inlineStr"/>
      <c r="DE551" t="inlineStr"/>
      <c r="DF551">
        <f>ROUND(ROUND(AE551*AI551,0)*CX551,0)</f>
        <v/>
      </c>
      <c r="DG551">
        <f>ROUND(ROUND(AF551,0)*CX551,0)</f>
        <v/>
      </c>
      <c r="DH551">
        <f>ROUND(ROUND(AG551,0)*CX551,0)</f>
        <v/>
      </c>
      <c r="DI551">
        <f>ROUND(ROUND(AH551,0)*CX551,0)</f>
        <v/>
      </c>
      <c r="DJ551">
        <f>DF551</f>
        <v/>
      </c>
      <c r="DK551" t="n">
        <v>0</v>
      </c>
      <c r="DL551" t="inlineStr"/>
      <c r="DM551" t="n">
        <v>0</v>
      </c>
      <c r="DN551" t="inlineStr"/>
      <c r="DO551" t="n">
        <v>0</v>
      </c>
    </row>
    <row r="552">
      <c r="A552">
        <f>ROW(Source!A1209)</f>
        <v/>
      </c>
      <c r="B552" t="n">
        <v>78869116</v>
      </c>
      <c r="C552" t="n">
        <v>78872644</v>
      </c>
      <c r="D552" t="n">
        <v>18406804</v>
      </c>
      <c r="E552" t="n">
        <v>1</v>
      </c>
      <c r="F552" t="n">
        <v>1</v>
      </c>
      <c r="G552" t="n">
        <v>1</v>
      </c>
      <c r="H552" t="n">
        <v>1</v>
      </c>
      <c r="I552" t="inlineStr">
        <is>
          <t>1-1020-90</t>
        </is>
      </c>
      <c r="J552" t="inlineStr"/>
      <c r="K552" t="inlineStr">
        <is>
          <t>Рабочий строитель среднего разряда 2</t>
        </is>
      </c>
      <c r="L552" t="n">
        <v>1369</v>
      </c>
      <c r="N552" t="n">
        <v>1013</v>
      </c>
      <c r="O552" t="inlineStr">
        <is>
          <t>чел.-ч</t>
        </is>
      </c>
      <c r="P552" t="inlineStr">
        <is>
          <t>чел.-ч</t>
        </is>
      </c>
      <c r="Q552" t="n">
        <v>1</v>
      </c>
      <c r="W552" t="n">
        <v>0</v>
      </c>
      <c r="X552" t="n">
        <v>254330056</v>
      </c>
      <c r="Y552">
        <f>AT552</f>
        <v/>
      </c>
      <c r="AA552" t="n">
        <v>0</v>
      </c>
      <c r="AB552" t="n">
        <v>0</v>
      </c>
      <c r="AC552" t="n">
        <v>0</v>
      </c>
      <c r="AD552" t="n">
        <v>7.8</v>
      </c>
      <c r="AE552" t="n">
        <v>0</v>
      </c>
      <c r="AF552" t="n">
        <v>0</v>
      </c>
      <c r="AG552" t="n">
        <v>0</v>
      </c>
      <c r="AH552" t="n">
        <v>7.8</v>
      </c>
      <c r="AI552" t="n">
        <v>1</v>
      </c>
      <c r="AJ552" t="n">
        <v>1</v>
      </c>
      <c r="AK552" t="n">
        <v>1</v>
      </c>
      <c r="AL552" t="n">
        <v>1</v>
      </c>
      <c r="AM552" t="n">
        <v>-2</v>
      </c>
      <c r="AN552" t="n">
        <v>0</v>
      </c>
      <c r="AO552" t="n">
        <v>1</v>
      </c>
      <c r="AP552" t="n">
        <v>1</v>
      </c>
      <c r="AQ552" t="n">
        <v>0</v>
      </c>
      <c r="AR552" t="n">
        <v>0</v>
      </c>
      <c r="AS552" t="inlineStr"/>
      <c r="AT552" t="n">
        <v>2.54</v>
      </c>
      <c r="AU552" t="inlineStr"/>
      <c r="AV552" t="n">
        <v>1</v>
      </c>
      <c r="AW552" t="n">
        <v>2</v>
      </c>
      <c r="AX552" t="n">
        <v>78872647</v>
      </c>
      <c r="AY552" t="n">
        <v>1</v>
      </c>
      <c r="AZ552" t="n">
        <v>0</v>
      </c>
      <c r="BA552" t="n">
        <v>506</v>
      </c>
      <c r="BB552" t="n">
        <v>0</v>
      </c>
      <c r="BC552" t="n">
        <v>0</v>
      </c>
      <c r="BD552" t="n">
        <v>0</v>
      </c>
      <c r="BE552" t="n">
        <v>0</v>
      </c>
      <c r="BF552" t="n">
        <v>0</v>
      </c>
      <c r="BG552" t="n">
        <v>0</v>
      </c>
      <c r="BH552" t="n">
        <v>0</v>
      </c>
      <c r="BI552" t="n">
        <v>0</v>
      </c>
      <c r="BJ552" t="n">
        <v>0</v>
      </c>
      <c r="BK552" t="n">
        <v>0</v>
      </c>
      <c r="BL552" t="n">
        <v>0</v>
      </c>
      <c r="BM552" t="n">
        <v>0</v>
      </c>
      <c r="BN552" t="n">
        <v>0</v>
      </c>
      <c r="BO552" t="n">
        <v>0</v>
      </c>
      <c r="BP552" t="n">
        <v>0</v>
      </c>
      <c r="BQ552" t="n">
        <v>0</v>
      </c>
      <c r="BR552" t="n">
        <v>0</v>
      </c>
      <c r="BS552" t="n">
        <v>0</v>
      </c>
      <c r="BT552" t="n">
        <v>0</v>
      </c>
      <c r="BU552" t="n">
        <v>0</v>
      </c>
      <c r="BV552" t="n">
        <v>0</v>
      </c>
      <c r="BW552" t="n">
        <v>0</v>
      </c>
      <c r="CU552">
        <f>ROUND(AT552*Source!I1209*AH552*AL552,0)</f>
        <v/>
      </c>
      <c r="CV552">
        <f>ROUND(Y552*Source!I1209,7)</f>
        <v/>
      </c>
      <c r="CW552" t="n">
        <v>0</v>
      </c>
      <c r="CX552">
        <f>ROUND(Y552*Source!I1209,7)</f>
        <v/>
      </c>
      <c r="CY552">
        <f>AD552</f>
        <v/>
      </c>
      <c r="CZ552">
        <f>AH552</f>
        <v/>
      </c>
      <c r="DA552">
        <f>AL552</f>
        <v/>
      </c>
      <c r="DB552">
        <f>ROUND(ROUND(AT552*CZ552,2),2)</f>
        <v/>
      </c>
      <c r="DC552">
        <f>ROUND(ROUND(AT552*AG552,2),2)</f>
        <v/>
      </c>
      <c r="DD552" t="inlineStr"/>
      <c r="DE552" t="inlineStr"/>
      <c r="DF552">
        <f>ROUND(ROUND(AE552,0)*CX552,0)</f>
        <v/>
      </c>
      <c r="DG552">
        <f>ROUND(ROUND(AF552,0)*CX552,0)</f>
        <v/>
      </c>
      <c r="DH552">
        <f>ROUND(ROUND(AG552,0)*CX552,0)</f>
        <v/>
      </c>
      <c r="DI552">
        <f>ROUND(ROUND(AH552,0)*CX552,0)</f>
        <v/>
      </c>
      <c r="DJ552">
        <f>DI552</f>
        <v/>
      </c>
      <c r="DK552" t="n">
        <v>0</v>
      </c>
      <c r="DL552" t="inlineStr"/>
      <c r="DM552" t="n">
        <v>0</v>
      </c>
      <c r="DN552" t="inlineStr"/>
      <c r="DO552" t="n">
        <v>0</v>
      </c>
    </row>
    <row r="553">
      <c r="A553">
        <f>ROW(Source!A1209)</f>
        <v/>
      </c>
      <c r="B553" t="n">
        <v>78869116</v>
      </c>
      <c r="C553" t="n">
        <v>78872644</v>
      </c>
      <c r="D553" t="n">
        <v>29164349</v>
      </c>
      <c r="E553" t="n">
        <v>1</v>
      </c>
      <c r="F553" t="n">
        <v>1</v>
      </c>
      <c r="G553" t="n">
        <v>1</v>
      </c>
      <c r="H553" t="n">
        <v>3</v>
      </c>
      <c r="I553" t="inlineStr">
        <is>
          <t>509-9900</t>
        </is>
      </c>
      <c r="J553" t="inlineStr">
        <is>
          <t>ТССЦ Московской обл., 509-9900, приказ Минстроя России №675/пр от 28.02.2017 № 258/пр</t>
        </is>
      </c>
      <c r="K553" t="inlineStr">
        <is>
          <t>Строительный мусор</t>
        </is>
      </c>
      <c r="L553" t="n">
        <v>1348</v>
      </c>
      <c r="N553" t="n">
        <v>1009</v>
      </c>
      <c r="O553" t="inlineStr">
        <is>
          <t>т</t>
        </is>
      </c>
      <c r="P553" t="inlineStr">
        <is>
          <t>т</t>
        </is>
      </c>
      <c r="Q553" t="n">
        <v>1000</v>
      </c>
      <c r="W553" t="n">
        <v>0</v>
      </c>
      <c r="X553" t="n">
        <v>1876412176</v>
      </c>
      <c r="Y553">
        <f>AT553</f>
        <v/>
      </c>
      <c r="AA553" t="n">
        <v>0</v>
      </c>
      <c r="AB553" t="n">
        <v>0</v>
      </c>
      <c r="AC553" t="n">
        <v>0</v>
      </c>
      <c r="AD553" t="n">
        <v>0</v>
      </c>
      <c r="AE553" t="n">
        <v>0</v>
      </c>
      <c r="AF553" t="n">
        <v>0</v>
      </c>
      <c r="AG553" t="n">
        <v>0</v>
      </c>
      <c r="AH553" t="n">
        <v>0</v>
      </c>
      <c r="AI553" t="n">
        <v>1</v>
      </c>
      <c r="AJ553" t="n">
        <v>1</v>
      </c>
      <c r="AK553" t="n">
        <v>1</v>
      </c>
      <c r="AL553" t="n">
        <v>1</v>
      </c>
      <c r="AM553" t="n">
        <v>0</v>
      </c>
      <c r="AN553" t="n">
        <v>0</v>
      </c>
      <c r="AO553" t="n">
        <v>0</v>
      </c>
      <c r="AP553" t="n">
        <v>1</v>
      </c>
      <c r="AQ553" t="n">
        <v>0</v>
      </c>
      <c r="AR553" t="n">
        <v>0</v>
      </c>
      <c r="AS553" t="inlineStr"/>
      <c r="AT553" t="n">
        <v>0.004</v>
      </c>
      <c r="AU553" t="inlineStr"/>
      <c r="AV553" t="n">
        <v>0</v>
      </c>
      <c r="AW553" t="n">
        <v>2</v>
      </c>
      <c r="AX553" t="n">
        <v>78872648</v>
      </c>
      <c r="AY553" t="n">
        <v>1</v>
      </c>
      <c r="AZ553" t="n">
        <v>0</v>
      </c>
      <c r="BA553" t="n">
        <v>507</v>
      </c>
      <c r="BB553" t="n">
        <v>0</v>
      </c>
      <c r="BC553" t="n">
        <v>0</v>
      </c>
      <c r="BD553" t="n">
        <v>0</v>
      </c>
      <c r="BE553" t="n">
        <v>0</v>
      </c>
      <c r="BF553" t="n">
        <v>0</v>
      </c>
      <c r="BG553" t="n">
        <v>0</v>
      </c>
      <c r="BH553" t="n">
        <v>0</v>
      </c>
      <c r="BI553" t="n">
        <v>0</v>
      </c>
      <c r="BJ553" t="n">
        <v>0</v>
      </c>
      <c r="BK553" t="n">
        <v>0</v>
      </c>
      <c r="BL553" t="n">
        <v>0</v>
      </c>
      <c r="BM553" t="n">
        <v>0</v>
      </c>
      <c r="BN553" t="n">
        <v>0</v>
      </c>
      <c r="BO553" t="n">
        <v>0</v>
      </c>
      <c r="BP553" t="n">
        <v>0</v>
      </c>
      <c r="BQ553" t="n">
        <v>0</v>
      </c>
      <c r="BR553" t="n">
        <v>0</v>
      </c>
      <c r="BS553" t="n">
        <v>0</v>
      </c>
      <c r="BT553" t="n">
        <v>0</v>
      </c>
      <c r="BU553" t="n">
        <v>0</v>
      </c>
      <c r="BV553" t="n">
        <v>0</v>
      </c>
      <c r="BW553" t="n">
        <v>0</v>
      </c>
      <c r="CV553" t="n">
        <v>0</v>
      </c>
      <c r="CW553" t="n">
        <v>0</v>
      </c>
      <c r="CX553">
        <f>ROUND(Y553*Source!I1209,7)</f>
        <v/>
      </c>
      <c r="CY553">
        <f>AA553</f>
        <v/>
      </c>
      <c r="CZ553">
        <f>AE553</f>
        <v/>
      </c>
      <c r="DA553">
        <f>AI553</f>
        <v/>
      </c>
      <c r="DB553">
        <f>ROUND(ROUND(AT553*CZ553,2),2)</f>
        <v/>
      </c>
      <c r="DC553">
        <f>ROUND(ROUND(AT553*AG553,2),2)</f>
        <v/>
      </c>
      <c r="DD553" t="inlineStr"/>
      <c r="DE553" t="inlineStr"/>
      <c r="DF553">
        <f>ROUND(ROUND(AE553,0)*CX553,0)</f>
        <v/>
      </c>
      <c r="DG553">
        <f>ROUND(ROUND(AF553,0)*CX553,0)</f>
        <v/>
      </c>
      <c r="DH553">
        <f>ROUND(ROUND(AG553,0)*CX553,0)</f>
        <v/>
      </c>
      <c r="DI553">
        <f>ROUND(ROUND(AH553,0)*CX553,0)</f>
        <v/>
      </c>
      <c r="DJ553">
        <f>DF553</f>
        <v/>
      </c>
      <c r="DK553" t="n">
        <v>0</v>
      </c>
      <c r="DL553" t="inlineStr"/>
      <c r="DM553" t="n">
        <v>0</v>
      </c>
      <c r="DN553" t="inlineStr"/>
      <c r="DO553" t="n">
        <v>0</v>
      </c>
    </row>
    <row r="554">
      <c r="A554">
        <f>ROW(Source!A1211)</f>
        <v/>
      </c>
      <c r="B554" t="n">
        <v>78869116</v>
      </c>
      <c r="C554" t="n">
        <v>78872621</v>
      </c>
      <c r="D554" t="n">
        <v>29361034</v>
      </c>
      <c r="E554" t="n">
        <v>1</v>
      </c>
      <c r="F554" t="n">
        <v>1</v>
      </c>
      <c r="G554" t="n">
        <v>1</v>
      </c>
      <c r="H554" t="n">
        <v>1</v>
      </c>
      <c r="I554" t="inlineStr">
        <is>
          <t>1-2038-90</t>
        </is>
      </c>
      <c r="J554" t="inlineStr"/>
      <c r="K554" t="inlineStr">
        <is>
          <t>Рабочий монтажник среднего разряда 3,8</t>
        </is>
      </c>
      <c r="L554" t="n">
        <v>1369</v>
      </c>
      <c r="N554" t="n">
        <v>1013</v>
      </c>
      <c r="O554" t="inlineStr">
        <is>
          <t>чел.-ч</t>
        </is>
      </c>
      <c r="P554" t="inlineStr">
        <is>
          <t>чел.-ч</t>
        </is>
      </c>
      <c r="Q554" t="n">
        <v>1</v>
      </c>
      <c r="W554" t="n">
        <v>0</v>
      </c>
      <c r="X554" t="n">
        <v>184923391</v>
      </c>
      <c r="Y554">
        <f>AT554</f>
        <v/>
      </c>
      <c r="AA554" t="n">
        <v>0</v>
      </c>
      <c r="AB554" t="n">
        <v>0</v>
      </c>
      <c r="AC554" t="n">
        <v>0</v>
      </c>
      <c r="AD554" t="n">
        <v>9.4</v>
      </c>
      <c r="AE554" t="n">
        <v>0</v>
      </c>
      <c r="AF554" t="n">
        <v>0</v>
      </c>
      <c r="AG554" t="n">
        <v>0</v>
      </c>
      <c r="AH554" t="n">
        <v>9.4</v>
      </c>
      <c r="AI554" t="n">
        <v>1</v>
      </c>
      <c r="AJ554" t="n">
        <v>1</v>
      </c>
      <c r="AK554" t="n">
        <v>1</v>
      </c>
      <c r="AL554" t="n">
        <v>1</v>
      </c>
      <c r="AM554" t="n">
        <v>-2</v>
      </c>
      <c r="AN554" t="n">
        <v>0</v>
      </c>
      <c r="AO554" t="n">
        <v>1</v>
      </c>
      <c r="AP554" t="n">
        <v>1</v>
      </c>
      <c r="AQ554" t="n">
        <v>0</v>
      </c>
      <c r="AR554" t="n">
        <v>0</v>
      </c>
      <c r="AS554" t="inlineStr"/>
      <c r="AT554" t="n">
        <v>16.5</v>
      </c>
      <c r="AU554" t="inlineStr"/>
      <c r="AV554" t="n">
        <v>1</v>
      </c>
      <c r="AW554" t="n">
        <v>2</v>
      </c>
      <c r="AX554" t="n">
        <v>78872633</v>
      </c>
      <c r="AY554" t="n">
        <v>1</v>
      </c>
      <c r="AZ554" t="n">
        <v>0</v>
      </c>
      <c r="BA554" t="n">
        <v>508</v>
      </c>
      <c r="BB554" t="n">
        <v>0</v>
      </c>
      <c r="BC554" t="n">
        <v>0</v>
      </c>
      <c r="BD554" t="n">
        <v>0</v>
      </c>
      <c r="BE554" t="n">
        <v>0</v>
      </c>
      <c r="BF554" t="n">
        <v>0</v>
      </c>
      <c r="BG554" t="n">
        <v>0</v>
      </c>
      <c r="BH554" t="n">
        <v>0</v>
      </c>
      <c r="BI554" t="n">
        <v>0</v>
      </c>
      <c r="BJ554" t="n">
        <v>0</v>
      </c>
      <c r="BK554" t="n">
        <v>0</v>
      </c>
      <c r="BL554" t="n">
        <v>0</v>
      </c>
      <c r="BM554" t="n">
        <v>0</v>
      </c>
      <c r="BN554" t="n">
        <v>0</v>
      </c>
      <c r="BO554" t="n">
        <v>0</v>
      </c>
      <c r="BP554" t="n">
        <v>0</v>
      </c>
      <c r="BQ554" t="n">
        <v>0</v>
      </c>
      <c r="BR554" t="n">
        <v>0</v>
      </c>
      <c r="BS554" t="n">
        <v>0</v>
      </c>
      <c r="BT554" t="n">
        <v>0</v>
      </c>
      <c r="BU554" t="n">
        <v>0</v>
      </c>
      <c r="BV554" t="n">
        <v>0</v>
      </c>
      <c r="BW554" t="n">
        <v>0</v>
      </c>
      <c r="CU554">
        <f>ROUND(AT554*Source!I1211*AH554*AL554,0)</f>
        <v/>
      </c>
      <c r="CV554">
        <f>ROUND(Y554*Source!I1211,7)</f>
        <v/>
      </c>
      <c r="CW554" t="n">
        <v>0</v>
      </c>
      <c r="CX554">
        <f>ROUND(Y554*Source!I1211,7)</f>
        <v/>
      </c>
      <c r="CY554">
        <f>AD554</f>
        <v/>
      </c>
      <c r="CZ554">
        <f>AH554</f>
        <v/>
      </c>
      <c r="DA554">
        <f>AL554</f>
        <v/>
      </c>
      <c r="DB554">
        <f>ROUND(ROUND(AT554*CZ554,2),2)</f>
        <v/>
      </c>
      <c r="DC554">
        <f>ROUND(ROUND(AT554*AG554,2),2)</f>
        <v/>
      </c>
      <c r="DD554" t="inlineStr"/>
      <c r="DE554" t="inlineStr"/>
      <c r="DF554">
        <f>ROUND(ROUND(AE554,0)*CX554,0)</f>
        <v/>
      </c>
      <c r="DG554">
        <f>ROUND(ROUND(AF554,0)*CX554,0)</f>
        <v/>
      </c>
      <c r="DH554">
        <f>ROUND(ROUND(AG554,0)*CX554,0)</f>
        <v/>
      </c>
      <c r="DI554">
        <f>ROUND(ROUND(AH554,0)*CX554,0)</f>
        <v/>
      </c>
      <c r="DJ554">
        <f>DI554</f>
        <v/>
      </c>
      <c r="DK554" t="n">
        <v>0</v>
      </c>
      <c r="DL554" t="inlineStr"/>
      <c r="DM554" t="n">
        <v>0</v>
      </c>
      <c r="DN554" t="inlineStr"/>
      <c r="DO554" t="n">
        <v>0</v>
      </c>
    </row>
    <row r="555">
      <c r="A555">
        <f>ROW(Source!A1211)</f>
        <v/>
      </c>
      <c r="B555" t="n">
        <v>78869116</v>
      </c>
      <c r="C555" t="n">
        <v>78872621</v>
      </c>
      <c r="D555" t="n">
        <v>121548</v>
      </c>
      <c r="E555" t="n">
        <v>1</v>
      </c>
      <c r="F555" t="n">
        <v>1</v>
      </c>
      <c r="G555" t="n">
        <v>1</v>
      </c>
      <c r="H555" t="n">
        <v>1</v>
      </c>
      <c r="I555" t="inlineStr">
        <is>
          <t>2</t>
        </is>
      </c>
      <c r="J555" t="inlineStr"/>
      <c r="K555" t="inlineStr">
        <is>
          <t>Затраты труда машинистов</t>
        </is>
      </c>
      <c r="L555" t="n">
        <v>608254</v>
      </c>
      <c r="N555" t="n">
        <v>1013</v>
      </c>
      <c r="O555" t="inlineStr">
        <is>
          <t>чел.час</t>
        </is>
      </c>
      <c r="P555" t="inlineStr">
        <is>
          <t>чел.час</t>
        </is>
      </c>
      <c r="Q555" t="n">
        <v>1</v>
      </c>
      <c r="W555" t="n">
        <v>0</v>
      </c>
      <c r="X555" t="n">
        <v>-185737400</v>
      </c>
      <c r="Y555">
        <f>AT555</f>
        <v/>
      </c>
      <c r="AA555" t="n">
        <v>0</v>
      </c>
      <c r="AB555" t="n">
        <v>0</v>
      </c>
      <c r="AC555" t="n">
        <v>0</v>
      </c>
      <c r="AD555" t="n">
        <v>0</v>
      </c>
      <c r="AE555" t="n">
        <v>0</v>
      </c>
      <c r="AF555" t="n">
        <v>0</v>
      </c>
      <c r="AG555" t="n">
        <v>0</v>
      </c>
      <c r="AH555" t="n">
        <v>0</v>
      </c>
      <c r="AI555" t="n">
        <v>1</v>
      </c>
      <c r="AJ555" t="n">
        <v>1</v>
      </c>
      <c r="AK555" t="n">
        <v>1</v>
      </c>
      <c r="AL555" t="n">
        <v>1</v>
      </c>
      <c r="AM555" t="n">
        <v>-2</v>
      </c>
      <c r="AN555" t="n">
        <v>0</v>
      </c>
      <c r="AO555" t="n">
        <v>1</v>
      </c>
      <c r="AP555" t="n">
        <v>1</v>
      </c>
      <c r="AQ555" t="n">
        <v>0</v>
      </c>
      <c r="AR555" t="n">
        <v>0</v>
      </c>
      <c r="AS555" t="inlineStr"/>
      <c r="AT555" t="n">
        <v>0.02</v>
      </c>
      <c r="AU555" t="inlineStr"/>
      <c r="AV555" t="n">
        <v>2</v>
      </c>
      <c r="AW555" t="n">
        <v>2</v>
      </c>
      <c r="AX555" t="n">
        <v>78872634</v>
      </c>
      <c r="AY555" t="n">
        <v>1</v>
      </c>
      <c r="AZ555" t="n">
        <v>0</v>
      </c>
      <c r="BA555" t="n">
        <v>509</v>
      </c>
      <c r="BB555" t="n">
        <v>0</v>
      </c>
      <c r="BC555" t="n">
        <v>0</v>
      </c>
      <c r="BD555" t="n">
        <v>0</v>
      </c>
      <c r="BE555" t="n">
        <v>0</v>
      </c>
      <c r="BF555" t="n">
        <v>0</v>
      </c>
      <c r="BG555" t="n">
        <v>0</v>
      </c>
      <c r="BH555" t="n">
        <v>0</v>
      </c>
      <c r="BI555" t="n">
        <v>0</v>
      </c>
      <c r="BJ555" t="n">
        <v>0</v>
      </c>
      <c r="BK555" t="n">
        <v>0</v>
      </c>
      <c r="BL555" t="n">
        <v>0</v>
      </c>
      <c r="BM555" t="n">
        <v>0</v>
      </c>
      <c r="BN555" t="n">
        <v>0</v>
      </c>
      <c r="BO555" t="n">
        <v>0</v>
      </c>
      <c r="BP555" t="n">
        <v>0</v>
      </c>
      <c r="BQ555" t="n">
        <v>0</v>
      </c>
      <c r="BR555" t="n">
        <v>0</v>
      </c>
      <c r="BS555" t="n">
        <v>0</v>
      </c>
      <c r="BT555" t="n">
        <v>0</v>
      </c>
      <c r="BU555" t="n">
        <v>0</v>
      </c>
      <c r="BV555" t="n">
        <v>0</v>
      </c>
      <c r="BW555" t="n">
        <v>0</v>
      </c>
      <c r="CV555" t="n">
        <v>0</v>
      </c>
      <c r="CW555" t="n">
        <v>0</v>
      </c>
      <c r="CX555">
        <f>ROUND(Y555*Source!I1211,7)</f>
        <v/>
      </c>
      <c r="CY555">
        <f>AD555</f>
        <v/>
      </c>
      <c r="CZ555">
        <f>AH555</f>
        <v/>
      </c>
      <c r="DA555">
        <f>AL555</f>
        <v/>
      </c>
      <c r="DB555">
        <f>ROUND(ROUND(AT555*CZ555,2),2)</f>
        <v/>
      </c>
      <c r="DC555">
        <f>ROUND(ROUND(AT555*AG555,2),2)</f>
        <v/>
      </c>
      <c r="DD555" t="inlineStr"/>
      <c r="DE555" t="inlineStr"/>
      <c r="DF555">
        <f>ROUND(ROUND(AE555,0)*CX555,0)</f>
        <v/>
      </c>
      <c r="DG555">
        <f>ROUND(ROUND(AF555,0)*CX555,0)</f>
        <v/>
      </c>
      <c r="DH555">
        <f>ROUND(ROUND(AG555,0)*CX555,0)</f>
        <v/>
      </c>
      <c r="DI555">
        <f>ROUND(ROUND(AH555,0)*CX555,0)</f>
        <v/>
      </c>
      <c r="DJ555">
        <f>DI555</f>
        <v/>
      </c>
      <c r="DK555" t="n">
        <v>0</v>
      </c>
      <c r="DL555" t="inlineStr"/>
      <c r="DM555" t="n">
        <v>0</v>
      </c>
      <c r="DN555" t="inlineStr"/>
      <c r="DO555" t="n">
        <v>0</v>
      </c>
    </row>
    <row r="556">
      <c r="A556">
        <f>ROW(Source!A1211)</f>
        <v/>
      </c>
      <c r="B556" t="n">
        <v>78869116</v>
      </c>
      <c r="C556" t="n">
        <v>78872621</v>
      </c>
      <c r="D556" t="n">
        <v>29172362</v>
      </c>
      <c r="E556" t="n">
        <v>1</v>
      </c>
      <c r="F556" t="n">
        <v>1</v>
      </c>
      <c r="G556" t="n">
        <v>1</v>
      </c>
      <c r="H556" t="n">
        <v>2</v>
      </c>
      <c r="I556" t="inlineStr">
        <is>
          <t>021102</t>
        </is>
      </c>
      <c r="J556" t="inlineStr">
        <is>
          <t>ТСЭМ Московской обл., 021102, приказ Минстроя России №675/пр от 28.02.2017 № 264/пр</t>
        </is>
      </c>
      <c r="K556" t="inlineStr">
        <is>
          <t>Краны на автомобильном ходу при работе на монтаже технологического оборудования 10 т</t>
        </is>
      </c>
      <c r="L556" t="n">
        <v>1368</v>
      </c>
      <c r="N556" t="n">
        <v>1011</v>
      </c>
      <c r="O556" t="inlineStr">
        <is>
          <t>маш.-ч</t>
        </is>
      </c>
      <c r="P556" t="inlineStr">
        <is>
          <t>маш.-ч</t>
        </is>
      </c>
      <c r="Q556" t="n">
        <v>1</v>
      </c>
      <c r="W556" t="n">
        <v>0</v>
      </c>
      <c r="X556" t="n">
        <v>783836208</v>
      </c>
      <c r="Y556">
        <f>AT556</f>
        <v/>
      </c>
      <c r="AA556" t="n">
        <v>0</v>
      </c>
      <c r="AB556" t="n">
        <v>1504.04</v>
      </c>
      <c r="AC556" t="n">
        <v>705.38</v>
      </c>
      <c r="AD556" t="n">
        <v>0</v>
      </c>
      <c r="AE556" t="n">
        <v>0</v>
      </c>
      <c r="AF556" t="n">
        <v>134.65</v>
      </c>
      <c r="AG556" t="n">
        <v>13.5</v>
      </c>
      <c r="AH556" t="n">
        <v>0</v>
      </c>
      <c r="AI556" t="n">
        <v>1</v>
      </c>
      <c r="AJ556" t="n">
        <v>11.17</v>
      </c>
      <c r="AK556" t="n">
        <v>52.25</v>
      </c>
      <c r="AL556" t="n">
        <v>1</v>
      </c>
      <c r="AM556" t="n">
        <v>2</v>
      </c>
      <c r="AN556" t="n">
        <v>0</v>
      </c>
      <c r="AO556" t="n">
        <v>1</v>
      </c>
      <c r="AP556" t="n">
        <v>1</v>
      </c>
      <c r="AQ556" t="n">
        <v>0</v>
      </c>
      <c r="AR556" t="n">
        <v>0</v>
      </c>
      <c r="AS556" t="inlineStr"/>
      <c r="AT556" t="n">
        <v>0.02</v>
      </c>
      <c r="AU556" t="inlineStr"/>
      <c r="AV556" t="n">
        <v>0</v>
      </c>
      <c r="AW556" t="n">
        <v>2</v>
      </c>
      <c r="AX556" t="n">
        <v>78872635</v>
      </c>
      <c r="AY556" t="n">
        <v>1</v>
      </c>
      <c r="AZ556" t="n">
        <v>0</v>
      </c>
      <c r="BA556" t="n">
        <v>510</v>
      </c>
      <c r="BB556" t="n">
        <v>0</v>
      </c>
      <c r="BC556" t="n">
        <v>0</v>
      </c>
      <c r="BD556" t="n">
        <v>0</v>
      </c>
      <c r="BE556" t="n">
        <v>0</v>
      </c>
      <c r="BF556" t="n">
        <v>0</v>
      </c>
      <c r="BG556" t="n">
        <v>0</v>
      </c>
      <c r="BH556" t="n">
        <v>0</v>
      </c>
      <c r="BI556" t="n">
        <v>0</v>
      </c>
      <c r="BJ556" t="n">
        <v>0</v>
      </c>
      <c r="BK556" t="n">
        <v>0</v>
      </c>
      <c r="BL556" t="n">
        <v>0</v>
      </c>
      <c r="BM556" t="n">
        <v>0</v>
      </c>
      <c r="BN556" t="n">
        <v>0</v>
      </c>
      <c r="BO556" t="n">
        <v>0</v>
      </c>
      <c r="BP556" t="n">
        <v>0</v>
      </c>
      <c r="BQ556" t="n">
        <v>0</v>
      </c>
      <c r="BR556" t="n">
        <v>0</v>
      </c>
      <c r="BS556" t="n">
        <v>0</v>
      </c>
      <c r="BT556" t="n">
        <v>0</v>
      </c>
      <c r="BU556" t="n">
        <v>0</v>
      </c>
      <c r="BV556" t="n">
        <v>0</v>
      </c>
      <c r="BW556" t="n">
        <v>0</v>
      </c>
      <c r="CV556" t="n">
        <v>0</v>
      </c>
      <c r="CW556">
        <f>ROUND(Y556*Source!I1211*DO556,7)</f>
        <v/>
      </c>
      <c r="CX556">
        <f>ROUND(Y556*Source!I1211,7)</f>
        <v/>
      </c>
      <c r="CY556">
        <f>AB556</f>
        <v/>
      </c>
      <c r="CZ556">
        <f>AF556</f>
        <v/>
      </c>
      <c r="DA556">
        <f>AJ556</f>
        <v/>
      </c>
      <c r="DB556">
        <f>ROUND(ROUND(AT556*CZ556,2),2)</f>
        <v/>
      </c>
      <c r="DC556">
        <f>ROUND(ROUND(AT556*AG556,2),2)</f>
        <v/>
      </c>
      <c r="DD556" t="inlineStr"/>
      <c r="DE556" t="inlineStr"/>
      <c r="DF556">
        <f>ROUND(ROUND(AE556,0)*CX556,0)</f>
        <v/>
      </c>
      <c r="DG556">
        <f>ROUND(ROUND(AF556*AJ556,0)*CX556,0)</f>
        <v/>
      </c>
      <c r="DH556">
        <f>ROUND(ROUND(AG556*AK556,0)*CX556,0)</f>
        <v/>
      </c>
      <c r="DI556">
        <f>ROUND(ROUND(AH556,0)*CX556,0)</f>
        <v/>
      </c>
      <c r="DJ556">
        <f>DG556</f>
        <v/>
      </c>
      <c r="DK556" t="n">
        <v>0</v>
      </c>
      <c r="DL556" t="inlineStr"/>
      <c r="DM556" t="n">
        <v>0</v>
      </c>
      <c r="DN556" t="inlineStr"/>
      <c r="DO556" t="n">
        <v>0</v>
      </c>
    </row>
    <row r="557">
      <c r="A557">
        <f>ROW(Source!A1211)</f>
        <v/>
      </c>
      <c r="B557" t="n">
        <v>78869116</v>
      </c>
      <c r="C557" t="n">
        <v>78872621</v>
      </c>
      <c r="D557" t="n">
        <v>29174913</v>
      </c>
      <c r="E557" t="n">
        <v>1</v>
      </c>
      <c r="F557" t="n">
        <v>1</v>
      </c>
      <c r="G557" t="n">
        <v>1</v>
      </c>
      <c r="H557" t="n">
        <v>2</v>
      </c>
      <c r="I557" t="inlineStr">
        <is>
          <t>400001</t>
        </is>
      </c>
      <c r="J557" t="inlineStr">
        <is>
          <t>ТСЭМ Московской обл., 400001, приказ Минстроя России №675/пр от 28.02.2017 № 264/пр</t>
        </is>
      </c>
      <c r="K557" t="inlineStr">
        <is>
          <t>Автомобили бортовые, грузоподъемность до 5 т</t>
        </is>
      </c>
      <c r="L557" t="n">
        <v>1368</v>
      </c>
      <c r="N557" t="n">
        <v>1011</v>
      </c>
      <c r="O557" t="inlineStr">
        <is>
          <t>маш.-ч</t>
        </is>
      </c>
      <c r="P557" t="inlineStr">
        <is>
          <t>маш.-ч</t>
        </is>
      </c>
      <c r="Q557" t="n">
        <v>1</v>
      </c>
      <c r="W557" t="n">
        <v>0</v>
      </c>
      <c r="X557" t="n">
        <v>1230759911</v>
      </c>
      <c r="Y557">
        <f>AT557</f>
        <v/>
      </c>
      <c r="AA557" t="n">
        <v>0</v>
      </c>
      <c r="AB557" t="n">
        <v>2177.51</v>
      </c>
      <c r="AC557" t="n">
        <v>606.1</v>
      </c>
      <c r="AD557" t="n">
        <v>0</v>
      </c>
      <c r="AE557" t="n">
        <v>0</v>
      </c>
      <c r="AF557" t="n">
        <v>87.17</v>
      </c>
      <c r="AG557" t="n">
        <v>11.6</v>
      </c>
      <c r="AH557" t="n">
        <v>0</v>
      </c>
      <c r="AI557" t="n">
        <v>1</v>
      </c>
      <c r="AJ557" t="n">
        <v>24.98</v>
      </c>
      <c r="AK557" t="n">
        <v>52.25</v>
      </c>
      <c r="AL557" t="n">
        <v>1</v>
      </c>
      <c r="AM557" t="n">
        <v>2</v>
      </c>
      <c r="AN557" t="n">
        <v>0</v>
      </c>
      <c r="AO557" t="n">
        <v>1</v>
      </c>
      <c r="AP557" t="n">
        <v>1</v>
      </c>
      <c r="AQ557" t="n">
        <v>0</v>
      </c>
      <c r="AR557" t="n">
        <v>0</v>
      </c>
      <c r="AS557" t="inlineStr"/>
      <c r="AT557" t="n">
        <v>0.02</v>
      </c>
      <c r="AU557" t="inlineStr"/>
      <c r="AV557" t="n">
        <v>0</v>
      </c>
      <c r="AW557" t="n">
        <v>2</v>
      </c>
      <c r="AX557" t="n">
        <v>78872636</v>
      </c>
      <c r="AY557" t="n">
        <v>1</v>
      </c>
      <c r="AZ557" t="n">
        <v>0</v>
      </c>
      <c r="BA557" t="n">
        <v>511</v>
      </c>
      <c r="BB557" t="n">
        <v>0</v>
      </c>
      <c r="BC557" t="n">
        <v>0</v>
      </c>
      <c r="BD557" t="n">
        <v>0</v>
      </c>
      <c r="BE557" t="n">
        <v>0</v>
      </c>
      <c r="BF557" t="n">
        <v>0</v>
      </c>
      <c r="BG557" t="n">
        <v>0</v>
      </c>
      <c r="BH557" t="n">
        <v>0</v>
      </c>
      <c r="BI557" t="n">
        <v>0</v>
      </c>
      <c r="BJ557" t="n">
        <v>0</v>
      </c>
      <c r="BK557" t="n">
        <v>0</v>
      </c>
      <c r="BL557" t="n">
        <v>0</v>
      </c>
      <c r="BM557" t="n">
        <v>0</v>
      </c>
      <c r="BN557" t="n">
        <v>0</v>
      </c>
      <c r="BO557" t="n">
        <v>0</v>
      </c>
      <c r="BP557" t="n">
        <v>0</v>
      </c>
      <c r="BQ557" t="n">
        <v>0</v>
      </c>
      <c r="BR557" t="n">
        <v>0</v>
      </c>
      <c r="BS557" t="n">
        <v>0</v>
      </c>
      <c r="BT557" t="n">
        <v>0</v>
      </c>
      <c r="BU557" t="n">
        <v>0</v>
      </c>
      <c r="BV557" t="n">
        <v>0</v>
      </c>
      <c r="BW557" t="n">
        <v>0</v>
      </c>
      <c r="CV557" t="n">
        <v>0</v>
      </c>
      <c r="CW557">
        <f>ROUND(Y557*Source!I1211*DO557,7)</f>
        <v/>
      </c>
      <c r="CX557">
        <f>ROUND(Y557*Source!I1211,7)</f>
        <v/>
      </c>
      <c r="CY557">
        <f>AB557</f>
        <v/>
      </c>
      <c r="CZ557">
        <f>AF557</f>
        <v/>
      </c>
      <c r="DA557">
        <f>AJ557</f>
        <v/>
      </c>
      <c r="DB557">
        <f>ROUND(ROUND(AT557*CZ557,2),2)</f>
        <v/>
      </c>
      <c r="DC557">
        <f>ROUND(ROUND(AT557*AG557,2),2)</f>
        <v/>
      </c>
      <c r="DD557" t="inlineStr"/>
      <c r="DE557" t="inlineStr"/>
      <c r="DF557">
        <f>ROUND(ROUND(AE557,0)*CX557,0)</f>
        <v/>
      </c>
      <c r="DG557">
        <f>ROUND(ROUND(AF557*AJ557,0)*CX557,0)</f>
        <v/>
      </c>
      <c r="DH557">
        <f>ROUND(ROUND(AG557*AK557,0)*CX557,0)</f>
        <v/>
      </c>
      <c r="DI557">
        <f>ROUND(ROUND(AH557,0)*CX557,0)</f>
        <v/>
      </c>
      <c r="DJ557">
        <f>DG557</f>
        <v/>
      </c>
      <c r="DK557" t="n">
        <v>0</v>
      </c>
      <c r="DL557" t="inlineStr"/>
      <c r="DM557" t="n">
        <v>0</v>
      </c>
      <c r="DN557" t="inlineStr"/>
      <c r="DO557" t="n">
        <v>0</v>
      </c>
    </row>
    <row r="558">
      <c r="A558">
        <f>ROW(Source!A1211)</f>
        <v/>
      </c>
      <c r="B558" t="n">
        <v>78869116</v>
      </c>
      <c r="C558" t="n">
        <v>78872621</v>
      </c>
      <c r="D558" t="n">
        <v>29110426</v>
      </c>
      <c r="E558" t="n">
        <v>1</v>
      </c>
      <c r="F558" t="n">
        <v>1</v>
      </c>
      <c r="G558" t="n">
        <v>1</v>
      </c>
      <c r="H558" t="n">
        <v>3</v>
      </c>
      <c r="I558" t="inlineStr">
        <is>
          <t>101-2143</t>
        </is>
      </c>
      <c r="J558" t="inlineStr">
        <is>
          <t>ТССЦ Московской обл., 101-2143, приказ Минстроя России №675/пр от 28.02.2017 № 254/пр</t>
        </is>
      </c>
      <c r="K558" t="inlineStr">
        <is>
          <t>Краска</t>
        </is>
      </c>
      <c r="L558" t="n">
        <v>1346</v>
      </c>
      <c r="N558" t="n">
        <v>1009</v>
      </c>
      <c r="O558" t="inlineStr">
        <is>
          <t>кг</t>
        </is>
      </c>
      <c r="P558" t="inlineStr">
        <is>
          <t>кг</t>
        </is>
      </c>
      <c r="Q558" t="n">
        <v>1</v>
      </c>
      <c r="W558" t="n">
        <v>0</v>
      </c>
      <c r="X558" t="n">
        <v>-1768004575</v>
      </c>
      <c r="Y558">
        <f>AT558</f>
        <v/>
      </c>
      <c r="AA558" t="n">
        <v>76.84</v>
      </c>
      <c r="AB558" t="n">
        <v>0</v>
      </c>
      <c r="AC558" t="n">
        <v>0</v>
      </c>
      <c r="AD558" t="n">
        <v>0</v>
      </c>
      <c r="AE558" t="n">
        <v>28.67</v>
      </c>
      <c r="AF558" t="n">
        <v>0</v>
      </c>
      <c r="AG558" t="n">
        <v>0</v>
      </c>
      <c r="AH558" t="n">
        <v>0</v>
      </c>
      <c r="AI558" t="n">
        <v>2.68</v>
      </c>
      <c r="AJ558" t="n">
        <v>1</v>
      </c>
      <c r="AK558" t="n">
        <v>1</v>
      </c>
      <c r="AL558" t="n">
        <v>1</v>
      </c>
      <c r="AM558" t="n">
        <v>2</v>
      </c>
      <c r="AN558" t="n">
        <v>0</v>
      </c>
      <c r="AO558" t="n">
        <v>1</v>
      </c>
      <c r="AP558" t="n">
        <v>1</v>
      </c>
      <c r="AQ558" t="n">
        <v>0</v>
      </c>
      <c r="AR558" t="n">
        <v>0</v>
      </c>
      <c r="AS558" t="inlineStr"/>
      <c r="AT558" t="n">
        <v>0.3</v>
      </c>
      <c r="AU558" t="inlineStr"/>
      <c r="AV558" t="n">
        <v>0</v>
      </c>
      <c r="AW558" t="n">
        <v>2</v>
      </c>
      <c r="AX558" t="n">
        <v>78872637</v>
      </c>
      <c r="AY558" t="n">
        <v>1</v>
      </c>
      <c r="AZ558" t="n">
        <v>0</v>
      </c>
      <c r="BA558" t="n">
        <v>512</v>
      </c>
      <c r="BB558" t="n">
        <v>0</v>
      </c>
      <c r="BC558" t="n">
        <v>0</v>
      </c>
      <c r="BD558" t="n">
        <v>0</v>
      </c>
      <c r="BE558" t="n">
        <v>0</v>
      </c>
      <c r="BF558" t="n">
        <v>0</v>
      </c>
      <c r="BG558" t="n">
        <v>0</v>
      </c>
      <c r="BH558" t="n">
        <v>0</v>
      </c>
      <c r="BI558" t="n">
        <v>0</v>
      </c>
      <c r="BJ558" t="n">
        <v>0</v>
      </c>
      <c r="BK558" t="n">
        <v>0</v>
      </c>
      <c r="BL558" t="n">
        <v>0</v>
      </c>
      <c r="BM558" t="n">
        <v>0</v>
      </c>
      <c r="BN558" t="n">
        <v>0</v>
      </c>
      <c r="BO558" t="n">
        <v>0</v>
      </c>
      <c r="BP558" t="n">
        <v>0</v>
      </c>
      <c r="BQ558" t="n">
        <v>0</v>
      </c>
      <c r="BR558" t="n">
        <v>0</v>
      </c>
      <c r="BS558" t="n">
        <v>0</v>
      </c>
      <c r="BT558" t="n">
        <v>0</v>
      </c>
      <c r="BU558" t="n">
        <v>0</v>
      </c>
      <c r="BV558" t="n">
        <v>0</v>
      </c>
      <c r="BW558" t="n">
        <v>0</v>
      </c>
      <c r="CV558" t="n">
        <v>0</v>
      </c>
      <c r="CW558" t="n">
        <v>0</v>
      </c>
      <c r="CX558">
        <f>ROUND(Y558*Source!I1211,7)</f>
        <v/>
      </c>
      <c r="CY558">
        <f>AA558</f>
        <v/>
      </c>
      <c r="CZ558">
        <f>AE558</f>
        <v/>
      </c>
      <c r="DA558">
        <f>AI558</f>
        <v/>
      </c>
      <c r="DB558">
        <f>ROUND(ROUND(AT558*CZ558,2),2)</f>
        <v/>
      </c>
      <c r="DC558">
        <f>ROUND(ROUND(AT558*AG558,2),2)</f>
        <v/>
      </c>
      <c r="DD558" t="inlineStr"/>
      <c r="DE558" t="inlineStr"/>
      <c r="DF558">
        <f>ROUND(ROUND(AE558*AI558,0)*CX558,0)</f>
        <v/>
      </c>
      <c r="DG558">
        <f>ROUND(ROUND(AF558,0)*CX558,0)</f>
        <v/>
      </c>
      <c r="DH558">
        <f>ROUND(ROUND(AG558,0)*CX558,0)</f>
        <v/>
      </c>
      <c r="DI558">
        <f>ROUND(ROUND(AH558,0)*CX558,0)</f>
        <v/>
      </c>
      <c r="DJ558">
        <f>DF558</f>
        <v/>
      </c>
      <c r="DK558" t="n">
        <v>0</v>
      </c>
      <c r="DL558" t="inlineStr"/>
      <c r="DM558" t="n">
        <v>0</v>
      </c>
      <c r="DN558" t="inlineStr"/>
      <c r="DO558" t="n">
        <v>0</v>
      </c>
    </row>
    <row r="559">
      <c r="A559">
        <f>ROW(Source!A1211)</f>
        <v/>
      </c>
      <c r="B559" t="n">
        <v>78869116</v>
      </c>
      <c r="C559" t="n">
        <v>78872621</v>
      </c>
      <c r="D559" t="n">
        <v>29149204</v>
      </c>
      <c r="E559" t="n">
        <v>1</v>
      </c>
      <c r="F559" t="n">
        <v>1</v>
      </c>
      <c r="G559" t="n">
        <v>1</v>
      </c>
      <c r="H559" t="n">
        <v>3</v>
      </c>
      <c r="I559" t="inlineStr">
        <is>
          <t>405-0219</t>
        </is>
      </c>
      <c r="J559" t="inlineStr">
        <is>
          <t>ТССЦ Московской обл., 405-0219, приказ Минстроя России №675/пр от 28.02.2017 № 257/пр</t>
        </is>
      </c>
      <c r="K559" t="inlineStr">
        <is>
          <t>Гипсовые вяжущие, марка Г3</t>
        </is>
      </c>
      <c r="L559" t="n">
        <v>1348</v>
      </c>
      <c r="N559" t="n">
        <v>1009</v>
      </c>
      <c r="O559" t="inlineStr">
        <is>
          <t>т</t>
        </is>
      </c>
      <c r="P559" t="inlineStr">
        <is>
          <t>т</t>
        </is>
      </c>
      <c r="Q559" t="n">
        <v>1000</v>
      </c>
      <c r="W559" t="n">
        <v>0</v>
      </c>
      <c r="X559" t="n">
        <v>-601557392</v>
      </c>
      <c r="Y559">
        <f>AT559</f>
        <v/>
      </c>
      <c r="AA559" t="n">
        <v>5482.15</v>
      </c>
      <c r="AB559" t="n">
        <v>0</v>
      </c>
      <c r="AC559" t="n">
        <v>0</v>
      </c>
      <c r="AD559" t="n">
        <v>0</v>
      </c>
      <c r="AE559" t="n">
        <v>729.98</v>
      </c>
      <c r="AF559" t="n">
        <v>0</v>
      </c>
      <c r="AG559" t="n">
        <v>0</v>
      </c>
      <c r="AH559" t="n">
        <v>0</v>
      </c>
      <c r="AI559" t="n">
        <v>7.51</v>
      </c>
      <c r="AJ559" t="n">
        <v>1</v>
      </c>
      <c r="AK559" t="n">
        <v>1</v>
      </c>
      <c r="AL559" t="n">
        <v>1</v>
      </c>
      <c r="AM559" t="n">
        <v>2</v>
      </c>
      <c r="AN559" t="n">
        <v>0</v>
      </c>
      <c r="AO559" t="n">
        <v>1</v>
      </c>
      <c r="AP559" t="n">
        <v>1</v>
      </c>
      <c r="AQ559" t="n">
        <v>0</v>
      </c>
      <c r="AR559" t="n">
        <v>0</v>
      </c>
      <c r="AS559" t="inlineStr"/>
      <c r="AT559" t="n">
        <v>0.01</v>
      </c>
      <c r="AU559" t="inlineStr"/>
      <c r="AV559" t="n">
        <v>0</v>
      </c>
      <c r="AW559" t="n">
        <v>2</v>
      </c>
      <c r="AX559" t="n">
        <v>78872638</v>
      </c>
      <c r="AY559" t="n">
        <v>1</v>
      </c>
      <c r="AZ559" t="n">
        <v>0</v>
      </c>
      <c r="BA559" t="n">
        <v>513</v>
      </c>
      <c r="BB559" t="n">
        <v>0</v>
      </c>
      <c r="BC559" t="n">
        <v>0</v>
      </c>
      <c r="BD559" t="n">
        <v>0</v>
      </c>
      <c r="BE559" t="n">
        <v>0</v>
      </c>
      <c r="BF559" t="n">
        <v>0</v>
      </c>
      <c r="BG559" t="n">
        <v>0</v>
      </c>
      <c r="BH559" t="n">
        <v>0</v>
      </c>
      <c r="BI559" t="n">
        <v>0</v>
      </c>
      <c r="BJ559" t="n">
        <v>0</v>
      </c>
      <c r="BK559" t="n">
        <v>0</v>
      </c>
      <c r="BL559" t="n">
        <v>0</v>
      </c>
      <c r="BM559" t="n">
        <v>0</v>
      </c>
      <c r="BN559" t="n">
        <v>0</v>
      </c>
      <c r="BO559" t="n">
        <v>0</v>
      </c>
      <c r="BP559" t="n">
        <v>0</v>
      </c>
      <c r="BQ559" t="n">
        <v>0</v>
      </c>
      <c r="BR559" t="n">
        <v>0</v>
      </c>
      <c r="BS559" t="n">
        <v>0</v>
      </c>
      <c r="BT559" t="n">
        <v>0</v>
      </c>
      <c r="BU559" t="n">
        <v>0</v>
      </c>
      <c r="BV559" t="n">
        <v>0</v>
      </c>
      <c r="BW559" t="n">
        <v>0</v>
      </c>
      <c r="CV559" t="n">
        <v>0</v>
      </c>
      <c r="CW559" t="n">
        <v>0</v>
      </c>
      <c r="CX559">
        <f>ROUND(Y559*Source!I1211,7)</f>
        <v/>
      </c>
      <c r="CY559">
        <f>AA559</f>
        <v/>
      </c>
      <c r="CZ559">
        <f>AE559</f>
        <v/>
      </c>
      <c r="DA559">
        <f>AI559</f>
        <v/>
      </c>
      <c r="DB559">
        <f>ROUND(ROUND(AT559*CZ559,2),2)</f>
        <v/>
      </c>
      <c r="DC559">
        <f>ROUND(ROUND(AT559*AG559,2),2)</f>
        <v/>
      </c>
      <c r="DD559" t="inlineStr"/>
      <c r="DE559" t="inlineStr"/>
      <c r="DF559">
        <f>ROUND(ROUND(AE559*AI559,0)*CX559,0)</f>
        <v/>
      </c>
      <c r="DG559">
        <f>ROUND(ROUND(AF559,0)*CX559,0)</f>
        <v/>
      </c>
      <c r="DH559">
        <f>ROUND(ROUND(AG559,0)*CX559,0)</f>
        <v/>
      </c>
      <c r="DI559">
        <f>ROUND(ROUND(AH559,0)*CX559,0)</f>
        <v/>
      </c>
      <c r="DJ559">
        <f>DF559</f>
        <v/>
      </c>
      <c r="DK559" t="n">
        <v>0</v>
      </c>
      <c r="DL559" t="inlineStr"/>
      <c r="DM559" t="n">
        <v>0</v>
      </c>
      <c r="DN559" t="inlineStr"/>
      <c r="DO559" t="n">
        <v>0</v>
      </c>
    </row>
    <row r="560">
      <c r="A560">
        <f>ROW(Source!A1211)</f>
        <v/>
      </c>
      <c r="B560" t="n">
        <v>78869116</v>
      </c>
      <c r="C560" t="n">
        <v>78872621</v>
      </c>
      <c r="D560" t="n">
        <v>29152127</v>
      </c>
      <c r="E560" t="n">
        <v>1</v>
      </c>
      <c r="F560" t="n">
        <v>1</v>
      </c>
      <c r="G560" t="n">
        <v>1</v>
      </c>
      <c r="H560" t="n">
        <v>3</v>
      </c>
      <c r="I560" t="inlineStr">
        <is>
          <t>501-8647</t>
        </is>
      </c>
      <c r="J560" t="inlineStr">
        <is>
          <t>ТССЦ Московской обл., 501-8647, приказ Минстроя России №675/пр от 28.02.2017 № 258/пр</t>
        </is>
      </c>
      <c r="K560" t="inlineStr">
        <is>
          <t>Кабель силовой с медными жилами с поливинилхлоридной изоляцией и оболочкой, не распространяющий горение марки ВВГнг, напряжением 0,66 кВ, с числом жил - 2 и сечением 2,5 мм2</t>
        </is>
      </c>
      <c r="L560" t="n">
        <v>1477</v>
      </c>
      <c r="N560" t="n">
        <v>1013</v>
      </c>
      <c r="O560" t="inlineStr">
        <is>
          <t>1000 м</t>
        </is>
      </c>
      <c r="P560" t="inlineStr">
        <is>
          <t>1000 М</t>
        </is>
      </c>
      <c r="Q560" t="n">
        <v>1</v>
      </c>
      <c r="W560" t="n">
        <v>0</v>
      </c>
      <c r="X560" t="n">
        <v>1820439132</v>
      </c>
      <c r="Y560">
        <f>AT560</f>
        <v/>
      </c>
      <c r="AA560" t="n">
        <v>53866.36</v>
      </c>
      <c r="AB560" t="n">
        <v>0</v>
      </c>
      <c r="AC560" t="n">
        <v>0</v>
      </c>
      <c r="AD560" t="n">
        <v>0</v>
      </c>
      <c r="AE560" t="n">
        <v>3379.32</v>
      </c>
      <c r="AF560" t="n">
        <v>0</v>
      </c>
      <c r="AG560" t="n">
        <v>0</v>
      </c>
      <c r="AH560" t="n">
        <v>0</v>
      </c>
      <c r="AI560" t="n">
        <v>15.94</v>
      </c>
      <c r="AJ560" t="n">
        <v>1</v>
      </c>
      <c r="AK560" t="n">
        <v>1</v>
      </c>
      <c r="AL560" t="n">
        <v>1</v>
      </c>
      <c r="AM560" t="n">
        <v>0</v>
      </c>
      <c r="AN560" t="n">
        <v>0</v>
      </c>
      <c r="AO560" t="n">
        <v>0</v>
      </c>
      <c r="AP560" t="n">
        <v>1</v>
      </c>
      <c r="AQ560" t="n">
        <v>0</v>
      </c>
      <c r="AR560" t="n">
        <v>0</v>
      </c>
      <c r="AS560" t="inlineStr"/>
      <c r="AT560" t="n">
        <v>1</v>
      </c>
      <c r="AU560" t="inlineStr"/>
      <c r="AV560" t="n">
        <v>0</v>
      </c>
      <c r="AW560" t="n">
        <v>1</v>
      </c>
      <c r="AX560" t="n">
        <v>-1</v>
      </c>
      <c r="AY560" t="n">
        <v>0</v>
      </c>
      <c r="AZ560" t="n">
        <v>0</v>
      </c>
      <c r="BA560" t="inlineStr"/>
      <c r="BB560" t="n">
        <v>0</v>
      </c>
      <c r="BC560" t="n">
        <v>0</v>
      </c>
      <c r="BD560" t="n">
        <v>0</v>
      </c>
      <c r="BE560" t="n">
        <v>0</v>
      </c>
      <c r="BF560" t="n">
        <v>0</v>
      </c>
      <c r="BG560" t="n">
        <v>0</v>
      </c>
      <c r="BH560" t="n">
        <v>0</v>
      </c>
      <c r="BI560" t="n">
        <v>0</v>
      </c>
      <c r="BJ560" t="n">
        <v>0</v>
      </c>
      <c r="BK560" t="n">
        <v>0</v>
      </c>
      <c r="BL560" t="n">
        <v>0</v>
      </c>
      <c r="BM560" t="n">
        <v>0</v>
      </c>
      <c r="BN560" t="n">
        <v>0</v>
      </c>
      <c r="BO560" t="n">
        <v>0</v>
      </c>
      <c r="BP560" t="n">
        <v>0</v>
      </c>
      <c r="BQ560" t="n">
        <v>0</v>
      </c>
      <c r="BR560" t="n">
        <v>0</v>
      </c>
      <c r="BS560" t="n">
        <v>0</v>
      </c>
      <c r="BT560" t="n">
        <v>0</v>
      </c>
      <c r="BU560" t="n">
        <v>0</v>
      </c>
      <c r="BV560" t="n">
        <v>0</v>
      </c>
      <c r="BW560" t="n">
        <v>0</v>
      </c>
      <c r="CV560" t="n">
        <v>0</v>
      </c>
      <c r="CW560" t="n">
        <v>0</v>
      </c>
      <c r="CX560">
        <f>ROUND(Y560*Source!I1211,7)</f>
        <v/>
      </c>
      <c r="CY560">
        <f>AA560</f>
        <v/>
      </c>
      <c r="CZ560">
        <f>AE560</f>
        <v/>
      </c>
      <c r="DA560">
        <f>AI560</f>
        <v/>
      </c>
      <c r="DB560">
        <f>ROUND(ROUND(AT560*CZ560,2),2)</f>
        <v/>
      </c>
      <c r="DC560">
        <f>ROUND(ROUND(AT560*AG560,2),2)</f>
        <v/>
      </c>
      <c r="DD560" t="inlineStr"/>
      <c r="DE560" t="inlineStr"/>
      <c r="DF560">
        <f>ROUND(ROUND(AE560*AI560,0)*CX560,0)</f>
        <v/>
      </c>
      <c r="DG560">
        <f>ROUND(ROUND(AF560,0)*CX560,0)</f>
        <v/>
      </c>
      <c r="DH560">
        <f>ROUND(ROUND(AG560,0)*CX560,0)</f>
        <v/>
      </c>
      <c r="DI560">
        <f>ROUND(ROUND(AH560,0)*CX560,0)</f>
        <v/>
      </c>
      <c r="DJ560">
        <f>DF560</f>
        <v/>
      </c>
      <c r="DK560" t="n">
        <v>0</v>
      </c>
      <c r="DL560" t="inlineStr"/>
      <c r="DM560" t="n">
        <v>0</v>
      </c>
      <c r="DN560" t="inlineStr"/>
      <c r="DO560" t="n">
        <v>0</v>
      </c>
    </row>
    <row r="561">
      <c r="A561">
        <f>ROW(Source!A1211)</f>
        <v/>
      </c>
      <c r="B561" t="n">
        <v>78869116</v>
      </c>
      <c r="C561" t="n">
        <v>78872621</v>
      </c>
      <c r="D561" t="n">
        <v>29159012</v>
      </c>
      <c r="E561" t="n">
        <v>1</v>
      </c>
      <c r="F561" t="n">
        <v>1</v>
      </c>
      <c r="G561" t="n">
        <v>1</v>
      </c>
      <c r="H561" t="n">
        <v>3</v>
      </c>
      <c r="I561" t="inlineStr">
        <is>
          <t>507-0700</t>
        </is>
      </c>
      <c r="J561" t="inlineStr">
        <is>
          <t>ТССЦ Московской обл., 507-0700, приказ Минстроя России №675/пр от 28.02.2017 № 258/пр</t>
        </is>
      </c>
      <c r="K561" t="inlineStr">
        <is>
          <t>Трубка поливинилхлоридная ХВТ</t>
        </is>
      </c>
      <c r="L561" t="n">
        <v>1346</v>
      </c>
      <c r="N561" t="n">
        <v>1009</v>
      </c>
      <c r="O561" t="inlineStr">
        <is>
          <t>кг</t>
        </is>
      </c>
      <c r="P561" t="inlineStr">
        <is>
          <t>кг</t>
        </is>
      </c>
      <c r="Q561" t="n">
        <v>1</v>
      </c>
      <c r="W561" t="n">
        <v>0</v>
      </c>
      <c r="X561" t="n">
        <v>-821506530</v>
      </c>
      <c r="Y561">
        <f>AT561</f>
        <v/>
      </c>
      <c r="AA561" t="n">
        <v>202.83</v>
      </c>
      <c r="AB561" t="n">
        <v>0</v>
      </c>
      <c r="AC561" t="n">
        <v>0</v>
      </c>
      <c r="AD561" t="n">
        <v>0</v>
      </c>
      <c r="AE561" t="n">
        <v>41.82</v>
      </c>
      <c r="AF561" t="n">
        <v>0</v>
      </c>
      <c r="AG561" t="n">
        <v>0</v>
      </c>
      <c r="AH561" t="n">
        <v>0</v>
      </c>
      <c r="AI561" t="n">
        <v>4.85</v>
      </c>
      <c r="AJ561" t="n">
        <v>1</v>
      </c>
      <c r="AK561" t="n">
        <v>1</v>
      </c>
      <c r="AL561" t="n">
        <v>1</v>
      </c>
      <c r="AM561" t="n">
        <v>2</v>
      </c>
      <c r="AN561" t="n">
        <v>0</v>
      </c>
      <c r="AO561" t="n">
        <v>1</v>
      </c>
      <c r="AP561" t="n">
        <v>1</v>
      </c>
      <c r="AQ561" t="n">
        <v>0</v>
      </c>
      <c r="AR561" t="n">
        <v>0</v>
      </c>
      <c r="AS561" t="inlineStr"/>
      <c r="AT561" t="n">
        <v>0.53</v>
      </c>
      <c r="AU561" t="inlineStr"/>
      <c r="AV561" t="n">
        <v>0</v>
      </c>
      <c r="AW561" t="n">
        <v>2</v>
      </c>
      <c r="AX561" t="n">
        <v>78872639</v>
      </c>
      <c r="AY561" t="n">
        <v>1</v>
      </c>
      <c r="AZ561" t="n">
        <v>0</v>
      </c>
      <c r="BA561" t="n">
        <v>514</v>
      </c>
      <c r="BB561" t="n">
        <v>0</v>
      </c>
      <c r="BC561" t="n">
        <v>0</v>
      </c>
      <c r="BD561" t="n">
        <v>0</v>
      </c>
      <c r="BE561" t="n">
        <v>0</v>
      </c>
      <c r="BF561" t="n">
        <v>0</v>
      </c>
      <c r="BG561" t="n">
        <v>0</v>
      </c>
      <c r="BH561" t="n">
        <v>0</v>
      </c>
      <c r="BI561" t="n">
        <v>0</v>
      </c>
      <c r="BJ561" t="n">
        <v>0</v>
      </c>
      <c r="BK561" t="n">
        <v>0</v>
      </c>
      <c r="BL561" t="n">
        <v>0</v>
      </c>
      <c r="BM561" t="n">
        <v>0</v>
      </c>
      <c r="BN561" t="n">
        <v>0</v>
      </c>
      <c r="BO561" t="n">
        <v>0</v>
      </c>
      <c r="BP561" t="n">
        <v>0</v>
      </c>
      <c r="BQ561" t="n">
        <v>0</v>
      </c>
      <c r="BR561" t="n">
        <v>0</v>
      </c>
      <c r="BS561" t="n">
        <v>0</v>
      </c>
      <c r="BT561" t="n">
        <v>0</v>
      </c>
      <c r="BU561" t="n">
        <v>0</v>
      </c>
      <c r="BV561" t="n">
        <v>0</v>
      </c>
      <c r="BW561" t="n">
        <v>0</v>
      </c>
      <c r="CV561" t="n">
        <v>0</v>
      </c>
      <c r="CW561" t="n">
        <v>0</v>
      </c>
      <c r="CX561">
        <f>ROUND(Y561*Source!I1211,7)</f>
        <v/>
      </c>
      <c r="CY561">
        <f>AA561</f>
        <v/>
      </c>
      <c r="CZ561">
        <f>AE561</f>
        <v/>
      </c>
      <c r="DA561">
        <f>AI561</f>
        <v/>
      </c>
      <c r="DB561">
        <f>ROUND(ROUND(AT561*CZ561,2),2)</f>
        <v/>
      </c>
      <c r="DC561">
        <f>ROUND(ROUND(AT561*AG561,2),2)</f>
        <v/>
      </c>
      <c r="DD561" t="inlineStr"/>
      <c r="DE561" t="inlineStr"/>
      <c r="DF561">
        <f>ROUND(ROUND(AE561*AI561,0)*CX561,0)</f>
        <v/>
      </c>
      <c r="DG561">
        <f>ROUND(ROUND(AF561,0)*CX561,0)</f>
        <v/>
      </c>
      <c r="DH561">
        <f>ROUND(ROUND(AG561,0)*CX561,0)</f>
        <v/>
      </c>
      <c r="DI561">
        <f>ROUND(ROUND(AH561,0)*CX561,0)</f>
        <v/>
      </c>
      <c r="DJ561">
        <f>DF561</f>
        <v/>
      </c>
      <c r="DK561" t="n">
        <v>0</v>
      </c>
      <c r="DL561" t="inlineStr"/>
      <c r="DM561" t="n">
        <v>0</v>
      </c>
      <c r="DN561" t="inlineStr"/>
      <c r="DO561" t="n">
        <v>0</v>
      </c>
    </row>
    <row r="562">
      <c r="A562">
        <f>ROW(Source!A1211)</f>
        <v/>
      </c>
      <c r="B562" t="n">
        <v>78869116</v>
      </c>
      <c r="C562" t="n">
        <v>78872621</v>
      </c>
      <c r="D562" t="n">
        <v>29171808</v>
      </c>
      <c r="E562" t="n">
        <v>1</v>
      </c>
      <c r="F562" t="n">
        <v>1</v>
      </c>
      <c r="G562" t="n">
        <v>1</v>
      </c>
      <c r="H562" t="n">
        <v>3</v>
      </c>
      <c r="I562" t="inlineStr">
        <is>
          <t>999-9950</t>
        </is>
      </c>
      <c r="J562" t="inlineStr">
        <is>
          <t>ТССЦ Московской обл., 999-9950, приказ Минстроя России №675/пр от 21.09.2015 г.</t>
        </is>
      </c>
      <c r="K562" t="inlineStr">
        <is>
          <t>Вспомогательные ненормируемые материалы (2% от ОЗП)</t>
        </is>
      </c>
      <c r="L562" t="n">
        <v>1374</v>
      </c>
      <c r="N562" t="n">
        <v>1013</v>
      </c>
      <c r="O562" t="inlineStr">
        <is>
          <t>РУБ</t>
        </is>
      </c>
      <c r="P562" t="inlineStr">
        <is>
          <t>РУБ</t>
        </is>
      </c>
      <c r="Q562" t="n">
        <v>1</v>
      </c>
      <c r="W562" t="n">
        <v>0</v>
      </c>
      <c r="X562" t="n">
        <v>-915781824</v>
      </c>
      <c r="Y562">
        <f>AT562</f>
        <v/>
      </c>
      <c r="AA562" t="n">
        <v>1</v>
      </c>
      <c r="AB562" t="n">
        <v>0</v>
      </c>
      <c r="AC562" t="n">
        <v>0</v>
      </c>
      <c r="AD562" t="n">
        <v>0</v>
      </c>
      <c r="AE562" t="n">
        <v>1</v>
      </c>
      <c r="AF562" t="n">
        <v>0</v>
      </c>
      <c r="AG562" t="n">
        <v>0</v>
      </c>
      <c r="AH562" t="n">
        <v>0</v>
      </c>
      <c r="AI562" t="n">
        <v>1</v>
      </c>
      <c r="AJ562" t="n">
        <v>1</v>
      </c>
      <c r="AK562" t="n">
        <v>1</v>
      </c>
      <c r="AL562" t="n">
        <v>1</v>
      </c>
      <c r="AM562" t="n">
        <v>-2</v>
      </c>
      <c r="AN562" t="n">
        <v>0</v>
      </c>
      <c r="AO562" t="n">
        <v>1</v>
      </c>
      <c r="AP562" t="n">
        <v>1</v>
      </c>
      <c r="AQ562" t="n">
        <v>0</v>
      </c>
      <c r="AR562" t="n">
        <v>0</v>
      </c>
      <c r="AS562" t="inlineStr"/>
      <c r="AT562" t="n">
        <v>3.1</v>
      </c>
      <c r="AU562" t="inlineStr"/>
      <c r="AV562" t="n">
        <v>0</v>
      </c>
      <c r="AW562" t="n">
        <v>2</v>
      </c>
      <c r="AX562" t="n">
        <v>78872640</v>
      </c>
      <c r="AY562" t="n">
        <v>1</v>
      </c>
      <c r="AZ562" t="n">
        <v>0</v>
      </c>
      <c r="BA562" t="n">
        <v>515</v>
      </c>
      <c r="BB562" t="n">
        <v>0</v>
      </c>
      <c r="BC562" t="n">
        <v>0</v>
      </c>
      <c r="BD562" t="n">
        <v>0</v>
      </c>
      <c r="BE562" t="n">
        <v>0</v>
      </c>
      <c r="BF562" t="n">
        <v>0</v>
      </c>
      <c r="BG562" t="n">
        <v>0</v>
      </c>
      <c r="BH562" t="n">
        <v>0</v>
      </c>
      <c r="BI562" t="n">
        <v>0</v>
      </c>
      <c r="BJ562" t="n">
        <v>0</v>
      </c>
      <c r="BK562" t="n">
        <v>0</v>
      </c>
      <c r="BL562" t="n">
        <v>0</v>
      </c>
      <c r="BM562" t="n">
        <v>0</v>
      </c>
      <c r="BN562" t="n">
        <v>0</v>
      </c>
      <c r="BO562" t="n">
        <v>0</v>
      </c>
      <c r="BP562" t="n">
        <v>0</v>
      </c>
      <c r="BQ562" t="n">
        <v>0</v>
      </c>
      <c r="BR562" t="n">
        <v>0</v>
      </c>
      <c r="BS562" t="n">
        <v>0</v>
      </c>
      <c r="BT562" t="n">
        <v>0</v>
      </c>
      <c r="BU562" t="n">
        <v>0</v>
      </c>
      <c r="BV562" t="n">
        <v>0</v>
      </c>
      <c r="BW562" t="n">
        <v>0</v>
      </c>
      <c r="CV562" t="n">
        <v>0</v>
      </c>
      <c r="CW562" t="n">
        <v>0</v>
      </c>
      <c r="CX562">
        <f>ROUND(Y562*Source!I1211,7)</f>
        <v/>
      </c>
      <c r="CY562">
        <f>AA562</f>
        <v/>
      </c>
      <c r="CZ562">
        <f>AE562</f>
        <v/>
      </c>
      <c r="DA562">
        <f>AI562</f>
        <v/>
      </c>
      <c r="DB562">
        <f>ROUND(ROUND(AT562*CZ562,2),2)</f>
        <v/>
      </c>
      <c r="DC562">
        <f>ROUND(ROUND(AT562*AG562,2),2)</f>
        <v/>
      </c>
      <c r="DD562" t="inlineStr"/>
      <c r="DE562" t="inlineStr"/>
      <c r="DF562">
        <f>ROUND(ROUND(AE562,0)*CX562,0)</f>
        <v/>
      </c>
      <c r="DG562">
        <f>ROUND(ROUND(AF562,0)*CX562,0)</f>
        <v/>
      </c>
      <c r="DH562">
        <f>ROUND(ROUND(AG562,0)*CX562,0)</f>
        <v/>
      </c>
      <c r="DI562">
        <f>ROUND(ROUND(AH562,0)*CX562,0)</f>
        <v/>
      </c>
      <c r="DJ562">
        <f>DF562</f>
        <v/>
      </c>
      <c r="DK562" t="n">
        <v>0</v>
      </c>
      <c r="DL562" t="inlineStr"/>
      <c r="DM562" t="n">
        <v>0</v>
      </c>
      <c r="DN562" t="inlineStr"/>
      <c r="DO562" t="n">
        <v>0</v>
      </c>
    </row>
    <row r="563">
      <c r="A563">
        <f>ROW(Source!A1213)</f>
        <v/>
      </c>
      <c r="B563" t="n">
        <v>78869116</v>
      </c>
      <c r="C563" t="n">
        <v>78872504</v>
      </c>
      <c r="D563" t="n">
        <v>18442827</v>
      </c>
      <c r="E563" t="n">
        <v>1</v>
      </c>
      <c r="F563" t="n">
        <v>1</v>
      </c>
      <c r="G563" t="n">
        <v>1</v>
      </c>
      <c r="H563" t="n">
        <v>1</v>
      </c>
      <c r="I563" t="inlineStr">
        <is>
          <t>1-1053-90</t>
        </is>
      </c>
      <c r="J563" t="inlineStr"/>
      <c r="K563" t="inlineStr">
        <is>
          <t>Рабочий строитель среднего разряда 5,3</t>
        </is>
      </c>
      <c r="L563" t="n">
        <v>1369</v>
      </c>
      <c r="N563" t="n">
        <v>1013</v>
      </c>
      <c r="O563" t="inlineStr">
        <is>
          <t>чел.-ч</t>
        </is>
      </c>
      <c r="P563" t="inlineStr">
        <is>
          <t>чел.-ч</t>
        </is>
      </c>
      <c r="Q563" t="n">
        <v>1</v>
      </c>
      <c r="W563" t="n">
        <v>0</v>
      </c>
      <c r="X563" t="n">
        <v>717490484</v>
      </c>
      <c r="Y563">
        <f>(AT563*ROUND(7,7))</f>
        <v/>
      </c>
      <c r="AA563" t="n">
        <v>0</v>
      </c>
      <c r="AB563" t="n">
        <v>0</v>
      </c>
      <c r="AC563" t="n">
        <v>0</v>
      </c>
      <c r="AD563" t="n">
        <v>11.64</v>
      </c>
      <c r="AE563" t="n">
        <v>0</v>
      </c>
      <c r="AF563" t="n">
        <v>0</v>
      </c>
      <c r="AG563" t="n">
        <v>0</v>
      </c>
      <c r="AH563" t="n">
        <v>11.64</v>
      </c>
      <c r="AI563" t="n">
        <v>1</v>
      </c>
      <c r="AJ563" t="n">
        <v>1</v>
      </c>
      <c r="AK563" t="n">
        <v>1</v>
      </c>
      <c r="AL563" t="n">
        <v>1</v>
      </c>
      <c r="AM563" t="n">
        <v>-2</v>
      </c>
      <c r="AN563" t="n">
        <v>0</v>
      </c>
      <c r="AO563" t="n">
        <v>1</v>
      </c>
      <c r="AP563" t="n">
        <v>1</v>
      </c>
      <c r="AQ563" t="n">
        <v>0</v>
      </c>
      <c r="AR563" t="n">
        <v>0</v>
      </c>
      <c r="AS563" t="inlineStr"/>
      <c r="AT563" t="n">
        <v>5.01</v>
      </c>
      <c r="AU563" t="inlineStr">
        <is>
          <t>)*7</t>
        </is>
      </c>
      <c r="AV563" t="n">
        <v>1</v>
      </c>
      <c r="AW563" t="n">
        <v>2</v>
      </c>
      <c r="AX563" t="n">
        <v>78872511</v>
      </c>
      <c r="AY563" t="n">
        <v>1</v>
      </c>
      <c r="AZ563" t="n">
        <v>0</v>
      </c>
      <c r="BA563" t="n">
        <v>516</v>
      </c>
      <c r="BB563" t="n">
        <v>0</v>
      </c>
      <c r="BC563" t="n">
        <v>0</v>
      </c>
      <c r="BD563" t="n">
        <v>0</v>
      </c>
      <c r="BE563" t="n">
        <v>0</v>
      </c>
      <c r="BF563" t="n">
        <v>0</v>
      </c>
      <c r="BG563" t="n">
        <v>0</v>
      </c>
      <c r="BH563" t="n">
        <v>0</v>
      </c>
      <c r="BI563" t="n">
        <v>0</v>
      </c>
      <c r="BJ563" t="n">
        <v>0</v>
      </c>
      <c r="BK563" t="n">
        <v>0</v>
      </c>
      <c r="BL563" t="n">
        <v>0</v>
      </c>
      <c r="BM563" t="n">
        <v>0</v>
      </c>
      <c r="BN563" t="n">
        <v>0</v>
      </c>
      <c r="BO563" t="n">
        <v>0</v>
      </c>
      <c r="BP563" t="n">
        <v>0</v>
      </c>
      <c r="BQ563" t="n">
        <v>0</v>
      </c>
      <c r="BR563" t="n">
        <v>0</v>
      </c>
      <c r="BS563" t="n">
        <v>0</v>
      </c>
      <c r="BT563" t="n">
        <v>0</v>
      </c>
      <c r="BU563" t="n">
        <v>0</v>
      </c>
      <c r="BV563" t="n">
        <v>0</v>
      </c>
      <c r="BW563" t="n">
        <v>0</v>
      </c>
      <c r="CU563">
        <f>ROUND(AT563*Source!I1213*AH563*AL563,0)</f>
        <v/>
      </c>
      <c r="CV563">
        <f>ROUND(Y563*Source!I1213,7)</f>
        <v/>
      </c>
      <c r="CW563" t="n">
        <v>0</v>
      </c>
      <c r="CX563">
        <f>ROUND(Y563*Source!I1213,7)</f>
        <v/>
      </c>
      <c r="CY563">
        <f>AD563</f>
        <v/>
      </c>
      <c r="CZ563">
        <f>AH563</f>
        <v/>
      </c>
      <c r="DA563">
        <f>AL563</f>
        <v/>
      </c>
      <c r="DB563">
        <f>ROUND((ROUND(AT563*CZ563,2)*ROUND(7,7)),2)</f>
        <v/>
      </c>
      <c r="DC563">
        <f>ROUND((ROUND(AT563*AG563,2)*ROUND(7,7)),2)</f>
        <v/>
      </c>
      <c r="DD563" t="inlineStr"/>
      <c r="DE563" t="inlineStr"/>
      <c r="DF563">
        <f>ROUND(ROUND(AE563,0)*CX563,0)</f>
        <v/>
      </c>
      <c r="DG563">
        <f>ROUND(ROUND(AF563,0)*CX563,0)</f>
        <v/>
      </c>
      <c r="DH563">
        <f>ROUND(ROUND(AG563,0)*CX563,0)</f>
        <v/>
      </c>
      <c r="DI563">
        <f>ROUND(ROUND(AH563,0)*CX563,0)</f>
        <v/>
      </c>
      <c r="DJ563">
        <f>DI563</f>
        <v/>
      </c>
      <c r="DK563" t="n">
        <v>0</v>
      </c>
      <c r="DL563" t="inlineStr"/>
      <c r="DM563" t="n">
        <v>0</v>
      </c>
      <c r="DN563" t="inlineStr"/>
      <c r="DO563" t="n">
        <v>0</v>
      </c>
    </row>
    <row r="564">
      <c r="A564">
        <f>ROW(Source!A1213)</f>
        <v/>
      </c>
      <c r="B564" t="n">
        <v>78869116</v>
      </c>
      <c r="C564" t="n">
        <v>78872504</v>
      </c>
      <c r="D564" t="n">
        <v>29172703</v>
      </c>
      <c r="E564" t="n">
        <v>1</v>
      </c>
      <c r="F564" t="n">
        <v>1</v>
      </c>
      <c r="G564" t="n">
        <v>1</v>
      </c>
      <c r="H564" t="n">
        <v>2</v>
      </c>
      <c r="I564" t="inlineStr">
        <is>
          <t>042900</t>
        </is>
      </c>
      <c r="J564" t="inlineStr">
        <is>
          <t>ТСЭМ Московской обл., 042900, приказ Минстроя России №675/пр от 28.02.2017 № 264/пр</t>
        </is>
      </c>
      <c r="K56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64" t="n">
        <v>1368</v>
      </c>
      <c r="N564" t="n">
        <v>1011</v>
      </c>
      <c r="O564" t="inlineStr">
        <is>
          <t>маш.-ч</t>
        </is>
      </c>
      <c r="P564" t="inlineStr">
        <is>
          <t>маш.-ч</t>
        </is>
      </c>
      <c r="Q564" t="n">
        <v>1</v>
      </c>
      <c r="W564" t="n">
        <v>0</v>
      </c>
      <c r="X564" t="n">
        <v>1695838894</v>
      </c>
      <c r="Y564">
        <f>(AT564*ROUND(7,7))</f>
        <v/>
      </c>
      <c r="AA564" t="n">
        <v>0</v>
      </c>
      <c r="AB564" t="n">
        <v>177.13</v>
      </c>
      <c r="AC564" t="n">
        <v>0</v>
      </c>
      <c r="AD564" t="n">
        <v>0</v>
      </c>
      <c r="AE564" t="n">
        <v>0</v>
      </c>
      <c r="AF564" t="n">
        <v>29.67</v>
      </c>
      <c r="AG564" t="n">
        <v>0</v>
      </c>
      <c r="AH564" t="n">
        <v>0</v>
      </c>
      <c r="AI564" t="n">
        <v>1</v>
      </c>
      <c r="AJ564" t="n">
        <v>5.97</v>
      </c>
      <c r="AK564" t="n">
        <v>52.25</v>
      </c>
      <c r="AL564" t="n">
        <v>1</v>
      </c>
      <c r="AM564" t="n">
        <v>2</v>
      </c>
      <c r="AN564" t="n">
        <v>0</v>
      </c>
      <c r="AO564" t="n">
        <v>1</v>
      </c>
      <c r="AP564" t="n">
        <v>1</v>
      </c>
      <c r="AQ564" t="n">
        <v>0</v>
      </c>
      <c r="AR564" t="n">
        <v>0</v>
      </c>
      <c r="AS564" t="inlineStr"/>
      <c r="AT564" t="n">
        <v>1.5</v>
      </c>
      <c r="AU564" t="inlineStr">
        <is>
          <t>)*7</t>
        </is>
      </c>
      <c r="AV564" t="n">
        <v>0</v>
      </c>
      <c r="AW564" t="n">
        <v>2</v>
      </c>
      <c r="AX564" t="n">
        <v>78872512</v>
      </c>
      <c r="AY564" t="n">
        <v>1</v>
      </c>
      <c r="AZ564" t="n">
        <v>0</v>
      </c>
      <c r="BA564" t="n">
        <v>517</v>
      </c>
      <c r="BB564" t="n">
        <v>0</v>
      </c>
      <c r="BC564" t="n">
        <v>0</v>
      </c>
      <c r="BD564" t="n">
        <v>0</v>
      </c>
      <c r="BE564" t="n">
        <v>0</v>
      </c>
      <c r="BF564" t="n">
        <v>0</v>
      </c>
      <c r="BG564" t="n">
        <v>0</v>
      </c>
      <c r="BH564" t="n">
        <v>0</v>
      </c>
      <c r="BI564" t="n">
        <v>0</v>
      </c>
      <c r="BJ564" t="n">
        <v>0</v>
      </c>
      <c r="BK564" t="n">
        <v>0</v>
      </c>
      <c r="BL564" t="n">
        <v>0</v>
      </c>
      <c r="BM564" t="n">
        <v>0</v>
      </c>
      <c r="BN564" t="n">
        <v>0</v>
      </c>
      <c r="BO564" t="n">
        <v>0</v>
      </c>
      <c r="BP564" t="n">
        <v>0</v>
      </c>
      <c r="BQ564" t="n">
        <v>0</v>
      </c>
      <c r="BR564" t="n">
        <v>0</v>
      </c>
      <c r="BS564" t="n">
        <v>0</v>
      </c>
      <c r="BT564" t="n">
        <v>0</v>
      </c>
      <c r="BU564" t="n">
        <v>0</v>
      </c>
      <c r="BV564" t="n">
        <v>0</v>
      </c>
      <c r="BW564" t="n">
        <v>0</v>
      </c>
      <c r="CV564" t="n">
        <v>0</v>
      </c>
      <c r="CW564">
        <f>ROUND(Y564*Source!I1213*DO564,7)</f>
        <v/>
      </c>
      <c r="CX564">
        <f>ROUND(Y564*Source!I1213,7)</f>
        <v/>
      </c>
      <c r="CY564">
        <f>AB564</f>
        <v/>
      </c>
      <c r="CZ564">
        <f>AF564</f>
        <v/>
      </c>
      <c r="DA564">
        <f>AJ564</f>
        <v/>
      </c>
      <c r="DB564">
        <f>ROUND((ROUND(AT564*CZ564,2)*ROUND(7,7)),2)</f>
        <v/>
      </c>
      <c r="DC564">
        <f>ROUND((ROUND(AT564*AG564,2)*ROUND(7,7)),2)</f>
        <v/>
      </c>
      <c r="DD564" t="inlineStr"/>
      <c r="DE564" t="inlineStr"/>
      <c r="DF564">
        <f>ROUND(ROUND(AE564,0)*CX564,0)</f>
        <v/>
      </c>
      <c r="DG564">
        <f>ROUND(ROUND(AF564*AJ564,0)*CX564,0)</f>
        <v/>
      </c>
      <c r="DH564">
        <f>ROUND(ROUND(AG564*AK564,0)*CX564,0)</f>
        <v/>
      </c>
      <c r="DI564">
        <f>ROUND(ROUND(AH564,0)*CX564,0)</f>
        <v/>
      </c>
      <c r="DJ564">
        <f>DG564</f>
        <v/>
      </c>
      <c r="DK564" t="n">
        <v>0</v>
      </c>
      <c r="DL564" t="inlineStr"/>
      <c r="DM564" t="n">
        <v>0</v>
      </c>
      <c r="DN564" t="inlineStr"/>
      <c r="DO564" t="n">
        <v>0</v>
      </c>
    </row>
    <row r="565">
      <c r="A565">
        <f>ROW(Source!A1213)</f>
        <v/>
      </c>
      <c r="B565" t="n">
        <v>78869116</v>
      </c>
      <c r="C565" t="n">
        <v>78872504</v>
      </c>
      <c r="D565" t="n">
        <v>29110398</v>
      </c>
      <c r="E565" t="n">
        <v>1</v>
      </c>
      <c r="F565" t="n">
        <v>1</v>
      </c>
      <c r="G565" t="n">
        <v>1</v>
      </c>
      <c r="H565" t="n">
        <v>3</v>
      </c>
      <c r="I565" t="inlineStr">
        <is>
          <t>101-0388</t>
        </is>
      </c>
      <c r="J565" t="inlineStr">
        <is>
          <t>ТССЦ Московской обл., 101-0388, приказ Минстроя России №675/пр от 28.02.2017 № 254/пр</t>
        </is>
      </c>
      <c r="K565" t="inlineStr">
        <is>
          <t>Краски масляные земляные марки МА-0115 мумия, сурик железный</t>
        </is>
      </c>
      <c r="L565" t="n">
        <v>1348</v>
      </c>
      <c r="N565" t="n">
        <v>1009</v>
      </c>
      <c r="O565" t="inlineStr">
        <is>
          <t>т</t>
        </is>
      </c>
      <c r="P565" t="inlineStr">
        <is>
          <t>т</t>
        </is>
      </c>
      <c r="Q565" t="n">
        <v>1000</v>
      </c>
      <c r="W565" t="n">
        <v>0</v>
      </c>
      <c r="X565" t="n">
        <v>1625292450</v>
      </c>
      <c r="Y565">
        <f>(AT565*ROUND(7,7))</f>
        <v/>
      </c>
      <c r="AA565" t="n">
        <v>76804.47</v>
      </c>
      <c r="AB565" t="n">
        <v>0</v>
      </c>
      <c r="AC565" t="n">
        <v>0</v>
      </c>
      <c r="AD565" t="n">
        <v>0</v>
      </c>
      <c r="AE565" t="n">
        <v>15118.99</v>
      </c>
      <c r="AF565" t="n">
        <v>0</v>
      </c>
      <c r="AG565" t="n">
        <v>0</v>
      </c>
      <c r="AH565" t="n">
        <v>0</v>
      </c>
      <c r="AI565" t="n">
        <v>5.08</v>
      </c>
      <c r="AJ565" t="n">
        <v>1</v>
      </c>
      <c r="AK565" t="n">
        <v>1</v>
      </c>
      <c r="AL565" t="n">
        <v>1</v>
      </c>
      <c r="AM565" t="n">
        <v>2</v>
      </c>
      <c r="AN565" t="n">
        <v>0</v>
      </c>
      <c r="AO565" t="n">
        <v>1</v>
      </c>
      <c r="AP565" t="n">
        <v>1</v>
      </c>
      <c r="AQ565" t="n">
        <v>0</v>
      </c>
      <c r="AR565" t="n">
        <v>0</v>
      </c>
      <c r="AS565" t="inlineStr"/>
      <c r="AT565" t="n">
        <v>5e-05</v>
      </c>
      <c r="AU565" t="inlineStr">
        <is>
          <t>)*7</t>
        </is>
      </c>
      <c r="AV565" t="n">
        <v>0</v>
      </c>
      <c r="AW565" t="n">
        <v>2</v>
      </c>
      <c r="AX565" t="n">
        <v>78872513</v>
      </c>
      <c r="AY565" t="n">
        <v>1</v>
      </c>
      <c r="AZ565" t="n">
        <v>0</v>
      </c>
      <c r="BA565" t="n">
        <v>518</v>
      </c>
      <c r="BB565" t="n">
        <v>0</v>
      </c>
      <c r="BC565" t="n">
        <v>0</v>
      </c>
      <c r="BD565" t="n">
        <v>0</v>
      </c>
      <c r="BE565" t="n">
        <v>0</v>
      </c>
      <c r="BF565" t="n">
        <v>0</v>
      </c>
      <c r="BG565" t="n">
        <v>0</v>
      </c>
      <c r="BH565" t="n">
        <v>0</v>
      </c>
      <c r="BI565" t="n">
        <v>0</v>
      </c>
      <c r="BJ565" t="n">
        <v>0</v>
      </c>
      <c r="BK565" t="n">
        <v>0</v>
      </c>
      <c r="BL565" t="n">
        <v>0</v>
      </c>
      <c r="BM565" t="n">
        <v>0</v>
      </c>
      <c r="BN565" t="n">
        <v>0</v>
      </c>
      <c r="BO565" t="n">
        <v>0</v>
      </c>
      <c r="BP565" t="n">
        <v>0</v>
      </c>
      <c r="BQ565" t="n">
        <v>0</v>
      </c>
      <c r="BR565" t="n">
        <v>0</v>
      </c>
      <c r="BS565" t="n">
        <v>0</v>
      </c>
      <c r="BT565" t="n">
        <v>0</v>
      </c>
      <c r="BU565" t="n">
        <v>0</v>
      </c>
      <c r="BV565" t="n">
        <v>0</v>
      </c>
      <c r="BW565" t="n">
        <v>0</v>
      </c>
      <c r="CV565" t="n">
        <v>0</v>
      </c>
      <c r="CW565" t="n">
        <v>0</v>
      </c>
      <c r="CX565">
        <f>ROUND(Y565*Source!I1213,7)</f>
        <v/>
      </c>
      <c r="CY565">
        <f>AA565</f>
        <v/>
      </c>
      <c r="CZ565">
        <f>AE565</f>
        <v/>
      </c>
      <c r="DA565">
        <f>AI565</f>
        <v/>
      </c>
      <c r="DB565">
        <f>ROUND((ROUND(AT565*CZ565,2)*ROUND(7,7)),2)</f>
        <v/>
      </c>
      <c r="DC565">
        <f>ROUND((ROUND(AT565*AG565,2)*ROUND(7,7)),2)</f>
        <v/>
      </c>
      <c r="DD565" t="inlineStr"/>
      <c r="DE565" t="inlineStr"/>
      <c r="DF565">
        <f>ROUND(ROUND(AE565*AI565,0)*CX565,0)</f>
        <v/>
      </c>
      <c r="DG565">
        <f>ROUND(ROUND(AF565,0)*CX565,0)</f>
        <v/>
      </c>
      <c r="DH565">
        <f>ROUND(ROUND(AG565,0)*CX565,0)</f>
        <v/>
      </c>
      <c r="DI565">
        <f>ROUND(ROUND(AH565,0)*CX565,0)</f>
        <v/>
      </c>
      <c r="DJ565">
        <f>DF565</f>
        <v/>
      </c>
      <c r="DK565" t="n">
        <v>0</v>
      </c>
      <c r="DL565" t="inlineStr"/>
      <c r="DM565" t="n">
        <v>0</v>
      </c>
      <c r="DN565" t="inlineStr"/>
      <c r="DO565" t="n">
        <v>0</v>
      </c>
    </row>
    <row r="566">
      <c r="A566">
        <f>ROW(Source!A1213)</f>
        <v/>
      </c>
      <c r="B566" t="n">
        <v>78869116</v>
      </c>
      <c r="C566" t="n">
        <v>78872504</v>
      </c>
      <c r="D566" t="n">
        <v>29110573</v>
      </c>
      <c r="E566" t="n">
        <v>1</v>
      </c>
      <c r="F566" t="n">
        <v>1</v>
      </c>
      <c r="G566" t="n">
        <v>1</v>
      </c>
      <c r="H566" t="n">
        <v>3</v>
      </c>
      <c r="I566" t="inlineStr">
        <is>
          <t>101-0628</t>
        </is>
      </c>
      <c r="J566" t="inlineStr">
        <is>
          <t>ТССЦ Московской обл., 101-0628, приказ Минстроя России №675/пр от 28.02.2017 № 254/пр</t>
        </is>
      </c>
      <c r="K566" t="inlineStr">
        <is>
          <t>Олифа комбинированная, марки К-3</t>
        </is>
      </c>
      <c r="L566" t="n">
        <v>1348</v>
      </c>
      <c r="N566" t="n">
        <v>1009</v>
      </c>
      <c r="O566" t="inlineStr">
        <is>
          <t>т</t>
        </is>
      </c>
      <c r="P566" t="inlineStr">
        <is>
          <t>т</t>
        </is>
      </c>
      <c r="Q566" t="n">
        <v>1000</v>
      </c>
      <c r="W566" t="n">
        <v>0</v>
      </c>
      <c r="X566" t="n">
        <v>24062879</v>
      </c>
      <c r="Y566">
        <f>(AT566*ROUND(7,7))</f>
        <v/>
      </c>
      <c r="AA566" t="n">
        <v>87631.5</v>
      </c>
      <c r="AB566" t="n">
        <v>0</v>
      </c>
      <c r="AC566" t="n">
        <v>0</v>
      </c>
      <c r="AD566" t="n">
        <v>0</v>
      </c>
      <c r="AE566" t="n">
        <v>16950</v>
      </c>
      <c r="AF566" t="n">
        <v>0</v>
      </c>
      <c r="AG566" t="n">
        <v>0</v>
      </c>
      <c r="AH566" t="n">
        <v>0</v>
      </c>
      <c r="AI566" t="n">
        <v>5.17</v>
      </c>
      <c r="AJ566" t="n">
        <v>1</v>
      </c>
      <c r="AK566" t="n">
        <v>1</v>
      </c>
      <c r="AL566" t="n">
        <v>1</v>
      </c>
      <c r="AM566" t="n">
        <v>2</v>
      </c>
      <c r="AN566" t="n">
        <v>0</v>
      </c>
      <c r="AO566" t="n">
        <v>1</v>
      </c>
      <c r="AP566" t="n">
        <v>1</v>
      </c>
      <c r="AQ566" t="n">
        <v>0</v>
      </c>
      <c r="AR566" t="n">
        <v>0</v>
      </c>
      <c r="AS566" t="inlineStr"/>
      <c r="AT566" t="n">
        <v>2e-05</v>
      </c>
      <c r="AU566" t="inlineStr">
        <is>
          <t>)*7</t>
        </is>
      </c>
      <c r="AV566" t="n">
        <v>0</v>
      </c>
      <c r="AW566" t="n">
        <v>2</v>
      </c>
      <c r="AX566" t="n">
        <v>78872514</v>
      </c>
      <c r="AY566" t="n">
        <v>1</v>
      </c>
      <c r="AZ566" t="n">
        <v>2048</v>
      </c>
      <c r="BA566" t="n">
        <v>519</v>
      </c>
      <c r="BB566" t="n">
        <v>0</v>
      </c>
      <c r="BC566" t="n">
        <v>0</v>
      </c>
      <c r="BD566" t="n">
        <v>0</v>
      </c>
      <c r="BE566" t="n">
        <v>0</v>
      </c>
      <c r="BF566" t="n">
        <v>0</v>
      </c>
      <c r="BG566" t="n">
        <v>0</v>
      </c>
      <c r="BH566" t="n">
        <v>0</v>
      </c>
      <c r="BI566" t="n">
        <v>0</v>
      </c>
      <c r="BJ566" t="n">
        <v>0</v>
      </c>
      <c r="BK566" t="n">
        <v>0</v>
      </c>
      <c r="BL566" t="n">
        <v>0</v>
      </c>
      <c r="BM566" t="n">
        <v>0</v>
      </c>
      <c r="BN566" t="n">
        <v>0</v>
      </c>
      <c r="BO566" t="n">
        <v>0</v>
      </c>
      <c r="BP566" t="n">
        <v>0</v>
      </c>
      <c r="BQ566" t="n">
        <v>0</v>
      </c>
      <c r="BR566" t="n">
        <v>0</v>
      </c>
      <c r="BS566" t="n">
        <v>0</v>
      </c>
      <c r="BT566" t="n">
        <v>0</v>
      </c>
      <c r="BU566" t="n">
        <v>0</v>
      </c>
      <c r="BV566" t="n">
        <v>0</v>
      </c>
      <c r="BW566" t="n">
        <v>0</v>
      </c>
      <c r="CV566" t="n">
        <v>0</v>
      </c>
      <c r="CW566" t="n">
        <v>0</v>
      </c>
      <c r="CX566">
        <f>ROUND(Y566*Source!I1213,7)</f>
        <v/>
      </c>
      <c r="CY566">
        <f>AA566</f>
        <v/>
      </c>
      <c r="CZ566">
        <f>AE566</f>
        <v/>
      </c>
      <c r="DA566">
        <f>AI566</f>
        <v/>
      </c>
      <c r="DB566">
        <f>ROUND((ROUND(AT566*CZ566,2)*ROUND(7,7)),2)</f>
        <v/>
      </c>
      <c r="DC566">
        <f>ROUND((ROUND(AT566*AG566,2)*ROUND(7,7)),2)</f>
        <v/>
      </c>
      <c r="DD566" t="inlineStr"/>
      <c r="DE566" t="inlineStr"/>
      <c r="DF566">
        <f>ROUND(ROUND(AE566*AI566,0)*CX566,0)</f>
        <v/>
      </c>
      <c r="DG566">
        <f>ROUND(ROUND(AF566,0)*CX566,0)</f>
        <v/>
      </c>
      <c r="DH566">
        <f>ROUND(ROUND(AG566,0)*CX566,0)</f>
        <v/>
      </c>
      <c r="DI566">
        <f>ROUND(ROUND(AH566,0)*CX566,0)</f>
        <v/>
      </c>
      <c r="DJ566">
        <f>DF566</f>
        <v/>
      </c>
      <c r="DK566" t="n">
        <v>0</v>
      </c>
      <c r="DL566" t="inlineStr"/>
      <c r="DM566" t="n">
        <v>0</v>
      </c>
      <c r="DN566" t="inlineStr"/>
      <c r="DO566" t="n">
        <v>0</v>
      </c>
    </row>
    <row r="567">
      <c r="A567">
        <f>ROW(Source!A1213)</f>
        <v/>
      </c>
      <c r="B567" t="n">
        <v>78869116</v>
      </c>
      <c r="C567" t="n">
        <v>78872504</v>
      </c>
      <c r="D567" t="n">
        <v>29107963</v>
      </c>
      <c r="E567" t="n">
        <v>1</v>
      </c>
      <c r="F567" t="n">
        <v>1</v>
      </c>
      <c r="G567" t="n">
        <v>1</v>
      </c>
      <c r="H567" t="n">
        <v>3</v>
      </c>
      <c r="I567" t="inlineStr">
        <is>
          <t>101-1669</t>
        </is>
      </c>
      <c r="J567" t="inlineStr">
        <is>
          <t>ТССЦ Московской обл., 101-1669, приказ Минстроя России №675/пр от 28.02.2017 № 254/пр</t>
        </is>
      </c>
      <c r="K567" t="inlineStr">
        <is>
          <t>Очес льняной</t>
        </is>
      </c>
      <c r="L567" t="n">
        <v>1346</v>
      </c>
      <c r="N567" t="n">
        <v>1009</v>
      </c>
      <c r="O567" t="inlineStr">
        <is>
          <t>кг</t>
        </is>
      </c>
      <c r="P567" t="inlineStr">
        <is>
          <t>кг</t>
        </is>
      </c>
      <c r="Q567" t="n">
        <v>1</v>
      </c>
      <c r="W567" t="n">
        <v>0</v>
      </c>
      <c r="X567" t="n">
        <v>-2113933962</v>
      </c>
      <c r="Y567">
        <f>(AT567*ROUND(7,7))</f>
        <v/>
      </c>
      <c r="AA567" t="n">
        <v>590.67</v>
      </c>
      <c r="AB567" t="n">
        <v>0</v>
      </c>
      <c r="AC567" t="n">
        <v>0</v>
      </c>
      <c r="AD567" t="n">
        <v>0</v>
      </c>
      <c r="AE567" t="n">
        <v>37.29</v>
      </c>
      <c r="AF567" t="n">
        <v>0</v>
      </c>
      <c r="AG567" t="n">
        <v>0</v>
      </c>
      <c r="AH567" t="n">
        <v>0</v>
      </c>
      <c r="AI567" t="n">
        <v>15.84</v>
      </c>
      <c r="AJ567" t="n">
        <v>1</v>
      </c>
      <c r="AK567" t="n">
        <v>1</v>
      </c>
      <c r="AL567" t="n">
        <v>1</v>
      </c>
      <c r="AM567" t="n">
        <v>2</v>
      </c>
      <c r="AN567" t="n">
        <v>0</v>
      </c>
      <c r="AO567" t="n">
        <v>1</v>
      </c>
      <c r="AP567" t="n">
        <v>1</v>
      </c>
      <c r="AQ567" t="n">
        <v>0</v>
      </c>
      <c r="AR567" t="n">
        <v>0</v>
      </c>
      <c r="AS567" t="inlineStr"/>
      <c r="AT567" t="n">
        <v>0.02</v>
      </c>
      <c r="AU567" t="inlineStr">
        <is>
          <t>)*7</t>
        </is>
      </c>
      <c r="AV567" t="n">
        <v>0</v>
      </c>
      <c r="AW567" t="n">
        <v>2</v>
      </c>
      <c r="AX567" t="n">
        <v>78872515</v>
      </c>
      <c r="AY567" t="n">
        <v>1</v>
      </c>
      <c r="AZ567" t="n">
        <v>0</v>
      </c>
      <c r="BA567" t="n">
        <v>520</v>
      </c>
      <c r="BB567" t="n">
        <v>0</v>
      </c>
      <c r="BC567" t="n">
        <v>0</v>
      </c>
      <c r="BD567" t="n">
        <v>0</v>
      </c>
      <c r="BE567" t="n">
        <v>0</v>
      </c>
      <c r="BF567" t="n">
        <v>0</v>
      </c>
      <c r="BG567" t="n">
        <v>0</v>
      </c>
      <c r="BH567" t="n">
        <v>0</v>
      </c>
      <c r="BI567" t="n">
        <v>0</v>
      </c>
      <c r="BJ567" t="n">
        <v>0</v>
      </c>
      <c r="BK567" t="n">
        <v>0</v>
      </c>
      <c r="BL567" t="n">
        <v>0</v>
      </c>
      <c r="BM567" t="n">
        <v>0</v>
      </c>
      <c r="BN567" t="n">
        <v>0</v>
      </c>
      <c r="BO567" t="n">
        <v>0</v>
      </c>
      <c r="BP567" t="n">
        <v>0</v>
      </c>
      <c r="BQ567" t="n">
        <v>0</v>
      </c>
      <c r="BR567" t="n">
        <v>0</v>
      </c>
      <c r="BS567" t="n">
        <v>0</v>
      </c>
      <c r="BT567" t="n">
        <v>0</v>
      </c>
      <c r="BU567" t="n">
        <v>0</v>
      </c>
      <c r="BV567" t="n">
        <v>0</v>
      </c>
      <c r="BW567" t="n">
        <v>0</v>
      </c>
      <c r="CV567" t="n">
        <v>0</v>
      </c>
      <c r="CW567" t="n">
        <v>0</v>
      </c>
      <c r="CX567">
        <f>ROUND(Y567*Source!I1213,7)</f>
        <v/>
      </c>
      <c r="CY567">
        <f>AA567</f>
        <v/>
      </c>
      <c r="CZ567">
        <f>AE567</f>
        <v/>
      </c>
      <c r="DA567">
        <f>AI567</f>
        <v/>
      </c>
      <c r="DB567">
        <f>ROUND((ROUND(AT567*CZ567,2)*ROUND(7,7)),2)</f>
        <v/>
      </c>
      <c r="DC567">
        <f>ROUND((ROUND(AT567*AG567,2)*ROUND(7,7)),2)</f>
        <v/>
      </c>
      <c r="DD567" t="inlineStr"/>
      <c r="DE567" t="inlineStr"/>
      <c r="DF567">
        <f>ROUND(ROUND(AE567*AI567,0)*CX567,0)</f>
        <v/>
      </c>
      <c r="DG567">
        <f>ROUND(ROUND(AF567,0)*CX567,0)</f>
        <v/>
      </c>
      <c r="DH567">
        <f>ROUND(ROUND(AG567,0)*CX567,0)</f>
        <v/>
      </c>
      <c r="DI567">
        <f>ROUND(ROUND(AH567,0)*CX567,0)</f>
        <v/>
      </c>
      <c r="DJ567">
        <f>DF567</f>
        <v/>
      </c>
      <c r="DK567" t="n">
        <v>0</v>
      </c>
      <c r="DL567" t="inlineStr"/>
      <c r="DM567" t="n">
        <v>0</v>
      </c>
      <c r="DN567" t="inlineStr"/>
      <c r="DO567" t="n">
        <v>0</v>
      </c>
    </row>
    <row r="568">
      <c r="A568">
        <f>ROW(Source!A1213)</f>
        <v/>
      </c>
      <c r="B568" t="n">
        <v>78869116</v>
      </c>
      <c r="C568" t="n">
        <v>78872504</v>
      </c>
      <c r="D568" t="n">
        <v>29150040</v>
      </c>
      <c r="E568" t="n">
        <v>1</v>
      </c>
      <c r="F568" t="n">
        <v>1</v>
      </c>
      <c r="G568" t="n">
        <v>1</v>
      </c>
      <c r="H568" t="n">
        <v>3</v>
      </c>
      <c r="I568" t="inlineStr">
        <is>
          <t>411-0001</t>
        </is>
      </c>
      <c r="J568" t="inlineStr">
        <is>
          <t>ТССЦ Московской обл., 411-0001, приказ Минстроя России №675/пр от 28.02.2017 № 257/пр</t>
        </is>
      </c>
      <c r="K568" t="inlineStr">
        <is>
          <t>Вода</t>
        </is>
      </c>
      <c r="L568" t="n">
        <v>1339</v>
      </c>
      <c r="N568" t="n">
        <v>1007</v>
      </c>
      <c r="O568" t="inlineStr">
        <is>
          <t>м3</t>
        </is>
      </c>
      <c r="P568" t="inlineStr">
        <is>
          <t>м3</t>
        </is>
      </c>
      <c r="Q568" t="n">
        <v>1</v>
      </c>
      <c r="W568" t="n">
        <v>0</v>
      </c>
      <c r="X568" t="n">
        <v>619799737</v>
      </c>
      <c r="Y568">
        <f>(AT568*ROUND(7,7))</f>
        <v/>
      </c>
      <c r="AA568" t="n">
        <v>31.28</v>
      </c>
      <c r="AB568" t="n">
        <v>0</v>
      </c>
      <c r="AC568" t="n">
        <v>0</v>
      </c>
      <c r="AD568" t="n">
        <v>0</v>
      </c>
      <c r="AE568" t="n">
        <v>2.44</v>
      </c>
      <c r="AF568" t="n">
        <v>0</v>
      </c>
      <c r="AG568" t="n">
        <v>0</v>
      </c>
      <c r="AH568" t="n">
        <v>0</v>
      </c>
      <c r="AI568" t="n">
        <v>12.82</v>
      </c>
      <c r="AJ568" t="n">
        <v>1</v>
      </c>
      <c r="AK568" t="n">
        <v>1</v>
      </c>
      <c r="AL568" t="n">
        <v>1</v>
      </c>
      <c r="AM568" t="n">
        <v>2</v>
      </c>
      <c r="AN568" t="n">
        <v>0</v>
      </c>
      <c r="AO568" t="n">
        <v>1</v>
      </c>
      <c r="AP568" t="n">
        <v>1</v>
      </c>
      <c r="AQ568" t="n">
        <v>0</v>
      </c>
      <c r="AR568" t="n">
        <v>0</v>
      </c>
      <c r="AS568" t="inlineStr"/>
      <c r="AT568" t="n">
        <v>1</v>
      </c>
      <c r="AU568" t="inlineStr">
        <is>
          <t>)*7</t>
        </is>
      </c>
      <c r="AV568" t="n">
        <v>0</v>
      </c>
      <c r="AW568" t="n">
        <v>2</v>
      </c>
      <c r="AX568" t="n">
        <v>78872516</v>
      </c>
      <c r="AY568" t="n">
        <v>1</v>
      </c>
      <c r="AZ568" t="n">
        <v>0</v>
      </c>
      <c r="BA568" t="n">
        <v>521</v>
      </c>
      <c r="BB568" t="n">
        <v>0</v>
      </c>
      <c r="BC568" t="n">
        <v>0</v>
      </c>
      <c r="BD568" t="n">
        <v>0</v>
      </c>
      <c r="BE568" t="n">
        <v>0</v>
      </c>
      <c r="BF568" t="n">
        <v>0</v>
      </c>
      <c r="BG568" t="n">
        <v>0</v>
      </c>
      <c r="BH568" t="n">
        <v>0</v>
      </c>
      <c r="BI568" t="n">
        <v>0</v>
      </c>
      <c r="BJ568" t="n">
        <v>0</v>
      </c>
      <c r="BK568" t="n">
        <v>0</v>
      </c>
      <c r="BL568" t="n">
        <v>0</v>
      </c>
      <c r="BM568" t="n">
        <v>0</v>
      </c>
      <c r="BN568" t="n">
        <v>0</v>
      </c>
      <c r="BO568" t="n">
        <v>0</v>
      </c>
      <c r="BP568" t="n">
        <v>0</v>
      </c>
      <c r="BQ568" t="n">
        <v>0</v>
      </c>
      <c r="BR568" t="n">
        <v>0</v>
      </c>
      <c r="BS568" t="n">
        <v>0</v>
      </c>
      <c r="BT568" t="n">
        <v>0</v>
      </c>
      <c r="BU568" t="n">
        <v>0</v>
      </c>
      <c r="BV568" t="n">
        <v>0</v>
      </c>
      <c r="BW568" t="n">
        <v>0</v>
      </c>
      <c r="CV568" t="n">
        <v>0</v>
      </c>
      <c r="CW568" t="n">
        <v>0</v>
      </c>
      <c r="CX568">
        <f>ROUND(Y568*Source!I1213,7)</f>
        <v/>
      </c>
      <c r="CY568">
        <f>AA568</f>
        <v/>
      </c>
      <c r="CZ568">
        <f>AE568</f>
        <v/>
      </c>
      <c r="DA568">
        <f>AI568</f>
        <v/>
      </c>
      <c r="DB568">
        <f>ROUND((ROUND(AT568*CZ568,2)*ROUND(7,7)),2)</f>
        <v/>
      </c>
      <c r="DC568">
        <f>ROUND((ROUND(AT568*AG568,2)*ROUND(7,7)),2)</f>
        <v/>
      </c>
      <c r="DD568" t="inlineStr"/>
      <c r="DE568" t="inlineStr"/>
      <c r="DF568">
        <f>ROUND(ROUND(AE568*AI568,0)*CX568,0)</f>
        <v/>
      </c>
      <c r="DG568">
        <f>ROUND(ROUND(AF568,0)*CX568,0)</f>
        <v/>
      </c>
      <c r="DH568">
        <f>ROUND(ROUND(AG568,0)*CX568,0)</f>
        <v/>
      </c>
      <c r="DI568">
        <f>ROUND(ROUND(AH568,0)*CX568,0)</f>
        <v/>
      </c>
      <c r="DJ568">
        <f>DF568</f>
        <v/>
      </c>
      <c r="DK568" t="n">
        <v>0</v>
      </c>
      <c r="DL568" t="inlineStr"/>
      <c r="DM568" t="n">
        <v>0</v>
      </c>
      <c r="DN568" t="inlineStr"/>
      <c r="DO568" t="n">
        <v>0</v>
      </c>
    </row>
    <row r="569">
      <c r="A569">
        <f>ROW(Source!A1214)</f>
        <v/>
      </c>
      <c r="B569" t="n">
        <v>78869116</v>
      </c>
      <c r="C569" t="n">
        <v>78872517</v>
      </c>
      <c r="D569" t="n">
        <v>18409850</v>
      </c>
      <c r="E569" t="n">
        <v>1</v>
      </c>
      <c r="F569" t="n">
        <v>1</v>
      </c>
      <c r="G569" t="n">
        <v>1</v>
      </c>
      <c r="H569" t="n">
        <v>1</v>
      </c>
      <c r="I569" t="inlineStr">
        <is>
          <t>1-1035-90</t>
        </is>
      </c>
      <c r="J569" t="inlineStr"/>
      <c r="K569" t="inlineStr">
        <is>
          <t>Рабочий строитель среднего разряда 3,5</t>
        </is>
      </c>
      <c r="L569" t="n">
        <v>1369</v>
      </c>
      <c r="N569" t="n">
        <v>1013</v>
      </c>
      <c r="O569" t="inlineStr">
        <is>
          <t>чел.-ч</t>
        </is>
      </c>
      <c r="P569" t="inlineStr">
        <is>
          <t>чел.-ч</t>
        </is>
      </c>
      <c r="Q569" t="n">
        <v>1</v>
      </c>
      <c r="W569" t="n">
        <v>0</v>
      </c>
      <c r="X569" t="n">
        <v>855544366</v>
      </c>
      <c r="Y569">
        <f>AT569</f>
        <v/>
      </c>
      <c r="AA569" t="n">
        <v>0</v>
      </c>
      <c r="AB569" t="n">
        <v>0</v>
      </c>
      <c r="AC569" t="n">
        <v>0</v>
      </c>
      <c r="AD569" t="n">
        <v>9.07</v>
      </c>
      <c r="AE569" t="n">
        <v>0</v>
      </c>
      <c r="AF569" t="n">
        <v>0</v>
      </c>
      <c r="AG569" t="n">
        <v>0</v>
      </c>
      <c r="AH569" t="n">
        <v>9.07</v>
      </c>
      <c r="AI569" t="n">
        <v>1</v>
      </c>
      <c r="AJ569" t="n">
        <v>1</v>
      </c>
      <c r="AK569" t="n">
        <v>1</v>
      </c>
      <c r="AL569" t="n">
        <v>1</v>
      </c>
      <c r="AM569" t="n">
        <v>-2</v>
      </c>
      <c r="AN569" t="n">
        <v>0</v>
      </c>
      <c r="AO569" t="n">
        <v>1</v>
      </c>
      <c r="AP569" t="n">
        <v>1</v>
      </c>
      <c r="AQ569" t="n">
        <v>0</v>
      </c>
      <c r="AR569" t="n">
        <v>0</v>
      </c>
      <c r="AS569" t="inlineStr"/>
      <c r="AT569" t="n">
        <v>81</v>
      </c>
      <c r="AU569" t="inlineStr"/>
      <c r="AV569" t="n">
        <v>1</v>
      </c>
      <c r="AW569" t="n">
        <v>2</v>
      </c>
      <c r="AX569" t="n">
        <v>78872529</v>
      </c>
      <c r="AY569" t="n">
        <v>1</v>
      </c>
      <c r="AZ569" t="n">
        <v>0</v>
      </c>
      <c r="BA569" t="n">
        <v>522</v>
      </c>
      <c r="BB569" t="n">
        <v>0</v>
      </c>
      <c r="BC569" t="n">
        <v>0</v>
      </c>
      <c r="BD569" t="n">
        <v>0</v>
      </c>
      <c r="BE569" t="n">
        <v>0</v>
      </c>
      <c r="BF569" t="n">
        <v>0</v>
      </c>
      <c r="BG569" t="n">
        <v>0</v>
      </c>
      <c r="BH569" t="n">
        <v>0</v>
      </c>
      <c r="BI569" t="n">
        <v>0</v>
      </c>
      <c r="BJ569" t="n">
        <v>0</v>
      </c>
      <c r="BK569" t="n">
        <v>0</v>
      </c>
      <c r="BL569" t="n">
        <v>0</v>
      </c>
      <c r="BM569" t="n">
        <v>0</v>
      </c>
      <c r="BN569" t="n">
        <v>0</v>
      </c>
      <c r="BO569" t="n">
        <v>0</v>
      </c>
      <c r="BP569" t="n">
        <v>0</v>
      </c>
      <c r="BQ569" t="n">
        <v>0</v>
      </c>
      <c r="BR569" t="n">
        <v>0</v>
      </c>
      <c r="BS569" t="n">
        <v>0</v>
      </c>
      <c r="BT569" t="n">
        <v>0</v>
      </c>
      <c r="BU569" t="n">
        <v>0</v>
      </c>
      <c r="BV569" t="n">
        <v>0</v>
      </c>
      <c r="BW569" t="n">
        <v>0</v>
      </c>
      <c r="CU569">
        <f>ROUND(AT569*Source!I1214*AH569*AL569,0)</f>
        <v/>
      </c>
      <c r="CV569">
        <f>ROUND(Y569*Source!I1214,7)</f>
        <v/>
      </c>
      <c r="CW569" t="n">
        <v>0</v>
      </c>
      <c r="CX569">
        <f>ROUND(Y569*Source!I1214,7)</f>
        <v/>
      </c>
      <c r="CY569">
        <f>AD569</f>
        <v/>
      </c>
      <c r="CZ569">
        <f>AH569</f>
        <v/>
      </c>
      <c r="DA569">
        <f>AL569</f>
        <v/>
      </c>
      <c r="DB569">
        <f>ROUND(ROUND(AT569*CZ569,2),2)</f>
        <v/>
      </c>
      <c r="DC569">
        <f>ROUND(ROUND(AT569*AG569,2),2)</f>
        <v/>
      </c>
      <c r="DD569" t="inlineStr"/>
      <c r="DE569" t="inlineStr"/>
      <c r="DF569">
        <f>ROUND(ROUND(AE569,0)*CX569,0)</f>
        <v/>
      </c>
      <c r="DG569">
        <f>ROUND(ROUND(AF569,0)*CX569,0)</f>
        <v/>
      </c>
      <c r="DH569">
        <f>ROUND(ROUND(AG569,0)*CX569,0)</f>
        <v/>
      </c>
      <c r="DI569">
        <f>ROUND(ROUND(AH569,0)*CX569,0)</f>
        <v/>
      </c>
      <c r="DJ569">
        <f>DI569</f>
        <v/>
      </c>
      <c r="DK569" t="n">
        <v>0</v>
      </c>
      <c r="DL569" t="inlineStr"/>
      <c r="DM569" t="n">
        <v>0</v>
      </c>
      <c r="DN569" t="inlineStr"/>
      <c r="DO569" t="n">
        <v>0</v>
      </c>
    </row>
    <row r="570">
      <c r="A570">
        <f>ROW(Source!A1214)</f>
        <v/>
      </c>
      <c r="B570" t="n">
        <v>78869116</v>
      </c>
      <c r="C570" t="n">
        <v>78872517</v>
      </c>
      <c r="D570" t="n">
        <v>29174913</v>
      </c>
      <c r="E570" t="n">
        <v>1</v>
      </c>
      <c r="F570" t="n">
        <v>1</v>
      </c>
      <c r="G570" t="n">
        <v>1</v>
      </c>
      <c r="H570" t="n">
        <v>2</v>
      </c>
      <c r="I570" t="inlineStr">
        <is>
          <t>400001</t>
        </is>
      </c>
      <c r="J570" t="inlineStr">
        <is>
          <t>ТСЭМ Московской обл., 400001, приказ Минстроя России №675/пр от 28.02.2017 № 264/пр</t>
        </is>
      </c>
      <c r="K570" t="inlineStr">
        <is>
          <t>Автомобили бортовые, грузоподъемность до 5 т</t>
        </is>
      </c>
      <c r="L570" t="n">
        <v>1368</v>
      </c>
      <c r="N570" t="n">
        <v>1011</v>
      </c>
      <c r="O570" t="inlineStr">
        <is>
          <t>маш.-ч</t>
        </is>
      </c>
      <c r="P570" t="inlineStr">
        <is>
          <t>маш.-ч</t>
        </is>
      </c>
      <c r="Q570" t="n">
        <v>1</v>
      </c>
      <c r="W570" t="n">
        <v>0</v>
      </c>
      <c r="X570" t="n">
        <v>1230759911</v>
      </c>
      <c r="Y570">
        <f>AT570</f>
        <v/>
      </c>
      <c r="AA570" t="n">
        <v>0</v>
      </c>
      <c r="AB570" t="n">
        <v>2177.51</v>
      </c>
      <c r="AC570" t="n">
        <v>606.1</v>
      </c>
      <c r="AD570" t="n">
        <v>0</v>
      </c>
      <c r="AE570" t="n">
        <v>0</v>
      </c>
      <c r="AF570" t="n">
        <v>87.17</v>
      </c>
      <c r="AG570" t="n">
        <v>11.6</v>
      </c>
      <c r="AH570" t="n">
        <v>0</v>
      </c>
      <c r="AI570" t="n">
        <v>1</v>
      </c>
      <c r="AJ570" t="n">
        <v>24.98</v>
      </c>
      <c r="AK570" t="n">
        <v>52.25</v>
      </c>
      <c r="AL570" t="n">
        <v>1</v>
      </c>
      <c r="AM570" t="n">
        <v>2</v>
      </c>
      <c r="AN570" t="n">
        <v>0</v>
      </c>
      <c r="AO570" t="n">
        <v>1</v>
      </c>
      <c r="AP570" t="n">
        <v>1</v>
      </c>
      <c r="AQ570" t="n">
        <v>0</v>
      </c>
      <c r="AR570" t="n">
        <v>0</v>
      </c>
      <c r="AS570" t="inlineStr"/>
      <c r="AT570" t="n">
        <v>0.05</v>
      </c>
      <c r="AU570" t="inlineStr"/>
      <c r="AV570" t="n">
        <v>0</v>
      </c>
      <c r="AW570" t="n">
        <v>2</v>
      </c>
      <c r="AX570" t="n">
        <v>78872530</v>
      </c>
      <c r="AY570" t="n">
        <v>1</v>
      </c>
      <c r="AZ570" t="n">
        <v>0</v>
      </c>
      <c r="BA570" t="n">
        <v>523</v>
      </c>
      <c r="BB570" t="n">
        <v>0</v>
      </c>
      <c r="BC570" t="n">
        <v>0</v>
      </c>
      <c r="BD570" t="n">
        <v>0</v>
      </c>
      <c r="BE570" t="n">
        <v>0</v>
      </c>
      <c r="BF570" t="n">
        <v>0</v>
      </c>
      <c r="BG570" t="n">
        <v>0</v>
      </c>
      <c r="BH570" t="n">
        <v>0</v>
      </c>
      <c r="BI570" t="n">
        <v>0</v>
      </c>
      <c r="BJ570" t="n">
        <v>0</v>
      </c>
      <c r="BK570" t="n">
        <v>0</v>
      </c>
      <c r="BL570" t="n">
        <v>0</v>
      </c>
      <c r="BM570" t="n">
        <v>0</v>
      </c>
      <c r="BN570" t="n">
        <v>0</v>
      </c>
      <c r="BO570" t="n">
        <v>0</v>
      </c>
      <c r="BP570" t="n">
        <v>0</v>
      </c>
      <c r="BQ570" t="n">
        <v>0</v>
      </c>
      <c r="BR570" t="n">
        <v>0</v>
      </c>
      <c r="BS570" t="n">
        <v>0</v>
      </c>
      <c r="BT570" t="n">
        <v>0</v>
      </c>
      <c r="BU570" t="n">
        <v>0</v>
      </c>
      <c r="BV570" t="n">
        <v>0</v>
      </c>
      <c r="BW570" t="n">
        <v>0</v>
      </c>
      <c r="CV570" t="n">
        <v>0</v>
      </c>
      <c r="CW570">
        <f>ROUND(Y570*Source!I1214*DO570,7)</f>
        <v/>
      </c>
      <c r="CX570">
        <f>ROUND(Y570*Source!I1214,7)</f>
        <v/>
      </c>
      <c r="CY570">
        <f>AB570</f>
        <v/>
      </c>
      <c r="CZ570">
        <f>AF570</f>
        <v/>
      </c>
      <c r="DA570">
        <f>AJ570</f>
        <v/>
      </c>
      <c r="DB570">
        <f>ROUND(ROUND(AT570*CZ570,2),2)</f>
        <v/>
      </c>
      <c r="DC570">
        <f>ROUND(ROUND(AT570*AG570,2),2)</f>
        <v/>
      </c>
      <c r="DD570" t="inlineStr"/>
      <c r="DE570" t="inlineStr"/>
      <c r="DF570">
        <f>ROUND(ROUND(AE570,0)*CX570,0)</f>
        <v/>
      </c>
      <c r="DG570">
        <f>ROUND(ROUND(AF570*AJ570,0)*CX570,0)</f>
        <v/>
      </c>
      <c r="DH570">
        <f>ROUND(ROUND(AG570*AK570,0)*CX570,0)</f>
        <v/>
      </c>
      <c r="DI570">
        <f>ROUND(ROUND(AH570,0)*CX570,0)</f>
        <v/>
      </c>
      <c r="DJ570">
        <f>DG570</f>
        <v/>
      </c>
      <c r="DK570" t="n">
        <v>0</v>
      </c>
      <c r="DL570" t="inlineStr"/>
      <c r="DM570" t="n">
        <v>0</v>
      </c>
      <c r="DN570" t="inlineStr"/>
      <c r="DO570" t="n">
        <v>0</v>
      </c>
    </row>
    <row r="571">
      <c r="A571">
        <f>ROW(Source!A1214)</f>
        <v/>
      </c>
      <c r="B571" t="n">
        <v>78869116</v>
      </c>
      <c r="C571" t="n">
        <v>78872517</v>
      </c>
      <c r="D571" t="n">
        <v>29110398</v>
      </c>
      <c r="E571" t="n">
        <v>1</v>
      </c>
      <c r="F571" t="n">
        <v>1</v>
      </c>
      <c r="G571" t="n">
        <v>1</v>
      </c>
      <c r="H571" t="n">
        <v>3</v>
      </c>
      <c r="I571" t="inlineStr">
        <is>
          <t>101-0388</t>
        </is>
      </c>
      <c r="J571" t="inlineStr">
        <is>
          <t>ТССЦ Московской обл., 101-0388, приказ Минстроя России №675/пр от 28.02.2017 № 254/пр</t>
        </is>
      </c>
      <c r="K571" t="inlineStr">
        <is>
          <t>Краски масляные земляные марки МА-0115 мумия, сурик железный</t>
        </is>
      </c>
      <c r="L571" t="n">
        <v>1348</v>
      </c>
      <c r="N571" t="n">
        <v>1009</v>
      </c>
      <c r="O571" t="inlineStr">
        <is>
          <t>т</t>
        </is>
      </c>
      <c r="P571" t="inlineStr">
        <is>
          <t>т</t>
        </is>
      </c>
      <c r="Q571" t="n">
        <v>1000</v>
      </c>
      <c r="W571" t="n">
        <v>0</v>
      </c>
      <c r="X571" t="n">
        <v>1625292450</v>
      </c>
      <c r="Y571">
        <f>AT571</f>
        <v/>
      </c>
      <c r="AA571" t="n">
        <v>76804.47</v>
      </c>
      <c r="AB571" t="n">
        <v>0</v>
      </c>
      <c r="AC571" t="n">
        <v>0</v>
      </c>
      <c r="AD571" t="n">
        <v>0</v>
      </c>
      <c r="AE571" t="n">
        <v>15118.99</v>
      </c>
      <c r="AF571" t="n">
        <v>0</v>
      </c>
      <c r="AG571" t="n">
        <v>0</v>
      </c>
      <c r="AH571" t="n">
        <v>0</v>
      </c>
      <c r="AI571" t="n">
        <v>5.08</v>
      </c>
      <c r="AJ571" t="n">
        <v>1</v>
      </c>
      <c r="AK571" t="n">
        <v>1</v>
      </c>
      <c r="AL571" t="n">
        <v>1</v>
      </c>
      <c r="AM571" t="n">
        <v>2</v>
      </c>
      <c r="AN571" t="n">
        <v>0</v>
      </c>
      <c r="AO571" t="n">
        <v>1</v>
      </c>
      <c r="AP571" t="n">
        <v>1</v>
      </c>
      <c r="AQ571" t="n">
        <v>0</v>
      </c>
      <c r="AR571" t="n">
        <v>0</v>
      </c>
      <c r="AS571" t="inlineStr"/>
      <c r="AT571" t="n">
        <v>0.0014</v>
      </c>
      <c r="AU571" t="inlineStr"/>
      <c r="AV571" t="n">
        <v>0</v>
      </c>
      <c r="AW571" t="n">
        <v>2</v>
      </c>
      <c r="AX571" t="n">
        <v>78872531</v>
      </c>
      <c r="AY571" t="n">
        <v>1</v>
      </c>
      <c r="AZ571" t="n">
        <v>0</v>
      </c>
      <c r="BA571" t="n">
        <v>524</v>
      </c>
      <c r="BB571" t="n">
        <v>0</v>
      </c>
      <c r="BC571" t="n">
        <v>0</v>
      </c>
      <c r="BD571" t="n">
        <v>0</v>
      </c>
      <c r="BE571" t="n">
        <v>0</v>
      </c>
      <c r="BF571" t="n">
        <v>0</v>
      </c>
      <c r="BG571" t="n">
        <v>0</v>
      </c>
      <c r="BH571" t="n">
        <v>0</v>
      </c>
      <c r="BI571" t="n">
        <v>0</v>
      </c>
      <c r="BJ571" t="n">
        <v>0</v>
      </c>
      <c r="BK571" t="n">
        <v>0</v>
      </c>
      <c r="BL571" t="n">
        <v>0</v>
      </c>
      <c r="BM571" t="n">
        <v>0</v>
      </c>
      <c r="BN571" t="n">
        <v>0</v>
      </c>
      <c r="BO571" t="n">
        <v>0</v>
      </c>
      <c r="BP571" t="n">
        <v>0</v>
      </c>
      <c r="BQ571" t="n">
        <v>0</v>
      </c>
      <c r="BR571" t="n">
        <v>0</v>
      </c>
      <c r="BS571" t="n">
        <v>0</v>
      </c>
      <c r="BT571" t="n">
        <v>0</v>
      </c>
      <c r="BU571" t="n">
        <v>0</v>
      </c>
      <c r="BV571" t="n">
        <v>0</v>
      </c>
      <c r="BW571" t="n">
        <v>0</v>
      </c>
      <c r="CV571" t="n">
        <v>0</v>
      </c>
      <c r="CW571" t="n">
        <v>0</v>
      </c>
      <c r="CX571">
        <f>ROUND(Y571*Source!I1214,7)</f>
        <v/>
      </c>
      <c r="CY571">
        <f>AA571</f>
        <v/>
      </c>
      <c r="CZ571">
        <f>AE571</f>
        <v/>
      </c>
      <c r="DA571">
        <f>AI571</f>
        <v/>
      </c>
      <c r="DB571">
        <f>ROUND(ROUND(AT571*CZ571,2),2)</f>
        <v/>
      </c>
      <c r="DC571">
        <f>ROUND(ROUND(AT571*AG571,2),2)</f>
        <v/>
      </c>
      <c r="DD571" t="inlineStr"/>
      <c r="DE571" t="inlineStr"/>
      <c r="DF571">
        <f>ROUND(ROUND(AE571*AI571,0)*CX571,0)</f>
        <v/>
      </c>
      <c r="DG571">
        <f>ROUND(ROUND(AF571,0)*CX571,0)</f>
        <v/>
      </c>
      <c r="DH571">
        <f>ROUND(ROUND(AG571,0)*CX571,0)</f>
        <v/>
      </c>
      <c r="DI571">
        <f>ROUND(ROUND(AH571,0)*CX571,0)</f>
        <v/>
      </c>
      <c r="DJ571">
        <f>DF571</f>
        <v/>
      </c>
      <c r="DK571" t="n">
        <v>0</v>
      </c>
      <c r="DL571" t="inlineStr"/>
      <c r="DM571" t="n">
        <v>0</v>
      </c>
      <c r="DN571" t="inlineStr"/>
      <c r="DO571" t="n">
        <v>0</v>
      </c>
    </row>
    <row r="572">
      <c r="A572">
        <f>ROW(Source!A1214)</f>
        <v/>
      </c>
      <c r="B572" t="n">
        <v>78869116</v>
      </c>
      <c r="C572" t="n">
        <v>78872517</v>
      </c>
      <c r="D572" t="n">
        <v>29110573</v>
      </c>
      <c r="E572" t="n">
        <v>1</v>
      </c>
      <c r="F572" t="n">
        <v>1</v>
      </c>
      <c r="G572" t="n">
        <v>1</v>
      </c>
      <c r="H572" t="n">
        <v>3</v>
      </c>
      <c r="I572" t="inlineStr">
        <is>
          <t>101-0628</t>
        </is>
      </c>
      <c r="J572" t="inlineStr">
        <is>
          <t>ТССЦ Московской обл., 101-0628, приказ Минстроя России №675/пр от 28.02.2017 № 254/пр</t>
        </is>
      </c>
      <c r="K572" t="inlineStr">
        <is>
          <t>Олифа комбинированная, марки К-3</t>
        </is>
      </c>
      <c r="L572" t="n">
        <v>1348</v>
      </c>
      <c r="N572" t="n">
        <v>1009</v>
      </c>
      <c r="O572" t="inlineStr">
        <is>
          <t>т</t>
        </is>
      </c>
      <c r="P572" t="inlineStr">
        <is>
          <t>т</t>
        </is>
      </c>
      <c r="Q572" t="n">
        <v>1000</v>
      </c>
      <c r="W572" t="n">
        <v>0</v>
      </c>
      <c r="X572" t="n">
        <v>24062879</v>
      </c>
      <c r="Y572">
        <f>AT572</f>
        <v/>
      </c>
      <c r="AA572" t="n">
        <v>87631.5</v>
      </c>
      <c r="AB572" t="n">
        <v>0</v>
      </c>
      <c r="AC572" t="n">
        <v>0</v>
      </c>
      <c r="AD572" t="n">
        <v>0</v>
      </c>
      <c r="AE572" t="n">
        <v>16950</v>
      </c>
      <c r="AF572" t="n">
        <v>0</v>
      </c>
      <c r="AG572" t="n">
        <v>0</v>
      </c>
      <c r="AH572" t="n">
        <v>0</v>
      </c>
      <c r="AI572" t="n">
        <v>5.17</v>
      </c>
      <c r="AJ572" t="n">
        <v>1</v>
      </c>
      <c r="AK572" t="n">
        <v>1</v>
      </c>
      <c r="AL572" t="n">
        <v>1</v>
      </c>
      <c r="AM572" t="n">
        <v>2</v>
      </c>
      <c r="AN572" t="n">
        <v>0</v>
      </c>
      <c r="AO572" t="n">
        <v>1</v>
      </c>
      <c r="AP572" t="n">
        <v>1</v>
      </c>
      <c r="AQ572" t="n">
        <v>0</v>
      </c>
      <c r="AR572" t="n">
        <v>0</v>
      </c>
      <c r="AS572" t="inlineStr"/>
      <c r="AT572" t="n">
        <v>0.0007</v>
      </c>
      <c r="AU572" t="inlineStr"/>
      <c r="AV572" t="n">
        <v>0</v>
      </c>
      <c r="AW572" t="n">
        <v>2</v>
      </c>
      <c r="AX572" t="n">
        <v>78872532</v>
      </c>
      <c r="AY572" t="n">
        <v>1</v>
      </c>
      <c r="AZ572" t="n">
        <v>0</v>
      </c>
      <c r="BA572" t="n">
        <v>525</v>
      </c>
      <c r="BB572" t="n">
        <v>0</v>
      </c>
      <c r="BC572" t="n">
        <v>0</v>
      </c>
      <c r="BD572" t="n">
        <v>0</v>
      </c>
      <c r="BE572" t="n">
        <v>0</v>
      </c>
      <c r="BF572" t="n">
        <v>0</v>
      </c>
      <c r="BG572" t="n">
        <v>0</v>
      </c>
      <c r="BH572" t="n">
        <v>0</v>
      </c>
      <c r="BI572" t="n">
        <v>0</v>
      </c>
      <c r="BJ572" t="n">
        <v>0</v>
      </c>
      <c r="BK572" t="n">
        <v>0</v>
      </c>
      <c r="BL572" t="n">
        <v>0</v>
      </c>
      <c r="BM572" t="n">
        <v>0</v>
      </c>
      <c r="BN572" t="n">
        <v>0</v>
      </c>
      <c r="BO572" t="n">
        <v>0</v>
      </c>
      <c r="BP572" t="n">
        <v>0</v>
      </c>
      <c r="BQ572" t="n">
        <v>0</v>
      </c>
      <c r="BR572" t="n">
        <v>0</v>
      </c>
      <c r="BS572" t="n">
        <v>0</v>
      </c>
      <c r="BT572" t="n">
        <v>0</v>
      </c>
      <c r="BU572" t="n">
        <v>0</v>
      </c>
      <c r="BV572" t="n">
        <v>0</v>
      </c>
      <c r="BW572" t="n">
        <v>0</v>
      </c>
      <c r="CV572" t="n">
        <v>0</v>
      </c>
      <c r="CW572" t="n">
        <v>0</v>
      </c>
      <c r="CX572">
        <f>ROUND(Y572*Source!I1214,7)</f>
        <v/>
      </c>
      <c r="CY572">
        <f>AA572</f>
        <v/>
      </c>
      <c r="CZ572">
        <f>AE572</f>
        <v/>
      </c>
      <c r="DA572">
        <f>AI572</f>
        <v/>
      </c>
      <c r="DB572">
        <f>ROUND(ROUND(AT572*CZ572,2),2)</f>
        <v/>
      </c>
      <c r="DC572">
        <f>ROUND(ROUND(AT572*AG572,2),2)</f>
        <v/>
      </c>
      <c r="DD572" t="inlineStr"/>
      <c r="DE572" t="inlineStr"/>
      <c r="DF572">
        <f>ROUND(ROUND(AE572*AI572,0)*CX572,0)</f>
        <v/>
      </c>
      <c r="DG572">
        <f>ROUND(ROUND(AF572,0)*CX572,0)</f>
        <v/>
      </c>
      <c r="DH572">
        <f>ROUND(ROUND(AG572,0)*CX572,0)</f>
        <v/>
      </c>
      <c r="DI572">
        <f>ROUND(ROUND(AH572,0)*CX572,0)</f>
        <v/>
      </c>
      <c r="DJ572">
        <f>DF572</f>
        <v/>
      </c>
      <c r="DK572" t="n">
        <v>0</v>
      </c>
      <c r="DL572" t="inlineStr"/>
      <c r="DM572" t="n">
        <v>0</v>
      </c>
      <c r="DN572" t="inlineStr"/>
      <c r="DO572" t="n">
        <v>0</v>
      </c>
    </row>
    <row r="573">
      <c r="A573">
        <f>ROW(Source!A1214)</f>
        <v/>
      </c>
      <c r="B573" t="n">
        <v>78869116</v>
      </c>
      <c r="C573" t="n">
        <v>78872517</v>
      </c>
      <c r="D573" t="n">
        <v>29107963</v>
      </c>
      <c r="E573" t="n">
        <v>1</v>
      </c>
      <c r="F573" t="n">
        <v>1</v>
      </c>
      <c r="G573" t="n">
        <v>1</v>
      </c>
      <c r="H573" t="n">
        <v>3</v>
      </c>
      <c r="I573" t="inlineStr">
        <is>
          <t>101-1669</t>
        </is>
      </c>
      <c r="J573" t="inlineStr">
        <is>
          <t>ТССЦ Московской обл., 101-1669, приказ Минстроя России №675/пр от 28.02.2017 № 254/пр</t>
        </is>
      </c>
      <c r="K573" t="inlineStr">
        <is>
          <t>Очес льняной</t>
        </is>
      </c>
      <c r="L573" t="n">
        <v>1346</v>
      </c>
      <c r="N573" t="n">
        <v>1009</v>
      </c>
      <c r="O573" t="inlineStr">
        <is>
          <t>кг</t>
        </is>
      </c>
      <c r="P573" t="inlineStr">
        <is>
          <t>кг</t>
        </is>
      </c>
      <c r="Q573" t="n">
        <v>1</v>
      </c>
      <c r="W573" t="n">
        <v>0</v>
      </c>
      <c r="X573" t="n">
        <v>-2113933962</v>
      </c>
      <c r="Y573">
        <f>AT573</f>
        <v/>
      </c>
      <c r="AA573" t="n">
        <v>590.67</v>
      </c>
      <c r="AB573" t="n">
        <v>0</v>
      </c>
      <c r="AC573" t="n">
        <v>0</v>
      </c>
      <c r="AD573" t="n">
        <v>0</v>
      </c>
      <c r="AE573" t="n">
        <v>37.29</v>
      </c>
      <c r="AF573" t="n">
        <v>0</v>
      </c>
      <c r="AG573" t="n">
        <v>0</v>
      </c>
      <c r="AH573" t="n">
        <v>0</v>
      </c>
      <c r="AI573" t="n">
        <v>15.84</v>
      </c>
      <c r="AJ573" t="n">
        <v>1</v>
      </c>
      <c r="AK573" t="n">
        <v>1</v>
      </c>
      <c r="AL573" t="n">
        <v>1</v>
      </c>
      <c r="AM573" t="n">
        <v>2</v>
      </c>
      <c r="AN573" t="n">
        <v>0</v>
      </c>
      <c r="AO573" t="n">
        <v>1</v>
      </c>
      <c r="AP573" t="n">
        <v>1</v>
      </c>
      <c r="AQ573" t="n">
        <v>0</v>
      </c>
      <c r="AR573" t="n">
        <v>0</v>
      </c>
      <c r="AS573" t="inlineStr"/>
      <c r="AT573" t="n">
        <v>0.7</v>
      </c>
      <c r="AU573" t="inlineStr"/>
      <c r="AV573" t="n">
        <v>0</v>
      </c>
      <c r="AW573" t="n">
        <v>2</v>
      </c>
      <c r="AX573" t="n">
        <v>78872533</v>
      </c>
      <c r="AY573" t="n">
        <v>1</v>
      </c>
      <c r="AZ573" t="n">
        <v>0</v>
      </c>
      <c r="BA573" t="n">
        <v>526</v>
      </c>
      <c r="BB573" t="n">
        <v>0</v>
      </c>
      <c r="BC573" t="n">
        <v>0</v>
      </c>
      <c r="BD573" t="n">
        <v>0</v>
      </c>
      <c r="BE573" t="n">
        <v>0</v>
      </c>
      <c r="BF573" t="n">
        <v>0</v>
      </c>
      <c r="BG573" t="n">
        <v>0</v>
      </c>
      <c r="BH573" t="n">
        <v>0</v>
      </c>
      <c r="BI573" t="n">
        <v>0</v>
      </c>
      <c r="BJ573" t="n">
        <v>0</v>
      </c>
      <c r="BK573" t="n">
        <v>0</v>
      </c>
      <c r="BL573" t="n">
        <v>0</v>
      </c>
      <c r="BM573" t="n">
        <v>0</v>
      </c>
      <c r="BN573" t="n">
        <v>0</v>
      </c>
      <c r="BO573" t="n">
        <v>0</v>
      </c>
      <c r="BP573" t="n">
        <v>0</v>
      </c>
      <c r="BQ573" t="n">
        <v>0</v>
      </c>
      <c r="BR573" t="n">
        <v>0</v>
      </c>
      <c r="BS573" t="n">
        <v>0</v>
      </c>
      <c r="BT573" t="n">
        <v>0</v>
      </c>
      <c r="BU573" t="n">
        <v>0</v>
      </c>
      <c r="BV573" t="n">
        <v>0</v>
      </c>
      <c r="BW573" t="n">
        <v>0</v>
      </c>
      <c r="CV573" t="n">
        <v>0</v>
      </c>
      <c r="CW573" t="n">
        <v>0</v>
      </c>
      <c r="CX573">
        <f>ROUND(Y573*Source!I1214,7)</f>
        <v/>
      </c>
      <c r="CY573">
        <f>AA573</f>
        <v/>
      </c>
      <c r="CZ573">
        <f>AE573</f>
        <v/>
      </c>
      <c r="DA573">
        <f>AI573</f>
        <v/>
      </c>
      <c r="DB573">
        <f>ROUND(ROUND(AT573*CZ573,2),2)</f>
        <v/>
      </c>
      <c r="DC573">
        <f>ROUND(ROUND(AT573*AG573,2),2)</f>
        <v/>
      </c>
      <c r="DD573" t="inlineStr"/>
      <c r="DE573" t="inlineStr"/>
      <c r="DF573">
        <f>ROUND(ROUND(AE573*AI573,0)*CX573,0)</f>
        <v/>
      </c>
      <c r="DG573">
        <f>ROUND(ROUND(AF573,0)*CX573,0)</f>
        <v/>
      </c>
      <c r="DH573">
        <f>ROUND(ROUND(AG573,0)*CX573,0)</f>
        <v/>
      </c>
      <c r="DI573">
        <f>ROUND(ROUND(AH573,0)*CX573,0)</f>
        <v/>
      </c>
      <c r="DJ573">
        <f>DF573</f>
        <v/>
      </c>
      <c r="DK573" t="n">
        <v>0</v>
      </c>
      <c r="DL573" t="inlineStr"/>
      <c r="DM573" t="n">
        <v>0</v>
      </c>
      <c r="DN573" t="inlineStr"/>
      <c r="DO573" t="n">
        <v>0</v>
      </c>
    </row>
    <row r="574">
      <c r="A574">
        <f>ROW(Source!A1214)</f>
        <v/>
      </c>
      <c r="B574" t="n">
        <v>78869116</v>
      </c>
      <c r="C574" t="n">
        <v>78872517</v>
      </c>
      <c r="D574" t="n">
        <v>29143378</v>
      </c>
      <c r="E574" t="n">
        <v>1</v>
      </c>
      <c r="F574" t="n">
        <v>1</v>
      </c>
      <c r="G574" t="n">
        <v>1</v>
      </c>
      <c r="H574" t="n">
        <v>3</v>
      </c>
      <c r="I574" t="inlineStr">
        <is>
          <t>302-0062</t>
        </is>
      </c>
      <c r="J574" t="inlineStr">
        <is>
          <t>ТССЦ Московской обл., 302-0062, приказ Минстроя России №675/пр от 28.02.2017 № 256/пр</t>
        </is>
      </c>
      <c r="K574" t="inlineStr">
        <is>
          <t>Кран шаровый муфтовый Valtec для воды диаметром 15 мм, тип в/в</t>
        </is>
      </c>
      <c r="L574" t="n">
        <v>1354</v>
      </c>
      <c r="N574" t="n">
        <v>1010</v>
      </c>
      <c r="O574" t="inlineStr">
        <is>
          <t>шт.</t>
        </is>
      </c>
      <c r="P574" t="inlineStr">
        <is>
          <t>шт.</t>
        </is>
      </c>
      <c r="Q574" t="n">
        <v>1</v>
      </c>
      <c r="W574" t="n">
        <v>0</v>
      </c>
      <c r="X574" t="n">
        <v>-1687406522</v>
      </c>
      <c r="Y574">
        <f>AT574</f>
        <v/>
      </c>
      <c r="AA574" t="n">
        <v>384.3</v>
      </c>
      <c r="AB574" t="n">
        <v>0</v>
      </c>
      <c r="AC574" t="n">
        <v>0</v>
      </c>
      <c r="AD574" t="n">
        <v>0</v>
      </c>
      <c r="AE574" t="n">
        <v>28.53</v>
      </c>
      <c r="AF574" t="n">
        <v>0</v>
      </c>
      <c r="AG574" t="n">
        <v>0</v>
      </c>
      <c r="AH574" t="n">
        <v>0</v>
      </c>
      <c r="AI574" t="n">
        <v>13.47</v>
      </c>
      <c r="AJ574" t="n">
        <v>1</v>
      </c>
      <c r="AK574" t="n">
        <v>1</v>
      </c>
      <c r="AL574" t="n">
        <v>1</v>
      </c>
      <c r="AM574" t="n">
        <v>0</v>
      </c>
      <c r="AN574" t="n">
        <v>0</v>
      </c>
      <c r="AO574" t="n">
        <v>0</v>
      </c>
      <c r="AP574" t="n">
        <v>1</v>
      </c>
      <c r="AQ574" t="n">
        <v>0</v>
      </c>
      <c r="AR574" t="n">
        <v>0</v>
      </c>
      <c r="AS574" t="inlineStr"/>
      <c r="AT574" t="n">
        <v>100</v>
      </c>
      <c r="AU574" t="inlineStr"/>
      <c r="AV574" t="n">
        <v>0</v>
      </c>
      <c r="AW574" t="n">
        <v>1</v>
      </c>
      <c r="AX574" t="n">
        <v>-1</v>
      </c>
      <c r="AY574" t="n">
        <v>0</v>
      </c>
      <c r="AZ574" t="n">
        <v>0</v>
      </c>
      <c r="BA574" t="inlineStr"/>
      <c r="BB574" t="n">
        <v>0</v>
      </c>
      <c r="BC574" t="n">
        <v>0</v>
      </c>
      <c r="BD574" t="n">
        <v>0</v>
      </c>
      <c r="BE574" t="n">
        <v>0</v>
      </c>
      <c r="BF574" t="n">
        <v>0</v>
      </c>
      <c r="BG574" t="n">
        <v>0</v>
      </c>
      <c r="BH574" t="n">
        <v>0</v>
      </c>
      <c r="BI574" t="n">
        <v>0</v>
      </c>
      <c r="BJ574" t="n">
        <v>0</v>
      </c>
      <c r="BK574" t="n">
        <v>0</v>
      </c>
      <c r="BL574" t="n">
        <v>0</v>
      </c>
      <c r="BM574" t="n">
        <v>0</v>
      </c>
      <c r="BN574" t="n">
        <v>0</v>
      </c>
      <c r="BO574" t="n">
        <v>0</v>
      </c>
      <c r="BP574" t="n">
        <v>0</v>
      </c>
      <c r="BQ574" t="n">
        <v>0</v>
      </c>
      <c r="BR574" t="n">
        <v>0</v>
      </c>
      <c r="BS574" t="n">
        <v>0</v>
      </c>
      <c r="BT574" t="n">
        <v>0</v>
      </c>
      <c r="BU574" t="n">
        <v>0</v>
      </c>
      <c r="BV574" t="n">
        <v>0</v>
      </c>
      <c r="BW574" t="n">
        <v>0</v>
      </c>
      <c r="CV574" t="n">
        <v>0</v>
      </c>
      <c r="CW574" t="n">
        <v>0</v>
      </c>
      <c r="CX574">
        <f>ROUND(Y574*Source!I1214,7)</f>
        <v/>
      </c>
      <c r="CY574">
        <f>AA574</f>
        <v/>
      </c>
      <c r="CZ574">
        <f>AE574</f>
        <v/>
      </c>
      <c r="DA574">
        <f>AI574</f>
        <v/>
      </c>
      <c r="DB574">
        <f>ROUND(ROUND(AT574*CZ574,2),2)</f>
        <v/>
      </c>
      <c r="DC574">
        <f>ROUND(ROUND(AT574*AG574,2),2)</f>
        <v/>
      </c>
      <c r="DD574" t="inlineStr"/>
      <c r="DE574" t="inlineStr"/>
      <c r="DF574">
        <f>ROUND(ROUND(AE574*AI574,0)*CX574,0)</f>
        <v/>
      </c>
      <c r="DG574">
        <f>ROUND(ROUND(AF574,0)*CX574,0)</f>
        <v/>
      </c>
      <c r="DH574">
        <f>ROUND(ROUND(AG574,0)*CX574,0)</f>
        <v/>
      </c>
      <c r="DI574">
        <f>ROUND(ROUND(AH574,0)*CX574,0)</f>
        <v/>
      </c>
      <c r="DJ574">
        <f>DF574</f>
        <v/>
      </c>
      <c r="DK574" t="n">
        <v>0</v>
      </c>
      <c r="DL574" t="inlineStr"/>
      <c r="DM574" t="n">
        <v>0</v>
      </c>
      <c r="DN574" t="inlineStr"/>
      <c r="DO574" t="n">
        <v>0</v>
      </c>
    </row>
    <row r="575">
      <c r="A575">
        <f>ROW(Source!A1214)</f>
        <v/>
      </c>
      <c r="B575" t="n">
        <v>78869116</v>
      </c>
      <c r="C575" t="n">
        <v>78872517</v>
      </c>
      <c r="D575" t="n">
        <v>29142465</v>
      </c>
      <c r="E575" t="n">
        <v>1</v>
      </c>
      <c r="F575" t="n">
        <v>1</v>
      </c>
      <c r="G575" t="n">
        <v>1</v>
      </c>
      <c r="H575" t="n">
        <v>3</v>
      </c>
      <c r="I575" t="inlineStr">
        <is>
          <t>302-1342</t>
        </is>
      </c>
      <c r="J575" t="inlineStr">
        <is>
          <t>ТССЦ Московской обл., 302-1342, приказ Минстроя России №675/пр от 28.02.2017 № 256/пр</t>
        </is>
      </c>
      <c r="K575" t="inlineStr">
        <is>
          <t>Вентили проходные муфтовые 15кч18п для воды давлением 1,6 МПа (16 кгс/см2), диаметром 20 мм</t>
        </is>
      </c>
      <c r="L575" t="n">
        <v>1354</v>
      </c>
      <c r="N575" t="n">
        <v>1010</v>
      </c>
      <c r="O575" t="inlineStr">
        <is>
          <t>шт.</t>
        </is>
      </c>
      <c r="P575" t="inlineStr">
        <is>
          <t>шт.</t>
        </is>
      </c>
      <c r="Q575" t="n">
        <v>1</v>
      </c>
      <c r="W575" t="n">
        <v>0</v>
      </c>
      <c r="X575" t="n">
        <v>-852705161</v>
      </c>
      <c r="Y575">
        <f>AT575</f>
        <v/>
      </c>
      <c r="AA575" t="n">
        <v>221.81</v>
      </c>
      <c r="AB575" t="n">
        <v>0</v>
      </c>
      <c r="AC575" t="n">
        <v>0</v>
      </c>
      <c r="AD575" t="n">
        <v>0</v>
      </c>
      <c r="AE575" t="n">
        <v>21.81</v>
      </c>
      <c r="AF575" t="n">
        <v>0</v>
      </c>
      <c r="AG575" t="n">
        <v>0</v>
      </c>
      <c r="AH575" t="n">
        <v>0</v>
      </c>
      <c r="AI575" t="n">
        <v>10.17</v>
      </c>
      <c r="AJ575" t="n">
        <v>1</v>
      </c>
      <c r="AK575" t="n">
        <v>1</v>
      </c>
      <c r="AL575" t="n">
        <v>1</v>
      </c>
      <c r="AM575" t="n">
        <v>2</v>
      </c>
      <c r="AN575" t="n">
        <v>0</v>
      </c>
      <c r="AO575" t="n">
        <v>1</v>
      </c>
      <c r="AP575" t="n">
        <v>1</v>
      </c>
      <c r="AQ575" t="n">
        <v>0</v>
      </c>
      <c r="AR575" t="n">
        <v>0</v>
      </c>
      <c r="AS575" t="inlineStr"/>
      <c r="AT575" t="n">
        <v>100</v>
      </c>
      <c r="AU575" t="inlineStr"/>
      <c r="AV575" t="n">
        <v>0</v>
      </c>
      <c r="AW575" t="n">
        <v>2</v>
      </c>
      <c r="AX575" t="n">
        <v>78872534</v>
      </c>
      <c r="AY575" t="n">
        <v>1</v>
      </c>
      <c r="AZ575" t="n">
        <v>0</v>
      </c>
      <c r="BA575" t="n">
        <v>527</v>
      </c>
      <c r="BB575" t="n">
        <v>0</v>
      </c>
      <c r="BC575" t="n">
        <v>0</v>
      </c>
      <c r="BD575" t="n">
        <v>0</v>
      </c>
      <c r="BE575" t="n">
        <v>0</v>
      </c>
      <c r="BF575" t="n">
        <v>0</v>
      </c>
      <c r="BG575" t="n">
        <v>0</v>
      </c>
      <c r="BH575" t="n">
        <v>0</v>
      </c>
      <c r="BI575" t="n">
        <v>0</v>
      </c>
      <c r="BJ575" t="n">
        <v>0</v>
      </c>
      <c r="BK575" t="n">
        <v>0</v>
      </c>
      <c r="BL575" t="n">
        <v>0</v>
      </c>
      <c r="BM575" t="n">
        <v>0</v>
      </c>
      <c r="BN575" t="n">
        <v>0</v>
      </c>
      <c r="BO575" t="n">
        <v>0</v>
      </c>
      <c r="BP575" t="n">
        <v>0</v>
      </c>
      <c r="BQ575" t="n">
        <v>0</v>
      </c>
      <c r="BR575" t="n">
        <v>0</v>
      </c>
      <c r="BS575" t="n">
        <v>0</v>
      </c>
      <c r="BT575" t="n">
        <v>0</v>
      </c>
      <c r="BU575" t="n">
        <v>0</v>
      </c>
      <c r="BV575" t="n">
        <v>0</v>
      </c>
      <c r="BW575" t="n">
        <v>0</v>
      </c>
      <c r="CV575" t="n">
        <v>0</v>
      </c>
      <c r="CW575" t="n">
        <v>0</v>
      </c>
      <c r="CX575">
        <f>ROUND(Y575*Source!I1214,7)</f>
        <v/>
      </c>
      <c r="CY575">
        <f>AA575</f>
        <v/>
      </c>
      <c r="CZ575">
        <f>AE575</f>
        <v/>
      </c>
      <c r="DA575">
        <f>AI575</f>
        <v/>
      </c>
      <c r="DB575">
        <f>ROUND(ROUND(AT575*CZ575,2),2)</f>
        <v/>
      </c>
      <c r="DC575">
        <f>ROUND(ROUND(AT575*AG575,2),2)</f>
        <v/>
      </c>
      <c r="DD575" t="inlineStr"/>
      <c r="DE575" t="inlineStr"/>
      <c r="DF575">
        <f>ROUND(ROUND(AE575*AI575,0)*CX575,0)</f>
        <v/>
      </c>
      <c r="DG575">
        <f>ROUND(ROUND(AF575,0)*CX575,0)</f>
        <v/>
      </c>
      <c r="DH575">
        <f>ROUND(ROUND(AG575,0)*CX575,0)</f>
        <v/>
      </c>
      <c r="DI575">
        <f>ROUND(ROUND(AH575,0)*CX575,0)</f>
        <v/>
      </c>
      <c r="DJ575">
        <f>DF575</f>
        <v/>
      </c>
      <c r="DK575" t="n">
        <v>0</v>
      </c>
      <c r="DL575" t="inlineStr"/>
      <c r="DM575" t="n">
        <v>0</v>
      </c>
      <c r="DN575" t="inlineStr"/>
      <c r="DO575" t="n">
        <v>0</v>
      </c>
    </row>
    <row r="576">
      <c r="A576">
        <f>ROW(Source!A1214)</f>
        <v/>
      </c>
      <c r="B576" t="n">
        <v>78869116</v>
      </c>
      <c r="C576" t="n">
        <v>78872517</v>
      </c>
      <c r="D576" t="n">
        <v>29164350</v>
      </c>
      <c r="E576" t="n">
        <v>1</v>
      </c>
      <c r="F576" t="n">
        <v>1</v>
      </c>
      <c r="G576" t="n">
        <v>1</v>
      </c>
      <c r="H576" t="n">
        <v>3</v>
      </c>
      <c r="I576" t="inlineStr">
        <is>
          <t>509-9899</t>
        </is>
      </c>
      <c r="J576" t="inlineStr">
        <is>
          <t>ТССЦ Московской обл., 509-9899, приказ Минстроя России №675/пр от 28.02.2017 № 258/пр</t>
        </is>
      </c>
      <c r="K576" t="inlineStr">
        <is>
          <t>Строительный мусор и масса возвратных материалов</t>
        </is>
      </c>
      <c r="L576" t="n">
        <v>1348</v>
      </c>
      <c r="N576" t="n">
        <v>1009</v>
      </c>
      <c r="O576" t="inlineStr">
        <is>
          <t>т</t>
        </is>
      </c>
      <c r="P576" t="inlineStr">
        <is>
          <t>т</t>
        </is>
      </c>
      <c r="Q576" t="n">
        <v>1000</v>
      </c>
      <c r="W576" t="n">
        <v>0</v>
      </c>
      <c r="X576" t="n">
        <v>1839160745</v>
      </c>
      <c r="Y576">
        <f>AT576</f>
        <v/>
      </c>
      <c r="AA576" t="n">
        <v>0</v>
      </c>
      <c r="AB576" t="n">
        <v>0</v>
      </c>
      <c r="AC576" t="n">
        <v>0</v>
      </c>
      <c r="AD576" t="n">
        <v>0</v>
      </c>
      <c r="AE576" t="n">
        <v>0</v>
      </c>
      <c r="AF576" t="n">
        <v>0</v>
      </c>
      <c r="AG576" t="n">
        <v>0</v>
      </c>
      <c r="AH576" t="n">
        <v>0</v>
      </c>
      <c r="AI576" t="n">
        <v>1</v>
      </c>
      <c r="AJ576" t="n">
        <v>1</v>
      </c>
      <c r="AK576" t="n">
        <v>1</v>
      </c>
      <c r="AL576" t="n">
        <v>1</v>
      </c>
      <c r="AM576" t="n">
        <v>0</v>
      </c>
      <c r="AN576" t="n">
        <v>0</v>
      </c>
      <c r="AO576" t="n">
        <v>0</v>
      </c>
      <c r="AP576" t="n">
        <v>1</v>
      </c>
      <c r="AQ576" t="n">
        <v>0</v>
      </c>
      <c r="AR576" t="n">
        <v>0</v>
      </c>
      <c r="AS576" t="inlineStr"/>
      <c r="AT576" t="n">
        <v>0.04</v>
      </c>
      <c r="AU576" t="inlineStr"/>
      <c r="AV576" t="n">
        <v>0</v>
      </c>
      <c r="AW576" t="n">
        <v>2</v>
      </c>
      <c r="AX576" t="n">
        <v>78872535</v>
      </c>
      <c r="AY576" t="n">
        <v>1</v>
      </c>
      <c r="AZ576" t="n">
        <v>0</v>
      </c>
      <c r="BA576" t="n">
        <v>528</v>
      </c>
      <c r="BB576" t="n">
        <v>0</v>
      </c>
      <c r="BC576" t="n">
        <v>0</v>
      </c>
      <c r="BD576" t="n">
        <v>0</v>
      </c>
      <c r="BE576" t="n">
        <v>0</v>
      </c>
      <c r="BF576" t="n">
        <v>0</v>
      </c>
      <c r="BG576" t="n">
        <v>0</v>
      </c>
      <c r="BH576" t="n">
        <v>0</v>
      </c>
      <c r="BI576" t="n">
        <v>0</v>
      </c>
      <c r="BJ576" t="n">
        <v>0</v>
      </c>
      <c r="BK576" t="n">
        <v>0</v>
      </c>
      <c r="BL576" t="n">
        <v>0</v>
      </c>
      <c r="BM576" t="n">
        <v>0</v>
      </c>
      <c r="BN576" t="n">
        <v>0</v>
      </c>
      <c r="BO576" t="n">
        <v>0</v>
      </c>
      <c r="BP576" t="n">
        <v>0</v>
      </c>
      <c r="BQ576" t="n">
        <v>0</v>
      </c>
      <c r="BR576" t="n">
        <v>0</v>
      </c>
      <c r="BS576" t="n">
        <v>0</v>
      </c>
      <c r="BT576" t="n">
        <v>0</v>
      </c>
      <c r="BU576" t="n">
        <v>0</v>
      </c>
      <c r="BV576" t="n">
        <v>0</v>
      </c>
      <c r="BW576" t="n">
        <v>0</v>
      </c>
      <c r="CV576" t="n">
        <v>0</v>
      </c>
      <c r="CW576" t="n">
        <v>0</v>
      </c>
      <c r="CX576">
        <f>ROUND(Y576*Source!I1214,7)</f>
        <v/>
      </c>
      <c r="CY576">
        <f>AA576</f>
        <v/>
      </c>
      <c r="CZ576">
        <f>AE576</f>
        <v/>
      </c>
      <c r="DA576">
        <f>AI576</f>
        <v/>
      </c>
      <c r="DB576">
        <f>ROUND(ROUND(AT576*CZ576,2),2)</f>
        <v/>
      </c>
      <c r="DC576">
        <f>ROUND(ROUND(AT576*AG576,2),2)</f>
        <v/>
      </c>
      <c r="DD576" t="inlineStr"/>
      <c r="DE576" t="inlineStr"/>
      <c r="DF576">
        <f>ROUND(ROUND(AE576,0)*CX576,0)</f>
        <v/>
      </c>
      <c r="DG576">
        <f>ROUND(ROUND(AF576,0)*CX576,0)</f>
        <v/>
      </c>
      <c r="DH576">
        <f>ROUND(ROUND(AG576,0)*CX576,0)</f>
        <v/>
      </c>
      <c r="DI576">
        <f>ROUND(ROUND(AH576,0)*CX576,0)</f>
        <v/>
      </c>
      <c r="DJ576">
        <f>DF576</f>
        <v/>
      </c>
      <c r="DK576" t="n">
        <v>0</v>
      </c>
      <c r="DL576" t="inlineStr"/>
      <c r="DM576" t="n">
        <v>0</v>
      </c>
      <c r="DN576" t="inlineStr"/>
      <c r="DO576" t="n">
        <v>0</v>
      </c>
    </row>
    <row r="577">
      <c r="A577">
        <f>ROW(Source!A1217)</f>
        <v/>
      </c>
      <c r="B577" t="n">
        <v>78869116</v>
      </c>
      <c r="C577" t="n">
        <v>78872541</v>
      </c>
      <c r="D577" t="n">
        <v>29361307</v>
      </c>
      <c r="E577" t="n">
        <v>1</v>
      </c>
      <c r="F577" t="n">
        <v>1</v>
      </c>
      <c r="G577" t="n">
        <v>1</v>
      </c>
      <c r="H577" t="n">
        <v>1</v>
      </c>
      <c r="I577" t="inlineStr">
        <is>
          <t>1-2039-90</t>
        </is>
      </c>
      <c r="J577" t="inlineStr"/>
      <c r="K577" t="inlineStr">
        <is>
          <t>Рабочий монтажник среднего разряда 3,9</t>
        </is>
      </c>
      <c r="L577" t="n">
        <v>1369</v>
      </c>
      <c r="N577" t="n">
        <v>1013</v>
      </c>
      <c r="O577" t="inlineStr">
        <is>
          <t>чел.-ч</t>
        </is>
      </c>
      <c r="P577" t="inlineStr">
        <is>
          <t>чел.-ч</t>
        </is>
      </c>
      <c r="Q577" t="n">
        <v>1</v>
      </c>
      <c r="W577" t="n">
        <v>0</v>
      </c>
      <c r="X577" t="n">
        <v>357208865</v>
      </c>
      <c r="Y577">
        <f>(AT577*ROUND(0.2,7))</f>
        <v/>
      </c>
      <c r="AA577" t="n">
        <v>0</v>
      </c>
      <c r="AB577" t="n">
        <v>0</v>
      </c>
      <c r="AC577" t="n">
        <v>0</v>
      </c>
      <c r="AD577" t="n">
        <v>9.51</v>
      </c>
      <c r="AE577" t="n">
        <v>0</v>
      </c>
      <c r="AF577" t="n">
        <v>0</v>
      </c>
      <c r="AG577" t="n">
        <v>0</v>
      </c>
      <c r="AH577" t="n">
        <v>9.51</v>
      </c>
      <c r="AI577" t="n">
        <v>1</v>
      </c>
      <c r="AJ577" t="n">
        <v>1</v>
      </c>
      <c r="AK577" t="n">
        <v>1</v>
      </c>
      <c r="AL577" t="n">
        <v>1</v>
      </c>
      <c r="AM577" t="n">
        <v>-2</v>
      </c>
      <c r="AN577" t="n">
        <v>0</v>
      </c>
      <c r="AO577" t="n">
        <v>1</v>
      </c>
      <c r="AP577" t="n">
        <v>1</v>
      </c>
      <c r="AQ577" t="n">
        <v>0</v>
      </c>
      <c r="AR577" t="n">
        <v>0</v>
      </c>
      <c r="AS577" t="inlineStr"/>
      <c r="AT577" t="n">
        <v>2.32</v>
      </c>
      <c r="AU577" t="inlineStr">
        <is>
          <t>)*0,2</t>
        </is>
      </c>
      <c r="AV577" t="n">
        <v>1</v>
      </c>
      <c r="AW577" t="n">
        <v>2</v>
      </c>
      <c r="AX577" t="n">
        <v>78872561</v>
      </c>
      <c r="AY577" t="n">
        <v>1</v>
      </c>
      <c r="AZ577" t="n">
        <v>2048</v>
      </c>
      <c r="BA577" t="n">
        <v>529</v>
      </c>
      <c r="BB577" t="n">
        <v>0</v>
      </c>
      <c r="BC577" t="n">
        <v>0</v>
      </c>
      <c r="BD577" t="n">
        <v>0</v>
      </c>
      <c r="BE577" t="n">
        <v>0</v>
      </c>
      <c r="BF577" t="n">
        <v>0</v>
      </c>
      <c r="BG577" t="n">
        <v>0</v>
      </c>
      <c r="BH577" t="n">
        <v>0</v>
      </c>
      <c r="BI577" t="n">
        <v>0</v>
      </c>
      <c r="BJ577" t="n">
        <v>0</v>
      </c>
      <c r="BK577" t="n">
        <v>0</v>
      </c>
      <c r="BL577" t="n">
        <v>0</v>
      </c>
      <c r="BM577" t="n">
        <v>0</v>
      </c>
      <c r="BN577" t="n">
        <v>0</v>
      </c>
      <c r="BO577" t="n">
        <v>0</v>
      </c>
      <c r="BP577" t="n">
        <v>0</v>
      </c>
      <c r="BQ577" t="n">
        <v>0</v>
      </c>
      <c r="BR577" t="n">
        <v>0</v>
      </c>
      <c r="BS577" t="n">
        <v>0</v>
      </c>
      <c r="BT577" t="n">
        <v>0</v>
      </c>
      <c r="BU577" t="n">
        <v>0</v>
      </c>
      <c r="BV577" t="n">
        <v>0</v>
      </c>
      <c r="BW577" t="n">
        <v>0</v>
      </c>
      <c r="CU577">
        <f>ROUND(AT577*Source!I1217*AH577*AL577,0)</f>
        <v/>
      </c>
      <c r="CV577">
        <f>ROUND(Y577*Source!I1217,7)</f>
        <v/>
      </c>
      <c r="CW577" t="n">
        <v>0</v>
      </c>
      <c r="CX577">
        <f>ROUND(Y577*Source!I1217,7)</f>
        <v/>
      </c>
      <c r="CY577">
        <f>AD577</f>
        <v/>
      </c>
      <c r="CZ577">
        <f>AH577</f>
        <v/>
      </c>
      <c r="DA577">
        <f>AL577</f>
        <v/>
      </c>
      <c r="DB577">
        <f>ROUND((ROUND(AT577*CZ577,2)*ROUND(0.2,7)),2)</f>
        <v/>
      </c>
      <c r="DC577">
        <f>ROUND((ROUND(AT577*AG577,2)*ROUND(0.2,7)),2)</f>
        <v/>
      </c>
      <c r="DD577" t="inlineStr"/>
      <c r="DE577" t="inlineStr"/>
      <c r="DF577">
        <f>ROUND(ROUND(AE577,0)*CX577,0)</f>
        <v/>
      </c>
      <c r="DG577">
        <f>ROUND(ROUND(AF577,0)*CX577,0)</f>
        <v/>
      </c>
      <c r="DH577">
        <f>ROUND(ROUND(AG577,0)*CX577,0)</f>
        <v/>
      </c>
      <c r="DI577">
        <f>ROUND(ROUND(AH577,0)*CX577,0)</f>
        <v/>
      </c>
      <c r="DJ577">
        <f>DI577</f>
        <v/>
      </c>
      <c r="DK577" t="n">
        <v>0</v>
      </c>
      <c r="DL577" t="inlineStr"/>
      <c r="DM577" t="n">
        <v>0</v>
      </c>
      <c r="DN577" t="inlineStr"/>
      <c r="DO577" t="n">
        <v>0</v>
      </c>
    </row>
    <row r="578">
      <c r="A578">
        <f>ROW(Source!A1217)</f>
        <v/>
      </c>
      <c r="B578" t="n">
        <v>78869116</v>
      </c>
      <c r="C578" t="n">
        <v>78872541</v>
      </c>
      <c r="D578" t="n">
        <v>121548</v>
      </c>
      <c r="E578" t="n">
        <v>1</v>
      </c>
      <c r="F578" t="n">
        <v>1</v>
      </c>
      <c r="G578" t="n">
        <v>1</v>
      </c>
      <c r="H578" t="n">
        <v>1</v>
      </c>
      <c r="I578" t="inlineStr">
        <is>
          <t>2</t>
        </is>
      </c>
      <c r="J578" t="inlineStr"/>
      <c r="K578" t="inlineStr">
        <is>
          <t>Затраты труда машинистов</t>
        </is>
      </c>
      <c r="L578" t="n">
        <v>608254</v>
      </c>
      <c r="N578" t="n">
        <v>1013</v>
      </c>
      <c r="O578" t="inlineStr">
        <is>
          <t>чел.час</t>
        </is>
      </c>
      <c r="P578" t="inlineStr">
        <is>
          <t>чел.час</t>
        </is>
      </c>
      <c r="Q578" t="n">
        <v>1</v>
      </c>
      <c r="W578" t="n">
        <v>0</v>
      </c>
      <c r="X578" t="n">
        <v>-185737400</v>
      </c>
      <c r="Y578">
        <f>(AT578*ROUND(0.2,7))</f>
        <v/>
      </c>
      <c r="AA578" t="n">
        <v>0</v>
      </c>
      <c r="AB578" t="n">
        <v>0</v>
      </c>
      <c r="AC578" t="n">
        <v>0</v>
      </c>
      <c r="AD578" t="n">
        <v>0</v>
      </c>
      <c r="AE578" t="n">
        <v>0</v>
      </c>
      <c r="AF578" t="n">
        <v>0</v>
      </c>
      <c r="AG578" t="n">
        <v>0</v>
      </c>
      <c r="AH578" t="n">
        <v>0</v>
      </c>
      <c r="AI578" t="n">
        <v>1</v>
      </c>
      <c r="AJ578" t="n">
        <v>1</v>
      </c>
      <c r="AK578" t="n">
        <v>1</v>
      </c>
      <c r="AL578" t="n">
        <v>1</v>
      </c>
      <c r="AM578" t="n">
        <v>-2</v>
      </c>
      <c r="AN578" t="n">
        <v>0</v>
      </c>
      <c r="AO578" t="n">
        <v>1</v>
      </c>
      <c r="AP578" t="n">
        <v>1</v>
      </c>
      <c r="AQ578" t="n">
        <v>0</v>
      </c>
      <c r="AR578" t="n">
        <v>0</v>
      </c>
      <c r="AS578" t="inlineStr"/>
      <c r="AT578" t="n">
        <v>0.01</v>
      </c>
      <c r="AU578" t="inlineStr">
        <is>
          <t>)*0,2</t>
        </is>
      </c>
      <c r="AV578" t="n">
        <v>2</v>
      </c>
      <c r="AW578" t="n">
        <v>2</v>
      </c>
      <c r="AX578" t="n">
        <v>78872562</v>
      </c>
      <c r="AY578" t="n">
        <v>1</v>
      </c>
      <c r="AZ578" t="n">
        <v>0</v>
      </c>
      <c r="BA578" t="n">
        <v>530</v>
      </c>
      <c r="BB578" t="n">
        <v>0</v>
      </c>
      <c r="BC578" t="n">
        <v>0</v>
      </c>
      <c r="BD578" t="n">
        <v>0</v>
      </c>
      <c r="BE578" t="n">
        <v>0</v>
      </c>
      <c r="BF578" t="n">
        <v>0</v>
      </c>
      <c r="BG578" t="n">
        <v>0</v>
      </c>
      <c r="BH578" t="n">
        <v>0</v>
      </c>
      <c r="BI578" t="n">
        <v>0</v>
      </c>
      <c r="BJ578" t="n">
        <v>0</v>
      </c>
      <c r="BK578" t="n">
        <v>0</v>
      </c>
      <c r="BL578" t="n">
        <v>0</v>
      </c>
      <c r="BM578" t="n">
        <v>0</v>
      </c>
      <c r="BN578" t="n">
        <v>0</v>
      </c>
      <c r="BO578" t="n">
        <v>0</v>
      </c>
      <c r="BP578" t="n">
        <v>0</v>
      </c>
      <c r="BQ578" t="n">
        <v>0</v>
      </c>
      <c r="BR578" t="n">
        <v>0</v>
      </c>
      <c r="BS578" t="n">
        <v>0</v>
      </c>
      <c r="BT578" t="n">
        <v>0</v>
      </c>
      <c r="BU578" t="n">
        <v>0</v>
      </c>
      <c r="BV578" t="n">
        <v>0</v>
      </c>
      <c r="BW578" t="n">
        <v>0</v>
      </c>
      <c r="CV578" t="n">
        <v>0</v>
      </c>
      <c r="CW578" t="n">
        <v>0</v>
      </c>
      <c r="CX578">
        <f>ROUND(Y578*Source!I1217,7)</f>
        <v/>
      </c>
      <c r="CY578">
        <f>AD578</f>
        <v/>
      </c>
      <c r="CZ578">
        <f>AH578</f>
        <v/>
      </c>
      <c r="DA578">
        <f>AL578</f>
        <v/>
      </c>
      <c r="DB578">
        <f>ROUND((ROUND(AT578*CZ578,2)*ROUND(0.2,7)),2)</f>
        <v/>
      </c>
      <c r="DC578">
        <f>ROUND((ROUND(AT578*AG578,2)*ROUND(0.2,7)),2)</f>
        <v/>
      </c>
      <c r="DD578" t="inlineStr"/>
      <c r="DE578" t="inlineStr"/>
      <c r="DF578">
        <f>ROUND(ROUND(AE578,0)*CX578,0)</f>
        <v/>
      </c>
      <c r="DG578">
        <f>ROUND(ROUND(AF578,0)*CX578,0)</f>
        <v/>
      </c>
      <c r="DH578">
        <f>ROUND(ROUND(AG578,0)*CX578,0)</f>
        <v/>
      </c>
      <c r="DI578">
        <f>ROUND(ROUND(AH578,0)*CX578,0)</f>
        <v/>
      </c>
      <c r="DJ578">
        <f>DI578</f>
        <v/>
      </c>
      <c r="DK578" t="n">
        <v>0</v>
      </c>
      <c r="DL578" t="inlineStr"/>
      <c r="DM578" t="n">
        <v>0</v>
      </c>
      <c r="DN578" t="inlineStr"/>
      <c r="DO578" t="n">
        <v>0</v>
      </c>
    </row>
    <row r="579">
      <c r="A579">
        <f>ROW(Source!A1217)</f>
        <v/>
      </c>
      <c r="B579" t="n">
        <v>78869116</v>
      </c>
      <c r="C579" t="n">
        <v>78872541</v>
      </c>
      <c r="D579" t="n">
        <v>29172362</v>
      </c>
      <c r="E579" t="n">
        <v>1</v>
      </c>
      <c r="F579" t="n">
        <v>1</v>
      </c>
      <c r="G579" t="n">
        <v>1</v>
      </c>
      <c r="H579" t="n">
        <v>2</v>
      </c>
      <c r="I579" t="inlineStr">
        <is>
          <t>021102</t>
        </is>
      </c>
      <c r="J579" t="inlineStr">
        <is>
          <t>ТСЭМ Московской обл., 021102, приказ Минстроя России №675/пр от 28.02.2017 № 264/пр</t>
        </is>
      </c>
      <c r="K579" t="inlineStr">
        <is>
          <t>Краны на автомобильном ходу при работе на монтаже технологического оборудования 10 т</t>
        </is>
      </c>
      <c r="L579" t="n">
        <v>1368</v>
      </c>
      <c r="N579" t="n">
        <v>1011</v>
      </c>
      <c r="O579" t="inlineStr">
        <is>
          <t>маш.-ч</t>
        </is>
      </c>
      <c r="P579" t="inlineStr">
        <is>
          <t>маш.-ч</t>
        </is>
      </c>
      <c r="Q579" t="n">
        <v>1</v>
      </c>
      <c r="W579" t="n">
        <v>0</v>
      </c>
      <c r="X579" t="n">
        <v>783836208</v>
      </c>
      <c r="Y579">
        <f>(AT579*ROUND(0.2,7))</f>
        <v/>
      </c>
      <c r="AA579" t="n">
        <v>0</v>
      </c>
      <c r="AB579" t="n">
        <v>1504.04</v>
      </c>
      <c r="AC579" t="n">
        <v>705.38</v>
      </c>
      <c r="AD579" t="n">
        <v>0</v>
      </c>
      <c r="AE579" t="n">
        <v>0</v>
      </c>
      <c r="AF579" t="n">
        <v>134.65</v>
      </c>
      <c r="AG579" t="n">
        <v>13.5</v>
      </c>
      <c r="AH579" t="n">
        <v>0</v>
      </c>
      <c r="AI579" t="n">
        <v>1</v>
      </c>
      <c r="AJ579" t="n">
        <v>11.17</v>
      </c>
      <c r="AK579" t="n">
        <v>52.25</v>
      </c>
      <c r="AL579" t="n">
        <v>1</v>
      </c>
      <c r="AM579" t="n">
        <v>2</v>
      </c>
      <c r="AN579" t="n">
        <v>0</v>
      </c>
      <c r="AO579" t="n">
        <v>1</v>
      </c>
      <c r="AP579" t="n">
        <v>1</v>
      </c>
      <c r="AQ579" t="n">
        <v>0</v>
      </c>
      <c r="AR579" t="n">
        <v>0</v>
      </c>
      <c r="AS579" t="inlineStr"/>
      <c r="AT579" t="n">
        <v>0.01</v>
      </c>
      <c r="AU579" t="inlineStr">
        <is>
          <t>)*0,2</t>
        </is>
      </c>
      <c r="AV579" t="n">
        <v>0</v>
      </c>
      <c r="AW579" t="n">
        <v>2</v>
      </c>
      <c r="AX579" t="n">
        <v>78872563</v>
      </c>
      <c r="AY579" t="n">
        <v>1</v>
      </c>
      <c r="AZ579" t="n">
        <v>0</v>
      </c>
      <c r="BA579" t="n">
        <v>531</v>
      </c>
      <c r="BB579" t="n">
        <v>0</v>
      </c>
      <c r="BC579" t="n">
        <v>0</v>
      </c>
      <c r="BD579" t="n">
        <v>0</v>
      </c>
      <c r="BE579" t="n">
        <v>0</v>
      </c>
      <c r="BF579" t="n">
        <v>0</v>
      </c>
      <c r="BG579" t="n">
        <v>0</v>
      </c>
      <c r="BH579" t="n">
        <v>0</v>
      </c>
      <c r="BI579" t="n">
        <v>0</v>
      </c>
      <c r="BJ579" t="n">
        <v>0</v>
      </c>
      <c r="BK579" t="n">
        <v>0</v>
      </c>
      <c r="BL579" t="n">
        <v>0</v>
      </c>
      <c r="BM579" t="n">
        <v>0</v>
      </c>
      <c r="BN579" t="n">
        <v>0</v>
      </c>
      <c r="BO579" t="n">
        <v>0</v>
      </c>
      <c r="BP579" t="n">
        <v>0</v>
      </c>
      <c r="BQ579" t="n">
        <v>0</v>
      </c>
      <c r="BR579" t="n">
        <v>0</v>
      </c>
      <c r="BS579" t="n">
        <v>0</v>
      </c>
      <c r="BT579" t="n">
        <v>0</v>
      </c>
      <c r="BU579" t="n">
        <v>0</v>
      </c>
      <c r="BV579" t="n">
        <v>0</v>
      </c>
      <c r="BW579" t="n">
        <v>0</v>
      </c>
      <c r="CV579" t="n">
        <v>0</v>
      </c>
      <c r="CW579">
        <f>ROUND(Y579*Source!I1217*DO579,7)</f>
        <v/>
      </c>
      <c r="CX579">
        <f>ROUND(Y579*Source!I1217,7)</f>
        <v/>
      </c>
      <c r="CY579">
        <f>AB579</f>
        <v/>
      </c>
      <c r="CZ579">
        <f>AF579</f>
        <v/>
      </c>
      <c r="DA579">
        <f>AJ579</f>
        <v/>
      </c>
      <c r="DB579">
        <f>ROUND((ROUND(AT579*CZ579,2)*ROUND(0.2,7)),2)</f>
        <v/>
      </c>
      <c r="DC579">
        <f>ROUND((ROUND(AT579*AG579,2)*ROUND(0.2,7)),2)</f>
        <v/>
      </c>
      <c r="DD579" t="inlineStr"/>
      <c r="DE579" t="inlineStr"/>
      <c r="DF579">
        <f>ROUND(ROUND(AE579,0)*CX579,0)</f>
        <v/>
      </c>
      <c r="DG579">
        <f>ROUND(ROUND(AF579*AJ579,0)*CX579,0)</f>
        <v/>
      </c>
      <c r="DH579">
        <f>ROUND(ROUND(AG579*AK579,0)*CX579,0)</f>
        <v/>
      </c>
      <c r="DI579">
        <f>ROUND(ROUND(AH579,0)*CX579,0)</f>
        <v/>
      </c>
      <c r="DJ579">
        <f>DG579</f>
        <v/>
      </c>
      <c r="DK579" t="n">
        <v>0</v>
      </c>
      <c r="DL579" t="inlineStr"/>
      <c r="DM579" t="n">
        <v>0</v>
      </c>
      <c r="DN579" t="inlineStr"/>
      <c r="DO579" t="n">
        <v>0</v>
      </c>
    </row>
    <row r="580">
      <c r="A580">
        <f>ROW(Source!A1217)</f>
        <v/>
      </c>
      <c r="B580" t="n">
        <v>78869116</v>
      </c>
      <c r="C580" t="n">
        <v>78872541</v>
      </c>
      <c r="D580" t="n">
        <v>29172657</v>
      </c>
      <c r="E580" t="n">
        <v>1</v>
      </c>
      <c r="F580" t="n">
        <v>1</v>
      </c>
      <c r="G580" t="n">
        <v>1</v>
      </c>
      <c r="H580" t="n">
        <v>2</v>
      </c>
      <c r="I580" t="inlineStr">
        <is>
          <t>040502</t>
        </is>
      </c>
      <c r="J580" t="inlineStr">
        <is>
          <t>ТСЭМ Московской обл., 040502, приказ Минстроя России №675/пр от 28.02.2017 № 264/пр</t>
        </is>
      </c>
      <c r="K580" t="inlineStr">
        <is>
          <t>Установки для сварки ручной дуговой (постоянного тока)</t>
        </is>
      </c>
      <c r="L580" t="n">
        <v>1368</v>
      </c>
      <c r="N580" t="n">
        <v>1011</v>
      </c>
      <c r="O580" t="inlineStr">
        <is>
          <t>маш.-ч</t>
        </is>
      </c>
      <c r="P580" t="inlineStr">
        <is>
          <t>маш.-ч</t>
        </is>
      </c>
      <c r="Q580" t="n">
        <v>1</v>
      </c>
      <c r="W580" t="n">
        <v>0</v>
      </c>
      <c r="X580" t="n">
        <v>1474986261</v>
      </c>
      <c r="Y580">
        <f>(AT580*ROUND(0.2,7))</f>
        <v/>
      </c>
      <c r="AA580" t="n">
        <v>0</v>
      </c>
      <c r="AB580" t="n">
        <v>69.26000000000001</v>
      </c>
      <c r="AC580" t="n">
        <v>0</v>
      </c>
      <c r="AD580" t="n">
        <v>0</v>
      </c>
      <c r="AE580" t="n">
        <v>0</v>
      </c>
      <c r="AF580" t="n">
        <v>8.1</v>
      </c>
      <c r="AG580" t="n">
        <v>0</v>
      </c>
      <c r="AH580" t="n">
        <v>0</v>
      </c>
      <c r="AI580" t="n">
        <v>1</v>
      </c>
      <c r="AJ580" t="n">
        <v>8.550000000000001</v>
      </c>
      <c r="AK580" t="n">
        <v>52.25</v>
      </c>
      <c r="AL580" t="n">
        <v>1</v>
      </c>
      <c r="AM580" t="n">
        <v>2</v>
      </c>
      <c r="AN580" t="n">
        <v>0</v>
      </c>
      <c r="AO580" t="n">
        <v>1</v>
      </c>
      <c r="AP580" t="n">
        <v>1</v>
      </c>
      <c r="AQ580" t="n">
        <v>0</v>
      </c>
      <c r="AR580" t="n">
        <v>0</v>
      </c>
      <c r="AS580" t="inlineStr"/>
      <c r="AT580" t="n">
        <v>0.13</v>
      </c>
      <c r="AU580" t="inlineStr">
        <is>
          <t>)*0,2</t>
        </is>
      </c>
      <c r="AV580" t="n">
        <v>0</v>
      </c>
      <c r="AW580" t="n">
        <v>2</v>
      </c>
      <c r="AX580" t="n">
        <v>78872564</v>
      </c>
      <c r="AY580" t="n">
        <v>1</v>
      </c>
      <c r="AZ580" t="n">
        <v>2048</v>
      </c>
      <c r="BA580" t="n">
        <v>532</v>
      </c>
      <c r="BB580" t="n">
        <v>0</v>
      </c>
      <c r="BC580" t="n">
        <v>0</v>
      </c>
      <c r="BD580" t="n">
        <v>0</v>
      </c>
      <c r="BE580" t="n">
        <v>0</v>
      </c>
      <c r="BF580" t="n">
        <v>0</v>
      </c>
      <c r="BG580" t="n">
        <v>0</v>
      </c>
      <c r="BH580" t="n">
        <v>0</v>
      </c>
      <c r="BI580" t="n">
        <v>0</v>
      </c>
      <c r="BJ580" t="n">
        <v>0</v>
      </c>
      <c r="BK580" t="n">
        <v>0</v>
      </c>
      <c r="BL580" t="n">
        <v>0</v>
      </c>
      <c r="BM580" t="n">
        <v>0</v>
      </c>
      <c r="BN580" t="n">
        <v>0</v>
      </c>
      <c r="BO580" t="n">
        <v>0</v>
      </c>
      <c r="BP580" t="n">
        <v>0</v>
      </c>
      <c r="BQ580" t="n">
        <v>0</v>
      </c>
      <c r="BR580" t="n">
        <v>0</v>
      </c>
      <c r="BS580" t="n">
        <v>0</v>
      </c>
      <c r="BT580" t="n">
        <v>0</v>
      </c>
      <c r="BU580" t="n">
        <v>0</v>
      </c>
      <c r="BV580" t="n">
        <v>0</v>
      </c>
      <c r="BW580" t="n">
        <v>0</v>
      </c>
      <c r="CV580" t="n">
        <v>0</v>
      </c>
      <c r="CW580">
        <f>ROUND(Y580*Source!I1217*DO580,7)</f>
        <v/>
      </c>
      <c r="CX580">
        <f>ROUND(Y580*Source!I1217,7)</f>
        <v/>
      </c>
      <c r="CY580">
        <f>AB580</f>
        <v/>
      </c>
      <c r="CZ580">
        <f>AF580</f>
        <v/>
      </c>
      <c r="DA580">
        <f>AJ580</f>
        <v/>
      </c>
      <c r="DB580">
        <f>ROUND((ROUND(AT580*CZ580,2)*ROUND(0.2,7)),2)</f>
        <v/>
      </c>
      <c r="DC580">
        <f>ROUND((ROUND(AT580*AG580,2)*ROUND(0.2,7)),2)</f>
        <v/>
      </c>
      <c r="DD580" t="inlineStr"/>
      <c r="DE580" t="inlineStr"/>
      <c r="DF580">
        <f>ROUND(ROUND(AE580,0)*CX580,0)</f>
        <v/>
      </c>
      <c r="DG580">
        <f>ROUND(ROUND(AF580*AJ580,0)*CX580,0)</f>
        <v/>
      </c>
      <c r="DH580">
        <f>ROUND(ROUND(AG580*AK580,0)*CX580,0)</f>
        <v/>
      </c>
      <c r="DI580">
        <f>ROUND(ROUND(AH580,0)*CX580,0)</f>
        <v/>
      </c>
      <c r="DJ580">
        <f>DG580</f>
        <v/>
      </c>
      <c r="DK580" t="n">
        <v>0</v>
      </c>
      <c r="DL580" t="inlineStr"/>
      <c r="DM580" t="n">
        <v>0</v>
      </c>
      <c r="DN580" t="inlineStr"/>
      <c r="DO580" t="n">
        <v>0</v>
      </c>
    </row>
    <row r="581">
      <c r="A581">
        <f>ROW(Source!A1217)</f>
        <v/>
      </c>
      <c r="B581" t="n">
        <v>78869116</v>
      </c>
      <c r="C581" t="n">
        <v>78872541</v>
      </c>
      <c r="D581" t="n">
        <v>29174500</v>
      </c>
      <c r="E581" t="n">
        <v>1</v>
      </c>
      <c r="F581" t="n">
        <v>1</v>
      </c>
      <c r="G581" t="n">
        <v>1</v>
      </c>
      <c r="H581" t="n">
        <v>2</v>
      </c>
      <c r="I581" t="inlineStr">
        <is>
          <t>330206</t>
        </is>
      </c>
      <c r="J581" t="inlineStr">
        <is>
          <t>ТСЭМ Московской обл., 330206, приказ Минстроя России №675/пр от 28.02.2017 № 264/пр</t>
        </is>
      </c>
      <c r="K581" t="inlineStr">
        <is>
          <t>Дрели электрические</t>
        </is>
      </c>
      <c r="L581" t="n">
        <v>1368</v>
      </c>
      <c r="N581" t="n">
        <v>1011</v>
      </c>
      <c r="O581" t="inlineStr">
        <is>
          <t>маш.-ч</t>
        </is>
      </c>
      <c r="P581" t="inlineStr">
        <is>
          <t>маш.-ч</t>
        </is>
      </c>
      <c r="Q581" t="n">
        <v>1</v>
      </c>
      <c r="W581" t="n">
        <v>0</v>
      </c>
      <c r="X581" t="n">
        <v>-1867053656</v>
      </c>
      <c r="Y581">
        <f>(AT581*ROUND(0.2,7))</f>
        <v/>
      </c>
      <c r="AA581" t="n">
        <v>0</v>
      </c>
      <c r="AB581" t="n">
        <v>8.390000000000001</v>
      </c>
      <c r="AC581" t="n">
        <v>0</v>
      </c>
      <c r="AD581" t="n">
        <v>0</v>
      </c>
      <c r="AE581" t="n">
        <v>0</v>
      </c>
      <c r="AF581" t="n">
        <v>1.95</v>
      </c>
      <c r="AG581" t="n">
        <v>0</v>
      </c>
      <c r="AH581" t="n">
        <v>0</v>
      </c>
      <c r="AI581" t="n">
        <v>1</v>
      </c>
      <c r="AJ581" t="n">
        <v>4.3</v>
      </c>
      <c r="AK581" t="n">
        <v>52.25</v>
      </c>
      <c r="AL581" t="n">
        <v>1</v>
      </c>
      <c r="AM581" t="n">
        <v>2</v>
      </c>
      <c r="AN581" t="n">
        <v>0</v>
      </c>
      <c r="AO581" t="n">
        <v>1</v>
      </c>
      <c r="AP581" t="n">
        <v>1</v>
      </c>
      <c r="AQ581" t="n">
        <v>0</v>
      </c>
      <c r="AR581" t="n">
        <v>0</v>
      </c>
      <c r="AS581" t="inlineStr"/>
      <c r="AT581" t="n">
        <v>0.04</v>
      </c>
      <c r="AU581" t="inlineStr">
        <is>
          <t>)*0,2</t>
        </is>
      </c>
      <c r="AV581" t="n">
        <v>0</v>
      </c>
      <c r="AW581" t="n">
        <v>2</v>
      </c>
      <c r="AX581" t="n">
        <v>78872565</v>
      </c>
      <c r="AY581" t="n">
        <v>1</v>
      </c>
      <c r="AZ581" t="n">
        <v>0</v>
      </c>
      <c r="BA581" t="n">
        <v>533</v>
      </c>
      <c r="BB581" t="n">
        <v>0</v>
      </c>
      <c r="BC581" t="n">
        <v>0</v>
      </c>
      <c r="BD581" t="n">
        <v>0</v>
      </c>
      <c r="BE581" t="n">
        <v>0</v>
      </c>
      <c r="BF581" t="n">
        <v>0</v>
      </c>
      <c r="BG581" t="n">
        <v>0</v>
      </c>
      <c r="BH581" t="n">
        <v>0</v>
      </c>
      <c r="BI581" t="n">
        <v>0</v>
      </c>
      <c r="BJ581" t="n">
        <v>0</v>
      </c>
      <c r="BK581" t="n">
        <v>0</v>
      </c>
      <c r="BL581" t="n">
        <v>0</v>
      </c>
      <c r="BM581" t="n">
        <v>0</v>
      </c>
      <c r="BN581" t="n">
        <v>0</v>
      </c>
      <c r="BO581" t="n">
        <v>0</v>
      </c>
      <c r="BP581" t="n">
        <v>0</v>
      </c>
      <c r="BQ581" t="n">
        <v>0</v>
      </c>
      <c r="BR581" t="n">
        <v>0</v>
      </c>
      <c r="BS581" t="n">
        <v>0</v>
      </c>
      <c r="BT581" t="n">
        <v>0</v>
      </c>
      <c r="BU581" t="n">
        <v>0</v>
      </c>
      <c r="BV581" t="n">
        <v>0</v>
      </c>
      <c r="BW581" t="n">
        <v>0</v>
      </c>
      <c r="CV581" t="n">
        <v>0</v>
      </c>
      <c r="CW581">
        <f>ROUND(Y581*Source!I1217*DO581,7)</f>
        <v/>
      </c>
      <c r="CX581">
        <f>ROUND(Y581*Source!I1217,7)</f>
        <v/>
      </c>
      <c r="CY581">
        <f>AB581</f>
        <v/>
      </c>
      <c r="CZ581">
        <f>AF581</f>
        <v/>
      </c>
      <c r="DA581">
        <f>AJ581</f>
        <v/>
      </c>
      <c r="DB581">
        <f>ROUND((ROUND(AT581*CZ581,2)*ROUND(0.2,7)),2)</f>
        <v/>
      </c>
      <c r="DC581">
        <f>ROUND((ROUND(AT581*AG581,2)*ROUND(0.2,7)),2)</f>
        <v/>
      </c>
      <c r="DD581" t="inlineStr"/>
      <c r="DE581" t="inlineStr"/>
      <c r="DF581">
        <f>ROUND(ROUND(AE581,0)*CX581,0)</f>
        <v/>
      </c>
      <c r="DG581">
        <f>ROUND(ROUND(AF581*AJ581,0)*CX581,0)</f>
        <v/>
      </c>
      <c r="DH581">
        <f>ROUND(ROUND(AG581*AK581,0)*CX581,0)</f>
        <v/>
      </c>
      <c r="DI581">
        <f>ROUND(ROUND(AH581,0)*CX581,0)</f>
        <v/>
      </c>
      <c r="DJ581">
        <f>DG581</f>
        <v/>
      </c>
      <c r="DK581" t="n">
        <v>0</v>
      </c>
      <c r="DL581" t="inlineStr"/>
      <c r="DM581" t="n">
        <v>0</v>
      </c>
      <c r="DN581" t="inlineStr"/>
      <c r="DO581" t="n">
        <v>0</v>
      </c>
    </row>
    <row r="582">
      <c r="A582">
        <f>ROW(Source!A1217)</f>
        <v/>
      </c>
      <c r="B582" t="n">
        <v>78869116</v>
      </c>
      <c r="C582" t="n">
        <v>78872541</v>
      </c>
      <c r="D582" t="n">
        <v>29174689</v>
      </c>
      <c r="E582" t="n">
        <v>1</v>
      </c>
      <c r="F582" t="n">
        <v>1</v>
      </c>
      <c r="G582" t="n">
        <v>1</v>
      </c>
      <c r="H582" t="n">
        <v>2</v>
      </c>
      <c r="I582" t="inlineStr">
        <is>
          <t>350451</t>
        </is>
      </c>
      <c r="J582" t="inlineStr">
        <is>
          <t>ТСЭМ Московской обл., 350451, приказ Минстроя России №675/пр от 28.02.2017 № 264/пр</t>
        </is>
      </c>
      <c r="K582" t="inlineStr">
        <is>
          <t>Пресс гидравлический с электроприводом</t>
        </is>
      </c>
      <c r="L582" t="n">
        <v>1368</v>
      </c>
      <c r="N582" t="n">
        <v>1011</v>
      </c>
      <c r="O582" t="inlineStr">
        <is>
          <t>маш.-ч</t>
        </is>
      </c>
      <c r="P582" t="inlineStr">
        <is>
          <t>маш.-ч</t>
        </is>
      </c>
      <c r="Q582" t="n">
        <v>1</v>
      </c>
      <c r="W582" t="n">
        <v>0</v>
      </c>
      <c r="X582" t="n">
        <v>-592654397</v>
      </c>
      <c r="Y582">
        <f>(AT582*ROUND(0.2,7))</f>
        <v/>
      </c>
      <c r="AA582" t="n">
        <v>0</v>
      </c>
      <c r="AB582" t="n">
        <v>6.54</v>
      </c>
      <c r="AC582" t="n">
        <v>0</v>
      </c>
      <c r="AD582" t="n">
        <v>0</v>
      </c>
      <c r="AE582" t="n">
        <v>0</v>
      </c>
      <c r="AF582" t="n">
        <v>1.11</v>
      </c>
      <c r="AG582" t="n">
        <v>0</v>
      </c>
      <c r="AH582" t="n">
        <v>0</v>
      </c>
      <c r="AI582" t="n">
        <v>1</v>
      </c>
      <c r="AJ582" t="n">
        <v>5.89</v>
      </c>
      <c r="AK582" t="n">
        <v>52.25</v>
      </c>
      <c r="AL582" t="n">
        <v>1</v>
      </c>
      <c r="AM582" t="n">
        <v>2</v>
      </c>
      <c r="AN582" t="n">
        <v>0</v>
      </c>
      <c r="AO582" t="n">
        <v>1</v>
      </c>
      <c r="AP582" t="n">
        <v>1</v>
      </c>
      <c r="AQ582" t="n">
        <v>0</v>
      </c>
      <c r="AR582" t="n">
        <v>0</v>
      </c>
      <c r="AS582" t="inlineStr"/>
      <c r="AT582" t="n">
        <v>0.2</v>
      </c>
      <c r="AU582" t="inlineStr">
        <is>
          <t>)*0,2</t>
        </is>
      </c>
      <c r="AV582" t="n">
        <v>0</v>
      </c>
      <c r="AW582" t="n">
        <v>2</v>
      </c>
      <c r="AX582" t="n">
        <v>78872566</v>
      </c>
      <c r="AY582" t="n">
        <v>1</v>
      </c>
      <c r="AZ582" t="n">
        <v>2048</v>
      </c>
      <c r="BA582" t="n">
        <v>534</v>
      </c>
      <c r="BB582" t="n">
        <v>0</v>
      </c>
      <c r="BC582" t="n">
        <v>0</v>
      </c>
      <c r="BD582" t="n">
        <v>0</v>
      </c>
      <c r="BE582" t="n">
        <v>0</v>
      </c>
      <c r="BF582" t="n">
        <v>0</v>
      </c>
      <c r="BG582" t="n">
        <v>0</v>
      </c>
      <c r="BH582" t="n">
        <v>0</v>
      </c>
      <c r="BI582" t="n">
        <v>0</v>
      </c>
      <c r="BJ582" t="n">
        <v>0</v>
      </c>
      <c r="BK582" t="n">
        <v>0</v>
      </c>
      <c r="BL582" t="n">
        <v>0</v>
      </c>
      <c r="BM582" t="n">
        <v>0</v>
      </c>
      <c r="BN582" t="n">
        <v>0</v>
      </c>
      <c r="BO582" t="n">
        <v>0</v>
      </c>
      <c r="BP582" t="n">
        <v>0</v>
      </c>
      <c r="BQ582" t="n">
        <v>0</v>
      </c>
      <c r="BR582" t="n">
        <v>0</v>
      </c>
      <c r="BS582" t="n">
        <v>0</v>
      </c>
      <c r="BT582" t="n">
        <v>0</v>
      </c>
      <c r="BU582" t="n">
        <v>0</v>
      </c>
      <c r="BV582" t="n">
        <v>0</v>
      </c>
      <c r="BW582" t="n">
        <v>0</v>
      </c>
      <c r="CV582" t="n">
        <v>0</v>
      </c>
      <c r="CW582">
        <f>ROUND(Y582*Source!I1217*DO582,7)</f>
        <v/>
      </c>
      <c r="CX582">
        <f>ROUND(Y582*Source!I1217,7)</f>
        <v/>
      </c>
      <c r="CY582">
        <f>AB582</f>
        <v/>
      </c>
      <c r="CZ582">
        <f>AF582</f>
        <v/>
      </c>
      <c r="DA582">
        <f>AJ582</f>
        <v/>
      </c>
      <c r="DB582">
        <f>ROUND((ROUND(AT582*CZ582,2)*ROUND(0.2,7)),2)</f>
        <v/>
      </c>
      <c r="DC582">
        <f>ROUND((ROUND(AT582*AG582,2)*ROUND(0.2,7)),2)</f>
        <v/>
      </c>
      <c r="DD582" t="inlineStr"/>
      <c r="DE582" t="inlineStr"/>
      <c r="DF582">
        <f>ROUND(ROUND(AE582,0)*CX582,0)</f>
        <v/>
      </c>
      <c r="DG582">
        <f>ROUND(ROUND(AF582*AJ582,0)*CX582,0)</f>
        <v/>
      </c>
      <c r="DH582">
        <f>ROUND(ROUND(AG582*AK582,0)*CX582,0)</f>
        <v/>
      </c>
      <c r="DI582">
        <f>ROUND(ROUND(AH582,0)*CX582,0)</f>
        <v/>
      </c>
      <c r="DJ582">
        <f>DG582</f>
        <v/>
      </c>
      <c r="DK582" t="n">
        <v>0</v>
      </c>
      <c r="DL582" t="inlineStr"/>
      <c r="DM582" t="n">
        <v>0</v>
      </c>
      <c r="DN582" t="inlineStr"/>
      <c r="DO582" t="n">
        <v>0</v>
      </c>
    </row>
    <row r="583">
      <c r="A583">
        <f>ROW(Source!A1217)</f>
        <v/>
      </c>
      <c r="B583" t="n">
        <v>78869116</v>
      </c>
      <c r="C583" t="n">
        <v>78872541</v>
      </c>
      <c r="D583" t="n">
        <v>29174913</v>
      </c>
      <c r="E583" t="n">
        <v>1</v>
      </c>
      <c r="F583" t="n">
        <v>1</v>
      </c>
      <c r="G583" t="n">
        <v>1</v>
      </c>
      <c r="H583" t="n">
        <v>2</v>
      </c>
      <c r="I583" t="inlineStr">
        <is>
          <t>400001</t>
        </is>
      </c>
      <c r="J583" t="inlineStr">
        <is>
          <t>ТСЭМ Московской обл., 400001, приказ Минстроя России №675/пр от 28.02.2017 № 264/пр</t>
        </is>
      </c>
      <c r="K583" t="inlineStr">
        <is>
          <t>Автомобили бортовые, грузоподъемность до 5 т</t>
        </is>
      </c>
      <c r="L583" t="n">
        <v>1368</v>
      </c>
      <c r="N583" t="n">
        <v>1011</v>
      </c>
      <c r="O583" t="inlineStr">
        <is>
          <t>маш.-ч</t>
        </is>
      </c>
      <c r="P583" t="inlineStr">
        <is>
          <t>маш.-ч</t>
        </is>
      </c>
      <c r="Q583" t="n">
        <v>1</v>
      </c>
      <c r="W583" t="n">
        <v>0</v>
      </c>
      <c r="X583" t="n">
        <v>1230759911</v>
      </c>
      <c r="Y583">
        <f>(AT583*ROUND(0.2,7))</f>
        <v/>
      </c>
      <c r="AA583" t="n">
        <v>0</v>
      </c>
      <c r="AB583" t="n">
        <v>2177.51</v>
      </c>
      <c r="AC583" t="n">
        <v>606.1</v>
      </c>
      <c r="AD583" t="n">
        <v>0</v>
      </c>
      <c r="AE583" t="n">
        <v>0</v>
      </c>
      <c r="AF583" t="n">
        <v>87.17</v>
      </c>
      <c r="AG583" t="n">
        <v>11.6</v>
      </c>
      <c r="AH583" t="n">
        <v>0</v>
      </c>
      <c r="AI583" t="n">
        <v>1</v>
      </c>
      <c r="AJ583" t="n">
        <v>24.98</v>
      </c>
      <c r="AK583" t="n">
        <v>52.25</v>
      </c>
      <c r="AL583" t="n">
        <v>1</v>
      </c>
      <c r="AM583" t="n">
        <v>2</v>
      </c>
      <c r="AN583" t="n">
        <v>0</v>
      </c>
      <c r="AO583" t="n">
        <v>1</v>
      </c>
      <c r="AP583" t="n">
        <v>1</v>
      </c>
      <c r="AQ583" t="n">
        <v>0</v>
      </c>
      <c r="AR583" t="n">
        <v>0</v>
      </c>
      <c r="AS583" t="inlineStr"/>
      <c r="AT583" t="n">
        <v>0.01</v>
      </c>
      <c r="AU583" t="inlineStr">
        <is>
          <t>)*0,2</t>
        </is>
      </c>
      <c r="AV583" t="n">
        <v>0</v>
      </c>
      <c r="AW583" t="n">
        <v>2</v>
      </c>
      <c r="AX583" t="n">
        <v>78872567</v>
      </c>
      <c r="AY583" t="n">
        <v>1</v>
      </c>
      <c r="AZ583" t="n">
        <v>0</v>
      </c>
      <c r="BA583" t="n">
        <v>535</v>
      </c>
      <c r="BB583" t="n">
        <v>0</v>
      </c>
      <c r="BC583" t="n">
        <v>0</v>
      </c>
      <c r="BD583" t="n">
        <v>0</v>
      </c>
      <c r="BE583" t="n">
        <v>0</v>
      </c>
      <c r="BF583" t="n">
        <v>0</v>
      </c>
      <c r="BG583" t="n">
        <v>0</v>
      </c>
      <c r="BH583" t="n">
        <v>0</v>
      </c>
      <c r="BI583" t="n">
        <v>0</v>
      </c>
      <c r="BJ583" t="n">
        <v>0</v>
      </c>
      <c r="BK583" t="n">
        <v>0</v>
      </c>
      <c r="BL583" t="n">
        <v>0</v>
      </c>
      <c r="BM583" t="n">
        <v>0</v>
      </c>
      <c r="BN583" t="n">
        <v>0</v>
      </c>
      <c r="BO583" t="n">
        <v>0</v>
      </c>
      <c r="BP583" t="n">
        <v>0</v>
      </c>
      <c r="BQ583" t="n">
        <v>0</v>
      </c>
      <c r="BR583" t="n">
        <v>0</v>
      </c>
      <c r="BS583" t="n">
        <v>0</v>
      </c>
      <c r="BT583" t="n">
        <v>0</v>
      </c>
      <c r="BU583" t="n">
        <v>0</v>
      </c>
      <c r="BV583" t="n">
        <v>0</v>
      </c>
      <c r="BW583" t="n">
        <v>0</v>
      </c>
      <c r="CV583" t="n">
        <v>0</v>
      </c>
      <c r="CW583">
        <f>ROUND(Y583*Source!I1217*DO583,7)</f>
        <v/>
      </c>
      <c r="CX583">
        <f>ROUND(Y583*Source!I1217,7)</f>
        <v/>
      </c>
      <c r="CY583">
        <f>AB583</f>
        <v/>
      </c>
      <c r="CZ583">
        <f>AF583</f>
        <v/>
      </c>
      <c r="DA583">
        <f>AJ583</f>
        <v/>
      </c>
      <c r="DB583">
        <f>ROUND((ROUND(AT583*CZ583,2)*ROUND(0.2,7)),2)</f>
        <v/>
      </c>
      <c r="DC583">
        <f>ROUND((ROUND(AT583*AG583,2)*ROUND(0.2,7)),2)</f>
        <v/>
      </c>
      <c r="DD583" t="inlineStr"/>
      <c r="DE583" t="inlineStr"/>
      <c r="DF583">
        <f>ROUND(ROUND(AE583,0)*CX583,0)</f>
        <v/>
      </c>
      <c r="DG583">
        <f>ROUND(ROUND(AF583*AJ583,0)*CX583,0)</f>
        <v/>
      </c>
      <c r="DH583">
        <f>ROUND(ROUND(AG583*AK583,0)*CX583,0)</f>
        <v/>
      </c>
      <c r="DI583">
        <f>ROUND(ROUND(AH583,0)*CX583,0)</f>
        <v/>
      </c>
      <c r="DJ583">
        <f>DG583</f>
        <v/>
      </c>
      <c r="DK583" t="n">
        <v>0</v>
      </c>
      <c r="DL583" t="inlineStr"/>
      <c r="DM583" t="n">
        <v>0</v>
      </c>
      <c r="DN583" t="inlineStr"/>
      <c r="DO583" t="n">
        <v>0</v>
      </c>
    </row>
    <row r="584">
      <c r="A584">
        <f>ROW(Source!A1217)</f>
        <v/>
      </c>
      <c r="B584" t="n">
        <v>78869116</v>
      </c>
      <c r="C584" t="n">
        <v>78872541</v>
      </c>
      <c r="D584" t="n">
        <v>29110546</v>
      </c>
      <c r="E584" t="n">
        <v>1</v>
      </c>
      <c r="F584" t="n">
        <v>1</v>
      </c>
      <c r="G584" t="n">
        <v>1</v>
      </c>
      <c r="H584" t="n">
        <v>3</v>
      </c>
      <c r="I584" t="inlineStr">
        <is>
          <t>101-1665</t>
        </is>
      </c>
      <c r="J584" t="inlineStr">
        <is>
          <t>ТССЦ Московской обл., 101-1665, приказ Минстроя России №675/пр от 28.02.2017 № 254/пр</t>
        </is>
      </c>
      <c r="K584" t="inlineStr">
        <is>
          <t>Лак электроизоляционный 318</t>
        </is>
      </c>
      <c r="L584" t="n">
        <v>1346</v>
      </c>
      <c r="N584" t="n">
        <v>1009</v>
      </c>
      <c r="O584" t="inlineStr">
        <is>
          <t>кг</t>
        </is>
      </c>
      <c r="P584" t="inlineStr">
        <is>
          <t>кг</t>
        </is>
      </c>
      <c r="Q584" t="n">
        <v>1</v>
      </c>
      <c r="W584" t="n">
        <v>0</v>
      </c>
      <c r="X584" t="n">
        <v>2102179917</v>
      </c>
      <c r="Y584">
        <f>(AT584*ROUND(0.2,7))</f>
        <v/>
      </c>
      <c r="AA584" t="n">
        <v>191.33</v>
      </c>
      <c r="AB584" t="n">
        <v>0</v>
      </c>
      <c r="AC584" t="n">
        <v>0</v>
      </c>
      <c r="AD584" t="n">
        <v>0</v>
      </c>
      <c r="AE584" t="n">
        <v>35.63</v>
      </c>
      <c r="AF584" t="n">
        <v>0</v>
      </c>
      <c r="AG584" t="n">
        <v>0</v>
      </c>
      <c r="AH584" t="n">
        <v>0</v>
      </c>
      <c r="AI584" t="n">
        <v>5.37</v>
      </c>
      <c r="AJ584" t="n">
        <v>1</v>
      </c>
      <c r="AK584" t="n">
        <v>1</v>
      </c>
      <c r="AL584" t="n">
        <v>1</v>
      </c>
      <c r="AM584" t="n">
        <v>2</v>
      </c>
      <c r="AN584" t="n">
        <v>0</v>
      </c>
      <c r="AO584" t="n">
        <v>1</v>
      </c>
      <c r="AP584" t="n">
        <v>1</v>
      </c>
      <c r="AQ584" t="n">
        <v>0</v>
      </c>
      <c r="AR584" t="n">
        <v>0</v>
      </c>
      <c r="AS584" t="inlineStr"/>
      <c r="AT584" t="n">
        <v>0.014</v>
      </c>
      <c r="AU584" t="inlineStr">
        <is>
          <t>)*0,2</t>
        </is>
      </c>
      <c r="AV584" t="n">
        <v>0</v>
      </c>
      <c r="AW584" t="n">
        <v>2</v>
      </c>
      <c r="AX584" t="n">
        <v>78872568</v>
      </c>
      <c r="AY584" t="n">
        <v>1</v>
      </c>
      <c r="AZ584" t="n">
        <v>2048</v>
      </c>
      <c r="BA584" t="n">
        <v>536</v>
      </c>
      <c r="BB584" t="n">
        <v>0</v>
      </c>
      <c r="BC584" t="n">
        <v>0</v>
      </c>
      <c r="BD584" t="n">
        <v>0</v>
      </c>
      <c r="BE584" t="n">
        <v>0</v>
      </c>
      <c r="BF584" t="n">
        <v>0</v>
      </c>
      <c r="BG584" t="n">
        <v>0</v>
      </c>
      <c r="BH584" t="n">
        <v>0</v>
      </c>
      <c r="BI584" t="n">
        <v>0</v>
      </c>
      <c r="BJ584" t="n">
        <v>0</v>
      </c>
      <c r="BK584" t="n">
        <v>0</v>
      </c>
      <c r="BL584" t="n">
        <v>0</v>
      </c>
      <c r="BM584" t="n">
        <v>0</v>
      </c>
      <c r="BN584" t="n">
        <v>0</v>
      </c>
      <c r="BO584" t="n">
        <v>0</v>
      </c>
      <c r="BP584" t="n">
        <v>0</v>
      </c>
      <c r="BQ584" t="n">
        <v>0</v>
      </c>
      <c r="BR584" t="n">
        <v>0</v>
      </c>
      <c r="BS584" t="n">
        <v>0</v>
      </c>
      <c r="BT584" t="n">
        <v>0</v>
      </c>
      <c r="BU584" t="n">
        <v>0</v>
      </c>
      <c r="BV584" t="n">
        <v>0</v>
      </c>
      <c r="BW584" t="n">
        <v>0</v>
      </c>
      <c r="CV584" t="n">
        <v>0</v>
      </c>
      <c r="CW584" t="n">
        <v>0</v>
      </c>
      <c r="CX584">
        <f>ROUND(Y584*Source!I1217,7)</f>
        <v/>
      </c>
      <c r="CY584">
        <f>AA584</f>
        <v/>
      </c>
      <c r="CZ584">
        <f>AE584</f>
        <v/>
      </c>
      <c r="DA584">
        <f>AI584</f>
        <v/>
      </c>
      <c r="DB584">
        <f>ROUND((ROUND(AT584*CZ584,2)*ROUND(0.2,7)),2)</f>
        <v/>
      </c>
      <c r="DC584">
        <f>ROUND((ROUND(AT584*AG584,2)*ROUND(0.2,7)),2)</f>
        <v/>
      </c>
      <c r="DD584" t="inlineStr"/>
      <c r="DE584" t="inlineStr"/>
      <c r="DF584">
        <f>ROUND(ROUND(AE584*AI584,0)*CX584,0)</f>
        <v/>
      </c>
      <c r="DG584">
        <f>ROUND(ROUND(AF584,0)*CX584,0)</f>
        <v/>
      </c>
      <c r="DH584">
        <f>ROUND(ROUND(AG584,0)*CX584,0)</f>
        <v/>
      </c>
      <c r="DI584">
        <f>ROUND(ROUND(AH584,0)*CX584,0)</f>
        <v/>
      </c>
      <c r="DJ584">
        <f>DF584</f>
        <v/>
      </c>
      <c r="DK584" t="n">
        <v>0</v>
      </c>
      <c r="DL584" t="inlineStr"/>
      <c r="DM584" t="n">
        <v>0</v>
      </c>
      <c r="DN584" t="inlineStr"/>
      <c r="DO584" t="n">
        <v>0</v>
      </c>
    </row>
    <row r="585">
      <c r="A585">
        <f>ROW(Source!A1217)</f>
        <v/>
      </c>
      <c r="B585" t="n">
        <v>78869116</v>
      </c>
      <c r="C585" t="n">
        <v>78872541</v>
      </c>
      <c r="D585" t="n">
        <v>29113980</v>
      </c>
      <c r="E585" t="n">
        <v>1</v>
      </c>
      <c r="F585" t="n">
        <v>1</v>
      </c>
      <c r="G585" t="n">
        <v>1</v>
      </c>
      <c r="H585" t="n">
        <v>3</v>
      </c>
      <c r="I585" t="inlineStr">
        <is>
          <t>101-1924</t>
        </is>
      </c>
      <c r="J585" t="inlineStr">
        <is>
          <t>ТССЦ Московской обл., 101-1924, приказ Минстроя России №675/пр от 28.02.2017 № 254/пр</t>
        </is>
      </c>
      <c r="K585" t="inlineStr">
        <is>
          <t>Электроды диаметром 4 мм Э42А</t>
        </is>
      </c>
      <c r="L585" t="n">
        <v>1346</v>
      </c>
      <c r="N585" t="n">
        <v>1009</v>
      </c>
      <c r="O585" t="inlineStr">
        <is>
          <t>кг</t>
        </is>
      </c>
      <c r="P585" t="inlineStr">
        <is>
          <t>кг</t>
        </is>
      </c>
      <c r="Q585" t="n">
        <v>1</v>
      </c>
      <c r="W585" t="n">
        <v>0</v>
      </c>
      <c r="X585" t="n">
        <v>-1805966371</v>
      </c>
      <c r="Y585">
        <f>(AT585*ROUND(0.2,7))</f>
        <v/>
      </c>
      <c r="AA585" t="n">
        <v>179.3</v>
      </c>
      <c r="AB585" t="n">
        <v>0</v>
      </c>
      <c r="AC585" t="n">
        <v>0</v>
      </c>
      <c r="AD585" t="n">
        <v>0</v>
      </c>
      <c r="AE585" t="n">
        <v>14.31</v>
      </c>
      <c r="AF585" t="n">
        <v>0</v>
      </c>
      <c r="AG585" t="n">
        <v>0</v>
      </c>
      <c r="AH585" t="n">
        <v>0</v>
      </c>
      <c r="AI585" t="n">
        <v>12.53</v>
      </c>
      <c r="AJ585" t="n">
        <v>1</v>
      </c>
      <c r="AK585" t="n">
        <v>1</v>
      </c>
      <c r="AL585" t="n">
        <v>1</v>
      </c>
      <c r="AM585" t="n">
        <v>2</v>
      </c>
      <c r="AN585" t="n">
        <v>0</v>
      </c>
      <c r="AO585" t="n">
        <v>1</v>
      </c>
      <c r="AP585" t="n">
        <v>1</v>
      </c>
      <c r="AQ585" t="n">
        <v>0</v>
      </c>
      <c r="AR585" t="n">
        <v>0</v>
      </c>
      <c r="AS585" t="inlineStr"/>
      <c r="AT585" t="n">
        <v>0.07000000000000001</v>
      </c>
      <c r="AU585" t="inlineStr">
        <is>
          <t>)*0,2</t>
        </is>
      </c>
      <c r="AV585" t="n">
        <v>0</v>
      </c>
      <c r="AW585" t="n">
        <v>2</v>
      </c>
      <c r="AX585" t="n">
        <v>78872569</v>
      </c>
      <c r="AY585" t="n">
        <v>1</v>
      </c>
      <c r="AZ585" t="n">
        <v>2048</v>
      </c>
      <c r="BA585" t="n">
        <v>537</v>
      </c>
      <c r="BB585" t="n">
        <v>0</v>
      </c>
      <c r="BC585" t="n">
        <v>0</v>
      </c>
      <c r="BD585" t="n">
        <v>0</v>
      </c>
      <c r="BE585" t="n">
        <v>0</v>
      </c>
      <c r="BF585" t="n">
        <v>0</v>
      </c>
      <c r="BG585" t="n">
        <v>0</v>
      </c>
      <c r="BH585" t="n">
        <v>0</v>
      </c>
      <c r="BI585" t="n">
        <v>0</v>
      </c>
      <c r="BJ585" t="n">
        <v>0</v>
      </c>
      <c r="BK585" t="n">
        <v>0</v>
      </c>
      <c r="BL585" t="n">
        <v>0</v>
      </c>
      <c r="BM585" t="n">
        <v>0</v>
      </c>
      <c r="BN585" t="n">
        <v>0</v>
      </c>
      <c r="BO585" t="n">
        <v>0</v>
      </c>
      <c r="BP585" t="n">
        <v>0</v>
      </c>
      <c r="BQ585" t="n">
        <v>0</v>
      </c>
      <c r="BR585" t="n">
        <v>0</v>
      </c>
      <c r="BS585" t="n">
        <v>0</v>
      </c>
      <c r="BT585" t="n">
        <v>0</v>
      </c>
      <c r="BU585" t="n">
        <v>0</v>
      </c>
      <c r="BV585" t="n">
        <v>0</v>
      </c>
      <c r="BW585" t="n">
        <v>0</v>
      </c>
      <c r="CV585" t="n">
        <v>0</v>
      </c>
      <c r="CW585" t="n">
        <v>0</v>
      </c>
      <c r="CX585">
        <f>ROUND(Y585*Source!I1217,7)</f>
        <v/>
      </c>
      <c r="CY585">
        <f>AA585</f>
        <v/>
      </c>
      <c r="CZ585">
        <f>AE585</f>
        <v/>
      </c>
      <c r="DA585">
        <f>AI585</f>
        <v/>
      </c>
      <c r="DB585">
        <f>ROUND((ROUND(AT585*CZ585,2)*ROUND(0.2,7)),2)</f>
        <v/>
      </c>
      <c r="DC585">
        <f>ROUND((ROUND(AT585*AG585,2)*ROUND(0.2,7)),2)</f>
        <v/>
      </c>
      <c r="DD585" t="inlineStr"/>
      <c r="DE585" t="inlineStr"/>
      <c r="DF585">
        <f>ROUND(ROUND(AE585*AI585,0)*CX585,0)</f>
        <v/>
      </c>
      <c r="DG585">
        <f>ROUND(ROUND(AF585,0)*CX585,0)</f>
        <v/>
      </c>
      <c r="DH585">
        <f>ROUND(ROUND(AG585,0)*CX585,0)</f>
        <v/>
      </c>
      <c r="DI585">
        <f>ROUND(ROUND(AH585,0)*CX585,0)</f>
        <v/>
      </c>
      <c r="DJ585">
        <f>DF585</f>
        <v/>
      </c>
      <c r="DK585" t="n">
        <v>0</v>
      </c>
      <c r="DL585" t="inlineStr"/>
      <c r="DM585" t="n">
        <v>0</v>
      </c>
      <c r="DN585" t="inlineStr"/>
      <c r="DO585" t="n">
        <v>0</v>
      </c>
    </row>
    <row r="586">
      <c r="A586">
        <f>ROW(Source!A1217)</f>
        <v/>
      </c>
      <c r="B586" t="n">
        <v>78869116</v>
      </c>
      <c r="C586" t="n">
        <v>78872541</v>
      </c>
      <c r="D586" t="n">
        <v>29108369</v>
      </c>
      <c r="E586" t="n">
        <v>1</v>
      </c>
      <c r="F586" t="n">
        <v>1</v>
      </c>
      <c r="G586" t="n">
        <v>1</v>
      </c>
      <c r="H586" t="n">
        <v>3</v>
      </c>
      <c r="I586" t="inlineStr">
        <is>
          <t>101-1964</t>
        </is>
      </c>
      <c r="J586" t="inlineStr">
        <is>
          <t>ТССЦ Московской обл., 101-1964, приказ Минстроя России №675/пр от 28.02.2017 № 254/пр</t>
        </is>
      </c>
      <c r="K586" t="inlineStr">
        <is>
          <t>Шпагат бумажный</t>
        </is>
      </c>
      <c r="L586" t="n">
        <v>1346</v>
      </c>
      <c r="N586" t="n">
        <v>1009</v>
      </c>
      <c r="O586" t="inlineStr">
        <is>
          <t>кг</t>
        </is>
      </c>
      <c r="P586" t="inlineStr">
        <is>
          <t>кг</t>
        </is>
      </c>
      <c r="Q586" t="n">
        <v>1</v>
      </c>
      <c r="W586" t="n">
        <v>0</v>
      </c>
      <c r="X586" t="n">
        <v>326902400</v>
      </c>
      <c r="Y586">
        <f>(AT586*ROUND(0.2,7))</f>
        <v/>
      </c>
      <c r="AA586" t="n">
        <v>260.82</v>
      </c>
      <c r="AB586" t="n">
        <v>0</v>
      </c>
      <c r="AC586" t="n">
        <v>0</v>
      </c>
      <c r="AD586" t="n">
        <v>0</v>
      </c>
      <c r="AE586" t="n">
        <v>18.9</v>
      </c>
      <c r="AF586" t="n">
        <v>0</v>
      </c>
      <c r="AG586" t="n">
        <v>0</v>
      </c>
      <c r="AH586" t="n">
        <v>0</v>
      </c>
      <c r="AI586" t="n">
        <v>13.8</v>
      </c>
      <c r="AJ586" t="n">
        <v>1</v>
      </c>
      <c r="AK586" t="n">
        <v>1</v>
      </c>
      <c r="AL586" t="n">
        <v>1</v>
      </c>
      <c r="AM586" t="n">
        <v>2</v>
      </c>
      <c r="AN586" t="n">
        <v>0</v>
      </c>
      <c r="AO586" t="n">
        <v>1</v>
      </c>
      <c r="AP586" t="n">
        <v>1</v>
      </c>
      <c r="AQ586" t="n">
        <v>0</v>
      </c>
      <c r="AR586" t="n">
        <v>0</v>
      </c>
      <c r="AS586" t="inlineStr"/>
      <c r="AT586" t="n">
        <v>0.004</v>
      </c>
      <c r="AU586" t="inlineStr">
        <is>
          <t>)*0,2</t>
        </is>
      </c>
      <c r="AV586" t="n">
        <v>0</v>
      </c>
      <c r="AW586" t="n">
        <v>2</v>
      </c>
      <c r="AX586" t="n">
        <v>78872570</v>
      </c>
      <c r="AY586" t="n">
        <v>1</v>
      </c>
      <c r="AZ586" t="n">
        <v>0</v>
      </c>
      <c r="BA586" t="n">
        <v>538</v>
      </c>
      <c r="BB586" t="n">
        <v>0</v>
      </c>
      <c r="BC586" t="n">
        <v>0</v>
      </c>
      <c r="BD586" t="n">
        <v>0</v>
      </c>
      <c r="BE586" t="n">
        <v>0</v>
      </c>
      <c r="BF586" t="n">
        <v>0</v>
      </c>
      <c r="BG586" t="n">
        <v>0</v>
      </c>
      <c r="BH586" t="n">
        <v>0</v>
      </c>
      <c r="BI586" t="n">
        <v>0</v>
      </c>
      <c r="BJ586" t="n">
        <v>0</v>
      </c>
      <c r="BK586" t="n">
        <v>0</v>
      </c>
      <c r="BL586" t="n">
        <v>0</v>
      </c>
      <c r="BM586" t="n">
        <v>0</v>
      </c>
      <c r="BN586" t="n">
        <v>0</v>
      </c>
      <c r="BO586" t="n">
        <v>0</v>
      </c>
      <c r="BP586" t="n">
        <v>0</v>
      </c>
      <c r="BQ586" t="n">
        <v>0</v>
      </c>
      <c r="BR586" t="n">
        <v>0</v>
      </c>
      <c r="BS586" t="n">
        <v>0</v>
      </c>
      <c r="BT586" t="n">
        <v>0</v>
      </c>
      <c r="BU586" t="n">
        <v>0</v>
      </c>
      <c r="BV586" t="n">
        <v>0</v>
      </c>
      <c r="BW586" t="n">
        <v>0</v>
      </c>
      <c r="CV586" t="n">
        <v>0</v>
      </c>
      <c r="CW586" t="n">
        <v>0</v>
      </c>
      <c r="CX586">
        <f>ROUND(Y586*Source!I1217,7)</f>
        <v/>
      </c>
      <c r="CY586">
        <f>AA586</f>
        <v/>
      </c>
      <c r="CZ586">
        <f>AE586</f>
        <v/>
      </c>
      <c r="DA586">
        <f>AI586</f>
        <v/>
      </c>
      <c r="DB586">
        <f>ROUND((ROUND(AT586*CZ586,2)*ROUND(0.2,7)),2)</f>
        <v/>
      </c>
      <c r="DC586">
        <f>ROUND((ROUND(AT586*AG586,2)*ROUND(0.2,7)),2)</f>
        <v/>
      </c>
      <c r="DD586" t="inlineStr"/>
      <c r="DE586" t="inlineStr"/>
      <c r="DF586">
        <f>ROUND(ROUND(AE586*AI586,0)*CX586,0)</f>
        <v/>
      </c>
      <c r="DG586">
        <f>ROUND(ROUND(AF586,0)*CX586,0)</f>
        <v/>
      </c>
      <c r="DH586">
        <f>ROUND(ROUND(AG586,0)*CX586,0)</f>
        <v/>
      </c>
      <c r="DI586">
        <f>ROUND(ROUND(AH586,0)*CX586,0)</f>
        <v/>
      </c>
      <c r="DJ586">
        <f>DF586</f>
        <v/>
      </c>
      <c r="DK586" t="n">
        <v>0</v>
      </c>
      <c r="DL586" t="inlineStr"/>
      <c r="DM586" t="n">
        <v>0</v>
      </c>
      <c r="DN586" t="inlineStr"/>
      <c r="DO586" t="n">
        <v>0</v>
      </c>
    </row>
    <row r="587">
      <c r="A587">
        <f>ROW(Source!A1217)</f>
        <v/>
      </c>
      <c r="B587" t="n">
        <v>78869116</v>
      </c>
      <c r="C587" t="n">
        <v>78872541</v>
      </c>
      <c r="D587" t="n">
        <v>29114246</v>
      </c>
      <c r="E587" t="n">
        <v>1</v>
      </c>
      <c r="F587" t="n">
        <v>1</v>
      </c>
      <c r="G587" t="n">
        <v>1</v>
      </c>
      <c r="H587" t="n">
        <v>3</v>
      </c>
      <c r="I587" t="inlineStr">
        <is>
          <t>101-1977</t>
        </is>
      </c>
      <c r="J587" t="inlineStr">
        <is>
          <t>ТССЦ Московской обл., 101-1977, приказ Минстроя России №675/пр от 28.02.2017 № 254/пр</t>
        </is>
      </c>
      <c r="K587" t="inlineStr">
        <is>
          <t>Болты с гайками и шайбами строительные</t>
        </is>
      </c>
      <c r="L587" t="n">
        <v>1346</v>
      </c>
      <c r="N587" t="n">
        <v>1009</v>
      </c>
      <c r="O587" t="inlineStr">
        <is>
          <t>кг</t>
        </is>
      </c>
      <c r="P587" t="inlineStr">
        <is>
          <t>кг</t>
        </is>
      </c>
      <c r="Q587" t="n">
        <v>1</v>
      </c>
      <c r="W587" t="n">
        <v>0</v>
      </c>
      <c r="X587" t="n">
        <v>30920770</v>
      </c>
      <c r="Y587">
        <f>(AT587*ROUND(0.2,7))</f>
        <v/>
      </c>
      <c r="AA587" t="n">
        <v>152.32</v>
      </c>
      <c r="AB587" t="n">
        <v>0</v>
      </c>
      <c r="AC587" t="n">
        <v>0</v>
      </c>
      <c r="AD587" t="n">
        <v>0</v>
      </c>
      <c r="AE587" t="n">
        <v>9.039999999999999</v>
      </c>
      <c r="AF587" t="n">
        <v>0</v>
      </c>
      <c r="AG587" t="n">
        <v>0</v>
      </c>
      <c r="AH587" t="n">
        <v>0</v>
      </c>
      <c r="AI587" t="n">
        <v>16.85</v>
      </c>
      <c r="AJ587" t="n">
        <v>1</v>
      </c>
      <c r="AK587" t="n">
        <v>1</v>
      </c>
      <c r="AL587" t="n">
        <v>1</v>
      </c>
      <c r="AM587" t="n">
        <v>2</v>
      </c>
      <c r="AN587" t="n">
        <v>0</v>
      </c>
      <c r="AO587" t="n">
        <v>1</v>
      </c>
      <c r="AP587" t="n">
        <v>1</v>
      </c>
      <c r="AQ587" t="n">
        <v>0</v>
      </c>
      <c r="AR587" t="n">
        <v>0</v>
      </c>
      <c r="AS587" t="inlineStr"/>
      <c r="AT587" t="n">
        <v>0.38</v>
      </c>
      <c r="AU587" t="inlineStr">
        <is>
          <t>)*0,2</t>
        </is>
      </c>
      <c r="AV587" t="n">
        <v>0</v>
      </c>
      <c r="AW587" t="n">
        <v>2</v>
      </c>
      <c r="AX587" t="n">
        <v>78872571</v>
      </c>
      <c r="AY587" t="n">
        <v>1</v>
      </c>
      <c r="AZ587" t="n">
        <v>2048</v>
      </c>
      <c r="BA587" t="n">
        <v>539</v>
      </c>
      <c r="BB587" t="n">
        <v>0</v>
      </c>
      <c r="BC587" t="n">
        <v>0</v>
      </c>
      <c r="BD587" t="n">
        <v>0</v>
      </c>
      <c r="BE587" t="n">
        <v>0</v>
      </c>
      <c r="BF587" t="n">
        <v>0</v>
      </c>
      <c r="BG587" t="n">
        <v>0</v>
      </c>
      <c r="BH587" t="n">
        <v>0</v>
      </c>
      <c r="BI587" t="n">
        <v>0</v>
      </c>
      <c r="BJ587" t="n">
        <v>0</v>
      </c>
      <c r="BK587" t="n">
        <v>0</v>
      </c>
      <c r="BL587" t="n">
        <v>0</v>
      </c>
      <c r="BM587" t="n">
        <v>0</v>
      </c>
      <c r="BN587" t="n">
        <v>0</v>
      </c>
      <c r="BO587" t="n">
        <v>0</v>
      </c>
      <c r="BP587" t="n">
        <v>0</v>
      </c>
      <c r="BQ587" t="n">
        <v>0</v>
      </c>
      <c r="BR587" t="n">
        <v>0</v>
      </c>
      <c r="BS587" t="n">
        <v>0</v>
      </c>
      <c r="BT587" t="n">
        <v>0</v>
      </c>
      <c r="BU587" t="n">
        <v>0</v>
      </c>
      <c r="BV587" t="n">
        <v>0</v>
      </c>
      <c r="BW587" t="n">
        <v>0</v>
      </c>
      <c r="CV587" t="n">
        <v>0</v>
      </c>
      <c r="CW587" t="n">
        <v>0</v>
      </c>
      <c r="CX587">
        <f>ROUND(Y587*Source!I1217,7)</f>
        <v/>
      </c>
      <c r="CY587">
        <f>AA587</f>
        <v/>
      </c>
      <c r="CZ587">
        <f>AE587</f>
        <v/>
      </c>
      <c r="DA587">
        <f>AI587</f>
        <v/>
      </c>
      <c r="DB587">
        <f>ROUND((ROUND(AT587*CZ587,2)*ROUND(0.2,7)),2)</f>
        <v/>
      </c>
      <c r="DC587">
        <f>ROUND((ROUND(AT587*AG587,2)*ROUND(0.2,7)),2)</f>
        <v/>
      </c>
      <c r="DD587" t="inlineStr"/>
      <c r="DE587" t="inlineStr"/>
      <c r="DF587">
        <f>ROUND(ROUND(AE587*AI587,0)*CX587,0)</f>
        <v/>
      </c>
      <c r="DG587">
        <f>ROUND(ROUND(AF587,0)*CX587,0)</f>
        <v/>
      </c>
      <c r="DH587">
        <f>ROUND(ROUND(AG587,0)*CX587,0)</f>
        <v/>
      </c>
      <c r="DI587">
        <f>ROUND(ROUND(AH587,0)*CX587,0)</f>
        <v/>
      </c>
      <c r="DJ587">
        <f>DF587</f>
        <v/>
      </c>
      <c r="DK587" t="n">
        <v>0</v>
      </c>
      <c r="DL587" t="inlineStr"/>
      <c r="DM587" t="n">
        <v>0</v>
      </c>
      <c r="DN587" t="inlineStr"/>
      <c r="DO587" t="n">
        <v>0</v>
      </c>
    </row>
    <row r="588">
      <c r="A588">
        <f>ROW(Source!A1217)</f>
        <v/>
      </c>
      <c r="B588" t="n">
        <v>78869116</v>
      </c>
      <c r="C588" t="n">
        <v>78872541</v>
      </c>
      <c r="D588" t="n">
        <v>29110426</v>
      </c>
      <c r="E588" t="n">
        <v>1</v>
      </c>
      <c r="F588" t="n">
        <v>1</v>
      </c>
      <c r="G588" t="n">
        <v>1</v>
      </c>
      <c r="H588" t="n">
        <v>3</v>
      </c>
      <c r="I588" t="inlineStr">
        <is>
          <t>101-2143</t>
        </is>
      </c>
      <c r="J588" t="inlineStr">
        <is>
          <t>ТССЦ Московской обл., 101-2143, приказ Минстроя России №675/пр от 28.02.2017 № 254/пр</t>
        </is>
      </c>
      <c r="K588" t="inlineStr">
        <is>
          <t>Краска</t>
        </is>
      </c>
      <c r="L588" t="n">
        <v>1346</v>
      </c>
      <c r="N588" t="n">
        <v>1009</v>
      </c>
      <c r="O588" t="inlineStr">
        <is>
          <t>кг</t>
        </is>
      </c>
      <c r="P588" t="inlineStr">
        <is>
          <t>кг</t>
        </is>
      </c>
      <c r="Q588" t="n">
        <v>1</v>
      </c>
      <c r="W588" t="n">
        <v>0</v>
      </c>
      <c r="X588" t="n">
        <v>-1768004575</v>
      </c>
      <c r="Y588">
        <f>(AT588*ROUND(0.2,7))</f>
        <v/>
      </c>
      <c r="AA588" t="n">
        <v>76.84</v>
      </c>
      <c r="AB588" t="n">
        <v>0</v>
      </c>
      <c r="AC588" t="n">
        <v>0</v>
      </c>
      <c r="AD588" t="n">
        <v>0</v>
      </c>
      <c r="AE588" t="n">
        <v>28.67</v>
      </c>
      <c r="AF588" t="n">
        <v>0</v>
      </c>
      <c r="AG588" t="n">
        <v>0</v>
      </c>
      <c r="AH588" t="n">
        <v>0</v>
      </c>
      <c r="AI588" t="n">
        <v>2.68</v>
      </c>
      <c r="AJ588" t="n">
        <v>1</v>
      </c>
      <c r="AK588" t="n">
        <v>1</v>
      </c>
      <c r="AL588" t="n">
        <v>1</v>
      </c>
      <c r="AM588" t="n">
        <v>2</v>
      </c>
      <c r="AN588" t="n">
        <v>0</v>
      </c>
      <c r="AO588" t="n">
        <v>1</v>
      </c>
      <c r="AP588" t="n">
        <v>1</v>
      </c>
      <c r="AQ588" t="n">
        <v>0</v>
      </c>
      <c r="AR588" t="n">
        <v>0</v>
      </c>
      <c r="AS588" t="inlineStr"/>
      <c r="AT588" t="n">
        <v>0.047</v>
      </c>
      <c r="AU588" t="inlineStr">
        <is>
          <t>)*0,2</t>
        </is>
      </c>
      <c r="AV588" t="n">
        <v>0</v>
      </c>
      <c r="AW588" t="n">
        <v>2</v>
      </c>
      <c r="AX588" t="n">
        <v>78872572</v>
      </c>
      <c r="AY588" t="n">
        <v>1</v>
      </c>
      <c r="AZ588" t="n">
        <v>0</v>
      </c>
      <c r="BA588" t="n">
        <v>540</v>
      </c>
      <c r="BB588" t="n">
        <v>0</v>
      </c>
      <c r="BC588" t="n">
        <v>0</v>
      </c>
      <c r="BD588" t="n">
        <v>0</v>
      </c>
      <c r="BE588" t="n">
        <v>0</v>
      </c>
      <c r="BF588" t="n">
        <v>0</v>
      </c>
      <c r="BG588" t="n">
        <v>0</v>
      </c>
      <c r="BH588" t="n">
        <v>0</v>
      </c>
      <c r="BI588" t="n">
        <v>0</v>
      </c>
      <c r="BJ588" t="n">
        <v>0</v>
      </c>
      <c r="BK588" t="n">
        <v>0</v>
      </c>
      <c r="BL588" t="n">
        <v>0</v>
      </c>
      <c r="BM588" t="n">
        <v>0</v>
      </c>
      <c r="BN588" t="n">
        <v>0</v>
      </c>
      <c r="BO588" t="n">
        <v>0</v>
      </c>
      <c r="BP588" t="n">
        <v>0</v>
      </c>
      <c r="BQ588" t="n">
        <v>0</v>
      </c>
      <c r="BR588" t="n">
        <v>0</v>
      </c>
      <c r="BS588" t="n">
        <v>0</v>
      </c>
      <c r="BT588" t="n">
        <v>0</v>
      </c>
      <c r="BU588" t="n">
        <v>0</v>
      </c>
      <c r="BV588" t="n">
        <v>0</v>
      </c>
      <c r="BW588" t="n">
        <v>0</v>
      </c>
      <c r="CV588" t="n">
        <v>0</v>
      </c>
      <c r="CW588" t="n">
        <v>0</v>
      </c>
      <c r="CX588">
        <f>ROUND(Y588*Source!I1217,7)</f>
        <v/>
      </c>
      <c r="CY588">
        <f>AA588</f>
        <v/>
      </c>
      <c r="CZ588">
        <f>AE588</f>
        <v/>
      </c>
      <c r="DA588">
        <f>AI588</f>
        <v/>
      </c>
      <c r="DB588">
        <f>ROUND((ROUND(AT588*CZ588,2)*ROUND(0.2,7)),2)</f>
        <v/>
      </c>
      <c r="DC588">
        <f>ROUND((ROUND(AT588*AG588,2)*ROUND(0.2,7)),2)</f>
        <v/>
      </c>
      <c r="DD588" t="inlineStr"/>
      <c r="DE588" t="inlineStr"/>
      <c r="DF588">
        <f>ROUND(ROUND(AE588*AI588,0)*CX588,0)</f>
        <v/>
      </c>
      <c r="DG588">
        <f>ROUND(ROUND(AF588,0)*CX588,0)</f>
        <v/>
      </c>
      <c r="DH588">
        <f>ROUND(ROUND(AG588,0)*CX588,0)</f>
        <v/>
      </c>
      <c r="DI588">
        <f>ROUND(ROUND(AH588,0)*CX588,0)</f>
        <v/>
      </c>
      <c r="DJ588">
        <f>DF588</f>
        <v/>
      </c>
      <c r="DK588" t="n">
        <v>0</v>
      </c>
      <c r="DL588" t="inlineStr"/>
      <c r="DM588" t="n">
        <v>0</v>
      </c>
      <c r="DN588" t="inlineStr"/>
      <c r="DO588" t="n">
        <v>0</v>
      </c>
    </row>
    <row r="589">
      <c r="A589">
        <f>ROW(Source!A1217)</f>
        <v/>
      </c>
      <c r="B589" t="n">
        <v>78869116</v>
      </c>
      <c r="C589" t="n">
        <v>78872541</v>
      </c>
      <c r="D589" t="n">
        <v>29107961</v>
      </c>
      <c r="E589" t="n">
        <v>1</v>
      </c>
      <c r="F589" t="n">
        <v>1</v>
      </c>
      <c r="G589" t="n">
        <v>1</v>
      </c>
      <c r="H589" t="n">
        <v>3</v>
      </c>
      <c r="I589" t="inlineStr">
        <is>
          <t>101-2365</t>
        </is>
      </c>
      <c r="J589" t="inlineStr">
        <is>
          <t>ТССЦ Московской обл., 101-2365, приказ Минстроя России №675/пр от 28.02.2017 № 254/пр</t>
        </is>
      </c>
      <c r="K589" t="inlineStr">
        <is>
          <t>Нитки швейные</t>
        </is>
      </c>
      <c r="L589" t="n">
        <v>1346</v>
      </c>
      <c r="N589" t="n">
        <v>1009</v>
      </c>
      <c r="O589" t="inlineStr">
        <is>
          <t>кг</t>
        </is>
      </c>
      <c r="P589" t="inlineStr">
        <is>
          <t>кг</t>
        </is>
      </c>
      <c r="Q589" t="n">
        <v>1</v>
      </c>
      <c r="W589" t="n">
        <v>0</v>
      </c>
      <c r="X589" t="n">
        <v>-1088339451</v>
      </c>
      <c r="Y589">
        <f>(AT589*ROUND(0.2,7))</f>
        <v/>
      </c>
      <c r="AA589" t="n">
        <v>766.37</v>
      </c>
      <c r="AB589" t="n">
        <v>0</v>
      </c>
      <c r="AC589" t="n">
        <v>0</v>
      </c>
      <c r="AD589" t="n">
        <v>0</v>
      </c>
      <c r="AE589" t="n">
        <v>133.05</v>
      </c>
      <c r="AF589" t="n">
        <v>0</v>
      </c>
      <c r="AG589" t="n">
        <v>0</v>
      </c>
      <c r="AH589" t="n">
        <v>0</v>
      </c>
      <c r="AI589" t="n">
        <v>5.76</v>
      </c>
      <c r="AJ589" t="n">
        <v>1</v>
      </c>
      <c r="AK589" t="n">
        <v>1</v>
      </c>
      <c r="AL589" t="n">
        <v>1</v>
      </c>
      <c r="AM589" t="n">
        <v>2</v>
      </c>
      <c r="AN589" t="n">
        <v>0</v>
      </c>
      <c r="AO589" t="n">
        <v>1</v>
      </c>
      <c r="AP589" t="n">
        <v>1</v>
      </c>
      <c r="AQ589" t="n">
        <v>0</v>
      </c>
      <c r="AR589" t="n">
        <v>0</v>
      </c>
      <c r="AS589" t="inlineStr"/>
      <c r="AT589" t="n">
        <v>0.002</v>
      </c>
      <c r="AU589" t="inlineStr">
        <is>
          <t>)*0,2</t>
        </is>
      </c>
      <c r="AV589" t="n">
        <v>0</v>
      </c>
      <c r="AW589" t="n">
        <v>2</v>
      </c>
      <c r="AX589" t="n">
        <v>78872573</v>
      </c>
      <c r="AY589" t="n">
        <v>1</v>
      </c>
      <c r="AZ589" t="n">
        <v>0</v>
      </c>
      <c r="BA589" t="n">
        <v>541</v>
      </c>
      <c r="BB589" t="n">
        <v>0</v>
      </c>
      <c r="BC589" t="n">
        <v>0</v>
      </c>
      <c r="BD589" t="n">
        <v>0</v>
      </c>
      <c r="BE589" t="n">
        <v>0</v>
      </c>
      <c r="BF589" t="n">
        <v>0</v>
      </c>
      <c r="BG589" t="n">
        <v>0</v>
      </c>
      <c r="BH589" t="n">
        <v>0</v>
      </c>
      <c r="BI589" t="n">
        <v>0</v>
      </c>
      <c r="BJ589" t="n">
        <v>0</v>
      </c>
      <c r="BK589" t="n">
        <v>0</v>
      </c>
      <c r="BL589" t="n">
        <v>0</v>
      </c>
      <c r="BM589" t="n">
        <v>0</v>
      </c>
      <c r="BN589" t="n">
        <v>0</v>
      </c>
      <c r="BO589" t="n">
        <v>0</v>
      </c>
      <c r="BP589" t="n">
        <v>0</v>
      </c>
      <c r="BQ589" t="n">
        <v>0</v>
      </c>
      <c r="BR589" t="n">
        <v>0</v>
      </c>
      <c r="BS589" t="n">
        <v>0</v>
      </c>
      <c r="BT589" t="n">
        <v>0</v>
      </c>
      <c r="BU589" t="n">
        <v>0</v>
      </c>
      <c r="BV589" t="n">
        <v>0</v>
      </c>
      <c r="BW589" t="n">
        <v>0</v>
      </c>
      <c r="CV589" t="n">
        <v>0</v>
      </c>
      <c r="CW589" t="n">
        <v>0</v>
      </c>
      <c r="CX589">
        <f>ROUND(Y589*Source!I1217,7)</f>
        <v/>
      </c>
      <c r="CY589">
        <f>AA589</f>
        <v/>
      </c>
      <c r="CZ589">
        <f>AE589</f>
        <v/>
      </c>
      <c r="DA589">
        <f>AI589</f>
        <v/>
      </c>
      <c r="DB589">
        <f>ROUND((ROUND(AT589*CZ589,2)*ROUND(0.2,7)),2)</f>
        <v/>
      </c>
      <c r="DC589">
        <f>ROUND((ROUND(AT589*AG589,2)*ROUND(0.2,7)),2)</f>
        <v/>
      </c>
      <c r="DD589" t="inlineStr"/>
      <c r="DE589" t="inlineStr"/>
      <c r="DF589">
        <f>ROUND(ROUND(AE589*AI589,0)*CX589,0)</f>
        <v/>
      </c>
      <c r="DG589">
        <f>ROUND(ROUND(AF589,0)*CX589,0)</f>
        <v/>
      </c>
      <c r="DH589">
        <f>ROUND(ROUND(AG589,0)*CX589,0)</f>
        <v/>
      </c>
      <c r="DI589">
        <f>ROUND(ROUND(AH589,0)*CX589,0)</f>
        <v/>
      </c>
      <c r="DJ589">
        <f>DF589</f>
        <v/>
      </c>
      <c r="DK589" t="n">
        <v>0</v>
      </c>
      <c r="DL589" t="inlineStr"/>
      <c r="DM589" t="n">
        <v>0</v>
      </c>
      <c r="DN589" t="inlineStr"/>
      <c r="DO589" t="n">
        <v>0</v>
      </c>
    </row>
    <row r="590">
      <c r="A590">
        <f>ROW(Source!A1217)</f>
        <v/>
      </c>
      <c r="B590" t="n">
        <v>78869116</v>
      </c>
      <c r="C590" t="n">
        <v>78872541</v>
      </c>
      <c r="D590" t="n">
        <v>29110838</v>
      </c>
      <c r="E590" t="n">
        <v>1</v>
      </c>
      <c r="F590" t="n">
        <v>1</v>
      </c>
      <c r="G590" t="n">
        <v>1</v>
      </c>
      <c r="H590" t="n">
        <v>3</v>
      </c>
      <c r="I590" t="inlineStr">
        <is>
          <t>101-2499</t>
        </is>
      </c>
      <c r="J590" t="inlineStr">
        <is>
          <t>ТССЦ Московской обл., 101-2499, приказ Минстроя России №675/пр от 28.02.2017 № 254/пр</t>
        </is>
      </c>
      <c r="K590" t="inlineStr">
        <is>
          <t>Лента изоляционная прорезиненная односторонняя ширина 20 мм, толщина 0,25-0,35 мм</t>
        </is>
      </c>
      <c r="L590" t="n">
        <v>1346</v>
      </c>
      <c r="N590" t="n">
        <v>1009</v>
      </c>
      <c r="O590" t="inlineStr">
        <is>
          <t>кг</t>
        </is>
      </c>
      <c r="P590" t="inlineStr">
        <is>
          <t>кг</t>
        </is>
      </c>
      <c r="Q590" t="n">
        <v>1</v>
      </c>
      <c r="W590" t="n">
        <v>0</v>
      </c>
      <c r="X590" t="n">
        <v>-1294780295</v>
      </c>
      <c r="Y590">
        <f>(AT590*ROUND(0.2,7))</f>
        <v/>
      </c>
      <c r="AA590" t="n">
        <v>1090.07</v>
      </c>
      <c r="AB590" t="n">
        <v>0</v>
      </c>
      <c r="AC590" t="n">
        <v>0</v>
      </c>
      <c r="AD590" t="n">
        <v>0</v>
      </c>
      <c r="AE590" t="n">
        <v>30.5</v>
      </c>
      <c r="AF590" t="n">
        <v>0</v>
      </c>
      <c r="AG590" t="n">
        <v>0</v>
      </c>
      <c r="AH590" t="n">
        <v>0</v>
      </c>
      <c r="AI590" t="n">
        <v>35.74</v>
      </c>
      <c r="AJ590" t="n">
        <v>1</v>
      </c>
      <c r="AK590" t="n">
        <v>1</v>
      </c>
      <c r="AL590" t="n">
        <v>1</v>
      </c>
      <c r="AM590" t="n">
        <v>2</v>
      </c>
      <c r="AN590" t="n">
        <v>0</v>
      </c>
      <c r="AO590" t="n">
        <v>1</v>
      </c>
      <c r="AP590" t="n">
        <v>1</v>
      </c>
      <c r="AQ590" t="n">
        <v>0</v>
      </c>
      <c r="AR590" t="n">
        <v>0</v>
      </c>
      <c r="AS590" t="inlineStr"/>
      <c r="AT590" t="n">
        <v>0.036</v>
      </c>
      <c r="AU590" t="inlineStr">
        <is>
          <t>)*0,2</t>
        </is>
      </c>
      <c r="AV590" t="n">
        <v>0</v>
      </c>
      <c r="AW590" t="n">
        <v>2</v>
      </c>
      <c r="AX590" t="n">
        <v>78872574</v>
      </c>
      <c r="AY590" t="n">
        <v>1</v>
      </c>
      <c r="AZ590" t="n">
        <v>0</v>
      </c>
      <c r="BA590" t="n">
        <v>542</v>
      </c>
      <c r="BB590" t="n">
        <v>0</v>
      </c>
      <c r="BC590" t="n">
        <v>0</v>
      </c>
      <c r="BD590" t="n">
        <v>0</v>
      </c>
      <c r="BE590" t="n">
        <v>0</v>
      </c>
      <c r="BF590" t="n">
        <v>0</v>
      </c>
      <c r="BG590" t="n">
        <v>0</v>
      </c>
      <c r="BH590" t="n">
        <v>0</v>
      </c>
      <c r="BI590" t="n">
        <v>0</v>
      </c>
      <c r="BJ590" t="n">
        <v>0</v>
      </c>
      <c r="BK590" t="n">
        <v>0</v>
      </c>
      <c r="BL590" t="n">
        <v>0</v>
      </c>
      <c r="BM590" t="n">
        <v>0</v>
      </c>
      <c r="BN590" t="n">
        <v>0</v>
      </c>
      <c r="BO590" t="n">
        <v>0</v>
      </c>
      <c r="BP590" t="n">
        <v>0</v>
      </c>
      <c r="BQ590" t="n">
        <v>0</v>
      </c>
      <c r="BR590" t="n">
        <v>0</v>
      </c>
      <c r="BS590" t="n">
        <v>0</v>
      </c>
      <c r="BT590" t="n">
        <v>0</v>
      </c>
      <c r="BU590" t="n">
        <v>0</v>
      </c>
      <c r="BV590" t="n">
        <v>0</v>
      </c>
      <c r="BW590" t="n">
        <v>0</v>
      </c>
      <c r="CV590" t="n">
        <v>0</v>
      </c>
      <c r="CW590" t="n">
        <v>0</v>
      </c>
      <c r="CX590">
        <f>ROUND(Y590*Source!I1217,7)</f>
        <v/>
      </c>
      <c r="CY590">
        <f>AA590</f>
        <v/>
      </c>
      <c r="CZ590">
        <f>AE590</f>
        <v/>
      </c>
      <c r="DA590">
        <f>AI590</f>
        <v/>
      </c>
      <c r="DB590">
        <f>ROUND((ROUND(AT590*CZ590,2)*ROUND(0.2,7)),2)</f>
        <v/>
      </c>
      <c r="DC590">
        <f>ROUND((ROUND(AT590*AG590,2)*ROUND(0.2,7)),2)</f>
        <v/>
      </c>
      <c r="DD590" t="inlineStr"/>
      <c r="DE590" t="inlineStr"/>
      <c r="DF590">
        <f>ROUND(ROUND(AE590*AI590,0)*CX590,0)</f>
        <v/>
      </c>
      <c r="DG590">
        <f>ROUND(ROUND(AF590,0)*CX590,0)</f>
        <v/>
      </c>
      <c r="DH590">
        <f>ROUND(ROUND(AG590,0)*CX590,0)</f>
        <v/>
      </c>
      <c r="DI590">
        <f>ROUND(ROUND(AH590,0)*CX590,0)</f>
        <v/>
      </c>
      <c r="DJ590">
        <f>DF590</f>
        <v/>
      </c>
      <c r="DK590" t="n">
        <v>0</v>
      </c>
      <c r="DL590" t="inlineStr"/>
      <c r="DM590" t="n">
        <v>0</v>
      </c>
      <c r="DN590" t="inlineStr"/>
      <c r="DO590" t="n">
        <v>0</v>
      </c>
    </row>
    <row r="591">
      <c r="A591">
        <f>ROW(Source!A1217)</f>
        <v/>
      </c>
      <c r="B591" t="n">
        <v>78869116</v>
      </c>
      <c r="C591" t="n">
        <v>78872541</v>
      </c>
      <c r="D591" t="n">
        <v>29114470</v>
      </c>
      <c r="E591" t="n">
        <v>1</v>
      </c>
      <c r="F591" t="n">
        <v>1</v>
      </c>
      <c r="G591" t="n">
        <v>1</v>
      </c>
      <c r="H591" t="n">
        <v>3</v>
      </c>
      <c r="I591" t="inlineStr">
        <is>
          <t>101-3914</t>
        </is>
      </c>
      <c r="J591" t="inlineStr">
        <is>
          <t>ТССЦ Московской обл., 101-3914, приказ Минстроя России №675/пр от 28.02.2017 № 254/пр</t>
        </is>
      </c>
      <c r="K591" t="inlineStr">
        <is>
          <t>Дюбели распорные полипропиленовые</t>
        </is>
      </c>
      <c r="L591" t="n">
        <v>1355</v>
      </c>
      <c r="N591" t="n">
        <v>1010</v>
      </c>
      <c r="O591" t="inlineStr">
        <is>
          <t>100 шт.</t>
        </is>
      </c>
      <c r="P591" t="inlineStr">
        <is>
          <t>100 шт.</t>
        </is>
      </c>
      <c r="Q591" t="n">
        <v>100</v>
      </c>
      <c r="W591" t="n">
        <v>0</v>
      </c>
      <c r="X591" t="n">
        <v>1627582661</v>
      </c>
      <c r="Y591">
        <f>(AT591*ROUND(0.2,7))</f>
        <v/>
      </c>
      <c r="AA591" t="n">
        <v>78.48</v>
      </c>
      <c r="AB591" t="n">
        <v>0</v>
      </c>
      <c r="AC591" t="n">
        <v>0</v>
      </c>
      <c r="AD591" t="n">
        <v>0</v>
      </c>
      <c r="AE591" t="n">
        <v>86.23999999999999</v>
      </c>
      <c r="AF591" t="n">
        <v>0</v>
      </c>
      <c r="AG591" t="n">
        <v>0</v>
      </c>
      <c r="AH591" t="n">
        <v>0</v>
      </c>
      <c r="AI591" t="n">
        <v>0.91</v>
      </c>
      <c r="AJ591" t="n">
        <v>1</v>
      </c>
      <c r="AK591" t="n">
        <v>1</v>
      </c>
      <c r="AL591" t="n">
        <v>1</v>
      </c>
      <c r="AM591" t="n">
        <v>2</v>
      </c>
      <c r="AN591" t="n">
        <v>0</v>
      </c>
      <c r="AO591" t="n">
        <v>1</v>
      </c>
      <c r="AP591" t="n">
        <v>1</v>
      </c>
      <c r="AQ591" t="n">
        <v>0</v>
      </c>
      <c r="AR591" t="n">
        <v>0</v>
      </c>
      <c r="AS591" t="inlineStr"/>
      <c r="AT591" t="n">
        <v>0.014</v>
      </c>
      <c r="AU591" t="inlineStr">
        <is>
          <t>)*0,2</t>
        </is>
      </c>
      <c r="AV591" t="n">
        <v>0</v>
      </c>
      <c r="AW591" t="n">
        <v>2</v>
      </c>
      <c r="AX591" t="n">
        <v>78872575</v>
      </c>
      <c r="AY591" t="n">
        <v>1</v>
      </c>
      <c r="AZ591" t="n">
        <v>2048</v>
      </c>
      <c r="BA591" t="n">
        <v>543</v>
      </c>
      <c r="BB591" t="n">
        <v>0</v>
      </c>
      <c r="BC591" t="n">
        <v>0</v>
      </c>
      <c r="BD591" t="n">
        <v>0</v>
      </c>
      <c r="BE591" t="n">
        <v>0</v>
      </c>
      <c r="BF591" t="n">
        <v>0</v>
      </c>
      <c r="BG591" t="n">
        <v>0</v>
      </c>
      <c r="BH591" t="n">
        <v>0</v>
      </c>
      <c r="BI591" t="n">
        <v>0</v>
      </c>
      <c r="BJ591" t="n">
        <v>0</v>
      </c>
      <c r="BK591" t="n">
        <v>0</v>
      </c>
      <c r="BL591" t="n">
        <v>0</v>
      </c>
      <c r="BM591" t="n">
        <v>0</v>
      </c>
      <c r="BN591" t="n">
        <v>0</v>
      </c>
      <c r="BO591" t="n">
        <v>0</v>
      </c>
      <c r="BP591" t="n">
        <v>0</v>
      </c>
      <c r="BQ591" t="n">
        <v>0</v>
      </c>
      <c r="BR591" t="n">
        <v>0</v>
      </c>
      <c r="BS591" t="n">
        <v>0</v>
      </c>
      <c r="BT591" t="n">
        <v>0</v>
      </c>
      <c r="BU591" t="n">
        <v>0</v>
      </c>
      <c r="BV591" t="n">
        <v>0</v>
      </c>
      <c r="BW591" t="n">
        <v>0</v>
      </c>
      <c r="CV591" t="n">
        <v>0</v>
      </c>
      <c r="CW591" t="n">
        <v>0</v>
      </c>
      <c r="CX591">
        <f>ROUND(Y591*Source!I1217,7)</f>
        <v/>
      </c>
      <c r="CY591">
        <f>AA591</f>
        <v/>
      </c>
      <c r="CZ591">
        <f>AE591</f>
        <v/>
      </c>
      <c r="DA591">
        <f>AI591</f>
        <v/>
      </c>
      <c r="DB591">
        <f>ROUND((ROUND(AT591*CZ591,2)*ROUND(0.2,7)),2)</f>
        <v/>
      </c>
      <c r="DC591">
        <f>ROUND((ROUND(AT591*AG591,2)*ROUND(0.2,7)),2)</f>
        <v/>
      </c>
      <c r="DD591" t="inlineStr"/>
      <c r="DE591" t="inlineStr"/>
      <c r="DF591">
        <f>ROUND(ROUND(AE591*AI591,0)*CX591,0)</f>
        <v/>
      </c>
      <c r="DG591">
        <f>ROUND(ROUND(AF591,0)*CX591,0)</f>
        <v/>
      </c>
      <c r="DH591">
        <f>ROUND(ROUND(AG591,0)*CX591,0)</f>
        <v/>
      </c>
      <c r="DI591">
        <f>ROUND(ROUND(AH591,0)*CX591,0)</f>
        <v/>
      </c>
      <c r="DJ591">
        <f>DF591</f>
        <v/>
      </c>
      <c r="DK591" t="n">
        <v>0</v>
      </c>
      <c r="DL591" t="inlineStr"/>
      <c r="DM591" t="n">
        <v>0</v>
      </c>
      <c r="DN591" t="inlineStr"/>
      <c r="DO591" t="n">
        <v>0</v>
      </c>
    </row>
    <row r="592">
      <c r="A592">
        <f>ROW(Source!A1217)</f>
        <v/>
      </c>
      <c r="B592" t="n">
        <v>78869116</v>
      </c>
      <c r="C592" t="n">
        <v>78872541</v>
      </c>
      <c r="D592" t="n">
        <v>29129474</v>
      </c>
      <c r="E592" t="n">
        <v>1</v>
      </c>
      <c r="F592" t="n">
        <v>1</v>
      </c>
      <c r="G592" t="n">
        <v>1</v>
      </c>
      <c r="H592" t="n">
        <v>3</v>
      </c>
      <c r="I592" t="inlineStr">
        <is>
          <t>201-0843</t>
        </is>
      </c>
      <c r="J592" t="inlineStr">
        <is>
          <t>ТССЦ Московской обл., 201-0843, приказ Минстроя России №675/пр от 28.02.2017 № 255/пр</t>
        </is>
      </c>
      <c r="K592" t="inlineStr">
        <is>
          <t>Конструкции стальные индивидуальные решетчатые сварные массой до 0,1 т</t>
        </is>
      </c>
      <c r="L592" t="n">
        <v>1348</v>
      </c>
      <c r="N592" t="n">
        <v>1009</v>
      </c>
      <c r="O592" t="inlineStr">
        <is>
          <t>т</t>
        </is>
      </c>
      <c r="P592" t="inlineStr">
        <is>
          <t>т</t>
        </is>
      </c>
      <c r="Q592" t="n">
        <v>1000</v>
      </c>
      <c r="W592" t="n">
        <v>0</v>
      </c>
      <c r="X592" t="n">
        <v>-115984519</v>
      </c>
      <c r="Y592">
        <f>(AT592*ROUND(0.2,7))</f>
        <v/>
      </c>
      <c r="AA592" t="n">
        <v>118113.18</v>
      </c>
      <c r="AB592" t="n">
        <v>0</v>
      </c>
      <c r="AC592" t="n">
        <v>0</v>
      </c>
      <c r="AD592" t="n">
        <v>0</v>
      </c>
      <c r="AE592" t="n">
        <v>11534.49</v>
      </c>
      <c r="AF592" t="n">
        <v>0</v>
      </c>
      <c r="AG592" t="n">
        <v>0</v>
      </c>
      <c r="AH592" t="n">
        <v>0</v>
      </c>
      <c r="AI592" t="n">
        <v>10.24</v>
      </c>
      <c r="AJ592" t="n">
        <v>1</v>
      </c>
      <c r="AK592" t="n">
        <v>1</v>
      </c>
      <c r="AL592" t="n">
        <v>1</v>
      </c>
      <c r="AM592" t="n">
        <v>2</v>
      </c>
      <c r="AN592" t="n">
        <v>0</v>
      </c>
      <c r="AO592" t="n">
        <v>1</v>
      </c>
      <c r="AP592" t="n">
        <v>1</v>
      </c>
      <c r="AQ592" t="n">
        <v>0</v>
      </c>
      <c r="AR592" t="n">
        <v>0</v>
      </c>
      <c r="AS592" t="inlineStr"/>
      <c r="AT592" t="n">
        <v>0.002</v>
      </c>
      <c r="AU592" t="inlineStr">
        <is>
          <t>)*0,2</t>
        </is>
      </c>
      <c r="AV592" t="n">
        <v>0</v>
      </c>
      <c r="AW592" t="n">
        <v>2</v>
      </c>
      <c r="AX592" t="n">
        <v>78872576</v>
      </c>
      <c r="AY592" t="n">
        <v>1</v>
      </c>
      <c r="AZ592" t="n">
        <v>0</v>
      </c>
      <c r="BA592" t="n">
        <v>544</v>
      </c>
      <c r="BB592" t="n">
        <v>0</v>
      </c>
      <c r="BC592" t="n">
        <v>0</v>
      </c>
      <c r="BD592" t="n">
        <v>0</v>
      </c>
      <c r="BE592" t="n">
        <v>0</v>
      </c>
      <c r="BF592" t="n">
        <v>0</v>
      </c>
      <c r="BG592" t="n">
        <v>0</v>
      </c>
      <c r="BH592" t="n">
        <v>0</v>
      </c>
      <c r="BI592" t="n">
        <v>0</v>
      </c>
      <c r="BJ592" t="n">
        <v>0</v>
      </c>
      <c r="BK592" t="n">
        <v>0</v>
      </c>
      <c r="BL592" t="n">
        <v>0</v>
      </c>
      <c r="BM592" t="n">
        <v>0</v>
      </c>
      <c r="BN592" t="n">
        <v>0</v>
      </c>
      <c r="BO592" t="n">
        <v>0</v>
      </c>
      <c r="BP592" t="n">
        <v>0</v>
      </c>
      <c r="BQ592" t="n">
        <v>0</v>
      </c>
      <c r="BR592" t="n">
        <v>0</v>
      </c>
      <c r="BS592" t="n">
        <v>0</v>
      </c>
      <c r="BT592" t="n">
        <v>0</v>
      </c>
      <c r="BU592" t="n">
        <v>0</v>
      </c>
      <c r="BV592" t="n">
        <v>0</v>
      </c>
      <c r="BW592" t="n">
        <v>0</v>
      </c>
      <c r="CV592" t="n">
        <v>0</v>
      </c>
      <c r="CW592" t="n">
        <v>0</v>
      </c>
      <c r="CX592">
        <f>ROUND(Y592*Source!I1217,7)</f>
        <v/>
      </c>
      <c r="CY592">
        <f>AA592</f>
        <v/>
      </c>
      <c r="CZ592">
        <f>AE592</f>
        <v/>
      </c>
      <c r="DA592">
        <f>AI592</f>
        <v/>
      </c>
      <c r="DB592">
        <f>ROUND((ROUND(AT592*CZ592,2)*ROUND(0.2,7)),2)</f>
        <v/>
      </c>
      <c r="DC592">
        <f>ROUND((ROUND(AT592*AG592,2)*ROUND(0.2,7)),2)</f>
        <v/>
      </c>
      <c r="DD592" t="inlineStr"/>
      <c r="DE592" t="inlineStr"/>
      <c r="DF592">
        <f>ROUND(ROUND(AE592*AI592,0)*CX592,0)</f>
        <v/>
      </c>
      <c r="DG592">
        <f>ROUND(ROUND(AF592,0)*CX592,0)</f>
        <v/>
      </c>
      <c r="DH592">
        <f>ROUND(ROUND(AG592,0)*CX592,0)</f>
        <v/>
      </c>
      <c r="DI592">
        <f>ROUND(ROUND(AH592,0)*CX592,0)</f>
        <v/>
      </c>
      <c r="DJ592">
        <f>DF592</f>
        <v/>
      </c>
      <c r="DK592" t="n">
        <v>0</v>
      </c>
      <c r="DL592" t="inlineStr"/>
      <c r="DM592" t="n">
        <v>0</v>
      </c>
      <c r="DN592" t="inlineStr"/>
      <c r="DO592" t="n">
        <v>0</v>
      </c>
    </row>
    <row r="593">
      <c r="A593">
        <f>ROW(Source!A1217)</f>
        <v/>
      </c>
      <c r="B593" t="n">
        <v>78869116</v>
      </c>
      <c r="C593" t="n">
        <v>78872541</v>
      </c>
      <c r="D593" t="n">
        <v>29165774</v>
      </c>
      <c r="E593" t="n">
        <v>1</v>
      </c>
      <c r="F593" t="n">
        <v>1</v>
      </c>
      <c r="G593" t="n">
        <v>1</v>
      </c>
      <c r="H593" t="n">
        <v>3</v>
      </c>
      <c r="I593" t="inlineStr">
        <is>
          <t>509-0090</t>
        </is>
      </c>
      <c r="J593" t="inlineStr">
        <is>
          <t>ТССЦ Московской обл., 509-0090, приказ Минстроя России №675/пр от 28.02.2017 № 258/пр</t>
        </is>
      </c>
      <c r="K593" t="inlineStr">
        <is>
          <t>Перемычки гибкие, тип ПГС-50</t>
        </is>
      </c>
      <c r="L593" t="n">
        <v>1358</v>
      </c>
      <c r="N593" t="n">
        <v>1010</v>
      </c>
      <c r="O593" t="inlineStr">
        <is>
          <t>10 шт.</t>
        </is>
      </c>
      <c r="P593" t="inlineStr">
        <is>
          <t>10 шт.</t>
        </is>
      </c>
      <c r="Q593" t="n">
        <v>10</v>
      </c>
      <c r="W593" t="n">
        <v>0</v>
      </c>
      <c r="X593" t="n">
        <v>-1035860104</v>
      </c>
      <c r="Y593">
        <f>(AT593*ROUND(0.2,7))</f>
        <v/>
      </c>
      <c r="AA593" t="n">
        <v>1258.9</v>
      </c>
      <c r="AB593" t="n">
        <v>0</v>
      </c>
      <c r="AC593" t="n">
        <v>0</v>
      </c>
      <c r="AD593" t="n">
        <v>0</v>
      </c>
      <c r="AE593" t="n">
        <v>40.9</v>
      </c>
      <c r="AF593" t="n">
        <v>0</v>
      </c>
      <c r="AG593" t="n">
        <v>0</v>
      </c>
      <c r="AH593" t="n">
        <v>0</v>
      </c>
      <c r="AI593" t="n">
        <v>30.78</v>
      </c>
      <c r="AJ593" t="n">
        <v>1</v>
      </c>
      <c r="AK593" t="n">
        <v>1</v>
      </c>
      <c r="AL593" t="n">
        <v>1</v>
      </c>
      <c r="AM593" t="n">
        <v>2</v>
      </c>
      <c r="AN593" t="n">
        <v>0</v>
      </c>
      <c r="AO593" t="n">
        <v>1</v>
      </c>
      <c r="AP593" t="n">
        <v>1</v>
      </c>
      <c r="AQ593" t="n">
        <v>0</v>
      </c>
      <c r="AR593" t="n">
        <v>0</v>
      </c>
      <c r="AS593" t="inlineStr"/>
      <c r="AT593" t="n">
        <v>0.1</v>
      </c>
      <c r="AU593" t="inlineStr">
        <is>
          <t>)*0,2</t>
        </is>
      </c>
      <c r="AV593" t="n">
        <v>0</v>
      </c>
      <c r="AW593" t="n">
        <v>2</v>
      </c>
      <c r="AX593" t="n">
        <v>78872577</v>
      </c>
      <c r="AY593" t="n">
        <v>1</v>
      </c>
      <c r="AZ593" t="n">
        <v>2048</v>
      </c>
      <c r="BA593" t="n">
        <v>545</v>
      </c>
      <c r="BB593" t="n">
        <v>0</v>
      </c>
      <c r="BC593" t="n">
        <v>0</v>
      </c>
      <c r="BD593" t="n">
        <v>0</v>
      </c>
      <c r="BE593" t="n">
        <v>0</v>
      </c>
      <c r="BF593" t="n">
        <v>0</v>
      </c>
      <c r="BG593" t="n">
        <v>0</v>
      </c>
      <c r="BH593" t="n">
        <v>0</v>
      </c>
      <c r="BI593" t="n">
        <v>0</v>
      </c>
      <c r="BJ593" t="n">
        <v>0</v>
      </c>
      <c r="BK593" t="n">
        <v>0</v>
      </c>
      <c r="BL593" t="n">
        <v>0</v>
      </c>
      <c r="BM593" t="n">
        <v>0</v>
      </c>
      <c r="BN593" t="n">
        <v>0</v>
      </c>
      <c r="BO593" t="n">
        <v>0</v>
      </c>
      <c r="BP593" t="n">
        <v>0</v>
      </c>
      <c r="BQ593" t="n">
        <v>0</v>
      </c>
      <c r="BR593" t="n">
        <v>0</v>
      </c>
      <c r="BS593" t="n">
        <v>0</v>
      </c>
      <c r="BT593" t="n">
        <v>0</v>
      </c>
      <c r="BU593" t="n">
        <v>0</v>
      </c>
      <c r="BV593" t="n">
        <v>0</v>
      </c>
      <c r="BW593" t="n">
        <v>0</v>
      </c>
      <c r="CV593" t="n">
        <v>0</v>
      </c>
      <c r="CW593" t="n">
        <v>0</v>
      </c>
      <c r="CX593">
        <f>ROUND(Y593*Source!I1217,7)</f>
        <v/>
      </c>
      <c r="CY593">
        <f>AA593</f>
        <v/>
      </c>
      <c r="CZ593">
        <f>AE593</f>
        <v/>
      </c>
      <c r="DA593">
        <f>AI593</f>
        <v/>
      </c>
      <c r="DB593">
        <f>ROUND((ROUND(AT593*CZ593,2)*ROUND(0.2,7)),2)</f>
        <v/>
      </c>
      <c r="DC593">
        <f>ROUND((ROUND(AT593*AG593,2)*ROUND(0.2,7)),2)</f>
        <v/>
      </c>
      <c r="DD593" t="inlineStr"/>
      <c r="DE593" t="inlineStr"/>
      <c r="DF593">
        <f>ROUND(ROUND(AE593*AI593,0)*CX593,0)</f>
        <v/>
      </c>
      <c r="DG593">
        <f>ROUND(ROUND(AF593,0)*CX593,0)</f>
        <v/>
      </c>
      <c r="DH593">
        <f>ROUND(ROUND(AG593,0)*CX593,0)</f>
        <v/>
      </c>
      <c r="DI593">
        <f>ROUND(ROUND(AH593,0)*CX593,0)</f>
        <v/>
      </c>
      <c r="DJ593">
        <f>DF593</f>
        <v/>
      </c>
      <c r="DK593" t="n">
        <v>0</v>
      </c>
      <c r="DL593" t="inlineStr"/>
      <c r="DM593" t="n">
        <v>0</v>
      </c>
      <c r="DN593" t="inlineStr"/>
      <c r="DO593" t="n">
        <v>0</v>
      </c>
    </row>
    <row r="594">
      <c r="A594">
        <f>ROW(Source!A1217)</f>
        <v/>
      </c>
      <c r="B594" t="n">
        <v>78869116</v>
      </c>
      <c r="C594" t="n">
        <v>78872541</v>
      </c>
      <c r="D594" t="n">
        <v>29171708</v>
      </c>
      <c r="E594" t="n">
        <v>1</v>
      </c>
      <c r="F594" t="n">
        <v>1</v>
      </c>
      <c r="G594" t="n">
        <v>1</v>
      </c>
      <c r="H594" t="n">
        <v>3</v>
      </c>
      <c r="I594" t="inlineStr">
        <is>
          <t>509-1210</t>
        </is>
      </c>
      <c r="J594" t="inlineStr">
        <is>
          <t>ТССЦ Московской обл., 509-1210, приказ Минстроя России №675/пр от 28.02.2017 № 258/пр</t>
        </is>
      </c>
      <c r="K594" t="inlineStr">
        <is>
          <t>Вазелин технический</t>
        </is>
      </c>
      <c r="L594" t="n">
        <v>1346</v>
      </c>
      <c r="N594" t="n">
        <v>1009</v>
      </c>
      <c r="O594" t="inlineStr">
        <is>
          <t>кг</t>
        </is>
      </c>
      <c r="P594" t="inlineStr">
        <is>
          <t>кг</t>
        </is>
      </c>
      <c r="Q594" t="n">
        <v>1</v>
      </c>
      <c r="W594" t="n">
        <v>0</v>
      </c>
      <c r="X594" t="n">
        <v>1015963907</v>
      </c>
      <c r="Y594">
        <f>(AT594*ROUND(0.2,7))</f>
        <v/>
      </c>
      <c r="AA594" t="n">
        <v>315.49</v>
      </c>
      <c r="AB594" t="n">
        <v>0</v>
      </c>
      <c r="AC594" t="n">
        <v>0</v>
      </c>
      <c r="AD594" t="n">
        <v>0</v>
      </c>
      <c r="AE594" t="n">
        <v>30.6</v>
      </c>
      <c r="AF594" t="n">
        <v>0</v>
      </c>
      <c r="AG594" t="n">
        <v>0</v>
      </c>
      <c r="AH594" t="n">
        <v>0</v>
      </c>
      <c r="AI594" t="n">
        <v>10.31</v>
      </c>
      <c r="AJ594" t="n">
        <v>1</v>
      </c>
      <c r="AK594" t="n">
        <v>1</v>
      </c>
      <c r="AL594" t="n">
        <v>1</v>
      </c>
      <c r="AM594" t="n">
        <v>2</v>
      </c>
      <c r="AN594" t="n">
        <v>0</v>
      </c>
      <c r="AO594" t="n">
        <v>1</v>
      </c>
      <c r="AP594" t="n">
        <v>1</v>
      </c>
      <c r="AQ594" t="n">
        <v>0</v>
      </c>
      <c r="AR594" t="n">
        <v>0</v>
      </c>
      <c r="AS594" t="inlineStr"/>
      <c r="AT594" t="n">
        <v>0.008999999999999999</v>
      </c>
      <c r="AU594" t="inlineStr">
        <is>
          <t>)*0,2</t>
        </is>
      </c>
      <c r="AV594" t="n">
        <v>0</v>
      </c>
      <c r="AW594" t="n">
        <v>2</v>
      </c>
      <c r="AX594" t="n">
        <v>78872578</v>
      </c>
      <c r="AY594" t="n">
        <v>1</v>
      </c>
      <c r="AZ594" t="n">
        <v>0</v>
      </c>
      <c r="BA594" t="n">
        <v>546</v>
      </c>
      <c r="BB594" t="n">
        <v>0</v>
      </c>
      <c r="BC594" t="n">
        <v>0</v>
      </c>
      <c r="BD594" t="n">
        <v>0</v>
      </c>
      <c r="BE594" t="n">
        <v>0</v>
      </c>
      <c r="BF594" t="n">
        <v>0</v>
      </c>
      <c r="BG594" t="n">
        <v>0</v>
      </c>
      <c r="BH594" t="n">
        <v>0</v>
      </c>
      <c r="BI594" t="n">
        <v>0</v>
      </c>
      <c r="BJ594" t="n">
        <v>0</v>
      </c>
      <c r="BK594" t="n">
        <v>0</v>
      </c>
      <c r="BL594" t="n">
        <v>0</v>
      </c>
      <c r="BM594" t="n">
        <v>0</v>
      </c>
      <c r="BN594" t="n">
        <v>0</v>
      </c>
      <c r="BO594" t="n">
        <v>0</v>
      </c>
      <c r="BP594" t="n">
        <v>0</v>
      </c>
      <c r="BQ594" t="n">
        <v>0</v>
      </c>
      <c r="BR594" t="n">
        <v>0</v>
      </c>
      <c r="BS594" t="n">
        <v>0</v>
      </c>
      <c r="BT594" t="n">
        <v>0</v>
      </c>
      <c r="BU594" t="n">
        <v>0</v>
      </c>
      <c r="BV594" t="n">
        <v>0</v>
      </c>
      <c r="BW594" t="n">
        <v>0</v>
      </c>
      <c r="CV594" t="n">
        <v>0</v>
      </c>
      <c r="CW594" t="n">
        <v>0</v>
      </c>
      <c r="CX594">
        <f>ROUND(Y594*Source!I1217,7)</f>
        <v/>
      </c>
      <c r="CY594">
        <f>AA594</f>
        <v/>
      </c>
      <c r="CZ594">
        <f>AE594</f>
        <v/>
      </c>
      <c r="DA594">
        <f>AI594</f>
        <v/>
      </c>
      <c r="DB594">
        <f>ROUND((ROUND(AT594*CZ594,2)*ROUND(0.2,7)),2)</f>
        <v/>
      </c>
      <c r="DC594">
        <f>ROUND((ROUND(AT594*AG594,2)*ROUND(0.2,7)),2)</f>
        <v/>
      </c>
      <c r="DD594" t="inlineStr"/>
      <c r="DE594" t="inlineStr"/>
      <c r="DF594">
        <f>ROUND(ROUND(AE594*AI594,0)*CX594,0)</f>
        <v/>
      </c>
      <c r="DG594">
        <f>ROUND(ROUND(AF594,0)*CX594,0)</f>
        <v/>
      </c>
      <c r="DH594">
        <f>ROUND(ROUND(AG594,0)*CX594,0)</f>
        <v/>
      </c>
      <c r="DI594">
        <f>ROUND(ROUND(AH594,0)*CX594,0)</f>
        <v/>
      </c>
      <c r="DJ594">
        <f>DF594</f>
        <v/>
      </c>
      <c r="DK594" t="n">
        <v>0</v>
      </c>
      <c r="DL594" t="inlineStr"/>
      <c r="DM594" t="n">
        <v>0</v>
      </c>
      <c r="DN594" t="inlineStr"/>
      <c r="DO594" t="n">
        <v>0</v>
      </c>
    </row>
    <row r="595">
      <c r="A595">
        <f>ROW(Source!A1217)</f>
        <v/>
      </c>
      <c r="B595" t="n">
        <v>78869116</v>
      </c>
      <c r="C595" t="n">
        <v>78872541</v>
      </c>
      <c r="D595" t="n">
        <v>29171808</v>
      </c>
      <c r="E595" t="n">
        <v>1</v>
      </c>
      <c r="F595" t="n">
        <v>1</v>
      </c>
      <c r="G595" t="n">
        <v>1</v>
      </c>
      <c r="H595" t="n">
        <v>3</v>
      </c>
      <c r="I595" t="inlineStr">
        <is>
          <t>999-9950</t>
        </is>
      </c>
      <c r="J595" t="inlineStr">
        <is>
          <t>ТССЦ Московской обл., 999-9950, приказ Минстроя России №675/пр от 21.09.2015 г.</t>
        </is>
      </c>
      <c r="K595" t="inlineStr">
        <is>
          <t>Вспомогательные ненормируемые материалы (2% от ОЗП)</t>
        </is>
      </c>
      <c r="L595" t="n">
        <v>1374</v>
      </c>
      <c r="N595" t="n">
        <v>1013</v>
      </c>
      <c r="O595" t="inlineStr">
        <is>
          <t>РУБ</t>
        </is>
      </c>
      <c r="P595" t="inlineStr">
        <is>
          <t>РУБ</t>
        </is>
      </c>
      <c r="Q595" t="n">
        <v>1</v>
      </c>
      <c r="W595" t="n">
        <v>0</v>
      </c>
      <c r="X595" t="n">
        <v>-915781824</v>
      </c>
      <c r="Y595">
        <f>(AT595*ROUND(0.2,7))</f>
        <v/>
      </c>
      <c r="AA595" t="n">
        <v>1</v>
      </c>
      <c r="AB595" t="n">
        <v>0</v>
      </c>
      <c r="AC595" t="n">
        <v>0</v>
      </c>
      <c r="AD595" t="n">
        <v>0</v>
      </c>
      <c r="AE595" t="n">
        <v>1</v>
      </c>
      <c r="AF595" t="n">
        <v>0</v>
      </c>
      <c r="AG595" t="n">
        <v>0</v>
      </c>
      <c r="AH595" t="n">
        <v>0</v>
      </c>
      <c r="AI595" t="n">
        <v>1</v>
      </c>
      <c r="AJ595" t="n">
        <v>1</v>
      </c>
      <c r="AK595" t="n">
        <v>1</v>
      </c>
      <c r="AL595" t="n">
        <v>1</v>
      </c>
      <c r="AM595" t="n">
        <v>-2</v>
      </c>
      <c r="AN595" t="n">
        <v>0</v>
      </c>
      <c r="AO595" t="n">
        <v>1</v>
      </c>
      <c r="AP595" t="n">
        <v>1</v>
      </c>
      <c r="AQ595" t="n">
        <v>0</v>
      </c>
      <c r="AR595" t="n">
        <v>0</v>
      </c>
      <c r="AS595" t="inlineStr"/>
      <c r="AT595" t="n">
        <v>0.44</v>
      </c>
      <c r="AU595" t="inlineStr">
        <is>
          <t>)*0,2</t>
        </is>
      </c>
      <c r="AV595" t="n">
        <v>0</v>
      </c>
      <c r="AW595" t="n">
        <v>2</v>
      </c>
      <c r="AX595" t="n">
        <v>78872579</v>
      </c>
      <c r="AY595" t="n">
        <v>1</v>
      </c>
      <c r="AZ595" t="n">
        <v>2048</v>
      </c>
      <c r="BA595" t="n">
        <v>547</v>
      </c>
      <c r="BB595" t="n">
        <v>0</v>
      </c>
      <c r="BC595" t="n">
        <v>0</v>
      </c>
      <c r="BD595" t="n">
        <v>0</v>
      </c>
      <c r="BE595" t="n">
        <v>0</v>
      </c>
      <c r="BF595" t="n">
        <v>0</v>
      </c>
      <c r="BG595" t="n">
        <v>0</v>
      </c>
      <c r="BH595" t="n">
        <v>0</v>
      </c>
      <c r="BI595" t="n">
        <v>0</v>
      </c>
      <c r="BJ595" t="n">
        <v>0</v>
      </c>
      <c r="BK595" t="n">
        <v>0</v>
      </c>
      <c r="BL595" t="n">
        <v>0</v>
      </c>
      <c r="BM595" t="n">
        <v>0</v>
      </c>
      <c r="BN595" t="n">
        <v>0</v>
      </c>
      <c r="BO595" t="n">
        <v>0</v>
      </c>
      <c r="BP595" t="n">
        <v>0</v>
      </c>
      <c r="BQ595" t="n">
        <v>0</v>
      </c>
      <c r="BR595" t="n">
        <v>0</v>
      </c>
      <c r="BS595" t="n">
        <v>0</v>
      </c>
      <c r="BT595" t="n">
        <v>0</v>
      </c>
      <c r="BU595" t="n">
        <v>0</v>
      </c>
      <c r="BV595" t="n">
        <v>0</v>
      </c>
      <c r="BW595" t="n">
        <v>0</v>
      </c>
      <c r="CV595" t="n">
        <v>0</v>
      </c>
      <c r="CW595" t="n">
        <v>0</v>
      </c>
      <c r="CX595">
        <f>ROUND(Y595*Source!I1217,7)</f>
        <v/>
      </c>
      <c r="CY595">
        <f>AA595</f>
        <v/>
      </c>
      <c r="CZ595">
        <f>AE595</f>
        <v/>
      </c>
      <c r="DA595">
        <f>AI595</f>
        <v/>
      </c>
      <c r="DB595">
        <f>ROUND((ROUND(AT595*CZ595,2)*ROUND(0.2,7)),2)</f>
        <v/>
      </c>
      <c r="DC595">
        <f>ROUND((ROUND(AT595*AG595,2)*ROUND(0.2,7)),2)</f>
        <v/>
      </c>
      <c r="DD595" t="inlineStr"/>
      <c r="DE595" t="inlineStr"/>
      <c r="DF595">
        <f>ROUND(ROUND(AE595,0)*CX595,0)</f>
        <v/>
      </c>
      <c r="DG595">
        <f>ROUND(ROUND(AF595,0)*CX595,0)</f>
        <v/>
      </c>
      <c r="DH595">
        <f>ROUND(ROUND(AG595,0)*CX595,0)</f>
        <v/>
      </c>
      <c r="DI595">
        <f>ROUND(ROUND(AH595,0)*CX595,0)</f>
        <v/>
      </c>
      <c r="DJ595">
        <f>DF595</f>
        <v/>
      </c>
      <c r="DK595" t="n">
        <v>0</v>
      </c>
      <c r="DL595" t="inlineStr"/>
      <c r="DM595" t="n">
        <v>0</v>
      </c>
      <c r="DN595" t="inlineStr"/>
      <c r="DO595" t="n">
        <v>0</v>
      </c>
    </row>
    <row r="596">
      <c r="A596">
        <f>ROW(Source!A1218)</f>
        <v/>
      </c>
      <c r="B596" t="n">
        <v>78869116</v>
      </c>
      <c r="C596" t="n">
        <v>78872580</v>
      </c>
      <c r="D596" t="n">
        <v>29361307</v>
      </c>
      <c r="E596" t="n">
        <v>1</v>
      </c>
      <c r="F596" t="n">
        <v>1</v>
      </c>
      <c r="G596" t="n">
        <v>1</v>
      </c>
      <c r="H596" t="n">
        <v>1</v>
      </c>
      <c r="I596" t="inlineStr">
        <is>
          <t>1-2039-90</t>
        </is>
      </c>
      <c r="J596" t="inlineStr"/>
      <c r="K596" t="inlineStr">
        <is>
          <t>Рабочий монтажник среднего разряда 3,9</t>
        </is>
      </c>
      <c r="L596" t="n">
        <v>1369</v>
      </c>
      <c r="N596" t="n">
        <v>1013</v>
      </c>
      <c r="O596" t="inlineStr">
        <is>
          <t>чел.-ч</t>
        </is>
      </c>
      <c r="P596" t="inlineStr">
        <is>
          <t>чел.-ч</t>
        </is>
      </c>
      <c r="Q596" t="n">
        <v>1</v>
      </c>
      <c r="W596" t="n">
        <v>0</v>
      </c>
      <c r="X596" t="n">
        <v>357208865</v>
      </c>
      <c r="Y596">
        <f>AT596</f>
        <v/>
      </c>
      <c r="AA596" t="n">
        <v>0</v>
      </c>
      <c r="AB596" t="n">
        <v>0</v>
      </c>
      <c r="AC596" t="n">
        <v>0</v>
      </c>
      <c r="AD596" t="n">
        <v>9.51</v>
      </c>
      <c r="AE596" t="n">
        <v>0</v>
      </c>
      <c r="AF596" t="n">
        <v>0</v>
      </c>
      <c r="AG596" t="n">
        <v>0</v>
      </c>
      <c r="AH596" t="n">
        <v>9.51</v>
      </c>
      <c r="AI596" t="n">
        <v>1</v>
      </c>
      <c r="AJ596" t="n">
        <v>1</v>
      </c>
      <c r="AK596" t="n">
        <v>1</v>
      </c>
      <c r="AL596" t="n">
        <v>1</v>
      </c>
      <c r="AM596" t="n">
        <v>-2</v>
      </c>
      <c r="AN596" t="n">
        <v>0</v>
      </c>
      <c r="AO596" t="n">
        <v>1</v>
      </c>
      <c r="AP596" t="n">
        <v>0</v>
      </c>
      <c r="AQ596" t="n">
        <v>0</v>
      </c>
      <c r="AR596" t="n">
        <v>0</v>
      </c>
      <c r="AS596" t="inlineStr"/>
      <c r="AT596" t="n">
        <v>2.32</v>
      </c>
      <c r="AU596" t="inlineStr"/>
      <c r="AV596" t="n">
        <v>1</v>
      </c>
      <c r="AW596" t="n">
        <v>2</v>
      </c>
      <c r="AX596" t="n">
        <v>78872601</v>
      </c>
      <c r="AY596" t="n">
        <v>1</v>
      </c>
      <c r="AZ596" t="n">
        <v>0</v>
      </c>
      <c r="BA596" t="n">
        <v>548</v>
      </c>
      <c r="BB596" t="n">
        <v>0</v>
      </c>
      <c r="BC596" t="n">
        <v>0</v>
      </c>
      <c r="BD596" t="n">
        <v>0</v>
      </c>
      <c r="BE596" t="n">
        <v>0</v>
      </c>
      <c r="BF596" t="n">
        <v>0</v>
      </c>
      <c r="BG596" t="n">
        <v>0</v>
      </c>
      <c r="BH596" t="n">
        <v>0</v>
      </c>
      <c r="BI596" t="n">
        <v>0</v>
      </c>
      <c r="BJ596" t="n">
        <v>0</v>
      </c>
      <c r="BK596" t="n">
        <v>0</v>
      </c>
      <c r="BL596" t="n">
        <v>0</v>
      </c>
      <c r="BM596" t="n">
        <v>0</v>
      </c>
      <c r="BN596" t="n">
        <v>0</v>
      </c>
      <c r="BO596" t="n">
        <v>0</v>
      </c>
      <c r="BP596" t="n">
        <v>0</v>
      </c>
      <c r="BQ596" t="n">
        <v>0</v>
      </c>
      <c r="BR596" t="n">
        <v>0</v>
      </c>
      <c r="BS596" t="n">
        <v>0</v>
      </c>
      <c r="BT596" t="n">
        <v>0</v>
      </c>
      <c r="BU596" t="n">
        <v>0</v>
      </c>
      <c r="BV596" t="n">
        <v>0</v>
      </c>
      <c r="BW596" t="n">
        <v>0</v>
      </c>
      <c r="CU596">
        <f>ROUND(AT596*Source!I1218*AH596*AL596,0)</f>
        <v/>
      </c>
      <c r="CV596">
        <f>ROUND(Y596*Source!I1218,7)</f>
        <v/>
      </c>
      <c r="CW596" t="n">
        <v>0</v>
      </c>
      <c r="CX596">
        <f>ROUND(Y596*Source!I1218,7)</f>
        <v/>
      </c>
      <c r="CY596">
        <f>AD596</f>
        <v/>
      </c>
      <c r="CZ596">
        <f>AH596</f>
        <v/>
      </c>
      <c r="DA596">
        <f>AL596</f>
        <v/>
      </c>
      <c r="DB596">
        <f>ROUND(ROUND(AT596*CZ596,2),2)</f>
        <v/>
      </c>
      <c r="DC596">
        <f>ROUND(ROUND(AT596*AG596,2),2)</f>
        <v/>
      </c>
      <c r="DD596" t="inlineStr"/>
      <c r="DE596" t="inlineStr"/>
      <c r="DF596">
        <f>ROUND(ROUND(AE596,0)*CX596,0)</f>
        <v/>
      </c>
      <c r="DG596">
        <f>ROUND(ROUND(AF596,0)*CX596,0)</f>
        <v/>
      </c>
      <c r="DH596">
        <f>ROUND(ROUND(AG596,0)*CX596,0)</f>
        <v/>
      </c>
      <c r="DI596">
        <f>ROUND(ROUND(AH596,0)*CX596,0)</f>
        <v/>
      </c>
      <c r="DJ596">
        <f>DI596</f>
        <v/>
      </c>
      <c r="DK596" t="n">
        <v>0</v>
      </c>
      <c r="DL596" t="inlineStr"/>
      <c r="DM596" t="n">
        <v>0</v>
      </c>
      <c r="DN596" t="inlineStr"/>
      <c r="DO596" t="n">
        <v>0</v>
      </c>
    </row>
    <row r="597">
      <c r="A597">
        <f>ROW(Source!A1218)</f>
        <v/>
      </c>
      <c r="B597" t="n">
        <v>78869116</v>
      </c>
      <c r="C597" t="n">
        <v>78872580</v>
      </c>
      <c r="D597" t="n">
        <v>121548</v>
      </c>
      <c r="E597" t="n">
        <v>1</v>
      </c>
      <c r="F597" t="n">
        <v>1</v>
      </c>
      <c r="G597" t="n">
        <v>1</v>
      </c>
      <c r="H597" t="n">
        <v>1</v>
      </c>
      <c r="I597" t="inlineStr">
        <is>
          <t>2</t>
        </is>
      </c>
      <c r="J597" t="inlineStr"/>
      <c r="K597" t="inlineStr">
        <is>
          <t>Затраты труда машинистов</t>
        </is>
      </c>
      <c r="L597" t="n">
        <v>608254</v>
      </c>
      <c r="N597" t="n">
        <v>1013</v>
      </c>
      <c r="O597" t="inlineStr">
        <is>
          <t>чел.час</t>
        </is>
      </c>
      <c r="P597" t="inlineStr">
        <is>
          <t>чел.час</t>
        </is>
      </c>
      <c r="Q597" t="n">
        <v>1</v>
      </c>
      <c r="W597" t="n">
        <v>0</v>
      </c>
      <c r="X597" t="n">
        <v>-185737400</v>
      </c>
      <c r="Y597">
        <f>AT597</f>
        <v/>
      </c>
      <c r="AA597" t="n">
        <v>0</v>
      </c>
      <c r="AB597" t="n">
        <v>0</v>
      </c>
      <c r="AC597" t="n">
        <v>0</v>
      </c>
      <c r="AD597" t="n">
        <v>0</v>
      </c>
      <c r="AE597" t="n">
        <v>0</v>
      </c>
      <c r="AF597" t="n">
        <v>0</v>
      </c>
      <c r="AG597" t="n">
        <v>0</v>
      </c>
      <c r="AH597" t="n">
        <v>0</v>
      </c>
      <c r="AI597" t="n">
        <v>1</v>
      </c>
      <c r="AJ597" t="n">
        <v>1</v>
      </c>
      <c r="AK597" t="n">
        <v>1</v>
      </c>
      <c r="AL597" t="n">
        <v>1</v>
      </c>
      <c r="AM597" t="n">
        <v>-2</v>
      </c>
      <c r="AN597" t="n">
        <v>0</v>
      </c>
      <c r="AO597" t="n">
        <v>1</v>
      </c>
      <c r="AP597" t="n">
        <v>0</v>
      </c>
      <c r="AQ597" t="n">
        <v>0</v>
      </c>
      <c r="AR597" t="n">
        <v>0</v>
      </c>
      <c r="AS597" t="inlineStr"/>
      <c r="AT597" t="n">
        <v>0.01</v>
      </c>
      <c r="AU597" t="inlineStr"/>
      <c r="AV597" t="n">
        <v>2</v>
      </c>
      <c r="AW597" t="n">
        <v>2</v>
      </c>
      <c r="AX597" t="n">
        <v>78872602</v>
      </c>
      <c r="AY597" t="n">
        <v>1</v>
      </c>
      <c r="AZ597" t="n">
        <v>0</v>
      </c>
      <c r="BA597" t="n">
        <v>549</v>
      </c>
      <c r="BB597" t="n">
        <v>0</v>
      </c>
      <c r="BC597" t="n">
        <v>0</v>
      </c>
      <c r="BD597" t="n">
        <v>0</v>
      </c>
      <c r="BE597" t="n">
        <v>0</v>
      </c>
      <c r="BF597" t="n">
        <v>0</v>
      </c>
      <c r="BG597" t="n">
        <v>0</v>
      </c>
      <c r="BH597" t="n">
        <v>0</v>
      </c>
      <c r="BI597" t="n">
        <v>0</v>
      </c>
      <c r="BJ597" t="n">
        <v>0</v>
      </c>
      <c r="BK597" t="n">
        <v>0</v>
      </c>
      <c r="BL597" t="n">
        <v>0</v>
      </c>
      <c r="BM597" t="n">
        <v>0</v>
      </c>
      <c r="BN597" t="n">
        <v>0</v>
      </c>
      <c r="BO597" t="n">
        <v>0</v>
      </c>
      <c r="BP597" t="n">
        <v>0</v>
      </c>
      <c r="BQ597" t="n">
        <v>0</v>
      </c>
      <c r="BR597" t="n">
        <v>0</v>
      </c>
      <c r="BS597" t="n">
        <v>0</v>
      </c>
      <c r="BT597" t="n">
        <v>0</v>
      </c>
      <c r="BU597" t="n">
        <v>0</v>
      </c>
      <c r="BV597" t="n">
        <v>0</v>
      </c>
      <c r="BW597" t="n">
        <v>0</v>
      </c>
      <c r="CV597" t="n">
        <v>0</v>
      </c>
      <c r="CW597" t="n">
        <v>0</v>
      </c>
      <c r="CX597">
        <f>ROUND(Y597*Source!I1218,7)</f>
        <v/>
      </c>
      <c r="CY597">
        <f>AD597</f>
        <v/>
      </c>
      <c r="CZ597">
        <f>AH597</f>
        <v/>
      </c>
      <c r="DA597">
        <f>AL597</f>
        <v/>
      </c>
      <c r="DB597">
        <f>ROUND(ROUND(AT597*CZ597,2),2)</f>
        <v/>
      </c>
      <c r="DC597">
        <f>ROUND(ROUND(AT597*AG597,2),2)</f>
        <v/>
      </c>
      <c r="DD597" t="inlineStr"/>
      <c r="DE597" t="inlineStr"/>
      <c r="DF597">
        <f>ROUND(ROUND(AE597,0)*CX597,0)</f>
        <v/>
      </c>
      <c r="DG597">
        <f>ROUND(ROUND(AF597,0)*CX597,0)</f>
        <v/>
      </c>
      <c r="DH597">
        <f>ROUND(ROUND(AG597,0)*CX597,0)</f>
        <v/>
      </c>
      <c r="DI597">
        <f>ROUND(ROUND(AH597,0)*CX597,0)</f>
        <v/>
      </c>
      <c r="DJ597">
        <f>DI597</f>
        <v/>
      </c>
      <c r="DK597" t="n">
        <v>0</v>
      </c>
      <c r="DL597" t="inlineStr"/>
      <c r="DM597" t="n">
        <v>0</v>
      </c>
      <c r="DN597" t="inlineStr"/>
      <c r="DO597" t="n">
        <v>0</v>
      </c>
    </row>
    <row r="598">
      <c r="A598">
        <f>ROW(Source!A1218)</f>
        <v/>
      </c>
      <c r="B598" t="n">
        <v>78869116</v>
      </c>
      <c r="C598" t="n">
        <v>78872580</v>
      </c>
      <c r="D598" t="n">
        <v>29172362</v>
      </c>
      <c r="E598" t="n">
        <v>1</v>
      </c>
      <c r="F598" t="n">
        <v>1</v>
      </c>
      <c r="G598" t="n">
        <v>1</v>
      </c>
      <c r="H598" t="n">
        <v>2</v>
      </c>
      <c r="I598" t="inlineStr">
        <is>
          <t>021102</t>
        </is>
      </c>
      <c r="J598" t="inlineStr">
        <is>
          <t>ТСЭМ Московской обл., 021102, приказ Минстроя России №675/пр от 28.02.2017 № 264/пр</t>
        </is>
      </c>
      <c r="K598" t="inlineStr">
        <is>
          <t>Краны на автомобильном ходу при работе на монтаже технологического оборудования 10 т</t>
        </is>
      </c>
      <c r="L598" t="n">
        <v>1368</v>
      </c>
      <c r="N598" t="n">
        <v>1011</v>
      </c>
      <c r="O598" t="inlineStr">
        <is>
          <t>маш.-ч</t>
        </is>
      </c>
      <c r="P598" t="inlineStr">
        <is>
          <t>маш.-ч</t>
        </is>
      </c>
      <c r="Q598" t="n">
        <v>1</v>
      </c>
      <c r="W598" t="n">
        <v>0</v>
      </c>
      <c r="X598" t="n">
        <v>783836208</v>
      </c>
      <c r="Y598">
        <f>AT598</f>
        <v/>
      </c>
      <c r="AA598" t="n">
        <v>0</v>
      </c>
      <c r="AB598" t="n">
        <v>1504.04</v>
      </c>
      <c r="AC598" t="n">
        <v>705.38</v>
      </c>
      <c r="AD598" t="n">
        <v>0</v>
      </c>
      <c r="AE598" t="n">
        <v>0</v>
      </c>
      <c r="AF598" t="n">
        <v>134.65</v>
      </c>
      <c r="AG598" t="n">
        <v>13.5</v>
      </c>
      <c r="AH598" t="n">
        <v>0</v>
      </c>
      <c r="AI598" t="n">
        <v>1</v>
      </c>
      <c r="AJ598" t="n">
        <v>11.17</v>
      </c>
      <c r="AK598" t="n">
        <v>52.25</v>
      </c>
      <c r="AL598" t="n">
        <v>1</v>
      </c>
      <c r="AM598" t="n">
        <v>2</v>
      </c>
      <c r="AN598" t="n">
        <v>0</v>
      </c>
      <c r="AO598" t="n">
        <v>1</v>
      </c>
      <c r="AP598" t="n">
        <v>0</v>
      </c>
      <c r="AQ598" t="n">
        <v>0</v>
      </c>
      <c r="AR598" t="n">
        <v>0</v>
      </c>
      <c r="AS598" t="inlineStr"/>
      <c r="AT598" t="n">
        <v>0.01</v>
      </c>
      <c r="AU598" t="inlineStr"/>
      <c r="AV598" t="n">
        <v>0</v>
      </c>
      <c r="AW598" t="n">
        <v>2</v>
      </c>
      <c r="AX598" t="n">
        <v>78872603</v>
      </c>
      <c r="AY598" t="n">
        <v>1</v>
      </c>
      <c r="AZ598" t="n">
        <v>0</v>
      </c>
      <c r="BA598" t="n">
        <v>550</v>
      </c>
      <c r="BB598" t="n">
        <v>0</v>
      </c>
      <c r="BC598" t="n">
        <v>0</v>
      </c>
      <c r="BD598" t="n">
        <v>0</v>
      </c>
      <c r="BE598" t="n">
        <v>0</v>
      </c>
      <c r="BF598" t="n">
        <v>0</v>
      </c>
      <c r="BG598" t="n">
        <v>0</v>
      </c>
      <c r="BH598" t="n">
        <v>0</v>
      </c>
      <c r="BI598" t="n">
        <v>0</v>
      </c>
      <c r="BJ598" t="n">
        <v>0</v>
      </c>
      <c r="BK598" t="n">
        <v>0</v>
      </c>
      <c r="BL598" t="n">
        <v>0</v>
      </c>
      <c r="BM598" t="n">
        <v>0</v>
      </c>
      <c r="BN598" t="n">
        <v>0</v>
      </c>
      <c r="BO598" t="n">
        <v>0</v>
      </c>
      <c r="BP598" t="n">
        <v>0</v>
      </c>
      <c r="BQ598" t="n">
        <v>0</v>
      </c>
      <c r="BR598" t="n">
        <v>0</v>
      </c>
      <c r="BS598" t="n">
        <v>0</v>
      </c>
      <c r="BT598" t="n">
        <v>0</v>
      </c>
      <c r="BU598" t="n">
        <v>0</v>
      </c>
      <c r="BV598" t="n">
        <v>0</v>
      </c>
      <c r="BW598" t="n">
        <v>0</v>
      </c>
      <c r="CV598" t="n">
        <v>0</v>
      </c>
      <c r="CW598">
        <f>ROUND(Y598*Source!I1218*DO598,7)</f>
        <v/>
      </c>
      <c r="CX598">
        <f>ROUND(Y598*Source!I1218,7)</f>
        <v/>
      </c>
      <c r="CY598">
        <f>AB598</f>
        <v/>
      </c>
      <c r="CZ598">
        <f>AF598</f>
        <v/>
      </c>
      <c r="DA598">
        <f>AJ598</f>
        <v/>
      </c>
      <c r="DB598">
        <f>ROUND(ROUND(AT598*CZ598,2),2)</f>
        <v/>
      </c>
      <c r="DC598">
        <f>ROUND(ROUND(AT598*AG598,2),2)</f>
        <v/>
      </c>
      <c r="DD598" t="inlineStr"/>
      <c r="DE598" t="inlineStr"/>
      <c r="DF598">
        <f>ROUND(ROUND(AE598,0)*CX598,0)</f>
        <v/>
      </c>
      <c r="DG598">
        <f>ROUND(ROUND(AF598*AJ598,0)*CX598,0)</f>
        <v/>
      </c>
      <c r="DH598">
        <f>ROUND(ROUND(AG598*AK598,0)*CX598,0)</f>
        <v/>
      </c>
      <c r="DI598">
        <f>ROUND(ROUND(AH598,0)*CX598,0)</f>
        <v/>
      </c>
      <c r="DJ598">
        <f>DG598</f>
        <v/>
      </c>
      <c r="DK598" t="n">
        <v>0</v>
      </c>
      <c r="DL598" t="inlineStr"/>
      <c r="DM598" t="n">
        <v>0</v>
      </c>
      <c r="DN598" t="inlineStr"/>
      <c r="DO598" t="n">
        <v>0</v>
      </c>
    </row>
    <row r="599">
      <c r="A599">
        <f>ROW(Source!A1218)</f>
        <v/>
      </c>
      <c r="B599" t="n">
        <v>78869116</v>
      </c>
      <c r="C599" t="n">
        <v>78872580</v>
      </c>
      <c r="D599" t="n">
        <v>29172657</v>
      </c>
      <c r="E599" t="n">
        <v>1</v>
      </c>
      <c r="F599" t="n">
        <v>1</v>
      </c>
      <c r="G599" t="n">
        <v>1</v>
      </c>
      <c r="H599" t="n">
        <v>2</v>
      </c>
      <c r="I599" t="inlineStr">
        <is>
          <t>040502</t>
        </is>
      </c>
      <c r="J599" t="inlineStr">
        <is>
          <t>ТСЭМ Московской обл., 040502, приказ Минстроя России №675/пр от 28.02.2017 № 264/пр</t>
        </is>
      </c>
      <c r="K599" t="inlineStr">
        <is>
          <t>Установки для сварки ручной дуговой (постоянного тока)</t>
        </is>
      </c>
      <c r="L599" t="n">
        <v>1368</v>
      </c>
      <c r="N599" t="n">
        <v>1011</v>
      </c>
      <c r="O599" t="inlineStr">
        <is>
          <t>маш.-ч</t>
        </is>
      </c>
      <c r="P599" t="inlineStr">
        <is>
          <t>маш.-ч</t>
        </is>
      </c>
      <c r="Q599" t="n">
        <v>1</v>
      </c>
      <c r="W599" t="n">
        <v>0</v>
      </c>
      <c r="X599" t="n">
        <v>1474986261</v>
      </c>
      <c r="Y599">
        <f>AT599</f>
        <v/>
      </c>
      <c r="AA599" t="n">
        <v>0</v>
      </c>
      <c r="AB599" t="n">
        <v>69.26000000000001</v>
      </c>
      <c r="AC599" t="n">
        <v>0</v>
      </c>
      <c r="AD599" t="n">
        <v>0</v>
      </c>
      <c r="AE599" t="n">
        <v>0</v>
      </c>
      <c r="AF599" t="n">
        <v>8.1</v>
      </c>
      <c r="AG599" t="n">
        <v>0</v>
      </c>
      <c r="AH599" t="n">
        <v>0</v>
      </c>
      <c r="AI599" t="n">
        <v>1</v>
      </c>
      <c r="AJ599" t="n">
        <v>8.550000000000001</v>
      </c>
      <c r="AK599" t="n">
        <v>52.25</v>
      </c>
      <c r="AL599" t="n">
        <v>1</v>
      </c>
      <c r="AM599" t="n">
        <v>2</v>
      </c>
      <c r="AN599" t="n">
        <v>0</v>
      </c>
      <c r="AO599" t="n">
        <v>1</v>
      </c>
      <c r="AP599" t="n">
        <v>0</v>
      </c>
      <c r="AQ599" t="n">
        <v>0</v>
      </c>
      <c r="AR599" t="n">
        <v>0</v>
      </c>
      <c r="AS599" t="inlineStr"/>
      <c r="AT599" t="n">
        <v>0.13</v>
      </c>
      <c r="AU599" t="inlineStr"/>
      <c r="AV599" t="n">
        <v>0</v>
      </c>
      <c r="AW599" t="n">
        <v>2</v>
      </c>
      <c r="AX599" t="n">
        <v>78872604</v>
      </c>
      <c r="AY599" t="n">
        <v>1</v>
      </c>
      <c r="AZ599" t="n">
        <v>0</v>
      </c>
      <c r="BA599" t="n">
        <v>551</v>
      </c>
      <c r="BB599" t="n">
        <v>0</v>
      </c>
      <c r="BC599" t="n">
        <v>0</v>
      </c>
      <c r="BD599" t="n">
        <v>0</v>
      </c>
      <c r="BE599" t="n">
        <v>0</v>
      </c>
      <c r="BF599" t="n">
        <v>0</v>
      </c>
      <c r="BG599" t="n">
        <v>0</v>
      </c>
      <c r="BH599" t="n">
        <v>0</v>
      </c>
      <c r="BI599" t="n">
        <v>0</v>
      </c>
      <c r="BJ599" t="n">
        <v>0</v>
      </c>
      <c r="BK599" t="n">
        <v>0</v>
      </c>
      <c r="BL599" t="n">
        <v>0</v>
      </c>
      <c r="BM599" t="n">
        <v>0</v>
      </c>
      <c r="BN599" t="n">
        <v>0</v>
      </c>
      <c r="BO599" t="n">
        <v>0</v>
      </c>
      <c r="BP599" t="n">
        <v>0</v>
      </c>
      <c r="BQ599" t="n">
        <v>0</v>
      </c>
      <c r="BR599" t="n">
        <v>0</v>
      </c>
      <c r="BS599" t="n">
        <v>0</v>
      </c>
      <c r="BT599" t="n">
        <v>0</v>
      </c>
      <c r="BU599" t="n">
        <v>0</v>
      </c>
      <c r="BV599" t="n">
        <v>0</v>
      </c>
      <c r="BW599" t="n">
        <v>0</v>
      </c>
      <c r="CV599" t="n">
        <v>0</v>
      </c>
      <c r="CW599">
        <f>ROUND(Y599*Source!I1218*DO599,7)</f>
        <v/>
      </c>
      <c r="CX599">
        <f>ROUND(Y599*Source!I1218,7)</f>
        <v/>
      </c>
      <c r="CY599">
        <f>AB599</f>
        <v/>
      </c>
      <c r="CZ599">
        <f>AF599</f>
        <v/>
      </c>
      <c r="DA599">
        <f>AJ599</f>
        <v/>
      </c>
      <c r="DB599">
        <f>ROUND(ROUND(AT599*CZ599,2),2)</f>
        <v/>
      </c>
      <c r="DC599">
        <f>ROUND(ROUND(AT599*AG599,2),2)</f>
        <v/>
      </c>
      <c r="DD599" t="inlineStr"/>
      <c r="DE599" t="inlineStr"/>
      <c r="DF599">
        <f>ROUND(ROUND(AE599,0)*CX599,0)</f>
        <v/>
      </c>
      <c r="DG599">
        <f>ROUND(ROUND(AF599*AJ599,0)*CX599,0)</f>
        <v/>
      </c>
      <c r="DH599">
        <f>ROUND(ROUND(AG599*AK599,0)*CX599,0)</f>
        <v/>
      </c>
      <c r="DI599">
        <f>ROUND(ROUND(AH599,0)*CX599,0)</f>
        <v/>
      </c>
      <c r="DJ599">
        <f>DG599</f>
        <v/>
      </c>
      <c r="DK599" t="n">
        <v>0</v>
      </c>
      <c r="DL599" t="inlineStr"/>
      <c r="DM599" t="n">
        <v>0</v>
      </c>
      <c r="DN599" t="inlineStr"/>
      <c r="DO599" t="n">
        <v>0</v>
      </c>
    </row>
    <row r="600">
      <c r="A600">
        <f>ROW(Source!A1218)</f>
        <v/>
      </c>
      <c r="B600" t="n">
        <v>78869116</v>
      </c>
      <c r="C600" t="n">
        <v>78872580</v>
      </c>
      <c r="D600" t="n">
        <v>29174500</v>
      </c>
      <c r="E600" t="n">
        <v>1</v>
      </c>
      <c r="F600" t="n">
        <v>1</v>
      </c>
      <c r="G600" t="n">
        <v>1</v>
      </c>
      <c r="H600" t="n">
        <v>2</v>
      </c>
      <c r="I600" t="inlineStr">
        <is>
          <t>330206</t>
        </is>
      </c>
      <c r="J600" t="inlineStr">
        <is>
          <t>ТСЭМ Московской обл., 330206, приказ Минстроя России №675/пр от 28.02.2017 № 264/пр</t>
        </is>
      </c>
      <c r="K600" t="inlineStr">
        <is>
          <t>Дрели электрические</t>
        </is>
      </c>
      <c r="L600" t="n">
        <v>1368</v>
      </c>
      <c r="N600" t="n">
        <v>1011</v>
      </c>
      <c r="O600" t="inlineStr">
        <is>
          <t>маш.-ч</t>
        </is>
      </c>
      <c r="P600" t="inlineStr">
        <is>
          <t>маш.-ч</t>
        </is>
      </c>
      <c r="Q600" t="n">
        <v>1</v>
      </c>
      <c r="W600" t="n">
        <v>0</v>
      </c>
      <c r="X600" t="n">
        <v>-1867053656</v>
      </c>
      <c r="Y600">
        <f>AT600</f>
        <v/>
      </c>
      <c r="AA600" t="n">
        <v>0</v>
      </c>
      <c r="AB600" t="n">
        <v>8.390000000000001</v>
      </c>
      <c r="AC600" t="n">
        <v>0</v>
      </c>
      <c r="AD600" t="n">
        <v>0</v>
      </c>
      <c r="AE600" t="n">
        <v>0</v>
      </c>
      <c r="AF600" t="n">
        <v>1.95</v>
      </c>
      <c r="AG600" t="n">
        <v>0</v>
      </c>
      <c r="AH600" t="n">
        <v>0</v>
      </c>
      <c r="AI600" t="n">
        <v>1</v>
      </c>
      <c r="AJ600" t="n">
        <v>4.3</v>
      </c>
      <c r="AK600" t="n">
        <v>52.25</v>
      </c>
      <c r="AL600" t="n">
        <v>1</v>
      </c>
      <c r="AM600" t="n">
        <v>2</v>
      </c>
      <c r="AN600" t="n">
        <v>0</v>
      </c>
      <c r="AO600" t="n">
        <v>1</v>
      </c>
      <c r="AP600" t="n">
        <v>0</v>
      </c>
      <c r="AQ600" t="n">
        <v>0</v>
      </c>
      <c r="AR600" t="n">
        <v>0</v>
      </c>
      <c r="AS600" t="inlineStr"/>
      <c r="AT600" t="n">
        <v>0.04</v>
      </c>
      <c r="AU600" t="inlineStr"/>
      <c r="AV600" t="n">
        <v>0</v>
      </c>
      <c r="AW600" t="n">
        <v>2</v>
      </c>
      <c r="AX600" t="n">
        <v>78872605</v>
      </c>
      <c r="AY600" t="n">
        <v>1</v>
      </c>
      <c r="AZ600" t="n">
        <v>0</v>
      </c>
      <c r="BA600" t="n">
        <v>552</v>
      </c>
      <c r="BB600" t="n">
        <v>0</v>
      </c>
      <c r="BC600" t="n">
        <v>0</v>
      </c>
      <c r="BD600" t="n">
        <v>0</v>
      </c>
      <c r="BE600" t="n">
        <v>0</v>
      </c>
      <c r="BF600" t="n">
        <v>0</v>
      </c>
      <c r="BG600" t="n">
        <v>0</v>
      </c>
      <c r="BH600" t="n">
        <v>0</v>
      </c>
      <c r="BI600" t="n">
        <v>0</v>
      </c>
      <c r="BJ600" t="n">
        <v>0</v>
      </c>
      <c r="BK600" t="n">
        <v>0</v>
      </c>
      <c r="BL600" t="n">
        <v>0</v>
      </c>
      <c r="BM600" t="n">
        <v>0</v>
      </c>
      <c r="BN600" t="n">
        <v>0</v>
      </c>
      <c r="BO600" t="n">
        <v>0</v>
      </c>
      <c r="BP600" t="n">
        <v>0</v>
      </c>
      <c r="BQ600" t="n">
        <v>0</v>
      </c>
      <c r="BR600" t="n">
        <v>0</v>
      </c>
      <c r="BS600" t="n">
        <v>0</v>
      </c>
      <c r="BT600" t="n">
        <v>0</v>
      </c>
      <c r="BU600" t="n">
        <v>0</v>
      </c>
      <c r="BV600" t="n">
        <v>0</v>
      </c>
      <c r="BW600" t="n">
        <v>0</v>
      </c>
      <c r="CV600" t="n">
        <v>0</v>
      </c>
      <c r="CW600">
        <f>ROUND(Y600*Source!I1218*DO600,7)</f>
        <v/>
      </c>
      <c r="CX600">
        <f>ROUND(Y600*Source!I1218,7)</f>
        <v/>
      </c>
      <c r="CY600">
        <f>AB600</f>
        <v/>
      </c>
      <c r="CZ600">
        <f>AF600</f>
        <v/>
      </c>
      <c r="DA600">
        <f>AJ600</f>
        <v/>
      </c>
      <c r="DB600">
        <f>ROUND(ROUND(AT600*CZ600,2),2)</f>
        <v/>
      </c>
      <c r="DC600">
        <f>ROUND(ROUND(AT600*AG600,2),2)</f>
        <v/>
      </c>
      <c r="DD600" t="inlineStr"/>
      <c r="DE600" t="inlineStr"/>
      <c r="DF600">
        <f>ROUND(ROUND(AE600,0)*CX600,0)</f>
        <v/>
      </c>
      <c r="DG600">
        <f>ROUND(ROUND(AF600*AJ600,0)*CX600,0)</f>
        <v/>
      </c>
      <c r="DH600">
        <f>ROUND(ROUND(AG600*AK600,0)*CX600,0)</f>
        <v/>
      </c>
      <c r="DI600">
        <f>ROUND(ROUND(AH600,0)*CX600,0)</f>
        <v/>
      </c>
      <c r="DJ600">
        <f>DG600</f>
        <v/>
      </c>
      <c r="DK600" t="n">
        <v>0</v>
      </c>
      <c r="DL600" t="inlineStr"/>
      <c r="DM600" t="n">
        <v>0</v>
      </c>
      <c r="DN600" t="inlineStr"/>
      <c r="DO600" t="n">
        <v>0</v>
      </c>
    </row>
    <row r="601">
      <c r="A601">
        <f>ROW(Source!A1218)</f>
        <v/>
      </c>
      <c r="B601" t="n">
        <v>78869116</v>
      </c>
      <c r="C601" t="n">
        <v>78872580</v>
      </c>
      <c r="D601" t="n">
        <v>29174689</v>
      </c>
      <c r="E601" t="n">
        <v>1</v>
      </c>
      <c r="F601" t="n">
        <v>1</v>
      </c>
      <c r="G601" t="n">
        <v>1</v>
      </c>
      <c r="H601" t="n">
        <v>2</v>
      </c>
      <c r="I601" t="inlineStr">
        <is>
          <t>350451</t>
        </is>
      </c>
      <c r="J601" t="inlineStr">
        <is>
          <t>ТСЭМ Московской обл., 350451, приказ Минстроя России №675/пр от 28.02.2017 № 264/пр</t>
        </is>
      </c>
      <c r="K601" t="inlineStr">
        <is>
          <t>Пресс гидравлический с электроприводом</t>
        </is>
      </c>
      <c r="L601" t="n">
        <v>1368</v>
      </c>
      <c r="N601" t="n">
        <v>1011</v>
      </c>
      <c r="O601" t="inlineStr">
        <is>
          <t>маш.-ч</t>
        </is>
      </c>
      <c r="P601" t="inlineStr">
        <is>
          <t>маш.-ч</t>
        </is>
      </c>
      <c r="Q601" t="n">
        <v>1</v>
      </c>
      <c r="W601" t="n">
        <v>0</v>
      </c>
      <c r="X601" t="n">
        <v>-592654397</v>
      </c>
      <c r="Y601">
        <f>AT601</f>
        <v/>
      </c>
      <c r="AA601" t="n">
        <v>0</v>
      </c>
      <c r="AB601" t="n">
        <v>6.54</v>
      </c>
      <c r="AC601" t="n">
        <v>0</v>
      </c>
      <c r="AD601" t="n">
        <v>0</v>
      </c>
      <c r="AE601" t="n">
        <v>0</v>
      </c>
      <c r="AF601" t="n">
        <v>1.11</v>
      </c>
      <c r="AG601" t="n">
        <v>0</v>
      </c>
      <c r="AH601" t="n">
        <v>0</v>
      </c>
      <c r="AI601" t="n">
        <v>1</v>
      </c>
      <c r="AJ601" t="n">
        <v>5.89</v>
      </c>
      <c r="AK601" t="n">
        <v>52.25</v>
      </c>
      <c r="AL601" t="n">
        <v>1</v>
      </c>
      <c r="AM601" t="n">
        <v>2</v>
      </c>
      <c r="AN601" t="n">
        <v>0</v>
      </c>
      <c r="AO601" t="n">
        <v>1</v>
      </c>
      <c r="AP601" t="n">
        <v>0</v>
      </c>
      <c r="AQ601" t="n">
        <v>0</v>
      </c>
      <c r="AR601" t="n">
        <v>0</v>
      </c>
      <c r="AS601" t="inlineStr"/>
      <c r="AT601" t="n">
        <v>0.2</v>
      </c>
      <c r="AU601" t="inlineStr"/>
      <c r="AV601" t="n">
        <v>0</v>
      </c>
      <c r="AW601" t="n">
        <v>2</v>
      </c>
      <c r="AX601" t="n">
        <v>78872606</v>
      </c>
      <c r="AY601" t="n">
        <v>1</v>
      </c>
      <c r="AZ601" t="n">
        <v>0</v>
      </c>
      <c r="BA601" t="n">
        <v>553</v>
      </c>
      <c r="BB601" t="n">
        <v>0</v>
      </c>
      <c r="BC601" t="n">
        <v>0</v>
      </c>
      <c r="BD601" t="n">
        <v>0</v>
      </c>
      <c r="BE601" t="n">
        <v>0</v>
      </c>
      <c r="BF601" t="n">
        <v>0</v>
      </c>
      <c r="BG601" t="n">
        <v>0</v>
      </c>
      <c r="BH601" t="n">
        <v>0</v>
      </c>
      <c r="BI601" t="n">
        <v>0</v>
      </c>
      <c r="BJ601" t="n">
        <v>0</v>
      </c>
      <c r="BK601" t="n">
        <v>0</v>
      </c>
      <c r="BL601" t="n">
        <v>0</v>
      </c>
      <c r="BM601" t="n">
        <v>0</v>
      </c>
      <c r="BN601" t="n">
        <v>0</v>
      </c>
      <c r="BO601" t="n">
        <v>0</v>
      </c>
      <c r="BP601" t="n">
        <v>0</v>
      </c>
      <c r="BQ601" t="n">
        <v>0</v>
      </c>
      <c r="BR601" t="n">
        <v>0</v>
      </c>
      <c r="BS601" t="n">
        <v>0</v>
      </c>
      <c r="BT601" t="n">
        <v>0</v>
      </c>
      <c r="BU601" t="n">
        <v>0</v>
      </c>
      <c r="BV601" t="n">
        <v>0</v>
      </c>
      <c r="BW601" t="n">
        <v>0</v>
      </c>
      <c r="CV601" t="n">
        <v>0</v>
      </c>
      <c r="CW601">
        <f>ROUND(Y601*Source!I1218*DO601,7)</f>
        <v/>
      </c>
      <c r="CX601">
        <f>ROUND(Y601*Source!I1218,7)</f>
        <v/>
      </c>
      <c r="CY601">
        <f>AB601</f>
        <v/>
      </c>
      <c r="CZ601">
        <f>AF601</f>
        <v/>
      </c>
      <c r="DA601">
        <f>AJ601</f>
        <v/>
      </c>
      <c r="DB601">
        <f>ROUND(ROUND(AT601*CZ601,2),2)</f>
        <v/>
      </c>
      <c r="DC601">
        <f>ROUND(ROUND(AT601*AG601,2),2)</f>
        <v/>
      </c>
      <c r="DD601" t="inlineStr"/>
      <c r="DE601" t="inlineStr"/>
      <c r="DF601">
        <f>ROUND(ROUND(AE601,0)*CX601,0)</f>
        <v/>
      </c>
      <c r="DG601">
        <f>ROUND(ROUND(AF601*AJ601,0)*CX601,0)</f>
        <v/>
      </c>
      <c r="DH601">
        <f>ROUND(ROUND(AG601*AK601,0)*CX601,0)</f>
        <v/>
      </c>
      <c r="DI601">
        <f>ROUND(ROUND(AH601,0)*CX601,0)</f>
        <v/>
      </c>
      <c r="DJ601">
        <f>DG601</f>
        <v/>
      </c>
      <c r="DK601" t="n">
        <v>0</v>
      </c>
      <c r="DL601" t="inlineStr"/>
      <c r="DM601" t="n">
        <v>0</v>
      </c>
      <c r="DN601" t="inlineStr"/>
      <c r="DO601" t="n">
        <v>0</v>
      </c>
    </row>
    <row r="602">
      <c r="A602">
        <f>ROW(Source!A1218)</f>
        <v/>
      </c>
      <c r="B602" t="n">
        <v>78869116</v>
      </c>
      <c r="C602" t="n">
        <v>78872580</v>
      </c>
      <c r="D602" t="n">
        <v>29174913</v>
      </c>
      <c r="E602" t="n">
        <v>1</v>
      </c>
      <c r="F602" t="n">
        <v>1</v>
      </c>
      <c r="G602" t="n">
        <v>1</v>
      </c>
      <c r="H602" t="n">
        <v>2</v>
      </c>
      <c r="I602" t="inlineStr">
        <is>
          <t>400001</t>
        </is>
      </c>
      <c r="J602" t="inlineStr">
        <is>
          <t>ТСЭМ Московской обл., 400001, приказ Минстроя России №675/пр от 28.02.2017 № 264/пр</t>
        </is>
      </c>
      <c r="K602" t="inlineStr">
        <is>
          <t>Автомобили бортовые, грузоподъемность до 5 т</t>
        </is>
      </c>
      <c r="L602" t="n">
        <v>1368</v>
      </c>
      <c r="N602" t="n">
        <v>1011</v>
      </c>
      <c r="O602" t="inlineStr">
        <is>
          <t>маш.-ч</t>
        </is>
      </c>
      <c r="P602" t="inlineStr">
        <is>
          <t>маш.-ч</t>
        </is>
      </c>
      <c r="Q602" t="n">
        <v>1</v>
      </c>
      <c r="W602" t="n">
        <v>0</v>
      </c>
      <c r="X602" t="n">
        <v>1230759911</v>
      </c>
      <c r="Y602">
        <f>AT602</f>
        <v/>
      </c>
      <c r="AA602" t="n">
        <v>0</v>
      </c>
      <c r="AB602" t="n">
        <v>2177.51</v>
      </c>
      <c r="AC602" t="n">
        <v>606.1</v>
      </c>
      <c r="AD602" t="n">
        <v>0</v>
      </c>
      <c r="AE602" t="n">
        <v>0</v>
      </c>
      <c r="AF602" t="n">
        <v>87.17</v>
      </c>
      <c r="AG602" t="n">
        <v>11.6</v>
      </c>
      <c r="AH602" t="n">
        <v>0</v>
      </c>
      <c r="AI602" t="n">
        <v>1</v>
      </c>
      <c r="AJ602" t="n">
        <v>24.98</v>
      </c>
      <c r="AK602" t="n">
        <v>52.25</v>
      </c>
      <c r="AL602" t="n">
        <v>1</v>
      </c>
      <c r="AM602" t="n">
        <v>2</v>
      </c>
      <c r="AN602" t="n">
        <v>0</v>
      </c>
      <c r="AO602" t="n">
        <v>1</v>
      </c>
      <c r="AP602" t="n">
        <v>0</v>
      </c>
      <c r="AQ602" t="n">
        <v>0</v>
      </c>
      <c r="AR602" t="n">
        <v>0</v>
      </c>
      <c r="AS602" t="inlineStr"/>
      <c r="AT602" t="n">
        <v>0.01</v>
      </c>
      <c r="AU602" t="inlineStr"/>
      <c r="AV602" t="n">
        <v>0</v>
      </c>
      <c r="AW602" t="n">
        <v>2</v>
      </c>
      <c r="AX602" t="n">
        <v>78872607</v>
      </c>
      <c r="AY602" t="n">
        <v>1</v>
      </c>
      <c r="AZ602" t="n">
        <v>0</v>
      </c>
      <c r="BA602" t="n">
        <v>554</v>
      </c>
      <c r="BB602" t="n">
        <v>0</v>
      </c>
      <c r="BC602" t="n">
        <v>0</v>
      </c>
      <c r="BD602" t="n">
        <v>0</v>
      </c>
      <c r="BE602" t="n">
        <v>0</v>
      </c>
      <c r="BF602" t="n">
        <v>0</v>
      </c>
      <c r="BG602" t="n">
        <v>0</v>
      </c>
      <c r="BH602" t="n">
        <v>0</v>
      </c>
      <c r="BI602" t="n">
        <v>0</v>
      </c>
      <c r="BJ602" t="n">
        <v>0</v>
      </c>
      <c r="BK602" t="n">
        <v>0</v>
      </c>
      <c r="BL602" t="n">
        <v>0</v>
      </c>
      <c r="BM602" t="n">
        <v>0</v>
      </c>
      <c r="BN602" t="n">
        <v>0</v>
      </c>
      <c r="BO602" t="n">
        <v>0</v>
      </c>
      <c r="BP602" t="n">
        <v>0</v>
      </c>
      <c r="BQ602" t="n">
        <v>0</v>
      </c>
      <c r="BR602" t="n">
        <v>0</v>
      </c>
      <c r="BS602" t="n">
        <v>0</v>
      </c>
      <c r="BT602" t="n">
        <v>0</v>
      </c>
      <c r="BU602" t="n">
        <v>0</v>
      </c>
      <c r="BV602" t="n">
        <v>0</v>
      </c>
      <c r="BW602" t="n">
        <v>0</v>
      </c>
      <c r="CV602" t="n">
        <v>0</v>
      </c>
      <c r="CW602">
        <f>ROUND(Y602*Source!I1218*DO602,7)</f>
        <v/>
      </c>
      <c r="CX602">
        <f>ROUND(Y602*Source!I1218,7)</f>
        <v/>
      </c>
      <c r="CY602">
        <f>AB602</f>
        <v/>
      </c>
      <c r="CZ602">
        <f>AF602</f>
        <v/>
      </c>
      <c r="DA602">
        <f>AJ602</f>
        <v/>
      </c>
      <c r="DB602">
        <f>ROUND(ROUND(AT602*CZ602,2),2)</f>
        <v/>
      </c>
      <c r="DC602">
        <f>ROUND(ROUND(AT602*AG602,2),2)</f>
        <v/>
      </c>
      <c r="DD602" t="inlineStr"/>
      <c r="DE602" t="inlineStr"/>
      <c r="DF602">
        <f>ROUND(ROUND(AE602,0)*CX602,0)</f>
        <v/>
      </c>
      <c r="DG602">
        <f>ROUND(ROUND(AF602*AJ602,0)*CX602,0)</f>
        <v/>
      </c>
      <c r="DH602">
        <f>ROUND(ROUND(AG602*AK602,0)*CX602,0)</f>
        <v/>
      </c>
      <c r="DI602">
        <f>ROUND(ROUND(AH602,0)*CX602,0)</f>
        <v/>
      </c>
      <c r="DJ602">
        <f>DG602</f>
        <v/>
      </c>
      <c r="DK602" t="n">
        <v>0</v>
      </c>
      <c r="DL602" t="inlineStr"/>
      <c r="DM602" t="n">
        <v>0</v>
      </c>
      <c r="DN602" t="inlineStr"/>
      <c r="DO602" t="n">
        <v>0</v>
      </c>
    </row>
    <row r="603">
      <c r="A603">
        <f>ROW(Source!A1218)</f>
        <v/>
      </c>
      <c r="B603" t="n">
        <v>78869116</v>
      </c>
      <c r="C603" t="n">
        <v>78872580</v>
      </c>
      <c r="D603" t="n">
        <v>29110546</v>
      </c>
      <c r="E603" t="n">
        <v>1</v>
      </c>
      <c r="F603" t="n">
        <v>1</v>
      </c>
      <c r="G603" t="n">
        <v>1</v>
      </c>
      <c r="H603" t="n">
        <v>3</v>
      </c>
      <c r="I603" t="inlineStr">
        <is>
          <t>101-1665</t>
        </is>
      </c>
      <c r="J603" t="inlineStr">
        <is>
          <t>ТССЦ Московской обл., 101-1665, приказ Минстроя России №675/пр от 28.02.2017 № 254/пр</t>
        </is>
      </c>
      <c r="K603" t="inlineStr">
        <is>
          <t>Лак электроизоляционный 318</t>
        </is>
      </c>
      <c r="L603" t="n">
        <v>1346</v>
      </c>
      <c r="N603" t="n">
        <v>1009</v>
      </c>
      <c r="O603" t="inlineStr">
        <is>
          <t>кг</t>
        </is>
      </c>
      <c r="P603" t="inlineStr">
        <is>
          <t>кг</t>
        </is>
      </c>
      <c r="Q603" t="n">
        <v>1</v>
      </c>
      <c r="W603" t="n">
        <v>0</v>
      </c>
      <c r="X603" t="n">
        <v>2102179917</v>
      </c>
      <c r="Y603">
        <f>AT603</f>
        <v/>
      </c>
      <c r="AA603" t="n">
        <v>191.33</v>
      </c>
      <c r="AB603" t="n">
        <v>0</v>
      </c>
      <c r="AC603" t="n">
        <v>0</v>
      </c>
      <c r="AD603" t="n">
        <v>0</v>
      </c>
      <c r="AE603" t="n">
        <v>35.63</v>
      </c>
      <c r="AF603" t="n">
        <v>0</v>
      </c>
      <c r="AG603" t="n">
        <v>0</v>
      </c>
      <c r="AH603" t="n">
        <v>0</v>
      </c>
      <c r="AI603" t="n">
        <v>5.37</v>
      </c>
      <c r="AJ603" t="n">
        <v>1</v>
      </c>
      <c r="AK603" t="n">
        <v>1</v>
      </c>
      <c r="AL603" t="n">
        <v>1</v>
      </c>
      <c r="AM603" t="n">
        <v>2</v>
      </c>
      <c r="AN603" t="n">
        <v>0</v>
      </c>
      <c r="AO603" t="n">
        <v>1</v>
      </c>
      <c r="AP603" t="n">
        <v>0</v>
      </c>
      <c r="AQ603" t="n">
        <v>0</v>
      </c>
      <c r="AR603" t="n">
        <v>0</v>
      </c>
      <c r="AS603" t="inlineStr"/>
      <c r="AT603" t="n">
        <v>0.014</v>
      </c>
      <c r="AU603" t="inlineStr"/>
      <c r="AV603" t="n">
        <v>0</v>
      </c>
      <c r="AW603" t="n">
        <v>2</v>
      </c>
      <c r="AX603" t="n">
        <v>78872608</v>
      </c>
      <c r="AY603" t="n">
        <v>1</v>
      </c>
      <c r="AZ603" t="n">
        <v>0</v>
      </c>
      <c r="BA603" t="n">
        <v>555</v>
      </c>
      <c r="BB603" t="n">
        <v>0</v>
      </c>
      <c r="BC603" t="n">
        <v>0</v>
      </c>
      <c r="BD603" t="n">
        <v>0</v>
      </c>
      <c r="BE603" t="n">
        <v>0</v>
      </c>
      <c r="BF603" t="n">
        <v>0</v>
      </c>
      <c r="BG603" t="n">
        <v>0</v>
      </c>
      <c r="BH603" t="n">
        <v>0</v>
      </c>
      <c r="BI603" t="n">
        <v>0</v>
      </c>
      <c r="BJ603" t="n">
        <v>0</v>
      </c>
      <c r="BK603" t="n">
        <v>0</v>
      </c>
      <c r="BL603" t="n">
        <v>0</v>
      </c>
      <c r="BM603" t="n">
        <v>0</v>
      </c>
      <c r="BN603" t="n">
        <v>0</v>
      </c>
      <c r="BO603" t="n">
        <v>0</v>
      </c>
      <c r="BP603" t="n">
        <v>0</v>
      </c>
      <c r="BQ603" t="n">
        <v>0</v>
      </c>
      <c r="BR603" t="n">
        <v>0</v>
      </c>
      <c r="BS603" t="n">
        <v>0</v>
      </c>
      <c r="BT603" t="n">
        <v>0</v>
      </c>
      <c r="BU603" t="n">
        <v>0</v>
      </c>
      <c r="BV603" t="n">
        <v>0</v>
      </c>
      <c r="BW603" t="n">
        <v>0</v>
      </c>
      <c r="CV603" t="n">
        <v>0</v>
      </c>
      <c r="CW603" t="n">
        <v>0</v>
      </c>
      <c r="CX603">
        <f>ROUND(Y603*Source!I1218,7)</f>
        <v/>
      </c>
      <c r="CY603">
        <f>AA603</f>
        <v/>
      </c>
      <c r="CZ603">
        <f>AE603</f>
        <v/>
      </c>
      <c r="DA603">
        <f>AI603</f>
        <v/>
      </c>
      <c r="DB603">
        <f>ROUND(ROUND(AT603*CZ603,2),2)</f>
        <v/>
      </c>
      <c r="DC603">
        <f>ROUND(ROUND(AT603*AG603,2),2)</f>
        <v/>
      </c>
      <c r="DD603" t="inlineStr"/>
      <c r="DE603" t="inlineStr"/>
      <c r="DF603">
        <f>ROUND(ROUND(AE603*AI603,0)*CX603,0)</f>
        <v/>
      </c>
      <c r="DG603">
        <f>ROUND(ROUND(AF603,0)*CX603,0)</f>
        <v/>
      </c>
      <c r="DH603">
        <f>ROUND(ROUND(AG603,0)*CX603,0)</f>
        <v/>
      </c>
      <c r="DI603">
        <f>ROUND(ROUND(AH603,0)*CX603,0)</f>
        <v/>
      </c>
      <c r="DJ603">
        <f>DF603</f>
        <v/>
      </c>
      <c r="DK603" t="n">
        <v>0</v>
      </c>
      <c r="DL603" t="inlineStr"/>
      <c r="DM603" t="n">
        <v>0</v>
      </c>
      <c r="DN603" t="inlineStr"/>
      <c r="DO603" t="n">
        <v>0</v>
      </c>
    </row>
    <row r="604">
      <c r="A604">
        <f>ROW(Source!A1218)</f>
        <v/>
      </c>
      <c r="B604" t="n">
        <v>78869116</v>
      </c>
      <c r="C604" t="n">
        <v>78872580</v>
      </c>
      <c r="D604" t="n">
        <v>29113980</v>
      </c>
      <c r="E604" t="n">
        <v>1</v>
      </c>
      <c r="F604" t="n">
        <v>1</v>
      </c>
      <c r="G604" t="n">
        <v>1</v>
      </c>
      <c r="H604" t="n">
        <v>3</v>
      </c>
      <c r="I604" t="inlineStr">
        <is>
          <t>101-1924</t>
        </is>
      </c>
      <c r="J604" t="inlineStr">
        <is>
          <t>ТССЦ Московской обл., 101-1924, приказ Минстроя России №675/пр от 28.02.2017 № 254/пр</t>
        </is>
      </c>
      <c r="K604" t="inlineStr">
        <is>
          <t>Электроды диаметром 4 мм Э42А</t>
        </is>
      </c>
      <c r="L604" t="n">
        <v>1346</v>
      </c>
      <c r="N604" t="n">
        <v>1009</v>
      </c>
      <c r="O604" t="inlineStr">
        <is>
          <t>кг</t>
        </is>
      </c>
      <c r="P604" t="inlineStr">
        <is>
          <t>кг</t>
        </is>
      </c>
      <c r="Q604" t="n">
        <v>1</v>
      </c>
      <c r="W604" t="n">
        <v>0</v>
      </c>
      <c r="X604" t="n">
        <v>-1805966371</v>
      </c>
      <c r="Y604">
        <f>AT604</f>
        <v/>
      </c>
      <c r="AA604" t="n">
        <v>179.3</v>
      </c>
      <c r="AB604" t="n">
        <v>0</v>
      </c>
      <c r="AC604" t="n">
        <v>0</v>
      </c>
      <c r="AD604" t="n">
        <v>0</v>
      </c>
      <c r="AE604" t="n">
        <v>14.31</v>
      </c>
      <c r="AF604" t="n">
        <v>0</v>
      </c>
      <c r="AG604" t="n">
        <v>0</v>
      </c>
      <c r="AH604" t="n">
        <v>0</v>
      </c>
      <c r="AI604" t="n">
        <v>12.53</v>
      </c>
      <c r="AJ604" t="n">
        <v>1</v>
      </c>
      <c r="AK604" t="n">
        <v>1</v>
      </c>
      <c r="AL604" t="n">
        <v>1</v>
      </c>
      <c r="AM604" t="n">
        <v>2</v>
      </c>
      <c r="AN604" t="n">
        <v>0</v>
      </c>
      <c r="AO604" t="n">
        <v>1</v>
      </c>
      <c r="AP604" t="n">
        <v>0</v>
      </c>
      <c r="AQ604" t="n">
        <v>0</v>
      </c>
      <c r="AR604" t="n">
        <v>0</v>
      </c>
      <c r="AS604" t="inlineStr"/>
      <c r="AT604" t="n">
        <v>0.07000000000000001</v>
      </c>
      <c r="AU604" t="inlineStr"/>
      <c r="AV604" t="n">
        <v>0</v>
      </c>
      <c r="AW604" t="n">
        <v>2</v>
      </c>
      <c r="AX604" t="n">
        <v>78872609</v>
      </c>
      <c r="AY604" t="n">
        <v>1</v>
      </c>
      <c r="AZ604" t="n">
        <v>0</v>
      </c>
      <c r="BA604" t="n">
        <v>556</v>
      </c>
      <c r="BB604" t="n">
        <v>0</v>
      </c>
      <c r="BC604" t="n">
        <v>0</v>
      </c>
      <c r="BD604" t="n">
        <v>0</v>
      </c>
      <c r="BE604" t="n">
        <v>0</v>
      </c>
      <c r="BF604" t="n">
        <v>0</v>
      </c>
      <c r="BG604" t="n">
        <v>0</v>
      </c>
      <c r="BH604" t="n">
        <v>0</v>
      </c>
      <c r="BI604" t="n">
        <v>0</v>
      </c>
      <c r="BJ604" t="n">
        <v>0</v>
      </c>
      <c r="BK604" t="n">
        <v>0</v>
      </c>
      <c r="BL604" t="n">
        <v>0</v>
      </c>
      <c r="BM604" t="n">
        <v>0</v>
      </c>
      <c r="BN604" t="n">
        <v>0</v>
      </c>
      <c r="BO604" t="n">
        <v>0</v>
      </c>
      <c r="BP604" t="n">
        <v>0</v>
      </c>
      <c r="BQ604" t="n">
        <v>0</v>
      </c>
      <c r="BR604" t="n">
        <v>0</v>
      </c>
      <c r="BS604" t="n">
        <v>0</v>
      </c>
      <c r="BT604" t="n">
        <v>0</v>
      </c>
      <c r="BU604" t="n">
        <v>0</v>
      </c>
      <c r="BV604" t="n">
        <v>0</v>
      </c>
      <c r="BW604" t="n">
        <v>0</v>
      </c>
      <c r="CV604" t="n">
        <v>0</v>
      </c>
      <c r="CW604" t="n">
        <v>0</v>
      </c>
      <c r="CX604">
        <f>ROUND(Y604*Source!I1218,7)</f>
        <v/>
      </c>
      <c r="CY604">
        <f>AA604</f>
        <v/>
      </c>
      <c r="CZ604">
        <f>AE604</f>
        <v/>
      </c>
      <c r="DA604">
        <f>AI604</f>
        <v/>
      </c>
      <c r="DB604">
        <f>ROUND(ROUND(AT604*CZ604,2),2)</f>
        <v/>
      </c>
      <c r="DC604">
        <f>ROUND(ROUND(AT604*AG604,2),2)</f>
        <v/>
      </c>
      <c r="DD604" t="inlineStr"/>
      <c r="DE604" t="inlineStr"/>
      <c r="DF604">
        <f>ROUND(ROUND(AE604*AI604,0)*CX604,0)</f>
        <v/>
      </c>
      <c r="DG604">
        <f>ROUND(ROUND(AF604,0)*CX604,0)</f>
        <v/>
      </c>
      <c r="DH604">
        <f>ROUND(ROUND(AG604,0)*CX604,0)</f>
        <v/>
      </c>
      <c r="DI604">
        <f>ROUND(ROUND(AH604,0)*CX604,0)</f>
        <v/>
      </c>
      <c r="DJ604">
        <f>DF604</f>
        <v/>
      </c>
      <c r="DK604" t="n">
        <v>0</v>
      </c>
      <c r="DL604" t="inlineStr"/>
      <c r="DM604" t="n">
        <v>0</v>
      </c>
      <c r="DN604" t="inlineStr"/>
      <c r="DO604" t="n">
        <v>0</v>
      </c>
    </row>
    <row r="605">
      <c r="A605">
        <f>ROW(Source!A1218)</f>
        <v/>
      </c>
      <c r="B605" t="n">
        <v>78869116</v>
      </c>
      <c r="C605" t="n">
        <v>78872580</v>
      </c>
      <c r="D605" t="n">
        <v>29108369</v>
      </c>
      <c r="E605" t="n">
        <v>1</v>
      </c>
      <c r="F605" t="n">
        <v>1</v>
      </c>
      <c r="G605" t="n">
        <v>1</v>
      </c>
      <c r="H605" t="n">
        <v>3</v>
      </c>
      <c r="I605" t="inlineStr">
        <is>
          <t>101-1964</t>
        </is>
      </c>
      <c r="J605" t="inlineStr">
        <is>
          <t>ТССЦ Московской обл., 101-1964, приказ Минстроя России №675/пр от 28.02.2017 № 254/пр</t>
        </is>
      </c>
      <c r="K605" t="inlineStr">
        <is>
          <t>Шпагат бумажный</t>
        </is>
      </c>
      <c r="L605" t="n">
        <v>1346</v>
      </c>
      <c r="N605" t="n">
        <v>1009</v>
      </c>
      <c r="O605" t="inlineStr">
        <is>
          <t>кг</t>
        </is>
      </c>
      <c r="P605" t="inlineStr">
        <is>
          <t>кг</t>
        </is>
      </c>
      <c r="Q605" t="n">
        <v>1</v>
      </c>
      <c r="W605" t="n">
        <v>0</v>
      </c>
      <c r="X605" t="n">
        <v>326902400</v>
      </c>
      <c r="Y605">
        <f>AT605</f>
        <v/>
      </c>
      <c r="AA605" t="n">
        <v>260.82</v>
      </c>
      <c r="AB605" t="n">
        <v>0</v>
      </c>
      <c r="AC605" t="n">
        <v>0</v>
      </c>
      <c r="AD605" t="n">
        <v>0</v>
      </c>
      <c r="AE605" t="n">
        <v>18.9</v>
      </c>
      <c r="AF605" t="n">
        <v>0</v>
      </c>
      <c r="AG605" t="n">
        <v>0</v>
      </c>
      <c r="AH605" t="n">
        <v>0</v>
      </c>
      <c r="AI605" t="n">
        <v>13.8</v>
      </c>
      <c r="AJ605" t="n">
        <v>1</v>
      </c>
      <c r="AK605" t="n">
        <v>1</v>
      </c>
      <c r="AL605" t="n">
        <v>1</v>
      </c>
      <c r="AM605" t="n">
        <v>2</v>
      </c>
      <c r="AN605" t="n">
        <v>0</v>
      </c>
      <c r="AO605" t="n">
        <v>1</v>
      </c>
      <c r="AP605" t="n">
        <v>0</v>
      </c>
      <c r="AQ605" t="n">
        <v>0</v>
      </c>
      <c r="AR605" t="n">
        <v>0</v>
      </c>
      <c r="AS605" t="inlineStr"/>
      <c r="AT605" t="n">
        <v>0.004</v>
      </c>
      <c r="AU605" t="inlineStr"/>
      <c r="AV605" t="n">
        <v>0</v>
      </c>
      <c r="AW605" t="n">
        <v>2</v>
      </c>
      <c r="AX605" t="n">
        <v>78872610</v>
      </c>
      <c r="AY605" t="n">
        <v>1</v>
      </c>
      <c r="AZ605" t="n">
        <v>0</v>
      </c>
      <c r="BA605" t="n">
        <v>557</v>
      </c>
      <c r="BB605" t="n">
        <v>0</v>
      </c>
      <c r="BC605" t="n">
        <v>0</v>
      </c>
      <c r="BD605" t="n">
        <v>0</v>
      </c>
      <c r="BE605" t="n">
        <v>0</v>
      </c>
      <c r="BF605" t="n">
        <v>0</v>
      </c>
      <c r="BG605" t="n">
        <v>0</v>
      </c>
      <c r="BH605" t="n">
        <v>0</v>
      </c>
      <c r="BI605" t="n">
        <v>0</v>
      </c>
      <c r="BJ605" t="n">
        <v>0</v>
      </c>
      <c r="BK605" t="n">
        <v>0</v>
      </c>
      <c r="BL605" t="n">
        <v>0</v>
      </c>
      <c r="BM605" t="n">
        <v>0</v>
      </c>
      <c r="BN605" t="n">
        <v>0</v>
      </c>
      <c r="BO605" t="n">
        <v>0</v>
      </c>
      <c r="BP605" t="n">
        <v>0</v>
      </c>
      <c r="BQ605" t="n">
        <v>0</v>
      </c>
      <c r="BR605" t="n">
        <v>0</v>
      </c>
      <c r="BS605" t="n">
        <v>0</v>
      </c>
      <c r="BT605" t="n">
        <v>0</v>
      </c>
      <c r="BU605" t="n">
        <v>0</v>
      </c>
      <c r="BV605" t="n">
        <v>0</v>
      </c>
      <c r="BW605" t="n">
        <v>0</v>
      </c>
      <c r="CV605" t="n">
        <v>0</v>
      </c>
      <c r="CW605" t="n">
        <v>0</v>
      </c>
      <c r="CX605">
        <f>ROUND(Y605*Source!I1218,7)</f>
        <v/>
      </c>
      <c r="CY605">
        <f>AA605</f>
        <v/>
      </c>
      <c r="CZ605">
        <f>AE605</f>
        <v/>
      </c>
      <c r="DA605">
        <f>AI605</f>
        <v/>
      </c>
      <c r="DB605">
        <f>ROUND(ROUND(AT605*CZ605,2),2)</f>
        <v/>
      </c>
      <c r="DC605">
        <f>ROUND(ROUND(AT605*AG605,2),2)</f>
        <v/>
      </c>
      <c r="DD605" t="inlineStr"/>
      <c r="DE605" t="inlineStr"/>
      <c r="DF605">
        <f>ROUND(ROUND(AE605*AI605,0)*CX605,0)</f>
        <v/>
      </c>
      <c r="DG605">
        <f>ROUND(ROUND(AF605,0)*CX605,0)</f>
        <v/>
      </c>
      <c r="DH605">
        <f>ROUND(ROUND(AG605,0)*CX605,0)</f>
        <v/>
      </c>
      <c r="DI605">
        <f>ROUND(ROUND(AH605,0)*CX605,0)</f>
        <v/>
      </c>
      <c r="DJ605">
        <f>DF605</f>
        <v/>
      </c>
      <c r="DK605" t="n">
        <v>0</v>
      </c>
      <c r="DL605" t="inlineStr"/>
      <c r="DM605" t="n">
        <v>0</v>
      </c>
      <c r="DN605" t="inlineStr"/>
      <c r="DO605" t="n">
        <v>0</v>
      </c>
    </row>
    <row r="606">
      <c r="A606">
        <f>ROW(Source!A1218)</f>
        <v/>
      </c>
      <c r="B606" t="n">
        <v>78869116</v>
      </c>
      <c r="C606" t="n">
        <v>78872580</v>
      </c>
      <c r="D606" t="n">
        <v>29114246</v>
      </c>
      <c r="E606" t="n">
        <v>1</v>
      </c>
      <c r="F606" t="n">
        <v>1</v>
      </c>
      <c r="G606" t="n">
        <v>1</v>
      </c>
      <c r="H606" t="n">
        <v>3</v>
      </c>
      <c r="I606" t="inlineStr">
        <is>
          <t>101-1977</t>
        </is>
      </c>
      <c r="J606" t="inlineStr">
        <is>
          <t>ТССЦ Московской обл., 101-1977, приказ Минстроя России №675/пр от 28.02.2017 № 254/пр</t>
        </is>
      </c>
      <c r="K606" t="inlineStr">
        <is>
          <t>Болты с гайками и шайбами строительные</t>
        </is>
      </c>
      <c r="L606" t="n">
        <v>1346</v>
      </c>
      <c r="N606" t="n">
        <v>1009</v>
      </c>
      <c r="O606" t="inlineStr">
        <is>
          <t>кг</t>
        </is>
      </c>
      <c r="P606" t="inlineStr">
        <is>
          <t>кг</t>
        </is>
      </c>
      <c r="Q606" t="n">
        <v>1</v>
      </c>
      <c r="W606" t="n">
        <v>0</v>
      </c>
      <c r="X606" t="n">
        <v>30920770</v>
      </c>
      <c r="Y606">
        <f>AT606</f>
        <v/>
      </c>
      <c r="AA606" t="n">
        <v>152.32</v>
      </c>
      <c r="AB606" t="n">
        <v>0</v>
      </c>
      <c r="AC606" t="n">
        <v>0</v>
      </c>
      <c r="AD606" t="n">
        <v>0</v>
      </c>
      <c r="AE606" t="n">
        <v>9.039999999999999</v>
      </c>
      <c r="AF606" t="n">
        <v>0</v>
      </c>
      <c r="AG606" t="n">
        <v>0</v>
      </c>
      <c r="AH606" t="n">
        <v>0</v>
      </c>
      <c r="AI606" t="n">
        <v>16.85</v>
      </c>
      <c r="AJ606" t="n">
        <v>1</v>
      </c>
      <c r="AK606" t="n">
        <v>1</v>
      </c>
      <c r="AL606" t="n">
        <v>1</v>
      </c>
      <c r="AM606" t="n">
        <v>2</v>
      </c>
      <c r="AN606" t="n">
        <v>0</v>
      </c>
      <c r="AO606" t="n">
        <v>1</v>
      </c>
      <c r="AP606" t="n">
        <v>0</v>
      </c>
      <c r="AQ606" t="n">
        <v>0</v>
      </c>
      <c r="AR606" t="n">
        <v>0</v>
      </c>
      <c r="AS606" t="inlineStr"/>
      <c r="AT606" t="n">
        <v>0.38</v>
      </c>
      <c r="AU606" t="inlineStr"/>
      <c r="AV606" t="n">
        <v>0</v>
      </c>
      <c r="AW606" t="n">
        <v>2</v>
      </c>
      <c r="AX606" t="n">
        <v>78872611</v>
      </c>
      <c r="AY606" t="n">
        <v>1</v>
      </c>
      <c r="AZ606" t="n">
        <v>0</v>
      </c>
      <c r="BA606" t="n">
        <v>558</v>
      </c>
      <c r="BB606" t="n">
        <v>0</v>
      </c>
      <c r="BC606" t="n">
        <v>0</v>
      </c>
      <c r="BD606" t="n">
        <v>0</v>
      </c>
      <c r="BE606" t="n">
        <v>0</v>
      </c>
      <c r="BF606" t="n">
        <v>0</v>
      </c>
      <c r="BG606" t="n">
        <v>0</v>
      </c>
      <c r="BH606" t="n">
        <v>0</v>
      </c>
      <c r="BI606" t="n">
        <v>0</v>
      </c>
      <c r="BJ606" t="n">
        <v>0</v>
      </c>
      <c r="BK606" t="n">
        <v>0</v>
      </c>
      <c r="BL606" t="n">
        <v>0</v>
      </c>
      <c r="BM606" t="n">
        <v>0</v>
      </c>
      <c r="BN606" t="n">
        <v>0</v>
      </c>
      <c r="BO606" t="n">
        <v>0</v>
      </c>
      <c r="BP606" t="n">
        <v>0</v>
      </c>
      <c r="BQ606" t="n">
        <v>0</v>
      </c>
      <c r="BR606" t="n">
        <v>0</v>
      </c>
      <c r="BS606" t="n">
        <v>0</v>
      </c>
      <c r="BT606" t="n">
        <v>0</v>
      </c>
      <c r="BU606" t="n">
        <v>0</v>
      </c>
      <c r="BV606" t="n">
        <v>0</v>
      </c>
      <c r="BW606" t="n">
        <v>0</v>
      </c>
      <c r="CV606" t="n">
        <v>0</v>
      </c>
      <c r="CW606" t="n">
        <v>0</v>
      </c>
      <c r="CX606">
        <f>ROUND(Y606*Source!I1218,7)</f>
        <v/>
      </c>
      <c r="CY606">
        <f>AA606</f>
        <v/>
      </c>
      <c r="CZ606">
        <f>AE606</f>
        <v/>
      </c>
      <c r="DA606">
        <f>AI606</f>
        <v/>
      </c>
      <c r="DB606">
        <f>ROUND(ROUND(AT606*CZ606,2),2)</f>
        <v/>
      </c>
      <c r="DC606">
        <f>ROUND(ROUND(AT606*AG606,2),2)</f>
        <v/>
      </c>
      <c r="DD606" t="inlineStr"/>
      <c r="DE606" t="inlineStr"/>
      <c r="DF606">
        <f>ROUND(ROUND(AE606*AI606,0)*CX606,0)</f>
        <v/>
      </c>
      <c r="DG606">
        <f>ROUND(ROUND(AF606,0)*CX606,0)</f>
        <v/>
      </c>
      <c r="DH606">
        <f>ROUND(ROUND(AG606,0)*CX606,0)</f>
        <v/>
      </c>
      <c r="DI606">
        <f>ROUND(ROUND(AH606,0)*CX606,0)</f>
        <v/>
      </c>
      <c r="DJ606">
        <f>DF606</f>
        <v/>
      </c>
      <c r="DK606" t="n">
        <v>0</v>
      </c>
      <c r="DL606" t="inlineStr"/>
      <c r="DM606" t="n">
        <v>0</v>
      </c>
      <c r="DN606" t="inlineStr"/>
      <c r="DO606" t="n">
        <v>0</v>
      </c>
    </row>
    <row r="607">
      <c r="A607">
        <f>ROW(Source!A1218)</f>
        <v/>
      </c>
      <c r="B607" t="n">
        <v>78869116</v>
      </c>
      <c r="C607" t="n">
        <v>78872580</v>
      </c>
      <c r="D607" t="n">
        <v>29110426</v>
      </c>
      <c r="E607" t="n">
        <v>1</v>
      </c>
      <c r="F607" t="n">
        <v>1</v>
      </c>
      <c r="G607" t="n">
        <v>1</v>
      </c>
      <c r="H607" t="n">
        <v>3</v>
      </c>
      <c r="I607" t="inlineStr">
        <is>
          <t>101-2143</t>
        </is>
      </c>
      <c r="J607" t="inlineStr">
        <is>
          <t>ТССЦ Московской обл., 101-2143, приказ Минстроя России №675/пр от 28.02.2017 № 254/пр</t>
        </is>
      </c>
      <c r="K607" t="inlineStr">
        <is>
          <t>Краска</t>
        </is>
      </c>
      <c r="L607" t="n">
        <v>1346</v>
      </c>
      <c r="N607" t="n">
        <v>1009</v>
      </c>
      <c r="O607" t="inlineStr">
        <is>
          <t>кг</t>
        </is>
      </c>
      <c r="P607" t="inlineStr">
        <is>
          <t>кг</t>
        </is>
      </c>
      <c r="Q607" t="n">
        <v>1</v>
      </c>
      <c r="W607" t="n">
        <v>0</v>
      </c>
      <c r="X607" t="n">
        <v>-1768004575</v>
      </c>
      <c r="Y607">
        <f>AT607</f>
        <v/>
      </c>
      <c r="AA607" t="n">
        <v>76.84</v>
      </c>
      <c r="AB607" t="n">
        <v>0</v>
      </c>
      <c r="AC607" t="n">
        <v>0</v>
      </c>
      <c r="AD607" t="n">
        <v>0</v>
      </c>
      <c r="AE607" t="n">
        <v>28.67</v>
      </c>
      <c r="AF607" t="n">
        <v>0</v>
      </c>
      <c r="AG607" t="n">
        <v>0</v>
      </c>
      <c r="AH607" t="n">
        <v>0</v>
      </c>
      <c r="AI607" t="n">
        <v>2.68</v>
      </c>
      <c r="AJ607" t="n">
        <v>1</v>
      </c>
      <c r="AK607" t="n">
        <v>1</v>
      </c>
      <c r="AL607" t="n">
        <v>1</v>
      </c>
      <c r="AM607" t="n">
        <v>2</v>
      </c>
      <c r="AN607" t="n">
        <v>0</v>
      </c>
      <c r="AO607" t="n">
        <v>1</v>
      </c>
      <c r="AP607" t="n">
        <v>0</v>
      </c>
      <c r="AQ607" t="n">
        <v>0</v>
      </c>
      <c r="AR607" t="n">
        <v>0</v>
      </c>
      <c r="AS607" t="inlineStr"/>
      <c r="AT607" t="n">
        <v>0.047</v>
      </c>
      <c r="AU607" t="inlineStr"/>
      <c r="AV607" t="n">
        <v>0</v>
      </c>
      <c r="AW607" t="n">
        <v>2</v>
      </c>
      <c r="AX607" t="n">
        <v>78872612</v>
      </c>
      <c r="AY607" t="n">
        <v>1</v>
      </c>
      <c r="AZ607" t="n">
        <v>0</v>
      </c>
      <c r="BA607" t="n">
        <v>559</v>
      </c>
      <c r="BB607" t="n">
        <v>0</v>
      </c>
      <c r="BC607" t="n">
        <v>0</v>
      </c>
      <c r="BD607" t="n">
        <v>0</v>
      </c>
      <c r="BE607" t="n">
        <v>0</v>
      </c>
      <c r="BF607" t="n">
        <v>0</v>
      </c>
      <c r="BG607" t="n">
        <v>0</v>
      </c>
      <c r="BH607" t="n">
        <v>0</v>
      </c>
      <c r="BI607" t="n">
        <v>0</v>
      </c>
      <c r="BJ607" t="n">
        <v>0</v>
      </c>
      <c r="BK607" t="n">
        <v>0</v>
      </c>
      <c r="BL607" t="n">
        <v>0</v>
      </c>
      <c r="BM607" t="n">
        <v>0</v>
      </c>
      <c r="BN607" t="n">
        <v>0</v>
      </c>
      <c r="BO607" t="n">
        <v>0</v>
      </c>
      <c r="BP607" t="n">
        <v>0</v>
      </c>
      <c r="BQ607" t="n">
        <v>0</v>
      </c>
      <c r="BR607" t="n">
        <v>0</v>
      </c>
      <c r="BS607" t="n">
        <v>0</v>
      </c>
      <c r="BT607" t="n">
        <v>0</v>
      </c>
      <c r="BU607" t="n">
        <v>0</v>
      </c>
      <c r="BV607" t="n">
        <v>0</v>
      </c>
      <c r="BW607" t="n">
        <v>0</v>
      </c>
      <c r="CV607" t="n">
        <v>0</v>
      </c>
      <c r="CW607" t="n">
        <v>0</v>
      </c>
      <c r="CX607">
        <f>ROUND(Y607*Source!I1218,7)</f>
        <v/>
      </c>
      <c r="CY607">
        <f>AA607</f>
        <v/>
      </c>
      <c r="CZ607">
        <f>AE607</f>
        <v/>
      </c>
      <c r="DA607">
        <f>AI607</f>
        <v/>
      </c>
      <c r="DB607">
        <f>ROUND(ROUND(AT607*CZ607,2),2)</f>
        <v/>
      </c>
      <c r="DC607">
        <f>ROUND(ROUND(AT607*AG607,2),2)</f>
        <v/>
      </c>
      <c r="DD607" t="inlineStr"/>
      <c r="DE607" t="inlineStr"/>
      <c r="DF607">
        <f>ROUND(ROUND(AE607*AI607,0)*CX607,0)</f>
        <v/>
      </c>
      <c r="DG607">
        <f>ROUND(ROUND(AF607,0)*CX607,0)</f>
        <v/>
      </c>
      <c r="DH607">
        <f>ROUND(ROUND(AG607,0)*CX607,0)</f>
        <v/>
      </c>
      <c r="DI607">
        <f>ROUND(ROUND(AH607,0)*CX607,0)</f>
        <v/>
      </c>
      <c r="DJ607">
        <f>DF607</f>
        <v/>
      </c>
      <c r="DK607" t="n">
        <v>0</v>
      </c>
      <c r="DL607" t="inlineStr"/>
      <c r="DM607" t="n">
        <v>0</v>
      </c>
      <c r="DN607" t="inlineStr"/>
      <c r="DO607" t="n">
        <v>0</v>
      </c>
    </row>
    <row r="608">
      <c r="A608">
        <f>ROW(Source!A1218)</f>
        <v/>
      </c>
      <c r="B608" t="n">
        <v>78869116</v>
      </c>
      <c r="C608" t="n">
        <v>78872580</v>
      </c>
      <c r="D608" t="n">
        <v>29107961</v>
      </c>
      <c r="E608" t="n">
        <v>1</v>
      </c>
      <c r="F608" t="n">
        <v>1</v>
      </c>
      <c r="G608" t="n">
        <v>1</v>
      </c>
      <c r="H608" t="n">
        <v>3</v>
      </c>
      <c r="I608" t="inlineStr">
        <is>
          <t>101-2365</t>
        </is>
      </c>
      <c r="J608" t="inlineStr">
        <is>
          <t>ТССЦ Московской обл., 101-2365, приказ Минстроя России №675/пр от 28.02.2017 № 254/пр</t>
        </is>
      </c>
      <c r="K608" t="inlineStr">
        <is>
          <t>Нитки швейные</t>
        </is>
      </c>
      <c r="L608" t="n">
        <v>1346</v>
      </c>
      <c r="N608" t="n">
        <v>1009</v>
      </c>
      <c r="O608" t="inlineStr">
        <is>
          <t>кг</t>
        </is>
      </c>
      <c r="P608" t="inlineStr">
        <is>
          <t>кг</t>
        </is>
      </c>
      <c r="Q608" t="n">
        <v>1</v>
      </c>
      <c r="W608" t="n">
        <v>0</v>
      </c>
      <c r="X608" t="n">
        <v>-1088339451</v>
      </c>
      <c r="Y608">
        <f>AT608</f>
        <v/>
      </c>
      <c r="AA608" t="n">
        <v>766.37</v>
      </c>
      <c r="AB608" t="n">
        <v>0</v>
      </c>
      <c r="AC608" t="n">
        <v>0</v>
      </c>
      <c r="AD608" t="n">
        <v>0</v>
      </c>
      <c r="AE608" t="n">
        <v>133.05</v>
      </c>
      <c r="AF608" t="n">
        <v>0</v>
      </c>
      <c r="AG608" t="n">
        <v>0</v>
      </c>
      <c r="AH608" t="n">
        <v>0</v>
      </c>
      <c r="AI608" t="n">
        <v>5.76</v>
      </c>
      <c r="AJ608" t="n">
        <v>1</v>
      </c>
      <c r="AK608" t="n">
        <v>1</v>
      </c>
      <c r="AL608" t="n">
        <v>1</v>
      </c>
      <c r="AM608" t="n">
        <v>2</v>
      </c>
      <c r="AN608" t="n">
        <v>0</v>
      </c>
      <c r="AO608" t="n">
        <v>1</v>
      </c>
      <c r="AP608" t="n">
        <v>0</v>
      </c>
      <c r="AQ608" t="n">
        <v>0</v>
      </c>
      <c r="AR608" t="n">
        <v>0</v>
      </c>
      <c r="AS608" t="inlineStr"/>
      <c r="AT608" t="n">
        <v>0.002</v>
      </c>
      <c r="AU608" t="inlineStr"/>
      <c r="AV608" t="n">
        <v>0</v>
      </c>
      <c r="AW608" t="n">
        <v>2</v>
      </c>
      <c r="AX608" t="n">
        <v>78872613</v>
      </c>
      <c r="AY608" t="n">
        <v>1</v>
      </c>
      <c r="AZ608" t="n">
        <v>0</v>
      </c>
      <c r="BA608" t="n">
        <v>560</v>
      </c>
      <c r="BB608" t="n">
        <v>0</v>
      </c>
      <c r="BC608" t="n">
        <v>0</v>
      </c>
      <c r="BD608" t="n">
        <v>0</v>
      </c>
      <c r="BE608" t="n">
        <v>0</v>
      </c>
      <c r="BF608" t="n">
        <v>0</v>
      </c>
      <c r="BG608" t="n">
        <v>0</v>
      </c>
      <c r="BH608" t="n">
        <v>0</v>
      </c>
      <c r="BI608" t="n">
        <v>0</v>
      </c>
      <c r="BJ608" t="n">
        <v>0</v>
      </c>
      <c r="BK608" t="n">
        <v>0</v>
      </c>
      <c r="BL608" t="n">
        <v>0</v>
      </c>
      <c r="BM608" t="n">
        <v>0</v>
      </c>
      <c r="BN608" t="n">
        <v>0</v>
      </c>
      <c r="BO608" t="n">
        <v>0</v>
      </c>
      <c r="BP608" t="n">
        <v>0</v>
      </c>
      <c r="BQ608" t="n">
        <v>0</v>
      </c>
      <c r="BR608" t="n">
        <v>0</v>
      </c>
      <c r="BS608" t="n">
        <v>0</v>
      </c>
      <c r="BT608" t="n">
        <v>0</v>
      </c>
      <c r="BU608" t="n">
        <v>0</v>
      </c>
      <c r="BV608" t="n">
        <v>0</v>
      </c>
      <c r="BW608" t="n">
        <v>0</v>
      </c>
      <c r="CV608" t="n">
        <v>0</v>
      </c>
      <c r="CW608" t="n">
        <v>0</v>
      </c>
      <c r="CX608">
        <f>ROUND(Y608*Source!I1218,7)</f>
        <v/>
      </c>
      <c r="CY608">
        <f>AA608</f>
        <v/>
      </c>
      <c r="CZ608">
        <f>AE608</f>
        <v/>
      </c>
      <c r="DA608">
        <f>AI608</f>
        <v/>
      </c>
      <c r="DB608">
        <f>ROUND(ROUND(AT608*CZ608,2),2)</f>
        <v/>
      </c>
      <c r="DC608">
        <f>ROUND(ROUND(AT608*AG608,2),2)</f>
        <v/>
      </c>
      <c r="DD608" t="inlineStr"/>
      <c r="DE608" t="inlineStr"/>
      <c r="DF608">
        <f>ROUND(ROUND(AE608*AI608,0)*CX608,0)</f>
        <v/>
      </c>
      <c r="DG608">
        <f>ROUND(ROUND(AF608,0)*CX608,0)</f>
        <v/>
      </c>
      <c r="DH608">
        <f>ROUND(ROUND(AG608,0)*CX608,0)</f>
        <v/>
      </c>
      <c r="DI608">
        <f>ROUND(ROUND(AH608,0)*CX608,0)</f>
        <v/>
      </c>
      <c r="DJ608">
        <f>DF608</f>
        <v/>
      </c>
      <c r="DK608" t="n">
        <v>0</v>
      </c>
      <c r="DL608" t="inlineStr"/>
      <c r="DM608" t="n">
        <v>0</v>
      </c>
      <c r="DN608" t="inlineStr"/>
      <c r="DO608" t="n">
        <v>0</v>
      </c>
    </row>
    <row r="609">
      <c r="A609">
        <f>ROW(Source!A1218)</f>
        <v/>
      </c>
      <c r="B609" t="n">
        <v>78869116</v>
      </c>
      <c r="C609" t="n">
        <v>78872580</v>
      </c>
      <c r="D609" t="n">
        <v>29110838</v>
      </c>
      <c r="E609" t="n">
        <v>1</v>
      </c>
      <c r="F609" t="n">
        <v>1</v>
      </c>
      <c r="G609" t="n">
        <v>1</v>
      </c>
      <c r="H609" t="n">
        <v>3</v>
      </c>
      <c r="I609" t="inlineStr">
        <is>
          <t>101-2499</t>
        </is>
      </c>
      <c r="J609" t="inlineStr">
        <is>
          <t>ТССЦ Московской обл., 101-2499, приказ Минстроя России №675/пр от 28.02.2017 № 254/пр</t>
        </is>
      </c>
      <c r="K609" t="inlineStr">
        <is>
          <t>Лента изоляционная прорезиненная односторонняя ширина 20 мм, толщина 0,25-0,35 мм</t>
        </is>
      </c>
      <c r="L609" t="n">
        <v>1346</v>
      </c>
      <c r="N609" t="n">
        <v>1009</v>
      </c>
      <c r="O609" t="inlineStr">
        <is>
          <t>кг</t>
        </is>
      </c>
      <c r="P609" t="inlineStr">
        <is>
          <t>кг</t>
        </is>
      </c>
      <c r="Q609" t="n">
        <v>1</v>
      </c>
      <c r="W609" t="n">
        <v>0</v>
      </c>
      <c r="X609" t="n">
        <v>-1294780295</v>
      </c>
      <c r="Y609">
        <f>AT609</f>
        <v/>
      </c>
      <c r="AA609" t="n">
        <v>1090.07</v>
      </c>
      <c r="AB609" t="n">
        <v>0</v>
      </c>
      <c r="AC609" t="n">
        <v>0</v>
      </c>
      <c r="AD609" t="n">
        <v>0</v>
      </c>
      <c r="AE609" t="n">
        <v>30.5</v>
      </c>
      <c r="AF609" t="n">
        <v>0</v>
      </c>
      <c r="AG609" t="n">
        <v>0</v>
      </c>
      <c r="AH609" t="n">
        <v>0</v>
      </c>
      <c r="AI609" t="n">
        <v>35.74</v>
      </c>
      <c r="AJ609" t="n">
        <v>1</v>
      </c>
      <c r="AK609" t="n">
        <v>1</v>
      </c>
      <c r="AL609" t="n">
        <v>1</v>
      </c>
      <c r="AM609" t="n">
        <v>2</v>
      </c>
      <c r="AN609" t="n">
        <v>0</v>
      </c>
      <c r="AO609" t="n">
        <v>1</v>
      </c>
      <c r="AP609" t="n">
        <v>0</v>
      </c>
      <c r="AQ609" t="n">
        <v>0</v>
      </c>
      <c r="AR609" t="n">
        <v>0</v>
      </c>
      <c r="AS609" t="inlineStr"/>
      <c r="AT609" t="n">
        <v>0.036</v>
      </c>
      <c r="AU609" t="inlineStr"/>
      <c r="AV609" t="n">
        <v>0</v>
      </c>
      <c r="AW609" t="n">
        <v>2</v>
      </c>
      <c r="AX609" t="n">
        <v>78872614</v>
      </c>
      <c r="AY609" t="n">
        <v>1</v>
      </c>
      <c r="AZ609" t="n">
        <v>0</v>
      </c>
      <c r="BA609" t="n">
        <v>561</v>
      </c>
      <c r="BB609" t="n">
        <v>0</v>
      </c>
      <c r="BC609" t="n">
        <v>0</v>
      </c>
      <c r="BD609" t="n">
        <v>0</v>
      </c>
      <c r="BE609" t="n">
        <v>0</v>
      </c>
      <c r="BF609" t="n">
        <v>0</v>
      </c>
      <c r="BG609" t="n">
        <v>0</v>
      </c>
      <c r="BH609" t="n">
        <v>0</v>
      </c>
      <c r="BI609" t="n">
        <v>0</v>
      </c>
      <c r="BJ609" t="n">
        <v>0</v>
      </c>
      <c r="BK609" t="n">
        <v>0</v>
      </c>
      <c r="BL609" t="n">
        <v>0</v>
      </c>
      <c r="BM609" t="n">
        <v>0</v>
      </c>
      <c r="BN609" t="n">
        <v>0</v>
      </c>
      <c r="BO609" t="n">
        <v>0</v>
      </c>
      <c r="BP609" t="n">
        <v>0</v>
      </c>
      <c r="BQ609" t="n">
        <v>0</v>
      </c>
      <c r="BR609" t="n">
        <v>0</v>
      </c>
      <c r="BS609" t="n">
        <v>0</v>
      </c>
      <c r="BT609" t="n">
        <v>0</v>
      </c>
      <c r="BU609" t="n">
        <v>0</v>
      </c>
      <c r="BV609" t="n">
        <v>0</v>
      </c>
      <c r="BW609" t="n">
        <v>0</v>
      </c>
      <c r="CV609" t="n">
        <v>0</v>
      </c>
      <c r="CW609" t="n">
        <v>0</v>
      </c>
      <c r="CX609">
        <f>ROUND(Y609*Source!I1218,7)</f>
        <v/>
      </c>
      <c r="CY609">
        <f>AA609</f>
        <v/>
      </c>
      <c r="CZ609">
        <f>AE609</f>
        <v/>
      </c>
      <c r="DA609">
        <f>AI609</f>
        <v/>
      </c>
      <c r="DB609">
        <f>ROUND(ROUND(AT609*CZ609,2),2)</f>
        <v/>
      </c>
      <c r="DC609">
        <f>ROUND(ROUND(AT609*AG609,2),2)</f>
        <v/>
      </c>
      <c r="DD609" t="inlineStr"/>
      <c r="DE609" t="inlineStr"/>
      <c r="DF609">
        <f>ROUND(ROUND(AE609*AI609,0)*CX609,0)</f>
        <v/>
      </c>
      <c r="DG609">
        <f>ROUND(ROUND(AF609,0)*CX609,0)</f>
        <v/>
      </c>
      <c r="DH609">
        <f>ROUND(ROUND(AG609,0)*CX609,0)</f>
        <v/>
      </c>
      <c r="DI609">
        <f>ROUND(ROUND(AH609,0)*CX609,0)</f>
        <v/>
      </c>
      <c r="DJ609">
        <f>DF609</f>
        <v/>
      </c>
      <c r="DK609" t="n">
        <v>0</v>
      </c>
      <c r="DL609" t="inlineStr"/>
      <c r="DM609" t="n">
        <v>0</v>
      </c>
      <c r="DN609" t="inlineStr"/>
      <c r="DO609" t="n">
        <v>0</v>
      </c>
    </row>
    <row r="610">
      <c r="A610">
        <f>ROW(Source!A1218)</f>
        <v/>
      </c>
      <c r="B610" t="n">
        <v>78869116</v>
      </c>
      <c r="C610" t="n">
        <v>78872580</v>
      </c>
      <c r="D610" t="n">
        <v>29114470</v>
      </c>
      <c r="E610" t="n">
        <v>1</v>
      </c>
      <c r="F610" t="n">
        <v>1</v>
      </c>
      <c r="G610" t="n">
        <v>1</v>
      </c>
      <c r="H610" t="n">
        <v>3</v>
      </c>
      <c r="I610" t="inlineStr">
        <is>
          <t>101-3914</t>
        </is>
      </c>
      <c r="J610" t="inlineStr">
        <is>
          <t>ТССЦ Московской обл., 101-3914, приказ Минстроя России №675/пр от 28.02.2017 № 254/пр</t>
        </is>
      </c>
      <c r="K610" t="inlineStr">
        <is>
          <t>Дюбели распорные полипропиленовые</t>
        </is>
      </c>
      <c r="L610" t="n">
        <v>1355</v>
      </c>
      <c r="N610" t="n">
        <v>1010</v>
      </c>
      <c r="O610" t="inlineStr">
        <is>
          <t>100 шт.</t>
        </is>
      </c>
      <c r="P610" t="inlineStr">
        <is>
          <t>100 шт.</t>
        </is>
      </c>
      <c r="Q610" t="n">
        <v>100</v>
      </c>
      <c r="W610" t="n">
        <v>0</v>
      </c>
      <c r="X610" t="n">
        <v>1627582661</v>
      </c>
      <c r="Y610">
        <f>AT610</f>
        <v/>
      </c>
      <c r="AA610" t="n">
        <v>78.48</v>
      </c>
      <c r="AB610" t="n">
        <v>0</v>
      </c>
      <c r="AC610" t="n">
        <v>0</v>
      </c>
      <c r="AD610" t="n">
        <v>0</v>
      </c>
      <c r="AE610" t="n">
        <v>86.23999999999999</v>
      </c>
      <c r="AF610" t="n">
        <v>0</v>
      </c>
      <c r="AG610" t="n">
        <v>0</v>
      </c>
      <c r="AH610" t="n">
        <v>0</v>
      </c>
      <c r="AI610" t="n">
        <v>0.91</v>
      </c>
      <c r="AJ610" t="n">
        <v>1</v>
      </c>
      <c r="AK610" t="n">
        <v>1</v>
      </c>
      <c r="AL610" t="n">
        <v>1</v>
      </c>
      <c r="AM610" t="n">
        <v>2</v>
      </c>
      <c r="AN610" t="n">
        <v>0</v>
      </c>
      <c r="AO610" t="n">
        <v>1</v>
      </c>
      <c r="AP610" t="n">
        <v>0</v>
      </c>
      <c r="AQ610" t="n">
        <v>0</v>
      </c>
      <c r="AR610" t="n">
        <v>0</v>
      </c>
      <c r="AS610" t="inlineStr"/>
      <c r="AT610" t="n">
        <v>0.014</v>
      </c>
      <c r="AU610" t="inlineStr"/>
      <c r="AV610" t="n">
        <v>0</v>
      </c>
      <c r="AW610" t="n">
        <v>2</v>
      </c>
      <c r="AX610" t="n">
        <v>78872615</v>
      </c>
      <c r="AY610" t="n">
        <v>1</v>
      </c>
      <c r="AZ610" t="n">
        <v>0</v>
      </c>
      <c r="BA610" t="n">
        <v>562</v>
      </c>
      <c r="BB610" t="n">
        <v>0</v>
      </c>
      <c r="BC610" t="n">
        <v>0</v>
      </c>
      <c r="BD610" t="n">
        <v>0</v>
      </c>
      <c r="BE610" t="n">
        <v>0</v>
      </c>
      <c r="BF610" t="n">
        <v>0</v>
      </c>
      <c r="BG610" t="n">
        <v>0</v>
      </c>
      <c r="BH610" t="n">
        <v>0</v>
      </c>
      <c r="BI610" t="n">
        <v>0</v>
      </c>
      <c r="BJ610" t="n">
        <v>0</v>
      </c>
      <c r="BK610" t="n">
        <v>0</v>
      </c>
      <c r="BL610" t="n">
        <v>0</v>
      </c>
      <c r="BM610" t="n">
        <v>0</v>
      </c>
      <c r="BN610" t="n">
        <v>0</v>
      </c>
      <c r="BO610" t="n">
        <v>0</v>
      </c>
      <c r="BP610" t="n">
        <v>0</v>
      </c>
      <c r="BQ610" t="n">
        <v>0</v>
      </c>
      <c r="BR610" t="n">
        <v>0</v>
      </c>
      <c r="BS610" t="n">
        <v>0</v>
      </c>
      <c r="BT610" t="n">
        <v>0</v>
      </c>
      <c r="BU610" t="n">
        <v>0</v>
      </c>
      <c r="BV610" t="n">
        <v>0</v>
      </c>
      <c r="BW610" t="n">
        <v>0</v>
      </c>
      <c r="CV610" t="n">
        <v>0</v>
      </c>
      <c r="CW610" t="n">
        <v>0</v>
      </c>
      <c r="CX610">
        <f>ROUND(Y610*Source!I1218,7)</f>
        <v/>
      </c>
      <c r="CY610">
        <f>AA610</f>
        <v/>
      </c>
      <c r="CZ610">
        <f>AE610</f>
        <v/>
      </c>
      <c r="DA610">
        <f>AI610</f>
        <v/>
      </c>
      <c r="DB610">
        <f>ROUND(ROUND(AT610*CZ610,2),2)</f>
        <v/>
      </c>
      <c r="DC610">
        <f>ROUND(ROUND(AT610*AG610,2),2)</f>
        <v/>
      </c>
      <c r="DD610" t="inlineStr"/>
      <c r="DE610" t="inlineStr"/>
      <c r="DF610">
        <f>ROUND(ROUND(AE610*AI610,0)*CX610,0)</f>
        <v/>
      </c>
      <c r="DG610">
        <f>ROUND(ROUND(AF610,0)*CX610,0)</f>
        <v/>
      </c>
      <c r="DH610">
        <f>ROUND(ROUND(AG610,0)*CX610,0)</f>
        <v/>
      </c>
      <c r="DI610">
        <f>ROUND(ROUND(AH610,0)*CX610,0)</f>
        <v/>
      </c>
      <c r="DJ610">
        <f>DF610</f>
        <v/>
      </c>
      <c r="DK610" t="n">
        <v>0</v>
      </c>
      <c r="DL610" t="inlineStr"/>
      <c r="DM610" t="n">
        <v>0</v>
      </c>
      <c r="DN610" t="inlineStr"/>
      <c r="DO610" t="n">
        <v>0</v>
      </c>
    </row>
    <row r="611">
      <c r="A611">
        <f>ROW(Source!A1218)</f>
        <v/>
      </c>
      <c r="B611" t="n">
        <v>78869116</v>
      </c>
      <c r="C611" t="n">
        <v>78872580</v>
      </c>
      <c r="D611" t="n">
        <v>29129474</v>
      </c>
      <c r="E611" t="n">
        <v>1</v>
      </c>
      <c r="F611" t="n">
        <v>1</v>
      </c>
      <c r="G611" t="n">
        <v>1</v>
      </c>
      <c r="H611" t="n">
        <v>3</v>
      </c>
      <c r="I611" t="inlineStr">
        <is>
          <t>201-0843</t>
        </is>
      </c>
      <c r="J611" t="inlineStr">
        <is>
          <t>ТССЦ Московской обл., 201-0843, приказ Минстроя России №675/пр от 28.02.2017 № 255/пр</t>
        </is>
      </c>
      <c r="K611" t="inlineStr">
        <is>
          <t>Конструкции стальные индивидуальные решетчатые сварные массой до 0,1 т</t>
        </is>
      </c>
      <c r="L611" t="n">
        <v>1348</v>
      </c>
      <c r="N611" t="n">
        <v>1009</v>
      </c>
      <c r="O611" t="inlineStr">
        <is>
          <t>т</t>
        </is>
      </c>
      <c r="P611" t="inlineStr">
        <is>
          <t>т</t>
        </is>
      </c>
      <c r="Q611" t="n">
        <v>1000</v>
      </c>
      <c r="W611" t="n">
        <v>0</v>
      </c>
      <c r="X611" t="n">
        <v>-115984519</v>
      </c>
      <c r="Y611">
        <f>AT611</f>
        <v/>
      </c>
      <c r="AA611" t="n">
        <v>118113.18</v>
      </c>
      <c r="AB611" t="n">
        <v>0</v>
      </c>
      <c r="AC611" t="n">
        <v>0</v>
      </c>
      <c r="AD611" t="n">
        <v>0</v>
      </c>
      <c r="AE611" t="n">
        <v>11534.49</v>
      </c>
      <c r="AF611" t="n">
        <v>0</v>
      </c>
      <c r="AG611" t="n">
        <v>0</v>
      </c>
      <c r="AH611" t="n">
        <v>0</v>
      </c>
      <c r="AI611" t="n">
        <v>10.24</v>
      </c>
      <c r="AJ611" t="n">
        <v>1</v>
      </c>
      <c r="AK611" t="n">
        <v>1</v>
      </c>
      <c r="AL611" t="n">
        <v>1</v>
      </c>
      <c r="AM611" t="n">
        <v>2</v>
      </c>
      <c r="AN611" t="n">
        <v>0</v>
      </c>
      <c r="AO611" t="n">
        <v>1</v>
      </c>
      <c r="AP611" t="n">
        <v>0</v>
      </c>
      <c r="AQ611" t="n">
        <v>0</v>
      </c>
      <c r="AR611" t="n">
        <v>0</v>
      </c>
      <c r="AS611" t="inlineStr"/>
      <c r="AT611" t="n">
        <v>0.002</v>
      </c>
      <c r="AU611" t="inlineStr"/>
      <c r="AV611" t="n">
        <v>0</v>
      </c>
      <c r="AW611" t="n">
        <v>2</v>
      </c>
      <c r="AX611" t="n">
        <v>78872616</v>
      </c>
      <c r="AY611" t="n">
        <v>1</v>
      </c>
      <c r="AZ611" t="n">
        <v>0</v>
      </c>
      <c r="BA611" t="n">
        <v>563</v>
      </c>
      <c r="BB611" t="n">
        <v>0</v>
      </c>
      <c r="BC611" t="n">
        <v>0</v>
      </c>
      <c r="BD611" t="n">
        <v>0</v>
      </c>
      <c r="BE611" t="n">
        <v>0</v>
      </c>
      <c r="BF611" t="n">
        <v>0</v>
      </c>
      <c r="BG611" t="n">
        <v>0</v>
      </c>
      <c r="BH611" t="n">
        <v>0</v>
      </c>
      <c r="BI611" t="n">
        <v>0</v>
      </c>
      <c r="BJ611" t="n">
        <v>0</v>
      </c>
      <c r="BK611" t="n">
        <v>0</v>
      </c>
      <c r="BL611" t="n">
        <v>0</v>
      </c>
      <c r="BM611" t="n">
        <v>0</v>
      </c>
      <c r="BN611" t="n">
        <v>0</v>
      </c>
      <c r="BO611" t="n">
        <v>0</v>
      </c>
      <c r="BP611" t="n">
        <v>0</v>
      </c>
      <c r="BQ611" t="n">
        <v>0</v>
      </c>
      <c r="BR611" t="n">
        <v>0</v>
      </c>
      <c r="BS611" t="n">
        <v>0</v>
      </c>
      <c r="BT611" t="n">
        <v>0</v>
      </c>
      <c r="BU611" t="n">
        <v>0</v>
      </c>
      <c r="BV611" t="n">
        <v>0</v>
      </c>
      <c r="BW611" t="n">
        <v>0</v>
      </c>
      <c r="CV611" t="n">
        <v>0</v>
      </c>
      <c r="CW611" t="n">
        <v>0</v>
      </c>
      <c r="CX611">
        <f>ROUND(Y611*Source!I1218,7)</f>
        <v/>
      </c>
      <c r="CY611">
        <f>AA611</f>
        <v/>
      </c>
      <c r="CZ611">
        <f>AE611</f>
        <v/>
      </c>
      <c r="DA611">
        <f>AI611</f>
        <v/>
      </c>
      <c r="DB611">
        <f>ROUND(ROUND(AT611*CZ611,2),2)</f>
        <v/>
      </c>
      <c r="DC611">
        <f>ROUND(ROUND(AT611*AG611,2),2)</f>
        <v/>
      </c>
      <c r="DD611" t="inlineStr"/>
      <c r="DE611" t="inlineStr"/>
      <c r="DF611">
        <f>ROUND(ROUND(AE611*AI611,0)*CX611,0)</f>
        <v/>
      </c>
      <c r="DG611">
        <f>ROUND(ROUND(AF611,0)*CX611,0)</f>
        <v/>
      </c>
      <c r="DH611">
        <f>ROUND(ROUND(AG611,0)*CX611,0)</f>
        <v/>
      </c>
      <c r="DI611">
        <f>ROUND(ROUND(AH611,0)*CX611,0)</f>
        <v/>
      </c>
      <c r="DJ611">
        <f>DF611</f>
        <v/>
      </c>
      <c r="DK611" t="n">
        <v>0</v>
      </c>
      <c r="DL611" t="inlineStr"/>
      <c r="DM611" t="n">
        <v>0</v>
      </c>
      <c r="DN611" t="inlineStr"/>
      <c r="DO611" t="n">
        <v>0</v>
      </c>
    </row>
    <row r="612">
      <c r="A612">
        <f>ROW(Source!A1218)</f>
        <v/>
      </c>
      <c r="B612" t="n">
        <v>78869116</v>
      </c>
      <c r="C612" t="n">
        <v>78872580</v>
      </c>
      <c r="D612" t="n">
        <v>29165774</v>
      </c>
      <c r="E612" t="n">
        <v>1</v>
      </c>
      <c r="F612" t="n">
        <v>1</v>
      </c>
      <c r="G612" t="n">
        <v>1</v>
      </c>
      <c r="H612" t="n">
        <v>3</v>
      </c>
      <c r="I612" t="inlineStr">
        <is>
          <t>509-0090</t>
        </is>
      </c>
      <c r="J612" t="inlineStr">
        <is>
          <t>ТССЦ Московской обл., 509-0090, приказ Минстроя России №675/пр от 28.02.2017 № 258/пр</t>
        </is>
      </c>
      <c r="K612" t="inlineStr">
        <is>
          <t>Перемычки гибкие, тип ПГС-50</t>
        </is>
      </c>
      <c r="L612" t="n">
        <v>1358</v>
      </c>
      <c r="N612" t="n">
        <v>1010</v>
      </c>
      <c r="O612" t="inlineStr">
        <is>
          <t>10 шт.</t>
        </is>
      </c>
      <c r="P612" t="inlineStr">
        <is>
          <t>10 шт.</t>
        </is>
      </c>
      <c r="Q612" t="n">
        <v>10</v>
      </c>
      <c r="W612" t="n">
        <v>0</v>
      </c>
      <c r="X612" t="n">
        <v>-1035860104</v>
      </c>
      <c r="Y612">
        <f>AT612</f>
        <v/>
      </c>
      <c r="AA612" t="n">
        <v>1258.9</v>
      </c>
      <c r="AB612" t="n">
        <v>0</v>
      </c>
      <c r="AC612" t="n">
        <v>0</v>
      </c>
      <c r="AD612" t="n">
        <v>0</v>
      </c>
      <c r="AE612" t="n">
        <v>40.9</v>
      </c>
      <c r="AF612" t="n">
        <v>0</v>
      </c>
      <c r="AG612" t="n">
        <v>0</v>
      </c>
      <c r="AH612" t="n">
        <v>0</v>
      </c>
      <c r="AI612" t="n">
        <v>30.78</v>
      </c>
      <c r="AJ612" t="n">
        <v>1</v>
      </c>
      <c r="AK612" t="n">
        <v>1</v>
      </c>
      <c r="AL612" t="n">
        <v>1</v>
      </c>
      <c r="AM612" t="n">
        <v>2</v>
      </c>
      <c r="AN612" t="n">
        <v>0</v>
      </c>
      <c r="AO612" t="n">
        <v>1</v>
      </c>
      <c r="AP612" t="n">
        <v>0</v>
      </c>
      <c r="AQ612" t="n">
        <v>0</v>
      </c>
      <c r="AR612" t="n">
        <v>0</v>
      </c>
      <c r="AS612" t="inlineStr"/>
      <c r="AT612" t="n">
        <v>0.1</v>
      </c>
      <c r="AU612" t="inlineStr"/>
      <c r="AV612" t="n">
        <v>0</v>
      </c>
      <c r="AW612" t="n">
        <v>2</v>
      </c>
      <c r="AX612" t="n">
        <v>78872617</v>
      </c>
      <c r="AY612" t="n">
        <v>1</v>
      </c>
      <c r="AZ612" t="n">
        <v>0</v>
      </c>
      <c r="BA612" t="n">
        <v>564</v>
      </c>
      <c r="BB612" t="n">
        <v>0</v>
      </c>
      <c r="BC612" t="n">
        <v>0</v>
      </c>
      <c r="BD612" t="n">
        <v>0</v>
      </c>
      <c r="BE612" t="n">
        <v>0</v>
      </c>
      <c r="BF612" t="n">
        <v>0</v>
      </c>
      <c r="BG612" t="n">
        <v>0</v>
      </c>
      <c r="BH612" t="n">
        <v>0</v>
      </c>
      <c r="BI612" t="n">
        <v>0</v>
      </c>
      <c r="BJ612" t="n">
        <v>0</v>
      </c>
      <c r="BK612" t="n">
        <v>0</v>
      </c>
      <c r="BL612" t="n">
        <v>0</v>
      </c>
      <c r="BM612" t="n">
        <v>0</v>
      </c>
      <c r="BN612" t="n">
        <v>0</v>
      </c>
      <c r="BO612" t="n">
        <v>0</v>
      </c>
      <c r="BP612" t="n">
        <v>0</v>
      </c>
      <c r="BQ612" t="n">
        <v>0</v>
      </c>
      <c r="BR612" t="n">
        <v>0</v>
      </c>
      <c r="BS612" t="n">
        <v>0</v>
      </c>
      <c r="BT612" t="n">
        <v>0</v>
      </c>
      <c r="BU612" t="n">
        <v>0</v>
      </c>
      <c r="BV612" t="n">
        <v>0</v>
      </c>
      <c r="BW612" t="n">
        <v>0</v>
      </c>
      <c r="CV612" t="n">
        <v>0</v>
      </c>
      <c r="CW612" t="n">
        <v>0</v>
      </c>
      <c r="CX612">
        <f>ROUND(Y612*Source!I1218,7)</f>
        <v/>
      </c>
      <c r="CY612">
        <f>AA612</f>
        <v/>
      </c>
      <c r="CZ612">
        <f>AE612</f>
        <v/>
      </c>
      <c r="DA612">
        <f>AI612</f>
        <v/>
      </c>
      <c r="DB612">
        <f>ROUND(ROUND(AT612*CZ612,2),2)</f>
        <v/>
      </c>
      <c r="DC612">
        <f>ROUND(ROUND(AT612*AG612,2),2)</f>
        <v/>
      </c>
      <c r="DD612" t="inlineStr"/>
      <c r="DE612" t="inlineStr"/>
      <c r="DF612">
        <f>ROUND(ROUND(AE612*AI612,0)*CX612,0)</f>
        <v/>
      </c>
      <c r="DG612">
        <f>ROUND(ROUND(AF612,0)*CX612,0)</f>
        <v/>
      </c>
      <c r="DH612">
        <f>ROUND(ROUND(AG612,0)*CX612,0)</f>
        <v/>
      </c>
      <c r="DI612">
        <f>ROUND(ROUND(AH612,0)*CX612,0)</f>
        <v/>
      </c>
      <c r="DJ612">
        <f>DF612</f>
        <v/>
      </c>
      <c r="DK612" t="n">
        <v>0</v>
      </c>
      <c r="DL612" t="inlineStr"/>
      <c r="DM612" t="n">
        <v>0</v>
      </c>
      <c r="DN612" t="inlineStr"/>
      <c r="DO612" t="n">
        <v>0</v>
      </c>
    </row>
    <row r="613">
      <c r="A613">
        <f>ROW(Source!A1218)</f>
        <v/>
      </c>
      <c r="B613" t="n">
        <v>78869116</v>
      </c>
      <c r="C613" t="n">
        <v>78872580</v>
      </c>
      <c r="D613" t="n">
        <v>29171708</v>
      </c>
      <c r="E613" t="n">
        <v>1</v>
      </c>
      <c r="F613" t="n">
        <v>1</v>
      </c>
      <c r="G613" t="n">
        <v>1</v>
      </c>
      <c r="H613" t="n">
        <v>3</v>
      </c>
      <c r="I613" t="inlineStr">
        <is>
          <t>509-1210</t>
        </is>
      </c>
      <c r="J613" t="inlineStr">
        <is>
          <t>ТССЦ Московской обл., 509-1210, приказ Минстроя России №675/пр от 28.02.2017 № 258/пр</t>
        </is>
      </c>
      <c r="K613" t="inlineStr">
        <is>
          <t>Вазелин технический</t>
        </is>
      </c>
      <c r="L613" t="n">
        <v>1346</v>
      </c>
      <c r="N613" t="n">
        <v>1009</v>
      </c>
      <c r="O613" t="inlineStr">
        <is>
          <t>кг</t>
        </is>
      </c>
      <c r="P613" t="inlineStr">
        <is>
          <t>кг</t>
        </is>
      </c>
      <c r="Q613" t="n">
        <v>1</v>
      </c>
      <c r="W613" t="n">
        <v>0</v>
      </c>
      <c r="X613" t="n">
        <v>1015963907</v>
      </c>
      <c r="Y613">
        <f>AT613</f>
        <v/>
      </c>
      <c r="AA613" t="n">
        <v>315.49</v>
      </c>
      <c r="AB613" t="n">
        <v>0</v>
      </c>
      <c r="AC613" t="n">
        <v>0</v>
      </c>
      <c r="AD613" t="n">
        <v>0</v>
      </c>
      <c r="AE613" t="n">
        <v>30.6</v>
      </c>
      <c r="AF613" t="n">
        <v>0</v>
      </c>
      <c r="AG613" t="n">
        <v>0</v>
      </c>
      <c r="AH613" t="n">
        <v>0</v>
      </c>
      <c r="AI613" t="n">
        <v>10.31</v>
      </c>
      <c r="AJ613" t="n">
        <v>1</v>
      </c>
      <c r="AK613" t="n">
        <v>1</v>
      </c>
      <c r="AL613" t="n">
        <v>1</v>
      </c>
      <c r="AM613" t="n">
        <v>2</v>
      </c>
      <c r="AN613" t="n">
        <v>0</v>
      </c>
      <c r="AO613" t="n">
        <v>1</v>
      </c>
      <c r="AP613" t="n">
        <v>0</v>
      </c>
      <c r="AQ613" t="n">
        <v>0</v>
      </c>
      <c r="AR613" t="n">
        <v>0</v>
      </c>
      <c r="AS613" t="inlineStr"/>
      <c r="AT613" t="n">
        <v>0.008999999999999999</v>
      </c>
      <c r="AU613" t="inlineStr"/>
      <c r="AV613" t="n">
        <v>0</v>
      </c>
      <c r="AW613" t="n">
        <v>2</v>
      </c>
      <c r="AX613" t="n">
        <v>78872618</v>
      </c>
      <c r="AY613" t="n">
        <v>1</v>
      </c>
      <c r="AZ613" t="n">
        <v>0</v>
      </c>
      <c r="BA613" t="n">
        <v>565</v>
      </c>
      <c r="BB613" t="n">
        <v>0</v>
      </c>
      <c r="BC613" t="n">
        <v>0</v>
      </c>
      <c r="BD613" t="n">
        <v>0</v>
      </c>
      <c r="BE613" t="n">
        <v>0</v>
      </c>
      <c r="BF613" t="n">
        <v>0</v>
      </c>
      <c r="BG613" t="n">
        <v>0</v>
      </c>
      <c r="BH613" t="n">
        <v>0</v>
      </c>
      <c r="BI613" t="n">
        <v>0</v>
      </c>
      <c r="BJ613" t="n">
        <v>0</v>
      </c>
      <c r="BK613" t="n">
        <v>0</v>
      </c>
      <c r="BL613" t="n">
        <v>0</v>
      </c>
      <c r="BM613" t="n">
        <v>0</v>
      </c>
      <c r="BN613" t="n">
        <v>0</v>
      </c>
      <c r="BO613" t="n">
        <v>0</v>
      </c>
      <c r="BP613" t="n">
        <v>0</v>
      </c>
      <c r="BQ613" t="n">
        <v>0</v>
      </c>
      <c r="BR613" t="n">
        <v>0</v>
      </c>
      <c r="BS613" t="n">
        <v>0</v>
      </c>
      <c r="BT613" t="n">
        <v>0</v>
      </c>
      <c r="BU613" t="n">
        <v>0</v>
      </c>
      <c r="BV613" t="n">
        <v>0</v>
      </c>
      <c r="BW613" t="n">
        <v>0</v>
      </c>
      <c r="CV613" t="n">
        <v>0</v>
      </c>
      <c r="CW613" t="n">
        <v>0</v>
      </c>
      <c r="CX613">
        <f>ROUND(Y613*Source!I1218,7)</f>
        <v/>
      </c>
      <c r="CY613">
        <f>AA613</f>
        <v/>
      </c>
      <c r="CZ613">
        <f>AE613</f>
        <v/>
      </c>
      <c r="DA613">
        <f>AI613</f>
        <v/>
      </c>
      <c r="DB613">
        <f>ROUND(ROUND(AT613*CZ613,2),2)</f>
        <v/>
      </c>
      <c r="DC613">
        <f>ROUND(ROUND(AT613*AG613,2),2)</f>
        <v/>
      </c>
      <c r="DD613" t="inlineStr"/>
      <c r="DE613" t="inlineStr"/>
      <c r="DF613">
        <f>ROUND(ROUND(AE613*AI613,0)*CX613,0)</f>
        <v/>
      </c>
      <c r="DG613">
        <f>ROUND(ROUND(AF613,0)*CX613,0)</f>
        <v/>
      </c>
      <c r="DH613">
        <f>ROUND(ROUND(AG613,0)*CX613,0)</f>
        <v/>
      </c>
      <c r="DI613">
        <f>ROUND(ROUND(AH613,0)*CX613,0)</f>
        <v/>
      </c>
      <c r="DJ613">
        <f>DF613</f>
        <v/>
      </c>
      <c r="DK613" t="n">
        <v>0</v>
      </c>
      <c r="DL613" t="inlineStr"/>
      <c r="DM613" t="n">
        <v>0</v>
      </c>
      <c r="DN613" t="inlineStr"/>
      <c r="DO613" t="n">
        <v>0</v>
      </c>
    </row>
    <row r="614">
      <c r="A614">
        <f>ROW(Source!A1218)</f>
        <v/>
      </c>
      <c r="B614" t="n">
        <v>78869116</v>
      </c>
      <c r="C614" t="n">
        <v>78872580</v>
      </c>
      <c r="D614" t="n">
        <v>29166685</v>
      </c>
      <c r="E614" t="n">
        <v>1</v>
      </c>
      <c r="F614" t="n">
        <v>1</v>
      </c>
      <c r="G614" t="n">
        <v>1</v>
      </c>
      <c r="H614" t="n">
        <v>3</v>
      </c>
      <c r="I614" t="inlineStr">
        <is>
          <t>509-2247</t>
        </is>
      </c>
      <c r="J614" t="inlineStr">
        <is>
          <t>ТССЦ Московской обл., 509-2247, приказ Минстроя России №675/пр от 28.02.2017 № 258/пр</t>
        </is>
      </c>
      <c r="K614" t="inlineStr">
        <is>
          <t>Выключатели автоматические «IEK» ВА47-29 4Р 25А, характеристика С</t>
        </is>
      </c>
      <c r="L614" t="n">
        <v>1354</v>
      </c>
      <c r="N614" t="n">
        <v>1010</v>
      </c>
      <c r="O614" t="inlineStr">
        <is>
          <t>шт.</t>
        </is>
      </c>
      <c r="P614" t="inlineStr">
        <is>
          <t>шт.</t>
        </is>
      </c>
      <c r="Q614" t="n">
        <v>1</v>
      </c>
      <c r="W614" t="n">
        <v>0</v>
      </c>
      <c r="X614" t="n">
        <v>-104479151</v>
      </c>
      <c r="Y614">
        <f>AT614</f>
        <v/>
      </c>
      <c r="AA614" t="n">
        <v>490.45</v>
      </c>
      <c r="AB614" t="n">
        <v>0</v>
      </c>
      <c r="AC614" t="n">
        <v>0</v>
      </c>
      <c r="AD614" t="n">
        <v>0</v>
      </c>
      <c r="AE614" t="n">
        <v>57.43</v>
      </c>
      <c r="AF614" t="n">
        <v>0</v>
      </c>
      <c r="AG614" t="n">
        <v>0</v>
      </c>
      <c r="AH614" t="n">
        <v>0</v>
      </c>
      <c r="AI614" t="n">
        <v>8.539999999999999</v>
      </c>
      <c r="AJ614" t="n">
        <v>1</v>
      </c>
      <c r="AK614" t="n">
        <v>1</v>
      </c>
      <c r="AL614" t="n">
        <v>1</v>
      </c>
      <c r="AM614" t="n">
        <v>0</v>
      </c>
      <c r="AN614" t="n">
        <v>0</v>
      </c>
      <c r="AO614" t="n">
        <v>0</v>
      </c>
      <c r="AP614" t="n">
        <v>1</v>
      </c>
      <c r="AQ614" t="n">
        <v>0</v>
      </c>
      <c r="AR614" t="n">
        <v>0</v>
      </c>
      <c r="AS614" t="inlineStr"/>
      <c r="AT614" t="n">
        <v>1</v>
      </c>
      <c r="AU614" t="inlineStr"/>
      <c r="AV614" t="n">
        <v>0</v>
      </c>
      <c r="AW614" t="n">
        <v>1</v>
      </c>
      <c r="AX614" t="n">
        <v>-1</v>
      </c>
      <c r="AY614" t="n">
        <v>0</v>
      </c>
      <c r="AZ614" t="n">
        <v>0</v>
      </c>
      <c r="BA614" t="inlineStr"/>
      <c r="BB614" t="n">
        <v>0</v>
      </c>
      <c r="BC614" t="n">
        <v>0</v>
      </c>
      <c r="BD614" t="n">
        <v>0</v>
      </c>
      <c r="BE614" t="n">
        <v>0</v>
      </c>
      <c r="BF614" t="n">
        <v>0</v>
      </c>
      <c r="BG614" t="n">
        <v>0</v>
      </c>
      <c r="BH614" t="n">
        <v>0</v>
      </c>
      <c r="BI614" t="n">
        <v>0</v>
      </c>
      <c r="BJ614" t="n">
        <v>0</v>
      </c>
      <c r="BK614" t="n">
        <v>0</v>
      </c>
      <c r="BL614" t="n">
        <v>0</v>
      </c>
      <c r="BM614" t="n">
        <v>0</v>
      </c>
      <c r="BN614" t="n">
        <v>0</v>
      </c>
      <c r="BO614" t="n">
        <v>0</v>
      </c>
      <c r="BP614" t="n">
        <v>0</v>
      </c>
      <c r="BQ614" t="n">
        <v>0</v>
      </c>
      <c r="BR614" t="n">
        <v>0</v>
      </c>
      <c r="BS614" t="n">
        <v>0</v>
      </c>
      <c r="BT614" t="n">
        <v>0</v>
      </c>
      <c r="BU614" t="n">
        <v>0</v>
      </c>
      <c r="BV614" t="n">
        <v>0</v>
      </c>
      <c r="BW614" t="n">
        <v>0</v>
      </c>
      <c r="CV614" t="n">
        <v>0</v>
      </c>
      <c r="CW614" t="n">
        <v>0</v>
      </c>
      <c r="CX614">
        <f>ROUND(Y614*Source!I1218,7)</f>
        <v/>
      </c>
      <c r="CY614">
        <f>AA614</f>
        <v/>
      </c>
      <c r="CZ614">
        <f>AE614</f>
        <v/>
      </c>
      <c r="DA614">
        <f>AI614</f>
        <v/>
      </c>
      <c r="DB614">
        <f>ROUND(ROUND(AT614*CZ614,2),2)</f>
        <v/>
      </c>
      <c r="DC614">
        <f>ROUND(ROUND(AT614*AG614,2),2)</f>
        <v/>
      </c>
      <c r="DD614" t="inlineStr"/>
      <c r="DE614" t="inlineStr"/>
      <c r="DF614">
        <f>ROUND(ROUND(AE614*AI614,0)*CX614,0)</f>
        <v/>
      </c>
      <c r="DG614">
        <f>ROUND(ROUND(AF614,0)*CX614,0)</f>
        <v/>
      </c>
      <c r="DH614">
        <f>ROUND(ROUND(AG614,0)*CX614,0)</f>
        <v/>
      </c>
      <c r="DI614">
        <f>ROUND(ROUND(AH614,0)*CX614,0)</f>
        <v/>
      </c>
      <c r="DJ614">
        <f>DF614</f>
        <v/>
      </c>
      <c r="DK614" t="n">
        <v>0</v>
      </c>
      <c r="DL614" t="inlineStr"/>
      <c r="DM614" t="n">
        <v>0</v>
      </c>
      <c r="DN614" t="inlineStr"/>
      <c r="DO614" t="n">
        <v>0</v>
      </c>
    </row>
    <row r="615">
      <c r="A615">
        <f>ROW(Source!A1218)</f>
        <v/>
      </c>
      <c r="B615" t="n">
        <v>78869116</v>
      </c>
      <c r="C615" t="n">
        <v>78872580</v>
      </c>
      <c r="D615" t="n">
        <v>29171808</v>
      </c>
      <c r="E615" t="n">
        <v>1</v>
      </c>
      <c r="F615" t="n">
        <v>1</v>
      </c>
      <c r="G615" t="n">
        <v>1</v>
      </c>
      <c r="H615" t="n">
        <v>3</v>
      </c>
      <c r="I615" t="inlineStr">
        <is>
          <t>999-9950</t>
        </is>
      </c>
      <c r="J615" t="inlineStr">
        <is>
          <t>ТССЦ Московской обл., 999-9950, приказ Минстроя России №675/пр от 21.09.2015 г.</t>
        </is>
      </c>
      <c r="K615" t="inlineStr">
        <is>
          <t>Вспомогательные ненормируемые материалы (2% от ОЗП)</t>
        </is>
      </c>
      <c r="L615" t="n">
        <v>1374</v>
      </c>
      <c r="N615" t="n">
        <v>1013</v>
      </c>
      <c r="O615" t="inlineStr">
        <is>
          <t>РУБ</t>
        </is>
      </c>
      <c r="P615" t="inlineStr">
        <is>
          <t>РУБ</t>
        </is>
      </c>
      <c r="Q615" t="n">
        <v>1</v>
      </c>
      <c r="W615" t="n">
        <v>0</v>
      </c>
      <c r="X615" t="n">
        <v>-915781824</v>
      </c>
      <c r="Y615">
        <f>AT615</f>
        <v/>
      </c>
      <c r="AA615" t="n">
        <v>1</v>
      </c>
      <c r="AB615" t="n">
        <v>0</v>
      </c>
      <c r="AC615" t="n">
        <v>0</v>
      </c>
      <c r="AD615" t="n">
        <v>0</v>
      </c>
      <c r="AE615" t="n">
        <v>1</v>
      </c>
      <c r="AF615" t="n">
        <v>0</v>
      </c>
      <c r="AG615" t="n">
        <v>0</v>
      </c>
      <c r="AH615" t="n">
        <v>0</v>
      </c>
      <c r="AI615" t="n">
        <v>1</v>
      </c>
      <c r="AJ615" t="n">
        <v>1</v>
      </c>
      <c r="AK615" t="n">
        <v>1</v>
      </c>
      <c r="AL615" t="n">
        <v>1</v>
      </c>
      <c r="AM615" t="n">
        <v>-2</v>
      </c>
      <c r="AN615" t="n">
        <v>0</v>
      </c>
      <c r="AO615" t="n">
        <v>1</v>
      </c>
      <c r="AP615" t="n">
        <v>0</v>
      </c>
      <c r="AQ615" t="n">
        <v>0</v>
      </c>
      <c r="AR615" t="n">
        <v>0</v>
      </c>
      <c r="AS615" t="inlineStr"/>
      <c r="AT615" t="n">
        <v>0.44</v>
      </c>
      <c r="AU615" t="inlineStr"/>
      <c r="AV615" t="n">
        <v>0</v>
      </c>
      <c r="AW615" t="n">
        <v>2</v>
      </c>
      <c r="AX615" t="n">
        <v>78872619</v>
      </c>
      <c r="AY615" t="n">
        <v>1</v>
      </c>
      <c r="AZ615" t="n">
        <v>0</v>
      </c>
      <c r="BA615" t="n">
        <v>566</v>
      </c>
      <c r="BB615" t="n">
        <v>0</v>
      </c>
      <c r="BC615" t="n">
        <v>0</v>
      </c>
      <c r="BD615" t="n">
        <v>0</v>
      </c>
      <c r="BE615" t="n">
        <v>0</v>
      </c>
      <c r="BF615" t="n">
        <v>0</v>
      </c>
      <c r="BG615" t="n">
        <v>0</v>
      </c>
      <c r="BH615" t="n">
        <v>0</v>
      </c>
      <c r="BI615" t="n">
        <v>0</v>
      </c>
      <c r="BJ615" t="n">
        <v>0</v>
      </c>
      <c r="BK615" t="n">
        <v>0</v>
      </c>
      <c r="BL615" t="n">
        <v>0</v>
      </c>
      <c r="BM615" t="n">
        <v>0</v>
      </c>
      <c r="BN615" t="n">
        <v>0</v>
      </c>
      <c r="BO615" t="n">
        <v>0</v>
      </c>
      <c r="BP615" t="n">
        <v>0</v>
      </c>
      <c r="BQ615" t="n">
        <v>0</v>
      </c>
      <c r="BR615" t="n">
        <v>0</v>
      </c>
      <c r="BS615" t="n">
        <v>0</v>
      </c>
      <c r="BT615" t="n">
        <v>0</v>
      </c>
      <c r="BU615" t="n">
        <v>0</v>
      </c>
      <c r="BV615" t="n">
        <v>0</v>
      </c>
      <c r="BW615" t="n">
        <v>0</v>
      </c>
      <c r="CV615" t="n">
        <v>0</v>
      </c>
      <c r="CW615" t="n">
        <v>0</v>
      </c>
      <c r="CX615">
        <f>ROUND(Y615*Source!I1218,7)</f>
        <v/>
      </c>
      <c r="CY615">
        <f>AA615</f>
        <v/>
      </c>
      <c r="CZ615">
        <f>AE615</f>
        <v/>
      </c>
      <c r="DA615">
        <f>AI615</f>
        <v/>
      </c>
      <c r="DB615">
        <f>ROUND(ROUND(AT615*CZ615,2),2)</f>
        <v/>
      </c>
      <c r="DC615">
        <f>ROUND(ROUND(AT615*AG615,2),2)</f>
        <v/>
      </c>
      <c r="DD615" t="inlineStr"/>
      <c r="DE615" t="inlineStr"/>
      <c r="DF615">
        <f>ROUND(ROUND(AE615,0)*CX615,0)</f>
        <v/>
      </c>
      <c r="DG615">
        <f>ROUND(ROUND(AF615,0)*CX615,0)</f>
        <v/>
      </c>
      <c r="DH615">
        <f>ROUND(ROUND(AG615,0)*CX615,0)</f>
        <v/>
      </c>
      <c r="DI615">
        <f>ROUND(ROUND(AH615,0)*CX615,0)</f>
        <v/>
      </c>
      <c r="DJ615">
        <f>DF615</f>
        <v/>
      </c>
      <c r="DK615" t="n">
        <v>0</v>
      </c>
      <c r="DL615" t="inlineStr"/>
      <c r="DM615" t="n">
        <v>0</v>
      </c>
      <c r="DN615" t="inlineStr"/>
      <c r="DO615" t="n">
        <v>0</v>
      </c>
    </row>
    <row r="616">
      <c r="A616">
        <f>ROW(Source!A1258)</f>
        <v/>
      </c>
      <c r="B616" t="n">
        <v>78869116</v>
      </c>
      <c r="C616" t="n">
        <v>78872713</v>
      </c>
      <c r="D616" t="n">
        <v>18408291</v>
      </c>
      <c r="E616" t="n">
        <v>1</v>
      </c>
      <c r="F616" t="n">
        <v>1</v>
      </c>
      <c r="G616" t="n">
        <v>1</v>
      </c>
      <c r="H616" t="n">
        <v>1</v>
      </c>
      <c r="I616" t="inlineStr">
        <is>
          <t>1-1025-90</t>
        </is>
      </c>
      <c r="J616" t="inlineStr"/>
      <c r="K616" t="inlineStr">
        <is>
          <t>Рабочий строитель среднего разряда 2,5</t>
        </is>
      </c>
      <c r="L616" t="n">
        <v>1369</v>
      </c>
      <c r="N616" t="n">
        <v>1013</v>
      </c>
      <c r="O616" t="inlineStr">
        <is>
          <t>чел.-ч</t>
        </is>
      </c>
      <c r="P616" t="inlineStr">
        <is>
          <t>чел.-ч</t>
        </is>
      </c>
      <c r="Q616" t="n">
        <v>1</v>
      </c>
      <c r="W616" t="n">
        <v>0</v>
      </c>
      <c r="X616" t="n">
        <v>1933892413</v>
      </c>
      <c r="Y616">
        <f>AT616</f>
        <v/>
      </c>
      <c r="AA616" t="n">
        <v>0</v>
      </c>
      <c r="AB616" t="n">
        <v>0</v>
      </c>
      <c r="AC616" t="n">
        <v>0</v>
      </c>
      <c r="AD616" t="n">
        <v>8.17</v>
      </c>
      <c r="AE616" t="n">
        <v>0</v>
      </c>
      <c r="AF616" t="n">
        <v>0</v>
      </c>
      <c r="AG616" t="n">
        <v>0</v>
      </c>
      <c r="AH616" t="n">
        <v>8.17</v>
      </c>
      <c r="AI616" t="n">
        <v>1</v>
      </c>
      <c r="AJ616" t="n">
        <v>1</v>
      </c>
      <c r="AK616" t="n">
        <v>1</v>
      </c>
      <c r="AL616" t="n">
        <v>1</v>
      </c>
      <c r="AM616" t="n">
        <v>-2</v>
      </c>
      <c r="AN616" t="n">
        <v>0</v>
      </c>
      <c r="AO616" t="n">
        <v>1</v>
      </c>
      <c r="AP616" t="n">
        <v>1</v>
      </c>
      <c r="AQ616" t="n">
        <v>0</v>
      </c>
      <c r="AR616" t="n">
        <v>0</v>
      </c>
      <c r="AS616" t="inlineStr"/>
      <c r="AT616" t="n">
        <v>32.2</v>
      </c>
      <c r="AU616" t="inlineStr"/>
      <c r="AV616" t="n">
        <v>1</v>
      </c>
      <c r="AW616" t="n">
        <v>2</v>
      </c>
      <c r="AX616" t="n">
        <v>78872719</v>
      </c>
      <c r="AY616" t="n">
        <v>1</v>
      </c>
      <c r="AZ616" t="n">
        <v>0</v>
      </c>
      <c r="BA616" t="n">
        <v>567</v>
      </c>
      <c r="BB616" t="n">
        <v>0</v>
      </c>
      <c r="BC616" t="n">
        <v>0</v>
      </c>
      <c r="BD616" t="n">
        <v>0</v>
      </c>
      <c r="BE616" t="n">
        <v>0</v>
      </c>
      <c r="BF616" t="n">
        <v>0</v>
      </c>
      <c r="BG616" t="n">
        <v>0</v>
      </c>
      <c r="BH616" t="n">
        <v>0</v>
      </c>
      <c r="BI616" t="n">
        <v>0</v>
      </c>
      <c r="BJ616" t="n">
        <v>0</v>
      </c>
      <c r="BK616" t="n">
        <v>0</v>
      </c>
      <c r="BL616" t="n">
        <v>0</v>
      </c>
      <c r="BM616" t="n">
        <v>0</v>
      </c>
      <c r="BN616" t="n">
        <v>0</v>
      </c>
      <c r="BO616" t="n">
        <v>0</v>
      </c>
      <c r="BP616" t="n">
        <v>0</v>
      </c>
      <c r="BQ616" t="n">
        <v>0</v>
      </c>
      <c r="BR616" t="n">
        <v>0</v>
      </c>
      <c r="BS616" t="n">
        <v>0</v>
      </c>
      <c r="BT616" t="n">
        <v>0</v>
      </c>
      <c r="BU616" t="n">
        <v>0</v>
      </c>
      <c r="BV616" t="n">
        <v>0</v>
      </c>
      <c r="BW616" t="n">
        <v>0</v>
      </c>
      <c r="CU616">
        <f>ROUND(AT616*Source!I1258*AH616*AL616,0)</f>
        <v/>
      </c>
      <c r="CV616">
        <f>ROUND(Y616*Source!I1258,7)</f>
        <v/>
      </c>
      <c r="CW616" t="n">
        <v>0</v>
      </c>
      <c r="CX616">
        <f>ROUND(Y616*Source!I1258,7)</f>
        <v/>
      </c>
      <c r="CY616">
        <f>AD616</f>
        <v/>
      </c>
      <c r="CZ616">
        <f>AH616</f>
        <v/>
      </c>
      <c r="DA616">
        <f>AL616</f>
        <v/>
      </c>
      <c r="DB616">
        <f>ROUND(ROUND(AT616*CZ616,2),2)</f>
        <v/>
      </c>
      <c r="DC616">
        <f>ROUND(ROUND(AT616*AG616,2),2)</f>
        <v/>
      </c>
      <c r="DD616" t="inlineStr"/>
      <c r="DE616" t="inlineStr"/>
      <c r="DF616">
        <f>ROUND(ROUND(AE616,0)*CX616,0)</f>
        <v/>
      </c>
      <c r="DG616">
        <f>ROUND(ROUND(AF616,0)*CX616,0)</f>
        <v/>
      </c>
      <c r="DH616">
        <f>ROUND(ROUND(AG616,0)*CX616,0)</f>
        <v/>
      </c>
      <c r="DI616">
        <f>ROUND(ROUND(AH616,0)*CX616,0)</f>
        <v/>
      </c>
      <c r="DJ616">
        <f>DI616</f>
        <v/>
      </c>
      <c r="DK616" t="n">
        <v>0</v>
      </c>
      <c r="DL616" t="inlineStr"/>
      <c r="DM616" t="n">
        <v>0</v>
      </c>
      <c r="DN616" t="inlineStr"/>
      <c r="DO616" t="n">
        <v>0</v>
      </c>
    </row>
    <row r="617">
      <c r="A617">
        <f>ROW(Source!A1258)</f>
        <v/>
      </c>
      <c r="B617" t="n">
        <v>78869116</v>
      </c>
      <c r="C617" t="n">
        <v>78872713</v>
      </c>
      <c r="D617" t="n">
        <v>29174913</v>
      </c>
      <c r="E617" t="n">
        <v>1</v>
      </c>
      <c r="F617" t="n">
        <v>1</v>
      </c>
      <c r="G617" t="n">
        <v>1</v>
      </c>
      <c r="H617" t="n">
        <v>2</v>
      </c>
      <c r="I617" t="inlineStr">
        <is>
          <t>400001</t>
        </is>
      </c>
      <c r="J617" t="inlineStr">
        <is>
          <t>ТСЭМ Московской обл., 400001, приказ Минстроя России №675/пр от 28.02.2017 № 264/пр</t>
        </is>
      </c>
      <c r="K617" t="inlineStr">
        <is>
          <t>Автомобили бортовые, грузоподъемность до 5 т</t>
        </is>
      </c>
      <c r="L617" t="n">
        <v>1368</v>
      </c>
      <c r="N617" t="n">
        <v>1011</v>
      </c>
      <c r="O617" t="inlineStr">
        <is>
          <t>маш.-ч</t>
        </is>
      </c>
      <c r="P617" t="inlineStr">
        <is>
          <t>маш.-ч</t>
        </is>
      </c>
      <c r="Q617" t="n">
        <v>1</v>
      </c>
      <c r="W617" t="n">
        <v>0</v>
      </c>
      <c r="X617" t="n">
        <v>1230759911</v>
      </c>
      <c r="Y617">
        <f>AT617</f>
        <v/>
      </c>
      <c r="AA617" t="n">
        <v>0</v>
      </c>
      <c r="AB617" t="n">
        <v>2177.51</v>
      </c>
      <c r="AC617" t="n">
        <v>606.1</v>
      </c>
      <c r="AD617" t="n">
        <v>0</v>
      </c>
      <c r="AE617" t="n">
        <v>0</v>
      </c>
      <c r="AF617" t="n">
        <v>87.17</v>
      </c>
      <c r="AG617" t="n">
        <v>11.6</v>
      </c>
      <c r="AH617" t="n">
        <v>0</v>
      </c>
      <c r="AI617" t="n">
        <v>1</v>
      </c>
      <c r="AJ617" t="n">
        <v>24.98</v>
      </c>
      <c r="AK617" t="n">
        <v>52.25</v>
      </c>
      <c r="AL617" t="n">
        <v>1</v>
      </c>
      <c r="AM617" t="n">
        <v>2</v>
      </c>
      <c r="AN617" t="n">
        <v>0</v>
      </c>
      <c r="AO617" t="n">
        <v>1</v>
      </c>
      <c r="AP617" t="n">
        <v>1</v>
      </c>
      <c r="AQ617" t="n">
        <v>0</v>
      </c>
      <c r="AR617" t="n">
        <v>0</v>
      </c>
      <c r="AS617" t="inlineStr"/>
      <c r="AT617" t="n">
        <v>0.01</v>
      </c>
      <c r="AU617" t="inlineStr"/>
      <c r="AV617" t="n">
        <v>0</v>
      </c>
      <c r="AW617" t="n">
        <v>2</v>
      </c>
      <c r="AX617" t="n">
        <v>78872720</v>
      </c>
      <c r="AY617" t="n">
        <v>1</v>
      </c>
      <c r="AZ617" t="n">
        <v>0</v>
      </c>
      <c r="BA617" t="n">
        <v>568</v>
      </c>
      <c r="BB617" t="n">
        <v>0</v>
      </c>
      <c r="BC617" t="n">
        <v>0</v>
      </c>
      <c r="BD617" t="n">
        <v>0</v>
      </c>
      <c r="BE617" t="n">
        <v>0</v>
      </c>
      <c r="BF617" t="n">
        <v>0</v>
      </c>
      <c r="BG617" t="n">
        <v>0</v>
      </c>
      <c r="BH617" t="n">
        <v>0</v>
      </c>
      <c r="BI617" t="n">
        <v>0</v>
      </c>
      <c r="BJ617" t="n">
        <v>0</v>
      </c>
      <c r="BK617" t="n">
        <v>0</v>
      </c>
      <c r="BL617" t="n">
        <v>0</v>
      </c>
      <c r="BM617" t="n">
        <v>0</v>
      </c>
      <c r="BN617" t="n">
        <v>0</v>
      </c>
      <c r="BO617" t="n">
        <v>0</v>
      </c>
      <c r="BP617" t="n">
        <v>0</v>
      </c>
      <c r="BQ617" t="n">
        <v>0</v>
      </c>
      <c r="BR617" t="n">
        <v>0</v>
      </c>
      <c r="BS617" t="n">
        <v>0</v>
      </c>
      <c r="BT617" t="n">
        <v>0</v>
      </c>
      <c r="BU617" t="n">
        <v>0</v>
      </c>
      <c r="BV617" t="n">
        <v>0</v>
      </c>
      <c r="BW617" t="n">
        <v>0</v>
      </c>
      <c r="CV617" t="n">
        <v>0</v>
      </c>
      <c r="CW617">
        <f>ROUND(Y617*Source!I1258*DO617,7)</f>
        <v/>
      </c>
      <c r="CX617">
        <f>ROUND(Y617*Source!I1258,7)</f>
        <v/>
      </c>
      <c r="CY617">
        <f>AB617</f>
        <v/>
      </c>
      <c r="CZ617">
        <f>AF617</f>
        <v/>
      </c>
      <c r="DA617">
        <f>AJ617</f>
        <v/>
      </c>
      <c r="DB617">
        <f>ROUND(ROUND(AT617*CZ617,2),2)</f>
        <v/>
      </c>
      <c r="DC617">
        <f>ROUND(ROUND(AT617*AG617,2),2)</f>
        <v/>
      </c>
      <c r="DD617" t="inlineStr"/>
      <c r="DE617" t="inlineStr"/>
      <c r="DF617">
        <f>ROUND(ROUND(AE617,0)*CX617,0)</f>
        <v/>
      </c>
      <c r="DG617">
        <f>ROUND(ROUND(AF617*AJ617,0)*CX617,0)</f>
        <v/>
      </c>
      <c r="DH617">
        <f>ROUND(ROUND(AG617*AK617,0)*CX617,0)</f>
        <v/>
      </c>
      <c r="DI617">
        <f>ROUND(ROUND(AH617,0)*CX617,0)</f>
        <v/>
      </c>
      <c r="DJ617">
        <f>DG617</f>
        <v/>
      </c>
      <c r="DK617" t="n">
        <v>0</v>
      </c>
      <c r="DL617" t="inlineStr"/>
      <c r="DM617" t="n">
        <v>0</v>
      </c>
      <c r="DN617" t="inlineStr"/>
      <c r="DO617" t="n">
        <v>0</v>
      </c>
    </row>
    <row r="618">
      <c r="A618">
        <f>ROW(Source!A1258)</f>
        <v/>
      </c>
      <c r="B618" t="n">
        <v>78869116</v>
      </c>
      <c r="C618" t="n">
        <v>78872713</v>
      </c>
      <c r="D618" t="n">
        <v>29110139</v>
      </c>
      <c r="E618" t="n">
        <v>1</v>
      </c>
      <c r="F618" t="n">
        <v>1</v>
      </c>
      <c r="G618" t="n">
        <v>1</v>
      </c>
      <c r="H618" t="n">
        <v>3</v>
      </c>
      <c r="I618" t="inlineStr">
        <is>
          <t>101-1703</t>
        </is>
      </c>
      <c r="J618" t="inlineStr">
        <is>
          <t>ТССЦ Московской обл., 101-1703, приказ Минстроя России №675/пр от 28.02.2017 № 254/пр</t>
        </is>
      </c>
      <c r="K618" t="inlineStr">
        <is>
          <t>Прокладки резиновые (пластина техническая прессованная)</t>
        </is>
      </c>
      <c r="L618" t="n">
        <v>1346</v>
      </c>
      <c r="N618" t="n">
        <v>1009</v>
      </c>
      <c r="O618" t="inlineStr">
        <is>
          <t>кг</t>
        </is>
      </c>
      <c r="P618" t="inlineStr">
        <is>
          <t>кг</t>
        </is>
      </c>
      <c r="Q618" t="n">
        <v>1</v>
      </c>
      <c r="W618" t="n">
        <v>0</v>
      </c>
      <c r="X618" t="n">
        <v>-1947909329</v>
      </c>
      <c r="Y618">
        <f>AT618</f>
        <v/>
      </c>
      <c r="AA618" t="n">
        <v>341.04</v>
      </c>
      <c r="AB618" t="n">
        <v>0</v>
      </c>
      <c r="AC618" t="n">
        <v>0</v>
      </c>
      <c r="AD618" t="n">
        <v>0</v>
      </c>
      <c r="AE618" t="n">
        <v>23.09</v>
      </c>
      <c r="AF618" t="n">
        <v>0</v>
      </c>
      <c r="AG618" t="n">
        <v>0</v>
      </c>
      <c r="AH618" t="n">
        <v>0</v>
      </c>
      <c r="AI618" t="n">
        <v>14.77</v>
      </c>
      <c r="AJ618" t="n">
        <v>1</v>
      </c>
      <c r="AK618" t="n">
        <v>1</v>
      </c>
      <c r="AL618" t="n">
        <v>1</v>
      </c>
      <c r="AM618" t="n">
        <v>2</v>
      </c>
      <c r="AN618" t="n">
        <v>0</v>
      </c>
      <c r="AO618" t="n">
        <v>1</v>
      </c>
      <c r="AP618" t="n">
        <v>1</v>
      </c>
      <c r="AQ618" t="n">
        <v>0</v>
      </c>
      <c r="AR618" t="n">
        <v>0</v>
      </c>
      <c r="AS618" t="inlineStr"/>
      <c r="AT618" t="n">
        <v>2</v>
      </c>
      <c r="AU618" t="inlineStr"/>
      <c r="AV618" t="n">
        <v>0</v>
      </c>
      <c r="AW618" t="n">
        <v>2</v>
      </c>
      <c r="AX618" t="n">
        <v>78872721</v>
      </c>
      <c r="AY618" t="n">
        <v>1</v>
      </c>
      <c r="AZ618" t="n">
        <v>0</v>
      </c>
      <c r="BA618" t="n">
        <v>569</v>
      </c>
      <c r="BB618" t="n">
        <v>0</v>
      </c>
      <c r="BC618" t="n">
        <v>0</v>
      </c>
      <c r="BD618" t="n">
        <v>0</v>
      </c>
      <c r="BE618" t="n">
        <v>0</v>
      </c>
      <c r="BF618" t="n">
        <v>0</v>
      </c>
      <c r="BG618" t="n">
        <v>0</v>
      </c>
      <c r="BH618" t="n">
        <v>0</v>
      </c>
      <c r="BI618" t="n">
        <v>0</v>
      </c>
      <c r="BJ618" t="n">
        <v>0</v>
      </c>
      <c r="BK618" t="n">
        <v>0</v>
      </c>
      <c r="BL618" t="n">
        <v>0</v>
      </c>
      <c r="BM618" t="n">
        <v>0</v>
      </c>
      <c r="BN618" t="n">
        <v>0</v>
      </c>
      <c r="BO618" t="n">
        <v>0</v>
      </c>
      <c r="BP618" t="n">
        <v>0</v>
      </c>
      <c r="BQ618" t="n">
        <v>0</v>
      </c>
      <c r="BR618" t="n">
        <v>0</v>
      </c>
      <c r="BS618" t="n">
        <v>0</v>
      </c>
      <c r="BT618" t="n">
        <v>0</v>
      </c>
      <c r="BU618" t="n">
        <v>0</v>
      </c>
      <c r="BV618" t="n">
        <v>0</v>
      </c>
      <c r="BW618" t="n">
        <v>0</v>
      </c>
      <c r="CV618" t="n">
        <v>0</v>
      </c>
      <c r="CW618" t="n">
        <v>0</v>
      </c>
      <c r="CX618">
        <f>ROUND(Y618*Source!I1258,7)</f>
        <v/>
      </c>
      <c r="CY618">
        <f>AA618</f>
        <v/>
      </c>
      <c r="CZ618">
        <f>AE618</f>
        <v/>
      </c>
      <c r="DA618">
        <f>AI618</f>
        <v/>
      </c>
      <c r="DB618">
        <f>ROUND(ROUND(AT618*CZ618,2),2)</f>
        <v/>
      </c>
      <c r="DC618">
        <f>ROUND(ROUND(AT618*AG618,2),2)</f>
        <v/>
      </c>
      <c r="DD618" t="inlineStr"/>
      <c r="DE618" t="inlineStr"/>
      <c r="DF618">
        <f>ROUND(ROUND(AE618*AI618,0)*CX618,0)</f>
        <v/>
      </c>
      <c r="DG618">
        <f>ROUND(ROUND(AF618,0)*CX618,0)</f>
        <v/>
      </c>
      <c r="DH618">
        <f>ROUND(ROUND(AG618,0)*CX618,0)</f>
        <v/>
      </c>
      <c r="DI618">
        <f>ROUND(ROUND(AH618,0)*CX618,0)</f>
        <v/>
      </c>
      <c r="DJ618">
        <f>DF618</f>
        <v/>
      </c>
      <c r="DK618" t="n">
        <v>0</v>
      </c>
      <c r="DL618" t="inlineStr"/>
      <c r="DM618" t="n">
        <v>0</v>
      </c>
      <c r="DN618" t="inlineStr"/>
      <c r="DO618" t="n">
        <v>0</v>
      </c>
    </row>
    <row r="619">
      <c r="A619">
        <f>ROW(Source!A1258)</f>
        <v/>
      </c>
      <c r="B619" t="n">
        <v>78869116</v>
      </c>
      <c r="C619" t="n">
        <v>78872713</v>
      </c>
      <c r="D619" t="n">
        <v>29114240</v>
      </c>
      <c r="E619" t="n">
        <v>1</v>
      </c>
      <c r="F619" t="n">
        <v>1</v>
      </c>
      <c r="G619" t="n">
        <v>1</v>
      </c>
      <c r="H619" t="n">
        <v>3</v>
      </c>
      <c r="I619" t="inlineStr">
        <is>
          <t>101-2576</t>
        </is>
      </c>
      <c r="J619" t="inlineStr">
        <is>
          <t>ТССЦ Московской обл., 101-2576, приказ Минстроя России №675/пр от 28.02.2017 № 254/пр</t>
        </is>
      </c>
      <c r="K619" t="inlineStr">
        <is>
          <t>Болты с гайками и шайбами для санитарно-технических работ диаметром 16 мм</t>
        </is>
      </c>
      <c r="L619" t="n">
        <v>1348</v>
      </c>
      <c r="N619" t="n">
        <v>1009</v>
      </c>
      <c r="O619" t="inlineStr">
        <is>
          <t>т</t>
        </is>
      </c>
      <c r="P619" t="inlineStr">
        <is>
          <t>т</t>
        </is>
      </c>
      <c r="Q619" t="n">
        <v>1000</v>
      </c>
      <c r="W619" t="n">
        <v>0</v>
      </c>
      <c r="X619" t="n">
        <v>-1701539228</v>
      </c>
      <c r="Y619">
        <f>AT619</f>
        <v/>
      </c>
      <c r="AA619" t="n">
        <v>145037.4</v>
      </c>
      <c r="AB619" t="n">
        <v>0</v>
      </c>
      <c r="AC619" t="n">
        <v>0</v>
      </c>
      <c r="AD619" t="n">
        <v>0</v>
      </c>
      <c r="AE619" t="n">
        <v>14830</v>
      </c>
      <c r="AF619" t="n">
        <v>0</v>
      </c>
      <c r="AG619" t="n">
        <v>0</v>
      </c>
      <c r="AH619" t="n">
        <v>0</v>
      </c>
      <c r="AI619" t="n">
        <v>9.779999999999999</v>
      </c>
      <c r="AJ619" t="n">
        <v>1</v>
      </c>
      <c r="AK619" t="n">
        <v>1</v>
      </c>
      <c r="AL619" t="n">
        <v>1</v>
      </c>
      <c r="AM619" t="n">
        <v>2</v>
      </c>
      <c r="AN619" t="n">
        <v>0</v>
      </c>
      <c r="AO619" t="n">
        <v>1</v>
      </c>
      <c r="AP619" t="n">
        <v>1</v>
      </c>
      <c r="AQ619" t="n">
        <v>0</v>
      </c>
      <c r="AR619" t="n">
        <v>0</v>
      </c>
      <c r="AS619" t="inlineStr"/>
      <c r="AT619" t="n">
        <v>0.005</v>
      </c>
      <c r="AU619" t="inlineStr"/>
      <c r="AV619" t="n">
        <v>0</v>
      </c>
      <c r="AW619" t="n">
        <v>2</v>
      </c>
      <c r="AX619" t="n">
        <v>78872722</v>
      </c>
      <c r="AY619" t="n">
        <v>1</v>
      </c>
      <c r="AZ619" t="n">
        <v>0</v>
      </c>
      <c r="BA619" t="n">
        <v>570</v>
      </c>
      <c r="BB619" t="n">
        <v>0</v>
      </c>
      <c r="BC619" t="n">
        <v>0</v>
      </c>
      <c r="BD619" t="n">
        <v>0</v>
      </c>
      <c r="BE619" t="n">
        <v>0</v>
      </c>
      <c r="BF619" t="n">
        <v>0</v>
      </c>
      <c r="BG619" t="n">
        <v>0</v>
      </c>
      <c r="BH619" t="n">
        <v>0</v>
      </c>
      <c r="BI619" t="n">
        <v>0</v>
      </c>
      <c r="BJ619" t="n">
        <v>0</v>
      </c>
      <c r="BK619" t="n">
        <v>0</v>
      </c>
      <c r="BL619" t="n">
        <v>0</v>
      </c>
      <c r="BM619" t="n">
        <v>0</v>
      </c>
      <c r="BN619" t="n">
        <v>0</v>
      </c>
      <c r="BO619" t="n">
        <v>0</v>
      </c>
      <c r="BP619" t="n">
        <v>0</v>
      </c>
      <c r="BQ619" t="n">
        <v>0</v>
      </c>
      <c r="BR619" t="n">
        <v>0</v>
      </c>
      <c r="BS619" t="n">
        <v>0</v>
      </c>
      <c r="BT619" t="n">
        <v>0</v>
      </c>
      <c r="BU619" t="n">
        <v>0</v>
      </c>
      <c r="BV619" t="n">
        <v>0</v>
      </c>
      <c r="BW619" t="n">
        <v>0</v>
      </c>
      <c r="CV619" t="n">
        <v>0</v>
      </c>
      <c r="CW619" t="n">
        <v>0</v>
      </c>
      <c r="CX619">
        <f>ROUND(Y619*Source!I1258,7)</f>
        <v/>
      </c>
      <c r="CY619">
        <f>AA619</f>
        <v/>
      </c>
      <c r="CZ619">
        <f>AE619</f>
        <v/>
      </c>
      <c r="DA619">
        <f>AI619</f>
        <v/>
      </c>
      <c r="DB619">
        <f>ROUND(ROUND(AT619*CZ619,2),2)</f>
        <v/>
      </c>
      <c r="DC619">
        <f>ROUND(ROUND(AT619*AG619,2),2)</f>
        <v/>
      </c>
      <c r="DD619" t="inlineStr"/>
      <c r="DE619" t="inlineStr"/>
      <c r="DF619">
        <f>ROUND(ROUND(AE619*AI619,0)*CX619,0)</f>
        <v/>
      </c>
      <c r="DG619">
        <f>ROUND(ROUND(AF619,0)*CX619,0)</f>
        <v/>
      </c>
      <c r="DH619">
        <f>ROUND(ROUND(AG619,0)*CX619,0)</f>
        <v/>
      </c>
      <c r="DI619">
        <f>ROUND(ROUND(AH619,0)*CX619,0)</f>
        <v/>
      </c>
      <c r="DJ619">
        <f>DF619</f>
        <v/>
      </c>
      <c r="DK619" t="n">
        <v>0</v>
      </c>
      <c r="DL619" t="inlineStr"/>
      <c r="DM619" t="n">
        <v>0</v>
      </c>
      <c r="DN619" t="inlineStr"/>
      <c r="DO619" t="n">
        <v>0</v>
      </c>
    </row>
    <row r="620">
      <c r="A620">
        <f>ROW(Source!A1258)</f>
        <v/>
      </c>
      <c r="B620" t="n">
        <v>78869116</v>
      </c>
      <c r="C620" t="n">
        <v>78872713</v>
      </c>
      <c r="D620" t="n">
        <v>29150040</v>
      </c>
      <c r="E620" t="n">
        <v>1</v>
      </c>
      <c r="F620" t="n">
        <v>1</v>
      </c>
      <c r="G620" t="n">
        <v>1</v>
      </c>
      <c r="H620" t="n">
        <v>3</v>
      </c>
      <c r="I620" t="inlineStr">
        <is>
          <t>411-0001</t>
        </is>
      </c>
      <c r="J620" t="inlineStr">
        <is>
          <t>ТССЦ Московской обл., 411-0001, приказ Минстроя России №675/пр от 28.02.2017 № 257/пр</t>
        </is>
      </c>
      <c r="K620" t="inlineStr">
        <is>
          <t>Вода</t>
        </is>
      </c>
      <c r="L620" t="n">
        <v>1339</v>
      </c>
      <c r="N620" t="n">
        <v>1007</v>
      </c>
      <c r="O620" t="inlineStr">
        <is>
          <t>м3</t>
        </is>
      </c>
      <c r="P620" t="inlineStr">
        <is>
          <t>м3</t>
        </is>
      </c>
      <c r="Q620" t="n">
        <v>1</v>
      </c>
      <c r="W620" t="n">
        <v>0</v>
      </c>
      <c r="X620" t="n">
        <v>619799737</v>
      </c>
      <c r="Y620">
        <f>AT620</f>
        <v/>
      </c>
      <c r="AA620" t="n">
        <v>31.28</v>
      </c>
      <c r="AB620" t="n">
        <v>0</v>
      </c>
      <c r="AC620" t="n">
        <v>0</v>
      </c>
      <c r="AD620" t="n">
        <v>0</v>
      </c>
      <c r="AE620" t="n">
        <v>2.44</v>
      </c>
      <c r="AF620" t="n">
        <v>0</v>
      </c>
      <c r="AG620" t="n">
        <v>0</v>
      </c>
      <c r="AH620" t="n">
        <v>0</v>
      </c>
      <c r="AI620" t="n">
        <v>12.82</v>
      </c>
      <c r="AJ620" t="n">
        <v>1</v>
      </c>
      <c r="AK620" t="n">
        <v>1</v>
      </c>
      <c r="AL620" t="n">
        <v>1</v>
      </c>
      <c r="AM620" t="n">
        <v>2</v>
      </c>
      <c r="AN620" t="n">
        <v>0</v>
      </c>
      <c r="AO620" t="n">
        <v>1</v>
      </c>
      <c r="AP620" t="n">
        <v>1</v>
      </c>
      <c r="AQ620" t="n">
        <v>0</v>
      </c>
      <c r="AR620" t="n">
        <v>0</v>
      </c>
      <c r="AS620" t="inlineStr"/>
      <c r="AT620" t="n">
        <v>7.8</v>
      </c>
      <c r="AU620" t="inlineStr"/>
      <c r="AV620" t="n">
        <v>0</v>
      </c>
      <c r="AW620" t="n">
        <v>2</v>
      </c>
      <c r="AX620" t="n">
        <v>78872723</v>
      </c>
      <c r="AY620" t="n">
        <v>1</v>
      </c>
      <c r="AZ620" t="n">
        <v>0</v>
      </c>
      <c r="BA620" t="n">
        <v>571</v>
      </c>
      <c r="BB620" t="n">
        <v>0</v>
      </c>
      <c r="BC620" t="n">
        <v>0</v>
      </c>
      <c r="BD620" t="n">
        <v>0</v>
      </c>
      <c r="BE620" t="n">
        <v>0</v>
      </c>
      <c r="BF620" t="n">
        <v>0</v>
      </c>
      <c r="BG620" t="n">
        <v>0</v>
      </c>
      <c r="BH620" t="n">
        <v>0</v>
      </c>
      <c r="BI620" t="n">
        <v>0</v>
      </c>
      <c r="BJ620" t="n">
        <v>0</v>
      </c>
      <c r="BK620" t="n">
        <v>0</v>
      </c>
      <c r="BL620" t="n">
        <v>0</v>
      </c>
      <c r="BM620" t="n">
        <v>0</v>
      </c>
      <c r="BN620" t="n">
        <v>0</v>
      </c>
      <c r="BO620" t="n">
        <v>0</v>
      </c>
      <c r="BP620" t="n">
        <v>0</v>
      </c>
      <c r="BQ620" t="n">
        <v>0</v>
      </c>
      <c r="BR620" t="n">
        <v>0</v>
      </c>
      <c r="BS620" t="n">
        <v>0</v>
      </c>
      <c r="BT620" t="n">
        <v>0</v>
      </c>
      <c r="BU620" t="n">
        <v>0</v>
      </c>
      <c r="BV620" t="n">
        <v>0</v>
      </c>
      <c r="BW620" t="n">
        <v>0</v>
      </c>
      <c r="CV620" t="n">
        <v>0</v>
      </c>
      <c r="CW620" t="n">
        <v>0</v>
      </c>
      <c r="CX620">
        <f>ROUND(Y620*Source!I1258,7)</f>
        <v/>
      </c>
      <c r="CY620">
        <f>AA620</f>
        <v/>
      </c>
      <c r="CZ620">
        <f>AE620</f>
        <v/>
      </c>
      <c r="DA620">
        <f>AI620</f>
        <v/>
      </c>
      <c r="DB620">
        <f>ROUND(ROUND(AT620*CZ620,2),2)</f>
        <v/>
      </c>
      <c r="DC620">
        <f>ROUND(ROUND(AT620*AG620,2),2)</f>
        <v/>
      </c>
      <c r="DD620" t="inlineStr"/>
      <c r="DE620" t="inlineStr"/>
      <c r="DF620">
        <f>ROUND(ROUND(AE620*AI620,0)*CX620,0)</f>
        <v/>
      </c>
      <c r="DG620">
        <f>ROUND(ROUND(AF620,0)*CX620,0)</f>
        <v/>
      </c>
      <c r="DH620">
        <f>ROUND(ROUND(AG620,0)*CX620,0)</f>
        <v/>
      </c>
      <c r="DI620">
        <f>ROUND(ROUND(AH620,0)*CX620,0)</f>
        <v/>
      </c>
      <c r="DJ620">
        <f>DF620</f>
        <v/>
      </c>
      <c r="DK620" t="n">
        <v>0</v>
      </c>
      <c r="DL620" t="inlineStr"/>
      <c r="DM620" t="n">
        <v>0</v>
      </c>
      <c r="DN620" t="inlineStr"/>
      <c r="DO620" t="n">
        <v>0</v>
      </c>
    </row>
    <row r="621">
      <c r="A621">
        <f>ROW(Source!A1259)</f>
        <v/>
      </c>
      <c r="B621" t="n">
        <v>78869116</v>
      </c>
      <c r="C621" t="n">
        <v>78872724</v>
      </c>
      <c r="D621" t="n">
        <v>18407150</v>
      </c>
      <c r="E621" t="n">
        <v>1</v>
      </c>
      <c r="F621" t="n">
        <v>1</v>
      </c>
      <c r="G621" t="n">
        <v>1</v>
      </c>
      <c r="H621" t="n">
        <v>1</v>
      </c>
      <c r="I621" t="inlineStr">
        <is>
          <t>1-1030-90</t>
        </is>
      </c>
      <c r="J621" t="inlineStr"/>
      <c r="K621" t="inlineStr">
        <is>
          <t>Рабочий строитель среднего разряда 3</t>
        </is>
      </c>
      <c r="L621" t="n">
        <v>1369</v>
      </c>
      <c r="N621" t="n">
        <v>1013</v>
      </c>
      <c r="O621" t="inlineStr">
        <is>
          <t>чел.-ч</t>
        </is>
      </c>
      <c r="P621" t="inlineStr">
        <is>
          <t>чел.-ч</t>
        </is>
      </c>
      <c r="Q621" t="n">
        <v>1</v>
      </c>
      <c r="W621" t="n">
        <v>0</v>
      </c>
      <c r="X621" t="n">
        <v>-931037793</v>
      </c>
      <c r="Y621">
        <f>AT621</f>
        <v/>
      </c>
      <c r="AA621" t="n">
        <v>0</v>
      </c>
      <c r="AB621" t="n">
        <v>0</v>
      </c>
      <c r="AC621" t="n">
        <v>0</v>
      </c>
      <c r="AD621" t="n">
        <v>8.529999999999999</v>
      </c>
      <c r="AE621" t="n">
        <v>0</v>
      </c>
      <c r="AF621" t="n">
        <v>0</v>
      </c>
      <c r="AG621" t="n">
        <v>0</v>
      </c>
      <c r="AH621" t="n">
        <v>8.529999999999999</v>
      </c>
      <c r="AI621" t="n">
        <v>1</v>
      </c>
      <c r="AJ621" t="n">
        <v>1</v>
      </c>
      <c r="AK621" t="n">
        <v>1</v>
      </c>
      <c r="AL621" t="n">
        <v>1</v>
      </c>
      <c r="AM621" t="n">
        <v>-2</v>
      </c>
      <c r="AN621" t="n">
        <v>0</v>
      </c>
      <c r="AO621" t="n">
        <v>1</v>
      </c>
      <c r="AP621" t="n">
        <v>0</v>
      </c>
      <c r="AQ621" t="n">
        <v>0</v>
      </c>
      <c r="AR621" t="n">
        <v>0</v>
      </c>
      <c r="AS621" t="inlineStr"/>
      <c r="AT621" t="n">
        <v>13.9</v>
      </c>
      <c r="AU621" t="inlineStr"/>
      <c r="AV621" t="n">
        <v>1</v>
      </c>
      <c r="AW621" t="n">
        <v>2</v>
      </c>
      <c r="AX621" t="n">
        <v>78872728</v>
      </c>
      <c r="AY621" t="n">
        <v>1</v>
      </c>
      <c r="AZ621" t="n">
        <v>0</v>
      </c>
      <c r="BA621" t="n">
        <v>572</v>
      </c>
      <c r="BB621" t="n">
        <v>0</v>
      </c>
      <c r="BC621" t="n">
        <v>0</v>
      </c>
      <c r="BD621" t="n">
        <v>0</v>
      </c>
      <c r="BE621" t="n">
        <v>0</v>
      </c>
      <c r="BF621" t="n">
        <v>0</v>
      </c>
      <c r="BG621" t="n">
        <v>0</v>
      </c>
      <c r="BH621" t="n">
        <v>0</v>
      </c>
      <c r="BI621" t="n">
        <v>0</v>
      </c>
      <c r="BJ621" t="n">
        <v>0</v>
      </c>
      <c r="BK621" t="n">
        <v>0</v>
      </c>
      <c r="BL621" t="n">
        <v>0</v>
      </c>
      <c r="BM621" t="n">
        <v>0</v>
      </c>
      <c r="BN621" t="n">
        <v>0</v>
      </c>
      <c r="BO621" t="n">
        <v>0</v>
      </c>
      <c r="BP621" t="n">
        <v>0</v>
      </c>
      <c r="BQ621" t="n">
        <v>0</v>
      </c>
      <c r="BR621" t="n">
        <v>0</v>
      </c>
      <c r="BS621" t="n">
        <v>0</v>
      </c>
      <c r="BT621" t="n">
        <v>0</v>
      </c>
      <c r="BU621" t="n">
        <v>0</v>
      </c>
      <c r="BV621" t="n">
        <v>0</v>
      </c>
      <c r="BW621" t="n">
        <v>0</v>
      </c>
      <c r="CU621">
        <f>ROUND(AT621*Source!I1259*AH621*AL621,0)</f>
        <v/>
      </c>
      <c r="CV621">
        <f>ROUND(Y621*Source!I1259,7)</f>
        <v/>
      </c>
      <c r="CW621" t="n">
        <v>0</v>
      </c>
      <c r="CX621">
        <f>ROUND(Y621*Source!I1259,7)</f>
        <v/>
      </c>
      <c r="CY621">
        <f>AD621</f>
        <v/>
      </c>
      <c r="CZ621">
        <f>AH621</f>
        <v/>
      </c>
      <c r="DA621">
        <f>AL621</f>
        <v/>
      </c>
      <c r="DB621">
        <f>ROUND(ROUND(AT621*CZ621,2),2)</f>
        <v/>
      </c>
      <c r="DC621">
        <f>ROUND(ROUND(AT621*AG621,2),2)</f>
        <v/>
      </c>
      <c r="DD621" t="inlineStr"/>
      <c r="DE621" t="inlineStr"/>
      <c r="DF621">
        <f>ROUND(ROUND(AE621,0)*CX621,0)</f>
        <v/>
      </c>
      <c r="DG621">
        <f>ROUND(ROUND(AF621,0)*CX621,0)</f>
        <v/>
      </c>
      <c r="DH621">
        <f>ROUND(ROUND(AG621,0)*CX621,0)</f>
        <v/>
      </c>
      <c r="DI621">
        <f>ROUND(ROUND(AH621,0)*CX621,0)</f>
        <v/>
      </c>
      <c r="DJ621">
        <f>DI621</f>
        <v/>
      </c>
      <c r="DK621" t="n">
        <v>0</v>
      </c>
      <c r="DL621" t="inlineStr"/>
      <c r="DM621" t="n">
        <v>0</v>
      </c>
      <c r="DN621" t="inlineStr"/>
      <c r="DO621" t="n">
        <v>0</v>
      </c>
    </row>
    <row r="622">
      <c r="A622">
        <f>ROW(Source!A1259)</f>
        <v/>
      </c>
      <c r="B622" t="n">
        <v>78869116</v>
      </c>
      <c r="C622" t="n">
        <v>78872724</v>
      </c>
      <c r="D622" t="n">
        <v>29169821</v>
      </c>
      <c r="E622" t="n">
        <v>1</v>
      </c>
      <c r="F622" t="n">
        <v>1</v>
      </c>
      <c r="G622" t="n">
        <v>1</v>
      </c>
      <c r="H622" t="n">
        <v>3</v>
      </c>
      <c r="I622" t="inlineStr">
        <is>
          <t>509-0696</t>
        </is>
      </c>
      <c r="J622" t="inlineStr">
        <is>
          <t>ТССЦ Московской обл., 509-0696, приказ Минстроя России №675/пр от 28.02.2017 № 258/пр</t>
        </is>
      </c>
      <c r="K622" t="inlineStr">
        <is>
          <t>Лампы люминесцентные ртутные низкого давления типа ЛБ, ЛД, ЛДЦ, ЛТВ, ЛБХ 20</t>
        </is>
      </c>
      <c r="L622" t="n">
        <v>1358</v>
      </c>
      <c r="N622" t="n">
        <v>1010</v>
      </c>
      <c r="O622" t="inlineStr">
        <is>
          <t>10 шт.</t>
        </is>
      </c>
      <c r="P622" t="inlineStr">
        <is>
          <t>10 шт.</t>
        </is>
      </c>
      <c r="Q622" t="n">
        <v>10</v>
      </c>
      <c r="W622" t="n">
        <v>0</v>
      </c>
      <c r="X622" t="n">
        <v>-1187244712</v>
      </c>
      <c r="Y622">
        <f>AT622</f>
        <v/>
      </c>
      <c r="AA622" t="n">
        <v>352.73</v>
      </c>
      <c r="AB622" t="n">
        <v>0</v>
      </c>
      <c r="AC622" t="n">
        <v>0</v>
      </c>
      <c r="AD622" t="n">
        <v>0</v>
      </c>
      <c r="AE622" t="n">
        <v>85.2</v>
      </c>
      <c r="AF622" t="n">
        <v>0</v>
      </c>
      <c r="AG622" t="n">
        <v>0</v>
      </c>
      <c r="AH622" t="n">
        <v>0</v>
      </c>
      <c r="AI622" t="n">
        <v>4.14</v>
      </c>
      <c r="AJ622" t="n">
        <v>1</v>
      </c>
      <c r="AK622" t="n">
        <v>1</v>
      </c>
      <c r="AL622" t="n">
        <v>1</v>
      </c>
      <c r="AM622" t="n">
        <v>2</v>
      </c>
      <c r="AN622" t="n">
        <v>0</v>
      </c>
      <c r="AO622" t="n">
        <v>1</v>
      </c>
      <c r="AP622" t="n">
        <v>0</v>
      </c>
      <c r="AQ622" t="n">
        <v>0</v>
      </c>
      <c r="AR622" t="n">
        <v>0</v>
      </c>
      <c r="AS622" t="inlineStr"/>
      <c r="AT622" t="n">
        <v>10</v>
      </c>
      <c r="AU622" t="inlineStr"/>
      <c r="AV622" t="n">
        <v>0</v>
      </c>
      <c r="AW622" t="n">
        <v>2</v>
      </c>
      <c r="AX622" t="n">
        <v>78872729</v>
      </c>
      <c r="AY622" t="n">
        <v>1</v>
      </c>
      <c r="AZ622" t="n">
        <v>0</v>
      </c>
      <c r="BA622" t="n">
        <v>573</v>
      </c>
      <c r="BB622" t="n">
        <v>0</v>
      </c>
      <c r="BC622" t="n">
        <v>0</v>
      </c>
      <c r="BD622" t="n">
        <v>0</v>
      </c>
      <c r="BE622" t="n">
        <v>0</v>
      </c>
      <c r="BF622" t="n">
        <v>0</v>
      </c>
      <c r="BG622" t="n">
        <v>0</v>
      </c>
      <c r="BH622" t="n">
        <v>0</v>
      </c>
      <c r="BI622" t="n">
        <v>0</v>
      </c>
      <c r="BJ622" t="n">
        <v>0</v>
      </c>
      <c r="BK622" t="n">
        <v>0</v>
      </c>
      <c r="BL622" t="n">
        <v>0</v>
      </c>
      <c r="BM622" t="n">
        <v>0</v>
      </c>
      <c r="BN622" t="n">
        <v>0</v>
      </c>
      <c r="BO622" t="n">
        <v>0</v>
      </c>
      <c r="BP622" t="n">
        <v>0</v>
      </c>
      <c r="BQ622" t="n">
        <v>0</v>
      </c>
      <c r="BR622" t="n">
        <v>0</v>
      </c>
      <c r="BS622" t="n">
        <v>0</v>
      </c>
      <c r="BT622" t="n">
        <v>0</v>
      </c>
      <c r="BU622" t="n">
        <v>0</v>
      </c>
      <c r="BV622" t="n">
        <v>0</v>
      </c>
      <c r="BW622" t="n">
        <v>0</v>
      </c>
      <c r="CV622" t="n">
        <v>0</v>
      </c>
      <c r="CW622" t="n">
        <v>0</v>
      </c>
      <c r="CX622">
        <f>ROUND(Y622*Source!I1259,7)</f>
        <v/>
      </c>
      <c r="CY622">
        <f>AA622</f>
        <v/>
      </c>
      <c r="CZ622">
        <f>AE622</f>
        <v/>
      </c>
      <c r="DA622">
        <f>AI622</f>
        <v/>
      </c>
      <c r="DB622">
        <f>ROUND(ROUND(AT622*CZ622,2),2)</f>
        <v/>
      </c>
      <c r="DC622">
        <f>ROUND(ROUND(AT622*AG622,2),2)</f>
        <v/>
      </c>
      <c r="DD622" t="inlineStr"/>
      <c r="DE622" t="inlineStr"/>
      <c r="DF622">
        <f>ROUND(ROUND(AE622*AI622,0)*CX622,0)</f>
        <v/>
      </c>
      <c r="DG622">
        <f>ROUND(ROUND(AF622,0)*CX622,0)</f>
        <v/>
      </c>
      <c r="DH622">
        <f>ROUND(ROUND(AG622,0)*CX622,0)</f>
        <v/>
      </c>
      <c r="DI622">
        <f>ROUND(ROUND(AH622,0)*CX622,0)</f>
        <v/>
      </c>
      <c r="DJ622">
        <f>DF622</f>
        <v/>
      </c>
      <c r="DK622" t="n">
        <v>0</v>
      </c>
      <c r="DL622" t="inlineStr"/>
      <c r="DM622" t="n">
        <v>0</v>
      </c>
      <c r="DN622" t="inlineStr"/>
      <c r="DO622" t="n">
        <v>0</v>
      </c>
    </row>
    <row r="623">
      <c r="A623">
        <f>ROW(Source!A1259)</f>
        <v/>
      </c>
      <c r="B623" t="n">
        <v>78869116</v>
      </c>
      <c r="C623" t="n">
        <v>78872724</v>
      </c>
      <c r="D623" t="n">
        <v>29169828</v>
      </c>
      <c r="E623" t="n">
        <v>1</v>
      </c>
      <c r="F623" t="n">
        <v>1</v>
      </c>
      <c r="G623" t="n">
        <v>1</v>
      </c>
      <c r="H623" t="n">
        <v>3</v>
      </c>
      <c r="I623" t="inlineStr">
        <is>
          <t>509-6744</t>
        </is>
      </c>
      <c r="J623" t="inlineStr">
        <is>
          <t>ТССЦ Московской обл., 509-6744, приказ Минстроя России №675/пр от 28.02.2017 № 258/пр</t>
        </is>
      </c>
      <c r="K623" t="inlineStr">
        <is>
          <t>Лампы люминесцентные компактные энергосберегающие с цоколем Е27 мощностью 55 Вт</t>
        </is>
      </c>
      <c r="L623" t="n">
        <v>1354</v>
      </c>
      <c r="N623" t="n">
        <v>1010</v>
      </c>
      <c r="O623" t="inlineStr">
        <is>
          <t>шт.</t>
        </is>
      </c>
      <c r="P623" t="inlineStr">
        <is>
          <t>шт.</t>
        </is>
      </c>
      <c r="Q623" t="n">
        <v>1</v>
      </c>
      <c r="W623" t="n">
        <v>0</v>
      </c>
      <c r="X623" t="n">
        <v>-228955380</v>
      </c>
      <c r="Y623">
        <f>AT623</f>
        <v/>
      </c>
      <c r="AA623" t="n">
        <v>237.77</v>
      </c>
      <c r="AB623" t="n">
        <v>0</v>
      </c>
      <c r="AC623" t="n">
        <v>0</v>
      </c>
      <c r="AD623" t="n">
        <v>0</v>
      </c>
      <c r="AE623" t="n">
        <v>140.69</v>
      </c>
      <c r="AF623" t="n">
        <v>0</v>
      </c>
      <c r="AG623" t="n">
        <v>0</v>
      </c>
      <c r="AH623" t="n">
        <v>0</v>
      </c>
      <c r="AI623" t="n">
        <v>1.69</v>
      </c>
      <c r="AJ623" t="n">
        <v>1</v>
      </c>
      <c r="AK623" t="n">
        <v>1</v>
      </c>
      <c r="AL623" t="n">
        <v>1</v>
      </c>
      <c r="AM623" t="n">
        <v>0</v>
      </c>
      <c r="AN623" t="n">
        <v>0</v>
      </c>
      <c r="AO623" t="n">
        <v>0</v>
      </c>
      <c r="AP623" t="n">
        <v>1</v>
      </c>
      <c r="AQ623" t="n">
        <v>0</v>
      </c>
      <c r="AR623" t="n">
        <v>0</v>
      </c>
      <c r="AS623" t="inlineStr"/>
      <c r="AT623" t="n">
        <v>100</v>
      </c>
      <c r="AU623" t="inlineStr"/>
      <c r="AV623" t="n">
        <v>0</v>
      </c>
      <c r="AW623" t="n">
        <v>1</v>
      </c>
      <c r="AX623" t="n">
        <v>-1</v>
      </c>
      <c r="AY623" t="n">
        <v>0</v>
      </c>
      <c r="AZ623" t="n">
        <v>0</v>
      </c>
      <c r="BA623" t="inlineStr"/>
      <c r="BB623" t="n">
        <v>0</v>
      </c>
      <c r="BC623" t="n">
        <v>0</v>
      </c>
      <c r="BD623" t="n">
        <v>0</v>
      </c>
      <c r="BE623" t="n">
        <v>0</v>
      </c>
      <c r="BF623" t="n">
        <v>0</v>
      </c>
      <c r="BG623" t="n">
        <v>0</v>
      </c>
      <c r="BH623" t="n">
        <v>0</v>
      </c>
      <c r="BI623" t="n">
        <v>0</v>
      </c>
      <c r="BJ623" t="n">
        <v>0</v>
      </c>
      <c r="BK623" t="n">
        <v>0</v>
      </c>
      <c r="BL623" t="n">
        <v>0</v>
      </c>
      <c r="BM623" t="n">
        <v>0</v>
      </c>
      <c r="BN623" t="n">
        <v>0</v>
      </c>
      <c r="BO623" t="n">
        <v>0</v>
      </c>
      <c r="BP623" t="n">
        <v>0</v>
      </c>
      <c r="BQ623" t="n">
        <v>0</v>
      </c>
      <c r="BR623" t="n">
        <v>0</v>
      </c>
      <c r="BS623" t="n">
        <v>0</v>
      </c>
      <c r="BT623" t="n">
        <v>0</v>
      </c>
      <c r="BU623" t="n">
        <v>0</v>
      </c>
      <c r="BV623" t="n">
        <v>0</v>
      </c>
      <c r="BW623" t="n">
        <v>0</v>
      </c>
      <c r="CV623" t="n">
        <v>0</v>
      </c>
      <c r="CW623" t="n">
        <v>0</v>
      </c>
      <c r="CX623">
        <f>ROUND(Y623*Source!I1259,7)</f>
        <v/>
      </c>
      <c r="CY623">
        <f>AA623</f>
        <v/>
      </c>
      <c r="CZ623">
        <f>AE623</f>
        <v/>
      </c>
      <c r="DA623">
        <f>AI623</f>
        <v/>
      </c>
      <c r="DB623">
        <f>ROUND(ROUND(AT623*CZ623,2),2)</f>
        <v/>
      </c>
      <c r="DC623">
        <f>ROUND(ROUND(AT623*AG623,2),2)</f>
        <v/>
      </c>
      <c r="DD623" t="inlineStr"/>
      <c r="DE623" t="inlineStr"/>
      <c r="DF623">
        <f>ROUND(ROUND(AE623*AI623,0)*CX623,0)</f>
        <v/>
      </c>
      <c r="DG623">
        <f>ROUND(ROUND(AF623,0)*CX623,0)</f>
        <v/>
      </c>
      <c r="DH623">
        <f>ROUND(ROUND(AG623,0)*CX623,0)</f>
        <v/>
      </c>
      <c r="DI623">
        <f>ROUND(ROUND(AH623,0)*CX623,0)</f>
        <v/>
      </c>
      <c r="DJ623">
        <f>DF623</f>
        <v/>
      </c>
      <c r="DK623" t="n">
        <v>0</v>
      </c>
      <c r="DL623" t="inlineStr"/>
      <c r="DM623" t="n">
        <v>0</v>
      </c>
      <c r="DN623" t="inlineStr"/>
      <c r="DO623" t="n">
        <v>0</v>
      </c>
    </row>
    <row r="624">
      <c r="A624">
        <f>ROW(Source!A1261)</f>
        <v/>
      </c>
      <c r="B624" t="n">
        <v>78869116</v>
      </c>
      <c r="C624" t="n">
        <v>78872731</v>
      </c>
      <c r="D624" t="n">
        <v>18442827</v>
      </c>
      <c r="E624" t="n">
        <v>1</v>
      </c>
      <c r="F624" t="n">
        <v>1</v>
      </c>
      <c r="G624" t="n">
        <v>1</v>
      </c>
      <c r="H624" t="n">
        <v>1</v>
      </c>
      <c r="I624" t="inlineStr">
        <is>
          <t>1-1053-90</t>
        </is>
      </c>
      <c r="J624" t="inlineStr"/>
      <c r="K624" t="inlineStr">
        <is>
          <t>Рабочий строитель среднего разряда 5,3</t>
        </is>
      </c>
      <c r="L624" t="n">
        <v>1369</v>
      </c>
      <c r="N624" t="n">
        <v>1013</v>
      </c>
      <c r="O624" t="inlineStr">
        <is>
          <t>чел.-ч</t>
        </is>
      </c>
      <c r="P624" t="inlineStr">
        <is>
          <t>чел.-ч</t>
        </is>
      </c>
      <c r="Q624" t="n">
        <v>1</v>
      </c>
      <c r="W624" t="n">
        <v>0</v>
      </c>
      <c r="X624" t="n">
        <v>717490484</v>
      </c>
      <c r="Y624">
        <f>(AT624*ROUND(7,7))</f>
        <v/>
      </c>
      <c r="AA624" t="n">
        <v>0</v>
      </c>
      <c r="AB624" t="n">
        <v>0</v>
      </c>
      <c r="AC624" t="n">
        <v>0</v>
      </c>
      <c r="AD624" t="n">
        <v>11.64</v>
      </c>
      <c r="AE624" t="n">
        <v>0</v>
      </c>
      <c r="AF624" t="n">
        <v>0</v>
      </c>
      <c r="AG624" t="n">
        <v>0</v>
      </c>
      <c r="AH624" t="n">
        <v>11.64</v>
      </c>
      <c r="AI624" t="n">
        <v>1</v>
      </c>
      <c r="AJ624" t="n">
        <v>1</v>
      </c>
      <c r="AK624" t="n">
        <v>1</v>
      </c>
      <c r="AL624" t="n">
        <v>1</v>
      </c>
      <c r="AM624" t="n">
        <v>-2</v>
      </c>
      <c r="AN624" t="n">
        <v>0</v>
      </c>
      <c r="AO624" t="n">
        <v>1</v>
      </c>
      <c r="AP624" t="n">
        <v>1</v>
      </c>
      <c r="AQ624" t="n">
        <v>0</v>
      </c>
      <c r="AR624" t="n">
        <v>0</v>
      </c>
      <c r="AS624" t="inlineStr"/>
      <c r="AT624" t="n">
        <v>5.01</v>
      </c>
      <c r="AU624" t="inlineStr">
        <is>
          <t>)*7</t>
        </is>
      </c>
      <c r="AV624" t="n">
        <v>1</v>
      </c>
      <c r="AW624" t="n">
        <v>2</v>
      </c>
      <c r="AX624" t="n">
        <v>78872738</v>
      </c>
      <c r="AY624" t="n">
        <v>1</v>
      </c>
      <c r="AZ624" t="n">
        <v>0</v>
      </c>
      <c r="BA624" t="n">
        <v>574</v>
      </c>
      <c r="BB624" t="n">
        <v>0</v>
      </c>
      <c r="BC624" t="n">
        <v>0</v>
      </c>
      <c r="BD624" t="n">
        <v>0</v>
      </c>
      <c r="BE624" t="n">
        <v>0</v>
      </c>
      <c r="BF624" t="n">
        <v>0</v>
      </c>
      <c r="BG624" t="n">
        <v>0</v>
      </c>
      <c r="BH624" t="n">
        <v>0</v>
      </c>
      <c r="BI624" t="n">
        <v>0</v>
      </c>
      <c r="BJ624" t="n">
        <v>0</v>
      </c>
      <c r="BK624" t="n">
        <v>0</v>
      </c>
      <c r="BL624" t="n">
        <v>0</v>
      </c>
      <c r="BM624" t="n">
        <v>0</v>
      </c>
      <c r="BN624" t="n">
        <v>0</v>
      </c>
      <c r="BO624" t="n">
        <v>0</v>
      </c>
      <c r="BP624" t="n">
        <v>0</v>
      </c>
      <c r="BQ624" t="n">
        <v>0</v>
      </c>
      <c r="BR624" t="n">
        <v>0</v>
      </c>
      <c r="BS624" t="n">
        <v>0</v>
      </c>
      <c r="BT624" t="n">
        <v>0</v>
      </c>
      <c r="BU624" t="n">
        <v>0</v>
      </c>
      <c r="BV624" t="n">
        <v>0</v>
      </c>
      <c r="BW624" t="n">
        <v>0</v>
      </c>
      <c r="CU624">
        <f>ROUND(AT624*Source!I1261*AH624*AL624,0)</f>
        <v/>
      </c>
      <c r="CV624">
        <f>ROUND(Y624*Source!I1261,7)</f>
        <v/>
      </c>
      <c r="CW624" t="n">
        <v>0</v>
      </c>
      <c r="CX624">
        <f>ROUND(Y624*Source!I1261,7)</f>
        <v/>
      </c>
      <c r="CY624">
        <f>AD624</f>
        <v/>
      </c>
      <c r="CZ624">
        <f>AH624</f>
        <v/>
      </c>
      <c r="DA624">
        <f>AL624</f>
        <v/>
      </c>
      <c r="DB624">
        <f>ROUND((ROUND(AT624*CZ624,2)*ROUND(7,7)),2)</f>
        <v/>
      </c>
      <c r="DC624">
        <f>ROUND((ROUND(AT624*AG624,2)*ROUND(7,7)),2)</f>
        <v/>
      </c>
      <c r="DD624" t="inlineStr"/>
      <c r="DE624" t="inlineStr"/>
      <c r="DF624">
        <f>ROUND(ROUND(AE624,0)*CX624,0)</f>
        <v/>
      </c>
      <c r="DG624">
        <f>ROUND(ROUND(AF624,0)*CX624,0)</f>
        <v/>
      </c>
      <c r="DH624">
        <f>ROUND(ROUND(AG624,0)*CX624,0)</f>
        <v/>
      </c>
      <c r="DI624">
        <f>ROUND(ROUND(AH624,0)*CX624,0)</f>
        <v/>
      </c>
      <c r="DJ624">
        <f>DI624</f>
        <v/>
      </c>
      <c r="DK624" t="n">
        <v>0</v>
      </c>
      <c r="DL624" t="inlineStr"/>
      <c r="DM624" t="n">
        <v>0</v>
      </c>
      <c r="DN624" t="inlineStr"/>
      <c r="DO624" t="n">
        <v>0</v>
      </c>
    </row>
    <row r="625">
      <c r="A625">
        <f>ROW(Source!A1261)</f>
        <v/>
      </c>
      <c r="B625" t="n">
        <v>78869116</v>
      </c>
      <c r="C625" t="n">
        <v>78872731</v>
      </c>
      <c r="D625" t="n">
        <v>29172703</v>
      </c>
      <c r="E625" t="n">
        <v>1</v>
      </c>
      <c r="F625" t="n">
        <v>1</v>
      </c>
      <c r="G625" t="n">
        <v>1</v>
      </c>
      <c r="H625" t="n">
        <v>2</v>
      </c>
      <c r="I625" t="inlineStr">
        <is>
          <t>042900</t>
        </is>
      </c>
      <c r="J625" t="inlineStr">
        <is>
          <t>ТСЭМ Московской обл., 042900, приказ Минстроя России №675/пр от 28.02.2017 № 264/пр</t>
        </is>
      </c>
      <c r="K62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25" t="n">
        <v>1368</v>
      </c>
      <c r="N625" t="n">
        <v>1011</v>
      </c>
      <c r="O625" t="inlineStr">
        <is>
          <t>маш.-ч</t>
        </is>
      </c>
      <c r="P625" t="inlineStr">
        <is>
          <t>маш.-ч</t>
        </is>
      </c>
      <c r="Q625" t="n">
        <v>1</v>
      </c>
      <c r="W625" t="n">
        <v>0</v>
      </c>
      <c r="X625" t="n">
        <v>1695838894</v>
      </c>
      <c r="Y625">
        <f>(AT625*ROUND(7,7))</f>
        <v/>
      </c>
      <c r="AA625" t="n">
        <v>0</v>
      </c>
      <c r="AB625" t="n">
        <v>177.13</v>
      </c>
      <c r="AC625" t="n">
        <v>0</v>
      </c>
      <c r="AD625" t="n">
        <v>0</v>
      </c>
      <c r="AE625" t="n">
        <v>0</v>
      </c>
      <c r="AF625" t="n">
        <v>29.67</v>
      </c>
      <c r="AG625" t="n">
        <v>0</v>
      </c>
      <c r="AH625" t="n">
        <v>0</v>
      </c>
      <c r="AI625" t="n">
        <v>1</v>
      </c>
      <c r="AJ625" t="n">
        <v>5.97</v>
      </c>
      <c r="AK625" t="n">
        <v>52.25</v>
      </c>
      <c r="AL625" t="n">
        <v>1</v>
      </c>
      <c r="AM625" t="n">
        <v>2</v>
      </c>
      <c r="AN625" t="n">
        <v>0</v>
      </c>
      <c r="AO625" t="n">
        <v>1</v>
      </c>
      <c r="AP625" t="n">
        <v>1</v>
      </c>
      <c r="AQ625" t="n">
        <v>0</v>
      </c>
      <c r="AR625" t="n">
        <v>0</v>
      </c>
      <c r="AS625" t="inlineStr"/>
      <c r="AT625" t="n">
        <v>1.5</v>
      </c>
      <c r="AU625" t="inlineStr">
        <is>
          <t>)*7</t>
        </is>
      </c>
      <c r="AV625" t="n">
        <v>0</v>
      </c>
      <c r="AW625" t="n">
        <v>2</v>
      </c>
      <c r="AX625" t="n">
        <v>78872739</v>
      </c>
      <c r="AY625" t="n">
        <v>1</v>
      </c>
      <c r="AZ625" t="n">
        <v>0</v>
      </c>
      <c r="BA625" t="n">
        <v>575</v>
      </c>
      <c r="BB625" t="n">
        <v>0</v>
      </c>
      <c r="BC625" t="n">
        <v>0</v>
      </c>
      <c r="BD625" t="n">
        <v>0</v>
      </c>
      <c r="BE625" t="n">
        <v>0</v>
      </c>
      <c r="BF625" t="n">
        <v>0</v>
      </c>
      <c r="BG625" t="n">
        <v>0</v>
      </c>
      <c r="BH625" t="n">
        <v>0</v>
      </c>
      <c r="BI625" t="n">
        <v>0</v>
      </c>
      <c r="BJ625" t="n">
        <v>0</v>
      </c>
      <c r="BK625" t="n">
        <v>0</v>
      </c>
      <c r="BL625" t="n">
        <v>0</v>
      </c>
      <c r="BM625" t="n">
        <v>0</v>
      </c>
      <c r="BN625" t="n">
        <v>0</v>
      </c>
      <c r="BO625" t="n">
        <v>0</v>
      </c>
      <c r="BP625" t="n">
        <v>0</v>
      </c>
      <c r="BQ625" t="n">
        <v>0</v>
      </c>
      <c r="BR625" t="n">
        <v>0</v>
      </c>
      <c r="BS625" t="n">
        <v>0</v>
      </c>
      <c r="BT625" t="n">
        <v>0</v>
      </c>
      <c r="BU625" t="n">
        <v>0</v>
      </c>
      <c r="BV625" t="n">
        <v>0</v>
      </c>
      <c r="BW625" t="n">
        <v>0</v>
      </c>
      <c r="CV625" t="n">
        <v>0</v>
      </c>
      <c r="CW625">
        <f>ROUND(Y625*Source!I1261*DO625,7)</f>
        <v/>
      </c>
      <c r="CX625">
        <f>ROUND(Y625*Source!I1261,7)</f>
        <v/>
      </c>
      <c r="CY625">
        <f>AB625</f>
        <v/>
      </c>
      <c r="CZ625">
        <f>AF625</f>
        <v/>
      </c>
      <c r="DA625">
        <f>AJ625</f>
        <v/>
      </c>
      <c r="DB625">
        <f>ROUND((ROUND(AT625*CZ625,2)*ROUND(7,7)),2)</f>
        <v/>
      </c>
      <c r="DC625">
        <f>ROUND((ROUND(AT625*AG625,2)*ROUND(7,7)),2)</f>
        <v/>
      </c>
      <c r="DD625" t="inlineStr"/>
      <c r="DE625" t="inlineStr"/>
      <c r="DF625">
        <f>ROUND(ROUND(AE625,0)*CX625,0)</f>
        <v/>
      </c>
      <c r="DG625">
        <f>ROUND(ROUND(AF625*AJ625,0)*CX625,0)</f>
        <v/>
      </c>
      <c r="DH625">
        <f>ROUND(ROUND(AG625*AK625,0)*CX625,0)</f>
        <v/>
      </c>
      <c r="DI625">
        <f>ROUND(ROUND(AH625,0)*CX625,0)</f>
        <v/>
      </c>
      <c r="DJ625">
        <f>DG625</f>
        <v/>
      </c>
      <c r="DK625" t="n">
        <v>0</v>
      </c>
      <c r="DL625" t="inlineStr"/>
      <c r="DM625" t="n">
        <v>0</v>
      </c>
      <c r="DN625" t="inlineStr"/>
      <c r="DO625" t="n">
        <v>0</v>
      </c>
    </row>
    <row r="626">
      <c r="A626">
        <f>ROW(Source!A1261)</f>
        <v/>
      </c>
      <c r="B626" t="n">
        <v>78869116</v>
      </c>
      <c r="C626" t="n">
        <v>78872731</v>
      </c>
      <c r="D626" t="n">
        <v>29110398</v>
      </c>
      <c r="E626" t="n">
        <v>1</v>
      </c>
      <c r="F626" t="n">
        <v>1</v>
      </c>
      <c r="G626" t="n">
        <v>1</v>
      </c>
      <c r="H626" t="n">
        <v>3</v>
      </c>
      <c r="I626" t="inlineStr">
        <is>
          <t>101-0388</t>
        </is>
      </c>
      <c r="J626" t="inlineStr">
        <is>
          <t>ТССЦ Московской обл., 101-0388, приказ Минстроя России №675/пр от 28.02.2017 № 254/пр</t>
        </is>
      </c>
      <c r="K626" t="inlineStr">
        <is>
          <t>Краски масляные земляные марки МА-0115 мумия, сурик железный</t>
        </is>
      </c>
      <c r="L626" t="n">
        <v>1348</v>
      </c>
      <c r="N626" t="n">
        <v>1009</v>
      </c>
      <c r="O626" t="inlineStr">
        <is>
          <t>т</t>
        </is>
      </c>
      <c r="P626" t="inlineStr">
        <is>
          <t>т</t>
        </is>
      </c>
      <c r="Q626" t="n">
        <v>1000</v>
      </c>
      <c r="W626" t="n">
        <v>0</v>
      </c>
      <c r="X626" t="n">
        <v>1625292450</v>
      </c>
      <c r="Y626">
        <f>(AT626*ROUND(7,7))</f>
        <v/>
      </c>
      <c r="AA626" t="n">
        <v>76804.47</v>
      </c>
      <c r="AB626" t="n">
        <v>0</v>
      </c>
      <c r="AC626" t="n">
        <v>0</v>
      </c>
      <c r="AD626" t="n">
        <v>0</v>
      </c>
      <c r="AE626" t="n">
        <v>15118.99</v>
      </c>
      <c r="AF626" t="n">
        <v>0</v>
      </c>
      <c r="AG626" t="n">
        <v>0</v>
      </c>
      <c r="AH626" t="n">
        <v>0</v>
      </c>
      <c r="AI626" t="n">
        <v>5.08</v>
      </c>
      <c r="AJ626" t="n">
        <v>1</v>
      </c>
      <c r="AK626" t="n">
        <v>1</v>
      </c>
      <c r="AL626" t="n">
        <v>1</v>
      </c>
      <c r="AM626" t="n">
        <v>2</v>
      </c>
      <c r="AN626" t="n">
        <v>0</v>
      </c>
      <c r="AO626" t="n">
        <v>1</v>
      </c>
      <c r="AP626" t="n">
        <v>1</v>
      </c>
      <c r="AQ626" t="n">
        <v>0</v>
      </c>
      <c r="AR626" t="n">
        <v>0</v>
      </c>
      <c r="AS626" t="inlineStr"/>
      <c r="AT626" t="n">
        <v>5e-05</v>
      </c>
      <c r="AU626" t="inlineStr">
        <is>
          <t>)*7</t>
        </is>
      </c>
      <c r="AV626" t="n">
        <v>0</v>
      </c>
      <c r="AW626" t="n">
        <v>2</v>
      </c>
      <c r="AX626" t="n">
        <v>78872740</v>
      </c>
      <c r="AY626" t="n">
        <v>1</v>
      </c>
      <c r="AZ626" t="n">
        <v>0</v>
      </c>
      <c r="BA626" t="n">
        <v>576</v>
      </c>
      <c r="BB626" t="n">
        <v>0</v>
      </c>
      <c r="BC626" t="n">
        <v>0</v>
      </c>
      <c r="BD626" t="n">
        <v>0</v>
      </c>
      <c r="BE626" t="n">
        <v>0</v>
      </c>
      <c r="BF626" t="n">
        <v>0</v>
      </c>
      <c r="BG626" t="n">
        <v>0</v>
      </c>
      <c r="BH626" t="n">
        <v>0</v>
      </c>
      <c r="BI626" t="n">
        <v>0</v>
      </c>
      <c r="BJ626" t="n">
        <v>0</v>
      </c>
      <c r="BK626" t="n">
        <v>0</v>
      </c>
      <c r="BL626" t="n">
        <v>0</v>
      </c>
      <c r="BM626" t="n">
        <v>0</v>
      </c>
      <c r="BN626" t="n">
        <v>0</v>
      </c>
      <c r="BO626" t="n">
        <v>0</v>
      </c>
      <c r="BP626" t="n">
        <v>0</v>
      </c>
      <c r="BQ626" t="n">
        <v>0</v>
      </c>
      <c r="BR626" t="n">
        <v>0</v>
      </c>
      <c r="BS626" t="n">
        <v>0</v>
      </c>
      <c r="BT626" t="n">
        <v>0</v>
      </c>
      <c r="BU626" t="n">
        <v>0</v>
      </c>
      <c r="BV626" t="n">
        <v>0</v>
      </c>
      <c r="BW626" t="n">
        <v>0</v>
      </c>
      <c r="CV626" t="n">
        <v>0</v>
      </c>
      <c r="CW626" t="n">
        <v>0</v>
      </c>
      <c r="CX626">
        <f>ROUND(Y626*Source!I1261,7)</f>
        <v/>
      </c>
      <c r="CY626">
        <f>AA626</f>
        <v/>
      </c>
      <c r="CZ626">
        <f>AE626</f>
        <v/>
      </c>
      <c r="DA626">
        <f>AI626</f>
        <v/>
      </c>
      <c r="DB626">
        <f>ROUND((ROUND(AT626*CZ626,2)*ROUND(7,7)),2)</f>
        <v/>
      </c>
      <c r="DC626">
        <f>ROUND((ROUND(AT626*AG626,2)*ROUND(7,7)),2)</f>
        <v/>
      </c>
      <c r="DD626" t="inlineStr"/>
      <c r="DE626" t="inlineStr"/>
      <c r="DF626">
        <f>ROUND(ROUND(AE626*AI626,0)*CX626,0)</f>
        <v/>
      </c>
      <c r="DG626">
        <f>ROUND(ROUND(AF626,0)*CX626,0)</f>
        <v/>
      </c>
      <c r="DH626">
        <f>ROUND(ROUND(AG626,0)*CX626,0)</f>
        <v/>
      </c>
      <c r="DI626">
        <f>ROUND(ROUND(AH626,0)*CX626,0)</f>
        <v/>
      </c>
      <c r="DJ626">
        <f>DF626</f>
        <v/>
      </c>
      <c r="DK626" t="n">
        <v>0</v>
      </c>
      <c r="DL626" t="inlineStr"/>
      <c r="DM626" t="n">
        <v>0</v>
      </c>
      <c r="DN626" t="inlineStr"/>
      <c r="DO626" t="n">
        <v>0</v>
      </c>
    </row>
    <row r="627">
      <c r="A627">
        <f>ROW(Source!A1261)</f>
        <v/>
      </c>
      <c r="B627" t="n">
        <v>78869116</v>
      </c>
      <c r="C627" t="n">
        <v>78872731</v>
      </c>
      <c r="D627" t="n">
        <v>29110573</v>
      </c>
      <c r="E627" t="n">
        <v>1</v>
      </c>
      <c r="F627" t="n">
        <v>1</v>
      </c>
      <c r="G627" t="n">
        <v>1</v>
      </c>
      <c r="H627" t="n">
        <v>3</v>
      </c>
      <c r="I627" t="inlineStr">
        <is>
          <t>101-0628</t>
        </is>
      </c>
      <c r="J627" t="inlineStr">
        <is>
          <t>ТССЦ Московской обл., 101-0628, приказ Минстроя России №675/пр от 28.02.2017 № 254/пр</t>
        </is>
      </c>
      <c r="K627" t="inlineStr">
        <is>
          <t>Олифа комбинированная, марки К-3</t>
        </is>
      </c>
      <c r="L627" t="n">
        <v>1348</v>
      </c>
      <c r="N627" t="n">
        <v>1009</v>
      </c>
      <c r="O627" t="inlineStr">
        <is>
          <t>т</t>
        </is>
      </c>
      <c r="P627" t="inlineStr">
        <is>
          <t>т</t>
        </is>
      </c>
      <c r="Q627" t="n">
        <v>1000</v>
      </c>
      <c r="W627" t="n">
        <v>0</v>
      </c>
      <c r="X627" t="n">
        <v>24062879</v>
      </c>
      <c r="Y627">
        <f>(AT627*ROUND(7,7))</f>
        <v/>
      </c>
      <c r="AA627" t="n">
        <v>87631.5</v>
      </c>
      <c r="AB627" t="n">
        <v>0</v>
      </c>
      <c r="AC627" t="n">
        <v>0</v>
      </c>
      <c r="AD627" t="n">
        <v>0</v>
      </c>
      <c r="AE627" t="n">
        <v>16950</v>
      </c>
      <c r="AF627" t="n">
        <v>0</v>
      </c>
      <c r="AG627" t="n">
        <v>0</v>
      </c>
      <c r="AH627" t="n">
        <v>0</v>
      </c>
      <c r="AI627" t="n">
        <v>5.17</v>
      </c>
      <c r="AJ627" t="n">
        <v>1</v>
      </c>
      <c r="AK627" t="n">
        <v>1</v>
      </c>
      <c r="AL627" t="n">
        <v>1</v>
      </c>
      <c r="AM627" t="n">
        <v>2</v>
      </c>
      <c r="AN627" t="n">
        <v>0</v>
      </c>
      <c r="AO627" t="n">
        <v>1</v>
      </c>
      <c r="AP627" t="n">
        <v>1</v>
      </c>
      <c r="AQ627" t="n">
        <v>0</v>
      </c>
      <c r="AR627" t="n">
        <v>0</v>
      </c>
      <c r="AS627" t="inlineStr"/>
      <c r="AT627" t="n">
        <v>2e-05</v>
      </c>
      <c r="AU627" t="inlineStr">
        <is>
          <t>)*7</t>
        </is>
      </c>
      <c r="AV627" t="n">
        <v>0</v>
      </c>
      <c r="AW627" t="n">
        <v>2</v>
      </c>
      <c r="AX627" t="n">
        <v>78872741</v>
      </c>
      <c r="AY627" t="n">
        <v>1</v>
      </c>
      <c r="AZ627" t="n">
        <v>2048</v>
      </c>
      <c r="BA627" t="n">
        <v>577</v>
      </c>
      <c r="BB627" t="n">
        <v>0</v>
      </c>
      <c r="BC627" t="n">
        <v>0</v>
      </c>
      <c r="BD627" t="n">
        <v>0</v>
      </c>
      <c r="BE627" t="n">
        <v>0</v>
      </c>
      <c r="BF627" t="n">
        <v>0</v>
      </c>
      <c r="BG627" t="n">
        <v>0</v>
      </c>
      <c r="BH627" t="n">
        <v>0</v>
      </c>
      <c r="BI627" t="n">
        <v>0</v>
      </c>
      <c r="BJ627" t="n">
        <v>0</v>
      </c>
      <c r="BK627" t="n">
        <v>0</v>
      </c>
      <c r="BL627" t="n">
        <v>0</v>
      </c>
      <c r="BM627" t="n">
        <v>0</v>
      </c>
      <c r="BN627" t="n">
        <v>0</v>
      </c>
      <c r="BO627" t="n">
        <v>0</v>
      </c>
      <c r="BP627" t="n">
        <v>0</v>
      </c>
      <c r="BQ627" t="n">
        <v>0</v>
      </c>
      <c r="BR627" t="n">
        <v>0</v>
      </c>
      <c r="BS627" t="n">
        <v>0</v>
      </c>
      <c r="BT627" t="n">
        <v>0</v>
      </c>
      <c r="BU627" t="n">
        <v>0</v>
      </c>
      <c r="BV627" t="n">
        <v>0</v>
      </c>
      <c r="BW627" t="n">
        <v>0</v>
      </c>
      <c r="CV627" t="n">
        <v>0</v>
      </c>
      <c r="CW627" t="n">
        <v>0</v>
      </c>
      <c r="CX627">
        <f>ROUND(Y627*Source!I1261,7)</f>
        <v/>
      </c>
      <c r="CY627">
        <f>AA627</f>
        <v/>
      </c>
      <c r="CZ627">
        <f>AE627</f>
        <v/>
      </c>
      <c r="DA627">
        <f>AI627</f>
        <v/>
      </c>
      <c r="DB627">
        <f>ROUND((ROUND(AT627*CZ627,2)*ROUND(7,7)),2)</f>
        <v/>
      </c>
      <c r="DC627">
        <f>ROUND((ROUND(AT627*AG627,2)*ROUND(7,7)),2)</f>
        <v/>
      </c>
      <c r="DD627" t="inlineStr"/>
      <c r="DE627" t="inlineStr"/>
      <c r="DF627">
        <f>ROUND(ROUND(AE627*AI627,0)*CX627,0)</f>
        <v/>
      </c>
      <c r="DG627">
        <f>ROUND(ROUND(AF627,0)*CX627,0)</f>
        <v/>
      </c>
      <c r="DH627">
        <f>ROUND(ROUND(AG627,0)*CX627,0)</f>
        <v/>
      </c>
      <c r="DI627">
        <f>ROUND(ROUND(AH627,0)*CX627,0)</f>
        <v/>
      </c>
      <c r="DJ627">
        <f>DF627</f>
        <v/>
      </c>
      <c r="DK627" t="n">
        <v>0</v>
      </c>
      <c r="DL627" t="inlineStr"/>
      <c r="DM627" t="n">
        <v>0</v>
      </c>
      <c r="DN627" t="inlineStr"/>
      <c r="DO627" t="n">
        <v>0</v>
      </c>
    </row>
    <row r="628">
      <c r="A628">
        <f>ROW(Source!A1261)</f>
        <v/>
      </c>
      <c r="B628" t="n">
        <v>78869116</v>
      </c>
      <c r="C628" t="n">
        <v>78872731</v>
      </c>
      <c r="D628" t="n">
        <v>29107963</v>
      </c>
      <c r="E628" t="n">
        <v>1</v>
      </c>
      <c r="F628" t="n">
        <v>1</v>
      </c>
      <c r="G628" t="n">
        <v>1</v>
      </c>
      <c r="H628" t="n">
        <v>3</v>
      </c>
      <c r="I628" t="inlineStr">
        <is>
          <t>101-1669</t>
        </is>
      </c>
      <c r="J628" t="inlineStr">
        <is>
          <t>ТССЦ Московской обл., 101-1669, приказ Минстроя России №675/пр от 28.02.2017 № 254/пр</t>
        </is>
      </c>
      <c r="K628" t="inlineStr">
        <is>
          <t>Очес льняной</t>
        </is>
      </c>
      <c r="L628" t="n">
        <v>1346</v>
      </c>
      <c r="N628" t="n">
        <v>1009</v>
      </c>
      <c r="O628" t="inlineStr">
        <is>
          <t>кг</t>
        </is>
      </c>
      <c r="P628" t="inlineStr">
        <is>
          <t>кг</t>
        </is>
      </c>
      <c r="Q628" t="n">
        <v>1</v>
      </c>
      <c r="W628" t="n">
        <v>0</v>
      </c>
      <c r="X628" t="n">
        <v>-2113933962</v>
      </c>
      <c r="Y628">
        <f>(AT628*ROUND(7,7))</f>
        <v/>
      </c>
      <c r="AA628" t="n">
        <v>590.67</v>
      </c>
      <c r="AB628" t="n">
        <v>0</v>
      </c>
      <c r="AC628" t="n">
        <v>0</v>
      </c>
      <c r="AD628" t="n">
        <v>0</v>
      </c>
      <c r="AE628" t="n">
        <v>37.29</v>
      </c>
      <c r="AF628" t="n">
        <v>0</v>
      </c>
      <c r="AG628" t="n">
        <v>0</v>
      </c>
      <c r="AH628" t="n">
        <v>0</v>
      </c>
      <c r="AI628" t="n">
        <v>15.84</v>
      </c>
      <c r="AJ628" t="n">
        <v>1</v>
      </c>
      <c r="AK628" t="n">
        <v>1</v>
      </c>
      <c r="AL628" t="n">
        <v>1</v>
      </c>
      <c r="AM628" t="n">
        <v>2</v>
      </c>
      <c r="AN628" t="n">
        <v>0</v>
      </c>
      <c r="AO628" t="n">
        <v>1</v>
      </c>
      <c r="AP628" t="n">
        <v>1</v>
      </c>
      <c r="AQ628" t="n">
        <v>0</v>
      </c>
      <c r="AR628" t="n">
        <v>0</v>
      </c>
      <c r="AS628" t="inlineStr"/>
      <c r="AT628" t="n">
        <v>0.02</v>
      </c>
      <c r="AU628" t="inlineStr">
        <is>
          <t>)*7</t>
        </is>
      </c>
      <c r="AV628" t="n">
        <v>0</v>
      </c>
      <c r="AW628" t="n">
        <v>2</v>
      </c>
      <c r="AX628" t="n">
        <v>78872742</v>
      </c>
      <c r="AY628" t="n">
        <v>1</v>
      </c>
      <c r="AZ628" t="n">
        <v>0</v>
      </c>
      <c r="BA628" t="n">
        <v>578</v>
      </c>
      <c r="BB628" t="n">
        <v>0</v>
      </c>
      <c r="BC628" t="n">
        <v>0</v>
      </c>
      <c r="BD628" t="n">
        <v>0</v>
      </c>
      <c r="BE628" t="n">
        <v>0</v>
      </c>
      <c r="BF628" t="n">
        <v>0</v>
      </c>
      <c r="BG628" t="n">
        <v>0</v>
      </c>
      <c r="BH628" t="n">
        <v>0</v>
      </c>
      <c r="BI628" t="n">
        <v>0</v>
      </c>
      <c r="BJ628" t="n">
        <v>0</v>
      </c>
      <c r="BK628" t="n">
        <v>0</v>
      </c>
      <c r="BL628" t="n">
        <v>0</v>
      </c>
      <c r="BM628" t="n">
        <v>0</v>
      </c>
      <c r="BN628" t="n">
        <v>0</v>
      </c>
      <c r="BO628" t="n">
        <v>0</v>
      </c>
      <c r="BP628" t="n">
        <v>0</v>
      </c>
      <c r="BQ628" t="n">
        <v>0</v>
      </c>
      <c r="BR628" t="n">
        <v>0</v>
      </c>
      <c r="BS628" t="n">
        <v>0</v>
      </c>
      <c r="BT628" t="n">
        <v>0</v>
      </c>
      <c r="BU628" t="n">
        <v>0</v>
      </c>
      <c r="BV628" t="n">
        <v>0</v>
      </c>
      <c r="BW628" t="n">
        <v>0</v>
      </c>
      <c r="CV628" t="n">
        <v>0</v>
      </c>
      <c r="CW628" t="n">
        <v>0</v>
      </c>
      <c r="CX628">
        <f>ROUND(Y628*Source!I1261,7)</f>
        <v/>
      </c>
      <c r="CY628">
        <f>AA628</f>
        <v/>
      </c>
      <c r="CZ628">
        <f>AE628</f>
        <v/>
      </c>
      <c r="DA628">
        <f>AI628</f>
        <v/>
      </c>
      <c r="DB628">
        <f>ROUND((ROUND(AT628*CZ628,2)*ROUND(7,7)),2)</f>
        <v/>
      </c>
      <c r="DC628">
        <f>ROUND((ROUND(AT628*AG628,2)*ROUND(7,7)),2)</f>
        <v/>
      </c>
      <c r="DD628" t="inlineStr"/>
      <c r="DE628" t="inlineStr"/>
      <c r="DF628">
        <f>ROUND(ROUND(AE628*AI628,0)*CX628,0)</f>
        <v/>
      </c>
      <c r="DG628">
        <f>ROUND(ROUND(AF628,0)*CX628,0)</f>
        <v/>
      </c>
      <c r="DH628">
        <f>ROUND(ROUND(AG628,0)*CX628,0)</f>
        <v/>
      </c>
      <c r="DI628">
        <f>ROUND(ROUND(AH628,0)*CX628,0)</f>
        <v/>
      </c>
      <c r="DJ628">
        <f>DF628</f>
        <v/>
      </c>
      <c r="DK628" t="n">
        <v>0</v>
      </c>
      <c r="DL628" t="inlineStr"/>
      <c r="DM628" t="n">
        <v>0</v>
      </c>
      <c r="DN628" t="inlineStr"/>
      <c r="DO628" t="n">
        <v>0</v>
      </c>
    </row>
    <row r="629">
      <c r="A629">
        <f>ROW(Source!A1261)</f>
        <v/>
      </c>
      <c r="B629" t="n">
        <v>78869116</v>
      </c>
      <c r="C629" t="n">
        <v>78872731</v>
      </c>
      <c r="D629" t="n">
        <v>29150040</v>
      </c>
      <c r="E629" t="n">
        <v>1</v>
      </c>
      <c r="F629" t="n">
        <v>1</v>
      </c>
      <c r="G629" t="n">
        <v>1</v>
      </c>
      <c r="H629" t="n">
        <v>3</v>
      </c>
      <c r="I629" t="inlineStr">
        <is>
          <t>411-0001</t>
        </is>
      </c>
      <c r="J629" t="inlineStr">
        <is>
          <t>ТССЦ Московской обл., 411-0001, приказ Минстроя России №675/пр от 28.02.2017 № 257/пр</t>
        </is>
      </c>
      <c r="K629" t="inlineStr">
        <is>
          <t>Вода</t>
        </is>
      </c>
      <c r="L629" t="n">
        <v>1339</v>
      </c>
      <c r="N629" t="n">
        <v>1007</v>
      </c>
      <c r="O629" t="inlineStr">
        <is>
          <t>м3</t>
        </is>
      </c>
      <c r="P629" t="inlineStr">
        <is>
          <t>м3</t>
        </is>
      </c>
      <c r="Q629" t="n">
        <v>1</v>
      </c>
      <c r="W629" t="n">
        <v>0</v>
      </c>
      <c r="X629" t="n">
        <v>619799737</v>
      </c>
      <c r="Y629">
        <f>(AT629*ROUND(7,7))</f>
        <v/>
      </c>
      <c r="AA629" t="n">
        <v>31.28</v>
      </c>
      <c r="AB629" t="n">
        <v>0</v>
      </c>
      <c r="AC629" t="n">
        <v>0</v>
      </c>
      <c r="AD629" t="n">
        <v>0</v>
      </c>
      <c r="AE629" t="n">
        <v>2.44</v>
      </c>
      <c r="AF629" t="n">
        <v>0</v>
      </c>
      <c r="AG629" t="n">
        <v>0</v>
      </c>
      <c r="AH629" t="n">
        <v>0</v>
      </c>
      <c r="AI629" t="n">
        <v>12.82</v>
      </c>
      <c r="AJ629" t="n">
        <v>1</v>
      </c>
      <c r="AK629" t="n">
        <v>1</v>
      </c>
      <c r="AL629" t="n">
        <v>1</v>
      </c>
      <c r="AM629" t="n">
        <v>2</v>
      </c>
      <c r="AN629" t="n">
        <v>0</v>
      </c>
      <c r="AO629" t="n">
        <v>1</v>
      </c>
      <c r="AP629" t="n">
        <v>1</v>
      </c>
      <c r="AQ629" t="n">
        <v>0</v>
      </c>
      <c r="AR629" t="n">
        <v>0</v>
      </c>
      <c r="AS629" t="inlineStr"/>
      <c r="AT629" t="n">
        <v>1</v>
      </c>
      <c r="AU629" t="inlineStr">
        <is>
          <t>)*7</t>
        </is>
      </c>
      <c r="AV629" t="n">
        <v>0</v>
      </c>
      <c r="AW629" t="n">
        <v>2</v>
      </c>
      <c r="AX629" t="n">
        <v>78872743</v>
      </c>
      <c r="AY629" t="n">
        <v>1</v>
      </c>
      <c r="AZ629" t="n">
        <v>0</v>
      </c>
      <c r="BA629" t="n">
        <v>579</v>
      </c>
      <c r="BB629" t="n">
        <v>0</v>
      </c>
      <c r="BC629" t="n">
        <v>0</v>
      </c>
      <c r="BD629" t="n">
        <v>0</v>
      </c>
      <c r="BE629" t="n">
        <v>0</v>
      </c>
      <c r="BF629" t="n">
        <v>0</v>
      </c>
      <c r="BG629" t="n">
        <v>0</v>
      </c>
      <c r="BH629" t="n">
        <v>0</v>
      </c>
      <c r="BI629" t="n">
        <v>0</v>
      </c>
      <c r="BJ629" t="n">
        <v>0</v>
      </c>
      <c r="BK629" t="n">
        <v>0</v>
      </c>
      <c r="BL629" t="n">
        <v>0</v>
      </c>
      <c r="BM629" t="n">
        <v>0</v>
      </c>
      <c r="BN629" t="n">
        <v>0</v>
      </c>
      <c r="BO629" t="n">
        <v>0</v>
      </c>
      <c r="BP629" t="n">
        <v>0</v>
      </c>
      <c r="BQ629" t="n">
        <v>0</v>
      </c>
      <c r="BR629" t="n">
        <v>0</v>
      </c>
      <c r="BS629" t="n">
        <v>0</v>
      </c>
      <c r="BT629" t="n">
        <v>0</v>
      </c>
      <c r="BU629" t="n">
        <v>0</v>
      </c>
      <c r="BV629" t="n">
        <v>0</v>
      </c>
      <c r="BW629" t="n">
        <v>0</v>
      </c>
      <c r="CV629" t="n">
        <v>0</v>
      </c>
      <c r="CW629" t="n">
        <v>0</v>
      </c>
      <c r="CX629">
        <f>ROUND(Y629*Source!I1261,7)</f>
        <v/>
      </c>
      <c r="CY629">
        <f>AA629</f>
        <v/>
      </c>
      <c r="CZ629">
        <f>AE629</f>
        <v/>
      </c>
      <c r="DA629">
        <f>AI629</f>
        <v/>
      </c>
      <c r="DB629">
        <f>ROUND((ROUND(AT629*CZ629,2)*ROUND(7,7)),2)</f>
        <v/>
      </c>
      <c r="DC629">
        <f>ROUND((ROUND(AT629*AG629,2)*ROUND(7,7)),2)</f>
        <v/>
      </c>
      <c r="DD629" t="inlineStr"/>
      <c r="DE629" t="inlineStr"/>
      <c r="DF629">
        <f>ROUND(ROUND(AE629*AI629,0)*CX629,0)</f>
        <v/>
      </c>
      <c r="DG629">
        <f>ROUND(ROUND(AF629,0)*CX629,0)</f>
        <v/>
      </c>
      <c r="DH629">
        <f>ROUND(ROUND(AG629,0)*CX629,0)</f>
        <v/>
      </c>
      <c r="DI629">
        <f>ROUND(ROUND(AH629,0)*CX629,0)</f>
        <v/>
      </c>
      <c r="DJ629">
        <f>DF629</f>
        <v/>
      </c>
      <c r="DK629" t="n">
        <v>0</v>
      </c>
      <c r="DL629" t="inlineStr"/>
      <c r="DM629" t="n">
        <v>0</v>
      </c>
      <c r="DN629" t="inlineStr"/>
      <c r="DO629" t="n">
        <v>0</v>
      </c>
    </row>
    <row r="630">
      <c r="A630">
        <f>ROW(Source!A1300)</f>
        <v/>
      </c>
      <c r="B630" t="n">
        <v>78869116</v>
      </c>
      <c r="C630" t="n">
        <v>78872869</v>
      </c>
      <c r="D630" t="n">
        <v>18408291</v>
      </c>
      <c r="E630" t="n">
        <v>1</v>
      </c>
      <c r="F630" t="n">
        <v>1</v>
      </c>
      <c r="G630" t="n">
        <v>1</v>
      </c>
      <c r="H630" t="n">
        <v>1</v>
      </c>
      <c r="I630" t="inlineStr">
        <is>
          <t>1-1025-90</t>
        </is>
      </c>
      <c r="J630" t="inlineStr"/>
      <c r="K630" t="inlineStr">
        <is>
          <t>Рабочий строитель среднего разряда 2,5</t>
        </is>
      </c>
      <c r="L630" t="n">
        <v>1369</v>
      </c>
      <c r="N630" t="n">
        <v>1013</v>
      </c>
      <c r="O630" t="inlineStr">
        <is>
          <t>чел.-ч</t>
        </is>
      </c>
      <c r="P630" t="inlineStr">
        <is>
          <t>чел.-ч</t>
        </is>
      </c>
      <c r="Q630" t="n">
        <v>1</v>
      </c>
      <c r="W630" t="n">
        <v>0</v>
      </c>
      <c r="X630" t="n">
        <v>1933892413</v>
      </c>
      <c r="Y630">
        <f>AT630</f>
        <v/>
      </c>
      <c r="AA630" t="n">
        <v>0</v>
      </c>
      <c r="AB630" t="n">
        <v>0</v>
      </c>
      <c r="AC630" t="n">
        <v>0</v>
      </c>
      <c r="AD630" t="n">
        <v>8.17</v>
      </c>
      <c r="AE630" t="n">
        <v>0</v>
      </c>
      <c r="AF630" t="n">
        <v>0</v>
      </c>
      <c r="AG630" t="n">
        <v>0</v>
      </c>
      <c r="AH630" t="n">
        <v>8.17</v>
      </c>
      <c r="AI630" t="n">
        <v>1</v>
      </c>
      <c r="AJ630" t="n">
        <v>1</v>
      </c>
      <c r="AK630" t="n">
        <v>1</v>
      </c>
      <c r="AL630" t="n">
        <v>1</v>
      </c>
      <c r="AM630" t="n">
        <v>-2</v>
      </c>
      <c r="AN630" t="n">
        <v>0</v>
      </c>
      <c r="AO630" t="n">
        <v>1</v>
      </c>
      <c r="AP630" t="n">
        <v>1</v>
      </c>
      <c r="AQ630" t="n">
        <v>0</v>
      </c>
      <c r="AR630" t="n">
        <v>0</v>
      </c>
      <c r="AS630" t="inlineStr"/>
      <c r="AT630" t="n">
        <v>32.2</v>
      </c>
      <c r="AU630" t="inlineStr"/>
      <c r="AV630" t="n">
        <v>1</v>
      </c>
      <c r="AW630" t="n">
        <v>2</v>
      </c>
      <c r="AX630" t="n">
        <v>78872875</v>
      </c>
      <c r="AY630" t="n">
        <v>1</v>
      </c>
      <c r="AZ630" t="n">
        <v>0</v>
      </c>
      <c r="BA630" t="n">
        <v>580</v>
      </c>
      <c r="BB630" t="n">
        <v>0</v>
      </c>
      <c r="BC630" t="n">
        <v>0</v>
      </c>
      <c r="BD630" t="n">
        <v>0</v>
      </c>
      <c r="BE630" t="n">
        <v>0</v>
      </c>
      <c r="BF630" t="n">
        <v>0</v>
      </c>
      <c r="BG630" t="n">
        <v>0</v>
      </c>
      <c r="BH630" t="n">
        <v>0</v>
      </c>
      <c r="BI630" t="n">
        <v>0</v>
      </c>
      <c r="BJ630" t="n">
        <v>0</v>
      </c>
      <c r="BK630" t="n">
        <v>0</v>
      </c>
      <c r="BL630" t="n">
        <v>0</v>
      </c>
      <c r="BM630" t="n">
        <v>0</v>
      </c>
      <c r="BN630" t="n">
        <v>0</v>
      </c>
      <c r="BO630" t="n">
        <v>0</v>
      </c>
      <c r="BP630" t="n">
        <v>0</v>
      </c>
      <c r="BQ630" t="n">
        <v>0</v>
      </c>
      <c r="BR630" t="n">
        <v>0</v>
      </c>
      <c r="BS630" t="n">
        <v>0</v>
      </c>
      <c r="BT630" t="n">
        <v>0</v>
      </c>
      <c r="BU630" t="n">
        <v>0</v>
      </c>
      <c r="BV630" t="n">
        <v>0</v>
      </c>
      <c r="BW630" t="n">
        <v>0</v>
      </c>
      <c r="CU630">
        <f>ROUND(AT630*Source!I1300*AH630*AL630,0)</f>
        <v/>
      </c>
      <c r="CV630">
        <f>ROUND(Y630*Source!I1300,7)</f>
        <v/>
      </c>
      <c r="CW630" t="n">
        <v>0</v>
      </c>
      <c r="CX630">
        <f>ROUND(Y630*Source!I1300,7)</f>
        <v/>
      </c>
      <c r="CY630">
        <f>AD630</f>
        <v/>
      </c>
      <c r="CZ630">
        <f>AH630</f>
        <v/>
      </c>
      <c r="DA630">
        <f>AL630</f>
        <v/>
      </c>
      <c r="DB630">
        <f>ROUND(ROUND(AT630*CZ630,2),2)</f>
        <v/>
      </c>
      <c r="DC630">
        <f>ROUND(ROUND(AT630*AG630,2),2)</f>
        <v/>
      </c>
      <c r="DD630" t="inlineStr"/>
      <c r="DE630" t="inlineStr"/>
      <c r="DF630">
        <f>ROUND(ROUND(AE630,0)*CX630,0)</f>
        <v/>
      </c>
      <c r="DG630">
        <f>ROUND(ROUND(AF630,0)*CX630,0)</f>
        <v/>
      </c>
      <c r="DH630">
        <f>ROUND(ROUND(AG630,0)*CX630,0)</f>
        <v/>
      </c>
      <c r="DI630">
        <f>ROUND(ROUND(AH630,0)*CX630,0)</f>
        <v/>
      </c>
      <c r="DJ630">
        <f>DI630</f>
        <v/>
      </c>
      <c r="DK630" t="n">
        <v>0</v>
      </c>
      <c r="DL630" t="inlineStr"/>
      <c r="DM630" t="n">
        <v>0</v>
      </c>
      <c r="DN630" t="inlineStr"/>
      <c r="DO630" t="n">
        <v>0</v>
      </c>
    </row>
    <row r="631">
      <c r="A631">
        <f>ROW(Source!A1300)</f>
        <v/>
      </c>
      <c r="B631" t="n">
        <v>78869116</v>
      </c>
      <c r="C631" t="n">
        <v>78872869</v>
      </c>
      <c r="D631" t="n">
        <v>29174913</v>
      </c>
      <c r="E631" t="n">
        <v>1</v>
      </c>
      <c r="F631" t="n">
        <v>1</v>
      </c>
      <c r="G631" t="n">
        <v>1</v>
      </c>
      <c r="H631" t="n">
        <v>2</v>
      </c>
      <c r="I631" t="inlineStr">
        <is>
          <t>400001</t>
        </is>
      </c>
      <c r="J631" t="inlineStr">
        <is>
          <t>ТСЭМ Московской обл., 400001, приказ Минстроя России №675/пр от 28.02.2017 № 264/пр</t>
        </is>
      </c>
      <c r="K631" t="inlineStr">
        <is>
          <t>Автомобили бортовые, грузоподъемность до 5 т</t>
        </is>
      </c>
      <c r="L631" t="n">
        <v>1368</v>
      </c>
      <c r="N631" t="n">
        <v>1011</v>
      </c>
      <c r="O631" t="inlineStr">
        <is>
          <t>маш.-ч</t>
        </is>
      </c>
      <c r="P631" t="inlineStr">
        <is>
          <t>маш.-ч</t>
        </is>
      </c>
      <c r="Q631" t="n">
        <v>1</v>
      </c>
      <c r="W631" t="n">
        <v>0</v>
      </c>
      <c r="X631" t="n">
        <v>1230759911</v>
      </c>
      <c r="Y631">
        <f>AT631</f>
        <v/>
      </c>
      <c r="AA631" t="n">
        <v>0</v>
      </c>
      <c r="AB631" t="n">
        <v>2177.51</v>
      </c>
      <c r="AC631" t="n">
        <v>606.1</v>
      </c>
      <c r="AD631" t="n">
        <v>0</v>
      </c>
      <c r="AE631" t="n">
        <v>0</v>
      </c>
      <c r="AF631" t="n">
        <v>87.17</v>
      </c>
      <c r="AG631" t="n">
        <v>11.6</v>
      </c>
      <c r="AH631" t="n">
        <v>0</v>
      </c>
      <c r="AI631" t="n">
        <v>1</v>
      </c>
      <c r="AJ631" t="n">
        <v>24.98</v>
      </c>
      <c r="AK631" t="n">
        <v>52.25</v>
      </c>
      <c r="AL631" t="n">
        <v>1</v>
      </c>
      <c r="AM631" t="n">
        <v>2</v>
      </c>
      <c r="AN631" t="n">
        <v>0</v>
      </c>
      <c r="AO631" t="n">
        <v>1</v>
      </c>
      <c r="AP631" t="n">
        <v>1</v>
      </c>
      <c r="AQ631" t="n">
        <v>0</v>
      </c>
      <c r="AR631" t="n">
        <v>0</v>
      </c>
      <c r="AS631" t="inlineStr"/>
      <c r="AT631" t="n">
        <v>0.01</v>
      </c>
      <c r="AU631" t="inlineStr"/>
      <c r="AV631" t="n">
        <v>0</v>
      </c>
      <c r="AW631" t="n">
        <v>2</v>
      </c>
      <c r="AX631" t="n">
        <v>78872876</v>
      </c>
      <c r="AY631" t="n">
        <v>1</v>
      </c>
      <c r="AZ631" t="n">
        <v>0</v>
      </c>
      <c r="BA631" t="n">
        <v>581</v>
      </c>
      <c r="BB631" t="n">
        <v>0</v>
      </c>
      <c r="BC631" t="n">
        <v>0</v>
      </c>
      <c r="BD631" t="n">
        <v>0</v>
      </c>
      <c r="BE631" t="n">
        <v>0</v>
      </c>
      <c r="BF631" t="n">
        <v>0</v>
      </c>
      <c r="BG631" t="n">
        <v>0</v>
      </c>
      <c r="BH631" t="n">
        <v>0</v>
      </c>
      <c r="BI631" t="n">
        <v>0</v>
      </c>
      <c r="BJ631" t="n">
        <v>0</v>
      </c>
      <c r="BK631" t="n">
        <v>0</v>
      </c>
      <c r="BL631" t="n">
        <v>0</v>
      </c>
      <c r="BM631" t="n">
        <v>0</v>
      </c>
      <c r="BN631" t="n">
        <v>0</v>
      </c>
      <c r="BO631" t="n">
        <v>0</v>
      </c>
      <c r="BP631" t="n">
        <v>0</v>
      </c>
      <c r="BQ631" t="n">
        <v>0</v>
      </c>
      <c r="BR631" t="n">
        <v>0</v>
      </c>
      <c r="BS631" t="n">
        <v>0</v>
      </c>
      <c r="BT631" t="n">
        <v>0</v>
      </c>
      <c r="BU631" t="n">
        <v>0</v>
      </c>
      <c r="BV631" t="n">
        <v>0</v>
      </c>
      <c r="BW631" t="n">
        <v>0</v>
      </c>
      <c r="CV631" t="n">
        <v>0</v>
      </c>
      <c r="CW631">
        <f>ROUND(Y631*Source!I1300*DO631,7)</f>
        <v/>
      </c>
      <c r="CX631">
        <f>ROUND(Y631*Source!I1300,7)</f>
        <v/>
      </c>
      <c r="CY631">
        <f>AB631</f>
        <v/>
      </c>
      <c r="CZ631">
        <f>AF631</f>
        <v/>
      </c>
      <c r="DA631">
        <f>AJ631</f>
        <v/>
      </c>
      <c r="DB631">
        <f>ROUND(ROUND(AT631*CZ631,2),2)</f>
        <v/>
      </c>
      <c r="DC631">
        <f>ROUND(ROUND(AT631*AG631,2),2)</f>
        <v/>
      </c>
      <c r="DD631" t="inlineStr"/>
      <c r="DE631" t="inlineStr"/>
      <c r="DF631">
        <f>ROUND(ROUND(AE631,0)*CX631,0)</f>
        <v/>
      </c>
      <c r="DG631">
        <f>ROUND(ROUND(AF631*AJ631,0)*CX631,0)</f>
        <v/>
      </c>
      <c r="DH631">
        <f>ROUND(ROUND(AG631*AK631,0)*CX631,0)</f>
        <v/>
      </c>
      <c r="DI631">
        <f>ROUND(ROUND(AH631,0)*CX631,0)</f>
        <v/>
      </c>
      <c r="DJ631">
        <f>DG631</f>
        <v/>
      </c>
      <c r="DK631" t="n">
        <v>0</v>
      </c>
      <c r="DL631" t="inlineStr"/>
      <c r="DM631" t="n">
        <v>0</v>
      </c>
      <c r="DN631" t="inlineStr"/>
      <c r="DO631" t="n">
        <v>0</v>
      </c>
    </row>
    <row r="632">
      <c r="A632">
        <f>ROW(Source!A1300)</f>
        <v/>
      </c>
      <c r="B632" t="n">
        <v>78869116</v>
      </c>
      <c r="C632" t="n">
        <v>78872869</v>
      </c>
      <c r="D632" t="n">
        <v>29110139</v>
      </c>
      <c r="E632" t="n">
        <v>1</v>
      </c>
      <c r="F632" t="n">
        <v>1</v>
      </c>
      <c r="G632" t="n">
        <v>1</v>
      </c>
      <c r="H632" t="n">
        <v>3</v>
      </c>
      <c r="I632" t="inlineStr">
        <is>
          <t>101-1703</t>
        </is>
      </c>
      <c r="J632" t="inlineStr">
        <is>
          <t>ТССЦ Московской обл., 101-1703, приказ Минстроя России №675/пр от 28.02.2017 № 254/пр</t>
        </is>
      </c>
      <c r="K632" t="inlineStr">
        <is>
          <t>Прокладки резиновые (пластина техническая прессованная)</t>
        </is>
      </c>
      <c r="L632" t="n">
        <v>1346</v>
      </c>
      <c r="N632" t="n">
        <v>1009</v>
      </c>
      <c r="O632" t="inlineStr">
        <is>
          <t>кг</t>
        </is>
      </c>
      <c r="P632" t="inlineStr">
        <is>
          <t>кг</t>
        </is>
      </c>
      <c r="Q632" t="n">
        <v>1</v>
      </c>
      <c r="W632" t="n">
        <v>0</v>
      </c>
      <c r="X632" t="n">
        <v>-1947909329</v>
      </c>
      <c r="Y632">
        <f>AT632</f>
        <v/>
      </c>
      <c r="AA632" t="n">
        <v>341.04</v>
      </c>
      <c r="AB632" t="n">
        <v>0</v>
      </c>
      <c r="AC632" t="n">
        <v>0</v>
      </c>
      <c r="AD632" t="n">
        <v>0</v>
      </c>
      <c r="AE632" t="n">
        <v>23.09</v>
      </c>
      <c r="AF632" t="n">
        <v>0</v>
      </c>
      <c r="AG632" t="n">
        <v>0</v>
      </c>
      <c r="AH632" t="n">
        <v>0</v>
      </c>
      <c r="AI632" t="n">
        <v>14.77</v>
      </c>
      <c r="AJ632" t="n">
        <v>1</v>
      </c>
      <c r="AK632" t="n">
        <v>1</v>
      </c>
      <c r="AL632" t="n">
        <v>1</v>
      </c>
      <c r="AM632" t="n">
        <v>2</v>
      </c>
      <c r="AN632" t="n">
        <v>0</v>
      </c>
      <c r="AO632" t="n">
        <v>1</v>
      </c>
      <c r="AP632" t="n">
        <v>1</v>
      </c>
      <c r="AQ632" t="n">
        <v>0</v>
      </c>
      <c r="AR632" t="n">
        <v>0</v>
      </c>
      <c r="AS632" t="inlineStr"/>
      <c r="AT632" t="n">
        <v>2</v>
      </c>
      <c r="AU632" t="inlineStr"/>
      <c r="AV632" t="n">
        <v>0</v>
      </c>
      <c r="AW632" t="n">
        <v>2</v>
      </c>
      <c r="AX632" t="n">
        <v>78872877</v>
      </c>
      <c r="AY632" t="n">
        <v>1</v>
      </c>
      <c r="AZ632" t="n">
        <v>0</v>
      </c>
      <c r="BA632" t="n">
        <v>582</v>
      </c>
      <c r="BB632" t="n">
        <v>0</v>
      </c>
      <c r="BC632" t="n">
        <v>0</v>
      </c>
      <c r="BD632" t="n">
        <v>0</v>
      </c>
      <c r="BE632" t="n">
        <v>0</v>
      </c>
      <c r="BF632" t="n">
        <v>0</v>
      </c>
      <c r="BG632" t="n">
        <v>0</v>
      </c>
      <c r="BH632" t="n">
        <v>0</v>
      </c>
      <c r="BI632" t="n">
        <v>0</v>
      </c>
      <c r="BJ632" t="n">
        <v>0</v>
      </c>
      <c r="BK632" t="n">
        <v>0</v>
      </c>
      <c r="BL632" t="n">
        <v>0</v>
      </c>
      <c r="BM632" t="n">
        <v>0</v>
      </c>
      <c r="BN632" t="n">
        <v>0</v>
      </c>
      <c r="BO632" t="n">
        <v>0</v>
      </c>
      <c r="BP632" t="n">
        <v>0</v>
      </c>
      <c r="BQ632" t="n">
        <v>0</v>
      </c>
      <c r="BR632" t="n">
        <v>0</v>
      </c>
      <c r="BS632" t="n">
        <v>0</v>
      </c>
      <c r="BT632" t="n">
        <v>0</v>
      </c>
      <c r="BU632" t="n">
        <v>0</v>
      </c>
      <c r="BV632" t="n">
        <v>0</v>
      </c>
      <c r="BW632" t="n">
        <v>0</v>
      </c>
      <c r="CV632" t="n">
        <v>0</v>
      </c>
      <c r="CW632" t="n">
        <v>0</v>
      </c>
      <c r="CX632">
        <f>ROUND(Y632*Source!I1300,7)</f>
        <v/>
      </c>
      <c r="CY632">
        <f>AA632</f>
        <v/>
      </c>
      <c r="CZ632">
        <f>AE632</f>
        <v/>
      </c>
      <c r="DA632">
        <f>AI632</f>
        <v/>
      </c>
      <c r="DB632">
        <f>ROUND(ROUND(AT632*CZ632,2),2)</f>
        <v/>
      </c>
      <c r="DC632">
        <f>ROUND(ROUND(AT632*AG632,2),2)</f>
        <v/>
      </c>
      <c r="DD632" t="inlineStr"/>
      <c r="DE632" t="inlineStr"/>
      <c r="DF632">
        <f>ROUND(ROUND(AE632*AI632,0)*CX632,0)</f>
        <v/>
      </c>
      <c r="DG632">
        <f>ROUND(ROUND(AF632,0)*CX632,0)</f>
        <v/>
      </c>
      <c r="DH632">
        <f>ROUND(ROUND(AG632,0)*CX632,0)</f>
        <v/>
      </c>
      <c r="DI632">
        <f>ROUND(ROUND(AH632,0)*CX632,0)</f>
        <v/>
      </c>
      <c r="DJ632">
        <f>DF632</f>
        <v/>
      </c>
      <c r="DK632" t="n">
        <v>0</v>
      </c>
      <c r="DL632" t="inlineStr"/>
      <c r="DM632" t="n">
        <v>0</v>
      </c>
      <c r="DN632" t="inlineStr"/>
      <c r="DO632" t="n">
        <v>0</v>
      </c>
    </row>
    <row r="633">
      <c r="A633">
        <f>ROW(Source!A1300)</f>
        <v/>
      </c>
      <c r="B633" t="n">
        <v>78869116</v>
      </c>
      <c r="C633" t="n">
        <v>78872869</v>
      </c>
      <c r="D633" t="n">
        <v>29114240</v>
      </c>
      <c r="E633" t="n">
        <v>1</v>
      </c>
      <c r="F633" t="n">
        <v>1</v>
      </c>
      <c r="G633" t="n">
        <v>1</v>
      </c>
      <c r="H633" t="n">
        <v>3</v>
      </c>
      <c r="I633" t="inlineStr">
        <is>
          <t>101-2576</t>
        </is>
      </c>
      <c r="J633" t="inlineStr">
        <is>
          <t>ТССЦ Московской обл., 101-2576, приказ Минстроя России №675/пр от 28.02.2017 № 254/пр</t>
        </is>
      </c>
      <c r="K633" t="inlineStr">
        <is>
          <t>Болты с гайками и шайбами для санитарно-технических работ диаметром 16 мм</t>
        </is>
      </c>
      <c r="L633" t="n">
        <v>1348</v>
      </c>
      <c r="N633" t="n">
        <v>1009</v>
      </c>
      <c r="O633" t="inlineStr">
        <is>
          <t>т</t>
        </is>
      </c>
      <c r="P633" t="inlineStr">
        <is>
          <t>т</t>
        </is>
      </c>
      <c r="Q633" t="n">
        <v>1000</v>
      </c>
      <c r="W633" t="n">
        <v>0</v>
      </c>
      <c r="X633" t="n">
        <v>-1701539228</v>
      </c>
      <c r="Y633">
        <f>AT633</f>
        <v/>
      </c>
      <c r="AA633" t="n">
        <v>145037.4</v>
      </c>
      <c r="AB633" t="n">
        <v>0</v>
      </c>
      <c r="AC633" t="n">
        <v>0</v>
      </c>
      <c r="AD633" t="n">
        <v>0</v>
      </c>
      <c r="AE633" t="n">
        <v>14830</v>
      </c>
      <c r="AF633" t="n">
        <v>0</v>
      </c>
      <c r="AG633" t="n">
        <v>0</v>
      </c>
      <c r="AH633" t="n">
        <v>0</v>
      </c>
      <c r="AI633" t="n">
        <v>9.779999999999999</v>
      </c>
      <c r="AJ633" t="n">
        <v>1</v>
      </c>
      <c r="AK633" t="n">
        <v>1</v>
      </c>
      <c r="AL633" t="n">
        <v>1</v>
      </c>
      <c r="AM633" t="n">
        <v>2</v>
      </c>
      <c r="AN633" t="n">
        <v>0</v>
      </c>
      <c r="AO633" t="n">
        <v>1</v>
      </c>
      <c r="AP633" t="n">
        <v>1</v>
      </c>
      <c r="AQ633" t="n">
        <v>0</v>
      </c>
      <c r="AR633" t="n">
        <v>0</v>
      </c>
      <c r="AS633" t="inlineStr"/>
      <c r="AT633" t="n">
        <v>0.005</v>
      </c>
      <c r="AU633" t="inlineStr"/>
      <c r="AV633" t="n">
        <v>0</v>
      </c>
      <c r="AW633" t="n">
        <v>2</v>
      </c>
      <c r="AX633" t="n">
        <v>78872878</v>
      </c>
      <c r="AY633" t="n">
        <v>1</v>
      </c>
      <c r="AZ633" t="n">
        <v>0</v>
      </c>
      <c r="BA633" t="n">
        <v>583</v>
      </c>
      <c r="BB633" t="n">
        <v>0</v>
      </c>
      <c r="BC633" t="n">
        <v>0</v>
      </c>
      <c r="BD633" t="n">
        <v>0</v>
      </c>
      <c r="BE633" t="n">
        <v>0</v>
      </c>
      <c r="BF633" t="n">
        <v>0</v>
      </c>
      <c r="BG633" t="n">
        <v>0</v>
      </c>
      <c r="BH633" t="n">
        <v>0</v>
      </c>
      <c r="BI633" t="n">
        <v>0</v>
      </c>
      <c r="BJ633" t="n">
        <v>0</v>
      </c>
      <c r="BK633" t="n">
        <v>0</v>
      </c>
      <c r="BL633" t="n">
        <v>0</v>
      </c>
      <c r="BM633" t="n">
        <v>0</v>
      </c>
      <c r="BN633" t="n">
        <v>0</v>
      </c>
      <c r="BO633" t="n">
        <v>0</v>
      </c>
      <c r="BP633" t="n">
        <v>0</v>
      </c>
      <c r="BQ633" t="n">
        <v>0</v>
      </c>
      <c r="BR633" t="n">
        <v>0</v>
      </c>
      <c r="BS633" t="n">
        <v>0</v>
      </c>
      <c r="BT633" t="n">
        <v>0</v>
      </c>
      <c r="BU633" t="n">
        <v>0</v>
      </c>
      <c r="BV633" t="n">
        <v>0</v>
      </c>
      <c r="BW633" t="n">
        <v>0</v>
      </c>
      <c r="CV633" t="n">
        <v>0</v>
      </c>
      <c r="CW633" t="n">
        <v>0</v>
      </c>
      <c r="CX633">
        <f>ROUND(Y633*Source!I1300,7)</f>
        <v/>
      </c>
      <c r="CY633">
        <f>AA633</f>
        <v/>
      </c>
      <c r="CZ633">
        <f>AE633</f>
        <v/>
      </c>
      <c r="DA633">
        <f>AI633</f>
        <v/>
      </c>
      <c r="DB633">
        <f>ROUND(ROUND(AT633*CZ633,2),2)</f>
        <v/>
      </c>
      <c r="DC633">
        <f>ROUND(ROUND(AT633*AG633,2),2)</f>
        <v/>
      </c>
      <c r="DD633" t="inlineStr"/>
      <c r="DE633" t="inlineStr"/>
      <c r="DF633">
        <f>ROUND(ROUND(AE633*AI633,0)*CX633,0)</f>
        <v/>
      </c>
      <c r="DG633">
        <f>ROUND(ROUND(AF633,0)*CX633,0)</f>
        <v/>
      </c>
      <c r="DH633">
        <f>ROUND(ROUND(AG633,0)*CX633,0)</f>
        <v/>
      </c>
      <c r="DI633">
        <f>ROUND(ROUND(AH633,0)*CX633,0)</f>
        <v/>
      </c>
      <c r="DJ633">
        <f>DF633</f>
        <v/>
      </c>
      <c r="DK633" t="n">
        <v>0</v>
      </c>
      <c r="DL633" t="inlineStr"/>
      <c r="DM633" t="n">
        <v>0</v>
      </c>
      <c r="DN633" t="inlineStr"/>
      <c r="DO633" t="n">
        <v>0</v>
      </c>
    </row>
    <row r="634">
      <c r="A634">
        <f>ROW(Source!A1300)</f>
        <v/>
      </c>
      <c r="B634" t="n">
        <v>78869116</v>
      </c>
      <c r="C634" t="n">
        <v>78872869</v>
      </c>
      <c r="D634" t="n">
        <v>29150040</v>
      </c>
      <c r="E634" t="n">
        <v>1</v>
      </c>
      <c r="F634" t="n">
        <v>1</v>
      </c>
      <c r="G634" t="n">
        <v>1</v>
      </c>
      <c r="H634" t="n">
        <v>3</v>
      </c>
      <c r="I634" t="inlineStr">
        <is>
          <t>411-0001</t>
        </is>
      </c>
      <c r="J634" t="inlineStr">
        <is>
          <t>ТССЦ Московской обл., 411-0001, приказ Минстроя России №675/пр от 28.02.2017 № 257/пр</t>
        </is>
      </c>
      <c r="K634" t="inlineStr">
        <is>
          <t>Вода</t>
        </is>
      </c>
      <c r="L634" t="n">
        <v>1339</v>
      </c>
      <c r="N634" t="n">
        <v>1007</v>
      </c>
      <c r="O634" t="inlineStr">
        <is>
          <t>м3</t>
        </is>
      </c>
      <c r="P634" t="inlineStr">
        <is>
          <t>м3</t>
        </is>
      </c>
      <c r="Q634" t="n">
        <v>1</v>
      </c>
      <c r="W634" t="n">
        <v>0</v>
      </c>
      <c r="X634" t="n">
        <v>619799737</v>
      </c>
      <c r="Y634">
        <f>AT634</f>
        <v/>
      </c>
      <c r="AA634" t="n">
        <v>31.28</v>
      </c>
      <c r="AB634" t="n">
        <v>0</v>
      </c>
      <c r="AC634" t="n">
        <v>0</v>
      </c>
      <c r="AD634" t="n">
        <v>0</v>
      </c>
      <c r="AE634" t="n">
        <v>2.44</v>
      </c>
      <c r="AF634" t="n">
        <v>0</v>
      </c>
      <c r="AG634" t="n">
        <v>0</v>
      </c>
      <c r="AH634" t="n">
        <v>0</v>
      </c>
      <c r="AI634" t="n">
        <v>12.82</v>
      </c>
      <c r="AJ634" t="n">
        <v>1</v>
      </c>
      <c r="AK634" t="n">
        <v>1</v>
      </c>
      <c r="AL634" t="n">
        <v>1</v>
      </c>
      <c r="AM634" t="n">
        <v>2</v>
      </c>
      <c r="AN634" t="n">
        <v>0</v>
      </c>
      <c r="AO634" t="n">
        <v>1</v>
      </c>
      <c r="AP634" t="n">
        <v>1</v>
      </c>
      <c r="AQ634" t="n">
        <v>0</v>
      </c>
      <c r="AR634" t="n">
        <v>0</v>
      </c>
      <c r="AS634" t="inlineStr"/>
      <c r="AT634" t="n">
        <v>7.8</v>
      </c>
      <c r="AU634" t="inlineStr"/>
      <c r="AV634" t="n">
        <v>0</v>
      </c>
      <c r="AW634" t="n">
        <v>2</v>
      </c>
      <c r="AX634" t="n">
        <v>78872879</v>
      </c>
      <c r="AY634" t="n">
        <v>1</v>
      </c>
      <c r="AZ634" t="n">
        <v>0</v>
      </c>
      <c r="BA634" t="n">
        <v>584</v>
      </c>
      <c r="BB634" t="n">
        <v>0</v>
      </c>
      <c r="BC634" t="n">
        <v>0</v>
      </c>
      <c r="BD634" t="n">
        <v>0</v>
      </c>
      <c r="BE634" t="n">
        <v>0</v>
      </c>
      <c r="BF634" t="n">
        <v>0</v>
      </c>
      <c r="BG634" t="n">
        <v>0</v>
      </c>
      <c r="BH634" t="n">
        <v>0</v>
      </c>
      <c r="BI634" t="n">
        <v>0</v>
      </c>
      <c r="BJ634" t="n">
        <v>0</v>
      </c>
      <c r="BK634" t="n">
        <v>0</v>
      </c>
      <c r="BL634" t="n">
        <v>0</v>
      </c>
      <c r="BM634" t="n">
        <v>0</v>
      </c>
      <c r="BN634" t="n">
        <v>0</v>
      </c>
      <c r="BO634" t="n">
        <v>0</v>
      </c>
      <c r="BP634" t="n">
        <v>0</v>
      </c>
      <c r="BQ634" t="n">
        <v>0</v>
      </c>
      <c r="BR634" t="n">
        <v>0</v>
      </c>
      <c r="BS634" t="n">
        <v>0</v>
      </c>
      <c r="BT634" t="n">
        <v>0</v>
      </c>
      <c r="BU634" t="n">
        <v>0</v>
      </c>
      <c r="BV634" t="n">
        <v>0</v>
      </c>
      <c r="BW634" t="n">
        <v>0</v>
      </c>
      <c r="CV634" t="n">
        <v>0</v>
      </c>
      <c r="CW634" t="n">
        <v>0</v>
      </c>
      <c r="CX634">
        <f>ROUND(Y634*Source!I1300,7)</f>
        <v/>
      </c>
      <c r="CY634">
        <f>AA634</f>
        <v/>
      </c>
      <c r="CZ634">
        <f>AE634</f>
        <v/>
      </c>
      <c r="DA634">
        <f>AI634</f>
        <v/>
      </c>
      <c r="DB634">
        <f>ROUND(ROUND(AT634*CZ634,2),2)</f>
        <v/>
      </c>
      <c r="DC634">
        <f>ROUND(ROUND(AT634*AG634,2),2)</f>
        <v/>
      </c>
      <c r="DD634" t="inlineStr"/>
      <c r="DE634" t="inlineStr"/>
      <c r="DF634">
        <f>ROUND(ROUND(AE634*AI634,0)*CX634,0)</f>
        <v/>
      </c>
      <c r="DG634">
        <f>ROUND(ROUND(AF634,0)*CX634,0)</f>
        <v/>
      </c>
      <c r="DH634">
        <f>ROUND(ROUND(AG634,0)*CX634,0)</f>
        <v/>
      </c>
      <c r="DI634">
        <f>ROUND(ROUND(AH634,0)*CX634,0)</f>
        <v/>
      </c>
      <c r="DJ634">
        <f>DF634</f>
        <v/>
      </c>
      <c r="DK634" t="n">
        <v>0</v>
      </c>
      <c r="DL634" t="inlineStr"/>
      <c r="DM634" t="n">
        <v>0</v>
      </c>
      <c r="DN634" t="inlineStr"/>
      <c r="DO634" t="n">
        <v>0</v>
      </c>
    </row>
    <row r="635">
      <c r="A635">
        <f>ROW(Source!A1301)</f>
        <v/>
      </c>
      <c r="B635" t="n">
        <v>78869116</v>
      </c>
      <c r="C635" t="n">
        <v>78872880</v>
      </c>
      <c r="D635" t="n">
        <v>18407150</v>
      </c>
      <c r="E635" t="n">
        <v>1</v>
      </c>
      <c r="F635" t="n">
        <v>1</v>
      </c>
      <c r="G635" t="n">
        <v>1</v>
      </c>
      <c r="H635" t="n">
        <v>1</v>
      </c>
      <c r="I635" t="inlineStr">
        <is>
          <t>1-1030-90</t>
        </is>
      </c>
      <c r="J635" t="inlineStr"/>
      <c r="K635" t="inlineStr">
        <is>
          <t>Рабочий строитель среднего разряда 3</t>
        </is>
      </c>
      <c r="L635" t="n">
        <v>1369</v>
      </c>
      <c r="N635" t="n">
        <v>1013</v>
      </c>
      <c r="O635" t="inlineStr">
        <is>
          <t>чел.-ч</t>
        </is>
      </c>
      <c r="P635" t="inlineStr">
        <is>
          <t>чел.-ч</t>
        </is>
      </c>
      <c r="Q635" t="n">
        <v>1</v>
      </c>
      <c r="W635" t="n">
        <v>0</v>
      </c>
      <c r="X635" t="n">
        <v>-931037793</v>
      </c>
      <c r="Y635">
        <f>AT635</f>
        <v/>
      </c>
      <c r="AA635" t="n">
        <v>0</v>
      </c>
      <c r="AB635" t="n">
        <v>0</v>
      </c>
      <c r="AC635" t="n">
        <v>0</v>
      </c>
      <c r="AD635" t="n">
        <v>8.529999999999999</v>
      </c>
      <c r="AE635" t="n">
        <v>0</v>
      </c>
      <c r="AF635" t="n">
        <v>0</v>
      </c>
      <c r="AG635" t="n">
        <v>0</v>
      </c>
      <c r="AH635" t="n">
        <v>8.529999999999999</v>
      </c>
      <c r="AI635" t="n">
        <v>1</v>
      </c>
      <c r="AJ635" t="n">
        <v>1</v>
      </c>
      <c r="AK635" t="n">
        <v>1</v>
      </c>
      <c r="AL635" t="n">
        <v>1</v>
      </c>
      <c r="AM635" t="n">
        <v>-2</v>
      </c>
      <c r="AN635" t="n">
        <v>0</v>
      </c>
      <c r="AO635" t="n">
        <v>1</v>
      </c>
      <c r="AP635" t="n">
        <v>0</v>
      </c>
      <c r="AQ635" t="n">
        <v>0</v>
      </c>
      <c r="AR635" t="n">
        <v>0</v>
      </c>
      <c r="AS635" t="inlineStr"/>
      <c r="AT635" t="n">
        <v>13.9</v>
      </c>
      <c r="AU635" t="inlineStr"/>
      <c r="AV635" t="n">
        <v>1</v>
      </c>
      <c r="AW635" t="n">
        <v>2</v>
      </c>
      <c r="AX635" t="n">
        <v>78872884</v>
      </c>
      <c r="AY635" t="n">
        <v>1</v>
      </c>
      <c r="AZ635" t="n">
        <v>0</v>
      </c>
      <c r="BA635" t="n">
        <v>585</v>
      </c>
      <c r="BB635" t="n">
        <v>0</v>
      </c>
      <c r="BC635" t="n">
        <v>0</v>
      </c>
      <c r="BD635" t="n">
        <v>0</v>
      </c>
      <c r="BE635" t="n">
        <v>0</v>
      </c>
      <c r="BF635" t="n">
        <v>0</v>
      </c>
      <c r="BG635" t="n">
        <v>0</v>
      </c>
      <c r="BH635" t="n">
        <v>0</v>
      </c>
      <c r="BI635" t="n">
        <v>0</v>
      </c>
      <c r="BJ635" t="n">
        <v>0</v>
      </c>
      <c r="BK635" t="n">
        <v>0</v>
      </c>
      <c r="BL635" t="n">
        <v>0</v>
      </c>
      <c r="BM635" t="n">
        <v>0</v>
      </c>
      <c r="BN635" t="n">
        <v>0</v>
      </c>
      <c r="BO635" t="n">
        <v>0</v>
      </c>
      <c r="BP635" t="n">
        <v>0</v>
      </c>
      <c r="BQ635" t="n">
        <v>0</v>
      </c>
      <c r="BR635" t="n">
        <v>0</v>
      </c>
      <c r="BS635" t="n">
        <v>0</v>
      </c>
      <c r="BT635" t="n">
        <v>0</v>
      </c>
      <c r="BU635" t="n">
        <v>0</v>
      </c>
      <c r="BV635" t="n">
        <v>0</v>
      </c>
      <c r="BW635" t="n">
        <v>0</v>
      </c>
      <c r="CU635">
        <f>ROUND(AT635*Source!I1301*AH635*AL635,0)</f>
        <v/>
      </c>
      <c r="CV635">
        <f>ROUND(Y635*Source!I1301,7)</f>
        <v/>
      </c>
      <c r="CW635" t="n">
        <v>0</v>
      </c>
      <c r="CX635">
        <f>ROUND(Y635*Source!I1301,7)</f>
        <v/>
      </c>
      <c r="CY635">
        <f>AD635</f>
        <v/>
      </c>
      <c r="CZ635">
        <f>AH635</f>
        <v/>
      </c>
      <c r="DA635">
        <f>AL635</f>
        <v/>
      </c>
      <c r="DB635">
        <f>ROUND(ROUND(AT635*CZ635,2),2)</f>
        <v/>
      </c>
      <c r="DC635">
        <f>ROUND(ROUND(AT635*AG635,2),2)</f>
        <v/>
      </c>
      <c r="DD635" t="inlineStr"/>
      <c r="DE635" t="inlineStr"/>
      <c r="DF635">
        <f>ROUND(ROUND(AE635,0)*CX635,0)</f>
        <v/>
      </c>
      <c r="DG635">
        <f>ROUND(ROUND(AF635,0)*CX635,0)</f>
        <v/>
      </c>
      <c r="DH635">
        <f>ROUND(ROUND(AG635,0)*CX635,0)</f>
        <v/>
      </c>
      <c r="DI635">
        <f>ROUND(ROUND(AH635,0)*CX635,0)</f>
        <v/>
      </c>
      <c r="DJ635">
        <f>DI635</f>
        <v/>
      </c>
      <c r="DK635" t="n">
        <v>0</v>
      </c>
      <c r="DL635" t="inlineStr"/>
      <c r="DM635" t="n">
        <v>0</v>
      </c>
      <c r="DN635" t="inlineStr"/>
      <c r="DO635" t="n">
        <v>0</v>
      </c>
    </row>
    <row r="636">
      <c r="A636">
        <f>ROW(Source!A1301)</f>
        <v/>
      </c>
      <c r="B636" t="n">
        <v>78869116</v>
      </c>
      <c r="C636" t="n">
        <v>78872880</v>
      </c>
      <c r="D636" t="n">
        <v>29169821</v>
      </c>
      <c r="E636" t="n">
        <v>1</v>
      </c>
      <c r="F636" t="n">
        <v>1</v>
      </c>
      <c r="G636" t="n">
        <v>1</v>
      </c>
      <c r="H636" t="n">
        <v>3</v>
      </c>
      <c r="I636" t="inlineStr">
        <is>
          <t>509-0696</t>
        </is>
      </c>
      <c r="J636" t="inlineStr">
        <is>
          <t>ТССЦ Московской обл., 509-0696, приказ Минстроя России №675/пр от 28.02.2017 № 258/пр</t>
        </is>
      </c>
      <c r="K636" t="inlineStr">
        <is>
          <t>Лампы люминесцентные ртутные низкого давления типа ЛБ, ЛД, ЛДЦ, ЛТВ, ЛБХ 20</t>
        </is>
      </c>
      <c r="L636" t="n">
        <v>1358</v>
      </c>
      <c r="N636" t="n">
        <v>1010</v>
      </c>
      <c r="O636" t="inlineStr">
        <is>
          <t>10 шт.</t>
        </is>
      </c>
      <c r="P636" t="inlineStr">
        <is>
          <t>10 шт.</t>
        </is>
      </c>
      <c r="Q636" t="n">
        <v>10</v>
      </c>
      <c r="W636" t="n">
        <v>0</v>
      </c>
      <c r="X636" t="n">
        <v>-1187244712</v>
      </c>
      <c r="Y636">
        <f>AT636</f>
        <v/>
      </c>
      <c r="AA636" t="n">
        <v>352.73</v>
      </c>
      <c r="AB636" t="n">
        <v>0</v>
      </c>
      <c r="AC636" t="n">
        <v>0</v>
      </c>
      <c r="AD636" t="n">
        <v>0</v>
      </c>
      <c r="AE636" t="n">
        <v>85.2</v>
      </c>
      <c r="AF636" t="n">
        <v>0</v>
      </c>
      <c r="AG636" t="n">
        <v>0</v>
      </c>
      <c r="AH636" t="n">
        <v>0</v>
      </c>
      <c r="AI636" t="n">
        <v>4.14</v>
      </c>
      <c r="AJ636" t="n">
        <v>1</v>
      </c>
      <c r="AK636" t="n">
        <v>1</v>
      </c>
      <c r="AL636" t="n">
        <v>1</v>
      </c>
      <c r="AM636" t="n">
        <v>2</v>
      </c>
      <c r="AN636" t="n">
        <v>0</v>
      </c>
      <c r="AO636" t="n">
        <v>1</v>
      </c>
      <c r="AP636" t="n">
        <v>0</v>
      </c>
      <c r="AQ636" t="n">
        <v>0</v>
      </c>
      <c r="AR636" t="n">
        <v>0</v>
      </c>
      <c r="AS636" t="inlineStr"/>
      <c r="AT636" t="n">
        <v>10</v>
      </c>
      <c r="AU636" t="inlineStr"/>
      <c r="AV636" t="n">
        <v>0</v>
      </c>
      <c r="AW636" t="n">
        <v>2</v>
      </c>
      <c r="AX636" t="n">
        <v>78872885</v>
      </c>
      <c r="AY636" t="n">
        <v>1</v>
      </c>
      <c r="AZ636" t="n">
        <v>0</v>
      </c>
      <c r="BA636" t="n">
        <v>586</v>
      </c>
      <c r="BB636" t="n">
        <v>0</v>
      </c>
      <c r="BC636" t="n">
        <v>0</v>
      </c>
      <c r="BD636" t="n">
        <v>0</v>
      </c>
      <c r="BE636" t="n">
        <v>0</v>
      </c>
      <c r="BF636" t="n">
        <v>0</v>
      </c>
      <c r="BG636" t="n">
        <v>0</v>
      </c>
      <c r="BH636" t="n">
        <v>0</v>
      </c>
      <c r="BI636" t="n">
        <v>0</v>
      </c>
      <c r="BJ636" t="n">
        <v>0</v>
      </c>
      <c r="BK636" t="n">
        <v>0</v>
      </c>
      <c r="BL636" t="n">
        <v>0</v>
      </c>
      <c r="BM636" t="n">
        <v>0</v>
      </c>
      <c r="BN636" t="n">
        <v>0</v>
      </c>
      <c r="BO636" t="n">
        <v>0</v>
      </c>
      <c r="BP636" t="n">
        <v>0</v>
      </c>
      <c r="BQ636" t="n">
        <v>0</v>
      </c>
      <c r="BR636" t="n">
        <v>0</v>
      </c>
      <c r="BS636" t="n">
        <v>0</v>
      </c>
      <c r="BT636" t="n">
        <v>0</v>
      </c>
      <c r="BU636" t="n">
        <v>0</v>
      </c>
      <c r="BV636" t="n">
        <v>0</v>
      </c>
      <c r="BW636" t="n">
        <v>0</v>
      </c>
      <c r="CV636" t="n">
        <v>0</v>
      </c>
      <c r="CW636" t="n">
        <v>0</v>
      </c>
      <c r="CX636">
        <f>ROUND(Y636*Source!I1301,7)</f>
        <v/>
      </c>
      <c r="CY636">
        <f>AA636</f>
        <v/>
      </c>
      <c r="CZ636">
        <f>AE636</f>
        <v/>
      </c>
      <c r="DA636">
        <f>AI636</f>
        <v/>
      </c>
      <c r="DB636">
        <f>ROUND(ROUND(AT636*CZ636,2),2)</f>
        <v/>
      </c>
      <c r="DC636">
        <f>ROUND(ROUND(AT636*AG636,2),2)</f>
        <v/>
      </c>
      <c r="DD636" t="inlineStr"/>
      <c r="DE636" t="inlineStr"/>
      <c r="DF636">
        <f>ROUND(ROUND(AE636*AI636,0)*CX636,0)</f>
        <v/>
      </c>
      <c r="DG636">
        <f>ROUND(ROUND(AF636,0)*CX636,0)</f>
        <v/>
      </c>
      <c r="DH636">
        <f>ROUND(ROUND(AG636,0)*CX636,0)</f>
        <v/>
      </c>
      <c r="DI636">
        <f>ROUND(ROUND(AH636,0)*CX636,0)</f>
        <v/>
      </c>
      <c r="DJ636">
        <f>DF636</f>
        <v/>
      </c>
      <c r="DK636" t="n">
        <v>0</v>
      </c>
      <c r="DL636" t="inlineStr"/>
      <c r="DM636" t="n">
        <v>0</v>
      </c>
      <c r="DN636" t="inlineStr"/>
      <c r="DO636" t="n">
        <v>0</v>
      </c>
    </row>
    <row r="637">
      <c r="A637">
        <f>ROW(Source!A1301)</f>
        <v/>
      </c>
      <c r="B637" t="n">
        <v>78869116</v>
      </c>
      <c r="C637" t="n">
        <v>78872880</v>
      </c>
      <c r="D637" t="n">
        <v>29169828</v>
      </c>
      <c r="E637" t="n">
        <v>1</v>
      </c>
      <c r="F637" t="n">
        <v>1</v>
      </c>
      <c r="G637" t="n">
        <v>1</v>
      </c>
      <c r="H637" t="n">
        <v>3</v>
      </c>
      <c r="I637" t="inlineStr">
        <is>
          <t>509-6744</t>
        </is>
      </c>
      <c r="J637" t="inlineStr">
        <is>
          <t>ТССЦ Московской обл., 509-6744, приказ Минстроя России №675/пр от 28.02.2017 № 258/пр</t>
        </is>
      </c>
      <c r="K637" t="inlineStr">
        <is>
          <t>Лампы люминесцентные компактные энергосберегающие с цоколем Е27 мощностью 55 Вт</t>
        </is>
      </c>
      <c r="L637" t="n">
        <v>1354</v>
      </c>
      <c r="N637" t="n">
        <v>1010</v>
      </c>
      <c r="O637" t="inlineStr">
        <is>
          <t>шт.</t>
        </is>
      </c>
      <c r="P637" t="inlineStr">
        <is>
          <t>шт.</t>
        </is>
      </c>
      <c r="Q637" t="n">
        <v>1</v>
      </c>
      <c r="W637" t="n">
        <v>0</v>
      </c>
      <c r="X637" t="n">
        <v>-228955380</v>
      </c>
      <c r="Y637">
        <f>AT637</f>
        <v/>
      </c>
      <c r="AA637" t="n">
        <v>237.77</v>
      </c>
      <c r="AB637" t="n">
        <v>0</v>
      </c>
      <c r="AC637" t="n">
        <v>0</v>
      </c>
      <c r="AD637" t="n">
        <v>0</v>
      </c>
      <c r="AE637" t="n">
        <v>140.69</v>
      </c>
      <c r="AF637" t="n">
        <v>0</v>
      </c>
      <c r="AG637" t="n">
        <v>0</v>
      </c>
      <c r="AH637" t="n">
        <v>0</v>
      </c>
      <c r="AI637" t="n">
        <v>1.69</v>
      </c>
      <c r="AJ637" t="n">
        <v>1</v>
      </c>
      <c r="AK637" t="n">
        <v>1</v>
      </c>
      <c r="AL637" t="n">
        <v>1</v>
      </c>
      <c r="AM637" t="n">
        <v>0</v>
      </c>
      <c r="AN637" t="n">
        <v>0</v>
      </c>
      <c r="AO637" t="n">
        <v>0</v>
      </c>
      <c r="AP637" t="n">
        <v>1</v>
      </c>
      <c r="AQ637" t="n">
        <v>0</v>
      </c>
      <c r="AR637" t="n">
        <v>0</v>
      </c>
      <c r="AS637" t="inlineStr"/>
      <c r="AT637" t="n">
        <v>100</v>
      </c>
      <c r="AU637" t="inlineStr"/>
      <c r="AV637" t="n">
        <v>0</v>
      </c>
      <c r="AW637" t="n">
        <v>1</v>
      </c>
      <c r="AX637" t="n">
        <v>-1</v>
      </c>
      <c r="AY637" t="n">
        <v>0</v>
      </c>
      <c r="AZ637" t="n">
        <v>0</v>
      </c>
      <c r="BA637" t="inlineStr"/>
      <c r="BB637" t="n">
        <v>0</v>
      </c>
      <c r="BC637" t="n">
        <v>0</v>
      </c>
      <c r="BD637" t="n">
        <v>0</v>
      </c>
      <c r="BE637" t="n">
        <v>0</v>
      </c>
      <c r="BF637" t="n">
        <v>0</v>
      </c>
      <c r="BG637" t="n">
        <v>0</v>
      </c>
      <c r="BH637" t="n">
        <v>0</v>
      </c>
      <c r="BI637" t="n">
        <v>0</v>
      </c>
      <c r="BJ637" t="n">
        <v>0</v>
      </c>
      <c r="BK637" t="n">
        <v>0</v>
      </c>
      <c r="BL637" t="n">
        <v>0</v>
      </c>
      <c r="BM637" t="n">
        <v>0</v>
      </c>
      <c r="BN637" t="n">
        <v>0</v>
      </c>
      <c r="BO637" t="n">
        <v>0</v>
      </c>
      <c r="BP637" t="n">
        <v>0</v>
      </c>
      <c r="BQ637" t="n">
        <v>0</v>
      </c>
      <c r="BR637" t="n">
        <v>0</v>
      </c>
      <c r="BS637" t="n">
        <v>0</v>
      </c>
      <c r="BT637" t="n">
        <v>0</v>
      </c>
      <c r="BU637" t="n">
        <v>0</v>
      </c>
      <c r="BV637" t="n">
        <v>0</v>
      </c>
      <c r="BW637" t="n">
        <v>0</v>
      </c>
      <c r="CV637" t="n">
        <v>0</v>
      </c>
      <c r="CW637" t="n">
        <v>0</v>
      </c>
      <c r="CX637">
        <f>ROUND(Y637*Source!I1301,7)</f>
        <v/>
      </c>
      <c r="CY637">
        <f>AA637</f>
        <v/>
      </c>
      <c r="CZ637">
        <f>AE637</f>
        <v/>
      </c>
      <c r="DA637">
        <f>AI637</f>
        <v/>
      </c>
      <c r="DB637">
        <f>ROUND(ROUND(AT637*CZ637,2),2)</f>
        <v/>
      </c>
      <c r="DC637">
        <f>ROUND(ROUND(AT637*AG637,2),2)</f>
        <v/>
      </c>
      <c r="DD637" t="inlineStr"/>
      <c r="DE637" t="inlineStr"/>
      <c r="DF637">
        <f>ROUND(ROUND(AE637*AI637,0)*CX637,0)</f>
        <v/>
      </c>
      <c r="DG637">
        <f>ROUND(ROUND(AF637,0)*CX637,0)</f>
        <v/>
      </c>
      <c r="DH637">
        <f>ROUND(ROUND(AG637,0)*CX637,0)</f>
        <v/>
      </c>
      <c r="DI637">
        <f>ROUND(ROUND(AH637,0)*CX637,0)</f>
        <v/>
      </c>
      <c r="DJ637">
        <f>DF637</f>
        <v/>
      </c>
      <c r="DK637" t="n">
        <v>0</v>
      </c>
      <c r="DL637" t="inlineStr"/>
      <c r="DM637" t="n">
        <v>0</v>
      </c>
      <c r="DN637" t="inlineStr"/>
      <c r="DO637" t="n">
        <v>0</v>
      </c>
    </row>
    <row r="638">
      <c r="A638">
        <f>ROW(Source!A1301)</f>
        <v/>
      </c>
      <c r="B638" t="n">
        <v>78869116</v>
      </c>
      <c r="C638" t="n">
        <v>78872880</v>
      </c>
      <c r="D638" t="n">
        <v>29164353</v>
      </c>
      <c r="E638" t="n">
        <v>1</v>
      </c>
      <c r="F638" t="n">
        <v>1</v>
      </c>
      <c r="G638" t="n">
        <v>1</v>
      </c>
      <c r="H638" t="n">
        <v>3</v>
      </c>
      <c r="I638" t="inlineStr">
        <is>
          <t>509-8001</t>
        </is>
      </c>
      <c r="J638" t="inlineStr">
        <is>
          <t>ТССЦ Московской обл., 509-8001, приказ Минстроя России №675/пр от 28.02.2017 № 258/пр</t>
        </is>
      </c>
      <c r="K638" t="inlineStr">
        <is>
          <t>Патроны потолочные</t>
        </is>
      </c>
      <c r="L638" t="n">
        <v>1354</v>
      </c>
      <c r="N638" t="n">
        <v>1010</v>
      </c>
      <c r="O638" t="inlineStr">
        <is>
          <t>шт.</t>
        </is>
      </c>
      <c r="P638" t="inlineStr">
        <is>
          <t>шт.</t>
        </is>
      </c>
      <c r="Q638" t="n">
        <v>1</v>
      </c>
      <c r="W638" t="n">
        <v>0</v>
      </c>
      <c r="X638" t="n">
        <v>46131977</v>
      </c>
      <c r="Y638">
        <f>AT638</f>
        <v/>
      </c>
      <c r="AA638" t="n">
        <v>23.78</v>
      </c>
      <c r="AB638" t="n">
        <v>0</v>
      </c>
      <c r="AC638" t="n">
        <v>0</v>
      </c>
      <c r="AD638" t="n">
        <v>0</v>
      </c>
      <c r="AE638" t="n">
        <v>5.25</v>
      </c>
      <c r="AF638" t="n">
        <v>0</v>
      </c>
      <c r="AG638" t="n">
        <v>0</v>
      </c>
      <c r="AH638" t="n">
        <v>0</v>
      </c>
      <c r="AI638" t="n">
        <v>4.53</v>
      </c>
      <c r="AJ638" t="n">
        <v>1</v>
      </c>
      <c r="AK638" t="n">
        <v>1</v>
      </c>
      <c r="AL638" t="n">
        <v>1</v>
      </c>
      <c r="AM638" t="n">
        <v>0</v>
      </c>
      <c r="AN638" t="n">
        <v>0</v>
      </c>
      <c r="AO638" t="n">
        <v>0</v>
      </c>
      <c r="AP638" t="n">
        <v>1</v>
      </c>
      <c r="AQ638" t="n">
        <v>0</v>
      </c>
      <c r="AR638" t="n">
        <v>0</v>
      </c>
      <c r="AS638" t="inlineStr"/>
      <c r="AT638" t="n">
        <v>100</v>
      </c>
      <c r="AU638" t="inlineStr"/>
      <c r="AV638" t="n">
        <v>0</v>
      </c>
      <c r="AW638" t="n">
        <v>1</v>
      </c>
      <c r="AX638" t="n">
        <v>-1</v>
      </c>
      <c r="AY638" t="n">
        <v>0</v>
      </c>
      <c r="AZ638" t="n">
        <v>0</v>
      </c>
      <c r="BA638" t="inlineStr"/>
      <c r="BB638" t="n">
        <v>0</v>
      </c>
      <c r="BC638" t="n">
        <v>0</v>
      </c>
      <c r="BD638" t="n">
        <v>0</v>
      </c>
      <c r="BE638" t="n">
        <v>0</v>
      </c>
      <c r="BF638" t="n">
        <v>0</v>
      </c>
      <c r="BG638" t="n">
        <v>0</v>
      </c>
      <c r="BH638" t="n">
        <v>0</v>
      </c>
      <c r="BI638" t="n">
        <v>0</v>
      </c>
      <c r="BJ638" t="n">
        <v>0</v>
      </c>
      <c r="BK638" t="n">
        <v>0</v>
      </c>
      <c r="BL638" t="n">
        <v>0</v>
      </c>
      <c r="BM638" t="n">
        <v>0</v>
      </c>
      <c r="BN638" t="n">
        <v>0</v>
      </c>
      <c r="BO638" t="n">
        <v>0</v>
      </c>
      <c r="BP638" t="n">
        <v>0</v>
      </c>
      <c r="BQ638" t="n">
        <v>0</v>
      </c>
      <c r="BR638" t="n">
        <v>0</v>
      </c>
      <c r="BS638" t="n">
        <v>0</v>
      </c>
      <c r="BT638" t="n">
        <v>0</v>
      </c>
      <c r="BU638" t="n">
        <v>0</v>
      </c>
      <c r="BV638" t="n">
        <v>0</v>
      </c>
      <c r="BW638" t="n">
        <v>0</v>
      </c>
      <c r="CV638" t="n">
        <v>0</v>
      </c>
      <c r="CW638" t="n">
        <v>0</v>
      </c>
      <c r="CX638">
        <f>ROUND(Y638*Source!I1301,7)</f>
        <v/>
      </c>
      <c r="CY638">
        <f>AA638</f>
        <v/>
      </c>
      <c r="CZ638">
        <f>AE638</f>
        <v/>
      </c>
      <c r="DA638">
        <f>AI638</f>
        <v/>
      </c>
      <c r="DB638">
        <f>ROUND(ROUND(AT638*CZ638,2),2)</f>
        <v/>
      </c>
      <c r="DC638">
        <f>ROUND(ROUND(AT638*AG638,2),2)</f>
        <v/>
      </c>
      <c r="DD638" t="inlineStr"/>
      <c r="DE638" t="inlineStr"/>
      <c r="DF638">
        <f>ROUND(ROUND(AE638*AI638,0)*CX638,0)</f>
        <v/>
      </c>
      <c r="DG638">
        <f>ROUND(ROUND(AF638,0)*CX638,0)</f>
        <v/>
      </c>
      <c r="DH638">
        <f>ROUND(ROUND(AG638,0)*CX638,0)</f>
        <v/>
      </c>
      <c r="DI638">
        <f>ROUND(ROUND(AH638,0)*CX638,0)</f>
        <v/>
      </c>
      <c r="DJ638">
        <f>DF638</f>
        <v/>
      </c>
      <c r="DK638" t="n">
        <v>0</v>
      </c>
      <c r="DL638" t="inlineStr"/>
      <c r="DM638" t="n">
        <v>0</v>
      </c>
      <c r="DN638" t="inlineStr"/>
      <c r="DO638" t="n">
        <v>0</v>
      </c>
    </row>
    <row r="639">
      <c r="A639">
        <f>ROW(Source!A1304)</f>
        <v/>
      </c>
      <c r="B639" t="n">
        <v>78869116</v>
      </c>
      <c r="C639" t="n">
        <v>78872887</v>
      </c>
      <c r="D639" t="n">
        <v>18442827</v>
      </c>
      <c r="E639" t="n">
        <v>1</v>
      </c>
      <c r="F639" t="n">
        <v>1</v>
      </c>
      <c r="G639" t="n">
        <v>1</v>
      </c>
      <c r="H639" t="n">
        <v>1</v>
      </c>
      <c r="I639" t="inlineStr">
        <is>
          <t>1-1053-90</t>
        </is>
      </c>
      <c r="J639" t="inlineStr"/>
      <c r="K639" t="inlineStr">
        <is>
          <t>Рабочий строитель среднего разряда 5,3</t>
        </is>
      </c>
      <c r="L639" t="n">
        <v>1369</v>
      </c>
      <c r="N639" t="n">
        <v>1013</v>
      </c>
      <c r="O639" t="inlineStr">
        <is>
          <t>чел.-ч</t>
        </is>
      </c>
      <c r="P639" t="inlineStr">
        <is>
          <t>чел.-ч</t>
        </is>
      </c>
      <c r="Q639" t="n">
        <v>1</v>
      </c>
      <c r="W639" t="n">
        <v>0</v>
      </c>
      <c r="X639" t="n">
        <v>717490484</v>
      </c>
      <c r="Y639">
        <f>(AT639*ROUND(10,7))</f>
        <v/>
      </c>
      <c r="AA639" t="n">
        <v>0</v>
      </c>
      <c r="AB639" t="n">
        <v>0</v>
      </c>
      <c r="AC639" t="n">
        <v>0</v>
      </c>
      <c r="AD639" t="n">
        <v>11.64</v>
      </c>
      <c r="AE639" t="n">
        <v>0</v>
      </c>
      <c r="AF639" t="n">
        <v>0</v>
      </c>
      <c r="AG639" t="n">
        <v>0</v>
      </c>
      <c r="AH639" t="n">
        <v>11.64</v>
      </c>
      <c r="AI639" t="n">
        <v>1</v>
      </c>
      <c r="AJ639" t="n">
        <v>1</v>
      </c>
      <c r="AK639" t="n">
        <v>1</v>
      </c>
      <c r="AL639" t="n">
        <v>1</v>
      </c>
      <c r="AM639" t="n">
        <v>-2</v>
      </c>
      <c r="AN639" t="n">
        <v>0</v>
      </c>
      <c r="AO639" t="n">
        <v>1</v>
      </c>
      <c r="AP639" t="n">
        <v>1</v>
      </c>
      <c r="AQ639" t="n">
        <v>0</v>
      </c>
      <c r="AR639" t="n">
        <v>0</v>
      </c>
      <c r="AS639" t="inlineStr"/>
      <c r="AT639" t="n">
        <v>5.01</v>
      </c>
      <c r="AU639" t="inlineStr">
        <is>
          <t>)*10</t>
        </is>
      </c>
      <c r="AV639" t="n">
        <v>1</v>
      </c>
      <c r="AW639" t="n">
        <v>2</v>
      </c>
      <c r="AX639" t="n">
        <v>78872894</v>
      </c>
      <c r="AY639" t="n">
        <v>1</v>
      </c>
      <c r="AZ639" t="n">
        <v>2048</v>
      </c>
      <c r="BA639" t="n">
        <v>587</v>
      </c>
      <c r="BB639" t="n">
        <v>0</v>
      </c>
      <c r="BC639" t="n">
        <v>0</v>
      </c>
      <c r="BD639" t="n">
        <v>0</v>
      </c>
      <c r="BE639" t="n">
        <v>0</v>
      </c>
      <c r="BF639" t="n">
        <v>0</v>
      </c>
      <c r="BG639" t="n">
        <v>0</v>
      </c>
      <c r="BH639" t="n">
        <v>0</v>
      </c>
      <c r="BI639" t="n">
        <v>0</v>
      </c>
      <c r="BJ639" t="n">
        <v>0</v>
      </c>
      <c r="BK639" t="n">
        <v>0</v>
      </c>
      <c r="BL639" t="n">
        <v>0</v>
      </c>
      <c r="BM639" t="n">
        <v>0</v>
      </c>
      <c r="BN639" t="n">
        <v>0</v>
      </c>
      <c r="BO639" t="n">
        <v>0</v>
      </c>
      <c r="BP639" t="n">
        <v>0</v>
      </c>
      <c r="BQ639" t="n">
        <v>0</v>
      </c>
      <c r="BR639" t="n">
        <v>0</v>
      </c>
      <c r="BS639" t="n">
        <v>0</v>
      </c>
      <c r="BT639" t="n">
        <v>0</v>
      </c>
      <c r="BU639" t="n">
        <v>0</v>
      </c>
      <c r="BV639" t="n">
        <v>0</v>
      </c>
      <c r="BW639" t="n">
        <v>0</v>
      </c>
      <c r="CU639">
        <f>ROUND(AT639*Source!I1304*AH639*AL639,0)</f>
        <v/>
      </c>
      <c r="CV639">
        <f>ROUND(Y639*Source!I1304,7)</f>
        <v/>
      </c>
      <c r="CW639" t="n">
        <v>0</v>
      </c>
      <c r="CX639">
        <f>ROUND(Y639*Source!I1304,7)</f>
        <v/>
      </c>
      <c r="CY639">
        <f>AD639</f>
        <v/>
      </c>
      <c r="CZ639">
        <f>AH639</f>
        <v/>
      </c>
      <c r="DA639">
        <f>AL639</f>
        <v/>
      </c>
      <c r="DB639">
        <f>ROUND((ROUND(AT639*CZ639,2)*ROUND(10,7)),2)</f>
        <v/>
      </c>
      <c r="DC639">
        <f>ROUND((ROUND(AT639*AG639,2)*ROUND(10,7)),2)</f>
        <v/>
      </c>
      <c r="DD639" t="inlineStr"/>
      <c r="DE639" t="inlineStr"/>
      <c r="DF639">
        <f>ROUND(ROUND(AE639,0)*CX639,0)</f>
        <v/>
      </c>
      <c r="DG639">
        <f>ROUND(ROUND(AF639,0)*CX639,0)</f>
        <v/>
      </c>
      <c r="DH639">
        <f>ROUND(ROUND(AG639,0)*CX639,0)</f>
        <v/>
      </c>
      <c r="DI639">
        <f>ROUND(ROUND(AH639,0)*CX639,0)</f>
        <v/>
      </c>
      <c r="DJ639">
        <f>DI639</f>
        <v/>
      </c>
      <c r="DK639" t="n">
        <v>0</v>
      </c>
      <c r="DL639" t="inlineStr"/>
      <c r="DM639" t="n">
        <v>0</v>
      </c>
      <c r="DN639" t="inlineStr"/>
      <c r="DO639" t="n">
        <v>0</v>
      </c>
    </row>
    <row r="640">
      <c r="A640">
        <f>ROW(Source!A1304)</f>
        <v/>
      </c>
      <c r="B640" t="n">
        <v>78869116</v>
      </c>
      <c r="C640" t="n">
        <v>78872887</v>
      </c>
      <c r="D640" t="n">
        <v>29172703</v>
      </c>
      <c r="E640" t="n">
        <v>1</v>
      </c>
      <c r="F640" t="n">
        <v>1</v>
      </c>
      <c r="G640" t="n">
        <v>1</v>
      </c>
      <c r="H640" t="n">
        <v>2</v>
      </c>
      <c r="I640" t="inlineStr">
        <is>
          <t>042900</t>
        </is>
      </c>
      <c r="J640" t="inlineStr">
        <is>
          <t>ТСЭМ Московской обл., 042900, приказ Минстроя России №675/пр от 28.02.2017 № 264/пр</t>
        </is>
      </c>
      <c r="K64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40" t="n">
        <v>1368</v>
      </c>
      <c r="N640" t="n">
        <v>1011</v>
      </c>
      <c r="O640" t="inlineStr">
        <is>
          <t>маш.-ч</t>
        </is>
      </c>
      <c r="P640" t="inlineStr">
        <is>
          <t>маш.-ч</t>
        </is>
      </c>
      <c r="Q640" t="n">
        <v>1</v>
      </c>
      <c r="W640" t="n">
        <v>0</v>
      </c>
      <c r="X640" t="n">
        <v>1695838894</v>
      </c>
      <c r="Y640">
        <f>(AT640*ROUND(10,7))</f>
        <v/>
      </c>
      <c r="AA640" t="n">
        <v>0</v>
      </c>
      <c r="AB640" t="n">
        <v>177.13</v>
      </c>
      <c r="AC640" t="n">
        <v>0</v>
      </c>
      <c r="AD640" t="n">
        <v>0</v>
      </c>
      <c r="AE640" t="n">
        <v>0</v>
      </c>
      <c r="AF640" t="n">
        <v>29.67</v>
      </c>
      <c r="AG640" t="n">
        <v>0</v>
      </c>
      <c r="AH640" t="n">
        <v>0</v>
      </c>
      <c r="AI640" t="n">
        <v>1</v>
      </c>
      <c r="AJ640" t="n">
        <v>5.97</v>
      </c>
      <c r="AK640" t="n">
        <v>52.25</v>
      </c>
      <c r="AL640" t="n">
        <v>1</v>
      </c>
      <c r="AM640" t="n">
        <v>2</v>
      </c>
      <c r="AN640" t="n">
        <v>0</v>
      </c>
      <c r="AO640" t="n">
        <v>1</v>
      </c>
      <c r="AP640" t="n">
        <v>1</v>
      </c>
      <c r="AQ640" t="n">
        <v>0</v>
      </c>
      <c r="AR640" t="n">
        <v>0</v>
      </c>
      <c r="AS640" t="inlineStr"/>
      <c r="AT640" t="n">
        <v>1.5</v>
      </c>
      <c r="AU640" t="inlineStr">
        <is>
          <t>)*10</t>
        </is>
      </c>
      <c r="AV640" t="n">
        <v>0</v>
      </c>
      <c r="AW640" t="n">
        <v>2</v>
      </c>
      <c r="AX640" t="n">
        <v>78872895</v>
      </c>
      <c r="AY640" t="n">
        <v>1</v>
      </c>
      <c r="AZ640" t="n">
        <v>0</v>
      </c>
      <c r="BA640" t="n">
        <v>588</v>
      </c>
      <c r="BB640" t="n">
        <v>0</v>
      </c>
      <c r="BC640" t="n">
        <v>0</v>
      </c>
      <c r="BD640" t="n">
        <v>0</v>
      </c>
      <c r="BE640" t="n">
        <v>0</v>
      </c>
      <c r="BF640" t="n">
        <v>0</v>
      </c>
      <c r="BG640" t="n">
        <v>0</v>
      </c>
      <c r="BH640" t="n">
        <v>0</v>
      </c>
      <c r="BI640" t="n">
        <v>0</v>
      </c>
      <c r="BJ640" t="n">
        <v>0</v>
      </c>
      <c r="BK640" t="n">
        <v>0</v>
      </c>
      <c r="BL640" t="n">
        <v>0</v>
      </c>
      <c r="BM640" t="n">
        <v>0</v>
      </c>
      <c r="BN640" t="n">
        <v>0</v>
      </c>
      <c r="BO640" t="n">
        <v>0</v>
      </c>
      <c r="BP640" t="n">
        <v>0</v>
      </c>
      <c r="BQ640" t="n">
        <v>0</v>
      </c>
      <c r="BR640" t="n">
        <v>0</v>
      </c>
      <c r="BS640" t="n">
        <v>0</v>
      </c>
      <c r="BT640" t="n">
        <v>0</v>
      </c>
      <c r="BU640" t="n">
        <v>0</v>
      </c>
      <c r="BV640" t="n">
        <v>0</v>
      </c>
      <c r="BW640" t="n">
        <v>0</v>
      </c>
      <c r="CV640" t="n">
        <v>0</v>
      </c>
      <c r="CW640">
        <f>ROUND(Y640*Source!I1304*DO640,7)</f>
        <v/>
      </c>
      <c r="CX640">
        <f>ROUND(Y640*Source!I1304,7)</f>
        <v/>
      </c>
      <c r="CY640">
        <f>AB640</f>
        <v/>
      </c>
      <c r="CZ640">
        <f>AF640</f>
        <v/>
      </c>
      <c r="DA640">
        <f>AJ640</f>
        <v/>
      </c>
      <c r="DB640">
        <f>ROUND((ROUND(AT640*CZ640,2)*ROUND(10,7)),2)</f>
        <v/>
      </c>
      <c r="DC640">
        <f>ROUND((ROUND(AT640*AG640,2)*ROUND(10,7)),2)</f>
        <v/>
      </c>
      <c r="DD640" t="inlineStr"/>
      <c r="DE640" t="inlineStr"/>
      <c r="DF640">
        <f>ROUND(ROUND(AE640,0)*CX640,0)</f>
        <v/>
      </c>
      <c r="DG640">
        <f>ROUND(ROUND(AF640*AJ640,0)*CX640,0)</f>
        <v/>
      </c>
      <c r="DH640">
        <f>ROUND(ROUND(AG640*AK640,0)*CX640,0)</f>
        <v/>
      </c>
      <c r="DI640">
        <f>ROUND(ROUND(AH640,0)*CX640,0)</f>
        <v/>
      </c>
      <c r="DJ640">
        <f>DG640</f>
        <v/>
      </c>
      <c r="DK640" t="n">
        <v>0</v>
      </c>
      <c r="DL640" t="inlineStr"/>
      <c r="DM640" t="n">
        <v>0</v>
      </c>
      <c r="DN640" t="inlineStr"/>
      <c r="DO640" t="n">
        <v>0</v>
      </c>
    </row>
    <row r="641">
      <c r="A641">
        <f>ROW(Source!A1304)</f>
        <v/>
      </c>
      <c r="B641" t="n">
        <v>78869116</v>
      </c>
      <c r="C641" t="n">
        <v>78872887</v>
      </c>
      <c r="D641" t="n">
        <v>29110398</v>
      </c>
      <c r="E641" t="n">
        <v>1</v>
      </c>
      <c r="F641" t="n">
        <v>1</v>
      </c>
      <c r="G641" t="n">
        <v>1</v>
      </c>
      <c r="H641" t="n">
        <v>3</v>
      </c>
      <c r="I641" t="inlineStr">
        <is>
          <t>101-0388</t>
        </is>
      </c>
      <c r="J641" t="inlineStr">
        <is>
          <t>ТССЦ Московской обл., 101-0388, приказ Минстроя России №675/пр от 28.02.2017 № 254/пр</t>
        </is>
      </c>
      <c r="K641" t="inlineStr">
        <is>
          <t>Краски масляные земляные марки МА-0115 мумия, сурик железный</t>
        </is>
      </c>
      <c r="L641" t="n">
        <v>1348</v>
      </c>
      <c r="N641" t="n">
        <v>1009</v>
      </c>
      <c r="O641" t="inlineStr">
        <is>
          <t>т</t>
        </is>
      </c>
      <c r="P641" t="inlineStr">
        <is>
          <t>т</t>
        </is>
      </c>
      <c r="Q641" t="n">
        <v>1000</v>
      </c>
      <c r="W641" t="n">
        <v>0</v>
      </c>
      <c r="X641" t="n">
        <v>1625292450</v>
      </c>
      <c r="Y641">
        <f>(AT641*ROUND(10,7))</f>
        <v/>
      </c>
      <c r="AA641" t="n">
        <v>76804.47</v>
      </c>
      <c r="AB641" t="n">
        <v>0</v>
      </c>
      <c r="AC641" t="n">
        <v>0</v>
      </c>
      <c r="AD641" t="n">
        <v>0</v>
      </c>
      <c r="AE641" t="n">
        <v>15118.99</v>
      </c>
      <c r="AF641" t="n">
        <v>0</v>
      </c>
      <c r="AG641" t="n">
        <v>0</v>
      </c>
      <c r="AH641" t="n">
        <v>0</v>
      </c>
      <c r="AI641" t="n">
        <v>5.08</v>
      </c>
      <c r="AJ641" t="n">
        <v>1</v>
      </c>
      <c r="AK641" t="n">
        <v>1</v>
      </c>
      <c r="AL641" t="n">
        <v>1</v>
      </c>
      <c r="AM641" t="n">
        <v>2</v>
      </c>
      <c r="AN641" t="n">
        <v>0</v>
      </c>
      <c r="AO641" t="n">
        <v>1</v>
      </c>
      <c r="AP641" t="n">
        <v>1</v>
      </c>
      <c r="AQ641" t="n">
        <v>0</v>
      </c>
      <c r="AR641" t="n">
        <v>0</v>
      </c>
      <c r="AS641" t="inlineStr"/>
      <c r="AT641" t="n">
        <v>5e-05</v>
      </c>
      <c r="AU641" t="inlineStr">
        <is>
          <t>)*10</t>
        </is>
      </c>
      <c r="AV641" t="n">
        <v>0</v>
      </c>
      <c r="AW641" t="n">
        <v>2</v>
      </c>
      <c r="AX641" t="n">
        <v>78872896</v>
      </c>
      <c r="AY641" t="n">
        <v>1</v>
      </c>
      <c r="AZ641" t="n">
        <v>0</v>
      </c>
      <c r="BA641" t="n">
        <v>589</v>
      </c>
      <c r="BB641" t="n">
        <v>0</v>
      </c>
      <c r="BC641" t="n">
        <v>0</v>
      </c>
      <c r="BD641" t="n">
        <v>0</v>
      </c>
      <c r="BE641" t="n">
        <v>0</v>
      </c>
      <c r="BF641" t="n">
        <v>0</v>
      </c>
      <c r="BG641" t="n">
        <v>0</v>
      </c>
      <c r="BH641" t="n">
        <v>0</v>
      </c>
      <c r="BI641" t="n">
        <v>0</v>
      </c>
      <c r="BJ641" t="n">
        <v>0</v>
      </c>
      <c r="BK641" t="n">
        <v>0</v>
      </c>
      <c r="BL641" t="n">
        <v>0</v>
      </c>
      <c r="BM641" t="n">
        <v>0</v>
      </c>
      <c r="BN641" t="n">
        <v>0</v>
      </c>
      <c r="BO641" t="n">
        <v>0</v>
      </c>
      <c r="BP641" t="n">
        <v>0</v>
      </c>
      <c r="BQ641" t="n">
        <v>0</v>
      </c>
      <c r="BR641" t="n">
        <v>0</v>
      </c>
      <c r="BS641" t="n">
        <v>0</v>
      </c>
      <c r="BT641" t="n">
        <v>0</v>
      </c>
      <c r="BU641" t="n">
        <v>0</v>
      </c>
      <c r="BV641" t="n">
        <v>0</v>
      </c>
      <c r="BW641" t="n">
        <v>0</v>
      </c>
      <c r="CV641" t="n">
        <v>0</v>
      </c>
      <c r="CW641" t="n">
        <v>0</v>
      </c>
      <c r="CX641">
        <f>ROUND(Y641*Source!I1304,7)</f>
        <v/>
      </c>
      <c r="CY641">
        <f>AA641</f>
        <v/>
      </c>
      <c r="CZ641">
        <f>AE641</f>
        <v/>
      </c>
      <c r="DA641">
        <f>AI641</f>
        <v/>
      </c>
      <c r="DB641">
        <f>ROUND((ROUND(AT641*CZ641,2)*ROUND(10,7)),2)</f>
        <v/>
      </c>
      <c r="DC641">
        <f>ROUND((ROUND(AT641*AG641,2)*ROUND(10,7)),2)</f>
        <v/>
      </c>
      <c r="DD641" t="inlineStr"/>
      <c r="DE641" t="inlineStr"/>
      <c r="DF641">
        <f>ROUND(ROUND(AE641*AI641,0)*CX641,0)</f>
        <v/>
      </c>
      <c r="DG641">
        <f>ROUND(ROUND(AF641,0)*CX641,0)</f>
        <v/>
      </c>
      <c r="DH641">
        <f>ROUND(ROUND(AG641,0)*CX641,0)</f>
        <v/>
      </c>
      <c r="DI641">
        <f>ROUND(ROUND(AH641,0)*CX641,0)</f>
        <v/>
      </c>
      <c r="DJ641">
        <f>DF641</f>
        <v/>
      </c>
      <c r="DK641" t="n">
        <v>0</v>
      </c>
      <c r="DL641" t="inlineStr"/>
      <c r="DM641" t="n">
        <v>0</v>
      </c>
      <c r="DN641" t="inlineStr"/>
      <c r="DO641" t="n">
        <v>0</v>
      </c>
    </row>
    <row r="642">
      <c r="A642">
        <f>ROW(Source!A1304)</f>
        <v/>
      </c>
      <c r="B642" t="n">
        <v>78869116</v>
      </c>
      <c r="C642" t="n">
        <v>78872887</v>
      </c>
      <c r="D642" t="n">
        <v>29110573</v>
      </c>
      <c r="E642" t="n">
        <v>1</v>
      </c>
      <c r="F642" t="n">
        <v>1</v>
      </c>
      <c r="G642" t="n">
        <v>1</v>
      </c>
      <c r="H642" t="n">
        <v>3</v>
      </c>
      <c r="I642" t="inlineStr">
        <is>
          <t>101-0628</t>
        </is>
      </c>
      <c r="J642" t="inlineStr">
        <is>
          <t>ТССЦ Московской обл., 101-0628, приказ Минстроя России №675/пр от 28.02.2017 № 254/пр</t>
        </is>
      </c>
      <c r="K642" t="inlineStr">
        <is>
          <t>Олифа комбинированная, марки К-3</t>
        </is>
      </c>
      <c r="L642" t="n">
        <v>1348</v>
      </c>
      <c r="N642" t="n">
        <v>1009</v>
      </c>
      <c r="O642" t="inlineStr">
        <is>
          <t>т</t>
        </is>
      </c>
      <c r="P642" t="inlineStr">
        <is>
          <t>т</t>
        </is>
      </c>
      <c r="Q642" t="n">
        <v>1000</v>
      </c>
      <c r="W642" t="n">
        <v>0</v>
      </c>
      <c r="X642" t="n">
        <v>24062879</v>
      </c>
      <c r="Y642">
        <f>(AT642*ROUND(10,7))</f>
        <v/>
      </c>
      <c r="AA642" t="n">
        <v>87631.5</v>
      </c>
      <c r="AB642" t="n">
        <v>0</v>
      </c>
      <c r="AC642" t="n">
        <v>0</v>
      </c>
      <c r="AD642" t="n">
        <v>0</v>
      </c>
      <c r="AE642" t="n">
        <v>16950</v>
      </c>
      <c r="AF642" t="n">
        <v>0</v>
      </c>
      <c r="AG642" t="n">
        <v>0</v>
      </c>
      <c r="AH642" t="n">
        <v>0</v>
      </c>
      <c r="AI642" t="n">
        <v>5.17</v>
      </c>
      <c r="AJ642" t="n">
        <v>1</v>
      </c>
      <c r="AK642" t="n">
        <v>1</v>
      </c>
      <c r="AL642" t="n">
        <v>1</v>
      </c>
      <c r="AM642" t="n">
        <v>2</v>
      </c>
      <c r="AN642" t="n">
        <v>0</v>
      </c>
      <c r="AO642" t="n">
        <v>1</v>
      </c>
      <c r="AP642" t="n">
        <v>1</v>
      </c>
      <c r="AQ642" t="n">
        <v>0</v>
      </c>
      <c r="AR642" t="n">
        <v>0</v>
      </c>
      <c r="AS642" t="inlineStr"/>
      <c r="AT642" t="n">
        <v>2e-05</v>
      </c>
      <c r="AU642" t="inlineStr">
        <is>
          <t>)*10</t>
        </is>
      </c>
      <c r="AV642" t="n">
        <v>0</v>
      </c>
      <c r="AW642" t="n">
        <v>2</v>
      </c>
      <c r="AX642" t="n">
        <v>78872897</v>
      </c>
      <c r="AY642" t="n">
        <v>1</v>
      </c>
      <c r="AZ642" t="n">
        <v>0</v>
      </c>
      <c r="BA642" t="n">
        <v>590</v>
      </c>
      <c r="BB642" t="n">
        <v>0</v>
      </c>
      <c r="BC642" t="n">
        <v>0</v>
      </c>
      <c r="BD642" t="n">
        <v>0</v>
      </c>
      <c r="BE642" t="n">
        <v>0</v>
      </c>
      <c r="BF642" t="n">
        <v>0</v>
      </c>
      <c r="BG642" t="n">
        <v>0</v>
      </c>
      <c r="BH642" t="n">
        <v>0</v>
      </c>
      <c r="BI642" t="n">
        <v>0</v>
      </c>
      <c r="BJ642" t="n">
        <v>0</v>
      </c>
      <c r="BK642" t="n">
        <v>0</v>
      </c>
      <c r="BL642" t="n">
        <v>0</v>
      </c>
      <c r="BM642" t="n">
        <v>0</v>
      </c>
      <c r="BN642" t="n">
        <v>0</v>
      </c>
      <c r="BO642" t="n">
        <v>0</v>
      </c>
      <c r="BP642" t="n">
        <v>0</v>
      </c>
      <c r="BQ642" t="n">
        <v>0</v>
      </c>
      <c r="BR642" t="n">
        <v>0</v>
      </c>
      <c r="BS642" t="n">
        <v>0</v>
      </c>
      <c r="BT642" t="n">
        <v>0</v>
      </c>
      <c r="BU642" t="n">
        <v>0</v>
      </c>
      <c r="BV642" t="n">
        <v>0</v>
      </c>
      <c r="BW642" t="n">
        <v>0</v>
      </c>
      <c r="CV642" t="n">
        <v>0</v>
      </c>
      <c r="CW642" t="n">
        <v>0</v>
      </c>
      <c r="CX642">
        <f>ROUND(Y642*Source!I1304,7)</f>
        <v/>
      </c>
      <c r="CY642">
        <f>AA642</f>
        <v/>
      </c>
      <c r="CZ642">
        <f>AE642</f>
        <v/>
      </c>
      <c r="DA642">
        <f>AI642</f>
        <v/>
      </c>
      <c r="DB642">
        <f>ROUND((ROUND(AT642*CZ642,2)*ROUND(10,7)),2)</f>
        <v/>
      </c>
      <c r="DC642">
        <f>ROUND((ROUND(AT642*AG642,2)*ROUND(10,7)),2)</f>
        <v/>
      </c>
      <c r="DD642" t="inlineStr"/>
      <c r="DE642" t="inlineStr"/>
      <c r="DF642">
        <f>ROUND(ROUND(AE642*AI642,0)*CX642,0)</f>
        <v/>
      </c>
      <c r="DG642">
        <f>ROUND(ROUND(AF642,0)*CX642,0)</f>
        <v/>
      </c>
      <c r="DH642">
        <f>ROUND(ROUND(AG642,0)*CX642,0)</f>
        <v/>
      </c>
      <c r="DI642">
        <f>ROUND(ROUND(AH642,0)*CX642,0)</f>
        <v/>
      </c>
      <c r="DJ642">
        <f>DF642</f>
        <v/>
      </c>
      <c r="DK642" t="n">
        <v>0</v>
      </c>
      <c r="DL642" t="inlineStr"/>
      <c r="DM642" t="n">
        <v>0</v>
      </c>
      <c r="DN642" t="inlineStr"/>
      <c r="DO642" t="n">
        <v>0</v>
      </c>
    </row>
    <row r="643">
      <c r="A643">
        <f>ROW(Source!A1304)</f>
        <v/>
      </c>
      <c r="B643" t="n">
        <v>78869116</v>
      </c>
      <c r="C643" t="n">
        <v>78872887</v>
      </c>
      <c r="D643" t="n">
        <v>29107963</v>
      </c>
      <c r="E643" t="n">
        <v>1</v>
      </c>
      <c r="F643" t="n">
        <v>1</v>
      </c>
      <c r="G643" t="n">
        <v>1</v>
      </c>
      <c r="H643" t="n">
        <v>3</v>
      </c>
      <c r="I643" t="inlineStr">
        <is>
          <t>101-1669</t>
        </is>
      </c>
      <c r="J643" t="inlineStr">
        <is>
          <t>ТССЦ Московской обл., 101-1669, приказ Минстроя России №675/пр от 28.02.2017 № 254/пр</t>
        </is>
      </c>
      <c r="K643" t="inlineStr">
        <is>
          <t>Очес льняной</t>
        </is>
      </c>
      <c r="L643" t="n">
        <v>1346</v>
      </c>
      <c r="N643" t="n">
        <v>1009</v>
      </c>
      <c r="O643" t="inlineStr">
        <is>
          <t>кг</t>
        </is>
      </c>
      <c r="P643" t="inlineStr">
        <is>
          <t>кг</t>
        </is>
      </c>
      <c r="Q643" t="n">
        <v>1</v>
      </c>
      <c r="W643" t="n">
        <v>0</v>
      </c>
      <c r="X643" t="n">
        <v>-2113933962</v>
      </c>
      <c r="Y643">
        <f>(AT643*ROUND(10,7))</f>
        <v/>
      </c>
      <c r="AA643" t="n">
        <v>590.67</v>
      </c>
      <c r="AB643" t="n">
        <v>0</v>
      </c>
      <c r="AC643" t="n">
        <v>0</v>
      </c>
      <c r="AD643" t="n">
        <v>0</v>
      </c>
      <c r="AE643" t="n">
        <v>37.29</v>
      </c>
      <c r="AF643" t="n">
        <v>0</v>
      </c>
      <c r="AG643" t="n">
        <v>0</v>
      </c>
      <c r="AH643" t="n">
        <v>0</v>
      </c>
      <c r="AI643" t="n">
        <v>15.84</v>
      </c>
      <c r="AJ643" t="n">
        <v>1</v>
      </c>
      <c r="AK643" t="n">
        <v>1</v>
      </c>
      <c r="AL643" t="n">
        <v>1</v>
      </c>
      <c r="AM643" t="n">
        <v>2</v>
      </c>
      <c r="AN643" t="n">
        <v>0</v>
      </c>
      <c r="AO643" t="n">
        <v>1</v>
      </c>
      <c r="AP643" t="n">
        <v>1</v>
      </c>
      <c r="AQ643" t="n">
        <v>0</v>
      </c>
      <c r="AR643" t="n">
        <v>0</v>
      </c>
      <c r="AS643" t="inlineStr"/>
      <c r="AT643" t="n">
        <v>0.02</v>
      </c>
      <c r="AU643" t="inlineStr">
        <is>
          <t>)*10</t>
        </is>
      </c>
      <c r="AV643" t="n">
        <v>0</v>
      </c>
      <c r="AW643" t="n">
        <v>2</v>
      </c>
      <c r="AX643" t="n">
        <v>78872898</v>
      </c>
      <c r="AY643" t="n">
        <v>1</v>
      </c>
      <c r="AZ643" t="n">
        <v>0</v>
      </c>
      <c r="BA643" t="n">
        <v>591</v>
      </c>
      <c r="BB643" t="n">
        <v>0</v>
      </c>
      <c r="BC643" t="n">
        <v>0</v>
      </c>
      <c r="BD643" t="n">
        <v>0</v>
      </c>
      <c r="BE643" t="n">
        <v>0</v>
      </c>
      <c r="BF643" t="n">
        <v>0</v>
      </c>
      <c r="BG643" t="n">
        <v>0</v>
      </c>
      <c r="BH643" t="n">
        <v>0</v>
      </c>
      <c r="BI643" t="n">
        <v>0</v>
      </c>
      <c r="BJ643" t="n">
        <v>0</v>
      </c>
      <c r="BK643" t="n">
        <v>0</v>
      </c>
      <c r="BL643" t="n">
        <v>0</v>
      </c>
      <c r="BM643" t="n">
        <v>0</v>
      </c>
      <c r="BN643" t="n">
        <v>0</v>
      </c>
      <c r="BO643" t="n">
        <v>0</v>
      </c>
      <c r="BP643" t="n">
        <v>0</v>
      </c>
      <c r="BQ643" t="n">
        <v>0</v>
      </c>
      <c r="BR643" t="n">
        <v>0</v>
      </c>
      <c r="BS643" t="n">
        <v>0</v>
      </c>
      <c r="BT643" t="n">
        <v>0</v>
      </c>
      <c r="BU643" t="n">
        <v>0</v>
      </c>
      <c r="BV643" t="n">
        <v>0</v>
      </c>
      <c r="BW643" t="n">
        <v>0</v>
      </c>
      <c r="CV643" t="n">
        <v>0</v>
      </c>
      <c r="CW643" t="n">
        <v>0</v>
      </c>
      <c r="CX643">
        <f>ROUND(Y643*Source!I1304,7)</f>
        <v/>
      </c>
      <c r="CY643">
        <f>AA643</f>
        <v/>
      </c>
      <c r="CZ643">
        <f>AE643</f>
        <v/>
      </c>
      <c r="DA643">
        <f>AI643</f>
        <v/>
      </c>
      <c r="DB643">
        <f>ROUND((ROUND(AT643*CZ643,2)*ROUND(10,7)),2)</f>
        <v/>
      </c>
      <c r="DC643">
        <f>ROUND((ROUND(AT643*AG643,2)*ROUND(10,7)),2)</f>
        <v/>
      </c>
      <c r="DD643" t="inlineStr"/>
      <c r="DE643" t="inlineStr"/>
      <c r="DF643">
        <f>ROUND(ROUND(AE643*AI643,0)*CX643,0)</f>
        <v/>
      </c>
      <c r="DG643">
        <f>ROUND(ROUND(AF643,0)*CX643,0)</f>
        <v/>
      </c>
      <c r="DH643">
        <f>ROUND(ROUND(AG643,0)*CX643,0)</f>
        <v/>
      </c>
      <c r="DI643">
        <f>ROUND(ROUND(AH643,0)*CX643,0)</f>
        <v/>
      </c>
      <c r="DJ643">
        <f>DF643</f>
        <v/>
      </c>
      <c r="DK643" t="n">
        <v>0</v>
      </c>
      <c r="DL643" t="inlineStr"/>
      <c r="DM643" t="n">
        <v>0</v>
      </c>
      <c r="DN643" t="inlineStr"/>
      <c r="DO643" t="n">
        <v>0</v>
      </c>
    </row>
    <row r="644">
      <c r="A644">
        <f>ROW(Source!A1304)</f>
        <v/>
      </c>
      <c r="B644" t="n">
        <v>78869116</v>
      </c>
      <c r="C644" t="n">
        <v>78872887</v>
      </c>
      <c r="D644" t="n">
        <v>29150040</v>
      </c>
      <c r="E644" t="n">
        <v>1</v>
      </c>
      <c r="F644" t="n">
        <v>1</v>
      </c>
      <c r="G644" t="n">
        <v>1</v>
      </c>
      <c r="H644" t="n">
        <v>3</v>
      </c>
      <c r="I644" t="inlineStr">
        <is>
          <t>411-0001</t>
        </is>
      </c>
      <c r="J644" t="inlineStr">
        <is>
          <t>ТССЦ Московской обл., 411-0001, приказ Минстроя России №675/пр от 28.02.2017 № 257/пр</t>
        </is>
      </c>
      <c r="K644" t="inlineStr">
        <is>
          <t>Вода</t>
        </is>
      </c>
      <c r="L644" t="n">
        <v>1339</v>
      </c>
      <c r="N644" t="n">
        <v>1007</v>
      </c>
      <c r="O644" t="inlineStr">
        <is>
          <t>м3</t>
        </is>
      </c>
      <c r="P644" t="inlineStr">
        <is>
          <t>м3</t>
        </is>
      </c>
      <c r="Q644" t="n">
        <v>1</v>
      </c>
      <c r="W644" t="n">
        <v>0</v>
      </c>
      <c r="X644" t="n">
        <v>619799737</v>
      </c>
      <c r="Y644">
        <f>(AT644*ROUND(10,7))</f>
        <v/>
      </c>
      <c r="AA644" t="n">
        <v>31.28</v>
      </c>
      <c r="AB644" t="n">
        <v>0</v>
      </c>
      <c r="AC644" t="n">
        <v>0</v>
      </c>
      <c r="AD644" t="n">
        <v>0</v>
      </c>
      <c r="AE644" t="n">
        <v>2.44</v>
      </c>
      <c r="AF644" t="n">
        <v>0</v>
      </c>
      <c r="AG644" t="n">
        <v>0</v>
      </c>
      <c r="AH644" t="n">
        <v>0</v>
      </c>
      <c r="AI644" t="n">
        <v>12.82</v>
      </c>
      <c r="AJ644" t="n">
        <v>1</v>
      </c>
      <c r="AK644" t="n">
        <v>1</v>
      </c>
      <c r="AL644" t="n">
        <v>1</v>
      </c>
      <c r="AM644" t="n">
        <v>2</v>
      </c>
      <c r="AN644" t="n">
        <v>0</v>
      </c>
      <c r="AO644" t="n">
        <v>1</v>
      </c>
      <c r="AP644" t="n">
        <v>1</v>
      </c>
      <c r="AQ644" t="n">
        <v>0</v>
      </c>
      <c r="AR644" t="n">
        <v>0</v>
      </c>
      <c r="AS644" t="inlineStr"/>
      <c r="AT644" t="n">
        <v>1</v>
      </c>
      <c r="AU644" t="inlineStr">
        <is>
          <t>)*10</t>
        </is>
      </c>
      <c r="AV644" t="n">
        <v>0</v>
      </c>
      <c r="AW644" t="n">
        <v>2</v>
      </c>
      <c r="AX644" t="n">
        <v>78872899</v>
      </c>
      <c r="AY644" t="n">
        <v>1</v>
      </c>
      <c r="AZ644" t="n">
        <v>0</v>
      </c>
      <c r="BA644" t="n">
        <v>592</v>
      </c>
      <c r="BB644" t="n">
        <v>0</v>
      </c>
      <c r="BC644" t="n">
        <v>0</v>
      </c>
      <c r="BD644" t="n">
        <v>0</v>
      </c>
      <c r="BE644" t="n">
        <v>0</v>
      </c>
      <c r="BF644" t="n">
        <v>0</v>
      </c>
      <c r="BG644" t="n">
        <v>0</v>
      </c>
      <c r="BH644" t="n">
        <v>0</v>
      </c>
      <c r="BI644" t="n">
        <v>0</v>
      </c>
      <c r="BJ644" t="n">
        <v>0</v>
      </c>
      <c r="BK644" t="n">
        <v>0</v>
      </c>
      <c r="BL644" t="n">
        <v>0</v>
      </c>
      <c r="BM644" t="n">
        <v>0</v>
      </c>
      <c r="BN644" t="n">
        <v>0</v>
      </c>
      <c r="BO644" t="n">
        <v>0</v>
      </c>
      <c r="BP644" t="n">
        <v>0</v>
      </c>
      <c r="BQ644" t="n">
        <v>0</v>
      </c>
      <c r="BR644" t="n">
        <v>0</v>
      </c>
      <c r="BS644" t="n">
        <v>0</v>
      </c>
      <c r="BT644" t="n">
        <v>0</v>
      </c>
      <c r="BU644" t="n">
        <v>0</v>
      </c>
      <c r="BV644" t="n">
        <v>0</v>
      </c>
      <c r="BW644" t="n">
        <v>0</v>
      </c>
      <c r="CV644" t="n">
        <v>0</v>
      </c>
      <c r="CW644" t="n">
        <v>0</v>
      </c>
      <c r="CX644">
        <f>ROUND(Y644*Source!I1304,7)</f>
        <v/>
      </c>
      <c r="CY644">
        <f>AA644</f>
        <v/>
      </c>
      <c r="CZ644">
        <f>AE644</f>
        <v/>
      </c>
      <c r="DA644">
        <f>AI644</f>
        <v/>
      </c>
      <c r="DB644">
        <f>ROUND((ROUND(AT644*CZ644,2)*ROUND(10,7)),2)</f>
        <v/>
      </c>
      <c r="DC644">
        <f>ROUND((ROUND(AT644*AG644,2)*ROUND(10,7)),2)</f>
        <v/>
      </c>
      <c r="DD644" t="inlineStr"/>
      <c r="DE644" t="inlineStr"/>
      <c r="DF644">
        <f>ROUND(ROUND(AE644*AI644,0)*CX644,0)</f>
        <v/>
      </c>
      <c r="DG644">
        <f>ROUND(ROUND(AF644,0)*CX644,0)</f>
        <v/>
      </c>
      <c r="DH644">
        <f>ROUND(ROUND(AG644,0)*CX644,0)</f>
        <v/>
      </c>
      <c r="DI644">
        <f>ROUND(ROUND(AH644,0)*CX644,0)</f>
        <v/>
      </c>
      <c r="DJ644">
        <f>DF644</f>
        <v/>
      </c>
      <c r="DK644" t="n">
        <v>0</v>
      </c>
      <c r="DL644" t="inlineStr"/>
      <c r="DM644" t="n">
        <v>0</v>
      </c>
      <c r="DN644" t="inlineStr"/>
      <c r="DO644" t="n">
        <v>0</v>
      </c>
    </row>
    <row r="645">
      <c r="A645">
        <f>ROW(Source!A1343)</f>
        <v/>
      </c>
      <c r="B645" t="n">
        <v>78869116</v>
      </c>
      <c r="C645" t="n">
        <v>78872959</v>
      </c>
      <c r="D645" t="n">
        <v>18408291</v>
      </c>
      <c r="E645" t="n">
        <v>1</v>
      </c>
      <c r="F645" t="n">
        <v>1</v>
      </c>
      <c r="G645" t="n">
        <v>1</v>
      </c>
      <c r="H645" t="n">
        <v>1</v>
      </c>
      <c r="I645" t="inlineStr">
        <is>
          <t>1-1025-90</t>
        </is>
      </c>
      <c r="J645" t="inlineStr"/>
      <c r="K645" t="inlineStr">
        <is>
          <t>Рабочий строитель среднего разряда 2,5</t>
        </is>
      </c>
      <c r="L645" t="n">
        <v>1369</v>
      </c>
      <c r="N645" t="n">
        <v>1013</v>
      </c>
      <c r="O645" t="inlineStr">
        <is>
          <t>чел.-ч</t>
        </is>
      </c>
      <c r="P645" t="inlineStr">
        <is>
          <t>чел.-ч</t>
        </is>
      </c>
      <c r="Q645" t="n">
        <v>1</v>
      </c>
      <c r="W645" t="n">
        <v>0</v>
      </c>
      <c r="X645" t="n">
        <v>1933892413</v>
      </c>
      <c r="Y645">
        <f>AT645</f>
        <v/>
      </c>
      <c r="AA645" t="n">
        <v>0</v>
      </c>
      <c r="AB645" t="n">
        <v>0</v>
      </c>
      <c r="AC645" t="n">
        <v>0</v>
      </c>
      <c r="AD645" t="n">
        <v>8.17</v>
      </c>
      <c r="AE645" t="n">
        <v>0</v>
      </c>
      <c r="AF645" t="n">
        <v>0</v>
      </c>
      <c r="AG645" t="n">
        <v>0</v>
      </c>
      <c r="AH645" t="n">
        <v>8.17</v>
      </c>
      <c r="AI645" t="n">
        <v>1</v>
      </c>
      <c r="AJ645" t="n">
        <v>1</v>
      </c>
      <c r="AK645" t="n">
        <v>1</v>
      </c>
      <c r="AL645" t="n">
        <v>1</v>
      </c>
      <c r="AM645" t="n">
        <v>-2</v>
      </c>
      <c r="AN645" t="n">
        <v>0</v>
      </c>
      <c r="AO645" t="n">
        <v>1</v>
      </c>
      <c r="AP645" t="n">
        <v>1</v>
      </c>
      <c r="AQ645" t="n">
        <v>0</v>
      </c>
      <c r="AR645" t="n">
        <v>0</v>
      </c>
      <c r="AS645" t="inlineStr"/>
      <c r="AT645" t="n">
        <v>32.2</v>
      </c>
      <c r="AU645" t="inlineStr"/>
      <c r="AV645" t="n">
        <v>1</v>
      </c>
      <c r="AW645" t="n">
        <v>2</v>
      </c>
      <c r="AX645" t="n">
        <v>78872965</v>
      </c>
      <c r="AY645" t="n">
        <v>1</v>
      </c>
      <c r="AZ645" t="n">
        <v>0</v>
      </c>
      <c r="BA645" t="n">
        <v>593</v>
      </c>
      <c r="BB645" t="n">
        <v>0</v>
      </c>
      <c r="BC645" t="n">
        <v>0</v>
      </c>
      <c r="BD645" t="n">
        <v>0</v>
      </c>
      <c r="BE645" t="n">
        <v>0</v>
      </c>
      <c r="BF645" t="n">
        <v>0</v>
      </c>
      <c r="BG645" t="n">
        <v>0</v>
      </c>
      <c r="BH645" t="n">
        <v>0</v>
      </c>
      <c r="BI645" t="n">
        <v>0</v>
      </c>
      <c r="BJ645" t="n">
        <v>0</v>
      </c>
      <c r="BK645" t="n">
        <v>0</v>
      </c>
      <c r="BL645" t="n">
        <v>0</v>
      </c>
      <c r="BM645" t="n">
        <v>0</v>
      </c>
      <c r="BN645" t="n">
        <v>0</v>
      </c>
      <c r="BO645" t="n">
        <v>0</v>
      </c>
      <c r="BP645" t="n">
        <v>0</v>
      </c>
      <c r="BQ645" t="n">
        <v>0</v>
      </c>
      <c r="BR645" t="n">
        <v>0</v>
      </c>
      <c r="BS645" t="n">
        <v>0</v>
      </c>
      <c r="BT645" t="n">
        <v>0</v>
      </c>
      <c r="BU645" t="n">
        <v>0</v>
      </c>
      <c r="BV645" t="n">
        <v>0</v>
      </c>
      <c r="BW645" t="n">
        <v>0</v>
      </c>
      <c r="CU645">
        <f>ROUND(AT645*Source!I1343*AH645*AL645,0)</f>
        <v/>
      </c>
      <c r="CV645">
        <f>ROUND(Y645*Source!I1343,7)</f>
        <v/>
      </c>
      <c r="CW645" t="n">
        <v>0</v>
      </c>
      <c r="CX645">
        <f>ROUND(Y645*Source!I1343,7)</f>
        <v/>
      </c>
      <c r="CY645">
        <f>AD645</f>
        <v/>
      </c>
      <c r="CZ645">
        <f>AH645</f>
        <v/>
      </c>
      <c r="DA645">
        <f>AL645</f>
        <v/>
      </c>
      <c r="DB645">
        <f>ROUND(ROUND(AT645*CZ645,2),2)</f>
        <v/>
      </c>
      <c r="DC645">
        <f>ROUND(ROUND(AT645*AG645,2),2)</f>
        <v/>
      </c>
      <c r="DD645" t="inlineStr"/>
      <c r="DE645" t="inlineStr"/>
      <c r="DF645">
        <f>ROUND(ROUND(AE645,0)*CX645,0)</f>
        <v/>
      </c>
      <c r="DG645">
        <f>ROUND(ROUND(AF645,0)*CX645,0)</f>
        <v/>
      </c>
      <c r="DH645">
        <f>ROUND(ROUND(AG645,0)*CX645,0)</f>
        <v/>
      </c>
      <c r="DI645">
        <f>ROUND(ROUND(AH645,0)*CX645,0)</f>
        <v/>
      </c>
      <c r="DJ645">
        <f>DI645</f>
        <v/>
      </c>
      <c r="DK645" t="n">
        <v>0</v>
      </c>
      <c r="DL645" t="inlineStr"/>
      <c r="DM645" t="n">
        <v>0</v>
      </c>
      <c r="DN645" t="inlineStr"/>
      <c r="DO645" t="n">
        <v>0</v>
      </c>
    </row>
    <row r="646">
      <c r="A646">
        <f>ROW(Source!A1343)</f>
        <v/>
      </c>
      <c r="B646" t="n">
        <v>78869116</v>
      </c>
      <c r="C646" t="n">
        <v>78872959</v>
      </c>
      <c r="D646" t="n">
        <v>29174913</v>
      </c>
      <c r="E646" t="n">
        <v>1</v>
      </c>
      <c r="F646" t="n">
        <v>1</v>
      </c>
      <c r="G646" t="n">
        <v>1</v>
      </c>
      <c r="H646" t="n">
        <v>2</v>
      </c>
      <c r="I646" t="inlineStr">
        <is>
          <t>400001</t>
        </is>
      </c>
      <c r="J646" t="inlineStr">
        <is>
          <t>ТСЭМ Московской обл., 400001, приказ Минстроя России №675/пр от 28.02.2017 № 264/пр</t>
        </is>
      </c>
      <c r="K646" t="inlineStr">
        <is>
          <t>Автомобили бортовые, грузоподъемность до 5 т</t>
        </is>
      </c>
      <c r="L646" t="n">
        <v>1368</v>
      </c>
      <c r="N646" t="n">
        <v>1011</v>
      </c>
      <c r="O646" t="inlineStr">
        <is>
          <t>маш.-ч</t>
        </is>
      </c>
      <c r="P646" t="inlineStr">
        <is>
          <t>маш.-ч</t>
        </is>
      </c>
      <c r="Q646" t="n">
        <v>1</v>
      </c>
      <c r="W646" t="n">
        <v>0</v>
      </c>
      <c r="X646" t="n">
        <v>1230759911</v>
      </c>
      <c r="Y646">
        <f>AT646</f>
        <v/>
      </c>
      <c r="AA646" t="n">
        <v>0</v>
      </c>
      <c r="AB646" t="n">
        <v>2177.51</v>
      </c>
      <c r="AC646" t="n">
        <v>606.1</v>
      </c>
      <c r="AD646" t="n">
        <v>0</v>
      </c>
      <c r="AE646" t="n">
        <v>0</v>
      </c>
      <c r="AF646" t="n">
        <v>87.17</v>
      </c>
      <c r="AG646" t="n">
        <v>11.6</v>
      </c>
      <c r="AH646" t="n">
        <v>0</v>
      </c>
      <c r="AI646" t="n">
        <v>1</v>
      </c>
      <c r="AJ646" t="n">
        <v>24.98</v>
      </c>
      <c r="AK646" t="n">
        <v>52.25</v>
      </c>
      <c r="AL646" t="n">
        <v>1</v>
      </c>
      <c r="AM646" t="n">
        <v>2</v>
      </c>
      <c r="AN646" t="n">
        <v>0</v>
      </c>
      <c r="AO646" t="n">
        <v>1</v>
      </c>
      <c r="AP646" t="n">
        <v>1</v>
      </c>
      <c r="AQ646" t="n">
        <v>0</v>
      </c>
      <c r="AR646" t="n">
        <v>0</v>
      </c>
      <c r="AS646" t="inlineStr"/>
      <c r="AT646" t="n">
        <v>0.01</v>
      </c>
      <c r="AU646" t="inlineStr"/>
      <c r="AV646" t="n">
        <v>0</v>
      </c>
      <c r="AW646" t="n">
        <v>2</v>
      </c>
      <c r="AX646" t="n">
        <v>78872966</v>
      </c>
      <c r="AY646" t="n">
        <v>1</v>
      </c>
      <c r="AZ646" t="n">
        <v>0</v>
      </c>
      <c r="BA646" t="n">
        <v>594</v>
      </c>
      <c r="BB646" t="n">
        <v>0</v>
      </c>
      <c r="BC646" t="n">
        <v>0</v>
      </c>
      <c r="BD646" t="n">
        <v>0</v>
      </c>
      <c r="BE646" t="n">
        <v>0</v>
      </c>
      <c r="BF646" t="n">
        <v>0</v>
      </c>
      <c r="BG646" t="n">
        <v>0</v>
      </c>
      <c r="BH646" t="n">
        <v>0</v>
      </c>
      <c r="BI646" t="n">
        <v>0</v>
      </c>
      <c r="BJ646" t="n">
        <v>0</v>
      </c>
      <c r="BK646" t="n">
        <v>0</v>
      </c>
      <c r="BL646" t="n">
        <v>0</v>
      </c>
      <c r="BM646" t="n">
        <v>0</v>
      </c>
      <c r="BN646" t="n">
        <v>0</v>
      </c>
      <c r="BO646" t="n">
        <v>0</v>
      </c>
      <c r="BP646" t="n">
        <v>0</v>
      </c>
      <c r="BQ646" t="n">
        <v>0</v>
      </c>
      <c r="BR646" t="n">
        <v>0</v>
      </c>
      <c r="BS646" t="n">
        <v>0</v>
      </c>
      <c r="BT646" t="n">
        <v>0</v>
      </c>
      <c r="BU646" t="n">
        <v>0</v>
      </c>
      <c r="BV646" t="n">
        <v>0</v>
      </c>
      <c r="BW646" t="n">
        <v>0</v>
      </c>
      <c r="CV646" t="n">
        <v>0</v>
      </c>
      <c r="CW646">
        <f>ROUND(Y646*Source!I1343*DO646,7)</f>
        <v/>
      </c>
      <c r="CX646">
        <f>ROUND(Y646*Source!I1343,7)</f>
        <v/>
      </c>
      <c r="CY646">
        <f>AB646</f>
        <v/>
      </c>
      <c r="CZ646">
        <f>AF646</f>
        <v/>
      </c>
      <c r="DA646">
        <f>AJ646</f>
        <v/>
      </c>
      <c r="DB646">
        <f>ROUND(ROUND(AT646*CZ646,2),2)</f>
        <v/>
      </c>
      <c r="DC646">
        <f>ROUND(ROUND(AT646*AG646,2),2)</f>
        <v/>
      </c>
      <c r="DD646" t="inlineStr"/>
      <c r="DE646" t="inlineStr"/>
      <c r="DF646">
        <f>ROUND(ROUND(AE646,0)*CX646,0)</f>
        <v/>
      </c>
      <c r="DG646">
        <f>ROUND(ROUND(AF646*AJ646,0)*CX646,0)</f>
        <v/>
      </c>
      <c r="DH646">
        <f>ROUND(ROUND(AG646*AK646,0)*CX646,0)</f>
        <v/>
      </c>
      <c r="DI646">
        <f>ROUND(ROUND(AH646,0)*CX646,0)</f>
        <v/>
      </c>
      <c r="DJ646">
        <f>DG646</f>
        <v/>
      </c>
      <c r="DK646" t="n">
        <v>0</v>
      </c>
      <c r="DL646" t="inlineStr"/>
      <c r="DM646" t="n">
        <v>0</v>
      </c>
      <c r="DN646" t="inlineStr"/>
      <c r="DO646" t="n">
        <v>0</v>
      </c>
    </row>
    <row r="647">
      <c r="A647">
        <f>ROW(Source!A1343)</f>
        <v/>
      </c>
      <c r="B647" t="n">
        <v>78869116</v>
      </c>
      <c r="C647" t="n">
        <v>78872959</v>
      </c>
      <c r="D647" t="n">
        <v>29110139</v>
      </c>
      <c r="E647" t="n">
        <v>1</v>
      </c>
      <c r="F647" t="n">
        <v>1</v>
      </c>
      <c r="G647" t="n">
        <v>1</v>
      </c>
      <c r="H647" t="n">
        <v>3</v>
      </c>
      <c r="I647" t="inlineStr">
        <is>
          <t>101-1703</t>
        </is>
      </c>
      <c r="J647" t="inlineStr">
        <is>
          <t>ТССЦ Московской обл., 101-1703, приказ Минстроя России №675/пр от 28.02.2017 № 254/пр</t>
        </is>
      </c>
      <c r="K647" t="inlineStr">
        <is>
          <t>Прокладки резиновые (пластина техническая прессованная)</t>
        </is>
      </c>
      <c r="L647" t="n">
        <v>1346</v>
      </c>
      <c r="N647" t="n">
        <v>1009</v>
      </c>
      <c r="O647" t="inlineStr">
        <is>
          <t>кг</t>
        </is>
      </c>
      <c r="P647" t="inlineStr">
        <is>
          <t>кг</t>
        </is>
      </c>
      <c r="Q647" t="n">
        <v>1</v>
      </c>
      <c r="W647" t="n">
        <v>0</v>
      </c>
      <c r="X647" t="n">
        <v>-1947909329</v>
      </c>
      <c r="Y647">
        <f>AT647</f>
        <v/>
      </c>
      <c r="AA647" t="n">
        <v>341.04</v>
      </c>
      <c r="AB647" t="n">
        <v>0</v>
      </c>
      <c r="AC647" t="n">
        <v>0</v>
      </c>
      <c r="AD647" t="n">
        <v>0</v>
      </c>
      <c r="AE647" t="n">
        <v>23.09</v>
      </c>
      <c r="AF647" t="n">
        <v>0</v>
      </c>
      <c r="AG647" t="n">
        <v>0</v>
      </c>
      <c r="AH647" t="n">
        <v>0</v>
      </c>
      <c r="AI647" t="n">
        <v>14.77</v>
      </c>
      <c r="AJ647" t="n">
        <v>1</v>
      </c>
      <c r="AK647" t="n">
        <v>1</v>
      </c>
      <c r="AL647" t="n">
        <v>1</v>
      </c>
      <c r="AM647" t="n">
        <v>2</v>
      </c>
      <c r="AN647" t="n">
        <v>0</v>
      </c>
      <c r="AO647" t="n">
        <v>1</v>
      </c>
      <c r="AP647" t="n">
        <v>1</v>
      </c>
      <c r="AQ647" t="n">
        <v>0</v>
      </c>
      <c r="AR647" t="n">
        <v>0</v>
      </c>
      <c r="AS647" t="inlineStr"/>
      <c r="AT647" t="n">
        <v>2</v>
      </c>
      <c r="AU647" t="inlineStr"/>
      <c r="AV647" t="n">
        <v>0</v>
      </c>
      <c r="AW647" t="n">
        <v>2</v>
      </c>
      <c r="AX647" t="n">
        <v>78872967</v>
      </c>
      <c r="AY647" t="n">
        <v>1</v>
      </c>
      <c r="AZ647" t="n">
        <v>0</v>
      </c>
      <c r="BA647" t="n">
        <v>595</v>
      </c>
      <c r="BB647" t="n">
        <v>0</v>
      </c>
      <c r="BC647" t="n">
        <v>0</v>
      </c>
      <c r="BD647" t="n">
        <v>0</v>
      </c>
      <c r="BE647" t="n">
        <v>0</v>
      </c>
      <c r="BF647" t="n">
        <v>0</v>
      </c>
      <c r="BG647" t="n">
        <v>0</v>
      </c>
      <c r="BH647" t="n">
        <v>0</v>
      </c>
      <c r="BI647" t="n">
        <v>0</v>
      </c>
      <c r="BJ647" t="n">
        <v>0</v>
      </c>
      <c r="BK647" t="n">
        <v>0</v>
      </c>
      <c r="BL647" t="n">
        <v>0</v>
      </c>
      <c r="BM647" t="n">
        <v>0</v>
      </c>
      <c r="BN647" t="n">
        <v>0</v>
      </c>
      <c r="BO647" t="n">
        <v>0</v>
      </c>
      <c r="BP647" t="n">
        <v>0</v>
      </c>
      <c r="BQ647" t="n">
        <v>0</v>
      </c>
      <c r="BR647" t="n">
        <v>0</v>
      </c>
      <c r="BS647" t="n">
        <v>0</v>
      </c>
      <c r="BT647" t="n">
        <v>0</v>
      </c>
      <c r="BU647" t="n">
        <v>0</v>
      </c>
      <c r="BV647" t="n">
        <v>0</v>
      </c>
      <c r="BW647" t="n">
        <v>0</v>
      </c>
      <c r="CV647" t="n">
        <v>0</v>
      </c>
      <c r="CW647" t="n">
        <v>0</v>
      </c>
      <c r="CX647">
        <f>ROUND(Y647*Source!I1343,7)</f>
        <v/>
      </c>
      <c r="CY647">
        <f>AA647</f>
        <v/>
      </c>
      <c r="CZ647">
        <f>AE647</f>
        <v/>
      </c>
      <c r="DA647">
        <f>AI647</f>
        <v/>
      </c>
      <c r="DB647">
        <f>ROUND(ROUND(AT647*CZ647,2),2)</f>
        <v/>
      </c>
      <c r="DC647">
        <f>ROUND(ROUND(AT647*AG647,2),2)</f>
        <v/>
      </c>
      <c r="DD647" t="inlineStr"/>
      <c r="DE647" t="inlineStr"/>
      <c r="DF647">
        <f>ROUND(ROUND(AE647*AI647,0)*CX647,0)</f>
        <v/>
      </c>
      <c r="DG647">
        <f>ROUND(ROUND(AF647,0)*CX647,0)</f>
        <v/>
      </c>
      <c r="DH647">
        <f>ROUND(ROUND(AG647,0)*CX647,0)</f>
        <v/>
      </c>
      <c r="DI647">
        <f>ROUND(ROUND(AH647,0)*CX647,0)</f>
        <v/>
      </c>
      <c r="DJ647">
        <f>DF647</f>
        <v/>
      </c>
      <c r="DK647" t="n">
        <v>0</v>
      </c>
      <c r="DL647" t="inlineStr"/>
      <c r="DM647" t="n">
        <v>0</v>
      </c>
      <c r="DN647" t="inlineStr"/>
      <c r="DO647" t="n">
        <v>0</v>
      </c>
    </row>
    <row r="648">
      <c r="A648">
        <f>ROW(Source!A1343)</f>
        <v/>
      </c>
      <c r="B648" t="n">
        <v>78869116</v>
      </c>
      <c r="C648" t="n">
        <v>78872959</v>
      </c>
      <c r="D648" t="n">
        <v>29114240</v>
      </c>
      <c r="E648" t="n">
        <v>1</v>
      </c>
      <c r="F648" t="n">
        <v>1</v>
      </c>
      <c r="G648" t="n">
        <v>1</v>
      </c>
      <c r="H648" t="n">
        <v>3</v>
      </c>
      <c r="I648" t="inlineStr">
        <is>
          <t>101-2576</t>
        </is>
      </c>
      <c r="J648" t="inlineStr">
        <is>
          <t>ТССЦ Московской обл., 101-2576, приказ Минстроя России №675/пр от 28.02.2017 № 254/пр</t>
        </is>
      </c>
      <c r="K648" t="inlineStr">
        <is>
          <t>Болты с гайками и шайбами для санитарно-технических работ диаметром 16 мм</t>
        </is>
      </c>
      <c r="L648" t="n">
        <v>1348</v>
      </c>
      <c r="N648" t="n">
        <v>1009</v>
      </c>
      <c r="O648" t="inlineStr">
        <is>
          <t>т</t>
        </is>
      </c>
      <c r="P648" t="inlineStr">
        <is>
          <t>т</t>
        </is>
      </c>
      <c r="Q648" t="n">
        <v>1000</v>
      </c>
      <c r="W648" t="n">
        <v>0</v>
      </c>
      <c r="X648" t="n">
        <v>-1701539228</v>
      </c>
      <c r="Y648">
        <f>AT648</f>
        <v/>
      </c>
      <c r="AA648" t="n">
        <v>145037.4</v>
      </c>
      <c r="AB648" t="n">
        <v>0</v>
      </c>
      <c r="AC648" t="n">
        <v>0</v>
      </c>
      <c r="AD648" t="n">
        <v>0</v>
      </c>
      <c r="AE648" t="n">
        <v>14830</v>
      </c>
      <c r="AF648" t="n">
        <v>0</v>
      </c>
      <c r="AG648" t="n">
        <v>0</v>
      </c>
      <c r="AH648" t="n">
        <v>0</v>
      </c>
      <c r="AI648" t="n">
        <v>9.779999999999999</v>
      </c>
      <c r="AJ648" t="n">
        <v>1</v>
      </c>
      <c r="AK648" t="n">
        <v>1</v>
      </c>
      <c r="AL648" t="n">
        <v>1</v>
      </c>
      <c r="AM648" t="n">
        <v>2</v>
      </c>
      <c r="AN648" t="n">
        <v>0</v>
      </c>
      <c r="AO648" t="n">
        <v>1</v>
      </c>
      <c r="AP648" t="n">
        <v>1</v>
      </c>
      <c r="AQ648" t="n">
        <v>0</v>
      </c>
      <c r="AR648" t="n">
        <v>0</v>
      </c>
      <c r="AS648" t="inlineStr"/>
      <c r="AT648" t="n">
        <v>0.005</v>
      </c>
      <c r="AU648" t="inlineStr"/>
      <c r="AV648" t="n">
        <v>0</v>
      </c>
      <c r="AW648" t="n">
        <v>2</v>
      </c>
      <c r="AX648" t="n">
        <v>78872968</v>
      </c>
      <c r="AY648" t="n">
        <v>1</v>
      </c>
      <c r="AZ648" t="n">
        <v>0</v>
      </c>
      <c r="BA648" t="n">
        <v>596</v>
      </c>
      <c r="BB648" t="n">
        <v>0</v>
      </c>
      <c r="BC648" t="n">
        <v>0</v>
      </c>
      <c r="BD648" t="n">
        <v>0</v>
      </c>
      <c r="BE648" t="n">
        <v>0</v>
      </c>
      <c r="BF648" t="n">
        <v>0</v>
      </c>
      <c r="BG648" t="n">
        <v>0</v>
      </c>
      <c r="BH648" t="n">
        <v>0</v>
      </c>
      <c r="BI648" t="n">
        <v>0</v>
      </c>
      <c r="BJ648" t="n">
        <v>0</v>
      </c>
      <c r="BK648" t="n">
        <v>0</v>
      </c>
      <c r="BL648" t="n">
        <v>0</v>
      </c>
      <c r="BM648" t="n">
        <v>0</v>
      </c>
      <c r="BN648" t="n">
        <v>0</v>
      </c>
      <c r="BO648" t="n">
        <v>0</v>
      </c>
      <c r="BP648" t="n">
        <v>0</v>
      </c>
      <c r="BQ648" t="n">
        <v>0</v>
      </c>
      <c r="BR648" t="n">
        <v>0</v>
      </c>
      <c r="BS648" t="n">
        <v>0</v>
      </c>
      <c r="BT648" t="n">
        <v>0</v>
      </c>
      <c r="BU648" t="n">
        <v>0</v>
      </c>
      <c r="BV648" t="n">
        <v>0</v>
      </c>
      <c r="BW648" t="n">
        <v>0</v>
      </c>
      <c r="CV648" t="n">
        <v>0</v>
      </c>
      <c r="CW648" t="n">
        <v>0</v>
      </c>
      <c r="CX648">
        <f>ROUND(Y648*Source!I1343,7)</f>
        <v/>
      </c>
      <c r="CY648">
        <f>AA648</f>
        <v/>
      </c>
      <c r="CZ648">
        <f>AE648</f>
        <v/>
      </c>
      <c r="DA648">
        <f>AI648</f>
        <v/>
      </c>
      <c r="DB648">
        <f>ROUND(ROUND(AT648*CZ648,2),2)</f>
        <v/>
      </c>
      <c r="DC648">
        <f>ROUND(ROUND(AT648*AG648,2),2)</f>
        <v/>
      </c>
      <c r="DD648" t="inlineStr"/>
      <c r="DE648" t="inlineStr"/>
      <c r="DF648">
        <f>ROUND(ROUND(AE648*AI648,0)*CX648,0)</f>
        <v/>
      </c>
      <c r="DG648">
        <f>ROUND(ROUND(AF648,0)*CX648,0)</f>
        <v/>
      </c>
      <c r="DH648">
        <f>ROUND(ROUND(AG648,0)*CX648,0)</f>
        <v/>
      </c>
      <c r="DI648">
        <f>ROUND(ROUND(AH648,0)*CX648,0)</f>
        <v/>
      </c>
      <c r="DJ648">
        <f>DF648</f>
        <v/>
      </c>
      <c r="DK648" t="n">
        <v>0</v>
      </c>
      <c r="DL648" t="inlineStr"/>
      <c r="DM648" t="n">
        <v>0</v>
      </c>
      <c r="DN648" t="inlineStr"/>
      <c r="DO648" t="n">
        <v>0</v>
      </c>
    </row>
    <row r="649">
      <c r="A649">
        <f>ROW(Source!A1343)</f>
        <v/>
      </c>
      <c r="B649" t="n">
        <v>78869116</v>
      </c>
      <c r="C649" t="n">
        <v>78872959</v>
      </c>
      <c r="D649" t="n">
        <v>29150040</v>
      </c>
      <c r="E649" t="n">
        <v>1</v>
      </c>
      <c r="F649" t="n">
        <v>1</v>
      </c>
      <c r="G649" t="n">
        <v>1</v>
      </c>
      <c r="H649" t="n">
        <v>3</v>
      </c>
      <c r="I649" t="inlineStr">
        <is>
          <t>411-0001</t>
        </is>
      </c>
      <c r="J649" t="inlineStr">
        <is>
          <t>ТССЦ Московской обл., 411-0001, приказ Минстроя России №675/пр от 28.02.2017 № 257/пр</t>
        </is>
      </c>
      <c r="K649" t="inlineStr">
        <is>
          <t>Вода</t>
        </is>
      </c>
      <c r="L649" t="n">
        <v>1339</v>
      </c>
      <c r="N649" t="n">
        <v>1007</v>
      </c>
      <c r="O649" t="inlineStr">
        <is>
          <t>м3</t>
        </is>
      </c>
      <c r="P649" t="inlineStr">
        <is>
          <t>м3</t>
        </is>
      </c>
      <c r="Q649" t="n">
        <v>1</v>
      </c>
      <c r="W649" t="n">
        <v>0</v>
      </c>
      <c r="X649" t="n">
        <v>619799737</v>
      </c>
      <c r="Y649">
        <f>AT649</f>
        <v/>
      </c>
      <c r="AA649" t="n">
        <v>31.28</v>
      </c>
      <c r="AB649" t="n">
        <v>0</v>
      </c>
      <c r="AC649" t="n">
        <v>0</v>
      </c>
      <c r="AD649" t="n">
        <v>0</v>
      </c>
      <c r="AE649" t="n">
        <v>2.44</v>
      </c>
      <c r="AF649" t="n">
        <v>0</v>
      </c>
      <c r="AG649" t="n">
        <v>0</v>
      </c>
      <c r="AH649" t="n">
        <v>0</v>
      </c>
      <c r="AI649" t="n">
        <v>12.82</v>
      </c>
      <c r="AJ649" t="n">
        <v>1</v>
      </c>
      <c r="AK649" t="n">
        <v>1</v>
      </c>
      <c r="AL649" t="n">
        <v>1</v>
      </c>
      <c r="AM649" t="n">
        <v>2</v>
      </c>
      <c r="AN649" t="n">
        <v>0</v>
      </c>
      <c r="AO649" t="n">
        <v>1</v>
      </c>
      <c r="AP649" t="n">
        <v>1</v>
      </c>
      <c r="AQ649" t="n">
        <v>0</v>
      </c>
      <c r="AR649" t="n">
        <v>0</v>
      </c>
      <c r="AS649" t="inlineStr"/>
      <c r="AT649" t="n">
        <v>7.8</v>
      </c>
      <c r="AU649" t="inlineStr"/>
      <c r="AV649" t="n">
        <v>0</v>
      </c>
      <c r="AW649" t="n">
        <v>2</v>
      </c>
      <c r="AX649" t="n">
        <v>78872969</v>
      </c>
      <c r="AY649" t="n">
        <v>1</v>
      </c>
      <c r="AZ649" t="n">
        <v>0</v>
      </c>
      <c r="BA649" t="n">
        <v>597</v>
      </c>
      <c r="BB649" t="n">
        <v>0</v>
      </c>
      <c r="BC649" t="n">
        <v>0</v>
      </c>
      <c r="BD649" t="n">
        <v>0</v>
      </c>
      <c r="BE649" t="n">
        <v>0</v>
      </c>
      <c r="BF649" t="n">
        <v>0</v>
      </c>
      <c r="BG649" t="n">
        <v>0</v>
      </c>
      <c r="BH649" t="n">
        <v>0</v>
      </c>
      <c r="BI649" t="n">
        <v>0</v>
      </c>
      <c r="BJ649" t="n">
        <v>0</v>
      </c>
      <c r="BK649" t="n">
        <v>0</v>
      </c>
      <c r="BL649" t="n">
        <v>0</v>
      </c>
      <c r="BM649" t="n">
        <v>0</v>
      </c>
      <c r="BN649" t="n">
        <v>0</v>
      </c>
      <c r="BO649" t="n">
        <v>0</v>
      </c>
      <c r="BP649" t="n">
        <v>0</v>
      </c>
      <c r="BQ649" t="n">
        <v>0</v>
      </c>
      <c r="BR649" t="n">
        <v>0</v>
      </c>
      <c r="BS649" t="n">
        <v>0</v>
      </c>
      <c r="BT649" t="n">
        <v>0</v>
      </c>
      <c r="BU649" t="n">
        <v>0</v>
      </c>
      <c r="BV649" t="n">
        <v>0</v>
      </c>
      <c r="BW649" t="n">
        <v>0</v>
      </c>
      <c r="CV649" t="n">
        <v>0</v>
      </c>
      <c r="CW649" t="n">
        <v>0</v>
      </c>
      <c r="CX649">
        <f>ROUND(Y649*Source!I1343,7)</f>
        <v/>
      </c>
      <c r="CY649">
        <f>AA649</f>
        <v/>
      </c>
      <c r="CZ649">
        <f>AE649</f>
        <v/>
      </c>
      <c r="DA649">
        <f>AI649</f>
        <v/>
      </c>
      <c r="DB649">
        <f>ROUND(ROUND(AT649*CZ649,2),2)</f>
        <v/>
      </c>
      <c r="DC649">
        <f>ROUND(ROUND(AT649*AG649,2),2)</f>
        <v/>
      </c>
      <c r="DD649" t="inlineStr"/>
      <c r="DE649" t="inlineStr"/>
      <c r="DF649">
        <f>ROUND(ROUND(AE649*AI649,0)*CX649,0)</f>
        <v/>
      </c>
      <c r="DG649">
        <f>ROUND(ROUND(AF649,0)*CX649,0)</f>
        <v/>
      </c>
      <c r="DH649">
        <f>ROUND(ROUND(AG649,0)*CX649,0)</f>
        <v/>
      </c>
      <c r="DI649">
        <f>ROUND(ROUND(AH649,0)*CX649,0)</f>
        <v/>
      </c>
      <c r="DJ649">
        <f>DF649</f>
        <v/>
      </c>
      <c r="DK649" t="n">
        <v>0</v>
      </c>
      <c r="DL649" t="inlineStr"/>
      <c r="DM649" t="n">
        <v>0</v>
      </c>
      <c r="DN649" t="inlineStr"/>
      <c r="DO649" t="n">
        <v>0</v>
      </c>
    </row>
    <row r="650">
      <c r="A650">
        <f>ROW(Source!A1344)</f>
        <v/>
      </c>
      <c r="B650" t="n">
        <v>78869116</v>
      </c>
      <c r="C650" t="n">
        <v>78872970</v>
      </c>
      <c r="D650" t="n">
        <v>18407150</v>
      </c>
      <c r="E650" t="n">
        <v>1</v>
      </c>
      <c r="F650" t="n">
        <v>1</v>
      </c>
      <c r="G650" t="n">
        <v>1</v>
      </c>
      <c r="H650" t="n">
        <v>1</v>
      </c>
      <c r="I650" t="inlineStr">
        <is>
          <t>1-1030-90</t>
        </is>
      </c>
      <c r="J650" t="inlineStr"/>
      <c r="K650" t="inlineStr">
        <is>
          <t>Рабочий строитель среднего разряда 3</t>
        </is>
      </c>
      <c r="L650" t="n">
        <v>1369</v>
      </c>
      <c r="N650" t="n">
        <v>1013</v>
      </c>
      <c r="O650" t="inlineStr">
        <is>
          <t>чел.-ч</t>
        </is>
      </c>
      <c r="P650" t="inlineStr">
        <is>
          <t>чел.-ч</t>
        </is>
      </c>
      <c r="Q650" t="n">
        <v>1</v>
      </c>
      <c r="W650" t="n">
        <v>0</v>
      </c>
      <c r="X650" t="n">
        <v>-931037793</v>
      </c>
      <c r="Y650">
        <f>AT650</f>
        <v/>
      </c>
      <c r="AA650" t="n">
        <v>0</v>
      </c>
      <c r="AB650" t="n">
        <v>0</v>
      </c>
      <c r="AC650" t="n">
        <v>0</v>
      </c>
      <c r="AD650" t="n">
        <v>8.529999999999999</v>
      </c>
      <c r="AE650" t="n">
        <v>0</v>
      </c>
      <c r="AF650" t="n">
        <v>0</v>
      </c>
      <c r="AG650" t="n">
        <v>0</v>
      </c>
      <c r="AH650" t="n">
        <v>8.529999999999999</v>
      </c>
      <c r="AI650" t="n">
        <v>1</v>
      </c>
      <c r="AJ650" t="n">
        <v>1</v>
      </c>
      <c r="AK650" t="n">
        <v>1</v>
      </c>
      <c r="AL650" t="n">
        <v>1</v>
      </c>
      <c r="AM650" t="n">
        <v>-2</v>
      </c>
      <c r="AN650" t="n">
        <v>0</v>
      </c>
      <c r="AO650" t="n">
        <v>1</v>
      </c>
      <c r="AP650" t="n">
        <v>0</v>
      </c>
      <c r="AQ650" t="n">
        <v>0</v>
      </c>
      <c r="AR650" t="n">
        <v>0</v>
      </c>
      <c r="AS650" t="inlineStr"/>
      <c r="AT650" t="n">
        <v>13.9</v>
      </c>
      <c r="AU650" t="inlineStr"/>
      <c r="AV650" t="n">
        <v>1</v>
      </c>
      <c r="AW650" t="n">
        <v>2</v>
      </c>
      <c r="AX650" t="n">
        <v>78872975</v>
      </c>
      <c r="AY650" t="n">
        <v>1</v>
      </c>
      <c r="AZ650" t="n">
        <v>0</v>
      </c>
      <c r="BA650" t="n">
        <v>598</v>
      </c>
      <c r="BB650" t="n">
        <v>0</v>
      </c>
      <c r="BC650" t="n">
        <v>0</v>
      </c>
      <c r="BD650" t="n">
        <v>0</v>
      </c>
      <c r="BE650" t="n">
        <v>0</v>
      </c>
      <c r="BF650" t="n">
        <v>0</v>
      </c>
      <c r="BG650" t="n">
        <v>0</v>
      </c>
      <c r="BH650" t="n">
        <v>0</v>
      </c>
      <c r="BI650" t="n">
        <v>0</v>
      </c>
      <c r="BJ650" t="n">
        <v>0</v>
      </c>
      <c r="BK650" t="n">
        <v>0</v>
      </c>
      <c r="BL650" t="n">
        <v>0</v>
      </c>
      <c r="BM650" t="n">
        <v>0</v>
      </c>
      <c r="BN650" t="n">
        <v>0</v>
      </c>
      <c r="BO650" t="n">
        <v>0</v>
      </c>
      <c r="BP650" t="n">
        <v>0</v>
      </c>
      <c r="BQ650" t="n">
        <v>0</v>
      </c>
      <c r="BR650" t="n">
        <v>0</v>
      </c>
      <c r="BS650" t="n">
        <v>0</v>
      </c>
      <c r="BT650" t="n">
        <v>0</v>
      </c>
      <c r="BU650" t="n">
        <v>0</v>
      </c>
      <c r="BV650" t="n">
        <v>0</v>
      </c>
      <c r="BW650" t="n">
        <v>0</v>
      </c>
      <c r="CU650">
        <f>ROUND(AT650*Source!I1344*AH650*AL650,0)</f>
        <v/>
      </c>
      <c r="CV650">
        <f>ROUND(Y650*Source!I1344,7)</f>
        <v/>
      </c>
      <c r="CW650" t="n">
        <v>0</v>
      </c>
      <c r="CX650">
        <f>ROUND(Y650*Source!I1344,7)</f>
        <v/>
      </c>
      <c r="CY650">
        <f>AD650</f>
        <v/>
      </c>
      <c r="CZ650">
        <f>AH650</f>
        <v/>
      </c>
      <c r="DA650">
        <f>AL650</f>
        <v/>
      </c>
      <c r="DB650">
        <f>ROUND(ROUND(AT650*CZ650,2),2)</f>
        <v/>
      </c>
      <c r="DC650">
        <f>ROUND(ROUND(AT650*AG650,2),2)</f>
        <v/>
      </c>
      <c r="DD650" t="inlineStr"/>
      <c r="DE650" t="inlineStr"/>
      <c r="DF650">
        <f>ROUND(ROUND(AE650,0)*CX650,0)</f>
        <v/>
      </c>
      <c r="DG650">
        <f>ROUND(ROUND(AF650,0)*CX650,0)</f>
        <v/>
      </c>
      <c r="DH650">
        <f>ROUND(ROUND(AG650,0)*CX650,0)</f>
        <v/>
      </c>
      <c r="DI650">
        <f>ROUND(ROUND(AH650,0)*CX650,0)</f>
        <v/>
      </c>
      <c r="DJ650">
        <f>DI650</f>
        <v/>
      </c>
      <c r="DK650" t="n">
        <v>0</v>
      </c>
      <c r="DL650" t="inlineStr"/>
      <c r="DM650" t="n">
        <v>0</v>
      </c>
      <c r="DN650" t="inlineStr"/>
      <c r="DO650" t="n">
        <v>0</v>
      </c>
    </row>
    <row r="651">
      <c r="A651">
        <f>ROW(Source!A1344)</f>
        <v/>
      </c>
      <c r="B651" t="n">
        <v>78869116</v>
      </c>
      <c r="C651" t="n">
        <v>78872970</v>
      </c>
      <c r="D651" t="n">
        <v>29169821</v>
      </c>
      <c r="E651" t="n">
        <v>1</v>
      </c>
      <c r="F651" t="n">
        <v>1</v>
      </c>
      <c r="G651" t="n">
        <v>1</v>
      </c>
      <c r="H651" t="n">
        <v>3</v>
      </c>
      <c r="I651" t="inlineStr">
        <is>
          <t>509-0696</t>
        </is>
      </c>
      <c r="J651" t="inlineStr">
        <is>
          <t>ТССЦ Московской обл., 509-0696, приказ Минстроя России №675/пр от 28.02.2017 № 258/пр</t>
        </is>
      </c>
      <c r="K651" t="inlineStr">
        <is>
          <t>Лампы люминесцентные ртутные низкого давления типа ЛБ, ЛД, ЛДЦ, ЛТВ, ЛБХ 20</t>
        </is>
      </c>
      <c r="L651" t="n">
        <v>1358</v>
      </c>
      <c r="N651" t="n">
        <v>1010</v>
      </c>
      <c r="O651" t="inlineStr">
        <is>
          <t>10 шт.</t>
        </is>
      </c>
      <c r="P651" t="inlineStr">
        <is>
          <t>10 шт.</t>
        </is>
      </c>
      <c r="Q651" t="n">
        <v>10</v>
      </c>
      <c r="W651" t="n">
        <v>0</v>
      </c>
      <c r="X651" t="n">
        <v>-1187244712</v>
      </c>
      <c r="Y651">
        <f>AT651</f>
        <v/>
      </c>
      <c r="AA651" t="n">
        <v>352.73</v>
      </c>
      <c r="AB651" t="n">
        <v>0</v>
      </c>
      <c r="AC651" t="n">
        <v>0</v>
      </c>
      <c r="AD651" t="n">
        <v>0</v>
      </c>
      <c r="AE651" t="n">
        <v>85.2</v>
      </c>
      <c r="AF651" t="n">
        <v>0</v>
      </c>
      <c r="AG651" t="n">
        <v>0</v>
      </c>
      <c r="AH651" t="n">
        <v>0</v>
      </c>
      <c r="AI651" t="n">
        <v>4.14</v>
      </c>
      <c r="AJ651" t="n">
        <v>1</v>
      </c>
      <c r="AK651" t="n">
        <v>1</v>
      </c>
      <c r="AL651" t="n">
        <v>1</v>
      </c>
      <c r="AM651" t="n">
        <v>2</v>
      </c>
      <c r="AN651" t="n">
        <v>0</v>
      </c>
      <c r="AO651" t="n">
        <v>1</v>
      </c>
      <c r="AP651" t="n">
        <v>0</v>
      </c>
      <c r="AQ651" t="n">
        <v>0</v>
      </c>
      <c r="AR651" t="n">
        <v>0</v>
      </c>
      <c r="AS651" t="inlineStr"/>
      <c r="AT651" t="n">
        <v>10</v>
      </c>
      <c r="AU651" t="inlineStr"/>
      <c r="AV651" t="n">
        <v>0</v>
      </c>
      <c r="AW651" t="n">
        <v>2</v>
      </c>
      <c r="AX651" t="n">
        <v>78872976</v>
      </c>
      <c r="AY651" t="n">
        <v>1</v>
      </c>
      <c r="AZ651" t="n">
        <v>0</v>
      </c>
      <c r="BA651" t="n">
        <v>599</v>
      </c>
      <c r="BB651" t="n">
        <v>0</v>
      </c>
      <c r="BC651" t="n">
        <v>0</v>
      </c>
      <c r="BD651" t="n">
        <v>0</v>
      </c>
      <c r="BE651" t="n">
        <v>0</v>
      </c>
      <c r="BF651" t="n">
        <v>0</v>
      </c>
      <c r="BG651" t="n">
        <v>0</v>
      </c>
      <c r="BH651" t="n">
        <v>0</v>
      </c>
      <c r="BI651" t="n">
        <v>0</v>
      </c>
      <c r="BJ651" t="n">
        <v>0</v>
      </c>
      <c r="BK651" t="n">
        <v>0</v>
      </c>
      <c r="BL651" t="n">
        <v>0</v>
      </c>
      <c r="BM651" t="n">
        <v>0</v>
      </c>
      <c r="BN651" t="n">
        <v>0</v>
      </c>
      <c r="BO651" t="n">
        <v>0</v>
      </c>
      <c r="BP651" t="n">
        <v>0</v>
      </c>
      <c r="BQ651" t="n">
        <v>0</v>
      </c>
      <c r="BR651" t="n">
        <v>0</v>
      </c>
      <c r="BS651" t="n">
        <v>0</v>
      </c>
      <c r="BT651" t="n">
        <v>0</v>
      </c>
      <c r="BU651" t="n">
        <v>0</v>
      </c>
      <c r="BV651" t="n">
        <v>0</v>
      </c>
      <c r="BW651" t="n">
        <v>0</v>
      </c>
      <c r="CV651" t="n">
        <v>0</v>
      </c>
      <c r="CW651" t="n">
        <v>0</v>
      </c>
      <c r="CX651">
        <f>ROUND(Y651*Source!I1344,7)</f>
        <v/>
      </c>
      <c r="CY651">
        <f>AA651</f>
        <v/>
      </c>
      <c r="CZ651">
        <f>AE651</f>
        <v/>
      </c>
      <c r="DA651">
        <f>AI651</f>
        <v/>
      </c>
      <c r="DB651">
        <f>ROUND(ROUND(AT651*CZ651,2),2)</f>
        <v/>
      </c>
      <c r="DC651">
        <f>ROUND(ROUND(AT651*AG651,2),2)</f>
        <v/>
      </c>
      <c r="DD651" t="inlineStr"/>
      <c r="DE651" t="inlineStr"/>
      <c r="DF651">
        <f>ROUND(ROUND(AE651*AI651,0)*CX651,0)</f>
        <v/>
      </c>
      <c r="DG651">
        <f>ROUND(ROUND(AF651,0)*CX651,0)</f>
        <v/>
      </c>
      <c r="DH651">
        <f>ROUND(ROUND(AG651,0)*CX651,0)</f>
        <v/>
      </c>
      <c r="DI651">
        <f>ROUND(ROUND(AH651,0)*CX651,0)</f>
        <v/>
      </c>
      <c r="DJ651">
        <f>DF651</f>
        <v/>
      </c>
      <c r="DK651" t="n">
        <v>0</v>
      </c>
      <c r="DL651" t="inlineStr"/>
      <c r="DM651" t="n">
        <v>0</v>
      </c>
      <c r="DN651" t="inlineStr"/>
      <c r="DO651" t="n">
        <v>0</v>
      </c>
    </row>
    <row r="652">
      <c r="A652">
        <f>ROW(Source!A1344)</f>
        <v/>
      </c>
      <c r="B652" t="n">
        <v>78869116</v>
      </c>
      <c r="C652" t="n">
        <v>78872970</v>
      </c>
      <c r="D652" t="n">
        <v>29169828</v>
      </c>
      <c r="E652" t="n">
        <v>1</v>
      </c>
      <c r="F652" t="n">
        <v>1</v>
      </c>
      <c r="G652" t="n">
        <v>1</v>
      </c>
      <c r="H652" t="n">
        <v>3</v>
      </c>
      <c r="I652" t="inlineStr">
        <is>
          <t>509-6744</t>
        </is>
      </c>
      <c r="J652" t="inlineStr">
        <is>
          <t>ТССЦ Московской обл., 509-6744, приказ Минстроя России №675/пр от 28.02.2017 № 258/пр</t>
        </is>
      </c>
      <c r="K652" t="inlineStr">
        <is>
          <t>Лампы люминесцентные компактные энергосберегающие с цоколем Е27 мощностью 55 Вт</t>
        </is>
      </c>
      <c r="L652" t="n">
        <v>1354</v>
      </c>
      <c r="N652" t="n">
        <v>1010</v>
      </c>
      <c r="O652" t="inlineStr">
        <is>
          <t>шт.</t>
        </is>
      </c>
      <c r="P652" t="inlineStr">
        <is>
          <t>шт.</t>
        </is>
      </c>
      <c r="Q652" t="n">
        <v>1</v>
      </c>
      <c r="W652" t="n">
        <v>0</v>
      </c>
      <c r="X652" t="n">
        <v>-228955380</v>
      </c>
      <c r="Y652">
        <f>AT652</f>
        <v/>
      </c>
      <c r="AA652" t="n">
        <v>237.77</v>
      </c>
      <c r="AB652" t="n">
        <v>0</v>
      </c>
      <c r="AC652" t="n">
        <v>0</v>
      </c>
      <c r="AD652" t="n">
        <v>0</v>
      </c>
      <c r="AE652" t="n">
        <v>140.69</v>
      </c>
      <c r="AF652" t="n">
        <v>0</v>
      </c>
      <c r="AG652" t="n">
        <v>0</v>
      </c>
      <c r="AH652" t="n">
        <v>0</v>
      </c>
      <c r="AI652" t="n">
        <v>1.69</v>
      </c>
      <c r="AJ652" t="n">
        <v>1</v>
      </c>
      <c r="AK652" t="n">
        <v>1</v>
      </c>
      <c r="AL652" t="n">
        <v>1</v>
      </c>
      <c r="AM652" t="n">
        <v>0</v>
      </c>
      <c r="AN652" t="n">
        <v>0</v>
      </c>
      <c r="AO652" t="n">
        <v>0</v>
      </c>
      <c r="AP652" t="n">
        <v>1</v>
      </c>
      <c r="AQ652" t="n">
        <v>0</v>
      </c>
      <c r="AR652" t="n">
        <v>0</v>
      </c>
      <c r="AS652" t="inlineStr"/>
      <c r="AT652" t="n">
        <v>100</v>
      </c>
      <c r="AU652" t="inlineStr"/>
      <c r="AV652" t="n">
        <v>0</v>
      </c>
      <c r="AW652" t="n">
        <v>1</v>
      </c>
      <c r="AX652" t="n">
        <v>-1</v>
      </c>
      <c r="AY652" t="n">
        <v>0</v>
      </c>
      <c r="AZ652" t="n">
        <v>0</v>
      </c>
      <c r="BA652" t="inlineStr"/>
      <c r="BB652" t="n">
        <v>0</v>
      </c>
      <c r="BC652" t="n">
        <v>0</v>
      </c>
      <c r="BD652" t="n">
        <v>0</v>
      </c>
      <c r="BE652" t="n">
        <v>0</v>
      </c>
      <c r="BF652" t="n">
        <v>0</v>
      </c>
      <c r="BG652" t="n">
        <v>0</v>
      </c>
      <c r="BH652" t="n">
        <v>0</v>
      </c>
      <c r="BI652" t="n">
        <v>0</v>
      </c>
      <c r="BJ652" t="n">
        <v>0</v>
      </c>
      <c r="BK652" t="n">
        <v>0</v>
      </c>
      <c r="BL652" t="n">
        <v>0</v>
      </c>
      <c r="BM652" t="n">
        <v>0</v>
      </c>
      <c r="BN652" t="n">
        <v>0</v>
      </c>
      <c r="BO652" t="n">
        <v>0</v>
      </c>
      <c r="BP652" t="n">
        <v>0</v>
      </c>
      <c r="BQ652" t="n">
        <v>0</v>
      </c>
      <c r="BR652" t="n">
        <v>0</v>
      </c>
      <c r="BS652" t="n">
        <v>0</v>
      </c>
      <c r="BT652" t="n">
        <v>0</v>
      </c>
      <c r="BU652" t="n">
        <v>0</v>
      </c>
      <c r="BV652" t="n">
        <v>0</v>
      </c>
      <c r="BW652" t="n">
        <v>0</v>
      </c>
      <c r="CV652" t="n">
        <v>0</v>
      </c>
      <c r="CW652" t="n">
        <v>0</v>
      </c>
      <c r="CX652">
        <f>ROUND(Y652*Source!I1344,7)</f>
        <v/>
      </c>
      <c r="CY652">
        <f>AA652</f>
        <v/>
      </c>
      <c r="CZ652">
        <f>AE652</f>
        <v/>
      </c>
      <c r="DA652">
        <f>AI652</f>
        <v/>
      </c>
      <c r="DB652">
        <f>ROUND(ROUND(AT652*CZ652,2),2)</f>
        <v/>
      </c>
      <c r="DC652">
        <f>ROUND(ROUND(AT652*AG652,2),2)</f>
        <v/>
      </c>
      <c r="DD652" t="inlineStr"/>
      <c r="DE652" t="inlineStr"/>
      <c r="DF652">
        <f>ROUND(ROUND(AE652*AI652,0)*CX652,0)</f>
        <v/>
      </c>
      <c r="DG652">
        <f>ROUND(ROUND(AF652,0)*CX652,0)</f>
        <v/>
      </c>
      <c r="DH652">
        <f>ROUND(ROUND(AG652,0)*CX652,0)</f>
        <v/>
      </c>
      <c r="DI652">
        <f>ROUND(ROUND(AH652,0)*CX652,0)</f>
        <v/>
      </c>
      <c r="DJ652">
        <f>DF652</f>
        <v/>
      </c>
      <c r="DK652" t="n">
        <v>0</v>
      </c>
      <c r="DL652" t="inlineStr"/>
      <c r="DM652" t="n">
        <v>0</v>
      </c>
      <c r="DN652" t="inlineStr"/>
      <c r="DO652" t="n">
        <v>0</v>
      </c>
    </row>
    <row r="653">
      <c r="A653">
        <f>ROW(Source!A1346)</f>
        <v/>
      </c>
      <c r="B653" t="n">
        <v>78869116</v>
      </c>
      <c r="C653" t="n">
        <v>78872979</v>
      </c>
      <c r="D653" t="n">
        <v>18442827</v>
      </c>
      <c r="E653" t="n">
        <v>1</v>
      </c>
      <c r="F653" t="n">
        <v>1</v>
      </c>
      <c r="G653" t="n">
        <v>1</v>
      </c>
      <c r="H653" t="n">
        <v>1</v>
      </c>
      <c r="I653" t="inlineStr">
        <is>
          <t>1-1053-90</t>
        </is>
      </c>
      <c r="J653" t="inlineStr"/>
      <c r="K653" t="inlineStr">
        <is>
          <t>Рабочий строитель среднего разряда 5,3</t>
        </is>
      </c>
      <c r="L653" t="n">
        <v>1369</v>
      </c>
      <c r="N653" t="n">
        <v>1013</v>
      </c>
      <c r="O653" t="inlineStr">
        <is>
          <t>чел.-ч</t>
        </is>
      </c>
      <c r="P653" t="inlineStr">
        <is>
          <t>чел.-ч</t>
        </is>
      </c>
      <c r="Q653" t="n">
        <v>1</v>
      </c>
      <c r="W653" t="n">
        <v>0</v>
      </c>
      <c r="X653" t="n">
        <v>717490484</v>
      </c>
      <c r="Y653">
        <f>(AT653*ROUND(10,7))</f>
        <v/>
      </c>
      <c r="AA653" t="n">
        <v>0</v>
      </c>
      <c r="AB653" t="n">
        <v>0</v>
      </c>
      <c r="AC653" t="n">
        <v>0</v>
      </c>
      <c r="AD653" t="n">
        <v>11.64</v>
      </c>
      <c r="AE653" t="n">
        <v>0</v>
      </c>
      <c r="AF653" t="n">
        <v>0</v>
      </c>
      <c r="AG653" t="n">
        <v>0</v>
      </c>
      <c r="AH653" t="n">
        <v>11.64</v>
      </c>
      <c r="AI653" t="n">
        <v>1</v>
      </c>
      <c r="AJ653" t="n">
        <v>1</v>
      </c>
      <c r="AK653" t="n">
        <v>1</v>
      </c>
      <c r="AL653" t="n">
        <v>1</v>
      </c>
      <c r="AM653" t="n">
        <v>-2</v>
      </c>
      <c r="AN653" t="n">
        <v>0</v>
      </c>
      <c r="AO653" t="n">
        <v>1</v>
      </c>
      <c r="AP653" t="n">
        <v>1</v>
      </c>
      <c r="AQ653" t="n">
        <v>0</v>
      </c>
      <c r="AR653" t="n">
        <v>0</v>
      </c>
      <c r="AS653" t="inlineStr"/>
      <c r="AT653" t="n">
        <v>5.01</v>
      </c>
      <c r="AU653" t="inlineStr">
        <is>
          <t>)*10</t>
        </is>
      </c>
      <c r="AV653" t="n">
        <v>1</v>
      </c>
      <c r="AW653" t="n">
        <v>2</v>
      </c>
      <c r="AX653" t="n">
        <v>78872986</v>
      </c>
      <c r="AY653" t="n">
        <v>1</v>
      </c>
      <c r="AZ653" t="n">
        <v>2048</v>
      </c>
      <c r="BA653" t="n">
        <v>600</v>
      </c>
      <c r="BB653" t="n">
        <v>0</v>
      </c>
      <c r="BC653" t="n">
        <v>0</v>
      </c>
      <c r="BD653" t="n">
        <v>0</v>
      </c>
      <c r="BE653" t="n">
        <v>0</v>
      </c>
      <c r="BF653" t="n">
        <v>0</v>
      </c>
      <c r="BG653" t="n">
        <v>0</v>
      </c>
      <c r="BH653" t="n">
        <v>0</v>
      </c>
      <c r="BI653" t="n">
        <v>0</v>
      </c>
      <c r="BJ653" t="n">
        <v>0</v>
      </c>
      <c r="BK653" t="n">
        <v>0</v>
      </c>
      <c r="BL653" t="n">
        <v>0</v>
      </c>
      <c r="BM653" t="n">
        <v>0</v>
      </c>
      <c r="BN653" t="n">
        <v>0</v>
      </c>
      <c r="BO653" t="n">
        <v>0</v>
      </c>
      <c r="BP653" t="n">
        <v>0</v>
      </c>
      <c r="BQ653" t="n">
        <v>0</v>
      </c>
      <c r="BR653" t="n">
        <v>0</v>
      </c>
      <c r="BS653" t="n">
        <v>0</v>
      </c>
      <c r="BT653" t="n">
        <v>0</v>
      </c>
      <c r="BU653" t="n">
        <v>0</v>
      </c>
      <c r="BV653" t="n">
        <v>0</v>
      </c>
      <c r="BW653" t="n">
        <v>0</v>
      </c>
      <c r="CU653">
        <f>ROUND(AT653*Source!I1346*AH653*AL653,0)</f>
        <v/>
      </c>
      <c r="CV653">
        <f>ROUND(Y653*Source!I1346,7)</f>
        <v/>
      </c>
      <c r="CW653" t="n">
        <v>0</v>
      </c>
      <c r="CX653">
        <f>ROUND(Y653*Source!I1346,7)</f>
        <v/>
      </c>
      <c r="CY653">
        <f>AD653</f>
        <v/>
      </c>
      <c r="CZ653">
        <f>AH653</f>
        <v/>
      </c>
      <c r="DA653">
        <f>AL653</f>
        <v/>
      </c>
      <c r="DB653">
        <f>ROUND((ROUND(AT653*CZ653,2)*ROUND(10,7)),2)</f>
        <v/>
      </c>
      <c r="DC653">
        <f>ROUND((ROUND(AT653*AG653,2)*ROUND(10,7)),2)</f>
        <v/>
      </c>
      <c r="DD653" t="inlineStr"/>
      <c r="DE653" t="inlineStr"/>
      <c r="DF653">
        <f>ROUND(ROUND(AE653,0)*CX653,0)</f>
        <v/>
      </c>
      <c r="DG653">
        <f>ROUND(ROUND(AF653,0)*CX653,0)</f>
        <v/>
      </c>
      <c r="DH653">
        <f>ROUND(ROUND(AG653,0)*CX653,0)</f>
        <v/>
      </c>
      <c r="DI653">
        <f>ROUND(ROUND(AH653,0)*CX653,0)</f>
        <v/>
      </c>
      <c r="DJ653">
        <f>DI653</f>
        <v/>
      </c>
      <c r="DK653" t="n">
        <v>0</v>
      </c>
      <c r="DL653" t="inlineStr"/>
      <c r="DM653" t="n">
        <v>0</v>
      </c>
      <c r="DN653" t="inlineStr"/>
      <c r="DO653" t="n">
        <v>0</v>
      </c>
    </row>
    <row r="654">
      <c r="A654">
        <f>ROW(Source!A1346)</f>
        <v/>
      </c>
      <c r="B654" t="n">
        <v>78869116</v>
      </c>
      <c r="C654" t="n">
        <v>78872979</v>
      </c>
      <c r="D654" t="n">
        <v>29172703</v>
      </c>
      <c r="E654" t="n">
        <v>1</v>
      </c>
      <c r="F654" t="n">
        <v>1</v>
      </c>
      <c r="G654" t="n">
        <v>1</v>
      </c>
      <c r="H654" t="n">
        <v>2</v>
      </c>
      <c r="I654" t="inlineStr">
        <is>
          <t>042900</t>
        </is>
      </c>
      <c r="J654" t="inlineStr">
        <is>
          <t>ТСЭМ Московской обл., 042900, приказ Минстроя России №675/пр от 28.02.2017 № 264/пр</t>
        </is>
      </c>
      <c r="K65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54" t="n">
        <v>1368</v>
      </c>
      <c r="N654" t="n">
        <v>1011</v>
      </c>
      <c r="O654" t="inlineStr">
        <is>
          <t>маш.-ч</t>
        </is>
      </c>
      <c r="P654" t="inlineStr">
        <is>
          <t>маш.-ч</t>
        </is>
      </c>
      <c r="Q654" t="n">
        <v>1</v>
      </c>
      <c r="W654" t="n">
        <v>0</v>
      </c>
      <c r="X654" t="n">
        <v>1695838894</v>
      </c>
      <c r="Y654">
        <f>(AT654*ROUND(10,7))</f>
        <v/>
      </c>
      <c r="AA654" t="n">
        <v>0</v>
      </c>
      <c r="AB654" t="n">
        <v>177.13</v>
      </c>
      <c r="AC654" t="n">
        <v>0</v>
      </c>
      <c r="AD654" t="n">
        <v>0</v>
      </c>
      <c r="AE654" t="n">
        <v>0</v>
      </c>
      <c r="AF654" t="n">
        <v>29.67</v>
      </c>
      <c r="AG654" t="n">
        <v>0</v>
      </c>
      <c r="AH654" t="n">
        <v>0</v>
      </c>
      <c r="AI654" t="n">
        <v>1</v>
      </c>
      <c r="AJ654" t="n">
        <v>5.97</v>
      </c>
      <c r="AK654" t="n">
        <v>52.25</v>
      </c>
      <c r="AL654" t="n">
        <v>1</v>
      </c>
      <c r="AM654" t="n">
        <v>2</v>
      </c>
      <c r="AN654" t="n">
        <v>0</v>
      </c>
      <c r="AO654" t="n">
        <v>1</v>
      </c>
      <c r="AP654" t="n">
        <v>1</v>
      </c>
      <c r="AQ654" t="n">
        <v>0</v>
      </c>
      <c r="AR654" t="n">
        <v>0</v>
      </c>
      <c r="AS654" t="inlineStr"/>
      <c r="AT654" t="n">
        <v>1.5</v>
      </c>
      <c r="AU654" t="inlineStr">
        <is>
          <t>)*10</t>
        </is>
      </c>
      <c r="AV654" t="n">
        <v>0</v>
      </c>
      <c r="AW654" t="n">
        <v>2</v>
      </c>
      <c r="AX654" t="n">
        <v>78872987</v>
      </c>
      <c r="AY654" t="n">
        <v>1</v>
      </c>
      <c r="AZ654" t="n">
        <v>0</v>
      </c>
      <c r="BA654" t="n">
        <v>601</v>
      </c>
      <c r="BB654" t="n">
        <v>0</v>
      </c>
      <c r="BC654" t="n">
        <v>0</v>
      </c>
      <c r="BD654" t="n">
        <v>0</v>
      </c>
      <c r="BE654" t="n">
        <v>0</v>
      </c>
      <c r="BF654" t="n">
        <v>0</v>
      </c>
      <c r="BG654" t="n">
        <v>0</v>
      </c>
      <c r="BH654" t="n">
        <v>0</v>
      </c>
      <c r="BI654" t="n">
        <v>0</v>
      </c>
      <c r="BJ654" t="n">
        <v>0</v>
      </c>
      <c r="BK654" t="n">
        <v>0</v>
      </c>
      <c r="BL654" t="n">
        <v>0</v>
      </c>
      <c r="BM654" t="n">
        <v>0</v>
      </c>
      <c r="BN654" t="n">
        <v>0</v>
      </c>
      <c r="BO654" t="n">
        <v>0</v>
      </c>
      <c r="BP654" t="n">
        <v>0</v>
      </c>
      <c r="BQ654" t="n">
        <v>0</v>
      </c>
      <c r="BR654" t="n">
        <v>0</v>
      </c>
      <c r="BS654" t="n">
        <v>0</v>
      </c>
      <c r="BT654" t="n">
        <v>0</v>
      </c>
      <c r="BU654" t="n">
        <v>0</v>
      </c>
      <c r="BV654" t="n">
        <v>0</v>
      </c>
      <c r="BW654" t="n">
        <v>0</v>
      </c>
      <c r="CV654" t="n">
        <v>0</v>
      </c>
      <c r="CW654">
        <f>ROUND(Y654*Source!I1346*DO654,7)</f>
        <v/>
      </c>
      <c r="CX654">
        <f>ROUND(Y654*Source!I1346,7)</f>
        <v/>
      </c>
      <c r="CY654">
        <f>AB654</f>
        <v/>
      </c>
      <c r="CZ654">
        <f>AF654</f>
        <v/>
      </c>
      <c r="DA654">
        <f>AJ654</f>
        <v/>
      </c>
      <c r="DB654">
        <f>ROUND((ROUND(AT654*CZ654,2)*ROUND(10,7)),2)</f>
        <v/>
      </c>
      <c r="DC654">
        <f>ROUND((ROUND(AT654*AG654,2)*ROUND(10,7)),2)</f>
        <v/>
      </c>
      <c r="DD654" t="inlineStr"/>
      <c r="DE654" t="inlineStr"/>
      <c r="DF654">
        <f>ROUND(ROUND(AE654,0)*CX654,0)</f>
        <v/>
      </c>
      <c r="DG654">
        <f>ROUND(ROUND(AF654*AJ654,0)*CX654,0)</f>
        <v/>
      </c>
      <c r="DH654">
        <f>ROUND(ROUND(AG654*AK654,0)*CX654,0)</f>
        <v/>
      </c>
      <c r="DI654">
        <f>ROUND(ROUND(AH654,0)*CX654,0)</f>
        <v/>
      </c>
      <c r="DJ654">
        <f>DG654</f>
        <v/>
      </c>
      <c r="DK654" t="n">
        <v>0</v>
      </c>
      <c r="DL654" t="inlineStr"/>
      <c r="DM654" t="n">
        <v>0</v>
      </c>
      <c r="DN654" t="inlineStr"/>
      <c r="DO654" t="n">
        <v>0</v>
      </c>
    </row>
    <row r="655">
      <c r="A655">
        <f>ROW(Source!A1346)</f>
        <v/>
      </c>
      <c r="B655" t="n">
        <v>78869116</v>
      </c>
      <c r="C655" t="n">
        <v>78872979</v>
      </c>
      <c r="D655" t="n">
        <v>29110398</v>
      </c>
      <c r="E655" t="n">
        <v>1</v>
      </c>
      <c r="F655" t="n">
        <v>1</v>
      </c>
      <c r="G655" t="n">
        <v>1</v>
      </c>
      <c r="H655" t="n">
        <v>3</v>
      </c>
      <c r="I655" t="inlineStr">
        <is>
          <t>101-0388</t>
        </is>
      </c>
      <c r="J655" t="inlineStr">
        <is>
          <t>ТССЦ Московской обл., 101-0388, приказ Минстроя России №675/пр от 28.02.2017 № 254/пр</t>
        </is>
      </c>
      <c r="K655" t="inlineStr">
        <is>
          <t>Краски масляные земляные марки МА-0115 мумия, сурик железный</t>
        </is>
      </c>
      <c r="L655" t="n">
        <v>1348</v>
      </c>
      <c r="N655" t="n">
        <v>1009</v>
      </c>
      <c r="O655" t="inlineStr">
        <is>
          <t>т</t>
        </is>
      </c>
      <c r="P655" t="inlineStr">
        <is>
          <t>т</t>
        </is>
      </c>
      <c r="Q655" t="n">
        <v>1000</v>
      </c>
      <c r="W655" t="n">
        <v>0</v>
      </c>
      <c r="X655" t="n">
        <v>1625292450</v>
      </c>
      <c r="Y655">
        <f>(AT655*ROUND(10,7))</f>
        <v/>
      </c>
      <c r="AA655" t="n">
        <v>76804.47</v>
      </c>
      <c r="AB655" t="n">
        <v>0</v>
      </c>
      <c r="AC655" t="n">
        <v>0</v>
      </c>
      <c r="AD655" t="n">
        <v>0</v>
      </c>
      <c r="AE655" t="n">
        <v>15118.99</v>
      </c>
      <c r="AF655" t="n">
        <v>0</v>
      </c>
      <c r="AG655" t="n">
        <v>0</v>
      </c>
      <c r="AH655" t="n">
        <v>0</v>
      </c>
      <c r="AI655" t="n">
        <v>5.08</v>
      </c>
      <c r="AJ655" t="n">
        <v>1</v>
      </c>
      <c r="AK655" t="n">
        <v>1</v>
      </c>
      <c r="AL655" t="n">
        <v>1</v>
      </c>
      <c r="AM655" t="n">
        <v>2</v>
      </c>
      <c r="AN655" t="n">
        <v>0</v>
      </c>
      <c r="AO655" t="n">
        <v>1</v>
      </c>
      <c r="AP655" t="n">
        <v>1</v>
      </c>
      <c r="AQ655" t="n">
        <v>0</v>
      </c>
      <c r="AR655" t="n">
        <v>0</v>
      </c>
      <c r="AS655" t="inlineStr"/>
      <c r="AT655" t="n">
        <v>5e-05</v>
      </c>
      <c r="AU655" t="inlineStr">
        <is>
          <t>)*10</t>
        </is>
      </c>
      <c r="AV655" t="n">
        <v>0</v>
      </c>
      <c r="AW655" t="n">
        <v>2</v>
      </c>
      <c r="AX655" t="n">
        <v>78872988</v>
      </c>
      <c r="AY655" t="n">
        <v>1</v>
      </c>
      <c r="AZ655" t="n">
        <v>0</v>
      </c>
      <c r="BA655" t="n">
        <v>602</v>
      </c>
      <c r="BB655" t="n">
        <v>0</v>
      </c>
      <c r="BC655" t="n">
        <v>0</v>
      </c>
      <c r="BD655" t="n">
        <v>0</v>
      </c>
      <c r="BE655" t="n">
        <v>0</v>
      </c>
      <c r="BF655" t="n">
        <v>0</v>
      </c>
      <c r="BG655" t="n">
        <v>0</v>
      </c>
      <c r="BH655" t="n">
        <v>0</v>
      </c>
      <c r="BI655" t="n">
        <v>0</v>
      </c>
      <c r="BJ655" t="n">
        <v>0</v>
      </c>
      <c r="BK655" t="n">
        <v>0</v>
      </c>
      <c r="BL655" t="n">
        <v>0</v>
      </c>
      <c r="BM655" t="n">
        <v>0</v>
      </c>
      <c r="BN655" t="n">
        <v>0</v>
      </c>
      <c r="BO655" t="n">
        <v>0</v>
      </c>
      <c r="BP655" t="n">
        <v>0</v>
      </c>
      <c r="BQ655" t="n">
        <v>0</v>
      </c>
      <c r="BR655" t="n">
        <v>0</v>
      </c>
      <c r="BS655" t="n">
        <v>0</v>
      </c>
      <c r="BT655" t="n">
        <v>0</v>
      </c>
      <c r="BU655" t="n">
        <v>0</v>
      </c>
      <c r="BV655" t="n">
        <v>0</v>
      </c>
      <c r="BW655" t="n">
        <v>0</v>
      </c>
      <c r="CV655" t="n">
        <v>0</v>
      </c>
      <c r="CW655" t="n">
        <v>0</v>
      </c>
      <c r="CX655">
        <f>ROUND(Y655*Source!I1346,7)</f>
        <v/>
      </c>
      <c r="CY655">
        <f>AA655</f>
        <v/>
      </c>
      <c r="CZ655">
        <f>AE655</f>
        <v/>
      </c>
      <c r="DA655">
        <f>AI655</f>
        <v/>
      </c>
      <c r="DB655">
        <f>ROUND((ROUND(AT655*CZ655,2)*ROUND(10,7)),2)</f>
        <v/>
      </c>
      <c r="DC655">
        <f>ROUND((ROUND(AT655*AG655,2)*ROUND(10,7)),2)</f>
        <v/>
      </c>
      <c r="DD655" t="inlineStr"/>
      <c r="DE655" t="inlineStr"/>
      <c r="DF655">
        <f>ROUND(ROUND(AE655*AI655,0)*CX655,0)</f>
        <v/>
      </c>
      <c r="DG655">
        <f>ROUND(ROUND(AF655,0)*CX655,0)</f>
        <v/>
      </c>
      <c r="DH655">
        <f>ROUND(ROUND(AG655,0)*CX655,0)</f>
        <v/>
      </c>
      <c r="DI655">
        <f>ROUND(ROUND(AH655,0)*CX655,0)</f>
        <v/>
      </c>
      <c r="DJ655">
        <f>DF655</f>
        <v/>
      </c>
      <c r="DK655" t="n">
        <v>0</v>
      </c>
      <c r="DL655" t="inlineStr"/>
      <c r="DM655" t="n">
        <v>0</v>
      </c>
      <c r="DN655" t="inlineStr"/>
      <c r="DO655" t="n">
        <v>0</v>
      </c>
    </row>
    <row r="656">
      <c r="A656">
        <f>ROW(Source!A1346)</f>
        <v/>
      </c>
      <c r="B656" t="n">
        <v>78869116</v>
      </c>
      <c r="C656" t="n">
        <v>78872979</v>
      </c>
      <c r="D656" t="n">
        <v>29110573</v>
      </c>
      <c r="E656" t="n">
        <v>1</v>
      </c>
      <c r="F656" t="n">
        <v>1</v>
      </c>
      <c r="G656" t="n">
        <v>1</v>
      </c>
      <c r="H656" t="n">
        <v>3</v>
      </c>
      <c r="I656" t="inlineStr">
        <is>
          <t>101-0628</t>
        </is>
      </c>
      <c r="J656" t="inlineStr">
        <is>
          <t>ТССЦ Московской обл., 101-0628, приказ Минстроя России №675/пр от 28.02.2017 № 254/пр</t>
        </is>
      </c>
      <c r="K656" t="inlineStr">
        <is>
          <t>Олифа комбинированная, марки К-3</t>
        </is>
      </c>
      <c r="L656" t="n">
        <v>1348</v>
      </c>
      <c r="N656" t="n">
        <v>1009</v>
      </c>
      <c r="O656" t="inlineStr">
        <is>
          <t>т</t>
        </is>
      </c>
      <c r="P656" t="inlineStr">
        <is>
          <t>т</t>
        </is>
      </c>
      <c r="Q656" t="n">
        <v>1000</v>
      </c>
      <c r="W656" t="n">
        <v>0</v>
      </c>
      <c r="X656" t="n">
        <v>24062879</v>
      </c>
      <c r="Y656">
        <f>(AT656*ROUND(10,7))</f>
        <v/>
      </c>
      <c r="AA656" t="n">
        <v>87631.5</v>
      </c>
      <c r="AB656" t="n">
        <v>0</v>
      </c>
      <c r="AC656" t="n">
        <v>0</v>
      </c>
      <c r="AD656" t="n">
        <v>0</v>
      </c>
      <c r="AE656" t="n">
        <v>16950</v>
      </c>
      <c r="AF656" t="n">
        <v>0</v>
      </c>
      <c r="AG656" t="n">
        <v>0</v>
      </c>
      <c r="AH656" t="n">
        <v>0</v>
      </c>
      <c r="AI656" t="n">
        <v>5.17</v>
      </c>
      <c r="AJ656" t="n">
        <v>1</v>
      </c>
      <c r="AK656" t="n">
        <v>1</v>
      </c>
      <c r="AL656" t="n">
        <v>1</v>
      </c>
      <c r="AM656" t="n">
        <v>2</v>
      </c>
      <c r="AN656" t="n">
        <v>0</v>
      </c>
      <c r="AO656" t="n">
        <v>1</v>
      </c>
      <c r="AP656" t="n">
        <v>1</v>
      </c>
      <c r="AQ656" t="n">
        <v>0</v>
      </c>
      <c r="AR656" t="n">
        <v>0</v>
      </c>
      <c r="AS656" t="inlineStr"/>
      <c r="AT656" t="n">
        <v>2e-05</v>
      </c>
      <c r="AU656" t="inlineStr">
        <is>
          <t>)*10</t>
        </is>
      </c>
      <c r="AV656" t="n">
        <v>0</v>
      </c>
      <c r="AW656" t="n">
        <v>2</v>
      </c>
      <c r="AX656" t="n">
        <v>78872989</v>
      </c>
      <c r="AY656" t="n">
        <v>1</v>
      </c>
      <c r="AZ656" t="n">
        <v>0</v>
      </c>
      <c r="BA656" t="n">
        <v>603</v>
      </c>
      <c r="BB656" t="n">
        <v>0</v>
      </c>
      <c r="BC656" t="n">
        <v>0</v>
      </c>
      <c r="BD656" t="n">
        <v>0</v>
      </c>
      <c r="BE656" t="n">
        <v>0</v>
      </c>
      <c r="BF656" t="n">
        <v>0</v>
      </c>
      <c r="BG656" t="n">
        <v>0</v>
      </c>
      <c r="BH656" t="n">
        <v>0</v>
      </c>
      <c r="BI656" t="n">
        <v>0</v>
      </c>
      <c r="BJ656" t="n">
        <v>0</v>
      </c>
      <c r="BK656" t="n">
        <v>0</v>
      </c>
      <c r="BL656" t="n">
        <v>0</v>
      </c>
      <c r="BM656" t="n">
        <v>0</v>
      </c>
      <c r="BN656" t="n">
        <v>0</v>
      </c>
      <c r="BO656" t="n">
        <v>0</v>
      </c>
      <c r="BP656" t="n">
        <v>0</v>
      </c>
      <c r="BQ656" t="n">
        <v>0</v>
      </c>
      <c r="BR656" t="n">
        <v>0</v>
      </c>
      <c r="BS656" t="n">
        <v>0</v>
      </c>
      <c r="BT656" t="n">
        <v>0</v>
      </c>
      <c r="BU656" t="n">
        <v>0</v>
      </c>
      <c r="BV656" t="n">
        <v>0</v>
      </c>
      <c r="BW656" t="n">
        <v>0</v>
      </c>
      <c r="CV656" t="n">
        <v>0</v>
      </c>
      <c r="CW656" t="n">
        <v>0</v>
      </c>
      <c r="CX656">
        <f>ROUND(Y656*Source!I1346,7)</f>
        <v/>
      </c>
      <c r="CY656">
        <f>AA656</f>
        <v/>
      </c>
      <c r="CZ656">
        <f>AE656</f>
        <v/>
      </c>
      <c r="DA656">
        <f>AI656</f>
        <v/>
      </c>
      <c r="DB656">
        <f>ROUND((ROUND(AT656*CZ656,2)*ROUND(10,7)),2)</f>
        <v/>
      </c>
      <c r="DC656">
        <f>ROUND((ROUND(AT656*AG656,2)*ROUND(10,7)),2)</f>
        <v/>
      </c>
      <c r="DD656" t="inlineStr"/>
      <c r="DE656" t="inlineStr"/>
      <c r="DF656">
        <f>ROUND(ROUND(AE656*AI656,0)*CX656,0)</f>
        <v/>
      </c>
      <c r="DG656">
        <f>ROUND(ROUND(AF656,0)*CX656,0)</f>
        <v/>
      </c>
      <c r="DH656">
        <f>ROUND(ROUND(AG656,0)*CX656,0)</f>
        <v/>
      </c>
      <c r="DI656">
        <f>ROUND(ROUND(AH656,0)*CX656,0)</f>
        <v/>
      </c>
      <c r="DJ656">
        <f>DF656</f>
        <v/>
      </c>
      <c r="DK656" t="n">
        <v>0</v>
      </c>
      <c r="DL656" t="inlineStr"/>
      <c r="DM656" t="n">
        <v>0</v>
      </c>
      <c r="DN656" t="inlineStr"/>
      <c r="DO656" t="n">
        <v>0</v>
      </c>
    </row>
    <row r="657">
      <c r="A657">
        <f>ROW(Source!A1346)</f>
        <v/>
      </c>
      <c r="B657" t="n">
        <v>78869116</v>
      </c>
      <c r="C657" t="n">
        <v>78872979</v>
      </c>
      <c r="D657" t="n">
        <v>29107963</v>
      </c>
      <c r="E657" t="n">
        <v>1</v>
      </c>
      <c r="F657" t="n">
        <v>1</v>
      </c>
      <c r="G657" t="n">
        <v>1</v>
      </c>
      <c r="H657" t="n">
        <v>3</v>
      </c>
      <c r="I657" t="inlineStr">
        <is>
          <t>101-1669</t>
        </is>
      </c>
      <c r="J657" t="inlineStr">
        <is>
          <t>ТССЦ Московской обл., 101-1669, приказ Минстроя России №675/пр от 28.02.2017 № 254/пр</t>
        </is>
      </c>
      <c r="K657" t="inlineStr">
        <is>
          <t>Очес льняной</t>
        </is>
      </c>
      <c r="L657" t="n">
        <v>1346</v>
      </c>
      <c r="N657" t="n">
        <v>1009</v>
      </c>
      <c r="O657" t="inlineStr">
        <is>
          <t>кг</t>
        </is>
      </c>
      <c r="P657" t="inlineStr">
        <is>
          <t>кг</t>
        </is>
      </c>
      <c r="Q657" t="n">
        <v>1</v>
      </c>
      <c r="W657" t="n">
        <v>0</v>
      </c>
      <c r="X657" t="n">
        <v>-2113933962</v>
      </c>
      <c r="Y657">
        <f>(AT657*ROUND(10,7))</f>
        <v/>
      </c>
      <c r="AA657" t="n">
        <v>590.67</v>
      </c>
      <c r="AB657" t="n">
        <v>0</v>
      </c>
      <c r="AC657" t="n">
        <v>0</v>
      </c>
      <c r="AD657" t="n">
        <v>0</v>
      </c>
      <c r="AE657" t="n">
        <v>37.29</v>
      </c>
      <c r="AF657" t="n">
        <v>0</v>
      </c>
      <c r="AG657" t="n">
        <v>0</v>
      </c>
      <c r="AH657" t="n">
        <v>0</v>
      </c>
      <c r="AI657" t="n">
        <v>15.84</v>
      </c>
      <c r="AJ657" t="n">
        <v>1</v>
      </c>
      <c r="AK657" t="n">
        <v>1</v>
      </c>
      <c r="AL657" t="n">
        <v>1</v>
      </c>
      <c r="AM657" t="n">
        <v>2</v>
      </c>
      <c r="AN657" t="n">
        <v>0</v>
      </c>
      <c r="AO657" t="n">
        <v>1</v>
      </c>
      <c r="AP657" t="n">
        <v>1</v>
      </c>
      <c r="AQ657" t="n">
        <v>0</v>
      </c>
      <c r="AR657" t="n">
        <v>0</v>
      </c>
      <c r="AS657" t="inlineStr"/>
      <c r="AT657" t="n">
        <v>0.02</v>
      </c>
      <c r="AU657" t="inlineStr">
        <is>
          <t>)*10</t>
        </is>
      </c>
      <c r="AV657" t="n">
        <v>0</v>
      </c>
      <c r="AW657" t="n">
        <v>2</v>
      </c>
      <c r="AX657" t="n">
        <v>78872990</v>
      </c>
      <c r="AY657" t="n">
        <v>1</v>
      </c>
      <c r="AZ657" t="n">
        <v>0</v>
      </c>
      <c r="BA657" t="n">
        <v>604</v>
      </c>
      <c r="BB657" t="n">
        <v>0</v>
      </c>
      <c r="BC657" t="n">
        <v>0</v>
      </c>
      <c r="BD657" t="n">
        <v>0</v>
      </c>
      <c r="BE657" t="n">
        <v>0</v>
      </c>
      <c r="BF657" t="n">
        <v>0</v>
      </c>
      <c r="BG657" t="n">
        <v>0</v>
      </c>
      <c r="BH657" t="n">
        <v>0</v>
      </c>
      <c r="BI657" t="n">
        <v>0</v>
      </c>
      <c r="BJ657" t="n">
        <v>0</v>
      </c>
      <c r="BK657" t="n">
        <v>0</v>
      </c>
      <c r="BL657" t="n">
        <v>0</v>
      </c>
      <c r="BM657" t="n">
        <v>0</v>
      </c>
      <c r="BN657" t="n">
        <v>0</v>
      </c>
      <c r="BO657" t="n">
        <v>0</v>
      </c>
      <c r="BP657" t="n">
        <v>0</v>
      </c>
      <c r="BQ657" t="n">
        <v>0</v>
      </c>
      <c r="BR657" t="n">
        <v>0</v>
      </c>
      <c r="BS657" t="n">
        <v>0</v>
      </c>
      <c r="BT657" t="n">
        <v>0</v>
      </c>
      <c r="BU657" t="n">
        <v>0</v>
      </c>
      <c r="BV657" t="n">
        <v>0</v>
      </c>
      <c r="BW657" t="n">
        <v>0</v>
      </c>
      <c r="CV657" t="n">
        <v>0</v>
      </c>
      <c r="CW657" t="n">
        <v>0</v>
      </c>
      <c r="CX657">
        <f>ROUND(Y657*Source!I1346,7)</f>
        <v/>
      </c>
      <c r="CY657">
        <f>AA657</f>
        <v/>
      </c>
      <c r="CZ657">
        <f>AE657</f>
        <v/>
      </c>
      <c r="DA657">
        <f>AI657</f>
        <v/>
      </c>
      <c r="DB657">
        <f>ROUND((ROUND(AT657*CZ657,2)*ROUND(10,7)),2)</f>
        <v/>
      </c>
      <c r="DC657">
        <f>ROUND((ROUND(AT657*AG657,2)*ROUND(10,7)),2)</f>
        <v/>
      </c>
      <c r="DD657" t="inlineStr"/>
      <c r="DE657" t="inlineStr"/>
      <c r="DF657">
        <f>ROUND(ROUND(AE657*AI657,0)*CX657,0)</f>
        <v/>
      </c>
      <c r="DG657">
        <f>ROUND(ROUND(AF657,0)*CX657,0)</f>
        <v/>
      </c>
      <c r="DH657">
        <f>ROUND(ROUND(AG657,0)*CX657,0)</f>
        <v/>
      </c>
      <c r="DI657">
        <f>ROUND(ROUND(AH657,0)*CX657,0)</f>
        <v/>
      </c>
      <c r="DJ657">
        <f>DF657</f>
        <v/>
      </c>
      <c r="DK657" t="n">
        <v>0</v>
      </c>
      <c r="DL657" t="inlineStr"/>
      <c r="DM657" t="n">
        <v>0</v>
      </c>
      <c r="DN657" t="inlineStr"/>
      <c r="DO657" t="n">
        <v>0</v>
      </c>
    </row>
    <row r="658">
      <c r="A658">
        <f>ROW(Source!A1346)</f>
        <v/>
      </c>
      <c r="B658" t="n">
        <v>78869116</v>
      </c>
      <c r="C658" t="n">
        <v>78872979</v>
      </c>
      <c r="D658" t="n">
        <v>29150040</v>
      </c>
      <c r="E658" t="n">
        <v>1</v>
      </c>
      <c r="F658" t="n">
        <v>1</v>
      </c>
      <c r="G658" t="n">
        <v>1</v>
      </c>
      <c r="H658" t="n">
        <v>3</v>
      </c>
      <c r="I658" t="inlineStr">
        <is>
          <t>411-0001</t>
        </is>
      </c>
      <c r="J658" t="inlineStr">
        <is>
          <t>ТССЦ Московской обл., 411-0001, приказ Минстроя России №675/пр от 28.02.2017 № 257/пр</t>
        </is>
      </c>
      <c r="K658" t="inlineStr">
        <is>
          <t>Вода</t>
        </is>
      </c>
      <c r="L658" t="n">
        <v>1339</v>
      </c>
      <c r="N658" t="n">
        <v>1007</v>
      </c>
      <c r="O658" t="inlineStr">
        <is>
          <t>м3</t>
        </is>
      </c>
      <c r="P658" t="inlineStr">
        <is>
          <t>м3</t>
        </is>
      </c>
      <c r="Q658" t="n">
        <v>1</v>
      </c>
      <c r="W658" t="n">
        <v>0</v>
      </c>
      <c r="X658" t="n">
        <v>619799737</v>
      </c>
      <c r="Y658">
        <f>(AT658*ROUND(10,7))</f>
        <v/>
      </c>
      <c r="AA658" t="n">
        <v>31.28</v>
      </c>
      <c r="AB658" t="n">
        <v>0</v>
      </c>
      <c r="AC658" t="n">
        <v>0</v>
      </c>
      <c r="AD658" t="n">
        <v>0</v>
      </c>
      <c r="AE658" t="n">
        <v>2.44</v>
      </c>
      <c r="AF658" t="n">
        <v>0</v>
      </c>
      <c r="AG658" t="n">
        <v>0</v>
      </c>
      <c r="AH658" t="n">
        <v>0</v>
      </c>
      <c r="AI658" t="n">
        <v>12.82</v>
      </c>
      <c r="AJ658" t="n">
        <v>1</v>
      </c>
      <c r="AK658" t="n">
        <v>1</v>
      </c>
      <c r="AL658" t="n">
        <v>1</v>
      </c>
      <c r="AM658" t="n">
        <v>2</v>
      </c>
      <c r="AN658" t="n">
        <v>0</v>
      </c>
      <c r="AO658" t="n">
        <v>1</v>
      </c>
      <c r="AP658" t="n">
        <v>1</v>
      </c>
      <c r="AQ658" t="n">
        <v>0</v>
      </c>
      <c r="AR658" t="n">
        <v>0</v>
      </c>
      <c r="AS658" t="inlineStr"/>
      <c r="AT658" t="n">
        <v>1</v>
      </c>
      <c r="AU658" t="inlineStr">
        <is>
          <t>)*10</t>
        </is>
      </c>
      <c r="AV658" t="n">
        <v>0</v>
      </c>
      <c r="AW658" t="n">
        <v>2</v>
      </c>
      <c r="AX658" t="n">
        <v>78872991</v>
      </c>
      <c r="AY658" t="n">
        <v>1</v>
      </c>
      <c r="AZ658" t="n">
        <v>0</v>
      </c>
      <c r="BA658" t="n">
        <v>605</v>
      </c>
      <c r="BB658" t="n">
        <v>0</v>
      </c>
      <c r="BC658" t="n">
        <v>0</v>
      </c>
      <c r="BD658" t="n">
        <v>0</v>
      </c>
      <c r="BE658" t="n">
        <v>0</v>
      </c>
      <c r="BF658" t="n">
        <v>0</v>
      </c>
      <c r="BG658" t="n">
        <v>0</v>
      </c>
      <c r="BH658" t="n">
        <v>0</v>
      </c>
      <c r="BI658" t="n">
        <v>0</v>
      </c>
      <c r="BJ658" t="n">
        <v>0</v>
      </c>
      <c r="BK658" t="n">
        <v>0</v>
      </c>
      <c r="BL658" t="n">
        <v>0</v>
      </c>
      <c r="BM658" t="n">
        <v>0</v>
      </c>
      <c r="BN658" t="n">
        <v>0</v>
      </c>
      <c r="BO658" t="n">
        <v>0</v>
      </c>
      <c r="BP658" t="n">
        <v>0</v>
      </c>
      <c r="BQ658" t="n">
        <v>0</v>
      </c>
      <c r="BR658" t="n">
        <v>0</v>
      </c>
      <c r="BS658" t="n">
        <v>0</v>
      </c>
      <c r="BT658" t="n">
        <v>0</v>
      </c>
      <c r="BU658" t="n">
        <v>0</v>
      </c>
      <c r="BV658" t="n">
        <v>0</v>
      </c>
      <c r="BW658" t="n">
        <v>0</v>
      </c>
      <c r="CV658" t="n">
        <v>0</v>
      </c>
      <c r="CW658" t="n">
        <v>0</v>
      </c>
      <c r="CX658">
        <f>ROUND(Y658*Source!I1346,7)</f>
        <v/>
      </c>
      <c r="CY658">
        <f>AA658</f>
        <v/>
      </c>
      <c r="CZ658">
        <f>AE658</f>
        <v/>
      </c>
      <c r="DA658">
        <f>AI658</f>
        <v/>
      </c>
      <c r="DB658">
        <f>ROUND((ROUND(AT658*CZ658,2)*ROUND(10,7)),2)</f>
        <v/>
      </c>
      <c r="DC658">
        <f>ROUND((ROUND(AT658*AG658,2)*ROUND(10,7)),2)</f>
        <v/>
      </c>
      <c r="DD658" t="inlineStr"/>
      <c r="DE658" t="inlineStr"/>
      <c r="DF658">
        <f>ROUND(ROUND(AE658*AI658,0)*CX658,0)</f>
        <v/>
      </c>
      <c r="DG658">
        <f>ROUND(ROUND(AF658,0)*CX658,0)</f>
        <v/>
      </c>
      <c r="DH658">
        <f>ROUND(ROUND(AG658,0)*CX658,0)</f>
        <v/>
      </c>
      <c r="DI658">
        <f>ROUND(ROUND(AH658,0)*CX658,0)</f>
        <v/>
      </c>
      <c r="DJ658">
        <f>DF658</f>
        <v/>
      </c>
      <c r="DK658" t="n">
        <v>0</v>
      </c>
      <c r="DL658" t="inlineStr"/>
      <c r="DM658" t="n">
        <v>0</v>
      </c>
      <c r="DN658" t="inlineStr"/>
      <c r="DO658" t="n">
        <v>0</v>
      </c>
    </row>
    <row r="659">
      <c r="A659">
        <f>ROW(Source!A1385)</f>
        <v/>
      </c>
      <c r="B659" t="n">
        <v>78869116</v>
      </c>
      <c r="C659" t="n">
        <v>78873053</v>
      </c>
      <c r="D659" t="n">
        <v>18408291</v>
      </c>
      <c r="E659" t="n">
        <v>1</v>
      </c>
      <c r="F659" t="n">
        <v>1</v>
      </c>
      <c r="G659" t="n">
        <v>1</v>
      </c>
      <c r="H659" t="n">
        <v>1</v>
      </c>
      <c r="I659" t="inlineStr">
        <is>
          <t>1-1025-90</t>
        </is>
      </c>
      <c r="J659" t="inlineStr"/>
      <c r="K659" t="inlineStr">
        <is>
          <t>Рабочий строитель среднего разряда 2,5</t>
        </is>
      </c>
      <c r="L659" t="n">
        <v>1369</v>
      </c>
      <c r="N659" t="n">
        <v>1013</v>
      </c>
      <c r="O659" t="inlineStr">
        <is>
          <t>чел.-ч</t>
        </is>
      </c>
      <c r="P659" t="inlineStr">
        <is>
          <t>чел.-ч</t>
        </is>
      </c>
      <c r="Q659" t="n">
        <v>1</v>
      </c>
      <c r="W659" t="n">
        <v>0</v>
      </c>
      <c r="X659" t="n">
        <v>1933892413</v>
      </c>
      <c r="Y659">
        <f>AT659</f>
        <v/>
      </c>
      <c r="AA659" t="n">
        <v>0</v>
      </c>
      <c r="AB659" t="n">
        <v>0</v>
      </c>
      <c r="AC659" t="n">
        <v>0</v>
      </c>
      <c r="AD659" t="n">
        <v>8.17</v>
      </c>
      <c r="AE659" t="n">
        <v>0</v>
      </c>
      <c r="AF659" t="n">
        <v>0</v>
      </c>
      <c r="AG659" t="n">
        <v>0</v>
      </c>
      <c r="AH659" t="n">
        <v>8.17</v>
      </c>
      <c r="AI659" t="n">
        <v>1</v>
      </c>
      <c r="AJ659" t="n">
        <v>1</v>
      </c>
      <c r="AK659" t="n">
        <v>1</v>
      </c>
      <c r="AL659" t="n">
        <v>1</v>
      </c>
      <c r="AM659" t="n">
        <v>-2</v>
      </c>
      <c r="AN659" t="n">
        <v>0</v>
      </c>
      <c r="AO659" t="n">
        <v>1</v>
      </c>
      <c r="AP659" t="n">
        <v>1</v>
      </c>
      <c r="AQ659" t="n">
        <v>0</v>
      </c>
      <c r="AR659" t="n">
        <v>0</v>
      </c>
      <c r="AS659" t="inlineStr"/>
      <c r="AT659" t="n">
        <v>32.2</v>
      </c>
      <c r="AU659" t="inlineStr"/>
      <c r="AV659" t="n">
        <v>1</v>
      </c>
      <c r="AW659" t="n">
        <v>2</v>
      </c>
      <c r="AX659" t="n">
        <v>78873059</v>
      </c>
      <c r="AY659" t="n">
        <v>1</v>
      </c>
      <c r="AZ659" t="n">
        <v>0</v>
      </c>
      <c r="BA659" t="n">
        <v>606</v>
      </c>
      <c r="BB659" t="n">
        <v>0</v>
      </c>
      <c r="BC659" t="n">
        <v>0</v>
      </c>
      <c r="BD659" t="n">
        <v>0</v>
      </c>
      <c r="BE659" t="n">
        <v>0</v>
      </c>
      <c r="BF659" t="n">
        <v>0</v>
      </c>
      <c r="BG659" t="n">
        <v>0</v>
      </c>
      <c r="BH659" t="n">
        <v>0</v>
      </c>
      <c r="BI659" t="n">
        <v>0</v>
      </c>
      <c r="BJ659" t="n">
        <v>0</v>
      </c>
      <c r="BK659" t="n">
        <v>0</v>
      </c>
      <c r="BL659" t="n">
        <v>0</v>
      </c>
      <c r="BM659" t="n">
        <v>0</v>
      </c>
      <c r="BN659" t="n">
        <v>0</v>
      </c>
      <c r="BO659" t="n">
        <v>0</v>
      </c>
      <c r="BP659" t="n">
        <v>0</v>
      </c>
      <c r="BQ659" t="n">
        <v>0</v>
      </c>
      <c r="BR659" t="n">
        <v>0</v>
      </c>
      <c r="BS659" t="n">
        <v>0</v>
      </c>
      <c r="BT659" t="n">
        <v>0</v>
      </c>
      <c r="BU659" t="n">
        <v>0</v>
      </c>
      <c r="BV659" t="n">
        <v>0</v>
      </c>
      <c r="BW659" t="n">
        <v>0</v>
      </c>
      <c r="CU659">
        <f>ROUND(AT659*Source!I1385*AH659*AL659,0)</f>
        <v/>
      </c>
      <c r="CV659">
        <f>ROUND(Y659*Source!I1385,7)</f>
        <v/>
      </c>
      <c r="CW659" t="n">
        <v>0</v>
      </c>
      <c r="CX659">
        <f>ROUND(Y659*Source!I1385,7)</f>
        <v/>
      </c>
      <c r="CY659">
        <f>AD659</f>
        <v/>
      </c>
      <c r="CZ659">
        <f>AH659</f>
        <v/>
      </c>
      <c r="DA659">
        <f>AL659</f>
        <v/>
      </c>
      <c r="DB659">
        <f>ROUND(ROUND(AT659*CZ659,2),2)</f>
        <v/>
      </c>
      <c r="DC659">
        <f>ROUND(ROUND(AT659*AG659,2),2)</f>
        <v/>
      </c>
      <c r="DD659" t="inlineStr"/>
      <c r="DE659" t="inlineStr"/>
      <c r="DF659">
        <f>ROUND(ROUND(AE659,0)*CX659,0)</f>
        <v/>
      </c>
      <c r="DG659">
        <f>ROUND(ROUND(AF659,0)*CX659,0)</f>
        <v/>
      </c>
      <c r="DH659">
        <f>ROUND(ROUND(AG659,0)*CX659,0)</f>
        <v/>
      </c>
      <c r="DI659">
        <f>ROUND(ROUND(AH659,0)*CX659,0)</f>
        <v/>
      </c>
      <c r="DJ659">
        <f>DI659</f>
        <v/>
      </c>
      <c r="DK659" t="n">
        <v>0</v>
      </c>
      <c r="DL659" t="inlineStr"/>
      <c r="DM659" t="n">
        <v>0</v>
      </c>
      <c r="DN659" t="inlineStr"/>
      <c r="DO659" t="n">
        <v>0</v>
      </c>
    </row>
    <row r="660">
      <c r="A660">
        <f>ROW(Source!A1385)</f>
        <v/>
      </c>
      <c r="B660" t="n">
        <v>78869116</v>
      </c>
      <c r="C660" t="n">
        <v>78873053</v>
      </c>
      <c r="D660" t="n">
        <v>29174913</v>
      </c>
      <c r="E660" t="n">
        <v>1</v>
      </c>
      <c r="F660" t="n">
        <v>1</v>
      </c>
      <c r="G660" t="n">
        <v>1</v>
      </c>
      <c r="H660" t="n">
        <v>2</v>
      </c>
      <c r="I660" t="inlineStr">
        <is>
          <t>400001</t>
        </is>
      </c>
      <c r="J660" t="inlineStr">
        <is>
          <t>ТСЭМ Московской обл., 400001, приказ Минстроя России №675/пр от 28.02.2017 № 264/пр</t>
        </is>
      </c>
      <c r="K660" t="inlineStr">
        <is>
          <t>Автомобили бортовые, грузоподъемность до 5 т</t>
        </is>
      </c>
      <c r="L660" t="n">
        <v>1368</v>
      </c>
      <c r="N660" t="n">
        <v>1011</v>
      </c>
      <c r="O660" t="inlineStr">
        <is>
          <t>маш.-ч</t>
        </is>
      </c>
      <c r="P660" t="inlineStr">
        <is>
          <t>маш.-ч</t>
        </is>
      </c>
      <c r="Q660" t="n">
        <v>1</v>
      </c>
      <c r="W660" t="n">
        <v>0</v>
      </c>
      <c r="X660" t="n">
        <v>1230759911</v>
      </c>
      <c r="Y660">
        <f>AT660</f>
        <v/>
      </c>
      <c r="AA660" t="n">
        <v>0</v>
      </c>
      <c r="AB660" t="n">
        <v>2177.51</v>
      </c>
      <c r="AC660" t="n">
        <v>606.1</v>
      </c>
      <c r="AD660" t="n">
        <v>0</v>
      </c>
      <c r="AE660" t="n">
        <v>0</v>
      </c>
      <c r="AF660" t="n">
        <v>87.17</v>
      </c>
      <c r="AG660" t="n">
        <v>11.6</v>
      </c>
      <c r="AH660" t="n">
        <v>0</v>
      </c>
      <c r="AI660" t="n">
        <v>1</v>
      </c>
      <c r="AJ660" t="n">
        <v>24.98</v>
      </c>
      <c r="AK660" t="n">
        <v>52.25</v>
      </c>
      <c r="AL660" t="n">
        <v>1</v>
      </c>
      <c r="AM660" t="n">
        <v>2</v>
      </c>
      <c r="AN660" t="n">
        <v>0</v>
      </c>
      <c r="AO660" t="n">
        <v>1</v>
      </c>
      <c r="AP660" t="n">
        <v>1</v>
      </c>
      <c r="AQ660" t="n">
        <v>0</v>
      </c>
      <c r="AR660" t="n">
        <v>0</v>
      </c>
      <c r="AS660" t="inlineStr"/>
      <c r="AT660" t="n">
        <v>0.01</v>
      </c>
      <c r="AU660" t="inlineStr"/>
      <c r="AV660" t="n">
        <v>0</v>
      </c>
      <c r="AW660" t="n">
        <v>2</v>
      </c>
      <c r="AX660" t="n">
        <v>78873060</v>
      </c>
      <c r="AY660" t="n">
        <v>1</v>
      </c>
      <c r="AZ660" t="n">
        <v>0</v>
      </c>
      <c r="BA660" t="n">
        <v>607</v>
      </c>
      <c r="BB660" t="n">
        <v>0</v>
      </c>
      <c r="BC660" t="n">
        <v>0</v>
      </c>
      <c r="BD660" t="n">
        <v>0</v>
      </c>
      <c r="BE660" t="n">
        <v>0</v>
      </c>
      <c r="BF660" t="n">
        <v>0</v>
      </c>
      <c r="BG660" t="n">
        <v>0</v>
      </c>
      <c r="BH660" t="n">
        <v>0</v>
      </c>
      <c r="BI660" t="n">
        <v>0</v>
      </c>
      <c r="BJ660" t="n">
        <v>0</v>
      </c>
      <c r="BK660" t="n">
        <v>0</v>
      </c>
      <c r="BL660" t="n">
        <v>0</v>
      </c>
      <c r="BM660" t="n">
        <v>0</v>
      </c>
      <c r="BN660" t="n">
        <v>0</v>
      </c>
      <c r="BO660" t="n">
        <v>0</v>
      </c>
      <c r="BP660" t="n">
        <v>0</v>
      </c>
      <c r="BQ660" t="n">
        <v>0</v>
      </c>
      <c r="BR660" t="n">
        <v>0</v>
      </c>
      <c r="BS660" t="n">
        <v>0</v>
      </c>
      <c r="BT660" t="n">
        <v>0</v>
      </c>
      <c r="BU660" t="n">
        <v>0</v>
      </c>
      <c r="BV660" t="n">
        <v>0</v>
      </c>
      <c r="BW660" t="n">
        <v>0</v>
      </c>
      <c r="CV660" t="n">
        <v>0</v>
      </c>
      <c r="CW660">
        <f>ROUND(Y660*Source!I1385*DO660,7)</f>
        <v/>
      </c>
      <c r="CX660">
        <f>ROUND(Y660*Source!I1385,7)</f>
        <v/>
      </c>
      <c r="CY660">
        <f>AB660</f>
        <v/>
      </c>
      <c r="CZ660">
        <f>AF660</f>
        <v/>
      </c>
      <c r="DA660">
        <f>AJ660</f>
        <v/>
      </c>
      <c r="DB660">
        <f>ROUND(ROUND(AT660*CZ660,2),2)</f>
        <v/>
      </c>
      <c r="DC660">
        <f>ROUND(ROUND(AT660*AG660,2),2)</f>
        <v/>
      </c>
      <c r="DD660" t="inlineStr"/>
      <c r="DE660" t="inlineStr"/>
      <c r="DF660">
        <f>ROUND(ROUND(AE660,0)*CX660,0)</f>
        <v/>
      </c>
      <c r="DG660">
        <f>ROUND(ROUND(AF660*AJ660,0)*CX660,0)</f>
        <v/>
      </c>
      <c r="DH660">
        <f>ROUND(ROUND(AG660*AK660,0)*CX660,0)</f>
        <v/>
      </c>
      <c r="DI660">
        <f>ROUND(ROUND(AH660,0)*CX660,0)</f>
        <v/>
      </c>
      <c r="DJ660">
        <f>DG660</f>
        <v/>
      </c>
      <c r="DK660" t="n">
        <v>0</v>
      </c>
      <c r="DL660" t="inlineStr"/>
      <c r="DM660" t="n">
        <v>0</v>
      </c>
      <c r="DN660" t="inlineStr"/>
      <c r="DO660" t="n">
        <v>0</v>
      </c>
    </row>
    <row r="661">
      <c r="A661">
        <f>ROW(Source!A1385)</f>
        <v/>
      </c>
      <c r="B661" t="n">
        <v>78869116</v>
      </c>
      <c r="C661" t="n">
        <v>78873053</v>
      </c>
      <c r="D661" t="n">
        <v>29110139</v>
      </c>
      <c r="E661" t="n">
        <v>1</v>
      </c>
      <c r="F661" t="n">
        <v>1</v>
      </c>
      <c r="G661" t="n">
        <v>1</v>
      </c>
      <c r="H661" t="n">
        <v>3</v>
      </c>
      <c r="I661" t="inlineStr">
        <is>
          <t>101-1703</t>
        </is>
      </c>
      <c r="J661" t="inlineStr">
        <is>
          <t>ТССЦ Московской обл., 101-1703, приказ Минстроя России №675/пр от 28.02.2017 № 254/пр</t>
        </is>
      </c>
      <c r="K661" t="inlineStr">
        <is>
          <t>Прокладки резиновые (пластина техническая прессованная)</t>
        </is>
      </c>
      <c r="L661" t="n">
        <v>1346</v>
      </c>
      <c r="N661" t="n">
        <v>1009</v>
      </c>
      <c r="O661" t="inlineStr">
        <is>
          <t>кг</t>
        </is>
      </c>
      <c r="P661" t="inlineStr">
        <is>
          <t>кг</t>
        </is>
      </c>
      <c r="Q661" t="n">
        <v>1</v>
      </c>
      <c r="W661" t="n">
        <v>0</v>
      </c>
      <c r="X661" t="n">
        <v>-1947909329</v>
      </c>
      <c r="Y661">
        <f>AT661</f>
        <v/>
      </c>
      <c r="AA661" t="n">
        <v>341.04</v>
      </c>
      <c r="AB661" t="n">
        <v>0</v>
      </c>
      <c r="AC661" t="n">
        <v>0</v>
      </c>
      <c r="AD661" t="n">
        <v>0</v>
      </c>
      <c r="AE661" t="n">
        <v>23.09</v>
      </c>
      <c r="AF661" t="n">
        <v>0</v>
      </c>
      <c r="AG661" t="n">
        <v>0</v>
      </c>
      <c r="AH661" t="n">
        <v>0</v>
      </c>
      <c r="AI661" t="n">
        <v>14.77</v>
      </c>
      <c r="AJ661" t="n">
        <v>1</v>
      </c>
      <c r="AK661" t="n">
        <v>1</v>
      </c>
      <c r="AL661" t="n">
        <v>1</v>
      </c>
      <c r="AM661" t="n">
        <v>2</v>
      </c>
      <c r="AN661" t="n">
        <v>0</v>
      </c>
      <c r="AO661" t="n">
        <v>1</v>
      </c>
      <c r="AP661" t="n">
        <v>1</v>
      </c>
      <c r="AQ661" t="n">
        <v>0</v>
      </c>
      <c r="AR661" t="n">
        <v>0</v>
      </c>
      <c r="AS661" t="inlineStr"/>
      <c r="AT661" t="n">
        <v>2</v>
      </c>
      <c r="AU661" t="inlineStr"/>
      <c r="AV661" t="n">
        <v>0</v>
      </c>
      <c r="AW661" t="n">
        <v>2</v>
      </c>
      <c r="AX661" t="n">
        <v>78873061</v>
      </c>
      <c r="AY661" t="n">
        <v>1</v>
      </c>
      <c r="AZ661" t="n">
        <v>0</v>
      </c>
      <c r="BA661" t="n">
        <v>608</v>
      </c>
      <c r="BB661" t="n">
        <v>0</v>
      </c>
      <c r="BC661" t="n">
        <v>0</v>
      </c>
      <c r="BD661" t="n">
        <v>0</v>
      </c>
      <c r="BE661" t="n">
        <v>0</v>
      </c>
      <c r="BF661" t="n">
        <v>0</v>
      </c>
      <c r="BG661" t="n">
        <v>0</v>
      </c>
      <c r="BH661" t="n">
        <v>0</v>
      </c>
      <c r="BI661" t="n">
        <v>0</v>
      </c>
      <c r="BJ661" t="n">
        <v>0</v>
      </c>
      <c r="BK661" t="n">
        <v>0</v>
      </c>
      <c r="BL661" t="n">
        <v>0</v>
      </c>
      <c r="BM661" t="n">
        <v>0</v>
      </c>
      <c r="BN661" t="n">
        <v>0</v>
      </c>
      <c r="BO661" t="n">
        <v>0</v>
      </c>
      <c r="BP661" t="n">
        <v>0</v>
      </c>
      <c r="BQ661" t="n">
        <v>0</v>
      </c>
      <c r="BR661" t="n">
        <v>0</v>
      </c>
      <c r="BS661" t="n">
        <v>0</v>
      </c>
      <c r="BT661" t="n">
        <v>0</v>
      </c>
      <c r="BU661" t="n">
        <v>0</v>
      </c>
      <c r="BV661" t="n">
        <v>0</v>
      </c>
      <c r="BW661" t="n">
        <v>0</v>
      </c>
      <c r="CV661" t="n">
        <v>0</v>
      </c>
      <c r="CW661" t="n">
        <v>0</v>
      </c>
      <c r="CX661">
        <f>ROUND(Y661*Source!I1385,7)</f>
        <v/>
      </c>
      <c r="CY661">
        <f>AA661</f>
        <v/>
      </c>
      <c r="CZ661">
        <f>AE661</f>
        <v/>
      </c>
      <c r="DA661">
        <f>AI661</f>
        <v/>
      </c>
      <c r="DB661">
        <f>ROUND(ROUND(AT661*CZ661,2),2)</f>
        <v/>
      </c>
      <c r="DC661">
        <f>ROUND(ROUND(AT661*AG661,2),2)</f>
        <v/>
      </c>
      <c r="DD661" t="inlineStr"/>
      <c r="DE661" t="inlineStr"/>
      <c r="DF661">
        <f>ROUND(ROUND(AE661*AI661,0)*CX661,0)</f>
        <v/>
      </c>
      <c r="DG661">
        <f>ROUND(ROUND(AF661,0)*CX661,0)</f>
        <v/>
      </c>
      <c r="DH661">
        <f>ROUND(ROUND(AG661,0)*CX661,0)</f>
        <v/>
      </c>
      <c r="DI661">
        <f>ROUND(ROUND(AH661,0)*CX661,0)</f>
        <v/>
      </c>
      <c r="DJ661">
        <f>DF661</f>
        <v/>
      </c>
      <c r="DK661" t="n">
        <v>0</v>
      </c>
      <c r="DL661" t="inlineStr"/>
      <c r="DM661" t="n">
        <v>0</v>
      </c>
      <c r="DN661" t="inlineStr"/>
      <c r="DO661" t="n">
        <v>0</v>
      </c>
    </row>
    <row r="662">
      <c r="A662">
        <f>ROW(Source!A1385)</f>
        <v/>
      </c>
      <c r="B662" t="n">
        <v>78869116</v>
      </c>
      <c r="C662" t="n">
        <v>78873053</v>
      </c>
      <c r="D662" t="n">
        <v>29114240</v>
      </c>
      <c r="E662" t="n">
        <v>1</v>
      </c>
      <c r="F662" t="n">
        <v>1</v>
      </c>
      <c r="G662" t="n">
        <v>1</v>
      </c>
      <c r="H662" t="n">
        <v>3</v>
      </c>
      <c r="I662" t="inlineStr">
        <is>
          <t>101-2576</t>
        </is>
      </c>
      <c r="J662" t="inlineStr">
        <is>
          <t>ТССЦ Московской обл., 101-2576, приказ Минстроя России №675/пр от 28.02.2017 № 254/пр</t>
        </is>
      </c>
      <c r="K662" t="inlineStr">
        <is>
          <t>Болты с гайками и шайбами для санитарно-технических работ диаметром 16 мм</t>
        </is>
      </c>
      <c r="L662" t="n">
        <v>1348</v>
      </c>
      <c r="N662" t="n">
        <v>1009</v>
      </c>
      <c r="O662" t="inlineStr">
        <is>
          <t>т</t>
        </is>
      </c>
      <c r="P662" t="inlineStr">
        <is>
          <t>т</t>
        </is>
      </c>
      <c r="Q662" t="n">
        <v>1000</v>
      </c>
      <c r="W662" t="n">
        <v>0</v>
      </c>
      <c r="X662" t="n">
        <v>-1701539228</v>
      </c>
      <c r="Y662">
        <f>AT662</f>
        <v/>
      </c>
      <c r="AA662" t="n">
        <v>145037.4</v>
      </c>
      <c r="AB662" t="n">
        <v>0</v>
      </c>
      <c r="AC662" t="n">
        <v>0</v>
      </c>
      <c r="AD662" t="n">
        <v>0</v>
      </c>
      <c r="AE662" t="n">
        <v>14830</v>
      </c>
      <c r="AF662" t="n">
        <v>0</v>
      </c>
      <c r="AG662" t="n">
        <v>0</v>
      </c>
      <c r="AH662" t="n">
        <v>0</v>
      </c>
      <c r="AI662" t="n">
        <v>9.779999999999999</v>
      </c>
      <c r="AJ662" t="n">
        <v>1</v>
      </c>
      <c r="AK662" t="n">
        <v>1</v>
      </c>
      <c r="AL662" t="n">
        <v>1</v>
      </c>
      <c r="AM662" t="n">
        <v>2</v>
      </c>
      <c r="AN662" t="n">
        <v>0</v>
      </c>
      <c r="AO662" t="n">
        <v>1</v>
      </c>
      <c r="AP662" t="n">
        <v>1</v>
      </c>
      <c r="AQ662" t="n">
        <v>0</v>
      </c>
      <c r="AR662" t="n">
        <v>0</v>
      </c>
      <c r="AS662" t="inlineStr"/>
      <c r="AT662" t="n">
        <v>0.005</v>
      </c>
      <c r="AU662" t="inlineStr"/>
      <c r="AV662" t="n">
        <v>0</v>
      </c>
      <c r="AW662" t="n">
        <v>2</v>
      </c>
      <c r="AX662" t="n">
        <v>78873062</v>
      </c>
      <c r="AY662" t="n">
        <v>1</v>
      </c>
      <c r="AZ662" t="n">
        <v>0</v>
      </c>
      <c r="BA662" t="n">
        <v>609</v>
      </c>
      <c r="BB662" t="n">
        <v>0</v>
      </c>
      <c r="BC662" t="n">
        <v>0</v>
      </c>
      <c r="BD662" t="n">
        <v>0</v>
      </c>
      <c r="BE662" t="n">
        <v>0</v>
      </c>
      <c r="BF662" t="n">
        <v>0</v>
      </c>
      <c r="BG662" t="n">
        <v>0</v>
      </c>
      <c r="BH662" t="n">
        <v>0</v>
      </c>
      <c r="BI662" t="n">
        <v>0</v>
      </c>
      <c r="BJ662" t="n">
        <v>0</v>
      </c>
      <c r="BK662" t="n">
        <v>0</v>
      </c>
      <c r="BL662" t="n">
        <v>0</v>
      </c>
      <c r="BM662" t="n">
        <v>0</v>
      </c>
      <c r="BN662" t="n">
        <v>0</v>
      </c>
      <c r="BO662" t="n">
        <v>0</v>
      </c>
      <c r="BP662" t="n">
        <v>0</v>
      </c>
      <c r="BQ662" t="n">
        <v>0</v>
      </c>
      <c r="BR662" t="n">
        <v>0</v>
      </c>
      <c r="BS662" t="n">
        <v>0</v>
      </c>
      <c r="BT662" t="n">
        <v>0</v>
      </c>
      <c r="BU662" t="n">
        <v>0</v>
      </c>
      <c r="BV662" t="n">
        <v>0</v>
      </c>
      <c r="BW662" t="n">
        <v>0</v>
      </c>
      <c r="CV662" t="n">
        <v>0</v>
      </c>
      <c r="CW662" t="n">
        <v>0</v>
      </c>
      <c r="CX662">
        <f>ROUND(Y662*Source!I1385,7)</f>
        <v/>
      </c>
      <c r="CY662">
        <f>AA662</f>
        <v/>
      </c>
      <c r="CZ662">
        <f>AE662</f>
        <v/>
      </c>
      <c r="DA662">
        <f>AI662</f>
        <v/>
      </c>
      <c r="DB662">
        <f>ROUND(ROUND(AT662*CZ662,2),2)</f>
        <v/>
      </c>
      <c r="DC662">
        <f>ROUND(ROUND(AT662*AG662,2),2)</f>
        <v/>
      </c>
      <c r="DD662" t="inlineStr"/>
      <c r="DE662" t="inlineStr"/>
      <c r="DF662">
        <f>ROUND(ROUND(AE662*AI662,0)*CX662,0)</f>
        <v/>
      </c>
      <c r="DG662">
        <f>ROUND(ROUND(AF662,0)*CX662,0)</f>
        <v/>
      </c>
      <c r="DH662">
        <f>ROUND(ROUND(AG662,0)*CX662,0)</f>
        <v/>
      </c>
      <c r="DI662">
        <f>ROUND(ROUND(AH662,0)*CX662,0)</f>
        <v/>
      </c>
      <c r="DJ662">
        <f>DF662</f>
        <v/>
      </c>
      <c r="DK662" t="n">
        <v>0</v>
      </c>
      <c r="DL662" t="inlineStr"/>
      <c r="DM662" t="n">
        <v>0</v>
      </c>
      <c r="DN662" t="inlineStr"/>
      <c r="DO662" t="n">
        <v>0</v>
      </c>
    </row>
    <row r="663">
      <c r="A663">
        <f>ROW(Source!A1385)</f>
        <v/>
      </c>
      <c r="B663" t="n">
        <v>78869116</v>
      </c>
      <c r="C663" t="n">
        <v>78873053</v>
      </c>
      <c r="D663" t="n">
        <v>29150040</v>
      </c>
      <c r="E663" t="n">
        <v>1</v>
      </c>
      <c r="F663" t="n">
        <v>1</v>
      </c>
      <c r="G663" t="n">
        <v>1</v>
      </c>
      <c r="H663" t="n">
        <v>3</v>
      </c>
      <c r="I663" t="inlineStr">
        <is>
          <t>411-0001</t>
        </is>
      </c>
      <c r="J663" t="inlineStr">
        <is>
          <t>ТССЦ Московской обл., 411-0001, приказ Минстроя России №675/пр от 28.02.2017 № 257/пр</t>
        </is>
      </c>
      <c r="K663" t="inlineStr">
        <is>
          <t>Вода</t>
        </is>
      </c>
      <c r="L663" t="n">
        <v>1339</v>
      </c>
      <c r="N663" t="n">
        <v>1007</v>
      </c>
      <c r="O663" t="inlineStr">
        <is>
          <t>м3</t>
        </is>
      </c>
      <c r="P663" t="inlineStr">
        <is>
          <t>м3</t>
        </is>
      </c>
      <c r="Q663" t="n">
        <v>1</v>
      </c>
      <c r="W663" t="n">
        <v>0</v>
      </c>
      <c r="X663" t="n">
        <v>619799737</v>
      </c>
      <c r="Y663">
        <f>AT663</f>
        <v/>
      </c>
      <c r="AA663" t="n">
        <v>31.28</v>
      </c>
      <c r="AB663" t="n">
        <v>0</v>
      </c>
      <c r="AC663" t="n">
        <v>0</v>
      </c>
      <c r="AD663" t="n">
        <v>0</v>
      </c>
      <c r="AE663" t="n">
        <v>2.44</v>
      </c>
      <c r="AF663" t="n">
        <v>0</v>
      </c>
      <c r="AG663" t="n">
        <v>0</v>
      </c>
      <c r="AH663" t="n">
        <v>0</v>
      </c>
      <c r="AI663" t="n">
        <v>12.82</v>
      </c>
      <c r="AJ663" t="n">
        <v>1</v>
      </c>
      <c r="AK663" t="n">
        <v>1</v>
      </c>
      <c r="AL663" t="n">
        <v>1</v>
      </c>
      <c r="AM663" t="n">
        <v>2</v>
      </c>
      <c r="AN663" t="n">
        <v>0</v>
      </c>
      <c r="AO663" t="n">
        <v>1</v>
      </c>
      <c r="AP663" t="n">
        <v>1</v>
      </c>
      <c r="AQ663" t="n">
        <v>0</v>
      </c>
      <c r="AR663" t="n">
        <v>0</v>
      </c>
      <c r="AS663" t="inlineStr"/>
      <c r="AT663" t="n">
        <v>7.8</v>
      </c>
      <c r="AU663" t="inlineStr"/>
      <c r="AV663" t="n">
        <v>0</v>
      </c>
      <c r="AW663" t="n">
        <v>2</v>
      </c>
      <c r="AX663" t="n">
        <v>78873063</v>
      </c>
      <c r="AY663" t="n">
        <v>1</v>
      </c>
      <c r="AZ663" t="n">
        <v>0</v>
      </c>
      <c r="BA663" t="n">
        <v>610</v>
      </c>
      <c r="BB663" t="n">
        <v>0</v>
      </c>
      <c r="BC663" t="n">
        <v>0</v>
      </c>
      <c r="BD663" t="n">
        <v>0</v>
      </c>
      <c r="BE663" t="n">
        <v>0</v>
      </c>
      <c r="BF663" t="n">
        <v>0</v>
      </c>
      <c r="BG663" t="n">
        <v>0</v>
      </c>
      <c r="BH663" t="n">
        <v>0</v>
      </c>
      <c r="BI663" t="n">
        <v>0</v>
      </c>
      <c r="BJ663" t="n">
        <v>0</v>
      </c>
      <c r="BK663" t="n">
        <v>0</v>
      </c>
      <c r="BL663" t="n">
        <v>0</v>
      </c>
      <c r="BM663" t="n">
        <v>0</v>
      </c>
      <c r="BN663" t="n">
        <v>0</v>
      </c>
      <c r="BO663" t="n">
        <v>0</v>
      </c>
      <c r="BP663" t="n">
        <v>0</v>
      </c>
      <c r="BQ663" t="n">
        <v>0</v>
      </c>
      <c r="BR663" t="n">
        <v>0</v>
      </c>
      <c r="BS663" t="n">
        <v>0</v>
      </c>
      <c r="BT663" t="n">
        <v>0</v>
      </c>
      <c r="BU663" t="n">
        <v>0</v>
      </c>
      <c r="BV663" t="n">
        <v>0</v>
      </c>
      <c r="BW663" t="n">
        <v>0</v>
      </c>
      <c r="CV663" t="n">
        <v>0</v>
      </c>
      <c r="CW663" t="n">
        <v>0</v>
      </c>
      <c r="CX663">
        <f>ROUND(Y663*Source!I1385,7)</f>
        <v/>
      </c>
      <c r="CY663">
        <f>AA663</f>
        <v/>
      </c>
      <c r="CZ663">
        <f>AE663</f>
        <v/>
      </c>
      <c r="DA663">
        <f>AI663</f>
        <v/>
      </c>
      <c r="DB663">
        <f>ROUND(ROUND(AT663*CZ663,2),2)</f>
        <v/>
      </c>
      <c r="DC663">
        <f>ROUND(ROUND(AT663*AG663,2),2)</f>
        <v/>
      </c>
      <c r="DD663" t="inlineStr"/>
      <c r="DE663" t="inlineStr"/>
      <c r="DF663">
        <f>ROUND(ROUND(AE663*AI663,0)*CX663,0)</f>
        <v/>
      </c>
      <c r="DG663">
        <f>ROUND(ROUND(AF663,0)*CX663,0)</f>
        <v/>
      </c>
      <c r="DH663">
        <f>ROUND(ROUND(AG663,0)*CX663,0)</f>
        <v/>
      </c>
      <c r="DI663">
        <f>ROUND(ROUND(AH663,0)*CX663,0)</f>
        <v/>
      </c>
      <c r="DJ663">
        <f>DF663</f>
        <v/>
      </c>
      <c r="DK663" t="n">
        <v>0</v>
      </c>
      <c r="DL663" t="inlineStr"/>
      <c r="DM663" t="n">
        <v>0</v>
      </c>
      <c r="DN663" t="inlineStr"/>
      <c r="DO663" t="n">
        <v>0</v>
      </c>
    </row>
    <row r="664">
      <c r="A664">
        <f>ROW(Source!A1386)</f>
        <v/>
      </c>
      <c r="B664" t="n">
        <v>78869116</v>
      </c>
      <c r="C664" t="n">
        <v>78873064</v>
      </c>
      <c r="D664" t="n">
        <v>18407150</v>
      </c>
      <c r="E664" t="n">
        <v>1</v>
      </c>
      <c r="F664" t="n">
        <v>1</v>
      </c>
      <c r="G664" t="n">
        <v>1</v>
      </c>
      <c r="H664" t="n">
        <v>1</v>
      </c>
      <c r="I664" t="inlineStr">
        <is>
          <t>1-1030-90</t>
        </is>
      </c>
      <c r="J664" t="inlineStr"/>
      <c r="K664" t="inlineStr">
        <is>
          <t>Рабочий строитель среднего разряда 3</t>
        </is>
      </c>
      <c r="L664" t="n">
        <v>1369</v>
      </c>
      <c r="N664" t="n">
        <v>1013</v>
      </c>
      <c r="O664" t="inlineStr">
        <is>
          <t>чел.-ч</t>
        </is>
      </c>
      <c r="P664" t="inlineStr">
        <is>
          <t>чел.-ч</t>
        </is>
      </c>
      <c r="Q664" t="n">
        <v>1</v>
      </c>
      <c r="W664" t="n">
        <v>0</v>
      </c>
      <c r="X664" t="n">
        <v>-931037793</v>
      </c>
      <c r="Y664">
        <f>AT664</f>
        <v/>
      </c>
      <c r="AA664" t="n">
        <v>0</v>
      </c>
      <c r="AB664" t="n">
        <v>0</v>
      </c>
      <c r="AC664" t="n">
        <v>0</v>
      </c>
      <c r="AD664" t="n">
        <v>8.529999999999999</v>
      </c>
      <c r="AE664" t="n">
        <v>0</v>
      </c>
      <c r="AF664" t="n">
        <v>0</v>
      </c>
      <c r="AG664" t="n">
        <v>0</v>
      </c>
      <c r="AH664" t="n">
        <v>8.529999999999999</v>
      </c>
      <c r="AI664" t="n">
        <v>1</v>
      </c>
      <c r="AJ664" t="n">
        <v>1</v>
      </c>
      <c r="AK664" t="n">
        <v>1</v>
      </c>
      <c r="AL664" t="n">
        <v>1</v>
      </c>
      <c r="AM664" t="n">
        <v>-2</v>
      </c>
      <c r="AN664" t="n">
        <v>0</v>
      </c>
      <c r="AO664" t="n">
        <v>1</v>
      </c>
      <c r="AP664" t="n">
        <v>0</v>
      </c>
      <c r="AQ664" t="n">
        <v>0</v>
      </c>
      <c r="AR664" t="n">
        <v>0</v>
      </c>
      <c r="AS664" t="inlineStr"/>
      <c r="AT664" t="n">
        <v>13.9</v>
      </c>
      <c r="AU664" t="inlineStr"/>
      <c r="AV664" t="n">
        <v>1</v>
      </c>
      <c r="AW664" t="n">
        <v>2</v>
      </c>
      <c r="AX664" t="n">
        <v>78873068</v>
      </c>
      <c r="AY664" t="n">
        <v>1</v>
      </c>
      <c r="AZ664" t="n">
        <v>0</v>
      </c>
      <c r="BA664" t="n">
        <v>611</v>
      </c>
      <c r="BB664" t="n">
        <v>0</v>
      </c>
      <c r="BC664" t="n">
        <v>0</v>
      </c>
      <c r="BD664" t="n">
        <v>0</v>
      </c>
      <c r="BE664" t="n">
        <v>0</v>
      </c>
      <c r="BF664" t="n">
        <v>0</v>
      </c>
      <c r="BG664" t="n">
        <v>0</v>
      </c>
      <c r="BH664" t="n">
        <v>0</v>
      </c>
      <c r="BI664" t="n">
        <v>0</v>
      </c>
      <c r="BJ664" t="n">
        <v>0</v>
      </c>
      <c r="BK664" t="n">
        <v>0</v>
      </c>
      <c r="BL664" t="n">
        <v>0</v>
      </c>
      <c r="BM664" t="n">
        <v>0</v>
      </c>
      <c r="BN664" t="n">
        <v>0</v>
      </c>
      <c r="BO664" t="n">
        <v>0</v>
      </c>
      <c r="BP664" t="n">
        <v>0</v>
      </c>
      <c r="BQ664" t="n">
        <v>0</v>
      </c>
      <c r="BR664" t="n">
        <v>0</v>
      </c>
      <c r="BS664" t="n">
        <v>0</v>
      </c>
      <c r="BT664" t="n">
        <v>0</v>
      </c>
      <c r="BU664" t="n">
        <v>0</v>
      </c>
      <c r="BV664" t="n">
        <v>0</v>
      </c>
      <c r="BW664" t="n">
        <v>0</v>
      </c>
      <c r="CU664">
        <f>ROUND(AT664*Source!I1386*AH664*AL664,0)</f>
        <v/>
      </c>
      <c r="CV664">
        <f>ROUND(Y664*Source!I1386,7)</f>
        <v/>
      </c>
      <c r="CW664" t="n">
        <v>0</v>
      </c>
      <c r="CX664">
        <f>ROUND(Y664*Source!I1386,7)</f>
        <v/>
      </c>
      <c r="CY664">
        <f>AD664</f>
        <v/>
      </c>
      <c r="CZ664">
        <f>AH664</f>
        <v/>
      </c>
      <c r="DA664">
        <f>AL664</f>
        <v/>
      </c>
      <c r="DB664">
        <f>ROUND(ROUND(AT664*CZ664,2),2)</f>
        <v/>
      </c>
      <c r="DC664">
        <f>ROUND(ROUND(AT664*AG664,2),2)</f>
        <v/>
      </c>
      <c r="DD664" t="inlineStr"/>
      <c r="DE664" t="inlineStr"/>
      <c r="DF664">
        <f>ROUND(ROUND(AE664,0)*CX664,0)</f>
        <v/>
      </c>
      <c r="DG664">
        <f>ROUND(ROUND(AF664,0)*CX664,0)</f>
        <v/>
      </c>
      <c r="DH664">
        <f>ROUND(ROUND(AG664,0)*CX664,0)</f>
        <v/>
      </c>
      <c r="DI664">
        <f>ROUND(ROUND(AH664,0)*CX664,0)</f>
        <v/>
      </c>
      <c r="DJ664">
        <f>DI664</f>
        <v/>
      </c>
      <c r="DK664" t="n">
        <v>0</v>
      </c>
      <c r="DL664" t="inlineStr"/>
      <c r="DM664" t="n">
        <v>0</v>
      </c>
      <c r="DN664" t="inlineStr"/>
      <c r="DO664" t="n">
        <v>0</v>
      </c>
    </row>
    <row r="665">
      <c r="A665">
        <f>ROW(Source!A1386)</f>
        <v/>
      </c>
      <c r="B665" t="n">
        <v>78869116</v>
      </c>
      <c r="C665" t="n">
        <v>78873064</v>
      </c>
      <c r="D665" t="n">
        <v>29169821</v>
      </c>
      <c r="E665" t="n">
        <v>1</v>
      </c>
      <c r="F665" t="n">
        <v>1</v>
      </c>
      <c r="G665" t="n">
        <v>1</v>
      </c>
      <c r="H665" t="n">
        <v>3</v>
      </c>
      <c r="I665" t="inlineStr">
        <is>
          <t>509-0696</t>
        </is>
      </c>
      <c r="J665" t="inlineStr">
        <is>
          <t>ТССЦ Московской обл., 509-0696, приказ Минстроя России №675/пр от 28.02.2017 № 258/пр</t>
        </is>
      </c>
      <c r="K665" t="inlineStr">
        <is>
          <t>Лампы люминесцентные ртутные низкого давления типа ЛБ, ЛД, ЛДЦ, ЛТВ, ЛБХ 20</t>
        </is>
      </c>
      <c r="L665" t="n">
        <v>1358</v>
      </c>
      <c r="N665" t="n">
        <v>1010</v>
      </c>
      <c r="O665" t="inlineStr">
        <is>
          <t>10 шт.</t>
        </is>
      </c>
      <c r="P665" t="inlineStr">
        <is>
          <t>10 шт.</t>
        </is>
      </c>
      <c r="Q665" t="n">
        <v>10</v>
      </c>
      <c r="W665" t="n">
        <v>0</v>
      </c>
      <c r="X665" t="n">
        <v>-1187244712</v>
      </c>
      <c r="Y665">
        <f>AT665</f>
        <v/>
      </c>
      <c r="AA665" t="n">
        <v>352.73</v>
      </c>
      <c r="AB665" t="n">
        <v>0</v>
      </c>
      <c r="AC665" t="n">
        <v>0</v>
      </c>
      <c r="AD665" t="n">
        <v>0</v>
      </c>
      <c r="AE665" t="n">
        <v>85.2</v>
      </c>
      <c r="AF665" t="n">
        <v>0</v>
      </c>
      <c r="AG665" t="n">
        <v>0</v>
      </c>
      <c r="AH665" t="n">
        <v>0</v>
      </c>
      <c r="AI665" t="n">
        <v>4.14</v>
      </c>
      <c r="AJ665" t="n">
        <v>1</v>
      </c>
      <c r="AK665" t="n">
        <v>1</v>
      </c>
      <c r="AL665" t="n">
        <v>1</v>
      </c>
      <c r="AM665" t="n">
        <v>2</v>
      </c>
      <c r="AN665" t="n">
        <v>0</v>
      </c>
      <c r="AO665" t="n">
        <v>1</v>
      </c>
      <c r="AP665" t="n">
        <v>0</v>
      </c>
      <c r="AQ665" t="n">
        <v>0</v>
      </c>
      <c r="AR665" t="n">
        <v>0</v>
      </c>
      <c r="AS665" t="inlineStr"/>
      <c r="AT665" t="n">
        <v>10</v>
      </c>
      <c r="AU665" t="inlineStr"/>
      <c r="AV665" t="n">
        <v>0</v>
      </c>
      <c r="AW665" t="n">
        <v>2</v>
      </c>
      <c r="AX665" t="n">
        <v>78873069</v>
      </c>
      <c r="AY665" t="n">
        <v>1</v>
      </c>
      <c r="AZ665" t="n">
        <v>0</v>
      </c>
      <c r="BA665" t="n">
        <v>612</v>
      </c>
      <c r="BB665" t="n">
        <v>0</v>
      </c>
      <c r="BC665" t="n">
        <v>0</v>
      </c>
      <c r="BD665" t="n">
        <v>0</v>
      </c>
      <c r="BE665" t="n">
        <v>0</v>
      </c>
      <c r="BF665" t="n">
        <v>0</v>
      </c>
      <c r="BG665" t="n">
        <v>0</v>
      </c>
      <c r="BH665" t="n">
        <v>0</v>
      </c>
      <c r="BI665" t="n">
        <v>0</v>
      </c>
      <c r="BJ665" t="n">
        <v>0</v>
      </c>
      <c r="BK665" t="n">
        <v>0</v>
      </c>
      <c r="BL665" t="n">
        <v>0</v>
      </c>
      <c r="BM665" t="n">
        <v>0</v>
      </c>
      <c r="BN665" t="n">
        <v>0</v>
      </c>
      <c r="BO665" t="n">
        <v>0</v>
      </c>
      <c r="BP665" t="n">
        <v>0</v>
      </c>
      <c r="BQ665" t="n">
        <v>0</v>
      </c>
      <c r="BR665" t="n">
        <v>0</v>
      </c>
      <c r="BS665" t="n">
        <v>0</v>
      </c>
      <c r="BT665" t="n">
        <v>0</v>
      </c>
      <c r="BU665" t="n">
        <v>0</v>
      </c>
      <c r="BV665" t="n">
        <v>0</v>
      </c>
      <c r="BW665" t="n">
        <v>0</v>
      </c>
      <c r="CV665" t="n">
        <v>0</v>
      </c>
      <c r="CW665" t="n">
        <v>0</v>
      </c>
      <c r="CX665">
        <f>ROUND(Y665*Source!I1386,7)</f>
        <v/>
      </c>
      <c r="CY665">
        <f>AA665</f>
        <v/>
      </c>
      <c r="CZ665">
        <f>AE665</f>
        <v/>
      </c>
      <c r="DA665">
        <f>AI665</f>
        <v/>
      </c>
      <c r="DB665">
        <f>ROUND(ROUND(AT665*CZ665,2),2)</f>
        <v/>
      </c>
      <c r="DC665">
        <f>ROUND(ROUND(AT665*AG665,2),2)</f>
        <v/>
      </c>
      <c r="DD665" t="inlineStr"/>
      <c r="DE665" t="inlineStr"/>
      <c r="DF665">
        <f>ROUND(ROUND(AE665*AI665,0)*CX665,0)</f>
        <v/>
      </c>
      <c r="DG665">
        <f>ROUND(ROUND(AF665,0)*CX665,0)</f>
        <v/>
      </c>
      <c r="DH665">
        <f>ROUND(ROUND(AG665,0)*CX665,0)</f>
        <v/>
      </c>
      <c r="DI665">
        <f>ROUND(ROUND(AH665,0)*CX665,0)</f>
        <v/>
      </c>
      <c r="DJ665">
        <f>DF665</f>
        <v/>
      </c>
      <c r="DK665" t="n">
        <v>0</v>
      </c>
      <c r="DL665" t="inlineStr"/>
      <c r="DM665" t="n">
        <v>0</v>
      </c>
      <c r="DN665" t="inlineStr"/>
      <c r="DO665" t="n">
        <v>0</v>
      </c>
    </row>
    <row r="666">
      <c r="A666">
        <f>ROW(Source!A1386)</f>
        <v/>
      </c>
      <c r="B666" t="n">
        <v>78869116</v>
      </c>
      <c r="C666" t="n">
        <v>78873064</v>
      </c>
      <c r="D666" t="n">
        <v>29169828</v>
      </c>
      <c r="E666" t="n">
        <v>1</v>
      </c>
      <c r="F666" t="n">
        <v>1</v>
      </c>
      <c r="G666" t="n">
        <v>1</v>
      </c>
      <c r="H666" t="n">
        <v>3</v>
      </c>
      <c r="I666" t="inlineStr">
        <is>
          <t>509-6744</t>
        </is>
      </c>
      <c r="J666" t="inlineStr">
        <is>
          <t>ТССЦ Московской обл., 509-6744, приказ Минстроя России №675/пр от 28.02.2017 № 258/пр</t>
        </is>
      </c>
      <c r="K666" t="inlineStr">
        <is>
          <t>Лампы люминесцентные компактные энергосберегающие с цоколем Е27 мощностью 55 Вт</t>
        </is>
      </c>
      <c r="L666" t="n">
        <v>1354</v>
      </c>
      <c r="N666" t="n">
        <v>1010</v>
      </c>
      <c r="O666" t="inlineStr">
        <is>
          <t>шт.</t>
        </is>
      </c>
      <c r="P666" t="inlineStr">
        <is>
          <t>шт.</t>
        </is>
      </c>
      <c r="Q666" t="n">
        <v>1</v>
      </c>
      <c r="W666" t="n">
        <v>0</v>
      </c>
      <c r="X666" t="n">
        <v>-228955380</v>
      </c>
      <c r="Y666">
        <f>AT666</f>
        <v/>
      </c>
      <c r="AA666" t="n">
        <v>237.77</v>
      </c>
      <c r="AB666" t="n">
        <v>0</v>
      </c>
      <c r="AC666" t="n">
        <v>0</v>
      </c>
      <c r="AD666" t="n">
        <v>0</v>
      </c>
      <c r="AE666" t="n">
        <v>140.69</v>
      </c>
      <c r="AF666" t="n">
        <v>0</v>
      </c>
      <c r="AG666" t="n">
        <v>0</v>
      </c>
      <c r="AH666" t="n">
        <v>0</v>
      </c>
      <c r="AI666" t="n">
        <v>1.69</v>
      </c>
      <c r="AJ666" t="n">
        <v>1</v>
      </c>
      <c r="AK666" t="n">
        <v>1</v>
      </c>
      <c r="AL666" t="n">
        <v>1</v>
      </c>
      <c r="AM666" t="n">
        <v>0</v>
      </c>
      <c r="AN666" t="n">
        <v>0</v>
      </c>
      <c r="AO666" t="n">
        <v>0</v>
      </c>
      <c r="AP666" t="n">
        <v>1</v>
      </c>
      <c r="AQ666" t="n">
        <v>0</v>
      </c>
      <c r="AR666" t="n">
        <v>0</v>
      </c>
      <c r="AS666" t="inlineStr"/>
      <c r="AT666" t="n">
        <v>100</v>
      </c>
      <c r="AU666" t="inlineStr"/>
      <c r="AV666" t="n">
        <v>0</v>
      </c>
      <c r="AW666" t="n">
        <v>1</v>
      </c>
      <c r="AX666" t="n">
        <v>-1</v>
      </c>
      <c r="AY666" t="n">
        <v>0</v>
      </c>
      <c r="AZ666" t="n">
        <v>0</v>
      </c>
      <c r="BA666" t="inlineStr"/>
      <c r="BB666" t="n">
        <v>0</v>
      </c>
      <c r="BC666" t="n">
        <v>0</v>
      </c>
      <c r="BD666" t="n">
        <v>0</v>
      </c>
      <c r="BE666" t="n">
        <v>0</v>
      </c>
      <c r="BF666" t="n">
        <v>0</v>
      </c>
      <c r="BG666" t="n">
        <v>0</v>
      </c>
      <c r="BH666" t="n">
        <v>0</v>
      </c>
      <c r="BI666" t="n">
        <v>0</v>
      </c>
      <c r="BJ666" t="n">
        <v>0</v>
      </c>
      <c r="BK666" t="n">
        <v>0</v>
      </c>
      <c r="BL666" t="n">
        <v>0</v>
      </c>
      <c r="BM666" t="n">
        <v>0</v>
      </c>
      <c r="BN666" t="n">
        <v>0</v>
      </c>
      <c r="BO666" t="n">
        <v>0</v>
      </c>
      <c r="BP666" t="n">
        <v>0</v>
      </c>
      <c r="BQ666" t="n">
        <v>0</v>
      </c>
      <c r="BR666" t="n">
        <v>0</v>
      </c>
      <c r="BS666" t="n">
        <v>0</v>
      </c>
      <c r="BT666" t="n">
        <v>0</v>
      </c>
      <c r="BU666" t="n">
        <v>0</v>
      </c>
      <c r="BV666" t="n">
        <v>0</v>
      </c>
      <c r="BW666" t="n">
        <v>0</v>
      </c>
      <c r="CV666" t="n">
        <v>0</v>
      </c>
      <c r="CW666" t="n">
        <v>0</v>
      </c>
      <c r="CX666">
        <f>ROUND(Y666*Source!I1386,7)</f>
        <v/>
      </c>
      <c r="CY666">
        <f>AA666</f>
        <v/>
      </c>
      <c r="CZ666">
        <f>AE666</f>
        <v/>
      </c>
      <c r="DA666">
        <f>AI666</f>
        <v/>
      </c>
      <c r="DB666">
        <f>ROUND(ROUND(AT666*CZ666,2),2)</f>
        <v/>
      </c>
      <c r="DC666">
        <f>ROUND(ROUND(AT666*AG666,2),2)</f>
        <v/>
      </c>
      <c r="DD666" t="inlineStr"/>
      <c r="DE666" t="inlineStr"/>
      <c r="DF666">
        <f>ROUND(ROUND(AE666*AI666,0)*CX666,0)</f>
        <v/>
      </c>
      <c r="DG666">
        <f>ROUND(ROUND(AF666,0)*CX666,0)</f>
        <v/>
      </c>
      <c r="DH666">
        <f>ROUND(ROUND(AG666,0)*CX666,0)</f>
        <v/>
      </c>
      <c r="DI666">
        <f>ROUND(ROUND(AH666,0)*CX666,0)</f>
        <v/>
      </c>
      <c r="DJ666">
        <f>DF666</f>
        <v/>
      </c>
      <c r="DK666" t="n">
        <v>0</v>
      </c>
      <c r="DL666" t="inlineStr"/>
      <c r="DM666" t="n">
        <v>0</v>
      </c>
      <c r="DN666" t="inlineStr"/>
      <c r="DO666" t="n">
        <v>0</v>
      </c>
    </row>
    <row r="667">
      <c r="A667">
        <f>ROW(Source!A1388)</f>
        <v/>
      </c>
      <c r="B667" t="n">
        <v>78869116</v>
      </c>
      <c r="C667" t="n">
        <v>78873071</v>
      </c>
      <c r="D667" t="n">
        <v>18442827</v>
      </c>
      <c r="E667" t="n">
        <v>1</v>
      </c>
      <c r="F667" t="n">
        <v>1</v>
      </c>
      <c r="G667" t="n">
        <v>1</v>
      </c>
      <c r="H667" t="n">
        <v>1</v>
      </c>
      <c r="I667" t="inlineStr">
        <is>
          <t>1-1053-90</t>
        </is>
      </c>
      <c r="J667" t="inlineStr"/>
      <c r="K667" t="inlineStr">
        <is>
          <t>Рабочий строитель среднего разряда 5,3</t>
        </is>
      </c>
      <c r="L667" t="n">
        <v>1369</v>
      </c>
      <c r="N667" t="n">
        <v>1013</v>
      </c>
      <c r="O667" t="inlineStr">
        <is>
          <t>чел.-ч</t>
        </is>
      </c>
      <c r="P667" t="inlineStr">
        <is>
          <t>чел.-ч</t>
        </is>
      </c>
      <c r="Q667" t="n">
        <v>1</v>
      </c>
      <c r="W667" t="n">
        <v>0</v>
      </c>
      <c r="X667" t="n">
        <v>717490484</v>
      </c>
      <c r="Y667">
        <f>(AT667*ROUND(8,7))</f>
        <v/>
      </c>
      <c r="AA667" t="n">
        <v>0</v>
      </c>
      <c r="AB667" t="n">
        <v>0</v>
      </c>
      <c r="AC667" t="n">
        <v>0</v>
      </c>
      <c r="AD667" t="n">
        <v>11.64</v>
      </c>
      <c r="AE667" t="n">
        <v>0</v>
      </c>
      <c r="AF667" t="n">
        <v>0</v>
      </c>
      <c r="AG667" t="n">
        <v>0</v>
      </c>
      <c r="AH667" t="n">
        <v>11.64</v>
      </c>
      <c r="AI667" t="n">
        <v>1</v>
      </c>
      <c r="AJ667" t="n">
        <v>1</v>
      </c>
      <c r="AK667" t="n">
        <v>1</v>
      </c>
      <c r="AL667" t="n">
        <v>1</v>
      </c>
      <c r="AM667" t="n">
        <v>-2</v>
      </c>
      <c r="AN667" t="n">
        <v>0</v>
      </c>
      <c r="AO667" t="n">
        <v>1</v>
      </c>
      <c r="AP667" t="n">
        <v>1</v>
      </c>
      <c r="AQ667" t="n">
        <v>0</v>
      </c>
      <c r="AR667" t="n">
        <v>0</v>
      </c>
      <c r="AS667" t="inlineStr"/>
      <c r="AT667" t="n">
        <v>5.01</v>
      </c>
      <c r="AU667" t="inlineStr">
        <is>
          <t>)*8</t>
        </is>
      </c>
      <c r="AV667" t="n">
        <v>1</v>
      </c>
      <c r="AW667" t="n">
        <v>2</v>
      </c>
      <c r="AX667" t="n">
        <v>78873078</v>
      </c>
      <c r="AY667" t="n">
        <v>1</v>
      </c>
      <c r="AZ667" t="n">
        <v>0</v>
      </c>
      <c r="BA667" t="n">
        <v>613</v>
      </c>
      <c r="BB667" t="n">
        <v>0</v>
      </c>
      <c r="BC667" t="n">
        <v>0</v>
      </c>
      <c r="BD667" t="n">
        <v>0</v>
      </c>
      <c r="BE667" t="n">
        <v>0</v>
      </c>
      <c r="BF667" t="n">
        <v>0</v>
      </c>
      <c r="BG667" t="n">
        <v>0</v>
      </c>
      <c r="BH667" t="n">
        <v>0</v>
      </c>
      <c r="BI667" t="n">
        <v>0</v>
      </c>
      <c r="BJ667" t="n">
        <v>0</v>
      </c>
      <c r="BK667" t="n">
        <v>0</v>
      </c>
      <c r="BL667" t="n">
        <v>0</v>
      </c>
      <c r="BM667" t="n">
        <v>0</v>
      </c>
      <c r="BN667" t="n">
        <v>0</v>
      </c>
      <c r="BO667" t="n">
        <v>0</v>
      </c>
      <c r="BP667" t="n">
        <v>0</v>
      </c>
      <c r="BQ667" t="n">
        <v>0</v>
      </c>
      <c r="BR667" t="n">
        <v>0</v>
      </c>
      <c r="BS667" t="n">
        <v>0</v>
      </c>
      <c r="BT667" t="n">
        <v>0</v>
      </c>
      <c r="BU667" t="n">
        <v>0</v>
      </c>
      <c r="BV667" t="n">
        <v>0</v>
      </c>
      <c r="BW667" t="n">
        <v>0</v>
      </c>
      <c r="CU667">
        <f>ROUND(AT667*Source!I1388*AH667*AL667,0)</f>
        <v/>
      </c>
      <c r="CV667">
        <f>ROUND(Y667*Source!I1388,7)</f>
        <v/>
      </c>
      <c r="CW667" t="n">
        <v>0</v>
      </c>
      <c r="CX667">
        <f>ROUND(Y667*Source!I1388,7)</f>
        <v/>
      </c>
      <c r="CY667">
        <f>AD667</f>
        <v/>
      </c>
      <c r="CZ667">
        <f>AH667</f>
        <v/>
      </c>
      <c r="DA667">
        <f>AL667</f>
        <v/>
      </c>
      <c r="DB667">
        <f>ROUND((ROUND(AT667*CZ667,2)*ROUND(8,7)),2)</f>
        <v/>
      </c>
      <c r="DC667">
        <f>ROUND((ROUND(AT667*AG667,2)*ROUND(8,7)),2)</f>
        <v/>
      </c>
      <c r="DD667" t="inlineStr"/>
      <c r="DE667" t="inlineStr"/>
      <c r="DF667">
        <f>ROUND(ROUND(AE667,0)*CX667,0)</f>
        <v/>
      </c>
      <c r="DG667">
        <f>ROUND(ROUND(AF667,0)*CX667,0)</f>
        <v/>
      </c>
      <c r="DH667">
        <f>ROUND(ROUND(AG667,0)*CX667,0)</f>
        <v/>
      </c>
      <c r="DI667">
        <f>ROUND(ROUND(AH667,0)*CX667,0)</f>
        <v/>
      </c>
      <c r="DJ667">
        <f>DI667</f>
        <v/>
      </c>
      <c r="DK667" t="n">
        <v>0</v>
      </c>
      <c r="DL667" t="inlineStr"/>
      <c r="DM667" t="n">
        <v>0</v>
      </c>
      <c r="DN667" t="inlineStr"/>
      <c r="DO667" t="n">
        <v>0</v>
      </c>
    </row>
    <row r="668">
      <c r="A668">
        <f>ROW(Source!A1388)</f>
        <v/>
      </c>
      <c r="B668" t="n">
        <v>78869116</v>
      </c>
      <c r="C668" t="n">
        <v>78873071</v>
      </c>
      <c r="D668" t="n">
        <v>29172703</v>
      </c>
      <c r="E668" t="n">
        <v>1</v>
      </c>
      <c r="F668" t="n">
        <v>1</v>
      </c>
      <c r="G668" t="n">
        <v>1</v>
      </c>
      <c r="H668" t="n">
        <v>2</v>
      </c>
      <c r="I668" t="inlineStr">
        <is>
          <t>042900</t>
        </is>
      </c>
      <c r="J668" t="inlineStr">
        <is>
          <t>ТСЭМ Московской обл., 042900, приказ Минстроя России №675/пр от 28.02.2017 № 264/пр</t>
        </is>
      </c>
      <c r="K66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68" t="n">
        <v>1368</v>
      </c>
      <c r="N668" t="n">
        <v>1011</v>
      </c>
      <c r="O668" t="inlineStr">
        <is>
          <t>маш.-ч</t>
        </is>
      </c>
      <c r="P668" t="inlineStr">
        <is>
          <t>маш.-ч</t>
        </is>
      </c>
      <c r="Q668" t="n">
        <v>1</v>
      </c>
      <c r="W668" t="n">
        <v>0</v>
      </c>
      <c r="X668" t="n">
        <v>1695838894</v>
      </c>
      <c r="Y668">
        <f>(AT668*ROUND(8,7))</f>
        <v/>
      </c>
      <c r="AA668" t="n">
        <v>0</v>
      </c>
      <c r="AB668" t="n">
        <v>177.13</v>
      </c>
      <c r="AC668" t="n">
        <v>0</v>
      </c>
      <c r="AD668" t="n">
        <v>0</v>
      </c>
      <c r="AE668" t="n">
        <v>0</v>
      </c>
      <c r="AF668" t="n">
        <v>29.67</v>
      </c>
      <c r="AG668" t="n">
        <v>0</v>
      </c>
      <c r="AH668" t="n">
        <v>0</v>
      </c>
      <c r="AI668" t="n">
        <v>1</v>
      </c>
      <c r="AJ668" t="n">
        <v>5.97</v>
      </c>
      <c r="AK668" t="n">
        <v>52.25</v>
      </c>
      <c r="AL668" t="n">
        <v>1</v>
      </c>
      <c r="AM668" t="n">
        <v>2</v>
      </c>
      <c r="AN668" t="n">
        <v>0</v>
      </c>
      <c r="AO668" t="n">
        <v>1</v>
      </c>
      <c r="AP668" t="n">
        <v>1</v>
      </c>
      <c r="AQ668" t="n">
        <v>0</v>
      </c>
      <c r="AR668" t="n">
        <v>0</v>
      </c>
      <c r="AS668" t="inlineStr"/>
      <c r="AT668" t="n">
        <v>1.5</v>
      </c>
      <c r="AU668" t="inlineStr">
        <is>
          <t>)*8</t>
        </is>
      </c>
      <c r="AV668" t="n">
        <v>0</v>
      </c>
      <c r="AW668" t="n">
        <v>2</v>
      </c>
      <c r="AX668" t="n">
        <v>78873079</v>
      </c>
      <c r="AY668" t="n">
        <v>1</v>
      </c>
      <c r="AZ668" t="n">
        <v>0</v>
      </c>
      <c r="BA668" t="n">
        <v>614</v>
      </c>
      <c r="BB668" t="n">
        <v>0</v>
      </c>
      <c r="BC668" t="n">
        <v>0</v>
      </c>
      <c r="BD668" t="n">
        <v>0</v>
      </c>
      <c r="BE668" t="n">
        <v>0</v>
      </c>
      <c r="BF668" t="n">
        <v>0</v>
      </c>
      <c r="BG668" t="n">
        <v>0</v>
      </c>
      <c r="BH668" t="n">
        <v>0</v>
      </c>
      <c r="BI668" t="n">
        <v>0</v>
      </c>
      <c r="BJ668" t="n">
        <v>0</v>
      </c>
      <c r="BK668" t="n">
        <v>0</v>
      </c>
      <c r="BL668" t="n">
        <v>0</v>
      </c>
      <c r="BM668" t="n">
        <v>0</v>
      </c>
      <c r="BN668" t="n">
        <v>0</v>
      </c>
      <c r="BO668" t="n">
        <v>0</v>
      </c>
      <c r="BP668" t="n">
        <v>0</v>
      </c>
      <c r="BQ668" t="n">
        <v>0</v>
      </c>
      <c r="BR668" t="n">
        <v>0</v>
      </c>
      <c r="BS668" t="n">
        <v>0</v>
      </c>
      <c r="BT668" t="n">
        <v>0</v>
      </c>
      <c r="BU668" t="n">
        <v>0</v>
      </c>
      <c r="BV668" t="n">
        <v>0</v>
      </c>
      <c r="BW668" t="n">
        <v>0</v>
      </c>
      <c r="CV668" t="n">
        <v>0</v>
      </c>
      <c r="CW668">
        <f>ROUND(Y668*Source!I1388*DO668,7)</f>
        <v/>
      </c>
      <c r="CX668">
        <f>ROUND(Y668*Source!I1388,7)</f>
        <v/>
      </c>
      <c r="CY668">
        <f>AB668</f>
        <v/>
      </c>
      <c r="CZ668">
        <f>AF668</f>
        <v/>
      </c>
      <c r="DA668">
        <f>AJ668</f>
        <v/>
      </c>
      <c r="DB668">
        <f>ROUND((ROUND(AT668*CZ668,2)*ROUND(8,7)),2)</f>
        <v/>
      </c>
      <c r="DC668">
        <f>ROUND((ROUND(AT668*AG668,2)*ROUND(8,7)),2)</f>
        <v/>
      </c>
      <c r="DD668" t="inlineStr"/>
      <c r="DE668" t="inlineStr"/>
      <c r="DF668">
        <f>ROUND(ROUND(AE668,0)*CX668,0)</f>
        <v/>
      </c>
      <c r="DG668">
        <f>ROUND(ROUND(AF668*AJ668,0)*CX668,0)</f>
        <v/>
      </c>
      <c r="DH668">
        <f>ROUND(ROUND(AG668*AK668,0)*CX668,0)</f>
        <v/>
      </c>
      <c r="DI668">
        <f>ROUND(ROUND(AH668,0)*CX668,0)</f>
        <v/>
      </c>
      <c r="DJ668">
        <f>DG668</f>
        <v/>
      </c>
      <c r="DK668" t="n">
        <v>0</v>
      </c>
      <c r="DL668" t="inlineStr"/>
      <c r="DM668" t="n">
        <v>0</v>
      </c>
      <c r="DN668" t="inlineStr"/>
      <c r="DO668" t="n">
        <v>0</v>
      </c>
    </row>
    <row r="669">
      <c r="A669">
        <f>ROW(Source!A1388)</f>
        <v/>
      </c>
      <c r="B669" t="n">
        <v>78869116</v>
      </c>
      <c r="C669" t="n">
        <v>78873071</v>
      </c>
      <c r="D669" t="n">
        <v>29110398</v>
      </c>
      <c r="E669" t="n">
        <v>1</v>
      </c>
      <c r="F669" t="n">
        <v>1</v>
      </c>
      <c r="G669" t="n">
        <v>1</v>
      </c>
      <c r="H669" t="n">
        <v>3</v>
      </c>
      <c r="I669" t="inlineStr">
        <is>
          <t>101-0388</t>
        </is>
      </c>
      <c r="J669" t="inlineStr">
        <is>
          <t>ТССЦ Московской обл., 101-0388, приказ Минстроя России №675/пр от 28.02.2017 № 254/пр</t>
        </is>
      </c>
      <c r="K669" t="inlineStr">
        <is>
          <t>Краски масляные земляные марки МА-0115 мумия, сурик железный</t>
        </is>
      </c>
      <c r="L669" t="n">
        <v>1348</v>
      </c>
      <c r="N669" t="n">
        <v>1009</v>
      </c>
      <c r="O669" t="inlineStr">
        <is>
          <t>т</t>
        </is>
      </c>
      <c r="P669" t="inlineStr">
        <is>
          <t>т</t>
        </is>
      </c>
      <c r="Q669" t="n">
        <v>1000</v>
      </c>
      <c r="W669" t="n">
        <v>0</v>
      </c>
      <c r="X669" t="n">
        <v>1625292450</v>
      </c>
      <c r="Y669">
        <f>(AT669*ROUND(8,7))</f>
        <v/>
      </c>
      <c r="AA669" t="n">
        <v>76804.47</v>
      </c>
      <c r="AB669" t="n">
        <v>0</v>
      </c>
      <c r="AC669" t="n">
        <v>0</v>
      </c>
      <c r="AD669" t="n">
        <v>0</v>
      </c>
      <c r="AE669" t="n">
        <v>15118.99</v>
      </c>
      <c r="AF669" t="n">
        <v>0</v>
      </c>
      <c r="AG669" t="n">
        <v>0</v>
      </c>
      <c r="AH669" t="n">
        <v>0</v>
      </c>
      <c r="AI669" t="n">
        <v>5.08</v>
      </c>
      <c r="AJ669" t="n">
        <v>1</v>
      </c>
      <c r="AK669" t="n">
        <v>1</v>
      </c>
      <c r="AL669" t="n">
        <v>1</v>
      </c>
      <c r="AM669" t="n">
        <v>2</v>
      </c>
      <c r="AN669" t="n">
        <v>0</v>
      </c>
      <c r="AO669" t="n">
        <v>1</v>
      </c>
      <c r="AP669" t="n">
        <v>1</v>
      </c>
      <c r="AQ669" t="n">
        <v>0</v>
      </c>
      <c r="AR669" t="n">
        <v>0</v>
      </c>
      <c r="AS669" t="inlineStr"/>
      <c r="AT669" t="n">
        <v>5e-05</v>
      </c>
      <c r="AU669" t="inlineStr">
        <is>
          <t>)*8</t>
        </is>
      </c>
      <c r="AV669" t="n">
        <v>0</v>
      </c>
      <c r="AW669" t="n">
        <v>2</v>
      </c>
      <c r="AX669" t="n">
        <v>78873080</v>
      </c>
      <c r="AY669" t="n">
        <v>1</v>
      </c>
      <c r="AZ669" t="n">
        <v>0</v>
      </c>
      <c r="BA669" t="n">
        <v>615</v>
      </c>
      <c r="BB669" t="n">
        <v>0</v>
      </c>
      <c r="BC669" t="n">
        <v>0</v>
      </c>
      <c r="BD669" t="n">
        <v>0</v>
      </c>
      <c r="BE669" t="n">
        <v>0</v>
      </c>
      <c r="BF669" t="n">
        <v>0</v>
      </c>
      <c r="BG669" t="n">
        <v>0</v>
      </c>
      <c r="BH669" t="n">
        <v>0</v>
      </c>
      <c r="BI669" t="n">
        <v>0</v>
      </c>
      <c r="BJ669" t="n">
        <v>0</v>
      </c>
      <c r="BK669" t="n">
        <v>0</v>
      </c>
      <c r="BL669" t="n">
        <v>0</v>
      </c>
      <c r="BM669" t="n">
        <v>0</v>
      </c>
      <c r="BN669" t="n">
        <v>0</v>
      </c>
      <c r="BO669" t="n">
        <v>0</v>
      </c>
      <c r="BP669" t="n">
        <v>0</v>
      </c>
      <c r="BQ669" t="n">
        <v>0</v>
      </c>
      <c r="BR669" t="n">
        <v>0</v>
      </c>
      <c r="BS669" t="n">
        <v>0</v>
      </c>
      <c r="BT669" t="n">
        <v>0</v>
      </c>
      <c r="BU669" t="n">
        <v>0</v>
      </c>
      <c r="BV669" t="n">
        <v>0</v>
      </c>
      <c r="BW669" t="n">
        <v>0</v>
      </c>
      <c r="CV669" t="n">
        <v>0</v>
      </c>
      <c r="CW669" t="n">
        <v>0</v>
      </c>
      <c r="CX669">
        <f>ROUND(Y669*Source!I1388,7)</f>
        <v/>
      </c>
      <c r="CY669">
        <f>AA669</f>
        <v/>
      </c>
      <c r="CZ669">
        <f>AE669</f>
        <v/>
      </c>
      <c r="DA669">
        <f>AI669</f>
        <v/>
      </c>
      <c r="DB669">
        <f>ROUND((ROUND(AT669*CZ669,2)*ROUND(8,7)),2)</f>
        <v/>
      </c>
      <c r="DC669">
        <f>ROUND((ROUND(AT669*AG669,2)*ROUND(8,7)),2)</f>
        <v/>
      </c>
      <c r="DD669" t="inlineStr"/>
      <c r="DE669" t="inlineStr"/>
      <c r="DF669">
        <f>ROUND(ROUND(AE669*AI669,0)*CX669,0)</f>
        <v/>
      </c>
      <c r="DG669">
        <f>ROUND(ROUND(AF669,0)*CX669,0)</f>
        <v/>
      </c>
      <c r="DH669">
        <f>ROUND(ROUND(AG669,0)*CX669,0)</f>
        <v/>
      </c>
      <c r="DI669">
        <f>ROUND(ROUND(AH669,0)*CX669,0)</f>
        <v/>
      </c>
      <c r="DJ669">
        <f>DF669</f>
        <v/>
      </c>
      <c r="DK669" t="n">
        <v>0</v>
      </c>
      <c r="DL669" t="inlineStr"/>
      <c r="DM669" t="n">
        <v>0</v>
      </c>
      <c r="DN669" t="inlineStr"/>
      <c r="DO669" t="n">
        <v>0</v>
      </c>
    </row>
    <row r="670">
      <c r="A670">
        <f>ROW(Source!A1388)</f>
        <v/>
      </c>
      <c r="B670" t="n">
        <v>78869116</v>
      </c>
      <c r="C670" t="n">
        <v>78873071</v>
      </c>
      <c r="D670" t="n">
        <v>29110573</v>
      </c>
      <c r="E670" t="n">
        <v>1</v>
      </c>
      <c r="F670" t="n">
        <v>1</v>
      </c>
      <c r="G670" t="n">
        <v>1</v>
      </c>
      <c r="H670" t="n">
        <v>3</v>
      </c>
      <c r="I670" t="inlineStr">
        <is>
          <t>101-0628</t>
        </is>
      </c>
      <c r="J670" t="inlineStr">
        <is>
          <t>ТССЦ Московской обл., 101-0628, приказ Минстроя России №675/пр от 28.02.2017 № 254/пр</t>
        </is>
      </c>
      <c r="K670" t="inlineStr">
        <is>
          <t>Олифа комбинированная, марки К-3</t>
        </is>
      </c>
      <c r="L670" t="n">
        <v>1348</v>
      </c>
      <c r="N670" t="n">
        <v>1009</v>
      </c>
      <c r="O670" t="inlineStr">
        <is>
          <t>т</t>
        </is>
      </c>
      <c r="P670" t="inlineStr">
        <is>
          <t>т</t>
        </is>
      </c>
      <c r="Q670" t="n">
        <v>1000</v>
      </c>
      <c r="W670" t="n">
        <v>0</v>
      </c>
      <c r="X670" t="n">
        <v>24062879</v>
      </c>
      <c r="Y670">
        <f>(AT670*ROUND(8,7))</f>
        <v/>
      </c>
      <c r="AA670" t="n">
        <v>87631.5</v>
      </c>
      <c r="AB670" t="n">
        <v>0</v>
      </c>
      <c r="AC670" t="n">
        <v>0</v>
      </c>
      <c r="AD670" t="n">
        <v>0</v>
      </c>
      <c r="AE670" t="n">
        <v>16950</v>
      </c>
      <c r="AF670" t="n">
        <v>0</v>
      </c>
      <c r="AG670" t="n">
        <v>0</v>
      </c>
      <c r="AH670" t="n">
        <v>0</v>
      </c>
      <c r="AI670" t="n">
        <v>5.17</v>
      </c>
      <c r="AJ670" t="n">
        <v>1</v>
      </c>
      <c r="AK670" t="n">
        <v>1</v>
      </c>
      <c r="AL670" t="n">
        <v>1</v>
      </c>
      <c r="AM670" t="n">
        <v>2</v>
      </c>
      <c r="AN670" t="n">
        <v>0</v>
      </c>
      <c r="AO670" t="n">
        <v>1</v>
      </c>
      <c r="AP670" t="n">
        <v>1</v>
      </c>
      <c r="AQ670" t="n">
        <v>0</v>
      </c>
      <c r="AR670" t="n">
        <v>0</v>
      </c>
      <c r="AS670" t="inlineStr"/>
      <c r="AT670" t="n">
        <v>2e-05</v>
      </c>
      <c r="AU670" t="inlineStr">
        <is>
          <t>)*8</t>
        </is>
      </c>
      <c r="AV670" t="n">
        <v>0</v>
      </c>
      <c r="AW670" t="n">
        <v>2</v>
      </c>
      <c r="AX670" t="n">
        <v>78873081</v>
      </c>
      <c r="AY670" t="n">
        <v>1</v>
      </c>
      <c r="AZ670" t="n">
        <v>0</v>
      </c>
      <c r="BA670" t="n">
        <v>616</v>
      </c>
      <c r="BB670" t="n">
        <v>0</v>
      </c>
      <c r="BC670" t="n">
        <v>0</v>
      </c>
      <c r="BD670" t="n">
        <v>0</v>
      </c>
      <c r="BE670" t="n">
        <v>0</v>
      </c>
      <c r="BF670" t="n">
        <v>0</v>
      </c>
      <c r="BG670" t="n">
        <v>0</v>
      </c>
      <c r="BH670" t="n">
        <v>0</v>
      </c>
      <c r="BI670" t="n">
        <v>0</v>
      </c>
      <c r="BJ670" t="n">
        <v>0</v>
      </c>
      <c r="BK670" t="n">
        <v>0</v>
      </c>
      <c r="BL670" t="n">
        <v>0</v>
      </c>
      <c r="BM670" t="n">
        <v>0</v>
      </c>
      <c r="BN670" t="n">
        <v>0</v>
      </c>
      <c r="BO670" t="n">
        <v>0</v>
      </c>
      <c r="BP670" t="n">
        <v>0</v>
      </c>
      <c r="BQ670" t="n">
        <v>0</v>
      </c>
      <c r="BR670" t="n">
        <v>0</v>
      </c>
      <c r="BS670" t="n">
        <v>0</v>
      </c>
      <c r="BT670" t="n">
        <v>0</v>
      </c>
      <c r="BU670" t="n">
        <v>0</v>
      </c>
      <c r="BV670" t="n">
        <v>0</v>
      </c>
      <c r="BW670" t="n">
        <v>0</v>
      </c>
      <c r="CV670" t="n">
        <v>0</v>
      </c>
      <c r="CW670" t="n">
        <v>0</v>
      </c>
      <c r="CX670">
        <f>ROUND(Y670*Source!I1388,7)</f>
        <v/>
      </c>
      <c r="CY670">
        <f>AA670</f>
        <v/>
      </c>
      <c r="CZ670">
        <f>AE670</f>
        <v/>
      </c>
      <c r="DA670">
        <f>AI670</f>
        <v/>
      </c>
      <c r="DB670">
        <f>ROUND((ROUND(AT670*CZ670,2)*ROUND(8,7)),2)</f>
        <v/>
      </c>
      <c r="DC670">
        <f>ROUND((ROUND(AT670*AG670,2)*ROUND(8,7)),2)</f>
        <v/>
      </c>
      <c r="DD670" t="inlineStr"/>
      <c r="DE670" t="inlineStr"/>
      <c r="DF670">
        <f>ROUND(ROUND(AE670*AI670,0)*CX670,0)</f>
        <v/>
      </c>
      <c r="DG670">
        <f>ROUND(ROUND(AF670,0)*CX670,0)</f>
        <v/>
      </c>
      <c r="DH670">
        <f>ROUND(ROUND(AG670,0)*CX670,0)</f>
        <v/>
      </c>
      <c r="DI670">
        <f>ROUND(ROUND(AH670,0)*CX670,0)</f>
        <v/>
      </c>
      <c r="DJ670">
        <f>DF670</f>
        <v/>
      </c>
      <c r="DK670" t="n">
        <v>0</v>
      </c>
      <c r="DL670" t="inlineStr"/>
      <c r="DM670" t="n">
        <v>0</v>
      </c>
      <c r="DN670" t="inlineStr"/>
      <c r="DO670" t="n">
        <v>0</v>
      </c>
    </row>
    <row r="671">
      <c r="A671">
        <f>ROW(Source!A1388)</f>
        <v/>
      </c>
      <c r="B671" t="n">
        <v>78869116</v>
      </c>
      <c r="C671" t="n">
        <v>78873071</v>
      </c>
      <c r="D671" t="n">
        <v>29107963</v>
      </c>
      <c r="E671" t="n">
        <v>1</v>
      </c>
      <c r="F671" t="n">
        <v>1</v>
      </c>
      <c r="G671" t="n">
        <v>1</v>
      </c>
      <c r="H671" t="n">
        <v>3</v>
      </c>
      <c r="I671" t="inlineStr">
        <is>
          <t>101-1669</t>
        </is>
      </c>
      <c r="J671" t="inlineStr">
        <is>
          <t>ТССЦ Московской обл., 101-1669, приказ Минстроя России №675/пр от 28.02.2017 № 254/пр</t>
        </is>
      </c>
      <c r="K671" t="inlineStr">
        <is>
          <t>Очес льняной</t>
        </is>
      </c>
      <c r="L671" t="n">
        <v>1346</v>
      </c>
      <c r="N671" t="n">
        <v>1009</v>
      </c>
      <c r="O671" t="inlineStr">
        <is>
          <t>кг</t>
        </is>
      </c>
      <c r="P671" t="inlineStr">
        <is>
          <t>кг</t>
        </is>
      </c>
      <c r="Q671" t="n">
        <v>1</v>
      </c>
      <c r="W671" t="n">
        <v>0</v>
      </c>
      <c r="X671" t="n">
        <v>-2113933962</v>
      </c>
      <c r="Y671">
        <f>(AT671*ROUND(8,7))</f>
        <v/>
      </c>
      <c r="AA671" t="n">
        <v>590.67</v>
      </c>
      <c r="AB671" t="n">
        <v>0</v>
      </c>
      <c r="AC671" t="n">
        <v>0</v>
      </c>
      <c r="AD671" t="n">
        <v>0</v>
      </c>
      <c r="AE671" t="n">
        <v>37.29</v>
      </c>
      <c r="AF671" t="n">
        <v>0</v>
      </c>
      <c r="AG671" t="n">
        <v>0</v>
      </c>
      <c r="AH671" t="n">
        <v>0</v>
      </c>
      <c r="AI671" t="n">
        <v>15.84</v>
      </c>
      <c r="AJ671" t="n">
        <v>1</v>
      </c>
      <c r="AK671" t="n">
        <v>1</v>
      </c>
      <c r="AL671" t="n">
        <v>1</v>
      </c>
      <c r="AM671" t="n">
        <v>2</v>
      </c>
      <c r="AN671" t="n">
        <v>0</v>
      </c>
      <c r="AO671" t="n">
        <v>1</v>
      </c>
      <c r="AP671" t="n">
        <v>1</v>
      </c>
      <c r="AQ671" t="n">
        <v>0</v>
      </c>
      <c r="AR671" t="n">
        <v>0</v>
      </c>
      <c r="AS671" t="inlineStr"/>
      <c r="AT671" t="n">
        <v>0.02</v>
      </c>
      <c r="AU671" t="inlineStr">
        <is>
          <t>)*8</t>
        </is>
      </c>
      <c r="AV671" t="n">
        <v>0</v>
      </c>
      <c r="AW671" t="n">
        <v>2</v>
      </c>
      <c r="AX671" t="n">
        <v>78873082</v>
      </c>
      <c r="AY671" t="n">
        <v>1</v>
      </c>
      <c r="AZ671" t="n">
        <v>0</v>
      </c>
      <c r="BA671" t="n">
        <v>617</v>
      </c>
      <c r="BB671" t="n">
        <v>0</v>
      </c>
      <c r="BC671" t="n">
        <v>0</v>
      </c>
      <c r="BD671" t="n">
        <v>0</v>
      </c>
      <c r="BE671" t="n">
        <v>0</v>
      </c>
      <c r="BF671" t="n">
        <v>0</v>
      </c>
      <c r="BG671" t="n">
        <v>0</v>
      </c>
      <c r="BH671" t="n">
        <v>0</v>
      </c>
      <c r="BI671" t="n">
        <v>0</v>
      </c>
      <c r="BJ671" t="n">
        <v>0</v>
      </c>
      <c r="BK671" t="n">
        <v>0</v>
      </c>
      <c r="BL671" t="n">
        <v>0</v>
      </c>
      <c r="BM671" t="n">
        <v>0</v>
      </c>
      <c r="BN671" t="n">
        <v>0</v>
      </c>
      <c r="BO671" t="n">
        <v>0</v>
      </c>
      <c r="BP671" t="n">
        <v>0</v>
      </c>
      <c r="BQ671" t="n">
        <v>0</v>
      </c>
      <c r="BR671" t="n">
        <v>0</v>
      </c>
      <c r="BS671" t="n">
        <v>0</v>
      </c>
      <c r="BT671" t="n">
        <v>0</v>
      </c>
      <c r="BU671" t="n">
        <v>0</v>
      </c>
      <c r="BV671" t="n">
        <v>0</v>
      </c>
      <c r="BW671" t="n">
        <v>0</v>
      </c>
      <c r="CV671" t="n">
        <v>0</v>
      </c>
      <c r="CW671" t="n">
        <v>0</v>
      </c>
      <c r="CX671">
        <f>ROUND(Y671*Source!I1388,7)</f>
        <v/>
      </c>
      <c r="CY671">
        <f>AA671</f>
        <v/>
      </c>
      <c r="CZ671">
        <f>AE671</f>
        <v/>
      </c>
      <c r="DA671">
        <f>AI671</f>
        <v/>
      </c>
      <c r="DB671">
        <f>ROUND((ROUND(AT671*CZ671,2)*ROUND(8,7)),2)</f>
        <v/>
      </c>
      <c r="DC671">
        <f>ROUND((ROUND(AT671*AG671,2)*ROUND(8,7)),2)</f>
        <v/>
      </c>
      <c r="DD671" t="inlineStr"/>
      <c r="DE671" t="inlineStr"/>
      <c r="DF671">
        <f>ROUND(ROUND(AE671*AI671,0)*CX671,0)</f>
        <v/>
      </c>
      <c r="DG671">
        <f>ROUND(ROUND(AF671,0)*CX671,0)</f>
        <v/>
      </c>
      <c r="DH671">
        <f>ROUND(ROUND(AG671,0)*CX671,0)</f>
        <v/>
      </c>
      <c r="DI671">
        <f>ROUND(ROUND(AH671,0)*CX671,0)</f>
        <v/>
      </c>
      <c r="DJ671">
        <f>DF671</f>
        <v/>
      </c>
      <c r="DK671" t="n">
        <v>0</v>
      </c>
      <c r="DL671" t="inlineStr"/>
      <c r="DM671" t="n">
        <v>0</v>
      </c>
      <c r="DN671" t="inlineStr"/>
      <c r="DO671" t="n">
        <v>0</v>
      </c>
    </row>
    <row r="672">
      <c r="A672">
        <f>ROW(Source!A1388)</f>
        <v/>
      </c>
      <c r="B672" t="n">
        <v>78869116</v>
      </c>
      <c r="C672" t="n">
        <v>78873071</v>
      </c>
      <c r="D672" t="n">
        <v>29150040</v>
      </c>
      <c r="E672" t="n">
        <v>1</v>
      </c>
      <c r="F672" t="n">
        <v>1</v>
      </c>
      <c r="G672" t="n">
        <v>1</v>
      </c>
      <c r="H672" t="n">
        <v>3</v>
      </c>
      <c r="I672" t="inlineStr">
        <is>
          <t>411-0001</t>
        </is>
      </c>
      <c r="J672" t="inlineStr">
        <is>
          <t>ТССЦ Московской обл., 411-0001, приказ Минстроя России №675/пр от 28.02.2017 № 257/пр</t>
        </is>
      </c>
      <c r="K672" t="inlineStr">
        <is>
          <t>Вода</t>
        </is>
      </c>
      <c r="L672" t="n">
        <v>1339</v>
      </c>
      <c r="N672" t="n">
        <v>1007</v>
      </c>
      <c r="O672" t="inlineStr">
        <is>
          <t>м3</t>
        </is>
      </c>
      <c r="P672" t="inlineStr">
        <is>
          <t>м3</t>
        </is>
      </c>
      <c r="Q672" t="n">
        <v>1</v>
      </c>
      <c r="W672" t="n">
        <v>0</v>
      </c>
      <c r="X672" t="n">
        <v>619799737</v>
      </c>
      <c r="Y672">
        <f>(AT672*ROUND(8,7))</f>
        <v/>
      </c>
      <c r="AA672" t="n">
        <v>31.28</v>
      </c>
      <c r="AB672" t="n">
        <v>0</v>
      </c>
      <c r="AC672" t="n">
        <v>0</v>
      </c>
      <c r="AD672" t="n">
        <v>0</v>
      </c>
      <c r="AE672" t="n">
        <v>2.44</v>
      </c>
      <c r="AF672" t="n">
        <v>0</v>
      </c>
      <c r="AG672" t="n">
        <v>0</v>
      </c>
      <c r="AH672" t="n">
        <v>0</v>
      </c>
      <c r="AI672" t="n">
        <v>12.82</v>
      </c>
      <c r="AJ672" t="n">
        <v>1</v>
      </c>
      <c r="AK672" t="n">
        <v>1</v>
      </c>
      <c r="AL672" t="n">
        <v>1</v>
      </c>
      <c r="AM672" t="n">
        <v>2</v>
      </c>
      <c r="AN672" t="n">
        <v>0</v>
      </c>
      <c r="AO672" t="n">
        <v>1</v>
      </c>
      <c r="AP672" t="n">
        <v>1</v>
      </c>
      <c r="AQ672" t="n">
        <v>0</v>
      </c>
      <c r="AR672" t="n">
        <v>0</v>
      </c>
      <c r="AS672" t="inlineStr"/>
      <c r="AT672" t="n">
        <v>1</v>
      </c>
      <c r="AU672" t="inlineStr">
        <is>
          <t>)*8</t>
        </is>
      </c>
      <c r="AV672" t="n">
        <v>0</v>
      </c>
      <c r="AW672" t="n">
        <v>2</v>
      </c>
      <c r="AX672" t="n">
        <v>78873083</v>
      </c>
      <c r="AY672" t="n">
        <v>1</v>
      </c>
      <c r="AZ672" t="n">
        <v>0</v>
      </c>
      <c r="BA672" t="n">
        <v>618</v>
      </c>
      <c r="BB672" t="n">
        <v>0</v>
      </c>
      <c r="BC672" t="n">
        <v>0</v>
      </c>
      <c r="BD672" t="n">
        <v>0</v>
      </c>
      <c r="BE672" t="n">
        <v>0</v>
      </c>
      <c r="BF672" t="n">
        <v>0</v>
      </c>
      <c r="BG672" t="n">
        <v>0</v>
      </c>
      <c r="BH672" t="n">
        <v>0</v>
      </c>
      <c r="BI672" t="n">
        <v>0</v>
      </c>
      <c r="BJ672" t="n">
        <v>0</v>
      </c>
      <c r="BK672" t="n">
        <v>0</v>
      </c>
      <c r="BL672" t="n">
        <v>0</v>
      </c>
      <c r="BM672" t="n">
        <v>0</v>
      </c>
      <c r="BN672" t="n">
        <v>0</v>
      </c>
      <c r="BO672" t="n">
        <v>0</v>
      </c>
      <c r="BP672" t="n">
        <v>0</v>
      </c>
      <c r="BQ672" t="n">
        <v>0</v>
      </c>
      <c r="BR672" t="n">
        <v>0</v>
      </c>
      <c r="BS672" t="n">
        <v>0</v>
      </c>
      <c r="BT672" t="n">
        <v>0</v>
      </c>
      <c r="BU672" t="n">
        <v>0</v>
      </c>
      <c r="BV672" t="n">
        <v>0</v>
      </c>
      <c r="BW672" t="n">
        <v>0</v>
      </c>
      <c r="CV672" t="n">
        <v>0</v>
      </c>
      <c r="CW672" t="n">
        <v>0</v>
      </c>
      <c r="CX672">
        <f>ROUND(Y672*Source!I1388,7)</f>
        <v/>
      </c>
      <c r="CY672">
        <f>AA672</f>
        <v/>
      </c>
      <c r="CZ672">
        <f>AE672</f>
        <v/>
      </c>
      <c r="DA672">
        <f>AI672</f>
        <v/>
      </c>
      <c r="DB672">
        <f>ROUND((ROUND(AT672*CZ672,2)*ROUND(8,7)),2)</f>
        <v/>
      </c>
      <c r="DC672">
        <f>ROUND((ROUND(AT672*AG672,2)*ROUND(8,7)),2)</f>
        <v/>
      </c>
      <c r="DD672" t="inlineStr"/>
      <c r="DE672" t="inlineStr"/>
      <c r="DF672">
        <f>ROUND(ROUND(AE672*AI672,0)*CX672,0)</f>
        <v/>
      </c>
      <c r="DG672">
        <f>ROUND(ROUND(AF672,0)*CX672,0)</f>
        <v/>
      </c>
      <c r="DH672">
        <f>ROUND(ROUND(AG672,0)*CX672,0)</f>
        <v/>
      </c>
      <c r="DI672">
        <f>ROUND(ROUND(AH672,0)*CX672,0)</f>
        <v/>
      </c>
      <c r="DJ672">
        <f>DF672</f>
        <v/>
      </c>
      <c r="DK672" t="n">
        <v>0</v>
      </c>
      <c r="DL672" t="inlineStr"/>
      <c r="DM672" t="n">
        <v>0</v>
      </c>
      <c r="DN672" t="inlineStr"/>
      <c r="DO672" t="n">
        <v>0</v>
      </c>
    </row>
    <row r="673">
      <c r="A673">
        <f>ROW(Source!A1427)</f>
        <v/>
      </c>
      <c r="B673" t="n">
        <v>78869116</v>
      </c>
      <c r="C673" t="n">
        <v>78873145</v>
      </c>
      <c r="D673" t="n">
        <v>18408291</v>
      </c>
      <c r="E673" t="n">
        <v>1</v>
      </c>
      <c r="F673" t="n">
        <v>1</v>
      </c>
      <c r="G673" t="n">
        <v>1</v>
      </c>
      <c r="H673" t="n">
        <v>1</v>
      </c>
      <c r="I673" t="inlineStr">
        <is>
          <t>1-1025-90</t>
        </is>
      </c>
      <c r="J673" t="inlineStr"/>
      <c r="K673" t="inlineStr">
        <is>
          <t>Рабочий строитель среднего разряда 2,5</t>
        </is>
      </c>
      <c r="L673" t="n">
        <v>1369</v>
      </c>
      <c r="N673" t="n">
        <v>1013</v>
      </c>
      <c r="O673" t="inlineStr">
        <is>
          <t>чел.-ч</t>
        </is>
      </c>
      <c r="P673" t="inlineStr">
        <is>
          <t>чел.-ч</t>
        </is>
      </c>
      <c r="Q673" t="n">
        <v>1</v>
      </c>
      <c r="W673" t="n">
        <v>0</v>
      </c>
      <c r="X673" t="n">
        <v>1933892413</v>
      </c>
      <c r="Y673">
        <f>AT673</f>
        <v/>
      </c>
      <c r="AA673" t="n">
        <v>0</v>
      </c>
      <c r="AB673" t="n">
        <v>0</v>
      </c>
      <c r="AC673" t="n">
        <v>0</v>
      </c>
      <c r="AD673" t="n">
        <v>8.17</v>
      </c>
      <c r="AE673" t="n">
        <v>0</v>
      </c>
      <c r="AF673" t="n">
        <v>0</v>
      </c>
      <c r="AG673" t="n">
        <v>0</v>
      </c>
      <c r="AH673" t="n">
        <v>8.17</v>
      </c>
      <c r="AI673" t="n">
        <v>1</v>
      </c>
      <c r="AJ673" t="n">
        <v>1</v>
      </c>
      <c r="AK673" t="n">
        <v>1</v>
      </c>
      <c r="AL673" t="n">
        <v>1</v>
      </c>
      <c r="AM673" t="n">
        <v>-2</v>
      </c>
      <c r="AN673" t="n">
        <v>0</v>
      </c>
      <c r="AO673" t="n">
        <v>1</v>
      </c>
      <c r="AP673" t="n">
        <v>1</v>
      </c>
      <c r="AQ673" t="n">
        <v>0</v>
      </c>
      <c r="AR673" t="n">
        <v>0</v>
      </c>
      <c r="AS673" t="inlineStr"/>
      <c r="AT673" t="n">
        <v>32.2</v>
      </c>
      <c r="AU673" t="inlineStr"/>
      <c r="AV673" t="n">
        <v>1</v>
      </c>
      <c r="AW673" t="n">
        <v>2</v>
      </c>
      <c r="AX673" t="n">
        <v>78873151</v>
      </c>
      <c r="AY673" t="n">
        <v>1</v>
      </c>
      <c r="AZ673" t="n">
        <v>0</v>
      </c>
      <c r="BA673" t="n">
        <v>619</v>
      </c>
      <c r="BB673" t="n">
        <v>0</v>
      </c>
      <c r="BC673" t="n">
        <v>0</v>
      </c>
      <c r="BD673" t="n">
        <v>0</v>
      </c>
      <c r="BE673" t="n">
        <v>0</v>
      </c>
      <c r="BF673" t="n">
        <v>0</v>
      </c>
      <c r="BG673" t="n">
        <v>0</v>
      </c>
      <c r="BH673" t="n">
        <v>0</v>
      </c>
      <c r="BI673" t="n">
        <v>0</v>
      </c>
      <c r="BJ673" t="n">
        <v>0</v>
      </c>
      <c r="BK673" t="n">
        <v>0</v>
      </c>
      <c r="BL673" t="n">
        <v>0</v>
      </c>
      <c r="BM673" t="n">
        <v>0</v>
      </c>
      <c r="BN673" t="n">
        <v>0</v>
      </c>
      <c r="BO673" t="n">
        <v>0</v>
      </c>
      <c r="BP673" t="n">
        <v>0</v>
      </c>
      <c r="BQ673" t="n">
        <v>0</v>
      </c>
      <c r="BR673" t="n">
        <v>0</v>
      </c>
      <c r="BS673" t="n">
        <v>0</v>
      </c>
      <c r="BT673" t="n">
        <v>0</v>
      </c>
      <c r="BU673" t="n">
        <v>0</v>
      </c>
      <c r="BV673" t="n">
        <v>0</v>
      </c>
      <c r="BW673" t="n">
        <v>0</v>
      </c>
      <c r="CU673">
        <f>ROUND(AT673*Source!I1427*AH673*AL673,0)</f>
        <v/>
      </c>
      <c r="CV673">
        <f>ROUND(Y673*Source!I1427,7)</f>
        <v/>
      </c>
      <c r="CW673" t="n">
        <v>0</v>
      </c>
      <c r="CX673">
        <f>ROUND(Y673*Source!I1427,7)</f>
        <v/>
      </c>
      <c r="CY673">
        <f>AD673</f>
        <v/>
      </c>
      <c r="CZ673">
        <f>AH673</f>
        <v/>
      </c>
      <c r="DA673">
        <f>AL673</f>
        <v/>
      </c>
      <c r="DB673">
        <f>ROUND(ROUND(AT673*CZ673,2),2)</f>
        <v/>
      </c>
      <c r="DC673">
        <f>ROUND(ROUND(AT673*AG673,2),2)</f>
        <v/>
      </c>
      <c r="DD673" t="inlineStr"/>
      <c r="DE673" t="inlineStr"/>
      <c r="DF673">
        <f>ROUND(ROUND(AE673,0)*CX673,0)</f>
        <v/>
      </c>
      <c r="DG673">
        <f>ROUND(ROUND(AF673,0)*CX673,0)</f>
        <v/>
      </c>
      <c r="DH673">
        <f>ROUND(ROUND(AG673,0)*CX673,0)</f>
        <v/>
      </c>
      <c r="DI673">
        <f>ROUND(ROUND(AH673,0)*CX673,0)</f>
        <v/>
      </c>
      <c r="DJ673">
        <f>DI673</f>
        <v/>
      </c>
      <c r="DK673" t="n">
        <v>0</v>
      </c>
      <c r="DL673" t="inlineStr"/>
      <c r="DM673" t="n">
        <v>0</v>
      </c>
      <c r="DN673" t="inlineStr"/>
      <c r="DO673" t="n">
        <v>0</v>
      </c>
    </row>
    <row r="674">
      <c r="A674">
        <f>ROW(Source!A1427)</f>
        <v/>
      </c>
      <c r="B674" t="n">
        <v>78869116</v>
      </c>
      <c r="C674" t="n">
        <v>78873145</v>
      </c>
      <c r="D674" t="n">
        <v>29174913</v>
      </c>
      <c r="E674" t="n">
        <v>1</v>
      </c>
      <c r="F674" t="n">
        <v>1</v>
      </c>
      <c r="G674" t="n">
        <v>1</v>
      </c>
      <c r="H674" t="n">
        <v>2</v>
      </c>
      <c r="I674" t="inlineStr">
        <is>
          <t>400001</t>
        </is>
      </c>
      <c r="J674" t="inlineStr">
        <is>
          <t>ТСЭМ Московской обл., 400001, приказ Минстроя России №675/пр от 28.02.2017 № 264/пр</t>
        </is>
      </c>
      <c r="K674" t="inlineStr">
        <is>
          <t>Автомобили бортовые, грузоподъемность до 5 т</t>
        </is>
      </c>
      <c r="L674" t="n">
        <v>1368</v>
      </c>
      <c r="N674" t="n">
        <v>1011</v>
      </c>
      <c r="O674" t="inlineStr">
        <is>
          <t>маш.-ч</t>
        </is>
      </c>
      <c r="P674" t="inlineStr">
        <is>
          <t>маш.-ч</t>
        </is>
      </c>
      <c r="Q674" t="n">
        <v>1</v>
      </c>
      <c r="W674" t="n">
        <v>0</v>
      </c>
      <c r="X674" t="n">
        <v>1230759911</v>
      </c>
      <c r="Y674">
        <f>AT674</f>
        <v/>
      </c>
      <c r="AA674" t="n">
        <v>0</v>
      </c>
      <c r="AB674" t="n">
        <v>2177.51</v>
      </c>
      <c r="AC674" t="n">
        <v>606.1</v>
      </c>
      <c r="AD674" t="n">
        <v>0</v>
      </c>
      <c r="AE674" t="n">
        <v>0</v>
      </c>
      <c r="AF674" t="n">
        <v>87.17</v>
      </c>
      <c r="AG674" t="n">
        <v>11.6</v>
      </c>
      <c r="AH674" t="n">
        <v>0</v>
      </c>
      <c r="AI674" t="n">
        <v>1</v>
      </c>
      <c r="AJ674" t="n">
        <v>24.98</v>
      </c>
      <c r="AK674" t="n">
        <v>52.25</v>
      </c>
      <c r="AL674" t="n">
        <v>1</v>
      </c>
      <c r="AM674" t="n">
        <v>2</v>
      </c>
      <c r="AN674" t="n">
        <v>0</v>
      </c>
      <c r="AO674" t="n">
        <v>1</v>
      </c>
      <c r="AP674" t="n">
        <v>1</v>
      </c>
      <c r="AQ674" t="n">
        <v>0</v>
      </c>
      <c r="AR674" t="n">
        <v>0</v>
      </c>
      <c r="AS674" t="inlineStr"/>
      <c r="AT674" t="n">
        <v>0.01</v>
      </c>
      <c r="AU674" t="inlineStr"/>
      <c r="AV674" t="n">
        <v>0</v>
      </c>
      <c r="AW674" t="n">
        <v>2</v>
      </c>
      <c r="AX674" t="n">
        <v>78873152</v>
      </c>
      <c r="AY674" t="n">
        <v>1</v>
      </c>
      <c r="AZ674" t="n">
        <v>0</v>
      </c>
      <c r="BA674" t="n">
        <v>620</v>
      </c>
      <c r="BB674" t="n">
        <v>0</v>
      </c>
      <c r="BC674" t="n">
        <v>0</v>
      </c>
      <c r="BD674" t="n">
        <v>0</v>
      </c>
      <c r="BE674" t="n">
        <v>0</v>
      </c>
      <c r="BF674" t="n">
        <v>0</v>
      </c>
      <c r="BG674" t="n">
        <v>0</v>
      </c>
      <c r="BH674" t="n">
        <v>0</v>
      </c>
      <c r="BI674" t="n">
        <v>0</v>
      </c>
      <c r="BJ674" t="n">
        <v>0</v>
      </c>
      <c r="BK674" t="n">
        <v>0</v>
      </c>
      <c r="BL674" t="n">
        <v>0</v>
      </c>
      <c r="BM674" t="n">
        <v>0</v>
      </c>
      <c r="BN674" t="n">
        <v>0</v>
      </c>
      <c r="BO674" t="n">
        <v>0</v>
      </c>
      <c r="BP674" t="n">
        <v>0</v>
      </c>
      <c r="BQ674" t="n">
        <v>0</v>
      </c>
      <c r="BR674" t="n">
        <v>0</v>
      </c>
      <c r="BS674" t="n">
        <v>0</v>
      </c>
      <c r="BT674" t="n">
        <v>0</v>
      </c>
      <c r="BU674" t="n">
        <v>0</v>
      </c>
      <c r="BV674" t="n">
        <v>0</v>
      </c>
      <c r="BW674" t="n">
        <v>0</v>
      </c>
      <c r="CV674" t="n">
        <v>0</v>
      </c>
      <c r="CW674">
        <f>ROUND(Y674*Source!I1427*DO674,7)</f>
        <v/>
      </c>
      <c r="CX674">
        <f>ROUND(Y674*Source!I1427,7)</f>
        <v/>
      </c>
      <c r="CY674">
        <f>AB674</f>
        <v/>
      </c>
      <c r="CZ674">
        <f>AF674</f>
        <v/>
      </c>
      <c r="DA674">
        <f>AJ674</f>
        <v/>
      </c>
      <c r="DB674">
        <f>ROUND(ROUND(AT674*CZ674,2),2)</f>
        <v/>
      </c>
      <c r="DC674">
        <f>ROUND(ROUND(AT674*AG674,2),2)</f>
        <v/>
      </c>
      <c r="DD674" t="inlineStr"/>
      <c r="DE674" t="inlineStr"/>
      <c r="DF674">
        <f>ROUND(ROUND(AE674,0)*CX674,0)</f>
        <v/>
      </c>
      <c r="DG674">
        <f>ROUND(ROUND(AF674*AJ674,0)*CX674,0)</f>
        <v/>
      </c>
      <c r="DH674">
        <f>ROUND(ROUND(AG674*AK674,0)*CX674,0)</f>
        <v/>
      </c>
      <c r="DI674">
        <f>ROUND(ROUND(AH674,0)*CX674,0)</f>
        <v/>
      </c>
      <c r="DJ674">
        <f>DG674</f>
        <v/>
      </c>
      <c r="DK674" t="n">
        <v>0</v>
      </c>
      <c r="DL674" t="inlineStr"/>
      <c r="DM674" t="n">
        <v>0</v>
      </c>
      <c r="DN674" t="inlineStr"/>
      <c r="DO674" t="n">
        <v>0</v>
      </c>
    </row>
    <row r="675">
      <c r="A675">
        <f>ROW(Source!A1427)</f>
        <v/>
      </c>
      <c r="B675" t="n">
        <v>78869116</v>
      </c>
      <c r="C675" t="n">
        <v>78873145</v>
      </c>
      <c r="D675" t="n">
        <v>29110139</v>
      </c>
      <c r="E675" t="n">
        <v>1</v>
      </c>
      <c r="F675" t="n">
        <v>1</v>
      </c>
      <c r="G675" t="n">
        <v>1</v>
      </c>
      <c r="H675" t="n">
        <v>3</v>
      </c>
      <c r="I675" t="inlineStr">
        <is>
          <t>101-1703</t>
        </is>
      </c>
      <c r="J675" t="inlineStr">
        <is>
          <t>ТССЦ Московской обл., 101-1703, приказ Минстроя России №675/пр от 28.02.2017 № 254/пр</t>
        </is>
      </c>
      <c r="K675" t="inlineStr">
        <is>
          <t>Прокладки резиновые (пластина техническая прессованная)</t>
        </is>
      </c>
      <c r="L675" t="n">
        <v>1346</v>
      </c>
      <c r="N675" t="n">
        <v>1009</v>
      </c>
      <c r="O675" t="inlineStr">
        <is>
          <t>кг</t>
        </is>
      </c>
      <c r="P675" t="inlineStr">
        <is>
          <t>кг</t>
        </is>
      </c>
      <c r="Q675" t="n">
        <v>1</v>
      </c>
      <c r="W675" t="n">
        <v>0</v>
      </c>
      <c r="X675" t="n">
        <v>-1947909329</v>
      </c>
      <c r="Y675">
        <f>AT675</f>
        <v/>
      </c>
      <c r="AA675" t="n">
        <v>341.04</v>
      </c>
      <c r="AB675" t="n">
        <v>0</v>
      </c>
      <c r="AC675" t="n">
        <v>0</v>
      </c>
      <c r="AD675" t="n">
        <v>0</v>
      </c>
      <c r="AE675" t="n">
        <v>23.09</v>
      </c>
      <c r="AF675" t="n">
        <v>0</v>
      </c>
      <c r="AG675" t="n">
        <v>0</v>
      </c>
      <c r="AH675" t="n">
        <v>0</v>
      </c>
      <c r="AI675" t="n">
        <v>14.77</v>
      </c>
      <c r="AJ675" t="n">
        <v>1</v>
      </c>
      <c r="AK675" t="n">
        <v>1</v>
      </c>
      <c r="AL675" t="n">
        <v>1</v>
      </c>
      <c r="AM675" t="n">
        <v>2</v>
      </c>
      <c r="AN675" t="n">
        <v>0</v>
      </c>
      <c r="AO675" t="n">
        <v>1</v>
      </c>
      <c r="AP675" t="n">
        <v>1</v>
      </c>
      <c r="AQ675" t="n">
        <v>0</v>
      </c>
      <c r="AR675" t="n">
        <v>0</v>
      </c>
      <c r="AS675" t="inlineStr"/>
      <c r="AT675" t="n">
        <v>2</v>
      </c>
      <c r="AU675" t="inlineStr"/>
      <c r="AV675" t="n">
        <v>0</v>
      </c>
      <c r="AW675" t="n">
        <v>2</v>
      </c>
      <c r="AX675" t="n">
        <v>78873153</v>
      </c>
      <c r="AY675" t="n">
        <v>1</v>
      </c>
      <c r="AZ675" t="n">
        <v>0</v>
      </c>
      <c r="BA675" t="n">
        <v>621</v>
      </c>
      <c r="BB675" t="n">
        <v>0</v>
      </c>
      <c r="BC675" t="n">
        <v>0</v>
      </c>
      <c r="BD675" t="n">
        <v>0</v>
      </c>
      <c r="BE675" t="n">
        <v>0</v>
      </c>
      <c r="BF675" t="n">
        <v>0</v>
      </c>
      <c r="BG675" t="n">
        <v>0</v>
      </c>
      <c r="BH675" t="n">
        <v>0</v>
      </c>
      <c r="BI675" t="n">
        <v>0</v>
      </c>
      <c r="BJ675" t="n">
        <v>0</v>
      </c>
      <c r="BK675" t="n">
        <v>0</v>
      </c>
      <c r="BL675" t="n">
        <v>0</v>
      </c>
      <c r="BM675" t="n">
        <v>0</v>
      </c>
      <c r="BN675" t="n">
        <v>0</v>
      </c>
      <c r="BO675" t="n">
        <v>0</v>
      </c>
      <c r="BP675" t="n">
        <v>0</v>
      </c>
      <c r="BQ675" t="n">
        <v>0</v>
      </c>
      <c r="BR675" t="n">
        <v>0</v>
      </c>
      <c r="BS675" t="n">
        <v>0</v>
      </c>
      <c r="BT675" t="n">
        <v>0</v>
      </c>
      <c r="BU675" t="n">
        <v>0</v>
      </c>
      <c r="BV675" t="n">
        <v>0</v>
      </c>
      <c r="BW675" t="n">
        <v>0</v>
      </c>
      <c r="CV675" t="n">
        <v>0</v>
      </c>
      <c r="CW675" t="n">
        <v>0</v>
      </c>
      <c r="CX675">
        <f>ROUND(Y675*Source!I1427,7)</f>
        <v/>
      </c>
      <c r="CY675">
        <f>AA675</f>
        <v/>
      </c>
      <c r="CZ675">
        <f>AE675</f>
        <v/>
      </c>
      <c r="DA675">
        <f>AI675</f>
        <v/>
      </c>
      <c r="DB675">
        <f>ROUND(ROUND(AT675*CZ675,2),2)</f>
        <v/>
      </c>
      <c r="DC675">
        <f>ROUND(ROUND(AT675*AG675,2),2)</f>
        <v/>
      </c>
      <c r="DD675" t="inlineStr"/>
      <c r="DE675" t="inlineStr"/>
      <c r="DF675">
        <f>ROUND(ROUND(AE675*AI675,0)*CX675,0)</f>
        <v/>
      </c>
      <c r="DG675">
        <f>ROUND(ROUND(AF675,0)*CX675,0)</f>
        <v/>
      </c>
      <c r="DH675">
        <f>ROUND(ROUND(AG675,0)*CX675,0)</f>
        <v/>
      </c>
      <c r="DI675">
        <f>ROUND(ROUND(AH675,0)*CX675,0)</f>
        <v/>
      </c>
      <c r="DJ675">
        <f>DF675</f>
        <v/>
      </c>
      <c r="DK675" t="n">
        <v>0</v>
      </c>
      <c r="DL675" t="inlineStr"/>
      <c r="DM675" t="n">
        <v>0</v>
      </c>
      <c r="DN675" t="inlineStr"/>
      <c r="DO675" t="n">
        <v>0</v>
      </c>
    </row>
    <row r="676">
      <c r="A676">
        <f>ROW(Source!A1427)</f>
        <v/>
      </c>
      <c r="B676" t="n">
        <v>78869116</v>
      </c>
      <c r="C676" t="n">
        <v>78873145</v>
      </c>
      <c r="D676" t="n">
        <v>29114240</v>
      </c>
      <c r="E676" t="n">
        <v>1</v>
      </c>
      <c r="F676" t="n">
        <v>1</v>
      </c>
      <c r="G676" t="n">
        <v>1</v>
      </c>
      <c r="H676" t="n">
        <v>3</v>
      </c>
      <c r="I676" t="inlineStr">
        <is>
          <t>101-2576</t>
        </is>
      </c>
      <c r="J676" t="inlineStr">
        <is>
          <t>ТССЦ Московской обл., 101-2576, приказ Минстроя России №675/пр от 28.02.2017 № 254/пр</t>
        </is>
      </c>
      <c r="K676" t="inlineStr">
        <is>
          <t>Болты с гайками и шайбами для санитарно-технических работ диаметром 16 мм</t>
        </is>
      </c>
      <c r="L676" t="n">
        <v>1348</v>
      </c>
      <c r="N676" t="n">
        <v>1009</v>
      </c>
      <c r="O676" t="inlineStr">
        <is>
          <t>т</t>
        </is>
      </c>
      <c r="P676" t="inlineStr">
        <is>
          <t>т</t>
        </is>
      </c>
      <c r="Q676" t="n">
        <v>1000</v>
      </c>
      <c r="W676" t="n">
        <v>0</v>
      </c>
      <c r="X676" t="n">
        <v>-1701539228</v>
      </c>
      <c r="Y676">
        <f>AT676</f>
        <v/>
      </c>
      <c r="AA676" t="n">
        <v>145037.4</v>
      </c>
      <c r="AB676" t="n">
        <v>0</v>
      </c>
      <c r="AC676" t="n">
        <v>0</v>
      </c>
      <c r="AD676" t="n">
        <v>0</v>
      </c>
      <c r="AE676" t="n">
        <v>14830</v>
      </c>
      <c r="AF676" t="n">
        <v>0</v>
      </c>
      <c r="AG676" t="n">
        <v>0</v>
      </c>
      <c r="AH676" t="n">
        <v>0</v>
      </c>
      <c r="AI676" t="n">
        <v>9.779999999999999</v>
      </c>
      <c r="AJ676" t="n">
        <v>1</v>
      </c>
      <c r="AK676" t="n">
        <v>1</v>
      </c>
      <c r="AL676" t="n">
        <v>1</v>
      </c>
      <c r="AM676" t="n">
        <v>2</v>
      </c>
      <c r="AN676" t="n">
        <v>0</v>
      </c>
      <c r="AO676" t="n">
        <v>1</v>
      </c>
      <c r="AP676" t="n">
        <v>1</v>
      </c>
      <c r="AQ676" t="n">
        <v>0</v>
      </c>
      <c r="AR676" t="n">
        <v>0</v>
      </c>
      <c r="AS676" t="inlineStr"/>
      <c r="AT676" t="n">
        <v>0.005</v>
      </c>
      <c r="AU676" t="inlineStr"/>
      <c r="AV676" t="n">
        <v>0</v>
      </c>
      <c r="AW676" t="n">
        <v>2</v>
      </c>
      <c r="AX676" t="n">
        <v>78873154</v>
      </c>
      <c r="AY676" t="n">
        <v>1</v>
      </c>
      <c r="AZ676" t="n">
        <v>0</v>
      </c>
      <c r="BA676" t="n">
        <v>622</v>
      </c>
      <c r="BB676" t="n">
        <v>0</v>
      </c>
      <c r="BC676" t="n">
        <v>0</v>
      </c>
      <c r="BD676" t="n">
        <v>0</v>
      </c>
      <c r="BE676" t="n">
        <v>0</v>
      </c>
      <c r="BF676" t="n">
        <v>0</v>
      </c>
      <c r="BG676" t="n">
        <v>0</v>
      </c>
      <c r="BH676" t="n">
        <v>0</v>
      </c>
      <c r="BI676" t="n">
        <v>0</v>
      </c>
      <c r="BJ676" t="n">
        <v>0</v>
      </c>
      <c r="BK676" t="n">
        <v>0</v>
      </c>
      <c r="BL676" t="n">
        <v>0</v>
      </c>
      <c r="BM676" t="n">
        <v>0</v>
      </c>
      <c r="BN676" t="n">
        <v>0</v>
      </c>
      <c r="BO676" t="n">
        <v>0</v>
      </c>
      <c r="BP676" t="n">
        <v>0</v>
      </c>
      <c r="BQ676" t="n">
        <v>0</v>
      </c>
      <c r="BR676" t="n">
        <v>0</v>
      </c>
      <c r="BS676" t="n">
        <v>0</v>
      </c>
      <c r="BT676" t="n">
        <v>0</v>
      </c>
      <c r="BU676" t="n">
        <v>0</v>
      </c>
      <c r="BV676" t="n">
        <v>0</v>
      </c>
      <c r="BW676" t="n">
        <v>0</v>
      </c>
      <c r="CV676" t="n">
        <v>0</v>
      </c>
      <c r="CW676" t="n">
        <v>0</v>
      </c>
      <c r="CX676">
        <f>ROUND(Y676*Source!I1427,7)</f>
        <v/>
      </c>
      <c r="CY676">
        <f>AA676</f>
        <v/>
      </c>
      <c r="CZ676">
        <f>AE676</f>
        <v/>
      </c>
      <c r="DA676">
        <f>AI676</f>
        <v/>
      </c>
      <c r="DB676">
        <f>ROUND(ROUND(AT676*CZ676,2),2)</f>
        <v/>
      </c>
      <c r="DC676">
        <f>ROUND(ROUND(AT676*AG676,2),2)</f>
        <v/>
      </c>
      <c r="DD676" t="inlineStr"/>
      <c r="DE676" t="inlineStr"/>
      <c r="DF676">
        <f>ROUND(ROUND(AE676*AI676,0)*CX676,0)</f>
        <v/>
      </c>
      <c r="DG676">
        <f>ROUND(ROUND(AF676,0)*CX676,0)</f>
        <v/>
      </c>
      <c r="DH676">
        <f>ROUND(ROUND(AG676,0)*CX676,0)</f>
        <v/>
      </c>
      <c r="DI676">
        <f>ROUND(ROUND(AH676,0)*CX676,0)</f>
        <v/>
      </c>
      <c r="DJ676">
        <f>DF676</f>
        <v/>
      </c>
      <c r="DK676" t="n">
        <v>0</v>
      </c>
      <c r="DL676" t="inlineStr"/>
      <c r="DM676" t="n">
        <v>0</v>
      </c>
      <c r="DN676" t="inlineStr"/>
      <c r="DO676" t="n">
        <v>0</v>
      </c>
    </row>
    <row r="677">
      <c r="A677">
        <f>ROW(Source!A1427)</f>
        <v/>
      </c>
      <c r="B677" t="n">
        <v>78869116</v>
      </c>
      <c r="C677" t="n">
        <v>78873145</v>
      </c>
      <c r="D677" t="n">
        <v>29150040</v>
      </c>
      <c r="E677" t="n">
        <v>1</v>
      </c>
      <c r="F677" t="n">
        <v>1</v>
      </c>
      <c r="G677" t="n">
        <v>1</v>
      </c>
      <c r="H677" t="n">
        <v>3</v>
      </c>
      <c r="I677" t="inlineStr">
        <is>
          <t>411-0001</t>
        </is>
      </c>
      <c r="J677" t="inlineStr">
        <is>
          <t>ТССЦ Московской обл., 411-0001, приказ Минстроя России №675/пр от 28.02.2017 № 257/пр</t>
        </is>
      </c>
      <c r="K677" t="inlineStr">
        <is>
          <t>Вода</t>
        </is>
      </c>
      <c r="L677" t="n">
        <v>1339</v>
      </c>
      <c r="N677" t="n">
        <v>1007</v>
      </c>
      <c r="O677" t="inlineStr">
        <is>
          <t>м3</t>
        </is>
      </c>
      <c r="P677" t="inlineStr">
        <is>
          <t>м3</t>
        </is>
      </c>
      <c r="Q677" t="n">
        <v>1</v>
      </c>
      <c r="W677" t="n">
        <v>0</v>
      </c>
      <c r="X677" t="n">
        <v>619799737</v>
      </c>
      <c r="Y677">
        <f>AT677</f>
        <v/>
      </c>
      <c r="AA677" t="n">
        <v>31.28</v>
      </c>
      <c r="AB677" t="n">
        <v>0</v>
      </c>
      <c r="AC677" t="n">
        <v>0</v>
      </c>
      <c r="AD677" t="n">
        <v>0</v>
      </c>
      <c r="AE677" t="n">
        <v>2.44</v>
      </c>
      <c r="AF677" t="n">
        <v>0</v>
      </c>
      <c r="AG677" t="n">
        <v>0</v>
      </c>
      <c r="AH677" t="n">
        <v>0</v>
      </c>
      <c r="AI677" t="n">
        <v>12.82</v>
      </c>
      <c r="AJ677" t="n">
        <v>1</v>
      </c>
      <c r="AK677" t="n">
        <v>1</v>
      </c>
      <c r="AL677" t="n">
        <v>1</v>
      </c>
      <c r="AM677" t="n">
        <v>2</v>
      </c>
      <c r="AN677" t="n">
        <v>0</v>
      </c>
      <c r="AO677" t="n">
        <v>1</v>
      </c>
      <c r="AP677" t="n">
        <v>1</v>
      </c>
      <c r="AQ677" t="n">
        <v>0</v>
      </c>
      <c r="AR677" t="n">
        <v>0</v>
      </c>
      <c r="AS677" t="inlineStr"/>
      <c r="AT677" t="n">
        <v>7.8</v>
      </c>
      <c r="AU677" t="inlineStr"/>
      <c r="AV677" t="n">
        <v>0</v>
      </c>
      <c r="AW677" t="n">
        <v>2</v>
      </c>
      <c r="AX677" t="n">
        <v>78873155</v>
      </c>
      <c r="AY677" t="n">
        <v>1</v>
      </c>
      <c r="AZ677" t="n">
        <v>0</v>
      </c>
      <c r="BA677" t="n">
        <v>623</v>
      </c>
      <c r="BB677" t="n">
        <v>0</v>
      </c>
      <c r="BC677" t="n">
        <v>0</v>
      </c>
      <c r="BD677" t="n">
        <v>0</v>
      </c>
      <c r="BE677" t="n">
        <v>0</v>
      </c>
      <c r="BF677" t="n">
        <v>0</v>
      </c>
      <c r="BG677" t="n">
        <v>0</v>
      </c>
      <c r="BH677" t="n">
        <v>0</v>
      </c>
      <c r="BI677" t="n">
        <v>0</v>
      </c>
      <c r="BJ677" t="n">
        <v>0</v>
      </c>
      <c r="BK677" t="n">
        <v>0</v>
      </c>
      <c r="BL677" t="n">
        <v>0</v>
      </c>
      <c r="BM677" t="n">
        <v>0</v>
      </c>
      <c r="BN677" t="n">
        <v>0</v>
      </c>
      <c r="BO677" t="n">
        <v>0</v>
      </c>
      <c r="BP677" t="n">
        <v>0</v>
      </c>
      <c r="BQ677" t="n">
        <v>0</v>
      </c>
      <c r="BR677" t="n">
        <v>0</v>
      </c>
      <c r="BS677" t="n">
        <v>0</v>
      </c>
      <c r="BT677" t="n">
        <v>0</v>
      </c>
      <c r="BU677" t="n">
        <v>0</v>
      </c>
      <c r="BV677" t="n">
        <v>0</v>
      </c>
      <c r="BW677" t="n">
        <v>0</v>
      </c>
      <c r="CV677" t="n">
        <v>0</v>
      </c>
      <c r="CW677" t="n">
        <v>0</v>
      </c>
      <c r="CX677">
        <f>ROUND(Y677*Source!I1427,7)</f>
        <v/>
      </c>
      <c r="CY677">
        <f>AA677</f>
        <v/>
      </c>
      <c r="CZ677">
        <f>AE677</f>
        <v/>
      </c>
      <c r="DA677">
        <f>AI677</f>
        <v/>
      </c>
      <c r="DB677">
        <f>ROUND(ROUND(AT677*CZ677,2),2)</f>
        <v/>
      </c>
      <c r="DC677">
        <f>ROUND(ROUND(AT677*AG677,2),2)</f>
        <v/>
      </c>
      <c r="DD677" t="inlineStr"/>
      <c r="DE677" t="inlineStr"/>
      <c r="DF677">
        <f>ROUND(ROUND(AE677*AI677,0)*CX677,0)</f>
        <v/>
      </c>
      <c r="DG677">
        <f>ROUND(ROUND(AF677,0)*CX677,0)</f>
        <v/>
      </c>
      <c r="DH677">
        <f>ROUND(ROUND(AG677,0)*CX677,0)</f>
        <v/>
      </c>
      <c r="DI677">
        <f>ROUND(ROUND(AH677,0)*CX677,0)</f>
        <v/>
      </c>
      <c r="DJ677">
        <f>DF677</f>
        <v/>
      </c>
      <c r="DK677" t="n">
        <v>0</v>
      </c>
      <c r="DL677" t="inlineStr"/>
      <c r="DM677" t="n">
        <v>0</v>
      </c>
      <c r="DN677" t="inlineStr"/>
      <c r="DO677" t="n">
        <v>0</v>
      </c>
    </row>
    <row r="678">
      <c r="A678">
        <f>ROW(Source!A1428)</f>
        <v/>
      </c>
      <c r="B678" t="n">
        <v>78869116</v>
      </c>
      <c r="C678" t="n">
        <v>78873163</v>
      </c>
      <c r="D678" t="n">
        <v>18442827</v>
      </c>
      <c r="E678" t="n">
        <v>1</v>
      </c>
      <c r="F678" t="n">
        <v>1</v>
      </c>
      <c r="G678" t="n">
        <v>1</v>
      </c>
      <c r="H678" t="n">
        <v>1</v>
      </c>
      <c r="I678" t="inlineStr">
        <is>
          <t>1-1053-90</t>
        </is>
      </c>
      <c r="J678" t="inlineStr"/>
      <c r="K678" t="inlineStr">
        <is>
          <t>Рабочий строитель среднего разряда 5,3</t>
        </is>
      </c>
      <c r="L678" t="n">
        <v>1369</v>
      </c>
      <c r="N678" t="n">
        <v>1013</v>
      </c>
      <c r="O678" t="inlineStr">
        <is>
          <t>чел.-ч</t>
        </is>
      </c>
      <c r="P678" t="inlineStr">
        <is>
          <t>чел.-ч</t>
        </is>
      </c>
      <c r="Q678" t="n">
        <v>1</v>
      </c>
      <c r="W678" t="n">
        <v>0</v>
      </c>
      <c r="X678" t="n">
        <v>717490484</v>
      </c>
      <c r="Y678">
        <f>(AT678*ROUND(7,7))</f>
        <v/>
      </c>
      <c r="AA678" t="n">
        <v>0</v>
      </c>
      <c r="AB678" t="n">
        <v>0</v>
      </c>
      <c r="AC678" t="n">
        <v>0</v>
      </c>
      <c r="AD678" t="n">
        <v>11.64</v>
      </c>
      <c r="AE678" t="n">
        <v>0</v>
      </c>
      <c r="AF678" t="n">
        <v>0</v>
      </c>
      <c r="AG678" t="n">
        <v>0</v>
      </c>
      <c r="AH678" t="n">
        <v>11.64</v>
      </c>
      <c r="AI678" t="n">
        <v>1</v>
      </c>
      <c r="AJ678" t="n">
        <v>1</v>
      </c>
      <c r="AK678" t="n">
        <v>1</v>
      </c>
      <c r="AL678" t="n">
        <v>1</v>
      </c>
      <c r="AM678" t="n">
        <v>-2</v>
      </c>
      <c r="AN678" t="n">
        <v>0</v>
      </c>
      <c r="AO678" t="n">
        <v>1</v>
      </c>
      <c r="AP678" t="n">
        <v>1</v>
      </c>
      <c r="AQ678" t="n">
        <v>0</v>
      </c>
      <c r="AR678" t="n">
        <v>0</v>
      </c>
      <c r="AS678" t="inlineStr"/>
      <c r="AT678" t="n">
        <v>5.01</v>
      </c>
      <c r="AU678" t="inlineStr">
        <is>
          <t>)*7</t>
        </is>
      </c>
      <c r="AV678" t="n">
        <v>1</v>
      </c>
      <c r="AW678" t="n">
        <v>2</v>
      </c>
      <c r="AX678" t="n">
        <v>78873170</v>
      </c>
      <c r="AY678" t="n">
        <v>1</v>
      </c>
      <c r="AZ678" t="n">
        <v>0</v>
      </c>
      <c r="BA678" t="n">
        <v>624</v>
      </c>
      <c r="BB678" t="n">
        <v>0</v>
      </c>
      <c r="BC678" t="n">
        <v>0</v>
      </c>
      <c r="BD678" t="n">
        <v>0</v>
      </c>
      <c r="BE678" t="n">
        <v>0</v>
      </c>
      <c r="BF678" t="n">
        <v>0</v>
      </c>
      <c r="BG678" t="n">
        <v>0</v>
      </c>
      <c r="BH678" t="n">
        <v>0</v>
      </c>
      <c r="BI678" t="n">
        <v>0</v>
      </c>
      <c r="BJ678" t="n">
        <v>0</v>
      </c>
      <c r="BK678" t="n">
        <v>0</v>
      </c>
      <c r="BL678" t="n">
        <v>0</v>
      </c>
      <c r="BM678" t="n">
        <v>0</v>
      </c>
      <c r="BN678" t="n">
        <v>0</v>
      </c>
      <c r="BO678" t="n">
        <v>0</v>
      </c>
      <c r="BP678" t="n">
        <v>0</v>
      </c>
      <c r="BQ678" t="n">
        <v>0</v>
      </c>
      <c r="BR678" t="n">
        <v>0</v>
      </c>
      <c r="BS678" t="n">
        <v>0</v>
      </c>
      <c r="BT678" t="n">
        <v>0</v>
      </c>
      <c r="BU678" t="n">
        <v>0</v>
      </c>
      <c r="BV678" t="n">
        <v>0</v>
      </c>
      <c r="BW678" t="n">
        <v>0</v>
      </c>
      <c r="CU678">
        <f>ROUND(AT678*Source!I1428*AH678*AL678,0)</f>
        <v/>
      </c>
      <c r="CV678">
        <f>ROUND(Y678*Source!I1428,7)</f>
        <v/>
      </c>
      <c r="CW678" t="n">
        <v>0</v>
      </c>
      <c r="CX678">
        <f>ROUND(Y678*Source!I1428,7)</f>
        <v/>
      </c>
      <c r="CY678">
        <f>AD678</f>
        <v/>
      </c>
      <c r="CZ678">
        <f>AH678</f>
        <v/>
      </c>
      <c r="DA678">
        <f>AL678</f>
        <v/>
      </c>
      <c r="DB678">
        <f>ROUND((ROUND(AT678*CZ678,2)*ROUND(7,7)),2)</f>
        <v/>
      </c>
      <c r="DC678">
        <f>ROUND((ROUND(AT678*AG678,2)*ROUND(7,7)),2)</f>
        <v/>
      </c>
      <c r="DD678" t="inlineStr"/>
      <c r="DE678" t="inlineStr"/>
      <c r="DF678">
        <f>ROUND(ROUND(AE678,0)*CX678,0)</f>
        <v/>
      </c>
      <c r="DG678">
        <f>ROUND(ROUND(AF678,0)*CX678,0)</f>
        <v/>
      </c>
      <c r="DH678">
        <f>ROUND(ROUND(AG678,0)*CX678,0)</f>
        <v/>
      </c>
      <c r="DI678">
        <f>ROUND(ROUND(AH678,0)*CX678,0)</f>
        <v/>
      </c>
      <c r="DJ678">
        <f>DI678</f>
        <v/>
      </c>
      <c r="DK678" t="n">
        <v>0</v>
      </c>
      <c r="DL678" t="inlineStr"/>
      <c r="DM678" t="n">
        <v>0</v>
      </c>
      <c r="DN678" t="inlineStr"/>
      <c r="DO678" t="n">
        <v>0</v>
      </c>
    </row>
    <row r="679">
      <c r="A679">
        <f>ROW(Source!A1428)</f>
        <v/>
      </c>
      <c r="B679" t="n">
        <v>78869116</v>
      </c>
      <c r="C679" t="n">
        <v>78873163</v>
      </c>
      <c r="D679" t="n">
        <v>29172703</v>
      </c>
      <c r="E679" t="n">
        <v>1</v>
      </c>
      <c r="F679" t="n">
        <v>1</v>
      </c>
      <c r="G679" t="n">
        <v>1</v>
      </c>
      <c r="H679" t="n">
        <v>2</v>
      </c>
      <c r="I679" t="inlineStr">
        <is>
          <t>042900</t>
        </is>
      </c>
      <c r="J679" t="inlineStr">
        <is>
          <t>ТСЭМ Московской обл., 042900, приказ Минстроя России №675/пр от 28.02.2017 № 264/пр</t>
        </is>
      </c>
      <c r="K67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79" t="n">
        <v>1368</v>
      </c>
      <c r="N679" t="n">
        <v>1011</v>
      </c>
      <c r="O679" t="inlineStr">
        <is>
          <t>маш.-ч</t>
        </is>
      </c>
      <c r="P679" t="inlineStr">
        <is>
          <t>маш.-ч</t>
        </is>
      </c>
      <c r="Q679" t="n">
        <v>1</v>
      </c>
      <c r="W679" t="n">
        <v>0</v>
      </c>
      <c r="X679" t="n">
        <v>1695838894</v>
      </c>
      <c r="Y679">
        <f>(AT679*ROUND(7,7))</f>
        <v/>
      </c>
      <c r="AA679" t="n">
        <v>0</v>
      </c>
      <c r="AB679" t="n">
        <v>177.13</v>
      </c>
      <c r="AC679" t="n">
        <v>0</v>
      </c>
      <c r="AD679" t="n">
        <v>0</v>
      </c>
      <c r="AE679" t="n">
        <v>0</v>
      </c>
      <c r="AF679" t="n">
        <v>29.67</v>
      </c>
      <c r="AG679" t="n">
        <v>0</v>
      </c>
      <c r="AH679" t="n">
        <v>0</v>
      </c>
      <c r="AI679" t="n">
        <v>1</v>
      </c>
      <c r="AJ679" t="n">
        <v>5.97</v>
      </c>
      <c r="AK679" t="n">
        <v>52.25</v>
      </c>
      <c r="AL679" t="n">
        <v>1</v>
      </c>
      <c r="AM679" t="n">
        <v>2</v>
      </c>
      <c r="AN679" t="n">
        <v>0</v>
      </c>
      <c r="AO679" t="n">
        <v>1</v>
      </c>
      <c r="AP679" t="n">
        <v>1</v>
      </c>
      <c r="AQ679" t="n">
        <v>0</v>
      </c>
      <c r="AR679" t="n">
        <v>0</v>
      </c>
      <c r="AS679" t="inlineStr"/>
      <c r="AT679" t="n">
        <v>1.5</v>
      </c>
      <c r="AU679" t="inlineStr">
        <is>
          <t>)*7</t>
        </is>
      </c>
      <c r="AV679" t="n">
        <v>0</v>
      </c>
      <c r="AW679" t="n">
        <v>2</v>
      </c>
      <c r="AX679" t="n">
        <v>78873171</v>
      </c>
      <c r="AY679" t="n">
        <v>1</v>
      </c>
      <c r="AZ679" t="n">
        <v>0</v>
      </c>
      <c r="BA679" t="n">
        <v>625</v>
      </c>
      <c r="BB679" t="n">
        <v>0</v>
      </c>
      <c r="BC679" t="n">
        <v>0</v>
      </c>
      <c r="BD679" t="n">
        <v>0</v>
      </c>
      <c r="BE679" t="n">
        <v>0</v>
      </c>
      <c r="BF679" t="n">
        <v>0</v>
      </c>
      <c r="BG679" t="n">
        <v>0</v>
      </c>
      <c r="BH679" t="n">
        <v>0</v>
      </c>
      <c r="BI679" t="n">
        <v>0</v>
      </c>
      <c r="BJ679" t="n">
        <v>0</v>
      </c>
      <c r="BK679" t="n">
        <v>0</v>
      </c>
      <c r="BL679" t="n">
        <v>0</v>
      </c>
      <c r="BM679" t="n">
        <v>0</v>
      </c>
      <c r="BN679" t="n">
        <v>0</v>
      </c>
      <c r="BO679" t="n">
        <v>0</v>
      </c>
      <c r="BP679" t="n">
        <v>0</v>
      </c>
      <c r="BQ679" t="n">
        <v>0</v>
      </c>
      <c r="BR679" t="n">
        <v>0</v>
      </c>
      <c r="BS679" t="n">
        <v>0</v>
      </c>
      <c r="BT679" t="n">
        <v>0</v>
      </c>
      <c r="BU679" t="n">
        <v>0</v>
      </c>
      <c r="BV679" t="n">
        <v>0</v>
      </c>
      <c r="BW679" t="n">
        <v>0</v>
      </c>
      <c r="CV679" t="n">
        <v>0</v>
      </c>
      <c r="CW679">
        <f>ROUND(Y679*Source!I1428*DO679,7)</f>
        <v/>
      </c>
      <c r="CX679">
        <f>ROUND(Y679*Source!I1428,7)</f>
        <v/>
      </c>
      <c r="CY679">
        <f>AB679</f>
        <v/>
      </c>
      <c r="CZ679">
        <f>AF679</f>
        <v/>
      </c>
      <c r="DA679">
        <f>AJ679</f>
        <v/>
      </c>
      <c r="DB679">
        <f>ROUND((ROUND(AT679*CZ679,2)*ROUND(7,7)),2)</f>
        <v/>
      </c>
      <c r="DC679">
        <f>ROUND((ROUND(AT679*AG679,2)*ROUND(7,7)),2)</f>
        <v/>
      </c>
      <c r="DD679" t="inlineStr"/>
      <c r="DE679" t="inlineStr"/>
      <c r="DF679">
        <f>ROUND(ROUND(AE679,0)*CX679,0)</f>
        <v/>
      </c>
      <c r="DG679">
        <f>ROUND(ROUND(AF679*AJ679,0)*CX679,0)</f>
        <v/>
      </c>
      <c r="DH679">
        <f>ROUND(ROUND(AG679*AK679,0)*CX679,0)</f>
        <v/>
      </c>
      <c r="DI679">
        <f>ROUND(ROUND(AH679,0)*CX679,0)</f>
        <v/>
      </c>
      <c r="DJ679">
        <f>DG679</f>
        <v/>
      </c>
      <c r="DK679" t="n">
        <v>0</v>
      </c>
      <c r="DL679" t="inlineStr"/>
      <c r="DM679" t="n">
        <v>0</v>
      </c>
      <c r="DN679" t="inlineStr"/>
      <c r="DO679" t="n">
        <v>0</v>
      </c>
    </row>
    <row r="680">
      <c r="A680">
        <f>ROW(Source!A1428)</f>
        <v/>
      </c>
      <c r="B680" t="n">
        <v>78869116</v>
      </c>
      <c r="C680" t="n">
        <v>78873163</v>
      </c>
      <c r="D680" t="n">
        <v>29110398</v>
      </c>
      <c r="E680" t="n">
        <v>1</v>
      </c>
      <c r="F680" t="n">
        <v>1</v>
      </c>
      <c r="G680" t="n">
        <v>1</v>
      </c>
      <c r="H680" t="n">
        <v>3</v>
      </c>
      <c r="I680" t="inlineStr">
        <is>
          <t>101-0388</t>
        </is>
      </c>
      <c r="J680" t="inlineStr">
        <is>
          <t>ТССЦ Московской обл., 101-0388, приказ Минстроя России №675/пр от 28.02.2017 № 254/пр</t>
        </is>
      </c>
      <c r="K680" t="inlineStr">
        <is>
          <t>Краски масляные земляные марки МА-0115 мумия, сурик железный</t>
        </is>
      </c>
      <c r="L680" t="n">
        <v>1348</v>
      </c>
      <c r="N680" t="n">
        <v>1009</v>
      </c>
      <c r="O680" t="inlineStr">
        <is>
          <t>т</t>
        </is>
      </c>
      <c r="P680" t="inlineStr">
        <is>
          <t>т</t>
        </is>
      </c>
      <c r="Q680" t="n">
        <v>1000</v>
      </c>
      <c r="W680" t="n">
        <v>0</v>
      </c>
      <c r="X680" t="n">
        <v>1625292450</v>
      </c>
      <c r="Y680">
        <f>(AT680*ROUND(7,7))</f>
        <v/>
      </c>
      <c r="AA680" t="n">
        <v>76804.47</v>
      </c>
      <c r="AB680" t="n">
        <v>0</v>
      </c>
      <c r="AC680" t="n">
        <v>0</v>
      </c>
      <c r="AD680" t="n">
        <v>0</v>
      </c>
      <c r="AE680" t="n">
        <v>15118.99</v>
      </c>
      <c r="AF680" t="n">
        <v>0</v>
      </c>
      <c r="AG680" t="n">
        <v>0</v>
      </c>
      <c r="AH680" t="n">
        <v>0</v>
      </c>
      <c r="AI680" t="n">
        <v>5.08</v>
      </c>
      <c r="AJ680" t="n">
        <v>1</v>
      </c>
      <c r="AK680" t="n">
        <v>1</v>
      </c>
      <c r="AL680" t="n">
        <v>1</v>
      </c>
      <c r="AM680" t="n">
        <v>2</v>
      </c>
      <c r="AN680" t="n">
        <v>0</v>
      </c>
      <c r="AO680" t="n">
        <v>1</v>
      </c>
      <c r="AP680" t="n">
        <v>1</v>
      </c>
      <c r="AQ680" t="n">
        <v>0</v>
      </c>
      <c r="AR680" t="n">
        <v>0</v>
      </c>
      <c r="AS680" t="inlineStr"/>
      <c r="AT680" t="n">
        <v>5e-05</v>
      </c>
      <c r="AU680" t="inlineStr">
        <is>
          <t>)*7</t>
        </is>
      </c>
      <c r="AV680" t="n">
        <v>0</v>
      </c>
      <c r="AW680" t="n">
        <v>2</v>
      </c>
      <c r="AX680" t="n">
        <v>78873172</v>
      </c>
      <c r="AY680" t="n">
        <v>1</v>
      </c>
      <c r="AZ680" t="n">
        <v>0</v>
      </c>
      <c r="BA680" t="n">
        <v>626</v>
      </c>
      <c r="BB680" t="n">
        <v>0</v>
      </c>
      <c r="BC680" t="n">
        <v>0</v>
      </c>
      <c r="BD680" t="n">
        <v>0</v>
      </c>
      <c r="BE680" t="n">
        <v>0</v>
      </c>
      <c r="BF680" t="n">
        <v>0</v>
      </c>
      <c r="BG680" t="n">
        <v>0</v>
      </c>
      <c r="BH680" t="n">
        <v>0</v>
      </c>
      <c r="BI680" t="n">
        <v>0</v>
      </c>
      <c r="BJ680" t="n">
        <v>0</v>
      </c>
      <c r="BK680" t="n">
        <v>0</v>
      </c>
      <c r="BL680" t="n">
        <v>0</v>
      </c>
      <c r="BM680" t="n">
        <v>0</v>
      </c>
      <c r="BN680" t="n">
        <v>0</v>
      </c>
      <c r="BO680" t="n">
        <v>0</v>
      </c>
      <c r="BP680" t="n">
        <v>0</v>
      </c>
      <c r="BQ680" t="n">
        <v>0</v>
      </c>
      <c r="BR680" t="n">
        <v>0</v>
      </c>
      <c r="BS680" t="n">
        <v>0</v>
      </c>
      <c r="BT680" t="n">
        <v>0</v>
      </c>
      <c r="BU680" t="n">
        <v>0</v>
      </c>
      <c r="BV680" t="n">
        <v>0</v>
      </c>
      <c r="BW680" t="n">
        <v>0</v>
      </c>
      <c r="CV680" t="n">
        <v>0</v>
      </c>
      <c r="CW680" t="n">
        <v>0</v>
      </c>
      <c r="CX680">
        <f>ROUND(Y680*Source!I1428,7)</f>
        <v/>
      </c>
      <c r="CY680">
        <f>AA680</f>
        <v/>
      </c>
      <c r="CZ680">
        <f>AE680</f>
        <v/>
      </c>
      <c r="DA680">
        <f>AI680</f>
        <v/>
      </c>
      <c r="DB680">
        <f>ROUND((ROUND(AT680*CZ680,2)*ROUND(7,7)),2)</f>
        <v/>
      </c>
      <c r="DC680">
        <f>ROUND((ROUND(AT680*AG680,2)*ROUND(7,7)),2)</f>
        <v/>
      </c>
      <c r="DD680" t="inlineStr"/>
      <c r="DE680" t="inlineStr"/>
      <c r="DF680">
        <f>ROUND(ROUND(AE680*AI680,0)*CX680,0)</f>
        <v/>
      </c>
      <c r="DG680">
        <f>ROUND(ROUND(AF680,0)*CX680,0)</f>
        <v/>
      </c>
      <c r="DH680">
        <f>ROUND(ROUND(AG680,0)*CX680,0)</f>
        <v/>
      </c>
      <c r="DI680">
        <f>ROUND(ROUND(AH680,0)*CX680,0)</f>
        <v/>
      </c>
      <c r="DJ680">
        <f>DF680</f>
        <v/>
      </c>
      <c r="DK680" t="n">
        <v>0</v>
      </c>
      <c r="DL680" t="inlineStr"/>
      <c r="DM680" t="n">
        <v>0</v>
      </c>
      <c r="DN680" t="inlineStr"/>
      <c r="DO680" t="n">
        <v>0</v>
      </c>
    </row>
    <row r="681">
      <c r="A681">
        <f>ROW(Source!A1428)</f>
        <v/>
      </c>
      <c r="B681" t="n">
        <v>78869116</v>
      </c>
      <c r="C681" t="n">
        <v>78873163</v>
      </c>
      <c r="D681" t="n">
        <v>29110573</v>
      </c>
      <c r="E681" t="n">
        <v>1</v>
      </c>
      <c r="F681" t="n">
        <v>1</v>
      </c>
      <c r="G681" t="n">
        <v>1</v>
      </c>
      <c r="H681" t="n">
        <v>3</v>
      </c>
      <c r="I681" t="inlineStr">
        <is>
          <t>101-0628</t>
        </is>
      </c>
      <c r="J681" t="inlineStr">
        <is>
          <t>ТССЦ Московской обл., 101-0628, приказ Минстроя России №675/пр от 28.02.2017 № 254/пр</t>
        </is>
      </c>
      <c r="K681" t="inlineStr">
        <is>
          <t>Олифа комбинированная, марки К-3</t>
        </is>
      </c>
      <c r="L681" t="n">
        <v>1348</v>
      </c>
      <c r="N681" t="n">
        <v>1009</v>
      </c>
      <c r="O681" t="inlineStr">
        <is>
          <t>т</t>
        </is>
      </c>
      <c r="P681" t="inlineStr">
        <is>
          <t>т</t>
        </is>
      </c>
      <c r="Q681" t="n">
        <v>1000</v>
      </c>
      <c r="W681" t="n">
        <v>0</v>
      </c>
      <c r="X681" t="n">
        <v>24062879</v>
      </c>
      <c r="Y681">
        <f>(AT681*ROUND(7,7))</f>
        <v/>
      </c>
      <c r="AA681" t="n">
        <v>87631.5</v>
      </c>
      <c r="AB681" t="n">
        <v>0</v>
      </c>
      <c r="AC681" t="n">
        <v>0</v>
      </c>
      <c r="AD681" t="n">
        <v>0</v>
      </c>
      <c r="AE681" t="n">
        <v>16950</v>
      </c>
      <c r="AF681" t="n">
        <v>0</v>
      </c>
      <c r="AG681" t="n">
        <v>0</v>
      </c>
      <c r="AH681" t="n">
        <v>0</v>
      </c>
      <c r="AI681" t="n">
        <v>5.17</v>
      </c>
      <c r="AJ681" t="n">
        <v>1</v>
      </c>
      <c r="AK681" t="n">
        <v>1</v>
      </c>
      <c r="AL681" t="n">
        <v>1</v>
      </c>
      <c r="AM681" t="n">
        <v>2</v>
      </c>
      <c r="AN681" t="n">
        <v>0</v>
      </c>
      <c r="AO681" t="n">
        <v>1</v>
      </c>
      <c r="AP681" t="n">
        <v>1</v>
      </c>
      <c r="AQ681" t="n">
        <v>0</v>
      </c>
      <c r="AR681" t="n">
        <v>0</v>
      </c>
      <c r="AS681" t="inlineStr"/>
      <c r="AT681" t="n">
        <v>2e-05</v>
      </c>
      <c r="AU681" t="inlineStr">
        <is>
          <t>)*7</t>
        </is>
      </c>
      <c r="AV681" t="n">
        <v>0</v>
      </c>
      <c r="AW681" t="n">
        <v>2</v>
      </c>
      <c r="AX681" t="n">
        <v>78873173</v>
      </c>
      <c r="AY681" t="n">
        <v>1</v>
      </c>
      <c r="AZ681" t="n">
        <v>2048</v>
      </c>
      <c r="BA681" t="n">
        <v>627</v>
      </c>
      <c r="BB681" t="n">
        <v>0</v>
      </c>
      <c r="BC681" t="n">
        <v>0</v>
      </c>
      <c r="BD681" t="n">
        <v>0</v>
      </c>
      <c r="BE681" t="n">
        <v>0</v>
      </c>
      <c r="BF681" t="n">
        <v>0</v>
      </c>
      <c r="BG681" t="n">
        <v>0</v>
      </c>
      <c r="BH681" t="n">
        <v>0</v>
      </c>
      <c r="BI681" t="n">
        <v>0</v>
      </c>
      <c r="BJ681" t="n">
        <v>0</v>
      </c>
      <c r="BK681" t="n">
        <v>0</v>
      </c>
      <c r="BL681" t="n">
        <v>0</v>
      </c>
      <c r="BM681" t="n">
        <v>0</v>
      </c>
      <c r="BN681" t="n">
        <v>0</v>
      </c>
      <c r="BO681" t="n">
        <v>0</v>
      </c>
      <c r="BP681" t="n">
        <v>0</v>
      </c>
      <c r="BQ681" t="n">
        <v>0</v>
      </c>
      <c r="BR681" t="n">
        <v>0</v>
      </c>
      <c r="BS681" t="n">
        <v>0</v>
      </c>
      <c r="BT681" t="n">
        <v>0</v>
      </c>
      <c r="BU681" t="n">
        <v>0</v>
      </c>
      <c r="BV681" t="n">
        <v>0</v>
      </c>
      <c r="BW681" t="n">
        <v>0</v>
      </c>
      <c r="CV681" t="n">
        <v>0</v>
      </c>
      <c r="CW681" t="n">
        <v>0</v>
      </c>
      <c r="CX681">
        <f>ROUND(Y681*Source!I1428,7)</f>
        <v/>
      </c>
      <c r="CY681">
        <f>AA681</f>
        <v/>
      </c>
      <c r="CZ681">
        <f>AE681</f>
        <v/>
      </c>
      <c r="DA681">
        <f>AI681</f>
        <v/>
      </c>
      <c r="DB681">
        <f>ROUND((ROUND(AT681*CZ681,2)*ROUND(7,7)),2)</f>
        <v/>
      </c>
      <c r="DC681">
        <f>ROUND((ROUND(AT681*AG681,2)*ROUND(7,7)),2)</f>
        <v/>
      </c>
      <c r="DD681" t="inlineStr"/>
      <c r="DE681" t="inlineStr"/>
      <c r="DF681">
        <f>ROUND(ROUND(AE681*AI681,0)*CX681,0)</f>
        <v/>
      </c>
      <c r="DG681">
        <f>ROUND(ROUND(AF681,0)*CX681,0)</f>
        <v/>
      </c>
      <c r="DH681">
        <f>ROUND(ROUND(AG681,0)*CX681,0)</f>
        <v/>
      </c>
      <c r="DI681">
        <f>ROUND(ROUND(AH681,0)*CX681,0)</f>
        <v/>
      </c>
      <c r="DJ681">
        <f>DF681</f>
        <v/>
      </c>
      <c r="DK681" t="n">
        <v>0</v>
      </c>
      <c r="DL681" t="inlineStr"/>
      <c r="DM681" t="n">
        <v>0</v>
      </c>
      <c r="DN681" t="inlineStr"/>
      <c r="DO681" t="n">
        <v>0</v>
      </c>
    </row>
    <row r="682">
      <c r="A682">
        <f>ROW(Source!A1428)</f>
        <v/>
      </c>
      <c r="B682" t="n">
        <v>78869116</v>
      </c>
      <c r="C682" t="n">
        <v>78873163</v>
      </c>
      <c r="D682" t="n">
        <v>29107963</v>
      </c>
      <c r="E682" t="n">
        <v>1</v>
      </c>
      <c r="F682" t="n">
        <v>1</v>
      </c>
      <c r="G682" t="n">
        <v>1</v>
      </c>
      <c r="H682" t="n">
        <v>3</v>
      </c>
      <c r="I682" t="inlineStr">
        <is>
          <t>101-1669</t>
        </is>
      </c>
      <c r="J682" t="inlineStr">
        <is>
          <t>ТССЦ Московской обл., 101-1669, приказ Минстроя России №675/пр от 28.02.2017 № 254/пр</t>
        </is>
      </c>
      <c r="K682" t="inlineStr">
        <is>
          <t>Очес льняной</t>
        </is>
      </c>
      <c r="L682" t="n">
        <v>1346</v>
      </c>
      <c r="N682" t="n">
        <v>1009</v>
      </c>
      <c r="O682" t="inlineStr">
        <is>
          <t>кг</t>
        </is>
      </c>
      <c r="P682" t="inlineStr">
        <is>
          <t>кг</t>
        </is>
      </c>
      <c r="Q682" t="n">
        <v>1</v>
      </c>
      <c r="W682" t="n">
        <v>0</v>
      </c>
      <c r="X682" t="n">
        <v>-2113933962</v>
      </c>
      <c r="Y682">
        <f>(AT682*ROUND(7,7))</f>
        <v/>
      </c>
      <c r="AA682" t="n">
        <v>590.67</v>
      </c>
      <c r="AB682" t="n">
        <v>0</v>
      </c>
      <c r="AC682" t="n">
        <v>0</v>
      </c>
      <c r="AD682" t="n">
        <v>0</v>
      </c>
      <c r="AE682" t="n">
        <v>37.29</v>
      </c>
      <c r="AF682" t="n">
        <v>0</v>
      </c>
      <c r="AG682" t="n">
        <v>0</v>
      </c>
      <c r="AH682" t="n">
        <v>0</v>
      </c>
      <c r="AI682" t="n">
        <v>15.84</v>
      </c>
      <c r="AJ682" t="n">
        <v>1</v>
      </c>
      <c r="AK682" t="n">
        <v>1</v>
      </c>
      <c r="AL682" t="n">
        <v>1</v>
      </c>
      <c r="AM682" t="n">
        <v>2</v>
      </c>
      <c r="AN682" t="n">
        <v>0</v>
      </c>
      <c r="AO682" t="n">
        <v>1</v>
      </c>
      <c r="AP682" t="n">
        <v>1</v>
      </c>
      <c r="AQ682" t="n">
        <v>0</v>
      </c>
      <c r="AR682" t="n">
        <v>0</v>
      </c>
      <c r="AS682" t="inlineStr"/>
      <c r="AT682" t="n">
        <v>0.02</v>
      </c>
      <c r="AU682" t="inlineStr">
        <is>
          <t>)*7</t>
        </is>
      </c>
      <c r="AV682" t="n">
        <v>0</v>
      </c>
      <c r="AW682" t="n">
        <v>2</v>
      </c>
      <c r="AX682" t="n">
        <v>78873174</v>
      </c>
      <c r="AY682" t="n">
        <v>1</v>
      </c>
      <c r="AZ682" t="n">
        <v>0</v>
      </c>
      <c r="BA682" t="n">
        <v>628</v>
      </c>
      <c r="BB682" t="n">
        <v>0</v>
      </c>
      <c r="BC682" t="n">
        <v>0</v>
      </c>
      <c r="BD682" t="n">
        <v>0</v>
      </c>
      <c r="BE682" t="n">
        <v>0</v>
      </c>
      <c r="BF682" t="n">
        <v>0</v>
      </c>
      <c r="BG682" t="n">
        <v>0</v>
      </c>
      <c r="BH682" t="n">
        <v>0</v>
      </c>
      <c r="BI682" t="n">
        <v>0</v>
      </c>
      <c r="BJ682" t="n">
        <v>0</v>
      </c>
      <c r="BK682" t="n">
        <v>0</v>
      </c>
      <c r="BL682" t="n">
        <v>0</v>
      </c>
      <c r="BM682" t="n">
        <v>0</v>
      </c>
      <c r="BN682" t="n">
        <v>0</v>
      </c>
      <c r="BO682" t="n">
        <v>0</v>
      </c>
      <c r="BP682" t="n">
        <v>0</v>
      </c>
      <c r="BQ682" t="n">
        <v>0</v>
      </c>
      <c r="BR682" t="n">
        <v>0</v>
      </c>
      <c r="BS682" t="n">
        <v>0</v>
      </c>
      <c r="BT682" t="n">
        <v>0</v>
      </c>
      <c r="BU682" t="n">
        <v>0</v>
      </c>
      <c r="BV682" t="n">
        <v>0</v>
      </c>
      <c r="BW682" t="n">
        <v>0</v>
      </c>
      <c r="CV682" t="n">
        <v>0</v>
      </c>
      <c r="CW682" t="n">
        <v>0</v>
      </c>
      <c r="CX682">
        <f>ROUND(Y682*Source!I1428,7)</f>
        <v/>
      </c>
      <c r="CY682">
        <f>AA682</f>
        <v/>
      </c>
      <c r="CZ682">
        <f>AE682</f>
        <v/>
      </c>
      <c r="DA682">
        <f>AI682</f>
        <v/>
      </c>
      <c r="DB682">
        <f>ROUND((ROUND(AT682*CZ682,2)*ROUND(7,7)),2)</f>
        <v/>
      </c>
      <c r="DC682">
        <f>ROUND((ROUND(AT682*AG682,2)*ROUND(7,7)),2)</f>
        <v/>
      </c>
      <c r="DD682" t="inlineStr"/>
      <c r="DE682" t="inlineStr"/>
      <c r="DF682">
        <f>ROUND(ROUND(AE682*AI682,0)*CX682,0)</f>
        <v/>
      </c>
      <c r="DG682">
        <f>ROUND(ROUND(AF682,0)*CX682,0)</f>
        <v/>
      </c>
      <c r="DH682">
        <f>ROUND(ROUND(AG682,0)*CX682,0)</f>
        <v/>
      </c>
      <c r="DI682">
        <f>ROUND(ROUND(AH682,0)*CX682,0)</f>
        <v/>
      </c>
      <c r="DJ682">
        <f>DF682</f>
        <v/>
      </c>
      <c r="DK682" t="n">
        <v>0</v>
      </c>
      <c r="DL682" t="inlineStr"/>
      <c r="DM682" t="n">
        <v>0</v>
      </c>
      <c r="DN682" t="inlineStr"/>
      <c r="DO682" t="n">
        <v>0</v>
      </c>
    </row>
    <row r="683">
      <c r="A683">
        <f>ROW(Source!A1428)</f>
        <v/>
      </c>
      <c r="B683" t="n">
        <v>78869116</v>
      </c>
      <c r="C683" t="n">
        <v>78873163</v>
      </c>
      <c r="D683" t="n">
        <v>29150040</v>
      </c>
      <c r="E683" t="n">
        <v>1</v>
      </c>
      <c r="F683" t="n">
        <v>1</v>
      </c>
      <c r="G683" t="n">
        <v>1</v>
      </c>
      <c r="H683" t="n">
        <v>3</v>
      </c>
      <c r="I683" t="inlineStr">
        <is>
          <t>411-0001</t>
        </is>
      </c>
      <c r="J683" t="inlineStr">
        <is>
          <t>ТССЦ Московской обл., 411-0001, приказ Минстроя России №675/пр от 28.02.2017 № 257/пр</t>
        </is>
      </c>
      <c r="K683" t="inlineStr">
        <is>
          <t>Вода</t>
        </is>
      </c>
      <c r="L683" t="n">
        <v>1339</v>
      </c>
      <c r="N683" t="n">
        <v>1007</v>
      </c>
      <c r="O683" t="inlineStr">
        <is>
          <t>м3</t>
        </is>
      </c>
      <c r="P683" t="inlineStr">
        <is>
          <t>м3</t>
        </is>
      </c>
      <c r="Q683" t="n">
        <v>1</v>
      </c>
      <c r="W683" t="n">
        <v>0</v>
      </c>
      <c r="X683" t="n">
        <v>619799737</v>
      </c>
      <c r="Y683">
        <f>(AT683*ROUND(7,7))</f>
        <v/>
      </c>
      <c r="AA683" t="n">
        <v>31.28</v>
      </c>
      <c r="AB683" t="n">
        <v>0</v>
      </c>
      <c r="AC683" t="n">
        <v>0</v>
      </c>
      <c r="AD683" t="n">
        <v>0</v>
      </c>
      <c r="AE683" t="n">
        <v>2.44</v>
      </c>
      <c r="AF683" t="n">
        <v>0</v>
      </c>
      <c r="AG683" t="n">
        <v>0</v>
      </c>
      <c r="AH683" t="n">
        <v>0</v>
      </c>
      <c r="AI683" t="n">
        <v>12.82</v>
      </c>
      <c r="AJ683" t="n">
        <v>1</v>
      </c>
      <c r="AK683" t="n">
        <v>1</v>
      </c>
      <c r="AL683" t="n">
        <v>1</v>
      </c>
      <c r="AM683" t="n">
        <v>2</v>
      </c>
      <c r="AN683" t="n">
        <v>0</v>
      </c>
      <c r="AO683" t="n">
        <v>1</v>
      </c>
      <c r="AP683" t="n">
        <v>1</v>
      </c>
      <c r="AQ683" t="n">
        <v>0</v>
      </c>
      <c r="AR683" t="n">
        <v>0</v>
      </c>
      <c r="AS683" t="inlineStr"/>
      <c r="AT683" t="n">
        <v>1</v>
      </c>
      <c r="AU683" t="inlineStr">
        <is>
          <t>)*7</t>
        </is>
      </c>
      <c r="AV683" t="n">
        <v>0</v>
      </c>
      <c r="AW683" t="n">
        <v>2</v>
      </c>
      <c r="AX683" t="n">
        <v>78873175</v>
      </c>
      <c r="AY683" t="n">
        <v>1</v>
      </c>
      <c r="AZ683" t="n">
        <v>0</v>
      </c>
      <c r="BA683" t="n">
        <v>629</v>
      </c>
      <c r="BB683" t="n">
        <v>0</v>
      </c>
      <c r="BC683" t="n">
        <v>0</v>
      </c>
      <c r="BD683" t="n">
        <v>0</v>
      </c>
      <c r="BE683" t="n">
        <v>0</v>
      </c>
      <c r="BF683" t="n">
        <v>0</v>
      </c>
      <c r="BG683" t="n">
        <v>0</v>
      </c>
      <c r="BH683" t="n">
        <v>0</v>
      </c>
      <c r="BI683" t="n">
        <v>0</v>
      </c>
      <c r="BJ683" t="n">
        <v>0</v>
      </c>
      <c r="BK683" t="n">
        <v>0</v>
      </c>
      <c r="BL683" t="n">
        <v>0</v>
      </c>
      <c r="BM683" t="n">
        <v>0</v>
      </c>
      <c r="BN683" t="n">
        <v>0</v>
      </c>
      <c r="BO683" t="n">
        <v>0</v>
      </c>
      <c r="BP683" t="n">
        <v>0</v>
      </c>
      <c r="BQ683" t="n">
        <v>0</v>
      </c>
      <c r="BR683" t="n">
        <v>0</v>
      </c>
      <c r="BS683" t="n">
        <v>0</v>
      </c>
      <c r="BT683" t="n">
        <v>0</v>
      </c>
      <c r="BU683" t="n">
        <v>0</v>
      </c>
      <c r="BV683" t="n">
        <v>0</v>
      </c>
      <c r="BW683" t="n">
        <v>0</v>
      </c>
      <c r="CV683" t="n">
        <v>0</v>
      </c>
      <c r="CW683" t="n">
        <v>0</v>
      </c>
      <c r="CX683">
        <f>ROUND(Y683*Source!I1428,7)</f>
        <v/>
      </c>
      <c r="CY683">
        <f>AA683</f>
        <v/>
      </c>
      <c r="CZ683">
        <f>AE683</f>
        <v/>
      </c>
      <c r="DA683">
        <f>AI683</f>
        <v/>
      </c>
      <c r="DB683">
        <f>ROUND((ROUND(AT683*CZ683,2)*ROUND(7,7)),2)</f>
        <v/>
      </c>
      <c r="DC683">
        <f>ROUND((ROUND(AT683*AG683,2)*ROUND(7,7)),2)</f>
        <v/>
      </c>
      <c r="DD683" t="inlineStr"/>
      <c r="DE683" t="inlineStr"/>
      <c r="DF683">
        <f>ROUND(ROUND(AE683*AI683,0)*CX683,0)</f>
        <v/>
      </c>
      <c r="DG683">
        <f>ROUND(ROUND(AF683,0)*CX683,0)</f>
        <v/>
      </c>
      <c r="DH683">
        <f>ROUND(ROUND(AG683,0)*CX683,0)</f>
        <v/>
      </c>
      <c r="DI683">
        <f>ROUND(ROUND(AH683,0)*CX683,0)</f>
        <v/>
      </c>
      <c r="DJ683">
        <f>DF683</f>
        <v/>
      </c>
      <c r="DK683" t="n">
        <v>0</v>
      </c>
      <c r="DL683" t="inlineStr"/>
      <c r="DM683" t="n">
        <v>0</v>
      </c>
      <c r="DN683" t="inlineStr"/>
      <c r="DO683" t="n">
        <v>0</v>
      </c>
    </row>
    <row r="684">
      <c r="A684">
        <f>ROW(Source!A1429)</f>
        <v/>
      </c>
      <c r="B684" t="n">
        <v>78869116</v>
      </c>
      <c r="C684" t="n">
        <v>78873180</v>
      </c>
      <c r="D684" t="n">
        <v>18409850</v>
      </c>
      <c r="E684" t="n">
        <v>1</v>
      </c>
      <c r="F684" t="n">
        <v>1</v>
      </c>
      <c r="G684" t="n">
        <v>1</v>
      </c>
      <c r="H684" t="n">
        <v>1</v>
      </c>
      <c r="I684" t="inlineStr">
        <is>
          <t>1-1035-90</t>
        </is>
      </c>
      <c r="J684" t="inlineStr"/>
      <c r="K684" t="inlineStr">
        <is>
          <t>Рабочий строитель среднего разряда 3,5</t>
        </is>
      </c>
      <c r="L684" t="n">
        <v>1369</v>
      </c>
      <c r="N684" t="n">
        <v>1013</v>
      </c>
      <c r="O684" t="inlineStr">
        <is>
          <t>чел.-ч</t>
        </is>
      </c>
      <c r="P684" t="inlineStr">
        <is>
          <t>чел.-ч</t>
        </is>
      </c>
      <c r="Q684" t="n">
        <v>1</v>
      </c>
      <c r="W684" t="n">
        <v>0</v>
      </c>
      <c r="X684" t="n">
        <v>855544366</v>
      </c>
      <c r="Y684">
        <f>AT684</f>
        <v/>
      </c>
      <c r="AA684" t="n">
        <v>0</v>
      </c>
      <c r="AB684" t="n">
        <v>0</v>
      </c>
      <c r="AC684" t="n">
        <v>0</v>
      </c>
      <c r="AD684" t="n">
        <v>9.07</v>
      </c>
      <c r="AE684" t="n">
        <v>0</v>
      </c>
      <c r="AF684" t="n">
        <v>0</v>
      </c>
      <c r="AG684" t="n">
        <v>0</v>
      </c>
      <c r="AH684" t="n">
        <v>9.07</v>
      </c>
      <c r="AI684" t="n">
        <v>1</v>
      </c>
      <c r="AJ684" t="n">
        <v>1</v>
      </c>
      <c r="AK684" t="n">
        <v>1</v>
      </c>
      <c r="AL684" t="n">
        <v>1</v>
      </c>
      <c r="AM684" t="n">
        <v>-2</v>
      </c>
      <c r="AN684" t="n">
        <v>0</v>
      </c>
      <c r="AO684" t="n">
        <v>1</v>
      </c>
      <c r="AP684" t="n">
        <v>1</v>
      </c>
      <c r="AQ684" t="n">
        <v>0</v>
      </c>
      <c r="AR684" t="n">
        <v>0</v>
      </c>
      <c r="AS684" t="inlineStr"/>
      <c r="AT684" t="n">
        <v>133</v>
      </c>
      <c r="AU684" t="inlineStr"/>
      <c r="AV684" t="n">
        <v>1</v>
      </c>
      <c r="AW684" t="n">
        <v>2</v>
      </c>
      <c r="AX684" t="n">
        <v>78873204</v>
      </c>
      <c r="AY684" t="n">
        <v>1</v>
      </c>
      <c r="AZ684" t="n">
        <v>0</v>
      </c>
      <c r="BA684" t="n">
        <v>630</v>
      </c>
      <c r="BB684" t="n">
        <v>0</v>
      </c>
      <c r="BC684" t="n">
        <v>0</v>
      </c>
      <c r="BD684" t="n">
        <v>0</v>
      </c>
      <c r="BE684" t="n">
        <v>0</v>
      </c>
      <c r="BF684" t="n">
        <v>0</v>
      </c>
      <c r="BG684" t="n">
        <v>0</v>
      </c>
      <c r="BH684" t="n">
        <v>0</v>
      </c>
      <c r="BI684" t="n">
        <v>0</v>
      </c>
      <c r="BJ684" t="n">
        <v>0</v>
      </c>
      <c r="BK684" t="n">
        <v>0</v>
      </c>
      <c r="BL684" t="n">
        <v>0</v>
      </c>
      <c r="BM684" t="n">
        <v>0</v>
      </c>
      <c r="BN684" t="n">
        <v>0</v>
      </c>
      <c r="BO684" t="n">
        <v>0</v>
      </c>
      <c r="BP684" t="n">
        <v>0</v>
      </c>
      <c r="BQ684" t="n">
        <v>0</v>
      </c>
      <c r="BR684" t="n">
        <v>0</v>
      </c>
      <c r="BS684" t="n">
        <v>0</v>
      </c>
      <c r="BT684" t="n">
        <v>0</v>
      </c>
      <c r="BU684" t="n">
        <v>0</v>
      </c>
      <c r="BV684" t="n">
        <v>0</v>
      </c>
      <c r="BW684" t="n">
        <v>0</v>
      </c>
      <c r="CU684">
        <f>ROUND(AT684*Source!I1429*AH684*AL684,0)</f>
        <v/>
      </c>
      <c r="CV684">
        <f>ROUND(Y684*Source!I1429,7)</f>
        <v/>
      </c>
      <c r="CW684" t="n">
        <v>0</v>
      </c>
      <c r="CX684">
        <f>ROUND(Y684*Source!I1429,7)</f>
        <v/>
      </c>
      <c r="CY684">
        <f>AD684</f>
        <v/>
      </c>
      <c r="CZ684">
        <f>AH684</f>
        <v/>
      </c>
      <c r="DA684">
        <f>AL684</f>
        <v/>
      </c>
      <c r="DB684">
        <f>ROUND(ROUND(AT684*CZ684,2),2)</f>
        <v/>
      </c>
      <c r="DC684">
        <f>ROUND(ROUND(AT684*AG684,2),2)</f>
        <v/>
      </c>
      <c r="DD684" t="inlineStr"/>
      <c r="DE684" t="inlineStr"/>
      <c r="DF684">
        <f>ROUND(ROUND(AE684,0)*CX684,0)</f>
        <v/>
      </c>
      <c r="DG684">
        <f>ROUND(ROUND(AF684,0)*CX684,0)</f>
        <v/>
      </c>
      <c r="DH684">
        <f>ROUND(ROUND(AG684,0)*CX684,0)</f>
        <v/>
      </c>
      <c r="DI684">
        <f>ROUND(ROUND(AH684,0)*CX684,0)</f>
        <v/>
      </c>
      <c r="DJ684">
        <f>DI684</f>
        <v/>
      </c>
      <c r="DK684" t="n">
        <v>0</v>
      </c>
      <c r="DL684" t="inlineStr"/>
      <c r="DM684" t="n">
        <v>0</v>
      </c>
      <c r="DN684" t="inlineStr"/>
      <c r="DO684" t="n">
        <v>0</v>
      </c>
    </row>
    <row r="685">
      <c r="A685">
        <f>ROW(Source!A1429)</f>
        <v/>
      </c>
      <c r="B685" t="n">
        <v>78869116</v>
      </c>
      <c r="C685" t="n">
        <v>78873180</v>
      </c>
      <c r="D685" t="n">
        <v>29174913</v>
      </c>
      <c r="E685" t="n">
        <v>1</v>
      </c>
      <c r="F685" t="n">
        <v>1</v>
      </c>
      <c r="G685" t="n">
        <v>1</v>
      </c>
      <c r="H685" t="n">
        <v>2</v>
      </c>
      <c r="I685" t="inlineStr">
        <is>
          <t>400001</t>
        </is>
      </c>
      <c r="J685" t="inlineStr">
        <is>
          <t>ТСЭМ Московской обл., 400001, приказ Минстроя России №675/пр от 28.02.2017 № 264/пр</t>
        </is>
      </c>
      <c r="K685" t="inlineStr">
        <is>
          <t>Автомобили бортовые, грузоподъемность до 5 т</t>
        </is>
      </c>
      <c r="L685" t="n">
        <v>1368</v>
      </c>
      <c r="N685" t="n">
        <v>1011</v>
      </c>
      <c r="O685" t="inlineStr">
        <is>
          <t>маш.-ч</t>
        </is>
      </c>
      <c r="P685" t="inlineStr">
        <is>
          <t>маш.-ч</t>
        </is>
      </c>
      <c r="Q685" t="n">
        <v>1</v>
      </c>
      <c r="W685" t="n">
        <v>0</v>
      </c>
      <c r="X685" t="n">
        <v>1230759911</v>
      </c>
      <c r="Y685">
        <f>AT685</f>
        <v/>
      </c>
      <c r="AA685" t="n">
        <v>0</v>
      </c>
      <c r="AB685" t="n">
        <v>2177.51</v>
      </c>
      <c r="AC685" t="n">
        <v>606.1</v>
      </c>
      <c r="AD685" t="n">
        <v>0</v>
      </c>
      <c r="AE685" t="n">
        <v>0</v>
      </c>
      <c r="AF685" t="n">
        <v>87.17</v>
      </c>
      <c r="AG685" t="n">
        <v>11.6</v>
      </c>
      <c r="AH685" t="n">
        <v>0</v>
      </c>
      <c r="AI685" t="n">
        <v>1</v>
      </c>
      <c r="AJ685" t="n">
        <v>24.98</v>
      </c>
      <c r="AK685" t="n">
        <v>52.25</v>
      </c>
      <c r="AL685" t="n">
        <v>1</v>
      </c>
      <c r="AM685" t="n">
        <v>2</v>
      </c>
      <c r="AN685" t="n">
        <v>0</v>
      </c>
      <c r="AO685" t="n">
        <v>1</v>
      </c>
      <c r="AP685" t="n">
        <v>1</v>
      </c>
      <c r="AQ685" t="n">
        <v>0</v>
      </c>
      <c r="AR685" t="n">
        <v>0</v>
      </c>
      <c r="AS685" t="inlineStr"/>
      <c r="AT685" t="n">
        <v>0.26</v>
      </c>
      <c r="AU685" t="inlineStr"/>
      <c r="AV685" t="n">
        <v>0</v>
      </c>
      <c r="AW685" t="n">
        <v>2</v>
      </c>
      <c r="AX685" t="n">
        <v>78873205</v>
      </c>
      <c r="AY685" t="n">
        <v>1</v>
      </c>
      <c r="AZ685" t="n">
        <v>0</v>
      </c>
      <c r="BA685" t="n">
        <v>631</v>
      </c>
      <c r="BB685" t="n">
        <v>0</v>
      </c>
      <c r="BC685" t="n">
        <v>0</v>
      </c>
      <c r="BD685" t="n">
        <v>0</v>
      </c>
      <c r="BE685" t="n">
        <v>0</v>
      </c>
      <c r="BF685" t="n">
        <v>0</v>
      </c>
      <c r="BG685" t="n">
        <v>0</v>
      </c>
      <c r="BH685" t="n">
        <v>0</v>
      </c>
      <c r="BI685" t="n">
        <v>0</v>
      </c>
      <c r="BJ685" t="n">
        <v>0</v>
      </c>
      <c r="BK685" t="n">
        <v>0</v>
      </c>
      <c r="BL685" t="n">
        <v>0</v>
      </c>
      <c r="BM685" t="n">
        <v>0</v>
      </c>
      <c r="BN685" t="n">
        <v>0</v>
      </c>
      <c r="BO685" t="n">
        <v>0</v>
      </c>
      <c r="BP685" t="n">
        <v>0</v>
      </c>
      <c r="BQ685" t="n">
        <v>0</v>
      </c>
      <c r="BR685" t="n">
        <v>0</v>
      </c>
      <c r="BS685" t="n">
        <v>0</v>
      </c>
      <c r="BT685" t="n">
        <v>0</v>
      </c>
      <c r="BU685" t="n">
        <v>0</v>
      </c>
      <c r="BV685" t="n">
        <v>0</v>
      </c>
      <c r="BW685" t="n">
        <v>0</v>
      </c>
      <c r="CV685" t="n">
        <v>0</v>
      </c>
      <c r="CW685">
        <f>ROUND(Y685*Source!I1429*DO685,7)</f>
        <v/>
      </c>
      <c r="CX685">
        <f>ROUND(Y685*Source!I1429,7)</f>
        <v/>
      </c>
      <c r="CY685">
        <f>AB685</f>
        <v/>
      </c>
      <c r="CZ685">
        <f>AF685</f>
        <v/>
      </c>
      <c r="DA685">
        <f>AJ685</f>
        <v/>
      </c>
      <c r="DB685">
        <f>ROUND(ROUND(AT685*CZ685,2),2)</f>
        <v/>
      </c>
      <c r="DC685">
        <f>ROUND(ROUND(AT685*AG685,2),2)</f>
        <v/>
      </c>
      <c r="DD685" t="inlineStr"/>
      <c r="DE685" t="inlineStr"/>
      <c r="DF685">
        <f>ROUND(ROUND(AE685,0)*CX685,0)</f>
        <v/>
      </c>
      <c r="DG685">
        <f>ROUND(ROUND(AF685*AJ685,0)*CX685,0)</f>
        <v/>
      </c>
      <c r="DH685">
        <f>ROUND(ROUND(AG685*AK685,0)*CX685,0)</f>
        <v/>
      </c>
      <c r="DI685">
        <f>ROUND(ROUND(AH685,0)*CX685,0)</f>
        <v/>
      </c>
      <c r="DJ685">
        <f>DG685</f>
        <v/>
      </c>
      <c r="DK685" t="n">
        <v>0</v>
      </c>
      <c r="DL685" t="inlineStr"/>
      <c r="DM685" t="n">
        <v>0</v>
      </c>
      <c r="DN685" t="inlineStr"/>
      <c r="DO685" t="n">
        <v>0</v>
      </c>
    </row>
    <row r="686">
      <c r="A686">
        <f>ROW(Source!A1429)</f>
        <v/>
      </c>
      <c r="B686" t="n">
        <v>78869116</v>
      </c>
      <c r="C686" t="n">
        <v>78873180</v>
      </c>
      <c r="D686" t="n">
        <v>29110398</v>
      </c>
      <c r="E686" t="n">
        <v>1</v>
      </c>
      <c r="F686" t="n">
        <v>1</v>
      </c>
      <c r="G686" t="n">
        <v>1</v>
      </c>
      <c r="H686" t="n">
        <v>3</v>
      </c>
      <c r="I686" t="inlineStr">
        <is>
          <t>101-0388</t>
        </is>
      </c>
      <c r="J686" t="inlineStr">
        <is>
          <t>ТССЦ Московской обл., 101-0388, приказ Минстроя России №675/пр от 28.02.2017 № 254/пр</t>
        </is>
      </c>
      <c r="K686" t="inlineStr">
        <is>
          <t>Краски масляные земляные марки МА-0115 мумия, сурик железный</t>
        </is>
      </c>
      <c r="L686" t="n">
        <v>1348</v>
      </c>
      <c r="N686" t="n">
        <v>1009</v>
      </c>
      <c r="O686" t="inlineStr">
        <is>
          <t>т</t>
        </is>
      </c>
      <c r="P686" t="inlineStr">
        <is>
          <t>т</t>
        </is>
      </c>
      <c r="Q686" t="n">
        <v>1000</v>
      </c>
      <c r="W686" t="n">
        <v>0</v>
      </c>
      <c r="X686" t="n">
        <v>1625292450</v>
      </c>
      <c r="Y686">
        <f>AT686</f>
        <v/>
      </c>
      <c r="AA686" t="n">
        <v>76804.47</v>
      </c>
      <c r="AB686" t="n">
        <v>0</v>
      </c>
      <c r="AC686" t="n">
        <v>0</v>
      </c>
      <c r="AD686" t="n">
        <v>0</v>
      </c>
      <c r="AE686" t="n">
        <v>15118.99</v>
      </c>
      <c r="AF686" t="n">
        <v>0</v>
      </c>
      <c r="AG686" t="n">
        <v>0</v>
      </c>
      <c r="AH686" t="n">
        <v>0</v>
      </c>
      <c r="AI686" t="n">
        <v>5.08</v>
      </c>
      <c r="AJ686" t="n">
        <v>1</v>
      </c>
      <c r="AK686" t="n">
        <v>1</v>
      </c>
      <c r="AL686" t="n">
        <v>1</v>
      </c>
      <c r="AM686" t="n">
        <v>2</v>
      </c>
      <c r="AN686" t="n">
        <v>0</v>
      </c>
      <c r="AO686" t="n">
        <v>1</v>
      </c>
      <c r="AP686" t="n">
        <v>1</v>
      </c>
      <c r="AQ686" t="n">
        <v>0</v>
      </c>
      <c r="AR686" t="n">
        <v>0</v>
      </c>
      <c r="AS686" t="inlineStr"/>
      <c r="AT686" t="n">
        <v>0.0037</v>
      </c>
      <c r="AU686" t="inlineStr"/>
      <c r="AV686" t="n">
        <v>0</v>
      </c>
      <c r="AW686" t="n">
        <v>2</v>
      </c>
      <c r="AX686" t="n">
        <v>78873206</v>
      </c>
      <c r="AY686" t="n">
        <v>1</v>
      </c>
      <c r="AZ686" t="n">
        <v>0</v>
      </c>
      <c r="BA686" t="n">
        <v>632</v>
      </c>
      <c r="BB686" t="n">
        <v>0</v>
      </c>
      <c r="BC686" t="n">
        <v>0</v>
      </c>
      <c r="BD686" t="n">
        <v>0</v>
      </c>
      <c r="BE686" t="n">
        <v>0</v>
      </c>
      <c r="BF686" t="n">
        <v>0</v>
      </c>
      <c r="BG686" t="n">
        <v>0</v>
      </c>
      <c r="BH686" t="n">
        <v>0</v>
      </c>
      <c r="BI686" t="n">
        <v>0</v>
      </c>
      <c r="BJ686" t="n">
        <v>0</v>
      </c>
      <c r="BK686" t="n">
        <v>0</v>
      </c>
      <c r="BL686" t="n">
        <v>0</v>
      </c>
      <c r="BM686" t="n">
        <v>0</v>
      </c>
      <c r="BN686" t="n">
        <v>0</v>
      </c>
      <c r="BO686" t="n">
        <v>0</v>
      </c>
      <c r="BP686" t="n">
        <v>0</v>
      </c>
      <c r="BQ686" t="n">
        <v>0</v>
      </c>
      <c r="BR686" t="n">
        <v>0</v>
      </c>
      <c r="BS686" t="n">
        <v>0</v>
      </c>
      <c r="BT686" t="n">
        <v>0</v>
      </c>
      <c r="BU686" t="n">
        <v>0</v>
      </c>
      <c r="BV686" t="n">
        <v>0</v>
      </c>
      <c r="BW686" t="n">
        <v>0</v>
      </c>
      <c r="CV686" t="n">
        <v>0</v>
      </c>
      <c r="CW686" t="n">
        <v>0</v>
      </c>
      <c r="CX686">
        <f>ROUND(Y686*Source!I1429,7)</f>
        <v/>
      </c>
      <c r="CY686">
        <f>AA686</f>
        <v/>
      </c>
      <c r="CZ686">
        <f>AE686</f>
        <v/>
      </c>
      <c r="DA686">
        <f>AI686</f>
        <v/>
      </c>
      <c r="DB686">
        <f>ROUND(ROUND(AT686*CZ686,2),2)</f>
        <v/>
      </c>
      <c r="DC686">
        <f>ROUND(ROUND(AT686*AG686,2),2)</f>
        <v/>
      </c>
      <c r="DD686" t="inlineStr"/>
      <c r="DE686" t="inlineStr"/>
      <c r="DF686">
        <f>ROUND(ROUND(AE686*AI686,0)*CX686,0)</f>
        <v/>
      </c>
      <c r="DG686">
        <f>ROUND(ROUND(AF686,0)*CX686,0)</f>
        <v/>
      </c>
      <c r="DH686">
        <f>ROUND(ROUND(AG686,0)*CX686,0)</f>
        <v/>
      </c>
      <c r="DI686">
        <f>ROUND(ROUND(AH686,0)*CX686,0)</f>
        <v/>
      </c>
      <c r="DJ686">
        <f>DF686</f>
        <v/>
      </c>
      <c r="DK686" t="n">
        <v>0</v>
      </c>
      <c r="DL686" t="inlineStr"/>
      <c r="DM686" t="n">
        <v>0</v>
      </c>
      <c r="DN686" t="inlineStr"/>
      <c r="DO686" t="n">
        <v>0</v>
      </c>
    </row>
    <row r="687">
      <c r="A687">
        <f>ROW(Source!A1429)</f>
        <v/>
      </c>
      <c r="B687" t="n">
        <v>78869116</v>
      </c>
      <c r="C687" t="n">
        <v>78873180</v>
      </c>
      <c r="D687" t="n">
        <v>29110573</v>
      </c>
      <c r="E687" t="n">
        <v>1</v>
      </c>
      <c r="F687" t="n">
        <v>1</v>
      </c>
      <c r="G687" t="n">
        <v>1</v>
      </c>
      <c r="H687" t="n">
        <v>3</v>
      </c>
      <c r="I687" t="inlineStr">
        <is>
          <t>101-0628</t>
        </is>
      </c>
      <c r="J687" t="inlineStr">
        <is>
          <t>ТССЦ Московской обл., 101-0628, приказ Минстроя России №675/пр от 28.02.2017 № 254/пр</t>
        </is>
      </c>
      <c r="K687" t="inlineStr">
        <is>
          <t>Олифа комбинированная, марки К-3</t>
        </is>
      </c>
      <c r="L687" t="n">
        <v>1348</v>
      </c>
      <c r="N687" t="n">
        <v>1009</v>
      </c>
      <c r="O687" t="inlineStr">
        <is>
          <t>т</t>
        </is>
      </c>
      <c r="P687" t="inlineStr">
        <is>
          <t>т</t>
        </is>
      </c>
      <c r="Q687" t="n">
        <v>1000</v>
      </c>
      <c r="W687" t="n">
        <v>0</v>
      </c>
      <c r="X687" t="n">
        <v>24062879</v>
      </c>
      <c r="Y687">
        <f>AT687</f>
        <v/>
      </c>
      <c r="AA687" t="n">
        <v>87631.5</v>
      </c>
      <c r="AB687" t="n">
        <v>0</v>
      </c>
      <c r="AC687" t="n">
        <v>0</v>
      </c>
      <c r="AD687" t="n">
        <v>0</v>
      </c>
      <c r="AE687" t="n">
        <v>16950</v>
      </c>
      <c r="AF687" t="n">
        <v>0</v>
      </c>
      <c r="AG687" t="n">
        <v>0</v>
      </c>
      <c r="AH687" t="n">
        <v>0</v>
      </c>
      <c r="AI687" t="n">
        <v>5.17</v>
      </c>
      <c r="AJ687" t="n">
        <v>1</v>
      </c>
      <c r="AK687" t="n">
        <v>1</v>
      </c>
      <c r="AL687" t="n">
        <v>1</v>
      </c>
      <c r="AM687" t="n">
        <v>2</v>
      </c>
      <c r="AN687" t="n">
        <v>0</v>
      </c>
      <c r="AO687" t="n">
        <v>1</v>
      </c>
      <c r="AP687" t="n">
        <v>1</v>
      </c>
      <c r="AQ687" t="n">
        <v>0</v>
      </c>
      <c r="AR687" t="n">
        <v>0</v>
      </c>
      <c r="AS687" t="inlineStr"/>
      <c r="AT687" t="n">
        <v>0.0018</v>
      </c>
      <c r="AU687" t="inlineStr"/>
      <c r="AV687" t="n">
        <v>0</v>
      </c>
      <c r="AW687" t="n">
        <v>2</v>
      </c>
      <c r="AX687" t="n">
        <v>78873207</v>
      </c>
      <c r="AY687" t="n">
        <v>1</v>
      </c>
      <c r="AZ687" t="n">
        <v>0</v>
      </c>
      <c r="BA687" t="n">
        <v>633</v>
      </c>
      <c r="BB687" t="n">
        <v>0</v>
      </c>
      <c r="BC687" t="n">
        <v>0</v>
      </c>
      <c r="BD687" t="n">
        <v>0</v>
      </c>
      <c r="BE687" t="n">
        <v>0</v>
      </c>
      <c r="BF687" t="n">
        <v>0</v>
      </c>
      <c r="BG687" t="n">
        <v>0</v>
      </c>
      <c r="BH687" t="n">
        <v>0</v>
      </c>
      <c r="BI687" t="n">
        <v>0</v>
      </c>
      <c r="BJ687" t="n">
        <v>0</v>
      </c>
      <c r="BK687" t="n">
        <v>0</v>
      </c>
      <c r="BL687" t="n">
        <v>0</v>
      </c>
      <c r="BM687" t="n">
        <v>0</v>
      </c>
      <c r="BN687" t="n">
        <v>0</v>
      </c>
      <c r="BO687" t="n">
        <v>0</v>
      </c>
      <c r="BP687" t="n">
        <v>0</v>
      </c>
      <c r="BQ687" t="n">
        <v>0</v>
      </c>
      <c r="BR687" t="n">
        <v>0</v>
      </c>
      <c r="BS687" t="n">
        <v>0</v>
      </c>
      <c r="BT687" t="n">
        <v>0</v>
      </c>
      <c r="BU687" t="n">
        <v>0</v>
      </c>
      <c r="BV687" t="n">
        <v>0</v>
      </c>
      <c r="BW687" t="n">
        <v>0</v>
      </c>
      <c r="CV687" t="n">
        <v>0</v>
      </c>
      <c r="CW687" t="n">
        <v>0</v>
      </c>
      <c r="CX687">
        <f>ROUND(Y687*Source!I1429,7)</f>
        <v/>
      </c>
      <c r="CY687">
        <f>AA687</f>
        <v/>
      </c>
      <c r="CZ687">
        <f>AE687</f>
        <v/>
      </c>
      <c r="DA687">
        <f>AI687</f>
        <v/>
      </c>
      <c r="DB687">
        <f>ROUND(ROUND(AT687*CZ687,2),2)</f>
        <v/>
      </c>
      <c r="DC687">
        <f>ROUND(ROUND(AT687*AG687,2),2)</f>
        <v/>
      </c>
      <c r="DD687" t="inlineStr"/>
      <c r="DE687" t="inlineStr"/>
      <c r="DF687">
        <f>ROUND(ROUND(AE687*AI687,0)*CX687,0)</f>
        <v/>
      </c>
      <c r="DG687">
        <f>ROUND(ROUND(AF687,0)*CX687,0)</f>
        <v/>
      </c>
      <c r="DH687">
        <f>ROUND(ROUND(AG687,0)*CX687,0)</f>
        <v/>
      </c>
      <c r="DI687">
        <f>ROUND(ROUND(AH687,0)*CX687,0)</f>
        <v/>
      </c>
      <c r="DJ687">
        <f>DF687</f>
        <v/>
      </c>
      <c r="DK687" t="n">
        <v>0</v>
      </c>
      <c r="DL687" t="inlineStr"/>
      <c r="DM687" t="n">
        <v>0</v>
      </c>
      <c r="DN687" t="inlineStr"/>
      <c r="DO687" t="n">
        <v>0</v>
      </c>
    </row>
    <row r="688">
      <c r="A688">
        <f>ROW(Source!A1429)</f>
        <v/>
      </c>
      <c r="B688" t="n">
        <v>78869116</v>
      </c>
      <c r="C688" t="n">
        <v>78873180</v>
      </c>
      <c r="D688" t="n">
        <v>29107963</v>
      </c>
      <c r="E688" t="n">
        <v>1</v>
      </c>
      <c r="F688" t="n">
        <v>1</v>
      </c>
      <c r="G688" t="n">
        <v>1</v>
      </c>
      <c r="H688" t="n">
        <v>3</v>
      </c>
      <c r="I688" t="inlineStr">
        <is>
          <t>101-1669</t>
        </is>
      </c>
      <c r="J688" t="inlineStr">
        <is>
          <t>ТССЦ Московской обл., 101-1669, приказ Минстроя России №675/пр от 28.02.2017 № 254/пр</t>
        </is>
      </c>
      <c r="K688" t="inlineStr">
        <is>
          <t>Очес льняной</t>
        </is>
      </c>
      <c r="L688" t="n">
        <v>1346</v>
      </c>
      <c r="N688" t="n">
        <v>1009</v>
      </c>
      <c r="O688" t="inlineStr">
        <is>
          <t>кг</t>
        </is>
      </c>
      <c r="P688" t="inlineStr">
        <is>
          <t>кг</t>
        </is>
      </c>
      <c r="Q688" t="n">
        <v>1</v>
      </c>
      <c r="W688" t="n">
        <v>0</v>
      </c>
      <c r="X688" t="n">
        <v>-2113933962</v>
      </c>
      <c r="Y688">
        <f>AT688</f>
        <v/>
      </c>
      <c r="AA688" t="n">
        <v>590.67</v>
      </c>
      <c r="AB688" t="n">
        <v>0</v>
      </c>
      <c r="AC688" t="n">
        <v>0</v>
      </c>
      <c r="AD688" t="n">
        <v>0</v>
      </c>
      <c r="AE688" t="n">
        <v>37.29</v>
      </c>
      <c r="AF688" t="n">
        <v>0</v>
      </c>
      <c r="AG688" t="n">
        <v>0</v>
      </c>
      <c r="AH688" t="n">
        <v>0</v>
      </c>
      <c r="AI688" t="n">
        <v>15.84</v>
      </c>
      <c r="AJ688" t="n">
        <v>1</v>
      </c>
      <c r="AK688" t="n">
        <v>1</v>
      </c>
      <c r="AL688" t="n">
        <v>1</v>
      </c>
      <c r="AM688" t="n">
        <v>2</v>
      </c>
      <c r="AN688" t="n">
        <v>0</v>
      </c>
      <c r="AO688" t="n">
        <v>1</v>
      </c>
      <c r="AP688" t="n">
        <v>1</v>
      </c>
      <c r="AQ688" t="n">
        <v>0</v>
      </c>
      <c r="AR688" t="n">
        <v>0</v>
      </c>
      <c r="AS688" t="inlineStr"/>
      <c r="AT688" t="n">
        <v>1.84</v>
      </c>
      <c r="AU688" t="inlineStr"/>
      <c r="AV688" t="n">
        <v>0</v>
      </c>
      <c r="AW688" t="n">
        <v>2</v>
      </c>
      <c r="AX688" t="n">
        <v>78873208</v>
      </c>
      <c r="AY688" t="n">
        <v>1</v>
      </c>
      <c r="AZ688" t="n">
        <v>0</v>
      </c>
      <c r="BA688" t="n">
        <v>634</v>
      </c>
      <c r="BB688" t="n">
        <v>0</v>
      </c>
      <c r="BC688" t="n">
        <v>0</v>
      </c>
      <c r="BD688" t="n">
        <v>0</v>
      </c>
      <c r="BE688" t="n">
        <v>0</v>
      </c>
      <c r="BF688" t="n">
        <v>0</v>
      </c>
      <c r="BG688" t="n">
        <v>0</v>
      </c>
      <c r="BH688" t="n">
        <v>0</v>
      </c>
      <c r="BI688" t="n">
        <v>0</v>
      </c>
      <c r="BJ688" t="n">
        <v>0</v>
      </c>
      <c r="BK688" t="n">
        <v>0</v>
      </c>
      <c r="BL688" t="n">
        <v>0</v>
      </c>
      <c r="BM688" t="n">
        <v>0</v>
      </c>
      <c r="BN688" t="n">
        <v>0</v>
      </c>
      <c r="BO688" t="n">
        <v>0</v>
      </c>
      <c r="BP688" t="n">
        <v>0</v>
      </c>
      <c r="BQ688" t="n">
        <v>0</v>
      </c>
      <c r="BR688" t="n">
        <v>0</v>
      </c>
      <c r="BS688" t="n">
        <v>0</v>
      </c>
      <c r="BT688" t="n">
        <v>0</v>
      </c>
      <c r="BU688" t="n">
        <v>0</v>
      </c>
      <c r="BV688" t="n">
        <v>0</v>
      </c>
      <c r="BW688" t="n">
        <v>0</v>
      </c>
      <c r="CV688" t="n">
        <v>0</v>
      </c>
      <c r="CW688" t="n">
        <v>0</v>
      </c>
      <c r="CX688">
        <f>ROUND(Y688*Source!I1429,7)</f>
        <v/>
      </c>
      <c r="CY688">
        <f>AA688</f>
        <v/>
      </c>
      <c r="CZ688">
        <f>AE688</f>
        <v/>
      </c>
      <c r="DA688">
        <f>AI688</f>
        <v/>
      </c>
      <c r="DB688">
        <f>ROUND(ROUND(AT688*CZ688,2),2)</f>
        <v/>
      </c>
      <c r="DC688">
        <f>ROUND(ROUND(AT688*AG688,2),2)</f>
        <v/>
      </c>
      <c r="DD688" t="inlineStr"/>
      <c r="DE688" t="inlineStr"/>
      <c r="DF688">
        <f>ROUND(ROUND(AE688*AI688,0)*CX688,0)</f>
        <v/>
      </c>
      <c r="DG688">
        <f>ROUND(ROUND(AF688,0)*CX688,0)</f>
        <v/>
      </c>
      <c r="DH688">
        <f>ROUND(ROUND(AG688,0)*CX688,0)</f>
        <v/>
      </c>
      <c r="DI688">
        <f>ROUND(ROUND(AH688,0)*CX688,0)</f>
        <v/>
      </c>
      <c r="DJ688">
        <f>DF688</f>
        <v/>
      </c>
      <c r="DK688" t="n">
        <v>0</v>
      </c>
      <c r="DL688" t="inlineStr"/>
      <c r="DM688" t="n">
        <v>0</v>
      </c>
      <c r="DN688" t="inlineStr"/>
      <c r="DO688" t="n">
        <v>0</v>
      </c>
    </row>
    <row r="689">
      <c r="A689">
        <f>ROW(Source!A1429)</f>
        <v/>
      </c>
      <c r="B689" t="n">
        <v>78869116</v>
      </c>
      <c r="C689" t="n">
        <v>78873180</v>
      </c>
      <c r="D689" t="n">
        <v>29143378</v>
      </c>
      <c r="E689" t="n">
        <v>1</v>
      </c>
      <c r="F689" t="n">
        <v>1</v>
      </c>
      <c r="G689" t="n">
        <v>1</v>
      </c>
      <c r="H689" t="n">
        <v>3</v>
      </c>
      <c r="I689" t="inlineStr">
        <is>
          <t>302-0062</t>
        </is>
      </c>
      <c r="J689" t="inlineStr">
        <is>
          <t>ТССЦ Московской обл., 302-0062, приказ Минстроя России №675/пр от 28.02.2017 № 256/пр</t>
        </is>
      </c>
      <c r="K689" t="inlineStr">
        <is>
          <t>Кран шаровый муфтовый Valtec для воды диаметром 15 мм, тип в/в</t>
        </is>
      </c>
      <c r="L689" t="n">
        <v>1354</v>
      </c>
      <c r="N689" t="n">
        <v>1010</v>
      </c>
      <c r="O689" t="inlineStr">
        <is>
          <t>шт.</t>
        </is>
      </c>
      <c r="P689" t="inlineStr">
        <is>
          <t>шт.</t>
        </is>
      </c>
      <c r="Q689" t="n">
        <v>1</v>
      </c>
      <c r="W689" t="n">
        <v>0</v>
      </c>
      <c r="X689" t="n">
        <v>-1687406522</v>
      </c>
      <c r="Y689">
        <f>AT689</f>
        <v/>
      </c>
      <c r="AA689" t="n">
        <v>384.3</v>
      </c>
      <c r="AB689" t="n">
        <v>0</v>
      </c>
      <c r="AC689" t="n">
        <v>0</v>
      </c>
      <c r="AD689" t="n">
        <v>0</v>
      </c>
      <c r="AE689" t="n">
        <v>28.53</v>
      </c>
      <c r="AF689" t="n">
        <v>0</v>
      </c>
      <c r="AG689" t="n">
        <v>0</v>
      </c>
      <c r="AH689" t="n">
        <v>0</v>
      </c>
      <c r="AI689" t="n">
        <v>13.47</v>
      </c>
      <c r="AJ689" t="n">
        <v>1</v>
      </c>
      <c r="AK689" t="n">
        <v>1</v>
      </c>
      <c r="AL689" t="n">
        <v>1</v>
      </c>
      <c r="AM689" t="n">
        <v>0</v>
      </c>
      <c r="AN689" t="n">
        <v>0</v>
      </c>
      <c r="AO689" t="n">
        <v>0</v>
      </c>
      <c r="AP689" t="n">
        <v>0</v>
      </c>
      <c r="AQ689" t="n">
        <v>0</v>
      </c>
      <c r="AR689" t="n">
        <v>0</v>
      </c>
      <c r="AS689" t="inlineStr"/>
      <c r="AT689" t="n">
        <v>66.66666669999999</v>
      </c>
      <c r="AU689" t="inlineStr"/>
      <c r="AV689" t="n">
        <v>0</v>
      </c>
      <c r="AW689" t="n">
        <v>1</v>
      </c>
      <c r="AX689" t="n">
        <v>-1</v>
      </c>
      <c r="AY689" t="n">
        <v>0</v>
      </c>
      <c r="AZ689" t="n">
        <v>0</v>
      </c>
      <c r="BA689" t="inlineStr"/>
      <c r="BB689" t="n">
        <v>0</v>
      </c>
      <c r="BC689" t="n">
        <v>0</v>
      </c>
      <c r="BD689" t="n">
        <v>0</v>
      </c>
      <c r="BE689" t="n">
        <v>0</v>
      </c>
      <c r="BF689" t="n">
        <v>0</v>
      </c>
      <c r="BG689" t="n">
        <v>0</v>
      </c>
      <c r="BH689" t="n">
        <v>0</v>
      </c>
      <c r="BI689" t="n">
        <v>0</v>
      </c>
      <c r="BJ689" t="n">
        <v>0</v>
      </c>
      <c r="BK689" t="n">
        <v>0</v>
      </c>
      <c r="BL689" t="n">
        <v>0</v>
      </c>
      <c r="BM689" t="n">
        <v>0</v>
      </c>
      <c r="BN689" t="n">
        <v>0</v>
      </c>
      <c r="BO689" t="n">
        <v>0</v>
      </c>
      <c r="BP689" t="n">
        <v>0</v>
      </c>
      <c r="BQ689" t="n">
        <v>0</v>
      </c>
      <c r="BR689" t="n">
        <v>0</v>
      </c>
      <c r="BS689" t="n">
        <v>0</v>
      </c>
      <c r="BT689" t="n">
        <v>0</v>
      </c>
      <c r="BU689" t="n">
        <v>0</v>
      </c>
      <c r="BV689" t="n">
        <v>0</v>
      </c>
      <c r="BW689" t="n">
        <v>0</v>
      </c>
      <c r="CV689" t="n">
        <v>0</v>
      </c>
      <c r="CW689" t="n">
        <v>0</v>
      </c>
      <c r="CX689">
        <f>ROUND(Y689*Source!I1429,7)</f>
        <v/>
      </c>
      <c r="CY689">
        <f>AA689</f>
        <v/>
      </c>
      <c r="CZ689">
        <f>AE689</f>
        <v/>
      </c>
      <c r="DA689">
        <f>AI689</f>
        <v/>
      </c>
      <c r="DB689">
        <f>ROUND(ROUND(AT689*CZ689,2),2)</f>
        <v/>
      </c>
      <c r="DC689">
        <f>ROUND(ROUND(AT689*AG689,2),2)</f>
        <v/>
      </c>
      <c r="DD689" t="inlineStr"/>
      <c r="DE689" t="inlineStr"/>
      <c r="DF689">
        <f>ROUND(ROUND(AE689*AI689,0)*CX689,0)</f>
        <v/>
      </c>
      <c r="DG689">
        <f>ROUND(ROUND(AF689,0)*CX689,0)</f>
        <v/>
      </c>
      <c r="DH689">
        <f>ROUND(ROUND(AG689,0)*CX689,0)</f>
        <v/>
      </c>
      <c r="DI689">
        <f>ROUND(ROUND(AH689,0)*CX689,0)</f>
        <v/>
      </c>
      <c r="DJ689">
        <f>DF689</f>
        <v/>
      </c>
      <c r="DK689" t="n">
        <v>0</v>
      </c>
      <c r="DL689" t="inlineStr"/>
      <c r="DM689" t="n">
        <v>0</v>
      </c>
      <c r="DN689" t="inlineStr"/>
      <c r="DO689" t="n">
        <v>0</v>
      </c>
    </row>
    <row r="690">
      <c r="A690">
        <f>ROW(Source!A1429)</f>
        <v/>
      </c>
      <c r="B690" t="n">
        <v>78869116</v>
      </c>
      <c r="C690" t="n">
        <v>78873180</v>
      </c>
      <c r="D690" t="n">
        <v>29143382</v>
      </c>
      <c r="E690" t="n">
        <v>1</v>
      </c>
      <c r="F690" t="n">
        <v>1</v>
      </c>
      <c r="G690" t="n">
        <v>1</v>
      </c>
      <c r="H690" t="n">
        <v>3</v>
      </c>
      <c r="I690" t="inlineStr">
        <is>
          <t>302-0066</t>
        </is>
      </c>
      <c r="J690" t="inlineStr">
        <is>
          <t>ТССЦ Московской обл., 302-0066, приказ Минстроя России №675/пр от 28.02.2017 № 256/пр</t>
        </is>
      </c>
      <c r="K690" t="inlineStr">
        <is>
          <t>Кран шаровый муфтовый Valtec для воды диаметром 40 мм, тип в/в</t>
        </is>
      </c>
      <c r="L690" t="n">
        <v>1354</v>
      </c>
      <c r="N690" t="n">
        <v>1010</v>
      </c>
      <c r="O690" t="inlineStr">
        <is>
          <t>шт.</t>
        </is>
      </c>
      <c r="P690" t="inlineStr">
        <is>
          <t>шт.</t>
        </is>
      </c>
      <c r="Q690" t="n">
        <v>1</v>
      </c>
      <c r="W690" t="n">
        <v>0</v>
      </c>
      <c r="X690" t="n">
        <v>-1542320480</v>
      </c>
      <c r="Y690">
        <f>AT690</f>
        <v/>
      </c>
      <c r="AA690" t="n">
        <v>2275.1</v>
      </c>
      <c r="AB690" t="n">
        <v>0</v>
      </c>
      <c r="AC690" t="n">
        <v>0</v>
      </c>
      <c r="AD690" t="n">
        <v>0</v>
      </c>
      <c r="AE690" t="n">
        <v>172.88</v>
      </c>
      <c r="AF690" t="n">
        <v>0</v>
      </c>
      <c r="AG690" t="n">
        <v>0</v>
      </c>
      <c r="AH690" t="n">
        <v>0</v>
      </c>
      <c r="AI690" t="n">
        <v>13.16</v>
      </c>
      <c r="AJ690" t="n">
        <v>1</v>
      </c>
      <c r="AK690" t="n">
        <v>1</v>
      </c>
      <c r="AL690" t="n">
        <v>1</v>
      </c>
      <c r="AM690" t="n">
        <v>0</v>
      </c>
      <c r="AN690" t="n">
        <v>0</v>
      </c>
      <c r="AO690" t="n">
        <v>0</v>
      </c>
      <c r="AP690" t="n">
        <v>1</v>
      </c>
      <c r="AQ690" t="n">
        <v>0</v>
      </c>
      <c r="AR690" t="n">
        <v>0</v>
      </c>
      <c r="AS690" t="inlineStr"/>
      <c r="AT690" t="n">
        <v>33.3333333</v>
      </c>
      <c r="AU690" t="inlineStr"/>
      <c r="AV690" t="n">
        <v>0</v>
      </c>
      <c r="AW690" t="n">
        <v>1</v>
      </c>
      <c r="AX690" t="n">
        <v>-1</v>
      </c>
      <c r="AY690" t="n">
        <v>0</v>
      </c>
      <c r="AZ690" t="n">
        <v>0</v>
      </c>
      <c r="BA690" t="inlineStr"/>
      <c r="BB690" t="n">
        <v>0</v>
      </c>
      <c r="BC690" t="n">
        <v>0</v>
      </c>
      <c r="BD690" t="n">
        <v>0</v>
      </c>
      <c r="BE690" t="n">
        <v>0</v>
      </c>
      <c r="BF690" t="n">
        <v>0</v>
      </c>
      <c r="BG690" t="n">
        <v>0</v>
      </c>
      <c r="BH690" t="n">
        <v>0</v>
      </c>
      <c r="BI690" t="n">
        <v>0</v>
      </c>
      <c r="BJ690" t="n">
        <v>0</v>
      </c>
      <c r="BK690" t="n">
        <v>0</v>
      </c>
      <c r="BL690" t="n">
        <v>0</v>
      </c>
      <c r="BM690" t="n">
        <v>0</v>
      </c>
      <c r="BN690" t="n">
        <v>0</v>
      </c>
      <c r="BO690" t="n">
        <v>0</v>
      </c>
      <c r="BP690" t="n">
        <v>0</v>
      </c>
      <c r="BQ690" t="n">
        <v>0</v>
      </c>
      <c r="BR690" t="n">
        <v>0</v>
      </c>
      <c r="BS690" t="n">
        <v>0</v>
      </c>
      <c r="BT690" t="n">
        <v>0</v>
      </c>
      <c r="BU690" t="n">
        <v>0</v>
      </c>
      <c r="BV690" t="n">
        <v>0</v>
      </c>
      <c r="BW690" t="n">
        <v>0</v>
      </c>
      <c r="CV690" t="n">
        <v>0</v>
      </c>
      <c r="CW690" t="n">
        <v>0</v>
      </c>
      <c r="CX690">
        <f>ROUND(Y690*Source!I1429,7)</f>
        <v/>
      </c>
      <c r="CY690">
        <f>AA690</f>
        <v/>
      </c>
      <c r="CZ690">
        <f>AE690</f>
        <v/>
      </c>
      <c r="DA690">
        <f>AI690</f>
        <v/>
      </c>
      <c r="DB690">
        <f>ROUND(ROUND(AT690*CZ690,2),2)</f>
        <v/>
      </c>
      <c r="DC690">
        <f>ROUND(ROUND(AT690*AG690,2),2)</f>
        <v/>
      </c>
      <c r="DD690" t="inlineStr"/>
      <c r="DE690" t="inlineStr"/>
      <c r="DF690">
        <f>ROUND(ROUND(AE690*AI690,0)*CX690,0)</f>
        <v/>
      </c>
      <c r="DG690">
        <f>ROUND(ROUND(AF690,0)*CX690,0)</f>
        <v/>
      </c>
      <c r="DH690">
        <f>ROUND(ROUND(AG690,0)*CX690,0)</f>
        <v/>
      </c>
      <c r="DI690">
        <f>ROUND(ROUND(AH690,0)*CX690,0)</f>
        <v/>
      </c>
      <c r="DJ690">
        <f>DF690</f>
        <v/>
      </c>
      <c r="DK690" t="n">
        <v>0</v>
      </c>
      <c r="DL690" t="inlineStr"/>
      <c r="DM690" t="n">
        <v>0</v>
      </c>
      <c r="DN690" t="inlineStr"/>
      <c r="DO690" t="n">
        <v>0</v>
      </c>
    </row>
    <row r="691">
      <c r="A691">
        <f>ROW(Source!A1429)</f>
        <v/>
      </c>
      <c r="B691" t="n">
        <v>78869116</v>
      </c>
      <c r="C691" t="n">
        <v>78873180</v>
      </c>
      <c r="D691" t="n">
        <v>29142469</v>
      </c>
      <c r="E691" t="n">
        <v>1</v>
      </c>
      <c r="F691" t="n">
        <v>1</v>
      </c>
      <c r="G691" t="n">
        <v>1</v>
      </c>
      <c r="H691" t="n">
        <v>3</v>
      </c>
      <c r="I691" t="inlineStr">
        <is>
          <t>302-1346</t>
        </is>
      </c>
      <c r="J691" t="inlineStr">
        <is>
          <t>ТССЦ Московской обл., 302-1346, приказ Минстроя России №675/пр от 28.02.2017 № 256/пр</t>
        </is>
      </c>
      <c r="K691" t="inlineStr">
        <is>
          <t>Вентили проходные муфтовые 15кч18п для воды давлением 1,6 МПа (16 кгс/см2), диаметром 50 мм</t>
        </is>
      </c>
      <c r="L691" t="n">
        <v>1354</v>
      </c>
      <c r="N691" t="n">
        <v>1010</v>
      </c>
      <c r="O691" t="inlineStr">
        <is>
          <t>шт.</t>
        </is>
      </c>
      <c r="P691" t="inlineStr">
        <is>
          <t>шт.</t>
        </is>
      </c>
      <c r="Q691" t="n">
        <v>1</v>
      </c>
      <c r="W691" t="n">
        <v>0</v>
      </c>
      <c r="X691" t="n">
        <v>-800039523</v>
      </c>
      <c r="Y691">
        <f>AT691</f>
        <v/>
      </c>
      <c r="AA691" t="n">
        <v>991.25</v>
      </c>
      <c r="AB691" t="n">
        <v>0</v>
      </c>
      <c r="AC691" t="n">
        <v>0</v>
      </c>
      <c r="AD691" t="n">
        <v>0</v>
      </c>
      <c r="AE691" t="n">
        <v>82.33</v>
      </c>
      <c r="AF691" t="n">
        <v>0</v>
      </c>
      <c r="AG691" t="n">
        <v>0</v>
      </c>
      <c r="AH691" t="n">
        <v>0</v>
      </c>
      <c r="AI691" t="n">
        <v>12.04</v>
      </c>
      <c r="AJ691" t="n">
        <v>1</v>
      </c>
      <c r="AK691" t="n">
        <v>1</v>
      </c>
      <c r="AL691" t="n">
        <v>1</v>
      </c>
      <c r="AM691" t="n">
        <v>2</v>
      </c>
      <c r="AN691" t="n">
        <v>0</v>
      </c>
      <c r="AO691" t="n">
        <v>1</v>
      </c>
      <c r="AP691" t="n">
        <v>1</v>
      </c>
      <c r="AQ691" t="n">
        <v>0</v>
      </c>
      <c r="AR691" t="n">
        <v>0</v>
      </c>
      <c r="AS691" t="inlineStr"/>
      <c r="AT691" t="n">
        <v>100</v>
      </c>
      <c r="AU691" t="inlineStr"/>
      <c r="AV691" t="n">
        <v>0</v>
      </c>
      <c r="AW691" t="n">
        <v>2</v>
      </c>
      <c r="AX691" t="n">
        <v>78873209</v>
      </c>
      <c r="AY691" t="n">
        <v>1</v>
      </c>
      <c r="AZ691" t="n">
        <v>0</v>
      </c>
      <c r="BA691" t="n">
        <v>635</v>
      </c>
      <c r="BB691" t="n">
        <v>0</v>
      </c>
      <c r="BC691" t="n">
        <v>0</v>
      </c>
      <c r="BD691" t="n">
        <v>0</v>
      </c>
      <c r="BE691" t="n">
        <v>0</v>
      </c>
      <c r="BF691" t="n">
        <v>0</v>
      </c>
      <c r="BG691" t="n">
        <v>0</v>
      </c>
      <c r="BH691" t="n">
        <v>0</v>
      </c>
      <c r="BI691" t="n">
        <v>0</v>
      </c>
      <c r="BJ691" t="n">
        <v>0</v>
      </c>
      <c r="BK691" t="n">
        <v>0</v>
      </c>
      <c r="BL691" t="n">
        <v>0</v>
      </c>
      <c r="BM691" t="n">
        <v>0</v>
      </c>
      <c r="BN691" t="n">
        <v>0</v>
      </c>
      <c r="BO691" t="n">
        <v>0</v>
      </c>
      <c r="BP691" t="n">
        <v>0</v>
      </c>
      <c r="BQ691" t="n">
        <v>0</v>
      </c>
      <c r="BR691" t="n">
        <v>0</v>
      </c>
      <c r="BS691" t="n">
        <v>0</v>
      </c>
      <c r="BT691" t="n">
        <v>0</v>
      </c>
      <c r="BU691" t="n">
        <v>0</v>
      </c>
      <c r="BV691" t="n">
        <v>0</v>
      </c>
      <c r="BW691" t="n">
        <v>0</v>
      </c>
      <c r="CV691" t="n">
        <v>0</v>
      </c>
      <c r="CW691" t="n">
        <v>0</v>
      </c>
      <c r="CX691">
        <f>ROUND(Y691*Source!I1429,7)</f>
        <v/>
      </c>
      <c r="CY691">
        <f>AA691</f>
        <v/>
      </c>
      <c r="CZ691">
        <f>AE691</f>
        <v/>
      </c>
      <c r="DA691">
        <f>AI691</f>
        <v/>
      </c>
      <c r="DB691">
        <f>ROUND(ROUND(AT691*CZ691,2),2)</f>
        <v/>
      </c>
      <c r="DC691">
        <f>ROUND(ROUND(AT691*AG691,2),2)</f>
        <v/>
      </c>
      <c r="DD691" t="inlineStr"/>
      <c r="DE691" t="inlineStr"/>
      <c r="DF691">
        <f>ROUND(ROUND(AE691*AI691,0)*CX691,0)</f>
        <v/>
      </c>
      <c r="DG691">
        <f>ROUND(ROUND(AF691,0)*CX691,0)</f>
        <v/>
      </c>
      <c r="DH691">
        <f>ROUND(ROUND(AG691,0)*CX691,0)</f>
        <v/>
      </c>
      <c r="DI691">
        <f>ROUND(ROUND(AH691,0)*CX691,0)</f>
        <v/>
      </c>
      <c r="DJ691">
        <f>DF691</f>
        <v/>
      </c>
      <c r="DK691" t="n">
        <v>0</v>
      </c>
      <c r="DL691" t="inlineStr"/>
      <c r="DM691" t="n">
        <v>0</v>
      </c>
      <c r="DN691" t="inlineStr"/>
      <c r="DO691" t="n">
        <v>0</v>
      </c>
    </row>
    <row r="692">
      <c r="A692">
        <f>ROW(Source!A1429)</f>
        <v/>
      </c>
      <c r="B692" t="n">
        <v>78869116</v>
      </c>
      <c r="C692" t="n">
        <v>78873180</v>
      </c>
      <c r="D692" t="n">
        <v>29159170</v>
      </c>
      <c r="E692" t="n">
        <v>1</v>
      </c>
      <c r="F692" t="n">
        <v>1</v>
      </c>
      <c r="G692" t="n">
        <v>1</v>
      </c>
      <c r="H692" t="n">
        <v>3</v>
      </c>
      <c r="I692" t="inlineStr">
        <is>
          <t>507-5010</t>
        </is>
      </c>
      <c r="J692" t="inlineStr">
        <is>
          <t>ТССЦ Московской обл., 507-5010, приказ Минстроя России №675/пр от 28.02.2017 № 258/пр</t>
        </is>
      </c>
      <c r="K692" t="inlineStr">
        <is>
          <t>Муфта полипропиленовая соединительная диаметром 40 мм</t>
        </is>
      </c>
      <c r="L692" t="n">
        <v>1358</v>
      </c>
      <c r="N692" t="n">
        <v>1010</v>
      </c>
      <c r="O692" t="inlineStr">
        <is>
          <t>10 шт.</t>
        </is>
      </c>
      <c r="P692" t="inlineStr">
        <is>
          <t>10 шт.</t>
        </is>
      </c>
      <c r="Q692" t="n">
        <v>10</v>
      </c>
      <c r="W692" t="n">
        <v>0</v>
      </c>
      <c r="X692" t="n">
        <v>1049066160</v>
      </c>
      <c r="Y692">
        <f>AT692</f>
        <v/>
      </c>
      <c r="AA692" t="n">
        <v>204.68</v>
      </c>
      <c r="AB692" t="n">
        <v>0</v>
      </c>
      <c r="AC692" t="n">
        <v>0</v>
      </c>
      <c r="AD692" t="n">
        <v>0</v>
      </c>
      <c r="AE692" t="n">
        <v>24.9</v>
      </c>
      <c r="AF692" t="n">
        <v>0</v>
      </c>
      <c r="AG692" t="n">
        <v>0</v>
      </c>
      <c r="AH692" t="n">
        <v>0</v>
      </c>
      <c r="AI692" t="n">
        <v>8.220000000000001</v>
      </c>
      <c r="AJ692" t="n">
        <v>1</v>
      </c>
      <c r="AK692" t="n">
        <v>1</v>
      </c>
      <c r="AL692" t="n">
        <v>1</v>
      </c>
      <c r="AM692" t="n">
        <v>0</v>
      </c>
      <c r="AN692" t="n">
        <v>0</v>
      </c>
      <c r="AO692" t="n">
        <v>0</v>
      </c>
      <c r="AP692" t="n">
        <v>1</v>
      </c>
      <c r="AQ692" t="n">
        <v>0</v>
      </c>
      <c r="AR692" t="n">
        <v>0</v>
      </c>
      <c r="AS692" t="inlineStr"/>
      <c r="AT692" t="n">
        <v>3.3333333</v>
      </c>
      <c r="AU692" t="inlineStr"/>
      <c r="AV692" t="n">
        <v>0</v>
      </c>
      <c r="AW692" t="n">
        <v>1</v>
      </c>
      <c r="AX692" t="n">
        <v>-1</v>
      </c>
      <c r="AY692" t="n">
        <v>0</v>
      </c>
      <c r="AZ692" t="n">
        <v>0</v>
      </c>
      <c r="BA692" t="inlineStr"/>
      <c r="BB692" t="n">
        <v>0</v>
      </c>
      <c r="BC692" t="n">
        <v>0</v>
      </c>
      <c r="BD692" t="n">
        <v>0</v>
      </c>
      <c r="BE692" t="n">
        <v>0</v>
      </c>
      <c r="BF692" t="n">
        <v>0</v>
      </c>
      <c r="BG692" t="n">
        <v>0</v>
      </c>
      <c r="BH692" t="n">
        <v>0</v>
      </c>
      <c r="BI692" t="n">
        <v>0</v>
      </c>
      <c r="BJ692" t="n">
        <v>0</v>
      </c>
      <c r="BK692" t="n">
        <v>0</v>
      </c>
      <c r="BL692" t="n">
        <v>0</v>
      </c>
      <c r="BM692" t="n">
        <v>0</v>
      </c>
      <c r="BN692" t="n">
        <v>0</v>
      </c>
      <c r="BO692" t="n">
        <v>0</v>
      </c>
      <c r="BP692" t="n">
        <v>0</v>
      </c>
      <c r="BQ692" t="n">
        <v>0</v>
      </c>
      <c r="BR692" t="n">
        <v>0</v>
      </c>
      <c r="BS692" t="n">
        <v>0</v>
      </c>
      <c r="BT692" t="n">
        <v>0</v>
      </c>
      <c r="BU692" t="n">
        <v>0</v>
      </c>
      <c r="BV692" t="n">
        <v>0</v>
      </c>
      <c r="BW692" t="n">
        <v>0</v>
      </c>
      <c r="CV692" t="n">
        <v>0</v>
      </c>
      <c r="CW692" t="n">
        <v>0</v>
      </c>
      <c r="CX692">
        <f>ROUND(Y692*Source!I1429,7)</f>
        <v/>
      </c>
      <c r="CY692">
        <f>AA692</f>
        <v/>
      </c>
      <c r="CZ692">
        <f>AE692</f>
        <v/>
      </c>
      <c r="DA692">
        <f>AI692</f>
        <v/>
      </c>
      <c r="DB692">
        <f>ROUND(ROUND(AT692*CZ692,2),2)</f>
        <v/>
      </c>
      <c r="DC692">
        <f>ROUND(ROUND(AT692*AG692,2),2)</f>
        <v/>
      </c>
      <c r="DD692" t="inlineStr"/>
      <c r="DE692" t="inlineStr"/>
      <c r="DF692">
        <f>ROUND(ROUND(AE692*AI692,0)*CX692,0)</f>
        <v/>
      </c>
      <c r="DG692">
        <f>ROUND(ROUND(AF692,0)*CX692,0)</f>
        <v/>
      </c>
      <c r="DH692">
        <f>ROUND(ROUND(AG692,0)*CX692,0)</f>
        <v/>
      </c>
      <c r="DI692">
        <f>ROUND(ROUND(AH692,0)*CX692,0)</f>
        <v/>
      </c>
      <c r="DJ692">
        <f>DF692</f>
        <v/>
      </c>
      <c r="DK692" t="n">
        <v>0</v>
      </c>
      <c r="DL692" t="inlineStr"/>
      <c r="DM692" t="n">
        <v>0</v>
      </c>
      <c r="DN692" t="inlineStr"/>
      <c r="DO692" t="n">
        <v>0</v>
      </c>
    </row>
    <row r="693">
      <c r="A693">
        <f>ROW(Source!A1429)</f>
        <v/>
      </c>
      <c r="B693" t="n">
        <v>78869116</v>
      </c>
      <c r="C693" t="n">
        <v>78873180</v>
      </c>
      <c r="D693" t="n">
        <v>29164350</v>
      </c>
      <c r="E693" t="n">
        <v>1</v>
      </c>
      <c r="F693" t="n">
        <v>1</v>
      </c>
      <c r="G693" t="n">
        <v>1</v>
      </c>
      <c r="H693" t="n">
        <v>3</v>
      </c>
      <c r="I693" t="inlineStr">
        <is>
          <t>509-9899</t>
        </is>
      </c>
      <c r="J693" t="inlineStr">
        <is>
          <t>ТССЦ Московской обл., 509-9899, приказ Минстроя России №675/пр от 28.02.2017 № 258/пр</t>
        </is>
      </c>
      <c r="K693" t="inlineStr">
        <is>
          <t>Строительный мусор и масса возвратных материалов</t>
        </is>
      </c>
      <c r="L693" t="n">
        <v>1348</v>
      </c>
      <c r="N693" t="n">
        <v>1009</v>
      </c>
      <c r="O693" t="inlineStr">
        <is>
          <t>т</t>
        </is>
      </c>
      <c r="P693" t="inlineStr">
        <is>
          <t>т</t>
        </is>
      </c>
      <c r="Q693" t="n">
        <v>1000</v>
      </c>
      <c r="W693" t="n">
        <v>0</v>
      </c>
      <c r="X693" t="n">
        <v>1839160745</v>
      </c>
      <c r="Y693">
        <f>AT693</f>
        <v/>
      </c>
      <c r="AA693" t="n">
        <v>0</v>
      </c>
      <c r="AB693" t="n">
        <v>0</v>
      </c>
      <c r="AC693" t="n">
        <v>0</v>
      </c>
      <c r="AD693" t="n">
        <v>0</v>
      </c>
      <c r="AE693" t="n">
        <v>0</v>
      </c>
      <c r="AF693" t="n">
        <v>0</v>
      </c>
      <c r="AG693" t="n">
        <v>0</v>
      </c>
      <c r="AH693" t="n">
        <v>0</v>
      </c>
      <c r="AI693" t="n">
        <v>1</v>
      </c>
      <c r="AJ693" t="n">
        <v>1</v>
      </c>
      <c r="AK693" t="n">
        <v>1</v>
      </c>
      <c r="AL693" t="n">
        <v>1</v>
      </c>
      <c r="AM693" t="n">
        <v>0</v>
      </c>
      <c r="AN693" t="n">
        <v>0</v>
      </c>
      <c r="AO693" t="n">
        <v>0</v>
      </c>
      <c r="AP693" t="n">
        <v>1</v>
      </c>
      <c r="AQ693" t="n">
        <v>0</v>
      </c>
      <c r="AR693" t="n">
        <v>0</v>
      </c>
      <c r="AS693" t="inlineStr"/>
      <c r="AT693" t="n">
        <v>0.24</v>
      </c>
      <c r="AU693" t="inlineStr"/>
      <c r="AV693" t="n">
        <v>0</v>
      </c>
      <c r="AW693" t="n">
        <v>2</v>
      </c>
      <c r="AX693" t="n">
        <v>78873210</v>
      </c>
      <c r="AY693" t="n">
        <v>1</v>
      </c>
      <c r="AZ693" t="n">
        <v>0</v>
      </c>
      <c r="BA693" t="n">
        <v>636</v>
      </c>
      <c r="BB693" t="n">
        <v>0</v>
      </c>
      <c r="BC693" t="n">
        <v>0</v>
      </c>
      <c r="BD693" t="n">
        <v>0</v>
      </c>
      <c r="BE693" t="n">
        <v>0</v>
      </c>
      <c r="BF693" t="n">
        <v>0</v>
      </c>
      <c r="BG693" t="n">
        <v>0</v>
      </c>
      <c r="BH693" t="n">
        <v>0</v>
      </c>
      <c r="BI693" t="n">
        <v>0</v>
      </c>
      <c r="BJ693" t="n">
        <v>0</v>
      </c>
      <c r="BK693" t="n">
        <v>0</v>
      </c>
      <c r="BL693" t="n">
        <v>0</v>
      </c>
      <c r="BM693" t="n">
        <v>0</v>
      </c>
      <c r="BN693" t="n">
        <v>0</v>
      </c>
      <c r="BO693" t="n">
        <v>0</v>
      </c>
      <c r="BP693" t="n">
        <v>0</v>
      </c>
      <c r="BQ693" t="n">
        <v>0</v>
      </c>
      <c r="BR693" t="n">
        <v>0</v>
      </c>
      <c r="BS693" t="n">
        <v>0</v>
      </c>
      <c r="BT693" t="n">
        <v>0</v>
      </c>
      <c r="BU693" t="n">
        <v>0</v>
      </c>
      <c r="BV693" t="n">
        <v>0</v>
      </c>
      <c r="BW693" t="n">
        <v>0</v>
      </c>
      <c r="CV693" t="n">
        <v>0</v>
      </c>
      <c r="CW693" t="n">
        <v>0</v>
      </c>
      <c r="CX693">
        <f>ROUND(Y693*Source!I1429,7)</f>
        <v/>
      </c>
      <c r="CY693">
        <f>AA693</f>
        <v/>
      </c>
      <c r="CZ693">
        <f>AE693</f>
        <v/>
      </c>
      <c r="DA693">
        <f>AI693</f>
        <v/>
      </c>
      <c r="DB693">
        <f>ROUND(ROUND(AT693*CZ693,2),2)</f>
        <v/>
      </c>
      <c r="DC693">
        <f>ROUND(ROUND(AT693*AG693,2),2)</f>
        <v/>
      </c>
      <c r="DD693" t="inlineStr"/>
      <c r="DE693" t="inlineStr"/>
      <c r="DF693">
        <f>ROUND(ROUND(AE693,0)*CX693,0)</f>
        <v/>
      </c>
      <c r="DG693">
        <f>ROUND(ROUND(AF693,0)*CX693,0)</f>
        <v/>
      </c>
      <c r="DH693">
        <f>ROUND(ROUND(AG693,0)*CX693,0)</f>
        <v/>
      </c>
      <c r="DI693">
        <f>ROUND(ROUND(AH693,0)*CX693,0)</f>
        <v/>
      </c>
      <c r="DJ693">
        <f>DF693</f>
        <v/>
      </c>
      <c r="DK693" t="n">
        <v>0</v>
      </c>
      <c r="DL693" t="inlineStr"/>
      <c r="DM693" t="n">
        <v>0</v>
      </c>
      <c r="DN693" t="inlineStr"/>
      <c r="DO693" t="n">
        <v>0</v>
      </c>
    </row>
    <row r="694">
      <c r="A694">
        <f>ROW(Source!A1434)</f>
        <v/>
      </c>
      <c r="B694" t="n">
        <v>78869116</v>
      </c>
      <c r="C694" t="n">
        <v>78873218</v>
      </c>
      <c r="D694" t="n">
        <v>18410280</v>
      </c>
      <c r="E694" t="n">
        <v>1</v>
      </c>
      <c r="F694" t="n">
        <v>1</v>
      </c>
      <c r="G694" t="n">
        <v>1</v>
      </c>
      <c r="H694" t="n">
        <v>1</v>
      </c>
      <c r="I694" t="inlineStr">
        <is>
          <t>1-1039-90</t>
        </is>
      </c>
      <c r="J694" t="inlineStr"/>
      <c r="K694" t="inlineStr">
        <is>
          <t>Рабочий строитель среднего разряда 3,9</t>
        </is>
      </c>
      <c r="L694" t="n">
        <v>1369</v>
      </c>
      <c r="N694" t="n">
        <v>1013</v>
      </c>
      <c r="O694" t="inlineStr">
        <is>
          <t>чел.-ч</t>
        </is>
      </c>
      <c r="P694" t="inlineStr">
        <is>
          <t>чел.-ч</t>
        </is>
      </c>
      <c r="Q694" t="n">
        <v>1</v>
      </c>
      <c r="W694" t="n">
        <v>0</v>
      </c>
      <c r="X694" t="n">
        <v>-464685602</v>
      </c>
      <c r="Y694">
        <f>AT694</f>
        <v/>
      </c>
      <c r="AA694" t="n">
        <v>0</v>
      </c>
      <c r="AB694" t="n">
        <v>0</v>
      </c>
      <c r="AC694" t="n">
        <v>0</v>
      </c>
      <c r="AD694" t="n">
        <v>9.51</v>
      </c>
      <c r="AE694" t="n">
        <v>0</v>
      </c>
      <c r="AF694" t="n">
        <v>0</v>
      </c>
      <c r="AG694" t="n">
        <v>0</v>
      </c>
      <c r="AH694" t="n">
        <v>9.51</v>
      </c>
      <c r="AI694" t="n">
        <v>1</v>
      </c>
      <c r="AJ694" t="n">
        <v>1</v>
      </c>
      <c r="AK694" t="n">
        <v>1</v>
      </c>
      <c r="AL694" t="n">
        <v>1</v>
      </c>
      <c r="AM694" t="n">
        <v>-2</v>
      </c>
      <c r="AN694" t="n">
        <v>0</v>
      </c>
      <c r="AO694" t="n">
        <v>1</v>
      </c>
      <c r="AP694" t="n">
        <v>1</v>
      </c>
      <c r="AQ694" t="n">
        <v>0</v>
      </c>
      <c r="AR694" t="n">
        <v>0</v>
      </c>
      <c r="AS694" t="inlineStr"/>
      <c r="AT694" t="n">
        <v>71</v>
      </c>
      <c r="AU694" t="inlineStr"/>
      <c r="AV694" t="n">
        <v>1</v>
      </c>
      <c r="AW694" t="n">
        <v>2</v>
      </c>
      <c r="AX694" t="n">
        <v>78873227</v>
      </c>
      <c r="AY694" t="n">
        <v>1</v>
      </c>
      <c r="AZ694" t="n">
        <v>0</v>
      </c>
      <c r="BA694" t="n">
        <v>637</v>
      </c>
      <c r="BB694" t="n">
        <v>0</v>
      </c>
      <c r="BC694" t="n">
        <v>0</v>
      </c>
      <c r="BD694" t="n">
        <v>0</v>
      </c>
      <c r="BE694" t="n">
        <v>0</v>
      </c>
      <c r="BF694" t="n">
        <v>0</v>
      </c>
      <c r="BG694" t="n">
        <v>0</v>
      </c>
      <c r="BH694" t="n">
        <v>0</v>
      </c>
      <c r="BI694" t="n">
        <v>0</v>
      </c>
      <c r="BJ694" t="n">
        <v>0</v>
      </c>
      <c r="BK694" t="n">
        <v>0</v>
      </c>
      <c r="BL694" t="n">
        <v>0</v>
      </c>
      <c r="BM694" t="n">
        <v>0</v>
      </c>
      <c r="BN694" t="n">
        <v>0</v>
      </c>
      <c r="BO694" t="n">
        <v>0</v>
      </c>
      <c r="BP694" t="n">
        <v>0</v>
      </c>
      <c r="BQ694" t="n">
        <v>0</v>
      </c>
      <c r="BR694" t="n">
        <v>0</v>
      </c>
      <c r="BS694" t="n">
        <v>0</v>
      </c>
      <c r="BT694" t="n">
        <v>0</v>
      </c>
      <c r="BU694" t="n">
        <v>0</v>
      </c>
      <c r="BV694" t="n">
        <v>0</v>
      </c>
      <c r="BW694" t="n">
        <v>0</v>
      </c>
      <c r="CU694">
        <f>ROUND(AT694*Source!I1434*AH694*AL694,0)</f>
        <v/>
      </c>
      <c r="CV694">
        <f>ROUND(Y694*Source!I1434,7)</f>
        <v/>
      </c>
      <c r="CW694" t="n">
        <v>0</v>
      </c>
      <c r="CX694">
        <f>ROUND(Y694*Source!I1434,7)</f>
        <v/>
      </c>
      <c r="CY694">
        <f>AD694</f>
        <v/>
      </c>
      <c r="CZ694">
        <f>AH694</f>
        <v/>
      </c>
      <c r="DA694">
        <f>AL694</f>
        <v/>
      </c>
      <c r="DB694">
        <f>ROUND(ROUND(AT694*CZ694,2),2)</f>
        <v/>
      </c>
      <c r="DC694">
        <f>ROUND(ROUND(AT694*AG694,2),2)</f>
        <v/>
      </c>
      <c r="DD694" t="inlineStr"/>
      <c r="DE694" t="inlineStr"/>
      <c r="DF694">
        <f>ROUND(ROUND(AE694,0)*CX694,0)</f>
        <v/>
      </c>
      <c r="DG694">
        <f>ROUND(ROUND(AF694,0)*CX694,0)</f>
        <v/>
      </c>
      <c r="DH694">
        <f>ROUND(ROUND(AG694,0)*CX694,0)</f>
        <v/>
      </c>
      <c r="DI694">
        <f>ROUND(ROUND(AH694,0)*CX694,0)</f>
        <v/>
      </c>
      <c r="DJ694">
        <f>DI694</f>
        <v/>
      </c>
      <c r="DK694" t="n">
        <v>0</v>
      </c>
      <c r="DL694" t="inlineStr"/>
      <c r="DM694" t="n">
        <v>0</v>
      </c>
      <c r="DN694" t="inlineStr"/>
      <c r="DO694" t="n">
        <v>0</v>
      </c>
    </row>
    <row r="695">
      <c r="A695">
        <f>ROW(Source!A1434)</f>
        <v/>
      </c>
      <c r="B695" t="n">
        <v>78869116</v>
      </c>
      <c r="C695" t="n">
        <v>78873218</v>
      </c>
      <c r="D695" t="n">
        <v>121548</v>
      </c>
      <c r="E695" t="n">
        <v>1</v>
      </c>
      <c r="F695" t="n">
        <v>1</v>
      </c>
      <c r="G695" t="n">
        <v>1</v>
      </c>
      <c r="H695" t="n">
        <v>1</v>
      </c>
      <c r="I695" t="inlineStr">
        <is>
          <t>2</t>
        </is>
      </c>
      <c r="J695" t="inlineStr"/>
      <c r="K695" t="inlineStr">
        <is>
          <t>Затраты труда машинистов</t>
        </is>
      </c>
      <c r="L695" t="n">
        <v>608254</v>
      </c>
      <c r="N695" t="n">
        <v>1013</v>
      </c>
      <c r="O695" t="inlineStr">
        <is>
          <t>чел.час</t>
        </is>
      </c>
      <c r="P695" t="inlineStr">
        <is>
          <t>чел.час</t>
        </is>
      </c>
      <c r="Q695" t="n">
        <v>1</v>
      </c>
      <c r="W695" t="n">
        <v>0</v>
      </c>
      <c r="X695" t="n">
        <v>-185737400</v>
      </c>
      <c r="Y695">
        <f>AT695</f>
        <v/>
      </c>
      <c r="AA695" t="n">
        <v>0</v>
      </c>
      <c r="AB695" t="n">
        <v>0</v>
      </c>
      <c r="AC695" t="n">
        <v>0</v>
      </c>
      <c r="AD695" t="n">
        <v>0</v>
      </c>
      <c r="AE695" t="n">
        <v>0</v>
      </c>
      <c r="AF695" t="n">
        <v>0</v>
      </c>
      <c r="AG695" t="n">
        <v>0</v>
      </c>
      <c r="AH695" t="n">
        <v>0</v>
      </c>
      <c r="AI695" t="n">
        <v>1</v>
      </c>
      <c r="AJ695" t="n">
        <v>1</v>
      </c>
      <c r="AK695" t="n">
        <v>1</v>
      </c>
      <c r="AL695" t="n">
        <v>1</v>
      </c>
      <c r="AM695" t="n">
        <v>-2</v>
      </c>
      <c r="AN695" t="n">
        <v>0</v>
      </c>
      <c r="AO695" t="n">
        <v>1</v>
      </c>
      <c r="AP695" t="n">
        <v>1</v>
      </c>
      <c r="AQ695" t="n">
        <v>0</v>
      </c>
      <c r="AR695" t="n">
        <v>0</v>
      </c>
      <c r="AS695" t="inlineStr"/>
      <c r="AT695" t="n">
        <v>0.11</v>
      </c>
      <c r="AU695" t="inlineStr"/>
      <c r="AV695" t="n">
        <v>2</v>
      </c>
      <c r="AW695" t="n">
        <v>2</v>
      </c>
      <c r="AX695" t="n">
        <v>78873228</v>
      </c>
      <c r="AY695" t="n">
        <v>1</v>
      </c>
      <c r="AZ695" t="n">
        <v>0</v>
      </c>
      <c r="BA695" t="n">
        <v>638</v>
      </c>
      <c r="BB695" t="n">
        <v>0</v>
      </c>
      <c r="BC695" t="n">
        <v>0</v>
      </c>
      <c r="BD695" t="n">
        <v>0</v>
      </c>
      <c r="BE695" t="n">
        <v>0</v>
      </c>
      <c r="BF695" t="n">
        <v>0</v>
      </c>
      <c r="BG695" t="n">
        <v>0</v>
      </c>
      <c r="BH695" t="n">
        <v>0</v>
      </c>
      <c r="BI695" t="n">
        <v>0</v>
      </c>
      <c r="BJ695" t="n">
        <v>0</v>
      </c>
      <c r="BK695" t="n">
        <v>0</v>
      </c>
      <c r="BL695" t="n">
        <v>0</v>
      </c>
      <c r="BM695" t="n">
        <v>0</v>
      </c>
      <c r="BN695" t="n">
        <v>0</v>
      </c>
      <c r="BO695" t="n">
        <v>0</v>
      </c>
      <c r="BP695" t="n">
        <v>0</v>
      </c>
      <c r="BQ695" t="n">
        <v>0</v>
      </c>
      <c r="BR695" t="n">
        <v>0</v>
      </c>
      <c r="BS695" t="n">
        <v>0</v>
      </c>
      <c r="BT695" t="n">
        <v>0</v>
      </c>
      <c r="BU695" t="n">
        <v>0</v>
      </c>
      <c r="BV695" t="n">
        <v>0</v>
      </c>
      <c r="BW695" t="n">
        <v>0</v>
      </c>
      <c r="CV695" t="n">
        <v>0</v>
      </c>
      <c r="CW695" t="n">
        <v>0</v>
      </c>
      <c r="CX695">
        <f>ROUND(Y695*Source!I1434,7)</f>
        <v/>
      </c>
      <c r="CY695">
        <f>AD695</f>
        <v/>
      </c>
      <c r="CZ695">
        <f>AH695</f>
        <v/>
      </c>
      <c r="DA695">
        <f>AL695</f>
        <v/>
      </c>
      <c r="DB695">
        <f>ROUND(ROUND(AT695*CZ695,2),2)</f>
        <v/>
      </c>
      <c r="DC695">
        <f>ROUND(ROUND(AT695*AG695,2),2)</f>
        <v/>
      </c>
      <c r="DD695" t="inlineStr"/>
      <c r="DE695" t="inlineStr"/>
      <c r="DF695">
        <f>ROUND(ROUND(AE695,0)*CX695,0)</f>
        <v/>
      </c>
      <c r="DG695">
        <f>ROUND(ROUND(AF695,0)*CX695,0)</f>
        <v/>
      </c>
      <c r="DH695">
        <f>ROUND(ROUND(AG695,0)*CX695,0)</f>
        <v/>
      </c>
      <c r="DI695">
        <f>ROUND(ROUND(AH695,0)*CX695,0)</f>
        <v/>
      </c>
      <c r="DJ695">
        <f>DI695</f>
        <v/>
      </c>
      <c r="DK695" t="n">
        <v>0</v>
      </c>
      <c r="DL695" t="inlineStr"/>
      <c r="DM695" t="n">
        <v>0</v>
      </c>
      <c r="DN695" t="inlineStr"/>
      <c r="DO695" t="n">
        <v>0</v>
      </c>
    </row>
    <row r="696">
      <c r="A696">
        <f>ROW(Source!A1434)</f>
        <v/>
      </c>
      <c r="B696" t="n">
        <v>78869116</v>
      </c>
      <c r="C696" t="n">
        <v>78873218</v>
      </c>
      <c r="D696" t="n">
        <v>29172556</v>
      </c>
      <c r="E696" t="n">
        <v>1</v>
      </c>
      <c r="F696" t="n">
        <v>1</v>
      </c>
      <c r="G696" t="n">
        <v>1</v>
      </c>
      <c r="H696" t="n">
        <v>2</v>
      </c>
      <c r="I696" t="inlineStr">
        <is>
          <t>030954</t>
        </is>
      </c>
      <c r="J696" t="inlineStr">
        <is>
          <t>ТСЭМ Московской обл., 030954, приказ Минстроя России №675/пр от 28.02.2017 № 264/пр</t>
        </is>
      </c>
      <c r="K696" t="inlineStr">
        <is>
          <t>Подъемники грузоподъемностью до 500 кг одномачтовые, высота подъема 45 м</t>
        </is>
      </c>
      <c r="L696" t="n">
        <v>1368</v>
      </c>
      <c r="N696" t="n">
        <v>1011</v>
      </c>
      <c r="O696" t="inlineStr">
        <is>
          <t>маш.-ч</t>
        </is>
      </c>
      <c r="P696" t="inlineStr">
        <is>
          <t>маш.-ч</t>
        </is>
      </c>
      <c r="Q696" t="n">
        <v>1</v>
      </c>
      <c r="W696" t="n">
        <v>0</v>
      </c>
      <c r="X696" t="n">
        <v>344519037</v>
      </c>
      <c r="Y696">
        <f>AT696</f>
        <v/>
      </c>
      <c r="AA696" t="n">
        <v>0</v>
      </c>
      <c r="AB696" t="n">
        <v>728.98</v>
      </c>
      <c r="AC696" t="n">
        <v>705.38</v>
      </c>
      <c r="AD696" t="n">
        <v>0</v>
      </c>
      <c r="AE696" t="n">
        <v>0</v>
      </c>
      <c r="AF696" t="n">
        <v>31.26</v>
      </c>
      <c r="AG696" t="n">
        <v>13.5</v>
      </c>
      <c r="AH696" t="n">
        <v>0</v>
      </c>
      <c r="AI696" t="n">
        <v>1</v>
      </c>
      <c r="AJ696" t="n">
        <v>23.32</v>
      </c>
      <c r="AK696" t="n">
        <v>52.25</v>
      </c>
      <c r="AL696" t="n">
        <v>1</v>
      </c>
      <c r="AM696" t="n">
        <v>2</v>
      </c>
      <c r="AN696" t="n">
        <v>0</v>
      </c>
      <c r="AO696" t="n">
        <v>1</v>
      </c>
      <c r="AP696" t="n">
        <v>1</v>
      </c>
      <c r="AQ696" t="n">
        <v>0</v>
      </c>
      <c r="AR696" t="n">
        <v>0</v>
      </c>
      <c r="AS696" t="inlineStr"/>
      <c r="AT696" t="n">
        <v>0.11</v>
      </c>
      <c r="AU696" t="inlineStr"/>
      <c r="AV696" t="n">
        <v>0</v>
      </c>
      <c r="AW696" t="n">
        <v>2</v>
      </c>
      <c r="AX696" t="n">
        <v>78873229</v>
      </c>
      <c r="AY696" t="n">
        <v>1</v>
      </c>
      <c r="AZ696" t="n">
        <v>0</v>
      </c>
      <c r="BA696" t="n">
        <v>639</v>
      </c>
      <c r="BB696" t="n">
        <v>0</v>
      </c>
      <c r="BC696" t="n">
        <v>0</v>
      </c>
      <c r="BD696" t="n">
        <v>0</v>
      </c>
      <c r="BE696" t="n">
        <v>0</v>
      </c>
      <c r="BF696" t="n">
        <v>0</v>
      </c>
      <c r="BG696" t="n">
        <v>0</v>
      </c>
      <c r="BH696" t="n">
        <v>0</v>
      </c>
      <c r="BI696" t="n">
        <v>0</v>
      </c>
      <c r="BJ696" t="n">
        <v>0</v>
      </c>
      <c r="BK696" t="n">
        <v>0</v>
      </c>
      <c r="BL696" t="n">
        <v>0</v>
      </c>
      <c r="BM696" t="n">
        <v>0</v>
      </c>
      <c r="BN696" t="n">
        <v>0</v>
      </c>
      <c r="BO696" t="n">
        <v>0</v>
      </c>
      <c r="BP696" t="n">
        <v>0</v>
      </c>
      <c r="BQ696" t="n">
        <v>0</v>
      </c>
      <c r="BR696" t="n">
        <v>0</v>
      </c>
      <c r="BS696" t="n">
        <v>0</v>
      </c>
      <c r="BT696" t="n">
        <v>0</v>
      </c>
      <c r="BU696" t="n">
        <v>0</v>
      </c>
      <c r="BV696" t="n">
        <v>0</v>
      </c>
      <c r="BW696" t="n">
        <v>0</v>
      </c>
      <c r="CV696" t="n">
        <v>0</v>
      </c>
      <c r="CW696">
        <f>ROUND(Y696*Source!I1434*DO696,7)</f>
        <v/>
      </c>
      <c r="CX696">
        <f>ROUND(Y696*Source!I1434,7)</f>
        <v/>
      </c>
      <c r="CY696">
        <f>AB696</f>
        <v/>
      </c>
      <c r="CZ696">
        <f>AF696</f>
        <v/>
      </c>
      <c r="DA696">
        <f>AJ696</f>
        <v/>
      </c>
      <c r="DB696">
        <f>ROUND(ROUND(AT696*CZ696,2),2)</f>
        <v/>
      </c>
      <c r="DC696">
        <f>ROUND(ROUND(AT696*AG696,2),2)</f>
        <v/>
      </c>
      <c r="DD696" t="inlineStr"/>
      <c r="DE696" t="inlineStr"/>
      <c r="DF696">
        <f>ROUND(ROUND(AE696,0)*CX696,0)</f>
        <v/>
      </c>
      <c r="DG696">
        <f>ROUND(ROUND(AF696*AJ696,0)*CX696,0)</f>
        <v/>
      </c>
      <c r="DH696">
        <f>ROUND(ROUND(AG696*AK696,0)*CX696,0)</f>
        <v/>
      </c>
      <c r="DI696">
        <f>ROUND(ROUND(AH696,0)*CX696,0)</f>
        <v/>
      </c>
      <c r="DJ696">
        <f>DG696</f>
        <v/>
      </c>
      <c r="DK696" t="n">
        <v>0</v>
      </c>
      <c r="DL696" t="inlineStr"/>
      <c r="DM696" t="n">
        <v>0</v>
      </c>
      <c r="DN696" t="inlineStr"/>
      <c r="DO696" t="n">
        <v>0</v>
      </c>
    </row>
    <row r="697">
      <c r="A697">
        <f>ROW(Source!A1434)</f>
        <v/>
      </c>
      <c r="B697" t="n">
        <v>78869116</v>
      </c>
      <c r="C697" t="n">
        <v>78873218</v>
      </c>
      <c r="D697" t="n">
        <v>29110398</v>
      </c>
      <c r="E697" t="n">
        <v>1</v>
      </c>
      <c r="F697" t="n">
        <v>1</v>
      </c>
      <c r="G697" t="n">
        <v>1</v>
      </c>
      <c r="H697" t="n">
        <v>3</v>
      </c>
      <c r="I697" t="inlineStr">
        <is>
          <t>101-0388</t>
        </is>
      </c>
      <c r="J697" t="inlineStr">
        <is>
          <t>ТССЦ Московской обл., 101-0388, приказ Минстроя России №675/пр от 28.02.2017 № 254/пр</t>
        </is>
      </c>
      <c r="K697" t="inlineStr">
        <is>
          <t>Краски масляные земляные марки МА-0115 мумия, сурик железный</t>
        </is>
      </c>
      <c r="L697" t="n">
        <v>1348</v>
      </c>
      <c r="N697" t="n">
        <v>1009</v>
      </c>
      <c r="O697" t="inlineStr">
        <is>
          <t>т</t>
        </is>
      </c>
      <c r="P697" t="inlineStr">
        <is>
          <t>т</t>
        </is>
      </c>
      <c r="Q697" t="n">
        <v>1000</v>
      </c>
      <c r="W697" t="n">
        <v>0</v>
      </c>
      <c r="X697" t="n">
        <v>1625292450</v>
      </c>
      <c r="Y697">
        <f>AT697</f>
        <v/>
      </c>
      <c r="AA697" t="n">
        <v>76804.47</v>
      </c>
      <c r="AB697" t="n">
        <v>0</v>
      </c>
      <c r="AC697" t="n">
        <v>0</v>
      </c>
      <c r="AD697" t="n">
        <v>0</v>
      </c>
      <c r="AE697" t="n">
        <v>15118.99</v>
      </c>
      <c r="AF697" t="n">
        <v>0</v>
      </c>
      <c r="AG697" t="n">
        <v>0</v>
      </c>
      <c r="AH697" t="n">
        <v>0</v>
      </c>
      <c r="AI697" t="n">
        <v>5.08</v>
      </c>
      <c r="AJ697" t="n">
        <v>1</v>
      </c>
      <c r="AK697" t="n">
        <v>1</v>
      </c>
      <c r="AL697" t="n">
        <v>1</v>
      </c>
      <c r="AM697" t="n">
        <v>2</v>
      </c>
      <c r="AN697" t="n">
        <v>0</v>
      </c>
      <c r="AO697" t="n">
        <v>1</v>
      </c>
      <c r="AP697" t="n">
        <v>1</v>
      </c>
      <c r="AQ697" t="n">
        <v>0</v>
      </c>
      <c r="AR697" t="n">
        <v>0</v>
      </c>
      <c r="AS697" t="inlineStr"/>
      <c r="AT697" t="n">
        <v>0.0013</v>
      </c>
      <c r="AU697" t="inlineStr"/>
      <c r="AV697" t="n">
        <v>0</v>
      </c>
      <c r="AW697" t="n">
        <v>2</v>
      </c>
      <c r="AX697" t="n">
        <v>78873230</v>
      </c>
      <c r="AY697" t="n">
        <v>1</v>
      </c>
      <c r="AZ697" t="n">
        <v>0</v>
      </c>
      <c r="BA697" t="n">
        <v>640</v>
      </c>
      <c r="BB697" t="n">
        <v>0</v>
      </c>
      <c r="BC697" t="n">
        <v>0</v>
      </c>
      <c r="BD697" t="n">
        <v>0</v>
      </c>
      <c r="BE697" t="n">
        <v>0</v>
      </c>
      <c r="BF697" t="n">
        <v>0</v>
      </c>
      <c r="BG697" t="n">
        <v>0</v>
      </c>
      <c r="BH697" t="n">
        <v>0</v>
      </c>
      <c r="BI697" t="n">
        <v>0</v>
      </c>
      <c r="BJ697" t="n">
        <v>0</v>
      </c>
      <c r="BK697" t="n">
        <v>0</v>
      </c>
      <c r="BL697" t="n">
        <v>0</v>
      </c>
      <c r="BM697" t="n">
        <v>0</v>
      </c>
      <c r="BN697" t="n">
        <v>0</v>
      </c>
      <c r="BO697" t="n">
        <v>0</v>
      </c>
      <c r="BP697" t="n">
        <v>0</v>
      </c>
      <c r="BQ697" t="n">
        <v>0</v>
      </c>
      <c r="BR697" t="n">
        <v>0</v>
      </c>
      <c r="BS697" t="n">
        <v>0</v>
      </c>
      <c r="BT697" t="n">
        <v>0</v>
      </c>
      <c r="BU697" t="n">
        <v>0</v>
      </c>
      <c r="BV697" t="n">
        <v>0</v>
      </c>
      <c r="BW697" t="n">
        <v>0</v>
      </c>
      <c r="CV697" t="n">
        <v>0</v>
      </c>
      <c r="CW697" t="n">
        <v>0</v>
      </c>
      <c r="CX697">
        <f>ROUND(Y697*Source!I1434,7)</f>
        <v/>
      </c>
      <c r="CY697">
        <f>AA697</f>
        <v/>
      </c>
      <c r="CZ697">
        <f>AE697</f>
        <v/>
      </c>
      <c r="DA697">
        <f>AI697</f>
        <v/>
      </c>
      <c r="DB697">
        <f>ROUND(ROUND(AT697*CZ697,2),2)</f>
        <v/>
      </c>
      <c r="DC697">
        <f>ROUND(ROUND(AT697*AG697,2),2)</f>
        <v/>
      </c>
      <c r="DD697" t="inlineStr"/>
      <c r="DE697" t="inlineStr"/>
      <c r="DF697">
        <f>ROUND(ROUND(AE697*AI697,0)*CX697,0)</f>
        <v/>
      </c>
      <c r="DG697">
        <f>ROUND(ROUND(AF697,0)*CX697,0)</f>
        <v/>
      </c>
      <c r="DH697">
        <f>ROUND(ROUND(AG697,0)*CX697,0)</f>
        <v/>
      </c>
      <c r="DI697">
        <f>ROUND(ROUND(AH697,0)*CX697,0)</f>
        <v/>
      </c>
      <c r="DJ697">
        <f>DF697</f>
        <v/>
      </c>
      <c r="DK697" t="n">
        <v>0</v>
      </c>
      <c r="DL697" t="inlineStr"/>
      <c r="DM697" t="n">
        <v>0</v>
      </c>
      <c r="DN697" t="inlineStr"/>
      <c r="DO697" t="n">
        <v>0</v>
      </c>
    </row>
    <row r="698">
      <c r="A698">
        <f>ROW(Source!A1434)</f>
        <v/>
      </c>
      <c r="B698" t="n">
        <v>78869116</v>
      </c>
      <c r="C698" t="n">
        <v>78873218</v>
      </c>
      <c r="D698" t="n">
        <v>29110573</v>
      </c>
      <c r="E698" t="n">
        <v>1</v>
      </c>
      <c r="F698" t="n">
        <v>1</v>
      </c>
      <c r="G698" t="n">
        <v>1</v>
      </c>
      <c r="H698" t="n">
        <v>3</v>
      </c>
      <c r="I698" t="inlineStr">
        <is>
          <t>101-0628</t>
        </is>
      </c>
      <c r="J698" t="inlineStr">
        <is>
          <t>ТССЦ Московской обл., 101-0628, приказ Минстроя России №675/пр от 28.02.2017 № 254/пр</t>
        </is>
      </c>
      <c r="K698" t="inlineStr">
        <is>
          <t>Олифа комбинированная, марки К-3</t>
        </is>
      </c>
      <c r="L698" t="n">
        <v>1348</v>
      </c>
      <c r="N698" t="n">
        <v>1009</v>
      </c>
      <c r="O698" t="inlineStr">
        <is>
          <t>т</t>
        </is>
      </c>
      <c r="P698" t="inlineStr">
        <is>
          <t>т</t>
        </is>
      </c>
      <c r="Q698" t="n">
        <v>1000</v>
      </c>
      <c r="W698" t="n">
        <v>0</v>
      </c>
      <c r="X698" t="n">
        <v>24062879</v>
      </c>
      <c r="Y698">
        <f>AT698</f>
        <v/>
      </c>
      <c r="AA698" t="n">
        <v>87631.5</v>
      </c>
      <c r="AB698" t="n">
        <v>0</v>
      </c>
      <c r="AC698" t="n">
        <v>0</v>
      </c>
      <c r="AD698" t="n">
        <v>0</v>
      </c>
      <c r="AE698" t="n">
        <v>16950</v>
      </c>
      <c r="AF698" t="n">
        <v>0</v>
      </c>
      <c r="AG698" t="n">
        <v>0</v>
      </c>
      <c r="AH698" t="n">
        <v>0</v>
      </c>
      <c r="AI698" t="n">
        <v>5.17</v>
      </c>
      <c r="AJ698" t="n">
        <v>1</v>
      </c>
      <c r="AK698" t="n">
        <v>1</v>
      </c>
      <c r="AL698" t="n">
        <v>1</v>
      </c>
      <c r="AM698" t="n">
        <v>2</v>
      </c>
      <c r="AN698" t="n">
        <v>0</v>
      </c>
      <c r="AO698" t="n">
        <v>1</v>
      </c>
      <c r="AP698" t="n">
        <v>1</v>
      </c>
      <c r="AQ698" t="n">
        <v>0</v>
      </c>
      <c r="AR698" t="n">
        <v>0</v>
      </c>
      <c r="AS698" t="inlineStr"/>
      <c r="AT698" t="n">
        <v>0.0024</v>
      </c>
      <c r="AU698" t="inlineStr"/>
      <c r="AV698" t="n">
        <v>0</v>
      </c>
      <c r="AW698" t="n">
        <v>2</v>
      </c>
      <c r="AX698" t="n">
        <v>78873231</v>
      </c>
      <c r="AY698" t="n">
        <v>1</v>
      </c>
      <c r="AZ698" t="n">
        <v>0</v>
      </c>
      <c r="BA698" t="n">
        <v>641</v>
      </c>
      <c r="BB698" t="n">
        <v>0</v>
      </c>
      <c r="BC698" t="n">
        <v>0</v>
      </c>
      <c r="BD698" t="n">
        <v>0</v>
      </c>
      <c r="BE698" t="n">
        <v>0</v>
      </c>
      <c r="BF698" t="n">
        <v>0</v>
      </c>
      <c r="BG698" t="n">
        <v>0</v>
      </c>
      <c r="BH698" t="n">
        <v>0</v>
      </c>
      <c r="BI698" t="n">
        <v>0</v>
      </c>
      <c r="BJ698" t="n">
        <v>0</v>
      </c>
      <c r="BK698" t="n">
        <v>0</v>
      </c>
      <c r="BL698" t="n">
        <v>0</v>
      </c>
      <c r="BM698" t="n">
        <v>0</v>
      </c>
      <c r="BN698" t="n">
        <v>0</v>
      </c>
      <c r="BO698" t="n">
        <v>0</v>
      </c>
      <c r="BP698" t="n">
        <v>0</v>
      </c>
      <c r="BQ698" t="n">
        <v>0</v>
      </c>
      <c r="BR698" t="n">
        <v>0</v>
      </c>
      <c r="BS698" t="n">
        <v>0</v>
      </c>
      <c r="BT698" t="n">
        <v>0</v>
      </c>
      <c r="BU698" t="n">
        <v>0</v>
      </c>
      <c r="BV698" t="n">
        <v>0</v>
      </c>
      <c r="BW698" t="n">
        <v>0</v>
      </c>
      <c r="CV698" t="n">
        <v>0</v>
      </c>
      <c r="CW698" t="n">
        <v>0</v>
      </c>
      <c r="CX698">
        <f>ROUND(Y698*Source!I1434,7)</f>
        <v/>
      </c>
      <c r="CY698">
        <f>AA698</f>
        <v/>
      </c>
      <c r="CZ698">
        <f>AE698</f>
        <v/>
      </c>
      <c r="DA698">
        <f>AI698</f>
        <v/>
      </c>
      <c r="DB698">
        <f>ROUND(ROUND(AT698*CZ698,2),2)</f>
        <v/>
      </c>
      <c r="DC698">
        <f>ROUND(ROUND(AT698*AG698,2),2)</f>
        <v/>
      </c>
      <c r="DD698" t="inlineStr"/>
      <c r="DE698" t="inlineStr"/>
      <c r="DF698">
        <f>ROUND(ROUND(AE698*AI698,0)*CX698,0)</f>
        <v/>
      </c>
      <c r="DG698">
        <f>ROUND(ROUND(AF698,0)*CX698,0)</f>
        <v/>
      </c>
      <c r="DH698">
        <f>ROUND(ROUND(AG698,0)*CX698,0)</f>
        <v/>
      </c>
      <c r="DI698">
        <f>ROUND(ROUND(AH698,0)*CX698,0)</f>
        <v/>
      </c>
      <c r="DJ698">
        <f>DF698</f>
        <v/>
      </c>
      <c r="DK698" t="n">
        <v>0</v>
      </c>
      <c r="DL698" t="inlineStr"/>
      <c r="DM698" t="n">
        <v>0</v>
      </c>
      <c r="DN698" t="inlineStr"/>
      <c r="DO698" t="n">
        <v>0</v>
      </c>
    </row>
    <row r="699">
      <c r="A699">
        <f>ROW(Source!A1434)</f>
        <v/>
      </c>
      <c r="B699" t="n">
        <v>78869116</v>
      </c>
      <c r="C699" t="n">
        <v>78873218</v>
      </c>
      <c r="D699" t="n">
        <v>29107963</v>
      </c>
      <c r="E699" t="n">
        <v>1</v>
      </c>
      <c r="F699" t="n">
        <v>1</v>
      </c>
      <c r="G699" t="n">
        <v>1</v>
      </c>
      <c r="H699" t="n">
        <v>3</v>
      </c>
      <c r="I699" t="inlineStr">
        <is>
          <t>101-1669</t>
        </is>
      </c>
      <c r="J699" t="inlineStr">
        <is>
          <t>ТССЦ Московской обл., 101-1669, приказ Минстроя России №675/пр от 28.02.2017 № 254/пр</t>
        </is>
      </c>
      <c r="K699" t="inlineStr">
        <is>
          <t>Очес льняной</t>
        </is>
      </c>
      <c r="L699" t="n">
        <v>1346</v>
      </c>
      <c r="N699" t="n">
        <v>1009</v>
      </c>
      <c r="O699" t="inlineStr">
        <is>
          <t>кг</t>
        </is>
      </c>
      <c r="P699" t="inlineStr">
        <is>
          <t>кг</t>
        </is>
      </c>
      <c r="Q699" t="n">
        <v>1</v>
      </c>
      <c r="W699" t="n">
        <v>0</v>
      </c>
      <c r="X699" t="n">
        <v>-2113933962</v>
      </c>
      <c r="Y699">
        <f>AT699</f>
        <v/>
      </c>
      <c r="AA699" t="n">
        <v>590.67</v>
      </c>
      <c r="AB699" t="n">
        <v>0</v>
      </c>
      <c r="AC699" t="n">
        <v>0</v>
      </c>
      <c r="AD699" t="n">
        <v>0</v>
      </c>
      <c r="AE699" t="n">
        <v>37.29</v>
      </c>
      <c r="AF699" t="n">
        <v>0</v>
      </c>
      <c r="AG699" t="n">
        <v>0</v>
      </c>
      <c r="AH699" t="n">
        <v>0</v>
      </c>
      <c r="AI699" t="n">
        <v>15.84</v>
      </c>
      <c r="AJ699" t="n">
        <v>1</v>
      </c>
      <c r="AK699" t="n">
        <v>1</v>
      </c>
      <c r="AL699" t="n">
        <v>1</v>
      </c>
      <c r="AM699" t="n">
        <v>2</v>
      </c>
      <c r="AN699" t="n">
        <v>0</v>
      </c>
      <c r="AO699" t="n">
        <v>1</v>
      </c>
      <c r="AP699" t="n">
        <v>1</v>
      </c>
      <c r="AQ699" t="n">
        <v>0</v>
      </c>
      <c r="AR699" t="n">
        <v>0</v>
      </c>
      <c r="AS699" t="inlineStr"/>
      <c r="AT699" t="n">
        <v>0.5600000000000001</v>
      </c>
      <c r="AU699" t="inlineStr"/>
      <c r="AV699" t="n">
        <v>0</v>
      </c>
      <c r="AW699" t="n">
        <v>2</v>
      </c>
      <c r="AX699" t="n">
        <v>78873232</v>
      </c>
      <c r="AY699" t="n">
        <v>1</v>
      </c>
      <c r="AZ699" t="n">
        <v>0</v>
      </c>
      <c r="BA699" t="n">
        <v>642</v>
      </c>
      <c r="BB699" t="n">
        <v>0</v>
      </c>
      <c r="BC699" t="n">
        <v>0</v>
      </c>
      <c r="BD699" t="n">
        <v>0</v>
      </c>
      <c r="BE699" t="n">
        <v>0</v>
      </c>
      <c r="BF699" t="n">
        <v>0</v>
      </c>
      <c r="BG699" t="n">
        <v>0</v>
      </c>
      <c r="BH699" t="n">
        <v>0</v>
      </c>
      <c r="BI699" t="n">
        <v>0</v>
      </c>
      <c r="BJ699" t="n">
        <v>0</v>
      </c>
      <c r="BK699" t="n">
        <v>0</v>
      </c>
      <c r="BL699" t="n">
        <v>0</v>
      </c>
      <c r="BM699" t="n">
        <v>0</v>
      </c>
      <c r="BN699" t="n">
        <v>0</v>
      </c>
      <c r="BO699" t="n">
        <v>0</v>
      </c>
      <c r="BP699" t="n">
        <v>0</v>
      </c>
      <c r="BQ699" t="n">
        <v>0</v>
      </c>
      <c r="BR699" t="n">
        <v>0</v>
      </c>
      <c r="BS699" t="n">
        <v>0</v>
      </c>
      <c r="BT699" t="n">
        <v>0</v>
      </c>
      <c r="BU699" t="n">
        <v>0</v>
      </c>
      <c r="BV699" t="n">
        <v>0</v>
      </c>
      <c r="BW699" t="n">
        <v>0</v>
      </c>
      <c r="CV699" t="n">
        <v>0</v>
      </c>
      <c r="CW699" t="n">
        <v>0</v>
      </c>
      <c r="CX699">
        <f>ROUND(Y699*Source!I1434,7)</f>
        <v/>
      </c>
      <c r="CY699">
        <f>AA699</f>
        <v/>
      </c>
      <c r="CZ699">
        <f>AE699</f>
        <v/>
      </c>
      <c r="DA699">
        <f>AI699</f>
        <v/>
      </c>
      <c r="DB699">
        <f>ROUND(ROUND(AT699*CZ699,2),2)</f>
        <v/>
      </c>
      <c r="DC699">
        <f>ROUND(ROUND(AT699*AG699,2),2)</f>
        <v/>
      </c>
      <c r="DD699" t="inlineStr"/>
      <c r="DE699" t="inlineStr"/>
      <c r="DF699">
        <f>ROUND(ROUND(AE699*AI699,0)*CX699,0)</f>
        <v/>
      </c>
      <c r="DG699">
        <f>ROUND(ROUND(AF699,0)*CX699,0)</f>
        <v/>
      </c>
      <c r="DH699">
        <f>ROUND(ROUND(AG699,0)*CX699,0)</f>
        <v/>
      </c>
      <c r="DI699">
        <f>ROUND(ROUND(AH699,0)*CX699,0)</f>
        <v/>
      </c>
      <c r="DJ699">
        <f>DF699</f>
        <v/>
      </c>
      <c r="DK699" t="n">
        <v>0</v>
      </c>
      <c r="DL699" t="inlineStr"/>
      <c r="DM699" t="n">
        <v>0</v>
      </c>
      <c r="DN699" t="inlineStr"/>
      <c r="DO699" t="n">
        <v>0</v>
      </c>
    </row>
    <row r="700">
      <c r="A700">
        <f>ROW(Source!A1434)</f>
        <v/>
      </c>
      <c r="B700" t="n">
        <v>78869116</v>
      </c>
      <c r="C700" t="n">
        <v>78873218</v>
      </c>
      <c r="D700" t="n">
        <v>29144223</v>
      </c>
      <c r="E700" t="n">
        <v>1</v>
      </c>
      <c r="F700" t="n">
        <v>1</v>
      </c>
      <c r="G700" t="n">
        <v>1</v>
      </c>
      <c r="H700" t="n">
        <v>3</v>
      </c>
      <c r="I700" t="inlineStr">
        <is>
          <t>302-1240</t>
        </is>
      </c>
      <c r="J700" t="inlineStr">
        <is>
          <t>ТССЦ Московской обл., 302-1240, приказ Минстроя России №675/пр от 28.02.2017 № 256/пр</t>
        </is>
      </c>
      <c r="K700" t="inlineStr">
        <is>
          <t>Сгоны стальные с муфтой и контргайкой, диаметром 40 мм</t>
        </is>
      </c>
      <c r="L700" t="n">
        <v>1354</v>
      </c>
      <c r="N700" t="n">
        <v>1010</v>
      </c>
      <c r="O700" t="inlineStr">
        <is>
          <t>шт.</t>
        </is>
      </c>
      <c r="P700" t="inlineStr">
        <is>
          <t>шт.</t>
        </is>
      </c>
      <c r="Q700" t="n">
        <v>1</v>
      </c>
      <c r="W700" t="n">
        <v>0</v>
      </c>
      <c r="X700" t="n">
        <v>1872180420</v>
      </c>
      <c r="Y700">
        <f>AT700</f>
        <v/>
      </c>
      <c r="AA700" t="n">
        <v>273.38</v>
      </c>
      <c r="AB700" t="n">
        <v>0</v>
      </c>
      <c r="AC700" t="n">
        <v>0</v>
      </c>
      <c r="AD700" t="n">
        <v>0</v>
      </c>
      <c r="AE700" t="n">
        <v>18.88</v>
      </c>
      <c r="AF700" t="n">
        <v>0</v>
      </c>
      <c r="AG700" t="n">
        <v>0</v>
      </c>
      <c r="AH700" t="n">
        <v>0</v>
      </c>
      <c r="AI700" t="n">
        <v>14.48</v>
      </c>
      <c r="AJ700" t="n">
        <v>1</v>
      </c>
      <c r="AK700" t="n">
        <v>1</v>
      </c>
      <c r="AL700" t="n">
        <v>1</v>
      </c>
      <c r="AM700" t="n">
        <v>0</v>
      </c>
      <c r="AN700" t="n">
        <v>0</v>
      </c>
      <c r="AO700" t="n">
        <v>0</v>
      </c>
      <c r="AP700" t="n">
        <v>1</v>
      </c>
      <c r="AQ700" t="n">
        <v>0</v>
      </c>
      <c r="AR700" t="n">
        <v>0</v>
      </c>
      <c r="AS700" t="inlineStr"/>
      <c r="AT700" t="n">
        <v>100</v>
      </c>
      <c r="AU700" t="inlineStr"/>
      <c r="AV700" t="n">
        <v>0</v>
      </c>
      <c r="AW700" t="n">
        <v>1</v>
      </c>
      <c r="AX700" t="n">
        <v>-1</v>
      </c>
      <c r="AY700" t="n">
        <v>0</v>
      </c>
      <c r="AZ700" t="n">
        <v>0</v>
      </c>
      <c r="BA700" t="inlineStr"/>
      <c r="BB700" t="n">
        <v>0</v>
      </c>
      <c r="BC700" t="n">
        <v>0</v>
      </c>
      <c r="BD700" t="n">
        <v>0</v>
      </c>
      <c r="BE700" t="n">
        <v>0</v>
      </c>
      <c r="BF700" t="n">
        <v>0</v>
      </c>
      <c r="BG700" t="n">
        <v>0</v>
      </c>
      <c r="BH700" t="n">
        <v>0</v>
      </c>
      <c r="BI700" t="n">
        <v>0</v>
      </c>
      <c r="BJ700" t="n">
        <v>0</v>
      </c>
      <c r="BK700" t="n">
        <v>0</v>
      </c>
      <c r="BL700" t="n">
        <v>0</v>
      </c>
      <c r="BM700" t="n">
        <v>0</v>
      </c>
      <c r="BN700" t="n">
        <v>0</v>
      </c>
      <c r="BO700" t="n">
        <v>0</v>
      </c>
      <c r="BP700" t="n">
        <v>0</v>
      </c>
      <c r="BQ700" t="n">
        <v>0</v>
      </c>
      <c r="BR700" t="n">
        <v>0</v>
      </c>
      <c r="BS700" t="n">
        <v>0</v>
      </c>
      <c r="BT700" t="n">
        <v>0</v>
      </c>
      <c r="BU700" t="n">
        <v>0</v>
      </c>
      <c r="BV700" t="n">
        <v>0</v>
      </c>
      <c r="BW700" t="n">
        <v>0</v>
      </c>
      <c r="CV700" t="n">
        <v>0</v>
      </c>
      <c r="CW700" t="n">
        <v>0</v>
      </c>
      <c r="CX700">
        <f>ROUND(Y700*Source!I1434,7)</f>
        <v/>
      </c>
      <c r="CY700">
        <f>AA700</f>
        <v/>
      </c>
      <c r="CZ700">
        <f>AE700</f>
        <v/>
      </c>
      <c r="DA700">
        <f>AI700</f>
        <v/>
      </c>
      <c r="DB700">
        <f>ROUND(ROUND(AT700*CZ700,2),2)</f>
        <v/>
      </c>
      <c r="DC700">
        <f>ROUND(ROUND(AT700*AG700,2),2)</f>
        <v/>
      </c>
      <c r="DD700" t="inlineStr"/>
      <c r="DE700" t="inlineStr"/>
      <c r="DF700">
        <f>ROUND(ROUND(AE700*AI700,0)*CX700,0)</f>
        <v/>
      </c>
      <c r="DG700">
        <f>ROUND(ROUND(AF700,0)*CX700,0)</f>
        <v/>
      </c>
      <c r="DH700">
        <f>ROUND(ROUND(AG700,0)*CX700,0)</f>
        <v/>
      </c>
      <c r="DI700">
        <f>ROUND(ROUND(AH700,0)*CX700,0)</f>
        <v/>
      </c>
      <c r="DJ700">
        <f>DF700</f>
        <v/>
      </c>
      <c r="DK700" t="n">
        <v>0</v>
      </c>
      <c r="DL700" t="inlineStr"/>
      <c r="DM700" t="n">
        <v>0</v>
      </c>
      <c r="DN700" t="inlineStr"/>
      <c r="DO700" t="n">
        <v>0</v>
      </c>
    </row>
    <row r="701">
      <c r="A701">
        <f>ROW(Source!A1434)</f>
        <v/>
      </c>
      <c r="B701" t="n">
        <v>78869116</v>
      </c>
      <c r="C701" t="n">
        <v>78873218</v>
      </c>
      <c r="D701" t="n">
        <v>29144224</v>
      </c>
      <c r="E701" t="n">
        <v>1</v>
      </c>
      <c r="F701" t="n">
        <v>1</v>
      </c>
      <c r="G701" t="n">
        <v>1</v>
      </c>
      <c r="H701" t="n">
        <v>3</v>
      </c>
      <c r="I701" t="inlineStr">
        <is>
          <t>302-1241</t>
        </is>
      </c>
      <c r="J701" t="inlineStr">
        <is>
          <t>ТССЦ Московской обл., 302-1241, приказ Минстроя России №675/пр от 28.02.2017 № 256/пр</t>
        </is>
      </c>
      <c r="K701" t="inlineStr">
        <is>
          <t>Сгоны стальные с муфтой и контргайкой, диаметром 50 мм</t>
        </is>
      </c>
      <c r="L701" t="n">
        <v>1354</v>
      </c>
      <c r="N701" t="n">
        <v>1010</v>
      </c>
      <c r="O701" t="inlineStr">
        <is>
          <t>шт.</t>
        </is>
      </c>
      <c r="P701" t="inlineStr">
        <is>
          <t>шт.</t>
        </is>
      </c>
      <c r="Q701" t="n">
        <v>1</v>
      </c>
      <c r="W701" t="n">
        <v>1</v>
      </c>
      <c r="X701" t="n">
        <v>-1108176549</v>
      </c>
      <c r="Y701">
        <f>AT701</f>
        <v/>
      </c>
      <c r="AA701" t="n">
        <v>391.55</v>
      </c>
      <c r="AB701" t="n">
        <v>0</v>
      </c>
      <c r="AC701" t="n">
        <v>0</v>
      </c>
      <c r="AD701" t="n">
        <v>0</v>
      </c>
      <c r="AE701" t="n">
        <v>28.58</v>
      </c>
      <c r="AF701" t="n">
        <v>0</v>
      </c>
      <c r="AG701" t="n">
        <v>0</v>
      </c>
      <c r="AH701" t="n">
        <v>0</v>
      </c>
      <c r="AI701" t="n">
        <v>13.7</v>
      </c>
      <c r="AJ701" t="n">
        <v>1</v>
      </c>
      <c r="AK701" t="n">
        <v>1</v>
      </c>
      <c r="AL701" t="n">
        <v>1</v>
      </c>
      <c r="AM701" t="n">
        <v>2</v>
      </c>
      <c r="AN701" t="n">
        <v>0</v>
      </c>
      <c r="AO701" t="n">
        <v>1</v>
      </c>
      <c r="AP701" t="n">
        <v>1</v>
      </c>
      <c r="AQ701" t="n">
        <v>0</v>
      </c>
      <c r="AR701" t="n">
        <v>0</v>
      </c>
      <c r="AS701" t="inlineStr"/>
      <c r="AT701" t="n">
        <v>-100</v>
      </c>
      <c r="AU701" t="inlineStr"/>
      <c r="AV701" t="n">
        <v>0</v>
      </c>
      <c r="AW701" t="n">
        <v>2</v>
      </c>
      <c r="AX701" t="n">
        <v>78873233</v>
      </c>
      <c r="AY701" t="n">
        <v>1</v>
      </c>
      <c r="AZ701" t="n">
        <v>6144</v>
      </c>
      <c r="BA701" t="n">
        <v>643</v>
      </c>
      <c r="BB701" t="n">
        <v>0</v>
      </c>
      <c r="BC701" t="n">
        <v>0</v>
      </c>
      <c r="BD701" t="n">
        <v>0</v>
      </c>
      <c r="BE701" t="n">
        <v>0</v>
      </c>
      <c r="BF701" t="n">
        <v>0</v>
      </c>
      <c r="BG701" t="n">
        <v>0</v>
      </c>
      <c r="BH701" t="n">
        <v>0</v>
      </c>
      <c r="BI701" t="n">
        <v>0</v>
      </c>
      <c r="BJ701" t="n">
        <v>0</v>
      </c>
      <c r="BK701" t="n">
        <v>0</v>
      </c>
      <c r="BL701" t="n">
        <v>0</v>
      </c>
      <c r="BM701" t="n">
        <v>0</v>
      </c>
      <c r="BN701" t="n">
        <v>0</v>
      </c>
      <c r="BO701" t="n">
        <v>0</v>
      </c>
      <c r="BP701" t="n">
        <v>0</v>
      </c>
      <c r="BQ701" t="n">
        <v>0</v>
      </c>
      <c r="BR701" t="n">
        <v>0</v>
      </c>
      <c r="BS701" t="n">
        <v>0</v>
      </c>
      <c r="BT701" t="n">
        <v>0</v>
      </c>
      <c r="BU701" t="n">
        <v>0</v>
      </c>
      <c r="BV701" t="n">
        <v>0</v>
      </c>
      <c r="BW701" t="n">
        <v>0</v>
      </c>
      <c r="CV701" t="n">
        <v>0</v>
      </c>
      <c r="CW701" t="n">
        <v>0</v>
      </c>
      <c r="CX701">
        <f>ROUND(Y701*Source!I1434,7)</f>
        <v/>
      </c>
      <c r="CY701">
        <f>AA701</f>
        <v/>
      </c>
      <c r="CZ701">
        <f>AE701</f>
        <v/>
      </c>
      <c r="DA701">
        <f>AI701</f>
        <v/>
      </c>
      <c r="DB701">
        <f>ROUND(ROUND(AT701*CZ701,2),2)</f>
        <v/>
      </c>
      <c r="DC701">
        <f>ROUND(ROUND(AT701*AG701,2),2)</f>
        <v/>
      </c>
      <c r="DD701" t="inlineStr"/>
      <c r="DE701" t="inlineStr"/>
      <c r="DF701">
        <f>ROUND(ROUND(AE701*AI701,0)*CX701,0)</f>
        <v/>
      </c>
      <c r="DG701">
        <f>ROUND(ROUND(AF701,0)*CX701,0)</f>
        <v/>
      </c>
      <c r="DH701">
        <f>ROUND(ROUND(AG701,0)*CX701,0)</f>
        <v/>
      </c>
      <c r="DI701">
        <f>ROUND(ROUND(AH701,0)*CX701,0)</f>
        <v/>
      </c>
      <c r="DJ701">
        <f>DF701</f>
        <v/>
      </c>
      <c r="DK701" t="n">
        <v>0</v>
      </c>
      <c r="DL701" t="inlineStr"/>
      <c r="DM701" t="n">
        <v>0</v>
      </c>
      <c r="DN701" t="inlineStr"/>
      <c r="DO701" t="n">
        <v>0</v>
      </c>
    </row>
    <row r="702">
      <c r="A702">
        <f>ROW(Source!A1475)</f>
        <v/>
      </c>
      <c r="B702" t="n">
        <v>78869116</v>
      </c>
      <c r="C702" t="n">
        <v>78873299</v>
      </c>
      <c r="D702" t="n">
        <v>18408291</v>
      </c>
      <c r="E702" t="n">
        <v>1</v>
      </c>
      <c r="F702" t="n">
        <v>1</v>
      </c>
      <c r="G702" t="n">
        <v>1</v>
      </c>
      <c r="H702" t="n">
        <v>1</v>
      </c>
      <c r="I702" t="inlineStr">
        <is>
          <t>1-1025-90</t>
        </is>
      </c>
      <c r="J702" t="inlineStr"/>
      <c r="K702" t="inlineStr">
        <is>
          <t>Рабочий строитель среднего разряда 2,5</t>
        </is>
      </c>
      <c r="L702" t="n">
        <v>1369</v>
      </c>
      <c r="N702" t="n">
        <v>1013</v>
      </c>
      <c r="O702" t="inlineStr">
        <is>
          <t>чел.-ч</t>
        </is>
      </c>
      <c r="P702" t="inlineStr">
        <is>
          <t>чел.-ч</t>
        </is>
      </c>
      <c r="Q702" t="n">
        <v>1</v>
      </c>
      <c r="W702" t="n">
        <v>0</v>
      </c>
      <c r="X702" t="n">
        <v>1933892413</v>
      </c>
      <c r="Y702">
        <f>AT702</f>
        <v/>
      </c>
      <c r="AA702" t="n">
        <v>0</v>
      </c>
      <c r="AB702" t="n">
        <v>0</v>
      </c>
      <c r="AC702" t="n">
        <v>0</v>
      </c>
      <c r="AD702" t="n">
        <v>8.17</v>
      </c>
      <c r="AE702" t="n">
        <v>0</v>
      </c>
      <c r="AF702" t="n">
        <v>0</v>
      </c>
      <c r="AG702" t="n">
        <v>0</v>
      </c>
      <c r="AH702" t="n">
        <v>8.17</v>
      </c>
      <c r="AI702" t="n">
        <v>1</v>
      </c>
      <c r="AJ702" t="n">
        <v>1</v>
      </c>
      <c r="AK702" t="n">
        <v>1</v>
      </c>
      <c r="AL702" t="n">
        <v>1</v>
      </c>
      <c r="AM702" t="n">
        <v>-2</v>
      </c>
      <c r="AN702" t="n">
        <v>0</v>
      </c>
      <c r="AO702" t="n">
        <v>1</v>
      </c>
      <c r="AP702" t="n">
        <v>1</v>
      </c>
      <c r="AQ702" t="n">
        <v>0</v>
      </c>
      <c r="AR702" t="n">
        <v>0</v>
      </c>
      <c r="AS702" t="inlineStr"/>
      <c r="AT702" t="n">
        <v>32.2</v>
      </c>
      <c r="AU702" t="inlineStr"/>
      <c r="AV702" t="n">
        <v>1</v>
      </c>
      <c r="AW702" t="n">
        <v>2</v>
      </c>
      <c r="AX702" t="n">
        <v>78873305</v>
      </c>
      <c r="AY702" t="n">
        <v>1</v>
      </c>
      <c r="AZ702" t="n">
        <v>0</v>
      </c>
      <c r="BA702" t="n">
        <v>644</v>
      </c>
      <c r="BB702" t="n">
        <v>0</v>
      </c>
      <c r="BC702" t="n">
        <v>0</v>
      </c>
      <c r="BD702" t="n">
        <v>0</v>
      </c>
      <c r="BE702" t="n">
        <v>0</v>
      </c>
      <c r="BF702" t="n">
        <v>0</v>
      </c>
      <c r="BG702" t="n">
        <v>0</v>
      </c>
      <c r="BH702" t="n">
        <v>0</v>
      </c>
      <c r="BI702" t="n">
        <v>0</v>
      </c>
      <c r="BJ702" t="n">
        <v>0</v>
      </c>
      <c r="BK702" t="n">
        <v>0</v>
      </c>
      <c r="BL702" t="n">
        <v>0</v>
      </c>
      <c r="BM702" t="n">
        <v>0</v>
      </c>
      <c r="BN702" t="n">
        <v>0</v>
      </c>
      <c r="BO702" t="n">
        <v>0</v>
      </c>
      <c r="BP702" t="n">
        <v>0</v>
      </c>
      <c r="BQ702" t="n">
        <v>0</v>
      </c>
      <c r="BR702" t="n">
        <v>0</v>
      </c>
      <c r="BS702" t="n">
        <v>0</v>
      </c>
      <c r="BT702" t="n">
        <v>0</v>
      </c>
      <c r="BU702" t="n">
        <v>0</v>
      </c>
      <c r="BV702" t="n">
        <v>0</v>
      </c>
      <c r="BW702" t="n">
        <v>0</v>
      </c>
      <c r="CU702">
        <f>ROUND(AT702*Source!I1475*AH702*AL702,0)</f>
        <v/>
      </c>
      <c r="CV702">
        <f>ROUND(Y702*Source!I1475,7)</f>
        <v/>
      </c>
      <c r="CW702" t="n">
        <v>0</v>
      </c>
      <c r="CX702">
        <f>ROUND(Y702*Source!I1475,7)</f>
        <v/>
      </c>
      <c r="CY702">
        <f>AD702</f>
        <v/>
      </c>
      <c r="CZ702">
        <f>AH702</f>
        <v/>
      </c>
      <c r="DA702">
        <f>AL702</f>
        <v/>
      </c>
      <c r="DB702">
        <f>ROUND(ROUND(AT702*CZ702,2),2)</f>
        <v/>
      </c>
      <c r="DC702">
        <f>ROUND(ROUND(AT702*AG702,2),2)</f>
        <v/>
      </c>
      <c r="DD702" t="inlineStr"/>
      <c r="DE702" t="inlineStr"/>
      <c r="DF702">
        <f>ROUND(ROUND(AE702,0)*CX702,0)</f>
        <v/>
      </c>
      <c r="DG702">
        <f>ROUND(ROUND(AF702,0)*CX702,0)</f>
        <v/>
      </c>
      <c r="DH702">
        <f>ROUND(ROUND(AG702,0)*CX702,0)</f>
        <v/>
      </c>
      <c r="DI702">
        <f>ROUND(ROUND(AH702,0)*CX702,0)</f>
        <v/>
      </c>
      <c r="DJ702">
        <f>DI702</f>
        <v/>
      </c>
      <c r="DK702" t="n">
        <v>0</v>
      </c>
      <c r="DL702" t="inlineStr"/>
      <c r="DM702" t="n">
        <v>0</v>
      </c>
      <c r="DN702" t="inlineStr"/>
      <c r="DO702" t="n">
        <v>0</v>
      </c>
    </row>
    <row r="703">
      <c r="A703">
        <f>ROW(Source!A1475)</f>
        <v/>
      </c>
      <c r="B703" t="n">
        <v>78869116</v>
      </c>
      <c r="C703" t="n">
        <v>78873299</v>
      </c>
      <c r="D703" t="n">
        <v>29174913</v>
      </c>
      <c r="E703" t="n">
        <v>1</v>
      </c>
      <c r="F703" t="n">
        <v>1</v>
      </c>
      <c r="G703" t="n">
        <v>1</v>
      </c>
      <c r="H703" t="n">
        <v>2</v>
      </c>
      <c r="I703" t="inlineStr">
        <is>
          <t>400001</t>
        </is>
      </c>
      <c r="J703" t="inlineStr">
        <is>
          <t>ТСЭМ Московской обл., 400001, приказ Минстроя России №675/пр от 28.02.2017 № 264/пр</t>
        </is>
      </c>
      <c r="K703" t="inlineStr">
        <is>
          <t>Автомобили бортовые, грузоподъемность до 5 т</t>
        </is>
      </c>
      <c r="L703" t="n">
        <v>1368</v>
      </c>
      <c r="N703" t="n">
        <v>1011</v>
      </c>
      <c r="O703" t="inlineStr">
        <is>
          <t>маш.-ч</t>
        </is>
      </c>
      <c r="P703" t="inlineStr">
        <is>
          <t>маш.-ч</t>
        </is>
      </c>
      <c r="Q703" t="n">
        <v>1</v>
      </c>
      <c r="W703" t="n">
        <v>0</v>
      </c>
      <c r="X703" t="n">
        <v>1230759911</v>
      </c>
      <c r="Y703">
        <f>AT703</f>
        <v/>
      </c>
      <c r="AA703" t="n">
        <v>0</v>
      </c>
      <c r="AB703" t="n">
        <v>2177.51</v>
      </c>
      <c r="AC703" t="n">
        <v>606.1</v>
      </c>
      <c r="AD703" t="n">
        <v>0</v>
      </c>
      <c r="AE703" t="n">
        <v>0</v>
      </c>
      <c r="AF703" t="n">
        <v>87.17</v>
      </c>
      <c r="AG703" t="n">
        <v>11.6</v>
      </c>
      <c r="AH703" t="n">
        <v>0</v>
      </c>
      <c r="AI703" t="n">
        <v>1</v>
      </c>
      <c r="AJ703" t="n">
        <v>24.98</v>
      </c>
      <c r="AK703" t="n">
        <v>52.25</v>
      </c>
      <c r="AL703" t="n">
        <v>1</v>
      </c>
      <c r="AM703" t="n">
        <v>2</v>
      </c>
      <c r="AN703" t="n">
        <v>0</v>
      </c>
      <c r="AO703" t="n">
        <v>1</v>
      </c>
      <c r="AP703" t="n">
        <v>1</v>
      </c>
      <c r="AQ703" t="n">
        <v>0</v>
      </c>
      <c r="AR703" t="n">
        <v>0</v>
      </c>
      <c r="AS703" t="inlineStr"/>
      <c r="AT703" t="n">
        <v>0.01</v>
      </c>
      <c r="AU703" t="inlineStr"/>
      <c r="AV703" t="n">
        <v>0</v>
      </c>
      <c r="AW703" t="n">
        <v>2</v>
      </c>
      <c r="AX703" t="n">
        <v>78873306</v>
      </c>
      <c r="AY703" t="n">
        <v>1</v>
      </c>
      <c r="AZ703" t="n">
        <v>0</v>
      </c>
      <c r="BA703" t="n">
        <v>645</v>
      </c>
      <c r="BB703" t="n">
        <v>0</v>
      </c>
      <c r="BC703" t="n">
        <v>0</v>
      </c>
      <c r="BD703" t="n">
        <v>0</v>
      </c>
      <c r="BE703" t="n">
        <v>0</v>
      </c>
      <c r="BF703" t="n">
        <v>0</v>
      </c>
      <c r="BG703" t="n">
        <v>0</v>
      </c>
      <c r="BH703" t="n">
        <v>0</v>
      </c>
      <c r="BI703" t="n">
        <v>0</v>
      </c>
      <c r="BJ703" t="n">
        <v>0</v>
      </c>
      <c r="BK703" t="n">
        <v>0</v>
      </c>
      <c r="BL703" t="n">
        <v>0</v>
      </c>
      <c r="BM703" t="n">
        <v>0</v>
      </c>
      <c r="BN703" t="n">
        <v>0</v>
      </c>
      <c r="BO703" t="n">
        <v>0</v>
      </c>
      <c r="BP703" t="n">
        <v>0</v>
      </c>
      <c r="BQ703" t="n">
        <v>0</v>
      </c>
      <c r="BR703" t="n">
        <v>0</v>
      </c>
      <c r="BS703" t="n">
        <v>0</v>
      </c>
      <c r="BT703" t="n">
        <v>0</v>
      </c>
      <c r="BU703" t="n">
        <v>0</v>
      </c>
      <c r="BV703" t="n">
        <v>0</v>
      </c>
      <c r="BW703" t="n">
        <v>0</v>
      </c>
      <c r="CV703" t="n">
        <v>0</v>
      </c>
      <c r="CW703">
        <f>ROUND(Y703*Source!I1475*DO703,7)</f>
        <v/>
      </c>
      <c r="CX703">
        <f>ROUND(Y703*Source!I1475,7)</f>
        <v/>
      </c>
      <c r="CY703">
        <f>AB703</f>
        <v/>
      </c>
      <c r="CZ703">
        <f>AF703</f>
        <v/>
      </c>
      <c r="DA703">
        <f>AJ703</f>
        <v/>
      </c>
      <c r="DB703">
        <f>ROUND(ROUND(AT703*CZ703,2),2)</f>
        <v/>
      </c>
      <c r="DC703">
        <f>ROUND(ROUND(AT703*AG703,2),2)</f>
        <v/>
      </c>
      <c r="DD703" t="inlineStr"/>
      <c r="DE703" t="inlineStr"/>
      <c r="DF703">
        <f>ROUND(ROUND(AE703,0)*CX703,0)</f>
        <v/>
      </c>
      <c r="DG703">
        <f>ROUND(ROUND(AF703*AJ703,0)*CX703,0)</f>
        <v/>
      </c>
      <c r="DH703">
        <f>ROUND(ROUND(AG703*AK703,0)*CX703,0)</f>
        <v/>
      </c>
      <c r="DI703">
        <f>ROUND(ROUND(AH703,0)*CX703,0)</f>
        <v/>
      </c>
      <c r="DJ703">
        <f>DG703</f>
        <v/>
      </c>
      <c r="DK703" t="n">
        <v>0</v>
      </c>
      <c r="DL703" t="inlineStr"/>
      <c r="DM703" t="n">
        <v>0</v>
      </c>
      <c r="DN703" t="inlineStr"/>
      <c r="DO703" t="n">
        <v>0</v>
      </c>
    </row>
    <row r="704">
      <c r="A704">
        <f>ROW(Source!A1475)</f>
        <v/>
      </c>
      <c r="B704" t="n">
        <v>78869116</v>
      </c>
      <c r="C704" t="n">
        <v>78873299</v>
      </c>
      <c r="D704" t="n">
        <v>29110139</v>
      </c>
      <c r="E704" t="n">
        <v>1</v>
      </c>
      <c r="F704" t="n">
        <v>1</v>
      </c>
      <c r="G704" t="n">
        <v>1</v>
      </c>
      <c r="H704" t="n">
        <v>3</v>
      </c>
      <c r="I704" t="inlineStr">
        <is>
          <t>101-1703</t>
        </is>
      </c>
      <c r="J704" t="inlineStr">
        <is>
          <t>ТССЦ Московской обл., 101-1703, приказ Минстроя России №675/пр от 28.02.2017 № 254/пр</t>
        </is>
      </c>
      <c r="K704" t="inlineStr">
        <is>
          <t>Прокладки резиновые (пластина техническая прессованная)</t>
        </is>
      </c>
      <c r="L704" t="n">
        <v>1346</v>
      </c>
      <c r="N704" t="n">
        <v>1009</v>
      </c>
      <c r="O704" t="inlineStr">
        <is>
          <t>кг</t>
        </is>
      </c>
      <c r="P704" t="inlineStr">
        <is>
          <t>кг</t>
        </is>
      </c>
      <c r="Q704" t="n">
        <v>1</v>
      </c>
      <c r="W704" t="n">
        <v>0</v>
      </c>
      <c r="X704" t="n">
        <v>-1947909329</v>
      </c>
      <c r="Y704">
        <f>AT704</f>
        <v/>
      </c>
      <c r="AA704" t="n">
        <v>341.04</v>
      </c>
      <c r="AB704" t="n">
        <v>0</v>
      </c>
      <c r="AC704" t="n">
        <v>0</v>
      </c>
      <c r="AD704" t="n">
        <v>0</v>
      </c>
      <c r="AE704" t="n">
        <v>23.09</v>
      </c>
      <c r="AF704" t="n">
        <v>0</v>
      </c>
      <c r="AG704" t="n">
        <v>0</v>
      </c>
      <c r="AH704" t="n">
        <v>0</v>
      </c>
      <c r="AI704" t="n">
        <v>14.77</v>
      </c>
      <c r="AJ704" t="n">
        <v>1</v>
      </c>
      <c r="AK704" t="n">
        <v>1</v>
      </c>
      <c r="AL704" t="n">
        <v>1</v>
      </c>
      <c r="AM704" t="n">
        <v>2</v>
      </c>
      <c r="AN704" t="n">
        <v>0</v>
      </c>
      <c r="AO704" t="n">
        <v>1</v>
      </c>
      <c r="AP704" t="n">
        <v>1</v>
      </c>
      <c r="AQ704" t="n">
        <v>0</v>
      </c>
      <c r="AR704" t="n">
        <v>0</v>
      </c>
      <c r="AS704" t="inlineStr"/>
      <c r="AT704" t="n">
        <v>2</v>
      </c>
      <c r="AU704" t="inlineStr"/>
      <c r="AV704" t="n">
        <v>0</v>
      </c>
      <c r="AW704" t="n">
        <v>2</v>
      </c>
      <c r="AX704" t="n">
        <v>78873307</v>
      </c>
      <c r="AY704" t="n">
        <v>1</v>
      </c>
      <c r="AZ704" t="n">
        <v>0</v>
      </c>
      <c r="BA704" t="n">
        <v>646</v>
      </c>
      <c r="BB704" t="n">
        <v>0</v>
      </c>
      <c r="BC704" t="n">
        <v>0</v>
      </c>
      <c r="BD704" t="n">
        <v>0</v>
      </c>
      <c r="BE704" t="n">
        <v>0</v>
      </c>
      <c r="BF704" t="n">
        <v>0</v>
      </c>
      <c r="BG704" t="n">
        <v>0</v>
      </c>
      <c r="BH704" t="n">
        <v>0</v>
      </c>
      <c r="BI704" t="n">
        <v>0</v>
      </c>
      <c r="BJ704" t="n">
        <v>0</v>
      </c>
      <c r="BK704" t="n">
        <v>0</v>
      </c>
      <c r="BL704" t="n">
        <v>0</v>
      </c>
      <c r="BM704" t="n">
        <v>0</v>
      </c>
      <c r="BN704" t="n">
        <v>0</v>
      </c>
      <c r="BO704" t="n">
        <v>0</v>
      </c>
      <c r="BP704" t="n">
        <v>0</v>
      </c>
      <c r="BQ704" t="n">
        <v>0</v>
      </c>
      <c r="BR704" t="n">
        <v>0</v>
      </c>
      <c r="BS704" t="n">
        <v>0</v>
      </c>
      <c r="BT704" t="n">
        <v>0</v>
      </c>
      <c r="BU704" t="n">
        <v>0</v>
      </c>
      <c r="BV704" t="n">
        <v>0</v>
      </c>
      <c r="BW704" t="n">
        <v>0</v>
      </c>
      <c r="CV704" t="n">
        <v>0</v>
      </c>
      <c r="CW704" t="n">
        <v>0</v>
      </c>
      <c r="CX704">
        <f>ROUND(Y704*Source!I1475,7)</f>
        <v/>
      </c>
      <c r="CY704">
        <f>AA704</f>
        <v/>
      </c>
      <c r="CZ704">
        <f>AE704</f>
        <v/>
      </c>
      <c r="DA704">
        <f>AI704</f>
        <v/>
      </c>
      <c r="DB704">
        <f>ROUND(ROUND(AT704*CZ704,2),2)</f>
        <v/>
      </c>
      <c r="DC704">
        <f>ROUND(ROUND(AT704*AG704,2),2)</f>
        <v/>
      </c>
      <c r="DD704" t="inlineStr"/>
      <c r="DE704" t="inlineStr"/>
      <c r="DF704">
        <f>ROUND(ROUND(AE704*AI704,0)*CX704,0)</f>
        <v/>
      </c>
      <c r="DG704">
        <f>ROUND(ROUND(AF704,0)*CX704,0)</f>
        <v/>
      </c>
      <c r="DH704">
        <f>ROUND(ROUND(AG704,0)*CX704,0)</f>
        <v/>
      </c>
      <c r="DI704">
        <f>ROUND(ROUND(AH704,0)*CX704,0)</f>
        <v/>
      </c>
      <c r="DJ704">
        <f>DF704</f>
        <v/>
      </c>
      <c r="DK704" t="n">
        <v>0</v>
      </c>
      <c r="DL704" t="inlineStr"/>
      <c r="DM704" t="n">
        <v>0</v>
      </c>
      <c r="DN704" t="inlineStr"/>
      <c r="DO704" t="n">
        <v>0</v>
      </c>
    </row>
    <row r="705">
      <c r="A705">
        <f>ROW(Source!A1475)</f>
        <v/>
      </c>
      <c r="B705" t="n">
        <v>78869116</v>
      </c>
      <c r="C705" t="n">
        <v>78873299</v>
      </c>
      <c r="D705" t="n">
        <v>29114240</v>
      </c>
      <c r="E705" t="n">
        <v>1</v>
      </c>
      <c r="F705" t="n">
        <v>1</v>
      </c>
      <c r="G705" t="n">
        <v>1</v>
      </c>
      <c r="H705" t="n">
        <v>3</v>
      </c>
      <c r="I705" t="inlineStr">
        <is>
          <t>101-2576</t>
        </is>
      </c>
      <c r="J705" t="inlineStr">
        <is>
          <t>ТССЦ Московской обл., 101-2576, приказ Минстроя России №675/пр от 28.02.2017 № 254/пр</t>
        </is>
      </c>
      <c r="K705" t="inlineStr">
        <is>
          <t>Болты с гайками и шайбами для санитарно-технических работ диаметром 16 мм</t>
        </is>
      </c>
      <c r="L705" t="n">
        <v>1348</v>
      </c>
      <c r="N705" t="n">
        <v>1009</v>
      </c>
      <c r="O705" t="inlineStr">
        <is>
          <t>т</t>
        </is>
      </c>
      <c r="P705" t="inlineStr">
        <is>
          <t>т</t>
        </is>
      </c>
      <c r="Q705" t="n">
        <v>1000</v>
      </c>
      <c r="W705" t="n">
        <v>0</v>
      </c>
      <c r="X705" t="n">
        <v>-1701539228</v>
      </c>
      <c r="Y705">
        <f>AT705</f>
        <v/>
      </c>
      <c r="AA705" t="n">
        <v>145037.4</v>
      </c>
      <c r="AB705" t="n">
        <v>0</v>
      </c>
      <c r="AC705" t="n">
        <v>0</v>
      </c>
      <c r="AD705" t="n">
        <v>0</v>
      </c>
      <c r="AE705" t="n">
        <v>14830</v>
      </c>
      <c r="AF705" t="n">
        <v>0</v>
      </c>
      <c r="AG705" t="n">
        <v>0</v>
      </c>
      <c r="AH705" t="n">
        <v>0</v>
      </c>
      <c r="AI705" t="n">
        <v>9.779999999999999</v>
      </c>
      <c r="AJ705" t="n">
        <v>1</v>
      </c>
      <c r="AK705" t="n">
        <v>1</v>
      </c>
      <c r="AL705" t="n">
        <v>1</v>
      </c>
      <c r="AM705" t="n">
        <v>2</v>
      </c>
      <c r="AN705" t="n">
        <v>0</v>
      </c>
      <c r="AO705" t="n">
        <v>1</v>
      </c>
      <c r="AP705" t="n">
        <v>1</v>
      </c>
      <c r="AQ705" t="n">
        <v>0</v>
      </c>
      <c r="AR705" t="n">
        <v>0</v>
      </c>
      <c r="AS705" t="inlineStr"/>
      <c r="AT705" t="n">
        <v>0.005</v>
      </c>
      <c r="AU705" t="inlineStr"/>
      <c r="AV705" t="n">
        <v>0</v>
      </c>
      <c r="AW705" t="n">
        <v>2</v>
      </c>
      <c r="AX705" t="n">
        <v>78873308</v>
      </c>
      <c r="AY705" t="n">
        <v>1</v>
      </c>
      <c r="AZ705" t="n">
        <v>0</v>
      </c>
      <c r="BA705" t="n">
        <v>647</v>
      </c>
      <c r="BB705" t="n">
        <v>0</v>
      </c>
      <c r="BC705" t="n">
        <v>0</v>
      </c>
      <c r="BD705" t="n">
        <v>0</v>
      </c>
      <c r="BE705" t="n">
        <v>0</v>
      </c>
      <c r="BF705" t="n">
        <v>0</v>
      </c>
      <c r="BG705" t="n">
        <v>0</v>
      </c>
      <c r="BH705" t="n">
        <v>0</v>
      </c>
      <c r="BI705" t="n">
        <v>0</v>
      </c>
      <c r="BJ705" t="n">
        <v>0</v>
      </c>
      <c r="BK705" t="n">
        <v>0</v>
      </c>
      <c r="BL705" t="n">
        <v>0</v>
      </c>
      <c r="BM705" t="n">
        <v>0</v>
      </c>
      <c r="BN705" t="n">
        <v>0</v>
      </c>
      <c r="BO705" t="n">
        <v>0</v>
      </c>
      <c r="BP705" t="n">
        <v>0</v>
      </c>
      <c r="BQ705" t="n">
        <v>0</v>
      </c>
      <c r="BR705" t="n">
        <v>0</v>
      </c>
      <c r="BS705" t="n">
        <v>0</v>
      </c>
      <c r="BT705" t="n">
        <v>0</v>
      </c>
      <c r="BU705" t="n">
        <v>0</v>
      </c>
      <c r="BV705" t="n">
        <v>0</v>
      </c>
      <c r="BW705" t="n">
        <v>0</v>
      </c>
      <c r="CV705" t="n">
        <v>0</v>
      </c>
      <c r="CW705" t="n">
        <v>0</v>
      </c>
      <c r="CX705">
        <f>ROUND(Y705*Source!I1475,7)</f>
        <v/>
      </c>
      <c r="CY705">
        <f>AA705</f>
        <v/>
      </c>
      <c r="CZ705">
        <f>AE705</f>
        <v/>
      </c>
      <c r="DA705">
        <f>AI705</f>
        <v/>
      </c>
      <c r="DB705">
        <f>ROUND(ROUND(AT705*CZ705,2),2)</f>
        <v/>
      </c>
      <c r="DC705">
        <f>ROUND(ROUND(AT705*AG705,2),2)</f>
        <v/>
      </c>
      <c r="DD705" t="inlineStr"/>
      <c r="DE705" t="inlineStr"/>
      <c r="DF705">
        <f>ROUND(ROUND(AE705*AI705,0)*CX705,0)</f>
        <v/>
      </c>
      <c r="DG705">
        <f>ROUND(ROUND(AF705,0)*CX705,0)</f>
        <v/>
      </c>
      <c r="DH705">
        <f>ROUND(ROUND(AG705,0)*CX705,0)</f>
        <v/>
      </c>
      <c r="DI705">
        <f>ROUND(ROUND(AH705,0)*CX705,0)</f>
        <v/>
      </c>
      <c r="DJ705">
        <f>DF705</f>
        <v/>
      </c>
      <c r="DK705" t="n">
        <v>0</v>
      </c>
      <c r="DL705" t="inlineStr"/>
      <c r="DM705" t="n">
        <v>0</v>
      </c>
      <c r="DN705" t="inlineStr"/>
      <c r="DO705" t="n">
        <v>0</v>
      </c>
    </row>
    <row r="706">
      <c r="A706">
        <f>ROW(Source!A1475)</f>
        <v/>
      </c>
      <c r="B706" t="n">
        <v>78869116</v>
      </c>
      <c r="C706" t="n">
        <v>78873299</v>
      </c>
      <c r="D706" t="n">
        <v>29150040</v>
      </c>
      <c r="E706" t="n">
        <v>1</v>
      </c>
      <c r="F706" t="n">
        <v>1</v>
      </c>
      <c r="G706" t="n">
        <v>1</v>
      </c>
      <c r="H706" t="n">
        <v>3</v>
      </c>
      <c r="I706" t="inlineStr">
        <is>
          <t>411-0001</t>
        </is>
      </c>
      <c r="J706" t="inlineStr">
        <is>
          <t>ТССЦ Московской обл., 411-0001, приказ Минстроя России №675/пр от 28.02.2017 № 257/пр</t>
        </is>
      </c>
      <c r="K706" t="inlineStr">
        <is>
          <t>Вода</t>
        </is>
      </c>
      <c r="L706" t="n">
        <v>1339</v>
      </c>
      <c r="N706" t="n">
        <v>1007</v>
      </c>
      <c r="O706" t="inlineStr">
        <is>
          <t>м3</t>
        </is>
      </c>
      <c r="P706" t="inlineStr">
        <is>
          <t>м3</t>
        </is>
      </c>
      <c r="Q706" t="n">
        <v>1</v>
      </c>
      <c r="W706" t="n">
        <v>0</v>
      </c>
      <c r="X706" t="n">
        <v>619799737</v>
      </c>
      <c r="Y706">
        <f>AT706</f>
        <v/>
      </c>
      <c r="AA706" t="n">
        <v>31.28</v>
      </c>
      <c r="AB706" t="n">
        <v>0</v>
      </c>
      <c r="AC706" t="n">
        <v>0</v>
      </c>
      <c r="AD706" t="n">
        <v>0</v>
      </c>
      <c r="AE706" t="n">
        <v>2.44</v>
      </c>
      <c r="AF706" t="n">
        <v>0</v>
      </c>
      <c r="AG706" t="n">
        <v>0</v>
      </c>
      <c r="AH706" t="n">
        <v>0</v>
      </c>
      <c r="AI706" t="n">
        <v>12.82</v>
      </c>
      <c r="AJ706" t="n">
        <v>1</v>
      </c>
      <c r="AK706" t="n">
        <v>1</v>
      </c>
      <c r="AL706" t="n">
        <v>1</v>
      </c>
      <c r="AM706" t="n">
        <v>2</v>
      </c>
      <c r="AN706" t="n">
        <v>0</v>
      </c>
      <c r="AO706" t="n">
        <v>1</v>
      </c>
      <c r="AP706" t="n">
        <v>1</v>
      </c>
      <c r="AQ706" t="n">
        <v>0</v>
      </c>
      <c r="AR706" t="n">
        <v>0</v>
      </c>
      <c r="AS706" t="inlineStr"/>
      <c r="AT706" t="n">
        <v>7.8</v>
      </c>
      <c r="AU706" t="inlineStr"/>
      <c r="AV706" t="n">
        <v>0</v>
      </c>
      <c r="AW706" t="n">
        <v>2</v>
      </c>
      <c r="AX706" t="n">
        <v>78873309</v>
      </c>
      <c r="AY706" t="n">
        <v>1</v>
      </c>
      <c r="AZ706" t="n">
        <v>0</v>
      </c>
      <c r="BA706" t="n">
        <v>648</v>
      </c>
      <c r="BB706" t="n">
        <v>0</v>
      </c>
      <c r="BC706" t="n">
        <v>0</v>
      </c>
      <c r="BD706" t="n">
        <v>0</v>
      </c>
      <c r="BE706" t="n">
        <v>0</v>
      </c>
      <c r="BF706" t="n">
        <v>0</v>
      </c>
      <c r="BG706" t="n">
        <v>0</v>
      </c>
      <c r="BH706" t="n">
        <v>0</v>
      </c>
      <c r="BI706" t="n">
        <v>0</v>
      </c>
      <c r="BJ706" t="n">
        <v>0</v>
      </c>
      <c r="BK706" t="n">
        <v>0</v>
      </c>
      <c r="BL706" t="n">
        <v>0</v>
      </c>
      <c r="BM706" t="n">
        <v>0</v>
      </c>
      <c r="BN706" t="n">
        <v>0</v>
      </c>
      <c r="BO706" t="n">
        <v>0</v>
      </c>
      <c r="BP706" t="n">
        <v>0</v>
      </c>
      <c r="BQ706" t="n">
        <v>0</v>
      </c>
      <c r="BR706" t="n">
        <v>0</v>
      </c>
      <c r="BS706" t="n">
        <v>0</v>
      </c>
      <c r="BT706" t="n">
        <v>0</v>
      </c>
      <c r="BU706" t="n">
        <v>0</v>
      </c>
      <c r="BV706" t="n">
        <v>0</v>
      </c>
      <c r="BW706" t="n">
        <v>0</v>
      </c>
      <c r="CV706" t="n">
        <v>0</v>
      </c>
      <c r="CW706" t="n">
        <v>0</v>
      </c>
      <c r="CX706">
        <f>ROUND(Y706*Source!I1475,7)</f>
        <v/>
      </c>
      <c r="CY706">
        <f>AA706</f>
        <v/>
      </c>
      <c r="CZ706">
        <f>AE706</f>
        <v/>
      </c>
      <c r="DA706">
        <f>AI706</f>
        <v/>
      </c>
      <c r="DB706">
        <f>ROUND(ROUND(AT706*CZ706,2),2)</f>
        <v/>
      </c>
      <c r="DC706">
        <f>ROUND(ROUND(AT706*AG706,2),2)</f>
        <v/>
      </c>
      <c r="DD706" t="inlineStr"/>
      <c r="DE706" t="inlineStr"/>
      <c r="DF706">
        <f>ROUND(ROUND(AE706*AI706,0)*CX706,0)</f>
        <v/>
      </c>
      <c r="DG706">
        <f>ROUND(ROUND(AF706,0)*CX706,0)</f>
        <v/>
      </c>
      <c r="DH706">
        <f>ROUND(ROUND(AG706,0)*CX706,0)</f>
        <v/>
      </c>
      <c r="DI706">
        <f>ROUND(ROUND(AH706,0)*CX706,0)</f>
        <v/>
      </c>
      <c r="DJ706">
        <f>DF706</f>
        <v/>
      </c>
      <c r="DK706" t="n">
        <v>0</v>
      </c>
      <c r="DL706" t="inlineStr"/>
      <c r="DM706" t="n">
        <v>0</v>
      </c>
      <c r="DN706" t="inlineStr"/>
      <c r="DO706" t="n">
        <v>0</v>
      </c>
    </row>
    <row r="707">
      <c r="A707">
        <f>ROW(Source!A1476)</f>
        <v/>
      </c>
      <c r="B707" t="n">
        <v>78869116</v>
      </c>
      <c r="C707" t="n">
        <v>78873310</v>
      </c>
      <c r="D707" t="n">
        <v>18407150</v>
      </c>
      <c r="E707" t="n">
        <v>1</v>
      </c>
      <c r="F707" t="n">
        <v>1</v>
      </c>
      <c r="G707" t="n">
        <v>1</v>
      </c>
      <c r="H707" t="n">
        <v>1</v>
      </c>
      <c r="I707" t="inlineStr">
        <is>
          <t>1-1030-90</t>
        </is>
      </c>
      <c r="J707" t="inlineStr"/>
      <c r="K707" t="inlineStr">
        <is>
          <t>Рабочий строитель среднего разряда 3</t>
        </is>
      </c>
      <c r="L707" t="n">
        <v>1369</v>
      </c>
      <c r="N707" t="n">
        <v>1013</v>
      </c>
      <c r="O707" t="inlineStr">
        <is>
          <t>чел.-ч</t>
        </is>
      </c>
      <c r="P707" t="inlineStr">
        <is>
          <t>чел.-ч</t>
        </is>
      </c>
      <c r="Q707" t="n">
        <v>1</v>
      </c>
      <c r="W707" t="n">
        <v>0</v>
      </c>
      <c r="X707" t="n">
        <v>-931037793</v>
      </c>
      <c r="Y707">
        <f>AT707</f>
        <v/>
      </c>
      <c r="AA707" t="n">
        <v>0</v>
      </c>
      <c r="AB707" t="n">
        <v>0</v>
      </c>
      <c r="AC707" t="n">
        <v>0</v>
      </c>
      <c r="AD707" t="n">
        <v>8.529999999999999</v>
      </c>
      <c r="AE707" t="n">
        <v>0</v>
      </c>
      <c r="AF707" t="n">
        <v>0</v>
      </c>
      <c r="AG707" t="n">
        <v>0</v>
      </c>
      <c r="AH707" t="n">
        <v>8.529999999999999</v>
      </c>
      <c r="AI707" t="n">
        <v>1</v>
      </c>
      <c r="AJ707" t="n">
        <v>1</v>
      </c>
      <c r="AK707" t="n">
        <v>1</v>
      </c>
      <c r="AL707" t="n">
        <v>1</v>
      </c>
      <c r="AM707" t="n">
        <v>-2</v>
      </c>
      <c r="AN707" t="n">
        <v>0</v>
      </c>
      <c r="AO707" t="n">
        <v>1</v>
      </c>
      <c r="AP707" t="n">
        <v>0</v>
      </c>
      <c r="AQ707" t="n">
        <v>0</v>
      </c>
      <c r="AR707" t="n">
        <v>0</v>
      </c>
      <c r="AS707" t="inlineStr"/>
      <c r="AT707" t="n">
        <v>13.9</v>
      </c>
      <c r="AU707" t="inlineStr"/>
      <c r="AV707" t="n">
        <v>1</v>
      </c>
      <c r="AW707" t="n">
        <v>2</v>
      </c>
      <c r="AX707" t="n">
        <v>78873314</v>
      </c>
      <c r="AY707" t="n">
        <v>1</v>
      </c>
      <c r="AZ707" t="n">
        <v>0</v>
      </c>
      <c r="BA707" t="n">
        <v>649</v>
      </c>
      <c r="BB707" t="n">
        <v>0</v>
      </c>
      <c r="BC707" t="n">
        <v>0</v>
      </c>
      <c r="BD707" t="n">
        <v>0</v>
      </c>
      <c r="BE707" t="n">
        <v>0</v>
      </c>
      <c r="BF707" t="n">
        <v>0</v>
      </c>
      <c r="BG707" t="n">
        <v>0</v>
      </c>
      <c r="BH707" t="n">
        <v>0</v>
      </c>
      <c r="BI707" t="n">
        <v>0</v>
      </c>
      <c r="BJ707" t="n">
        <v>0</v>
      </c>
      <c r="BK707" t="n">
        <v>0</v>
      </c>
      <c r="BL707" t="n">
        <v>0</v>
      </c>
      <c r="BM707" t="n">
        <v>0</v>
      </c>
      <c r="BN707" t="n">
        <v>0</v>
      </c>
      <c r="BO707" t="n">
        <v>0</v>
      </c>
      <c r="BP707" t="n">
        <v>0</v>
      </c>
      <c r="BQ707" t="n">
        <v>0</v>
      </c>
      <c r="BR707" t="n">
        <v>0</v>
      </c>
      <c r="BS707" t="n">
        <v>0</v>
      </c>
      <c r="BT707" t="n">
        <v>0</v>
      </c>
      <c r="BU707" t="n">
        <v>0</v>
      </c>
      <c r="BV707" t="n">
        <v>0</v>
      </c>
      <c r="BW707" t="n">
        <v>0</v>
      </c>
      <c r="CU707">
        <f>ROUND(AT707*Source!I1476*AH707*AL707,0)</f>
        <v/>
      </c>
      <c r="CV707">
        <f>ROUND(Y707*Source!I1476,7)</f>
        <v/>
      </c>
      <c r="CW707" t="n">
        <v>0</v>
      </c>
      <c r="CX707">
        <f>ROUND(Y707*Source!I1476,7)</f>
        <v/>
      </c>
      <c r="CY707">
        <f>AD707</f>
        <v/>
      </c>
      <c r="CZ707">
        <f>AH707</f>
        <v/>
      </c>
      <c r="DA707">
        <f>AL707</f>
        <v/>
      </c>
      <c r="DB707">
        <f>ROUND(ROUND(AT707*CZ707,2),2)</f>
        <v/>
      </c>
      <c r="DC707">
        <f>ROUND(ROUND(AT707*AG707,2),2)</f>
        <v/>
      </c>
      <c r="DD707" t="inlineStr"/>
      <c r="DE707" t="inlineStr"/>
      <c r="DF707">
        <f>ROUND(ROUND(AE707,0)*CX707,0)</f>
        <v/>
      </c>
      <c r="DG707">
        <f>ROUND(ROUND(AF707,0)*CX707,0)</f>
        <v/>
      </c>
      <c r="DH707">
        <f>ROUND(ROUND(AG707,0)*CX707,0)</f>
        <v/>
      </c>
      <c r="DI707">
        <f>ROUND(ROUND(AH707,0)*CX707,0)</f>
        <v/>
      </c>
      <c r="DJ707">
        <f>DI707</f>
        <v/>
      </c>
      <c r="DK707" t="n">
        <v>0</v>
      </c>
      <c r="DL707" t="inlineStr"/>
      <c r="DM707" t="n">
        <v>0</v>
      </c>
      <c r="DN707" t="inlineStr"/>
      <c r="DO707" t="n">
        <v>0</v>
      </c>
    </row>
    <row r="708">
      <c r="A708">
        <f>ROW(Source!A1476)</f>
        <v/>
      </c>
      <c r="B708" t="n">
        <v>78869116</v>
      </c>
      <c r="C708" t="n">
        <v>78873310</v>
      </c>
      <c r="D708" t="n">
        <v>29169821</v>
      </c>
      <c r="E708" t="n">
        <v>1</v>
      </c>
      <c r="F708" t="n">
        <v>1</v>
      </c>
      <c r="G708" t="n">
        <v>1</v>
      </c>
      <c r="H708" t="n">
        <v>3</v>
      </c>
      <c r="I708" t="inlineStr">
        <is>
          <t>509-0696</t>
        </is>
      </c>
      <c r="J708" t="inlineStr">
        <is>
          <t>ТССЦ Московской обл., 509-0696, приказ Минстроя России №675/пр от 28.02.2017 № 258/пр</t>
        </is>
      </c>
      <c r="K708" t="inlineStr">
        <is>
          <t>Лампы люминесцентные ртутные низкого давления типа ЛБ, ЛД, ЛДЦ, ЛТВ, ЛБХ 20</t>
        </is>
      </c>
      <c r="L708" t="n">
        <v>1358</v>
      </c>
      <c r="N708" t="n">
        <v>1010</v>
      </c>
      <c r="O708" t="inlineStr">
        <is>
          <t>10 шт.</t>
        </is>
      </c>
      <c r="P708" t="inlineStr">
        <is>
          <t>10 шт.</t>
        </is>
      </c>
      <c r="Q708" t="n">
        <v>10</v>
      </c>
      <c r="W708" t="n">
        <v>0</v>
      </c>
      <c r="X708" t="n">
        <v>-1187244712</v>
      </c>
      <c r="Y708">
        <f>AT708</f>
        <v/>
      </c>
      <c r="AA708" t="n">
        <v>352.73</v>
      </c>
      <c r="AB708" t="n">
        <v>0</v>
      </c>
      <c r="AC708" t="n">
        <v>0</v>
      </c>
      <c r="AD708" t="n">
        <v>0</v>
      </c>
      <c r="AE708" t="n">
        <v>85.2</v>
      </c>
      <c r="AF708" t="n">
        <v>0</v>
      </c>
      <c r="AG708" t="n">
        <v>0</v>
      </c>
      <c r="AH708" t="n">
        <v>0</v>
      </c>
      <c r="AI708" t="n">
        <v>4.14</v>
      </c>
      <c r="AJ708" t="n">
        <v>1</v>
      </c>
      <c r="AK708" t="n">
        <v>1</v>
      </c>
      <c r="AL708" t="n">
        <v>1</v>
      </c>
      <c r="AM708" t="n">
        <v>2</v>
      </c>
      <c r="AN708" t="n">
        <v>0</v>
      </c>
      <c r="AO708" t="n">
        <v>1</v>
      </c>
      <c r="AP708" t="n">
        <v>0</v>
      </c>
      <c r="AQ708" t="n">
        <v>0</v>
      </c>
      <c r="AR708" t="n">
        <v>0</v>
      </c>
      <c r="AS708" t="inlineStr"/>
      <c r="AT708" t="n">
        <v>10</v>
      </c>
      <c r="AU708" t="inlineStr"/>
      <c r="AV708" t="n">
        <v>0</v>
      </c>
      <c r="AW708" t="n">
        <v>2</v>
      </c>
      <c r="AX708" t="n">
        <v>78873315</v>
      </c>
      <c r="AY708" t="n">
        <v>1</v>
      </c>
      <c r="AZ708" t="n">
        <v>0</v>
      </c>
      <c r="BA708" t="n">
        <v>650</v>
      </c>
      <c r="BB708" t="n">
        <v>0</v>
      </c>
      <c r="BC708" t="n">
        <v>0</v>
      </c>
      <c r="BD708" t="n">
        <v>0</v>
      </c>
      <c r="BE708" t="n">
        <v>0</v>
      </c>
      <c r="BF708" t="n">
        <v>0</v>
      </c>
      <c r="BG708" t="n">
        <v>0</v>
      </c>
      <c r="BH708" t="n">
        <v>0</v>
      </c>
      <c r="BI708" t="n">
        <v>0</v>
      </c>
      <c r="BJ708" t="n">
        <v>0</v>
      </c>
      <c r="BK708" t="n">
        <v>0</v>
      </c>
      <c r="BL708" t="n">
        <v>0</v>
      </c>
      <c r="BM708" t="n">
        <v>0</v>
      </c>
      <c r="BN708" t="n">
        <v>0</v>
      </c>
      <c r="BO708" t="n">
        <v>0</v>
      </c>
      <c r="BP708" t="n">
        <v>0</v>
      </c>
      <c r="BQ708" t="n">
        <v>0</v>
      </c>
      <c r="BR708" t="n">
        <v>0</v>
      </c>
      <c r="BS708" t="n">
        <v>0</v>
      </c>
      <c r="BT708" t="n">
        <v>0</v>
      </c>
      <c r="BU708" t="n">
        <v>0</v>
      </c>
      <c r="BV708" t="n">
        <v>0</v>
      </c>
      <c r="BW708" t="n">
        <v>0</v>
      </c>
      <c r="CV708" t="n">
        <v>0</v>
      </c>
      <c r="CW708" t="n">
        <v>0</v>
      </c>
      <c r="CX708">
        <f>ROUND(Y708*Source!I1476,7)</f>
        <v/>
      </c>
      <c r="CY708">
        <f>AA708</f>
        <v/>
      </c>
      <c r="CZ708">
        <f>AE708</f>
        <v/>
      </c>
      <c r="DA708">
        <f>AI708</f>
        <v/>
      </c>
      <c r="DB708">
        <f>ROUND(ROUND(AT708*CZ708,2),2)</f>
        <v/>
      </c>
      <c r="DC708">
        <f>ROUND(ROUND(AT708*AG708,2),2)</f>
        <v/>
      </c>
      <c r="DD708" t="inlineStr"/>
      <c r="DE708" t="inlineStr"/>
      <c r="DF708">
        <f>ROUND(ROUND(AE708*AI708,0)*CX708,0)</f>
        <v/>
      </c>
      <c r="DG708">
        <f>ROUND(ROUND(AF708,0)*CX708,0)</f>
        <v/>
      </c>
      <c r="DH708">
        <f>ROUND(ROUND(AG708,0)*CX708,0)</f>
        <v/>
      </c>
      <c r="DI708">
        <f>ROUND(ROUND(AH708,0)*CX708,0)</f>
        <v/>
      </c>
      <c r="DJ708">
        <f>DF708</f>
        <v/>
      </c>
      <c r="DK708" t="n">
        <v>0</v>
      </c>
      <c r="DL708" t="inlineStr"/>
      <c r="DM708" t="n">
        <v>0</v>
      </c>
      <c r="DN708" t="inlineStr"/>
      <c r="DO708" t="n">
        <v>0</v>
      </c>
    </row>
    <row r="709">
      <c r="A709">
        <f>ROW(Source!A1476)</f>
        <v/>
      </c>
      <c r="B709" t="n">
        <v>78869116</v>
      </c>
      <c r="C709" t="n">
        <v>78873310</v>
      </c>
      <c r="D709" t="n">
        <v>29169828</v>
      </c>
      <c r="E709" t="n">
        <v>1</v>
      </c>
      <c r="F709" t="n">
        <v>1</v>
      </c>
      <c r="G709" t="n">
        <v>1</v>
      </c>
      <c r="H709" t="n">
        <v>3</v>
      </c>
      <c r="I709" t="inlineStr">
        <is>
          <t>509-6744</t>
        </is>
      </c>
      <c r="J709" t="inlineStr">
        <is>
          <t>ТССЦ Московской обл., 509-6744, приказ Минстроя России №675/пр от 28.02.2017 № 258/пр</t>
        </is>
      </c>
      <c r="K709" t="inlineStr">
        <is>
          <t>Лампы люминесцентные компактные энергосберегающие с цоколем Е27 мощностью 55 Вт</t>
        </is>
      </c>
      <c r="L709" t="n">
        <v>1354</v>
      </c>
      <c r="N709" t="n">
        <v>1010</v>
      </c>
      <c r="O709" t="inlineStr">
        <is>
          <t>шт.</t>
        </is>
      </c>
      <c r="P709" t="inlineStr">
        <is>
          <t>шт.</t>
        </is>
      </c>
      <c r="Q709" t="n">
        <v>1</v>
      </c>
      <c r="W709" t="n">
        <v>0</v>
      </c>
      <c r="X709" t="n">
        <v>-228955380</v>
      </c>
      <c r="Y709">
        <f>AT709</f>
        <v/>
      </c>
      <c r="AA709" t="n">
        <v>237.77</v>
      </c>
      <c r="AB709" t="n">
        <v>0</v>
      </c>
      <c r="AC709" t="n">
        <v>0</v>
      </c>
      <c r="AD709" t="n">
        <v>0</v>
      </c>
      <c r="AE709" t="n">
        <v>140.69</v>
      </c>
      <c r="AF709" t="n">
        <v>0</v>
      </c>
      <c r="AG709" t="n">
        <v>0</v>
      </c>
      <c r="AH709" t="n">
        <v>0</v>
      </c>
      <c r="AI709" t="n">
        <v>1.69</v>
      </c>
      <c r="AJ709" t="n">
        <v>1</v>
      </c>
      <c r="AK709" t="n">
        <v>1</v>
      </c>
      <c r="AL709" t="n">
        <v>1</v>
      </c>
      <c r="AM709" t="n">
        <v>0</v>
      </c>
      <c r="AN709" t="n">
        <v>0</v>
      </c>
      <c r="AO709" t="n">
        <v>0</v>
      </c>
      <c r="AP709" t="n">
        <v>1</v>
      </c>
      <c r="AQ709" t="n">
        <v>0</v>
      </c>
      <c r="AR709" t="n">
        <v>0</v>
      </c>
      <c r="AS709" t="inlineStr"/>
      <c r="AT709" t="n">
        <v>100</v>
      </c>
      <c r="AU709" t="inlineStr"/>
      <c r="AV709" t="n">
        <v>0</v>
      </c>
      <c r="AW709" t="n">
        <v>1</v>
      </c>
      <c r="AX709" t="n">
        <v>-1</v>
      </c>
      <c r="AY709" t="n">
        <v>0</v>
      </c>
      <c r="AZ709" t="n">
        <v>0</v>
      </c>
      <c r="BA709" t="inlineStr"/>
      <c r="BB709" t="n">
        <v>0</v>
      </c>
      <c r="BC709" t="n">
        <v>0</v>
      </c>
      <c r="BD709" t="n">
        <v>0</v>
      </c>
      <c r="BE709" t="n">
        <v>0</v>
      </c>
      <c r="BF709" t="n">
        <v>0</v>
      </c>
      <c r="BG709" t="n">
        <v>0</v>
      </c>
      <c r="BH709" t="n">
        <v>0</v>
      </c>
      <c r="BI709" t="n">
        <v>0</v>
      </c>
      <c r="BJ709" t="n">
        <v>0</v>
      </c>
      <c r="BK709" t="n">
        <v>0</v>
      </c>
      <c r="BL709" t="n">
        <v>0</v>
      </c>
      <c r="BM709" t="n">
        <v>0</v>
      </c>
      <c r="BN709" t="n">
        <v>0</v>
      </c>
      <c r="BO709" t="n">
        <v>0</v>
      </c>
      <c r="BP709" t="n">
        <v>0</v>
      </c>
      <c r="BQ709" t="n">
        <v>0</v>
      </c>
      <c r="BR709" t="n">
        <v>0</v>
      </c>
      <c r="BS709" t="n">
        <v>0</v>
      </c>
      <c r="BT709" t="n">
        <v>0</v>
      </c>
      <c r="BU709" t="n">
        <v>0</v>
      </c>
      <c r="BV709" t="n">
        <v>0</v>
      </c>
      <c r="BW709" t="n">
        <v>0</v>
      </c>
      <c r="CV709" t="n">
        <v>0</v>
      </c>
      <c r="CW709" t="n">
        <v>0</v>
      </c>
      <c r="CX709">
        <f>ROUND(Y709*Source!I1476,7)</f>
        <v/>
      </c>
      <c r="CY709">
        <f>AA709</f>
        <v/>
      </c>
      <c r="CZ709">
        <f>AE709</f>
        <v/>
      </c>
      <c r="DA709">
        <f>AI709</f>
        <v/>
      </c>
      <c r="DB709">
        <f>ROUND(ROUND(AT709*CZ709,2),2)</f>
        <v/>
      </c>
      <c r="DC709">
        <f>ROUND(ROUND(AT709*AG709,2),2)</f>
        <v/>
      </c>
      <c r="DD709" t="inlineStr"/>
      <c r="DE709" t="inlineStr"/>
      <c r="DF709">
        <f>ROUND(ROUND(AE709*AI709,0)*CX709,0)</f>
        <v/>
      </c>
      <c r="DG709">
        <f>ROUND(ROUND(AF709,0)*CX709,0)</f>
        <v/>
      </c>
      <c r="DH709">
        <f>ROUND(ROUND(AG709,0)*CX709,0)</f>
        <v/>
      </c>
      <c r="DI709">
        <f>ROUND(ROUND(AH709,0)*CX709,0)</f>
        <v/>
      </c>
      <c r="DJ709">
        <f>DF709</f>
        <v/>
      </c>
      <c r="DK709" t="n">
        <v>0</v>
      </c>
      <c r="DL709" t="inlineStr"/>
      <c r="DM709" t="n">
        <v>0</v>
      </c>
      <c r="DN709" t="inlineStr"/>
      <c r="DO709" t="n">
        <v>0</v>
      </c>
    </row>
    <row r="710">
      <c r="A710">
        <f>ROW(Source!A1478)</f>
        <v/>
      </c>
      <c r="B710" t="n">
        <v>78869116</v>
      </c>
      <c r="C710" t="n">
        <v>78873317</v>
      </c>
      <c r="D710" t="n">
        <v>18442827</v>
      </c>
      <c r="E710" t="n">
        <v>1</v>
      </c>
      <c r="F710" t="n">
        <v>1</v>
      </c>
      <c r="G710" t="n">
        <v>1</v>
      </c>
      <c r="H710" t="n">
        <v>1</v>
      </c>
      <c r="I710" t="inlineStr">
        <is>
          <t>1-1053-90</t>
        </is>
      </c>
      <c r="J710" t="inlineStr"/>
      <c r="K710" t="inlineStr">
        <is>
          <t>Рабочий строитель среднего разряда 5,3</t>
        </is>
      </c>
      <c r="L710" t="n">
        <v>1369</v>
      </c>
      <c r="N710" t="n">
        <v>1013</v>
      </c>
      <c r="O710" t="inlineStr">
        <is>
          <t>чел.-ч</t>
        </is>
      </c>
      <c r="P710" t="inlineStr">
        <is>
          <t>чел.-ч</t>
        </is>
      </c>
      <c r="Q710" t="n">
        <v>1</v>
      </c>
      <c r="W710" t="n">
        <v>0</v>
      </c>
      <c r="X710" t="n">
        <v>717490484</v>
      </c>
      <c r="Y710">
        <f>(AT710*ROUND(2,7))</f>
        <v/>
      </c>
      <c r="AA710" t="n">
        <v>0</v>
      </c>
      <c r="AB710" t="n">
        <v>0</v>
      </c>
      <c r="AC710" t="n">
        <v>0</v>
      </c>
      <c r="AD710" t="n">
        <v>11.64</v>
      </c>
      <c r="AE710" t="n">
        <v>0</v>
      </c>
      <c r="AF710" t="n">
        <v>0</v>
      </c>
      <c r="AG710" t="n">
        <v>0</v>
      </c>
      <c r="AH710" t="n">
        <v>11.64</v>
      </c>
      <c r="AI710" t="n">
        <v>1</v>
      </c>
      <c r="AJ710" t="n">
        <v>1</v>
      </c>
      <c r="AK710" t="n">
        <v>1</v>
      </c>
      <c r="AL710" t="n">
        <v>1</v>
      </c>
      <c r="AM710" t="n">
        <v>-2</v>
      </c>
      <c r="AN710" t="n">
        <v>0</v>
      </c>
      <c r="AO710" t="n">
        <v>1</v>
      </c>
      <c r="AP710" t="n">
        <v>1</v>
      </c>
      <c r="AQ710" t="n">
        <v>0</v>
      </c>
      <c r="AR710" t="n">
        <v>0</v>
      </c>
      <c r="AS710" t="inlineStr"/>
      <c r="AT710" t="n">
        <v>5.01</v>
      </c>
      <c r="AU710" t="inlineStr">
        <is>
          <t>)*2</t>
        </is>
      </c>
      <c r="AV710" t="n">
        <v>1</v>
      </c>
      <c r="AW710" t="n">
        <v>2</v>
      </c>
      <c r="AX710" t="n">
        <v>78873324</v>
      </c>
      <c r="AY710" t="n">
        <v>1</v>
      </c>
      <c r="AZ710" t="n">
        <v>0</v>
      </c>
      <c r="BA710" t="n">
        <v>651</v>
      </c>
      <c r="BB710" t="n">
        <v>0</v>
      </c>
      <c r="BC710" t="n">
        <v>0</v>
      </c>
      <c r="BD710" t="n">
        <v>0</v>
      </c>
      <c r="BE710" t="n">
        <v>0</v>
      </c>
      <c r="BF710" t="n">
        <v>0</v>
      </c>
      <c r="BG710" t="n">
        <v>0</v>
      </c>
      <c r="BH710" t="n">
        <v>0</v>
      </c>
      <c r="BI710" t="n">
        <v>0</v>
      </c>
      <c r="BJ710" t="n">
        <v>0</v>
      </c>
      <c r="BK710" t="n">
        <v>0</v>
      </c>
      <c r="BL710" t="n">
        <v>0</v>
      </c>
      <c r="BM710" t="n">
        <v>0</v>
      </c>
      <c r="BN710" t="n">
        <v>0</v>
      </c>
      <c r="BO710" t="n">
        <v>0</v>
      </c>
      <c r="BP710" t="n">
        <v>0</v>
      </c>
      <c r="BQ710" t="n">
        <v>0</v>
      </c>
      <c r="BR710" t="n">
        <v>0</v>
      </c>
      <c r="BS710" t="n">
        <v>0</v>
      </c>
      <c r="BT710" t="n">
        <v>0</v>
      </c>
      <c r="BU710" t="n">
        <v>0</v>
      </c>
      <c r="BV710" t="n">
        <v>0</v>
      </c>
      <c r="BW710" t="n">
        <v>0</v>
      </c>
      <c r="CU710">
        <f>ROUND(AT710*Source!I1478*AH710*AL710,0)</f>
        <v/>
      </c>
      <c r="CV710">
        <f>ROUND(Y710*Source!I1478,7)</f>
        <v/>
      </c>
      <c r="CW710" t="n">
        <v>0</v>
      </c>
      <c r="CX710">
        <f>ROUND(Y710*Source!I1478,7)</f>
        <v/>
      </c>
      <c r="CY710">
        <f>AD710</f>
        <v/>
      </c>
      <c r="CZ710">
        <f>AH710</f>
        <v/>
      </c>
      <c r="DA710">
        <f>AL710</f>
        <v/>
      </c>
      <c r="DB710">
        <f>ROUND((ROUND(AT710*CZ710,2)*ROUND(2,7)),2)</f>
        <v/>
      </c>
      <c r="DC710">
        <f>ROUND((ROUND(AT710*AG710,2)*ROUND(2,7)),2)</f>
        <v/>
      </c>
      <c r="DD710" t="inlineStr"/>
      <c r="DE710" t="inlineStr"/>
      <c r="DF710">
        <f>ROUND(ROUND(AE710,0)*CX710,0)</f>
        <v/>
      </c>
      <c r="DG710">
        <f>ROUND(ROUND(AF710,0)*CX710,0)</f>
        <v/>
      </c>
      <c r="DH710">
        <f>ROUND(ROUND(AG710,0)*CX710,0)</f>
        <v/>
      </c>
      <c r="DI710">
        <f>ROUND(ROUND(AH710,0)*CX710,0)</f>
        <v/>
      </c>
      <c r="DJ710">
        <f>DI710</f>
        <v/>
      </c>
      <c r="DK710" t="n">
        <v>0</v>
      </c>
      <c r="DL710" t="inlineStr"/>
      <c r="DM710" t="n">
        <v>0</v>
      </c>
      <c r="DN710" t="inlineStr"/>
      <c r="DO710" t="n">
        <v>0</v>
      </c>
    </row>
    <row r="711">
      <c r="A711">
        <f>ROW(Source!A1478)</f>
        <v/>
      </c>
      <c r="B711" t="n">
        <v>78869116</v>
      </c>
      <c r="C711" t="n">
        <v>78873317</v>
      </c>
      <c r="D711" t="n">
        <v>29172703</v>
      </c>
      <c r="E711" t="n">
        <v>1</v>
      </c>
      <c r="F711" t="n">
        <v>1</v>
      </c>
      <c r="G711" t="n">
        <v>1</v>
      </c>
      <c r="H711" t="n">
        <v>2</v>
      </c>
      <c r="I711" t="inlineStr">
        <is>
          <t>042900</t>
        </is>
      </c>
      <c r="J711" t="inlineStr">
        <is>
          <t>ТСЭМ Московской обл., 042900, приказ Минстроя России №675/пр от 28.02.2017 № 264/пр</t>
        </is>
      </c>
      <c r="K711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11" t="n">
        <v>1368</v>
      </c>
      <c r="N711" t="n">
        <v>1011</v>
      </c>
      <c r="O711" t="inlineStr">
        <is>
          <t>маш.-ч</t>
        </is>
      </c>
      <c r="P711" t="inlineStr">
        <is>
          <t>маш.-ч</t>
        </is>
      </c>
      <c r="Q711" t="n">
        <v>1</v>
      </c>
      <c r="W711" t="n">
        <v>0</v>
      </c>
      <c r="X711" t="n">
        <v>1695838894</v>
      </c>
      <c r="Y711">
        <f>(AT711*ROUND(2,7))</f>
        <v/>
      </c>
      <c r="AA711" t="n">
        <v>0</v>
      </c>
      <c r="AB711" t="n">
        <v>177.13</v>
      </c>
      <c r="AC711" t="n">
        <v>0</v>
      </c>
      <c r="AD711" t="n">
        <v>0</v>
      </c>
      <c r="AE711" t="n">
        <v>0</v>
      </c>
      <c r="AF711" t="n">
        <v>29.67</v>
      </c>
      <c r="AG711" t="n">
        <v>0</v>
      </c>
      <c r="AH711" t="n">
        <v>0</v>
      </c>
      <c r="AI711" t="n">
        <v>1</v>
      </c>
      <c r="AJ711" t="n">
        <v>5.97</v>
      </c>
      <c r="AK711" t="n">
        <v>52.25</v>
      </c>
      <c r="AL711" t="n">
        <v>1</v>
      </c>
      <c r="AM711" t="n">
        <v>2</v>
      </c>
      <c r="AN711" t="n">
        <v>0</v>
      </c>
      <c r="AO711" t="n">
        <v>1</v>
      </c>
      <c r="AP711" t="n">
        <v>1</v>
      </c>
      <c r="AQ711" t="n">
        <v>0</v>
      </c>
      <c r="AR711" t="n">
        <v>0</v>
      </c>
      <c r="AS711" t="inlineStr"/>
      <c r="AT711" t="n">
        <v>1.5</v>
      </c>
      <c r="AU711" t="inlineStr">
        <is>
          <t>)*2</t>
        </is>
      </c>
      <c r="AV711" t="n">
        <v>0</v>
      </c>
      <c r="AW711" t="n">
        <v>2</v>
      </c>
      <c r="AX711" t="n">
        <v>78873325</v>
      </c>
      <c r="AY711" t="n">
        <v>1</v>
      </c>
      <c r="AZ711" t="n">
        <v>0</v>
      </c>
      <c r="BA711" t="n">
        <v>652</v>
      </c>
      <c r="BB711" t="n">
        <v>0</v>
      </c>
      <c r="BC711" t="n">
        <v>0</v>
      </c>
      <c r="BD711" t="n">
        <v>0</v>
      </c>
      <c r="BE711" t="n">
        <v>0</v>
      </c>
      <c r="BF711" t="n">
        <v>0</v>
      </c>
      <c r="BG711" t="n">
        <v>0</v>
      </c>
      <c r="BH711" t="n">
        <v>0</v>
      </c>
      <c r="BI711" t="n">
        <v>0</v>
      </c>
      <c r="BJ711" t="n">
        <v>0</v>
      </c>
      <c r="BK711" t="n">
        <v>0</v>
      </c>
      <c r="BL711" t="n">
        <v>0</v>
      </c>
      <c r="BM711" t="n">
        <v>0</v>
      </c>
      <c r="BN711" t="n">
        <v>0</v>
      </c>
      <c r="BO711" t="n">
        <v>0</v>
      </c>
      <c r="BP711" t="n">
        <v>0</v>
      </c>
      <c r="BQ711" t="n">
        <v>0</v>
      </c>
      <c r="BR711" t="n">
        <v>0</v>
      </c>
      <c r="BS711" t="n">
        <v>0</v>
      </c>
      <c r="BT711" t="n">
        <v>0</v>
      </c>
      <c r="BU711" t="n">
        <v>0</v>
      </c>
      <c r="BV711" t="n">
        <v>0</v>
      </c>
      <c r="BW711" t="n">
        <v>0</v>
      </c>
      <c r="CV711" t="n">
        <v>0</v>
      </c>
      <c r="CW711">
        <f>ROUND(Y711*Source!I1478*DO711,7)</f>
        <v/>
      </c>
      <c r="CX711">
        <f>ROUND(Y711*Source!I1478,7)</f>
        <v/>
      </c>
      <c r="CY711">
        <f>AB711</f>
        <v/>
      </c>
      <c r="CZ711">
        <f>AF711</f>
        <v/>
      </c>
      <c r="DA711">
        <f>AJ711</f>
        <v/>
      </c>
      <c r="DB711">
        <f>ROUND((ROUND(AT711*CZ711,2)*ROUND(2,7)),2)</f>
        <v/>
      </c>
      <c r="DC711">
        <f>ROUND((ROUND(AT711*AG711,2)*ROUND(2,7)),2)</f>
        <v/>
      </c>
      <c r="DD711" t="inlineStr"/>
      <c r="DE711" t="inlineStr"/>
      <c r="DF711">
        <f>ROUND(ROUND(AE711,0)*CX711,0)</f>
        <v/>
      </c>
      <c r="DG711">
        <f>ROUND(ROUND(AF711*AJ711,0)*CX711,0)</f>
        <v/>
      </c>
      <c r="DH711">
        <f>ROUND(ROUND(AG711*AK711,0)*CX711,0)</f>
        <v/>
      </c>
      <c r="DI711">
        <f>ROUND(ROUND(AH711,0)*CX711,0)</f>
        <v/>
      </c>
      <c r="DJ711">
        <f>DG711</f>
        <v/>
      </c>
      <c r="DK711" t="n">
        <v>0</v>
      </c>
      <c r="DL711" t="inlineStr"/>
      <c r="DM711" t="n">
        <v>0</v>
      </c>
      <c r="DN711" t="inlineStr"/>
      <c r="DO711" t="n">
        <v>0</v>
      </c>
    </row>
    <row r="712">
      <c r="A712">
        <f>ROW(Source!A1478)</f>
        <v/>
      </c>
      <c r="B712" t="n">
        <v>78869116</v>
      </c>
      <c r="C712" t="n">
        <v>78873317</v>
      </c>
      <c r="D712" t="n">
        <v>29110398</v>
      </c>
      <c r="E712" t="n">
        <v>1</v>
      </c>
      <c r="F712" t="n">
        <v>1</v>
      </c>
      <c r="G712" t="n">
        <v>1</v>
      </c>
      <c r="H712" t="n">
        <v>3</v>
      </c>
      <c r="I712" t="inlineStr">
        <is>
          <t>101-0388</t>
        </is>
      </c>
      <c r="J712" t="inlineStr">
        <is>
          <t>ТССЦ Московской обл., 101-0388, приказ Минстроя России №675/пр от 28.02.2017 № 254/пр</t>
        </is>
      </c>
      <c r="K712" t="inlineStr">
        <is>
          <t>Краски масляные земляные марки МА-0115 мумия, сурик железный</t>
        </is>
      </c>
      <c r="L712" t="n">
        <v>1348</v>
      </c>
      <c r="N712" t="n">
        <v>1009</v>
      </c>
      <c r="O712" t="inlineStr">
        <is>
          <t>т</t>
        </is>
      </c>
      <c r="P712" t="inlineStr">
        <is>
          <t>т</t>
        </is>
      </c>
      <c r="Q712" t="n">
        <v>1000</v>
      </c>
      <c r="W712" t="n">
        <v>0</v>
      </c>
      <c r="X712" t="n">
        <v>1625292450</v>
      </c>
      <c r="Y712">
        <f>(AT712*ROUND(2,7))</f>
        <v/>
      </c>
      <c r="AA712" t="n">
        <v>76804.47</v>
      </c>
      <c r="AB712" t="n">
        <v>0</v>
      </c>
      <c r="AC712" t="n">
        <v>0</v>
      </c>
      <c r="AD712" t="n">
        <v>0</v>
      </c>
      <c r="AE712" t="n">
        <v>15118.99</v>
      </c>
      <c r="AF712" t="n">
        <v>0</v>
      </c>
      <c r="AG712" t="n">
        <v>0</v>
      </c>
      <c r="AH712" t="n">
        <v>0</v>
      </c>
      <c r="AI712" t="n">
        <v>5.08</v>
      </c>
      <c r="AJ712" t="n">
        <v>1</v>
      </c>
      <c r="AK712" t="n">
        <v>1</v>
      </c>
      <c r="AL712" t="n">
        <v>1</v>
      </c>
      <c r="AM712" t="n">
        <v>2</v>
      </c>
      <c r="AN712" t="n">
        <v>0</v>
      </c>
      <c r="AO712" t="n">
        <v>1</v>
      </c>
      <c r="AP712" t="n">
        <v>1</v>
      </c>
      <c r="AQ712" t="n">
        <v>0</v>
      </c>
      <c r="AR712" t="n">
        <v>0</v>
      </c>
      <c r="AS712" t="inlineStr"/>
      <c r="AT712" t="n">
        <v>5e-05</v>
      </c>
      <c r="AU712" t="inlineStr">
        <is>
          <t>)*2</t>
        </is>
      </c>
      <c r="AV712" t="n">
        <v>0</v>
      </c>
      <c r="AW712" t="n">
        <v>2</v>
      </c>
      <c r="AX712" t="n">
        <v>78873326</v>
      </c>
      <c r="AY712" t="n">
        <v>1</v>
      </c>
      <c r="AZ712" t="n">
        <v>0</v>
      </c>
      <c r="BA712" t="n">
        <v>653</v>
      </c>
      <c r="BB712" t="n">
        <v>0</v>
      </c>
      <c r="BC712" t="n">
        <v>0</v>
      </c>
      <c r="BD712" t="n">
        <v>0</v>
      </c>
      <c r="BE712" t="n">
        <v>0</v>
      </c>
      <c r="BF712" t="n">
        <v>0</v>
      </c>
      <c r="BG712" t="n">
        <v>0</v>
      </c>
      <c r="BH712" t="n">
        <v>0</v>
      </c>
      <c r="BI712" t="n">
        <v>0</v>
      </c>
      <c r="BJ712" t="n">
        <v>0</v>
      </c>
      <c r="BK712" t="n">
        <v>0</v>
      </c>
      <c r="BL712" t="n">
        <v>0</v>
      </c>
      <c r="BM712" t="n">
        <v>0</v>
      </c>
      <c r="BN712" t="n">
        <v>0</v>
      </c>
      <c r="BO712" t="n">
        <v>0</v>
      </c>
      <c r="BP712" t="n">
        <v>0</v>
      </c>
      <c r="BQ712" t="n">
        <v>0</v>
      </c>
      <c r="BR712" t="n">
        <v>0</v>
      </c>
      <c r="BS712" t="n">
        <v>0</v>
      </c>
      <c r="BT712" t="n">
        <v>0</v>
      </c>
      <c r="BU712" t="n">
        <v>0</v>
      </c>
      <c r="BV712" t="n">
        <v>0</v>
      </c>
      <c r="BW712" t="n">
        <v>0</v>
      </c>
      <c r="CV712" t="n">
        <v>0</v>
      </c>
      <c r="CW712" t="n">
        <v>0</v>
      </c>
      <c r="CX712">
        <f>ROUND(Y712*Source!I1478,7)</f>
        <v/>
      </c>
      <c r="CY712">
        <f>AA712</f>
        <v/>
      </c>
      <c r="CZ712">
        <f>AE712</f>
        <v/>
      </c>
      <c r="DA712">
        <f>AI712</f>
        <v/>
      </c>
      <c r="DB712">
        <f>ROUND((ROUND(AT712*CZ712,2)*ROUND(2,7)),2)</f>
        <v/>
      </c>
      <c r="DC712">
        <f>ROUND((ROUND(AT712*AG712,2)*ROUND(2,7)),2)</f>
        <v/>
      </c>
      <c r="DD712" t="inlineStr"/>
      <c r="DE712" t="inlineStr"/>
      <c r="DF712">
        <f>ROUND(ROUND(AE712*AI712,0)*CX712,0)</f>
        <v/>
      </c>
      <c r="DG712">
        <f>ROUND(ROUND(AF712,0)*CX712,0)</f>
        <v/>
      </c>
      <c r="DH712">
        <f>ROUND(ROUND(AG712,0)*CX712,0)</f>
        <v/>
      </c>
      <c r="DI712">
        <f>ROUND(ROUND(AH712,0)*CX712,0)</f>
        <v/>
      </c>
      <c r="DJ712">
        <f>DF712</f>
        <v/>
      </c>
      <c r="DK712" t="n">
        <v>0</v>
      </c>
      <c r="DL712" t="inlineStr"/>
      <c r="DM712" t="n">
        <v>0</v>
      </c>
      <c r="DN712" t="inlineStr"/>
      <c r="DO712" t="n">
        <v>0</v>
      </c>
    </row>
    <row r="713">
      <c r="A713">
        <f>ROW(Source!A1478)</f>
        <v/>
      </c>
      <c r="B713" t="n">
        <v>78869116</v>
      </c>
      <c r="C713" t="n">
        <v>78873317</v>
      </c>
      <c r="D713" t="n">
        <v>29110573</v>
      </c>
      <c r="E713" t="n">
        <v>1</v>
      </c>
      <c r="F713" t="n">
        <v>1</v>
      </c>
      <c r="G713" t="n">
        <v>1</v>
      </c>
      <c r="H713" t="n">
        <v>3</v>
      </c>
      <c r="I713" t="inlineStr">
        <is>
          <t>101-0628</t>
        </is>
      </c>
      <c r="J713" t="inlineStr">
        <is>
          <t>ТССЦ Московской обл., 101-0628, приказ Минстроя России №675/пр от 28.02.2017 № 254/пр</t>
        </is>
      </c>
      <c r="K713" t="inlineStr">
        <is>
          <t>Олифа комбинированная, марки К-3</t>
        </is>
      </c>
      <c r="L713" t="n">
        <v>1348</v>
      </c>
      <c r="N713" t="n">
        <v>1009</v>
      </c>
      <c r="O713" t="inlineStr">
        <is>
          <t>т</t>
        </is>
      </c>
      <c r="P713" t="inlineStr">
        <is>
          <t>т</t>
        </is>
      </c>
      <c r="Q713" t="n">
        <v>1000</v>
      </c>
      <c r="W713" t="n">
        <v>0</v>
      </c>
      <c r="X713" t="n">
        <v>24062879</v>
      </c>
      <c r="Y713">
        <f>(AT713*ROUND(2,7))</f>
        <v/>
      </c>
      <c r="AA713" t="n">
        <v>87631.5</v>
      </c>
      <c r="AB713" t="n">
        <v>0</v>
      </c>
      <c r="AC713" t="n">
        <v>0</v>
      </c>
      <c r="AD713" t="n">
        <v>0</v>
      </c>
      <c r="AE713" t="n">
        <v>16950</v>
      </c>
      <c r="AF713" t="n">
        <v>0</v>
      </c>
      <c r="AG713" t="n">
        <v>0</v>
      </c>
      <c r="AH713" t="n">
        <v>0</v>
      </c>
      <c r="AI713" t="n">
        <v>5.17</v>
      </c>
      <c r="AJ713" t="n">
        <v>1</v>
      </c>
      <c r="AK713" t="n">
        <v>1</v>
      </c>
      <c r="AL713" t="n">
        <v>1</v>
      </c>
      <c r="AM713" t="n">
        <v>2</v>
      </c>
      <c r="AN713" t="n">
        <v>0</v>
      </c>
      <c r="AO713" t="n">
        <v>1</v>
      </c>
      <c r="AP713" t="n">
        <v>1</v>
      </c>
      <c r="AQ713" t="n">
        <v>0</v>
      </c>
      <c r="AR713" t="n">
        <v>0</v>
      </c>
      <c r="AS713" t="inlineStr"/>
      <c r="AT713" t="n">
        <v>2e-05</v>
      </c>
      <c r="AU713" t="inlineStr">
        <is>
          <t>)*2</t>
        </is>
      </c>
      <c r="AV713" t="n">
        <v>0</v>
      </c>
      <c r="AW713" t="n">
        <v>2</v>
      </c>
      <c r="AX713" t="n">
        <v>78873327</v>
      </c>
      <c r="AY713" t="n">
        <v>1</v>
      </c>
      <c r="AZ713" t="n">
        <v>0</v>
      </c>
      <c r="BA713" t="n">
        <v>654</v>
      </c>
      <c r="BB713" t="n">
        <v>0</v>
      </c>
      <c r="BC713" t="n">
        <v>0</v>
      </c>
      <c r="BD713" t="n">
        <v>0</v>
      </c>
      <c r="BE713" t="n">
        <v>0</v>
      </c>
      <c r="BF713" t="n">
        <v>0</v>
      </c>
      <c r="BG713" t="n">
        <v>0</v>
      </c>
      <c r="BH713" t="n">
        <v>0</v>
      </c>
      <c r="BI713" t="n">
        <v>0</v>
      </c>
      <c r="BJ713" t="n">
        <v>0</v>
      </c>
      <c r="BK713" t="n">
        <v>0</v>
      </c>
      <c r="BL713" t="n">
        <v>0</v>
      </c>
      <c r="BM713" t="n">
        <v>0</v>
      </c>
      <c r="BN713" t="n">
        <v>0</v>
      </c>
      <c r="BO713" t="n">
        <v>0</v>
      </c>
      <c r="BP713" t="n">
        <v>0</v>
      </c>
      <c r="BQ713" t="n">
        <v>0</v>
      </c>
      <c r="BR713" t="n">
        <v>0</v>
      </c>
      <c r="BS713" t="n">
        <v>0</v>
      </c>
      <c r="BT713" t="n">
        <v>0</v>
      </c>
      <c r="BU713" t="n">
        <v>0</v>
      </c>
      <c r="BV713" t="n">
        <v>0</v>
      </c>
      <c r="BW713" t="n">
        <v>0</v>
      </c>
      <c r="CV713" t="n">
        <v>0</v>
      </c>
      <c r="CW713" t="n">
        <v>0</v>
      </c>
      <c r="CX713">
        <f>ROUND(Y713*Source!I1478,7)</f>
        <v/>
      </c>
      <c r="CY713">
        <f>AA713</f>
        <v/>
      </c>
      <c r="CZ713">
        <f>AE713</f>
        <v/>
      </c>
      <c r="DA713">
        <f>AI713</f>
        <v/>
      </c>
      <c r="DB713">
        <f>ROUND((ROUND(AT713*CZ713,2)*ROUND(2,7)),2)</f>
        <v/>
      </c>
      <c r="DC713">
        <f>ROUND((ROUND(AT713*AG713,2)*ROUND(2,7)),2)</f>
        <v/>
      </c>
      <c r="DD713" t="inlineStr"/>
      <c r="DE713" t="inlineStr"/>
      <c r="DF713">
        <f>ROUND(ROUND(AE713*AI713,0)*CX713,0)</f>
        <v/>
      </c>
      <c r="DG713">
        <f>ROUND(ROUND(AF713,0)*CX713,0)</f>
        <v/>
      </c>
      <c r="DH713">
        <f>ROUND(ROUND(AG713,0)*CX713,0)</f>
        <v/>
      </c>
      <c r="DI713">
        <f>ROUND(ROUND(AH713,0)*CX713,0)</f>
        <v/>
      </c>
      <c r="DJ713">
        <f>DF713</f>
        <v/>
      </c>
      <c r="DK713" t="n">
        <v>0</v>
      </c>
      <c r="DL713" t="inlineStr"/>
      <c r="DM713" t="n">
        <v>0</v>
      </c>
      <c r="DN713" t="inlineStr"/>
      <c r="DO713" t="n">
        <v>0</v>
      </c>
    </row>
    <row r="714">
      <c r="A714">
        <f>ROW(Source!A1478)</f>
        <v/>
      </c>
      <c r="B714" t="n">
        <v>78869116</v>
      </c>
      <c r="C714" t="n">
        <v>78873317</v>
      </c>
      <c r="D714" t="n">
        <v>29107963</v>
      </c>
      <c r="E714" t="n">
        <v>1</v>
      </c>
      <c r="F714" t="n">
        <v>1</v>
      </c>
      <c r="G714" t="n">
        <v>1</v>
      </c>
      <c r="H714" t="n">
        <v>3</v>
      </c>
      <c r="I714" t="inlineStr">
        <is>
          <t>101-1669</t>
        </is>
      </c>
      <c r="J714" t="inlineStr">
        <is>
          <t>ТССЦ Московской обл., 101-1669, приказ Минстроя России №675/пр от 28.02.2017 № 254/пр</t>
        </is>
      </c>
      <c r="K714" t="inlineStr">
        <is>
          <t>Очес льняной</t>
        </is>
      </c>
      <c r="L714" t="n">
        <v>1346</v>
      </c>
      <c r="N714" t="n">
        <v>1009</v>
      </c>
      <c r="O714" t="inlineStr">
        <is>
          <t>кг</t>
        </is>
      </c>
      <c r="P714" t="inlineStr">
        <is>
          <t>кг</t>
        </is>
      </c>
      <c r="Q714" t="n">
        <v>1</v>
      </c>
      <c r="W714" t="n">
        <v>0</v>
      </c>
      <c r="X714" t="n">
        <v>-2113933962</v>
      </c>
      <c r="Y714">
        <f>(AT714*ROUND(2,7))</f>
        <v/>
      </c>
      <c r="AA714" t="n">
        <v>590.67</v>
      </c>
      <c r="AB714" t="n">
        <v>0</v>
      </c>
      <c r="AC714" t="n">
        <v>0</v>
      </c>
      <c r="AD714" t="n">
        <v>0</v>
      </c>
      <c r="AE714" t="n">
        <v>37.29</v>
      </c>
      <c r="AF714" t="n">
        <v>0</v>
      </c>
      <c r="AG714" t="n">
        <v>0</v>
      </c>
      <c r="AH714" t="n">
        <v>0</v>
      </c>
      <c r="AI714" t="n">
        <v>15.84</v>
      </c>
      <c r="AJ714" t="n">
        <v>1</v>
      </c>
      <c r="AK714" t="n">
        <v>1</v>
      </c>
      <c r="AL714" t="n">
        <v>1</v>
      </c>
      <c r="AM714" t="n">
        <v>2</v>
      </c>
      <c r="AN714" t="n">
        <v>0</v>
      </c>
      <c r="AO714" t="n">
        <v>1</v>
      </c>
      <c r="AP714" t="n">
        <v>1</v>
      </c>
      <c r="AQ714" t="n">
        <v>0</v>
      </c>
      <c r="AR714" t="n">
        <v>0</v>
      </c>
      <c r="AS714" t="inlineStr"/>
      <c r="AT714" t="n">
        <v>0.02</v>
      </c>
      <c r="AU714" t="inlineStr">
        <is>
          <t>)*2</t>
        </is>
      </c>
      <c r="AV714" t="n">
        <v>0</v>
      </c>
      <c r="AW714" t="n">
        <v>2</v>
      </c>
      <c r="AX714" t="n">
        <v>78873328</v>
      </c>
      <c r="AY714" t="n">
        <v>1</v>
      </c>
      <c r="AZ714" t="n">
        <v>0</v>
      </c>
      <c r="BA714" t="n">
        <v>655</v>
      </c>
      <c r="BB714" t="n">
        <v>0</v>
      </c>
      <c r="BC714" t="n">
        <v>0</v>
      </c>
      <c r="BD714" t="n">
        <v>0</v>
      </c>
      <c r="BE714" t="n">
        <v>0</v>
      </c>
      <c r="BF714" t="n">
        <v>0</v>
      </c>
      <c r="BG714" t="n">
        <v>0</v>
      </c>
      <c r="BH714" t="n">
        <v>0</v>
      </c>
      <c r="BI714" t="n">
        <v>0</v>
      </c>
      <c r="BJ714" t="n">
        <v>0</v>
      </c>
      <c r="BK714" t="n">
        <v>0</v>
      </c>
      <c r="BL714" t="n">
        <v>0</v>
      </c>
      <c r="BM714" t="n">
        <v>0</v>
      </c>
      <c r="BN714" t="n">
        <v>0</v>
      </c>
      <c r="BO714" t="n">
        <v>0</v>
      </c>
      <c r="BP714" t="n">
        <v>0</v>
      </c>
      <c r="BQ714" t="n">
        <v>0</v>
      </c>
      <c r="BR714" t="n">
        <v>0</v>
      </c>
      <c r="BS714" t="n">
        <v>0</v>
      </c>
      <c r="BT714" t="n">
        <v>0</v>
      </c>
      <c r="BU714" t="n">
        <v>0</v>
      </c>
      <c r="BV714" t="n">
        <v>0</v>
      </c>
      <c r="BW714" t="n">
        <v>0</v>
      </c>
      <c r="CV714" t="n">
        <v>0</v>
      </c>
      <c r="CW714" t="n">
        <v>0</v>
      </c>
      <c r="CX714">
        <f>ROUND(Y714*Source!I1478,7)</f>
        <v/>
      </c>
      <c r="CY714">
        <f>AA714</f>
        <v/>
      </c>
      <c r="CZ714">
        <f>AE714</f>
        <v/>
      </c>
      <c r="DA714">
        <f>AI714</f>
        <v/>
      </c>
      <c r="DB714">
        <f>ROUND((ROUND(AT714*CZ714,2)*ROUND(2,7)),2)</f>
        <v/>
      </c>
      <c r="DC714">
        <f>ROUND((ROUND(AT714*AG714,2)*ROUND(2,7)),2)</f>
        <v/>
      </c>
      <c r="DD714" t="inlineStr"/>
      <c r="DE714" t="inlineStr"/>
      <c r="DF714">
        <f>ROUND(ROUND(AE714*AI714,0)*CX714,0)</f>
        <v/>
      </c>
      <c r="DG714">
        <f>ROUND(ROUND(AF714,0)*CX714,0)</f>
        <v/>
      </c>
      <c r="DH714">
        <f>ROUND(ROUND(AG714,0)*CX714,0)</f>
        <v/>
      </c>
      <c r="DI714">
        <f>ROUND(ROUND(AH714,0)*CX714,0)</f>
        <v/>
      </c>
      <c r="DJ714">
        <f>DF714</f>
        <v/>
      </c>
      <c r="DK714" t="n">
        <v>0</v>
      </c>
      <c r="DL714" t="inlineStr"/>
      <c r="DM714" t="n">
        <v>0</v>
      </c>
      <c r="DN714" t="inlineStr"/>
      <c r="DO714" t="n">
        <v>0</v>
      </c>
    </row>
    <row r="715">
      <c r="A715">
        <f>ROW(Source!A1478)</f>
        <v/>
      </c>
      <c r="B715" t="n">
        <v>78869116</v>
      </c>
      <c r="C715" t="n">
        <v>78873317</v>
      </c>
      <c r="D715" t="n">
        <v>29150040</v>
      </c>
      <c r="E715" t="n">
        <v>1</v>
      </c>
      <c r="F715" t="n">
        <v>1</v>
      </c>
      <c r="G715" t="n">
        <v>1</v>
      </c>
      <c r="H715" t="n">
        <v>3</v>
      </c>
      <c r="I715" t="inlineStr">
        <is>
          <t>411-0001</t>
        </is>
      </c>
      <c r="J715" t="inlineStr">
        <is>
          <t>ТССЦ Московской обл., 411-0001, приказ Минстроя России №675/пр от 28.02.2017 № 257/пр</t>
        </is>
      </c>
      <c r="K715" t="inlineStr">
        <is>
          <t>Вода</t>
        </is>
      </c>
      <c r="L715" t="n">
        <v>1339</v>
      </c>
      <c r="N715" t="n">
        <v>1007</v>
      </c>
      <c r="O715" t="inlineStr">
        <is>
          <t>м3</t>
        </is>
      </c>
      <c r="P715" t="inlineStr">
        <is>
          <t>м3</t>
        </is>
      </c>
      <c r="Q715" t="n">
        <v>1</v>
      </c>
      <c r="W715" t="n">
        <v>0</v>
      </c>
      <c r="X715" t="n">
        <v>619799737</v>
      </c>
      <c r="Y715">
        <f>(AT715*ROUND(2,7))</f>
        <v/>
      </c>
      <c r="AA715" t="n">
        <v>31.28</v>
      </c>
      <c r="AB715" t="n">
        <v>0</v>
      </c>
      <c r="AC715" t="n">
        <v>0</v>
      </c>
      <c r="AD715" t="n">
        <v>0</v>
      </c>
      <c r="AE715" t="n">
        <v>2.44</v>
      </c>
      <c r="AF715" t="n">
        <v>0</v>
      </c>
      <c r="AG715" t="n">
        <v>0</v>
      </c>
      <c r="AH715" t="n">
        <v>0</v>
      </c>
      <c r="AI715" t="n">
        <v>12.82</v>
      </c>
      <c r="AJ715" t="n">
        <v>1</v>
      </c>
      <c r="AK715" t="n">
        <v>1</v>
      </c>
      <c r="AL715" t="n">
        <v>1</v>
      </c>
      <c r="AM715" t="n">
        <v>2</v>
      </c>
      <c r="AN715" t="n">
        <v>0</v>
      </c>
      <c r="AO715" t="n">
        <v>1</v>
      </c>
      <c r="AP715" t="n">
        <v>1</v>
      </c>
      <c r="AQ715" t="n">
        <v>0</v>
      </c>
      <c r="AR715" t="n">
        <v>0</v>
      </c>
      <c r="AS715" t="inlineStr"/>
      <c r="AT715" t="n">
        <v>1</v>
      </c>
      <c r="AU715" t="inlineStr">
        <is>
          <t>)*2</t>
        </is>
      </c>
      <c r="AV715" t="n">
        <v>0</v>
      </c>
      <c r="AW715" t="n">
        <v>2</v>
      </c>
      <c r="AX715" t="n">
        <v>78873329</v>
      </c>
      <c r="AY715" t="n">
        <v>1</v>
      </c>
      <c r="AZ715" t="n">
        <v>0</v>
      </c>
      <c r="BA715" t="n">
        <v>656</v>
      </c>
      <c r="BB715" t="n">
        <v>0</v>
      </c>
      <c r="BC715" t="n">
        <v>0</v>
      </c>
      <c r="BD715" t="n">
        <v>0</v>
      </c>
      <c r="BE715" t="n">
        <v>0</v>
      </c>
      <c r="BF715" t="n">
        <v>0</v>
      </c>
      <c r="BG715" t="n">
        <v>0</v>
      </c>
      <c r="BH715" t="n">
        <v>0</v>
      </c>
      <c r="BI715" t="n">
        <v>0</v>
      </c>
      <c r="BJ715" t="n">
        <v>0</v>
      </c>
      <c r="BK715" t="n">
        <v>0</v>
      </c>
      <c r="BL715" t="n">
        <v>0</v>
      </c>
      <c r="BM715" t="n">
        <v>0</v>
      </c>
      <c r="BN715" t="n">
        <v>0</v>
      </c>
      <c r="BO715" t="n">
        <v>0</v>
      </c>
      <c r="BP715" t="n">
        <v>0</v>
      </c>
      <c r="BQ715" t="n">
        <v>0</v>
      </c>
      <c r="BR715" t="n">
        <v>0</v>
      </c>
      <c r="BS715" t="n">
        <v>0</v>
      </c>
      <c r="BT715" t="n">
        <v>0</v>
      </c>
      <c r="BU715" t="n">
        <v>0</v>
      </c>
      <c r="BV715" t="n">
        <v>0</v>
      </c>
      <c r="BW715" t="n">
        <v>0</v>
      </c>
      <c r="CV715" t="n">
        <v>0</v>
      </c>
      <c r="CW715" t="n">
        <v>0</v>
      </c>
      <c r="CX715">
        <f>ROUND(Y715*Source!I1478,7)</f>
        <v/>
      </c>
      <c r="CY715">
        <f>AA715</f>
        <v/>
      </c>
      <c r="CZ715">
        <f>AE715</f>
        <v/>
      </c>
      <c r="DA715">
        <f>AI715</f>
        <v/>
      </c>
      <c r="DB715">
        <f>ROUND((ROUND(AT715*CZ715,2)*ROUND(2,7)),2)</f>
        <v/>
      </c>
      <c r="DC715">
        <f>ROUND((ROUND(AT715*AG715,2)*ROUND(2,7)),2)</f>
        <v/>
      </c>
      <c r="DD715" t="inlineStr"/>
      <c r="DE715" t="inlineStr"/>
      <c r="DF715">
        <f>ROUND(ROUND(AE715*AI715,0)*CX715,0)</f>
        <v/>
      </c>
      <c r="DG715">
        <f>ROUND(ROUND(AF715,0)*CX715,0)</f>
        <v/>
      </c>
      <c r="DH715">
        <f>ROUND(ROUND(AG715,0)*CX715,0)</f>
        <v/>
      </c>
      <c r="DI715">
        <f>ROUND(ROUND(AH715,0)*CX715,0)</f>
        <v/>
      </c>
      <c r="DJ715">
        <f>DF715</f>
        <v/>
      </c>
      <c r="DK715" t="n">
        <v>0</v>
      </c>
      <c r="DL715" t="inlineStr"/>
      <c r="DM715" t="n">
        <v>0</v>
      </c>
      <c r="DN715" t="inlineStr"/>
      <c r="DO715" t="n">
        <v>0</v>
      </c>
    </row>
    <row r="716">
      <c r="A716">
        <f>ROW(Source!A1517)</f>
        <v/>
      </c>
      <c r="B716" t="n">
        <v>78869116</v>
      </c>
      <c r="C716" t="n">
        <v>78873393</v>
      </c>
      <c r="D716" t="n">
        <v>18407150</v>
      </c>
      <c r="E716" t="n">
        <v>1</v>
      </c>
      <c r="F716" t="n">
        <v>1</v>
      </c>
      <c r="G716" t="n">
        <v>1</v>
      </c>
      <c r="H716" t="n">
        <v>1</v>
      </c>
      <c r="I716" t="inlineStr">
        <is>
          <t>1-1030-90</t>
        </is>
      </c>
      <c r="J716" t="inlineStr"/>
      <c r="K716" t="inlineStr">
        <is>
          <t>Рабочий строитель среднего разряда 3</t>
        </is>
      </c>
      <c r="L716" t="n">
        <v>1369</v>
      </c>
      <c r="N716" t="n">
        <v>1013</v>
      </c>
      <c r="O716" t="inlineStr">
        <is>
          <t>чел.-ч</t>
        </is>
      </c>
      <c r="P716" t="inlineStr">
        <is>
          <t>чел.-ч</t>
        </is>
      </c>
      <c r="Q716" t="n">
        <v>1</v>
      </c>
      <c r="W716" t="n">
        <v>0</v>
      </c>
      <c r="X716" t="n">
        <v>-931037793</v>
      </c>
      <c r="Y716">
        <f>AT716</f>
        <v/>
      </c>
      <c r="AA716" t="n">
        <v>0</v>
      </c>
      <c r="AB716" t="n">
        <v>0</v>
      </c>
      <c r="AC716" t="n">
        <v>0</v>
      </c>
      <c r="AD716" t="n">
        <v>8.529999999999999</v>
      </c>
      <c r="AE716" t="n">
        <v>0</v>
      </c>
      <c r="AF716" t="n">
        <v>0</v>
      </c>
      <c r="AG716" t="n">
        <v>0</v>
      </c>
      <c r="AH716" t="n">
        <v>8.529999999999999</v>
      </c>
      <c r="AI716" t="n">
        <v>1</v>
      </c>
      <c r="AJ716" t="n">
        <v>1</v>
      </c>
      <c r="AK716" t="n">
        <v>1</v>
      </c>
      <c r="AL716" t="n">
        <v>1</v>
      </c>
      <c r="AM716" t="n">
        <v>-2</v>
      </c>
      <c r="AN716" t="n">
        <v>0</v>
      </c>
      <c r="AO716" t="n">
        <v>1</v>
      </c>
      <c r="AP716" t="n">
        <v>0</v>
      </c>
      <c r="AQ716" t="n">
        <v>0</v>
      </c>
      <c r="AR716" t="n">
        <v>0</v>
      </c>
      <c r="AS716" t="inlineStr"/>
      <c r="AT716" t="n">
        <v>13.9</v>
      </c>
      <c r="AU716" t="inlineStr"/>
      <c r="AV716" t="n">
        <v>1</v>
      </c>
      <c r="AW716" t="n">
        <v>2</v>
      </c>
      <c r="AX716" t="n">
        <v>78873397</v>
      </c>
      <c r="AY716" t="n">
        <v>1</v>
      </c>
      <c r="AZ716" t="n">
        <v>0</v>
      </c>
      <c r="BA716" t="n">
        <v>657</v>
      </c>
      <c r="BB716" t="n">
        <v>0</v>
      </c>
      <c r="BC716" t="n">
        <v>0</v>
      </c>
      <c r="BD716" t="n">
        <v>0</v>
      </c>
      <c r="BE716" t="n">
        <v>0</v>
      </c>
      <c r="BF716" t="n">
        <v>0</v>
      </c>
      <c r="BG716" t="n">
        <v>0</v>
      </c>
      <c r="BH716" t="n">
        <v>0</v>
      </c>
      <c r="BI716" t="n">
        <v>0</v>
      </c>
      <c r="BJ716" t="n">
        <v>0</v>
      </c>
      <c r="BK716" t="n">
        <v>0</v>
      </c>
      <c r="BL716" t="n">
        <v>0</v>
      </c>
      <c r="BM716" t="n">
        <v>0</v>
      </c>
      <c r="BN716" t="n">
        <v>0</v>
      </c>
      <c r="BO716" t="n">
        <v>0</v>
      </c>
      <c r="BP716" t="n">
        <v>0</v>
      </c>
      <c r="BQ716" t="n">
        <v>0</v>
      </c>
      <c r="BR716" t="n">
        <v>0</v>
      </c>
      <c r="BS716" t="n">
        <v>0</v>
      </c>
      <c r="BT716" t="n">
        <v>0</v>
      </c>
      <c r="BU716" t="n">
        <v>0</v>
      </c>
      <c r="BV716" t="n">
        <v>0</v>
      </c>
      <c r="BW716" t="n">
        <v>0</v>
      </c>
      <c r="CU716">
        <f>ROUND(AT716*Source!I1517*AH716*AL716,0)</f>
        <v/>
      </c>
      <c r="CV716">
        <f>ROUND(Y716*Source!I1517,7)</f>
        <v/>
      </c>
      <c r="CW716" t="n">
        <v>0</v>
      </c>
      <c r="CX716">
        <f>ROUND(Y716*Source!I1517,7)</f>
        <v/>
      </c>
      <c r="CY716">
        <f>AD716</f>
        <v/>
      </c>
      <c r="CZ716">
        <f>AH716</f>
        <v/>
      </c>
      <c r="DA716">
        <f>AL716</f>
        <v/>
      </c>
      <c r="DB716">
        <f>ROUND(ROUND(AT716*CZ716,2),2)</f>
        <v/>
      </c>
      <c r="DC716">
        <f>ROUND(ROUND(AT716*AG716,2),2)</f>
        <v/>
      </c>
      <c r="DD716" t="inlineStr"/>
      <c r="DE716" t="inlineStr"/>
      <c r="DF716">
        <f>ROUND(ROUND(AE716,0)*CX716,0)</f>
        <v/>
      </c>
      <c r="DG716">
        <f>ROUND(ROUND(AF716,0)*CX716,0)</f>
        <v/>
      </c>
      <c r="DH716">
        <f>ROUND(ROUND(AG716,0)*CX716,0)</f>
        <v/>
      </c>
      <c r="DI716">
        <f>ROUND(ROUND(AH716,0)*CX716,0)</f>
        <v/>
      </c>
      <c r="DJ716">
        <f>DI716</f>
        <v/>
      </c>
      <c r="DK716" t="n">
        <v>0</v>
      </c>
      <c r="DL716" t="inlineStr"/>
      <c r="DM716" t="n">
        <v>0</v>
      </c>
      <c r="DN716" t="inlineStr"/>
      <c r="DO716" t="n">
        <v>0</v>
      </c>
    </row>
    <row r="717">
      <c r="A717">
        <f>ROW(Source!A1517)</f>
        <v/>
      </c>
      <c r="B717" t="n">
        <v>78869116</v>
      </c>
      <c r="C717" t="n">
        <v>78873393</v>
      </c>
      <c r="D717" t="n">
        <v>29159168</v>
      </c>
      <c r="E717" t="n">
        <v>1</v>
      </c>
      <c r="F717" t="n">
        <v>1</v>
      </c>
      <c r="G717" t="n">
        <v>1</v>
      </c>
      <c r="H717" t="n">
        <v>3</v>
      </c>
      <c r="I717" t="inlineStr">
        <is>
          <t>507-5008</t>
        </is>
      </c>
      <c r="J717" t="inlineStr">
        <is>
          <t>ТССЦ Московской обл., 507-5008, приказ Минстроя России №675/пр от 28.02.2017 № 258/пр</t>
        </is>
      </c>
      <c r="K717" t="inlineStr">
        <is>
          <t>Муфта полипропиленовая соединительная диаметром 25 мм</t>
        </is>
      </c>
      <c r="L717" t="n">
        <v>1358</v>
      </c>
      <c r="N717" t="n">
        <v>1010</v>
      </c>
      <c r="O717" t="inlineStr">
        <is>
          <t>10 шт.</t>
        </is>
      </c>
      <c r="P717" t="inlineStr">
        <is>
          <t>10 шт.</t>
        </is>
      </c>
      <c r="Q717" t="n">
        <v>10</v>
      </c>
      <c r="W717" t="n">
        <v>0</v>
      </c>
      <c r="X717" t="n">
        <v>1871529504</v>
      </c>
      <c r="Y717">
        <f>AT717</f>
        <v/>
      </c>
      <c r="AA717" t="n">
        <v>76.81999999999999</v>
      </c>
      <c r="AB717" t="n">
        <v>0</v>
      </c>
      <c r="AC717" t="n">
        <v>0</v>
      </c>
      <c r="AD717" t="n">
        <v>0</v>
      </c>
      <c r="AE717" t="n">
        <v>9.9</v>
      </c>
      <c r="AF717" t="n">
        <v>0</v>
      </c>
      <c r="AG717" t="n">
        <v>0</v>
      </c>
      <c r="AH717" t="n">
        <v>0</v>
      </c>
      <c r="AI717" t="n">
        <v>7.76</v>
      </c>
      <c r="AJ717" t="n">
        <v>1</v>
      </c>
      <c r="AK717" t="n">
        <v>1</v>
      </c>
      <c r="AL717" t="n">
        <v>1</v>
      </c>
      <c r="AM717" t="n">
        <v>0</v>
      </c>
      <c r="AN717" t="n">
        <v>0</v>
      </c>
      <c r="AO717" t="n">
        <v>0</v>
      </c>
      <c r="AP717" t="n">
        <v>1</v>
      </c>
      <c r="AQ717" t="n">
        <v>0</v>
      </c>
      <c r="AR717" t="n">
        <v>0</v>
      </c>
      <c r="AS717" t="inlineStr"/>
      <c r="AT717" t="n">
        <v>50</v>
      </c>
      <c r="AU717" t="inlineStr"/>
      <c r="AV717" t="n">
        <v>0</v>
      </c>
      <c r="AW717" t="n">
        <v>1</v>
      </c>
      <c r="AX717" t="n">
        <v>-1</v>
      </c>
      <c r="AY717" t="n">
        <v>0</v>
      </c>
      <c r="AZ717" t="n">
        <v>0</v>
      </c>
      <c r="BA717" t="inlineStr"/>
      <c r="BB717" t="n">
        <v>0</v>
      </c>
      <c r="BC717" t="n">
        <v>0</v>
      </c>
      <c r="BD717" t="n">
        <v>0</v>
      </c>
      <c r="BE717" t="n">
        <v>0</v>
      </c>
      <c r="BF717" t="n">
        <v>0</v>
      </c>
      <c r="BG717" t="n">
        <v>0</v>
      </c>
      <c r="BH717" t="n">
        <v>0</v>
      </c>
      <c r="BI717" t="n">
        <v>0</v>
      </c>
      <c r="BJ717" t="n">
        <v>0</v>
      </c>
      <c r="BK717" t="n">
        <v>0</v>
      </c>
      <c r="BL717" t="n">
        <v>0</v>
      </c>
      <c r="BM717" t="n">
        <v>0</v>
      </c>
      <c r="BN717" t="n">
        <v>0</v>
      </c>
      <c r="BO717" t="n">
        <v>0</v>
      </c>
      <c r="BP717" t="n">
        <v>0</v>
      </c>
      <c r="BQ717" t="n">
        <v>0</v>
      </c>
      <c r="BR717" t="n">
        <v>0</v>
      </c>
      <c r="BS717" t="n">
        <v>0</v>
      </c>
      <c r="BT717" t="n">
        <v>0</v>
      </c>
      <c r="BU717" t="n">
        <v>0</v>
      </c>
      <c r="BV717" t="n">
        <v>0</v>
      </c>
      <c r="BW717" t="n">
        <v>0</v>
      </c>
      <c r="CV717" t="n">
        <v>0</v>
      </c>
      <c r="CW717" t="n">
        <v>0</v>
      </c>
      <c r="CX717">
        <f>ROUND(Y717*Source!I1517,7)</f>
        <v/>
      </c>
      <c r="CY717">
        <f>AA717</f>
        <v/>
      </c>
      <c r="CZ717">
        <f>AE717</f>
        <v/>
      </c>
      <c r="DA717">
        <f>AI717</f>
        <v/>
      </c>
      <c r="DB717">
        <f>ROUND(ROUND(AT717*CZ717,2),2)</f>
        <v/>
      </c>
      <c r="DC717">
        <f>ROUND(ROUND(AT717*AG717,2),2)</f>
        <v/>
      </c>
      <c r="DD717" t="inlineStr"/>
      <c r="DE717" t="inlineStr"/>
      <c r="DF717">
        <f>ROUND(ROUND(AE717*AI717,0)*CX717,0)</f>
        <v/>
      </c>
      <c r="DG717">
        <f>ROUND(ROUND(AF717,0)*CX717,0)</f>
        <v/>
      </c>
      <c r="DH717">
        <f>ROUND(ROUND(AG717,0)*CX717,0)</f>
        <v/>
      </c>
      <c r="DI717">
        <f>ROUND(ROUND(AH717,0)*CX717,0)</f>
        <v/>
      </c>
      <c r="DJ717">
        <f>DF717</f>
        <v/>
      </c>
      <c r="DK717" t="n">
        <v>0</v>
      </c>
      <c r="DL717" t="inlineStr"/>
      <c r="DM717" t="n">
        <v>0</v>
      </c>
      <c r="DN717" t="inlineStr"/>
      <c r="DO717" t="n">
        <v>0</v>
      </c>
    </row>
    <row r="718">
      <c r="A718">
        <f>ROW(Source!A1517)</f>
        <v/>
      </c>
      <c r="B718" t="n">
        <v>78869116</v>
      </c>
      <c r="C718" t="n">
        <v>78873393</v>
      </c>
      <c r="D718" t="n">
        <v>29169821</v>
      </c>
      <c r="E718" t="n">
        <v>1</v>
      </c>
      <c r="F718" t="n">
        <v>1</v>
      </c>
      <c r="G718" t="n">
        <v>1</v>
      </c>
      <c r="H718" t="n">
        <v>3</v>
      </c>
      <c r="I718" t="inlineStr">
        <is>
          <t>509-0696</t>
        </is>
      </c>
      <c r="J718" t="inlineStr">
        <is>
          <t>ТССЦ Московской обл., 509-0696, приказ Минстроя России №675/пр от 28.02.2017 № 258/пр</t>
        </is>
      </c>
      <c r="K718" t="inlineStr">
        <is>
          <t>Лампы люминесцентные ртутные низкого давления типа ЛБ, ЛД, ЛДЦ, ЛТВ, ЛБХ 20</t>
        </is>
      </c>
      <c r="L718" t="n">
        <v>1358</v>
      </c>
      <c r="N718" t="n">
        <v>1010</v>
      </c>
      <c r="O718" t="inlineStr">
        <is>
          <t>10 шт.</t>
        </is>
      </c>
      <c r="P718" t="inlineStr">
        <is>
          <t>10 шт.</t>
        </is>
      </c>
      <c r="Q718" t="n">
        <v>10</v>
      </c>
      <c r="W718" t="n">
        <v>0</v>
      </c>
      <c r="X718" t="n">
        <v>-1187244712</v>
      </c>
      <c r="Y718">
        <f>AT718</f>
        <v/>
      </c>
      <c r="AA718" t="n">
        <v>352.73</v>
      </c>
      <c r="AB718" t="n">
        <v>0</v>
      </c>
      <c r="AC718" t="n">
        <v>0</v>
      </c>
      <c r="AD718" t="n">
        <v>0</v>
      </c>
      <c r="AE718" t="n">
        <v>85.2</v>
      </c>
      <c r="AF718" t="n">
        <v>0</v>
      </c>
      <c r="AG718" t="n">
        <v>0</v>
      </c>
      <c r="AH718" t="n">
        <v>0</v>
      </c>
      <c r="AI718" t="n">
        <v>4.14</v>
      </c>
      <c r="AJ718" t="n">
        <v>1</v>
      </c>
      <c r="AK718" t="n">
        <v>1</v>
      </c>
      <c r="AL718" t="n">
        <v>1</v>
      </c>
      <c r="AM718" t="n">
        <v>2</v>
      </c>
      <c r="AN718" t="n">
        <v>0</v>
      </c>
      <c r="AO718" t="n">
        <v>1</v>
      </c>
      <c r="AP718" t="n">
        <v>0</v>
      </c>
      <c r="AQ718" t="n">
        <v>0</v>
      </c>
      <c r="AR718" t="n">
        <v>0</v>
      </c>
      <c r="AS718" t="inlineStr"/>
      <c r="AT718" t="n">
        <v>10</v>
      </c>
      <c r="AU718" t="inlineStr"/>
      <c r="AV718" t="n">
        <v>0</v>
      </c>
      <c r="AW718" t="n">
        <v>2</v>
      </c>
      <c r="AX718" t="n">
        <v>78873398</v>
      </c>
      <c r="AY718" t="n">
        <v>1</v>
      </c>
      <c r="AZ718" t="n">
        <v>0</v>
      </c>
      <c r="BA718" t="n">
        <v>658</v>
      </c>
      <c r="BB718" t="n">
        <v>0</v>
      </c>
      <c r="BC718" t="n">
        <v>0</v>
      </c>
      <c r="BD718" t="n">
        <v>0</v>
      </c>
      <c r="BE718" t="n">
        <v>0</v>
      </c>
      <c r="BF718" t="n">
        <v>0</v>
      </c>
      <c r="BG718" t="n">
        <v>0</v>
      </c>
      <c r="BH718" t="n">
        <v>0</v>
      </c>
      <c r="BI718" t="n">
        <v>0</v>
      </c>
      <c r="BJ718" t="n">
        <v>0</v>
      </c>
      <c r="BK718" t="n">
        <v>0</v>
      </c>
      <c r="BL718" t="n">
        <v>0</v>
      </c>
      <c r="BM718" t="n">
        <v>0</v>
      </c>
      <c r="BN718" t="n">
        <v>0</v>
      </c>
      <c r="BO718" t="n">
        <v>0</v>
      </c>
      <c r="BP718" t="n">
        <v>0</v>
      </c>
      <c r="BQ718" t="n">
        <v>0</v>
      </c>
      <c r="BR718" t="n">
        <v>0</v>
      </c>
      <c r="BS718" t="n">
        <v>0</v>
      </c>
      <c r="BT718" t="n">
        <v>0</v>
      </c>
      <c r="BU718" t="n">
        <v>0</v>
      </c>
      <c r="BV718" t="n">
        <v>0</v>
      </c>
      <c r="BW718" t="n">
        <v>0</v>
      </c>
      <c r="CV718" t="n">
        <v>0</v>
      </c>
      <c r="CW718" t="n">
        <v>0</v>
      </c>
      <c r="CX718">
        <f>ROUND(Y718*Source!I1517,7)</f>
        <v/>
      </c>
      <c r="CY718">
        <f>AA718</f>
        <v/>
      </c>
      <c r="CZ718">
        <f>AE718</f>
        <v/>
      </c>
      <c r="DA718">
        <f>AI718</f>
        <v/>
      </c>
      <c r="DB718">
        <f>ROUND(ROUND(AT718*CZ718,2),2)</f>
        <v/>
      </c>
      <c r="DC718">
        <f>ROUND(ROUND(AT718*AG718,2),2)</f>
        <v/>
      </c>
      <c r="DD718" t="inlineStr"/>
      <c r="DE718" t="inlineStr"/>
      <c r="DF718">
        <f>ROUND(ROUND(AE718*AI718,0)*CX718,0)</f>
        <v/>
      </c>
      <c r="DG718">
        <f>ROUND(ROUND(AF718,0)*CX718,0)</f>
        <v/>
      </c>
      <c r="DH718">
        <f>ROUND(ROUND(AG718,0)*CX718,0)</f>
        <v/>
      </c>
      <c r="DI718">
        <f>ROUND(ROUND(AH718,0)*CX718,0)</f>
        <v/>
      </c>
      <c r="DJ718">
        <f>DF718</f>
        <v/>
      </c>
      <c r="DK718" t="n">
        <v>0</v>
      </c>
      <c r="DL718" t="inlineStr"/>
      <c r="DM718" t="n">
        <v>0</v>
      </c>
      <c r="DN718" t="inlineStr"/>
      <c r="DO718" t="n">
        <v>0</v>
      </c>
    </row>
    <row r="719">
      <c r="A719">
        <f>ROW(Source!A1517)</f>
        <v/>
      </c>
      <c r="B719" t="n">
        <v>78869116</v>
      </c>
      <c r="C719" t="n">
        <v>78873393</v>
      </c>
      <c r="D719" t="n">
        <v>29169828</v>
      </c>
      <c r="E719" t="n">
        <v>1</v>
      </c>
      <c r="F719" t="n">
        <v>1</v>
      </c>
      <c r="G719" t="n">
        <v>1</v>
      </c>
      <c r="H719" t="n">
        <v>3</v>
      </c>
      <c r="I719" t="inlineStr">
        <is>
          <t>509-6744</t>
        </is>
      </c>
      <c r="J719" t="inlineStr">
        <is>
          <t>ТССЦ Московской обл., 509-6744, приказ Минстроя России №675/пр от 28.02.2017 № 258/пр</t>
        </is>
      </c>
      <c r="K719" t="inlineStr">
        <is>
          <t>Лампы люминесцентные компактные энергосберегающие с цоколем Е27 мощностью 55 Вт</t>
        </is>
      </c>
      <c r="L719" t="n">
        <v>1354</v>
      </c>
      <c r="N719" t="n">
        <v>1010</v>
      </c>
      <c r="O719" t="inlineStr">
        <is>
          <t>шт.</t>
        </is>
      </c>
      <c r="P719" t="inlineStr">
        <is>
          <t>шт.</t>
        </is>
      </c>
      <c r="Q719" t="n">
        <v>1</v>
      </c>
      <c r="W719" t="n">
        <v>0</v>
      </c>
      <c r="X719" t="n">
        <v>-228955380</v>
      </c>
      <c r="Y719">
        <f>AT719</f>
        <v/>
      </c>
      <c r="AA719" t="n">
        <v>237.77</v>
      </c>
      <c r="AB719" t="n">
        <v>0</v>
      </c>
      <c r="AC719" t="n">
        <v>0</v>
      </c>
      <c r="AD719" t="n">
        <v>0</v>
      </c>
      <c r="AE719" t="n">
        <v>140.69</v>
      </c>
      <c r="AF719" t="n">
        <v>0</v>
      </c>
      <c r="AG719" t="n">
        <v>0</v>
      </c>
      <c r="AH719" t="n">
        <v>0</v>
      </c>
      <c r="AI719" t="n">
        <v>1.69</v>
      </c>
      <c r="AJ719" t="n">
        <v>1</v>
      </c>
      <c r="AK719" t="n">
        <v>1</v>
      </c>
      <c r="AL719" t="n">
        <v>1</v>
      </c>
      <c r="AM719" t="n">
        <v>0</v>
      </c>
      <c r="AN719" t="n">
        <v>0</v>
      </c>
      <c r="AO719" t="n">
        <v>0</v>
      </c>
      <c r="AP719" t="n">
        <v>1</v>
      </c>
      <c r="AQ719" t="n">
        <v>0</v>
      </c>
      <c r="AR719" t="n">
        <v>0</v>
      </c>
      <c r="AS719" t="inlineStr"/>
      <c r="AT719" t="n">
        <v>100</v>
      </c>
      <c r="AU719" t="inlineStr"/>
      <c r="AV719" t="n">
        <v>0</v>
      </c>
      <c r="AW719" t="n">
        <v>1</v>
      </c>
      <c r="AX719" t="n">
        <v>-1</v>
      </c>
      <c r="AY719" t="n">
        <v>0</v>
      </c>
      <c r="AZ719" t="n">
        <v>0</v>
      </c>
      <c r="BA719" t="inlineStr"/>
      <c r="BB719" t="n">
        <v>0</v>
      </c>
      <c r="BC719" t="n">
        <v>0</v>
      </c>
      <c r="BD719" t="n">
        <v>0</v>
      </c>
      <c r="BE719" t="n">
        <v>0</v>
      </c>
      <c r="BF719" t="n">
        <v>0</v>
      </c>
      <c r="BG719" t="n">
        <v>0</v>
      </c>
      <c r="BH719" t="n">
        <v>0</v>
      </c>
      <c r="BI719" t="n">
        <v>0</v>
      </c>
      <c r="BJ719" t="n">
        <v>0</v>
      </c>
      <c r="BK719" t="n">
        <v>0</v>
      </c>
      <c r="BL719" t="n">
        <v>0</v>
      </c>
      <c r="BM719" t="n">
        <v>0</v>
      </c>
      <c r="BN719" t="n">
        <v>0</v>
      </c>
      <c r="BO719" t="n">
        <v>0</v>
      </c>
      <c r="BP719" t="n">
        <v>0</v>
      </c>
      <c r="BQ719" t="n">
        <v>0</v>
      </c>
      <c r="BR719" t="n">
        <v>0</v>
      </c>
      <c r="BS719" t="n">
        <v>0</v>
      </c>
      <c r="BT719" t="n">
        <v>0</v>
      </c>
      <c r="BU719" t="n">
        <v>0</v>
      </c>
      <c r="BV719" t="n">
        <v>0</v>
      </c>
      <c r="BW719" t="n">
        <v>0</v>
      </c>
      <c r="CV719" t="n">
        <v>0</v>
      </c>
      <c r="CW719" t="n">
        <v>0</v>
      </c>
      <c r="CX719">
        <f>ROUND(Y719*Source!I1517,7)</f>
        <v/>
      </c>
      <c r="CY719">
        <f>AA719</f>
        <v/>
      </c>
      <c r="CZ719">
        <f>AE719</f>
        <v/>
      </c>
      <c r="DA719">
        <f>AI719</f>
        <v/>
      </c>
      <c r="DB719">
        <f>ROUND(ROUND(AT719*CZ719,2),2)</f>
        <v/>
      </c>
      <c r="DC719">
        <f>ROUND(ROUND(AT719*AG719,2),2)</f>
        <v/>
      </c>
      <c r="DD719" t="inlineStr"/>
      <c r="DE719" t="inlineStr"/>
      <c r="DF719">
        <f>ROUND(ROUND(AE719*AI719,0)*CX719,0)</f>
        <v/>
      </c>
      <c r="DG719">
        <f>ROUND(ROUND(AF719,0)*CX719,0)</f>
        <v/>
      </c>
      <c r="DH719">
        <f>ROUND(ROUND(AG719,0)*CX719,0)</f>
        <v/>
      </c>
      <c r="DI719">
        <f>ROUND(ROUND(AH719,0)*CX719,0)</f>
        <v/>
      </c>
      <c r="DJ719">
        <f>DF719</f>
        <v/>
      </c>
      <c r="DK719" t="n">
        <v>0</v>
      </c>
      <c r="DL719" t="inlineStr"/>
      <c r="DM719" t="n">
        <v>0</v>
      </c>
      <c r="DN719" t="inlineStr"/>
      <c r="DO719" t="n">
        <v>0</v>
      </c>
    </row>
    <row r="720">
      <c r="A720">
        <f>ROW(Source!A1517)</f>
        <v/>
      </c>
      <c r="B720" t="n">
        <v>78869116</v>
      </c>
      <c r="C720" t="n">
        <v>78873393</v>
      </c>
      <c r="D720" t="n">
        <v>0</v>
      </c>
      <c r="E720" t="n">
        <v>0</v>
      </c>
      <c r="F720" t="n">
        <v>1</v>
      </c>
      <c r="G720" t="n">
        <v>1</v>
      </c>
      <c r="H720" t="n">
        <v>3</v>
      </c>
      <c r="I720" t="inlineStr">
        <is>
          <t>Цена поставщика</t>
        </is>
      </c>
      <c r="J720" t="inlineStr"/>
      <c r="K720" t="inlineStr">
        <is>
          <t>Насос Джилекс Ду 32*25</t>
        </is>
      </c>
      <c r="L720" t="n">
        <v>1371</v>
      </c>
      <c r="N720" t="n">
        <v>1013</v>
      </c>
      <c r="O720" t="inlineStr">
        <is>
          <t>ШТ</t>
        </is>
      </c>
      <c r="P720" t="inlineStr">
        <is>
          <t>ШТ</t>
        </is>
      </c>
      <c r="Q720" t="n">
        <v>1</v>
      </c>
      <c r="W720" t="n">
        <v>0</v>
      </c>
      <c r="X720" t="n">
        <v>-1644408170</v>
      </c>
      <c r="Y720">
        <f>AT720</f>
        <v/>
      </c>
      <c r="AA720" t="n">
        <v>3540.98</v>
      </c>
      <c r="AB720" t="n">
        <v>0</v>
      </c>
      <c r="AC720" t="n">
        <v>0</v>
      </c>
      <c r="AD720" t="n">
        <v>0</v>
      </c>
      <c r="AE720" t="n">
        <v>3540.98</v>
      </c>
      <c r="AF720" t="n">
        <v>0</v>
      </c>
      <c r="AG720" t="n">
        <v>0</v>
      </c>
      <c r="AH720" t="n">
        <v>0</v>
      </c>
      <c r="AI720" t="n">
        <v>1</v>
      </c>
      <c r="AJ720" t="n">
        <v>1</v>
      </c>
      <c r="AK720" t="n">
        <v>1</v>
      </c>
      <c r="AL720" t="n">
        <v>1</v>
      </c>
      <c r="AM720" t="n">
        <v>0</v>
      </c>
      <c r="AN720" t="n">
        <v>0</v>
      </c>
      <c r="AO720" t="n">
        <v>0</v>
      </c>
      <c r="AP720" t="n">
        <v>1</v>
      </c>
      <c r="AQ720" t="n">
        <v>0</v>
      </c>
      <c r="AR720" t="n">
        <v>0</v>
      </c>
      <c r="AS720" t="inlineStr"/>
      <c r="AT720" t="n">
        <v>50</v>
      </c>
      <c r="AU720" t="inlineStr"/>
      <c r="AV720" t="n">
        <v>0</v>
      </c>
      <c r="AW720" t="n">
        <v>1</v>
      </c>
      <c r="AX720" t="n">
        <v>-1</v>
      </c>
      <c r="AY720" t="n">
        <v>0</v>
      </c>
      <c r="AZ720" t="n">
        <v>0</v>
      </c>
      <c r="BA720" t="inlineStr"/>
      <c r="BB720" t="n">
        <v>0</v>
      </c>
      <c r="BC720" t="n">
        <v>0</v>
      </c>
      <c r="BD720" t="n">
        <v>0</v>
      </c>
      <c r="BE720" t="n">
        <v>0</v>
      </c>
      <c r="BF720" t="n">
        <v>0</v>
      </c>
      <c r="BG720" t="n">
        <v>0</v>
      </c>
      <c r="BH720" t="n">
        <v>0</v>
      </c>
      <c r="BI720" t="n">
        <v>0</v>
      </c>
      <c r="BJ720" t="n">
        <v>0</v>
      </c>
      <c r="BK720" t="n">
        <v>0</v>
      </c>
      <c r="BL720" t="n">
        <v>0</v>
      </c>
      <c r="BM720" t="n">
        <v>0</v>
      </c>
      <c r="BN720" t="n">
        <v>0</v>
      </c>
      <c r="BO720" t="n">
        <v>0</v>
      </c>
      <c r="BP720" t="n">
        <v>0</v>
      </c>
      <c r="BQ720" t="n">
        <v>0</v>
      </c>
      <c r="BR720" t="n">
        <v>0</v>
      </c>
      <c r="BS720" t="n">
        <v>0</v>
      </c>
      <c r="BT720" t="n">
        <v>0</v>
      </c>
      <c r="BU720" t="n">
        <v>0</v>
      </c>
      <c r="BV720" t="n">
        <v>0</v>
      </c>
      <c r="BW720" t="n">
        <v>0</v>
      </c>
      <c r="CV720" t="n">
        <v>0</v>
      </c>
      <c r="CW720" t="n">
        <v>0</v>
      </c>
      <c r="CX720">
        <f>ROUND(Y720*Source!I1517,7)</f>
        <v/>
      </c>
      <c r="CY720">
        <f>AA720</f>
        <v/>
      </c>
      <c r="CZ720">
        <f>AE720</f>
        <v/>
      </c>
      <c r="DA720">
        <f>AI720</f>
        <v/>
      </c>
      <c r="DB720">
        <f>ROUND(ROUND(AT720*CZ720,2),2)</f>
        <v/>
      </c>
      <c r="DC720">
        <f>ROUND(ROUND(AT720*AG720,2),2)</f>
        <v/>
      </c>
      <c r="DD720" t="inlineStr"/>
      <c r="DE720" t="inlineStr"/>
      <c r="DF720">
        <f>ROUND(ROUND(AE720,0)*CX720,0)</f>
        <v/>
      </c>
      <c r="DG720">
        <f>ROUND(ROUND(AF720,0)*CX720,0)</f>
        <v/>
      </c>
      <c r="DH720">
        <f>ROUND(ROUND(AG720,0)*CX720,0)</f>
        <v/>
      </c>
      <c r="DI720">
        <f>ROUND(ROUND(AH720,0)*CX720,0)</f>
        <v/>
      </c>
      <c r="DJ720">
        <f>DF720</f>
        <v/>
      </c>
      <c r="DK720" t="n">
        <v>0</v>
      </c>
      <c r="DL720" t="inlineStr"/>
      <c r="DM720" t="n">
        <v>0</v>
      </c>
      <c r="DN720" t="inlineStr"/>
      <c r="DO720" t="n">
        <v>0</v>
      </c>
    </row>
    <row r="721">
      <c r="A721">
        <f>ROW(Source!A1521)</f>
        <v/>
      </c>
      <c r="B721" t="n">
        <v>78869116</v>
      </c>
      <c r="C721" t="n">
        <v>78873428</v>
      </c>
      <c r="D721" t="n">
        <v>18442827</v>
      </c>
      <c r="E721" t="n">
        <v>1</v>
      </c>
      <c r="F721" t="n">
        <v>1</v>
      </c>
      <c r="G721" t="n">
        <v>1</v>
      </c>
      <c r="H721" t="n">
        <v>1</v>
      </c>
      <c r="I721" t="inlineStr">
        <is>
          <t>1-1053-90</t>
        </is>
      </c>
      <c r="J721" t="inlineStr"/>
      <c r="K721" t="inlineStr">
        <is>
          <t>Рабочий строитель среднего разряда 5,3</t>
        </is>
      </c>
      <c r="L721" t="n">
        <v>1369</v>
      </c>
      <c r="N721" t="n">
        <v>1013</v>
      </c>
      <c r="O721" t="inlineStr">
        <is>
          <t>чел.-ч</t>
        </is>
      </c>
      <c r="P721" t="inlineStr">
        <is>
          <t>чел.-ч</t>
        </is>
      </c>
      <c r="Q721" t="n">
        <v>1</v>
      </c>
      <c r="W721" t="n">
        <v>0</v>
      </c>
      <c r="X721" t="n">
        <v>717490484</v>
      </c>
      <c r="Y721">
        <f>(AT721*ROUND(5,7))</f>
        <v/>
      </c>
      <c r="AA721" t="n">
        <v>0</v>
      </c>
      <c r="AB721" t="n">
        <v>0</v>
      </c>
      <c r="AC721" t="n">
        <v>0</v>
      </c>
      <c r="AD721" t="n">
        <v>11.64</v>
      </c>
      <c r="AE721" t="n">
        <v>0</v>
      </c>
      <c r="AF721" t="n">
        <v>0</v>
      </c>
      <c r="AG721" t="n">
        <v>0</v>
      </c>
      <c r="AH721" t="n">
        <v>11.64</v>
      </c>
      <c r="AI721" t="n">
        <v>1</v>
      </c>
      <c r="AJ721" t="n">
        <v>1</v>
      </c>
      <c r="AK721" t="n">
        <v>1</v>
      </c>
      <c r="AL721" t="n">
        <v>1</v>
      </c>
      <c r="AM721" t="n">
        <v>-2</v>
      </c>
      <c r="AN721" t="n">
        <v>0</v>
      </c>
      <c r="AO721" t="n">
        <v>1</v>
      </c>
      <c r="AP721" t="n">
        <v>1</v>
      </c>
      <c r="AQ721" t="n">
        <v>0</v>
      </c>
      <c r="AR721" t="n">
        <v>0</v>
      </c>
      <c r="AS721" t="inlineStr"/>
      <c r="AT721" t="n">
        <v>5.01</v>
      </c>
      <c r="AU721" t="inlineStr">
        <is>
          <t>)*5</t>
        </is>
      </c>
      <c r="AV721" t="n">
        <v>1</v>
      </c>
      <c r="AW721" t="n">
        <v>2</v>
      </c>
      <c r="AX721" t="n">
        <v>78873435</v>
      </c>
      <c r="AY721" t="n">
        <v>1</v>
      </c>
      <c r="AZ721" t="n">
        <v>2048</v>
      </c>
      <c r="BA721" t="n">
        <v>659</v>
      </c>
      <c r="BB721" t="n">
        <v>0</v>
      </c>
      <c r="BC721" t="n">
        <v>0</v>
      </c>
      <c r="BD721" t="n">
        <v>0</v>
      </c>
      <c r="BE721" t="n">
        <v>0</v>
      </c>
      <c r="BF721" t="n">
        <v>0</v>
      </c>
      <c r="BG721" t="n">
        <v>0</v>
      </c>
      <c r="BH721" t="n">
        <v>0</v>
      </c>
      <c r="BI721" t="n">
        <v>0</v>
      </c>
      <c r="BJ721" t="n">
        <v>0</v>
      </c>
      <c r="BK721" t="n">
        <v>0</v>
      </c>
      <c r="BL721" t="n">
        <v>0</v>
      </c>
      <c r="BM721" t="n">
        <v>0</v>
      </c>
      <c r="BN721" t="n">
        <v>0</v>
      </c>
      <c r="BO721" t="n">
        <v>0</v>
      </c>
      <c r="BP721" t="n">
        <v>0</v>
      </c>
      <c r="BQ721" t="n">
        <v>0</v>
      </c>
      <c r="BR721" t="n">
        <v>0</v>
      </c>
      <c r="BS721" t="n">
        <v>0</v>
      </c>
      <c r="BT721" t="n">
        <v>0</v>
      </c>
      <c r="BU721" t="n">
        <v>0</v>
      </c>
      <c r="BV721" t="n">
        <v>0</v>
      </c>
      <c r="BW721" t="n">
        <v>0</v>
      </c>
      <c r="CU721">
        <f>ROUND(AT721*Source!I1521*AH721*AL721,0)</f>
        <v/>
      </c>
      <c r="CV721">
        <f>ROUND(Y721*Source!I1521,7)</f>
        <v/>
      </c>
      <c r="CW721" t="n">
        <v>0</v>
      </c>
      <c r="CX721">
        <f>ROUND(Y721*Source!I1521,7)</f>
        <v/>
      </c>
      <c r="CY721">
        <f>AD721</f>
        <v/>
      </c>
      <c r="CZ721">
        <f>AH721</f>
        <v/>
      </c>
      <c r="DA721">
        <f>AL721</f>
        <v/>
      </c>
      <c r="DB721">
        <f>ROUND((ROUND(AT721*CZ721,2)*ROUND(5,7)),2)</f>
        <v/>
      </c>
      <c r="DC721">
        <f>ROUND((ROUND(AT721*AG721,2)*ROUND(5,7)),2)</f>
        <v/>
      </c>
      <c r="DD721" t="inlineStr"/>
      <c r="DE721" t="inlineStr"/>
      <c r="DF721">
        <f>ROUND(ROUND(AE721,0)*CX721,0)</f>
        <v/>
      </c>
      <c r="DG721">
        <f>ROUND(ROUND(AF721,0)*CX721,0)</f>
        <v/>
      </c>
      <c r="DH721">
        <f>ROUND(ROUND(AG721,0)*CX721,0)</f>
        <v/>
      </c>
      <c r="DI721">
        <f>ROUND(ROUND(AH721,0)*CX721,0)</f>
        <v/>
      </c>
      <c r="DJ721">
        <f>DI721</f>
        <v/>
      </c>
      <c r="DK721" t="n">
        <v>0</v>
      </c>
      <c r="DL721" t="inlineStr"/>
      <c r="DM721" t="n">
        <v>0</v>
      </c>
      <c r="DN721" t="inlineStr"/>
      <c r="DO721" t="n">
        <v>0</v>
      </c>
    </row>
    <row r="722">
      <c r="A722">
        <f>ROW(Source!A1521)</f>
        <v/>
      </c>
      <c r="B722" t="n">
        <v>78869116</v>
      </c>
      <c r="C722" t="n">
        <v>78873428</v>
      </c>
      <c r="D722" t="n">
        <v>29172703</v>
      </c>
      <c r="E722" t="n">
        <v>1</v>
      </c>
      <c r="F722" t="n">
        <v>1</v>
      </c>
      <c r="G722" t="n">
        <v>1</v>
      </c>
      <c r="H722" t="n">
        <v>2</v>
      </c>
      <c r="I722" t="inlineStr">
        <is>
          <t>042900</t>
        </is>
      </c>
      <c r="J722" t="inlineStr">
        <is>
          <t>ТСЭМ Московской обл., 042900, приказ Минстроя России №675/пр от 28.02.2017 № 264/пр</t>
        </is>
      </c>
      <c r="K72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22" t="n">
        <v>1368</v>
      </c>
      <c r="N722" t="n">
        <v>1011</v>
      </c>
      <c r="O722" t="inlineStr">
        <is>
          <t>маш.-ч</t>
        </is>
      </c>
      <c r="P722" t="inlineStr">
        <is>
          <t>маш.-ч</t>
        </is>
      </c>
      <c r="Q722" t="n">
        <v>1</v>
      </c>
      <c r="W722" t="n">
        <v>0</v>
      </c>
      <c r="X722" t="n">
        <v>1695838894</v>
      </c>
      <c r="Y722">
        <f>(AT722*ROUND(5,7))</f>
        <v/>
      </c>
      <c r="AA722" t="n">
        <v>0</v>
      </c>
      <c r="AB722" t="n">
        <v>177.13</v>
      </c>
      <c r="AC722" t="n">
        <v>0</v>
      </c>
      <c r="AD722" t="n">
        <v>0</v>
      </c>
      <c r="AE722" t="n">
        <v>0</v>
      </c>
      <c r="AF722" t="n">
        <v>29.67</v>
      </c>
      <c r="AG722" t="n">
        <v>0</v>
      </c>
      <c r="AH722" t="n">
        <v>0</v>
      </c>
      <c r="AI722" t="n">
        <v>1</v>
      </c>
      <c r="AJ722" t="n">
        <v>5.97</v>
      </c>
      <c r="AK722" t="n">
        <v>52.25</v>
      </c>
      <c r="AL722" t="n">
        <v>1</v>
      </c>
      <c r="AM722" t="n">
        <v>2</v>
      </c>
      <c r="AN722" t="n">
        <v>0</v>
      </c>
      <c r="AO722" t="n">
        <v>1</v>
      </c>
      <c r="AP722" t="n">
        <v>1</v>
      </c>
      <c r="AQ722" t="n">
        <v>0</v>
      </c>
      <c r="AR722" t="n">
        <v>0</v>
      </c>
      <c r="AS722" t="inlineStr"/>
      <c r="AT722" t="n">
        <v>1.5</v>
      </c>
      <c r="AU722" t="inlineStr">
        <is>
          <t>)*5</t>
        </is>
      </c>
      <c r="AV722" t="n">
        <v>0</v>
      </c>
      <c r="AW722" t="n">
        <v>2</v>
      </c>
      <c r="AX722" t="n">
        <v>78873436</v>
      </c>
      <c r="AY722" t="n">
        <v>1</v>
      </c>
      <c r="AZ722" t="n">
        <v>0</v>
      </c>
      <c r="BA722" t="n">
        <v>660</v>
      </c>
      <c r="BB722" t="n">
        <v>0</v>
      </c>
      <c r="BC722" t="n">
        <v>0</v>
      </c>
      <c r="BD722" t="n">
        <v>0</v>
      </c>
      <c r="BE722" t="n">
        <v>0</v>
      </c>
      <c r="BF722" t="n">
        <v>0</v>
      </c>
      <c r="BG722" t="n">
        <v>0</v>
      </c>
      <c r="BH722" t="n">
        <v>0</v>
      </c>
      <c r="BI722" t="n">
        <v>0</v>
      </c>
      <c r="BJ722" t="n">
        <v>0</v>
      </c>
      <c r="BK722" t="n">
        <v>0</v>
      </c>
      <c r="BL722" t="n">
        <v>0</v>
      </c>
      <c r="BM722" t="n">
        <v>0</v>
      </c>
      <c r="BN722" t="n">
        <v>0</v>
      </c>
      <c r="BO722" t="n">
        <v>0</v>
      </c>
      <c r="BP722" t="n">
        <v>0</v>
      </c>
      <c r="BQ722" t="n">
        <v>0</v>
      </c>
      <c r="BR722" t="n">
        <v>0</v>
      </c>
      <c r="BS722" t="n">
        <v>0</v>
      </c>
      <c r="BT722" t="n">
        <v>0</v>
      </c>
      <c r="BU722" t="n">
        <v>0</v>
      </c>
      <c r="BV722" t="n">
        <v>0</v>
      </c>
      <c r="BW722" t="n">
        <v>0</v>
      </c>
      <c r="CV722" t="n">
        <v>0</v>
      </c>
      <c r="CW722">
        <f>ROUND(Y722*Source!I1521*DO722,7)</f>
        <v/>
      </c>
      <c r="CX722">
        <f>ROUND(Y722*Source!I1521,7)</f>
        <v/>
      </c>
      <c r="CY722">
        <f>AB722</f>
        <v/>
      </c>
      <c r="CZ722">
        <f>AF722</f>
        <v/>
      </c>
      <c r="DA722">
        <f>AJ722</f>
        <v/>
      </c>
      <c r="DB722">
        <f>ROUND((ROUND(AT722*CZ722,2)*ROUND(5,7)),2)</f>
        <v/>
      </c>
      <c r="DC722">
        <f>ROUND((ROUND(AT722*AG722,2)*ROUND(5,7)),2)</f>
        <v/>
      </c>
      <c r="DD722" t="inlineStr"/>
      <c r="DE722" t="inlineStr"/>
      <c r="DF722">
        <f>ROUND(ROUND(AE722,0)*CX722,0)</f>
        <v/>
      </c>
      <c r="DG722">
        <f>ROUND(ROUND(AF722*AJ722,0)*CX722,0)</f>
        <v/>
      </c>
      <c r="DH722">
        <f>ROUND(ROUND(AG722*AK722,0)*CX722,0)</f>
        <v/>
      </c>
      <c r="DI722">
        <f>ROUND(ROUND(AH722,0)*CX722,0)</f>
        <v/>
      </c>
      <c r="DJ722">
        <f>DG722</f>
        <v/>
      </c>
      <c r="DK722" t="n">
        <v>0</v>
      </c>
      <c r="DL722" t="inlineStr"/>
      <c r="DM722" t="n">
        <v>0</v>
      </c>
      <c r="DN722" t="inlineStr"/>
      <c r="DO722" t="n">
        <v>0</v>
      </c>
    </row>
    <row r="723">
      <c r="A723">
        <f>ROW(Source!A1521)</f>
        <v/>
      </c>
      <c r="B723" t="n">
        <v>78869116</v>
      </c>
      <c r="C723" t="n">
        <v>78873428</v>
      </c>
      <c r="D723" t="n">
        <v>29110398</v>
      </c>
      <c r="E723" t="n">
        <v>1</v>
      </c>
      <c r="F723" t="n">
        <v>1</v>
      </c>
      <c r="G723" t="n">
        <v>1</v>
      </c>
      <c r="H723" t="n">
        <v>3</v>
      </c>
      <c r="I723" t="inlineStr">
        <is>
          <t>101-0388</t>
        </is>
      </c>
      <c r="J723" t="inlineStr">
        <is>
          <t>ТССЦ Московской обл., 101-0388, приказ Минстроя России №675/пр от 28.02.2017 № 254/пр</t>
        </is>
      </c>
      <c r="K723" t="inlineStr">
        <is>
          <t>Краски масляные земляные марки МА-0115 мумия, сурик железный</t>
        </is>
      </c>
      <c r="L723" t="n">
        <v>1348</v>
      </c>
      <c r="N723" t="n">
        <v>1009</v>
      </c>
      <c r="O723" t="inlineStr">
        <is>
          <t>т</t>
        </is>
      </c>
      <c r="P723" t="inlineStr">
        <is>
          <t>т</t>
        </is>
      </c>
      <c r="Q723" t="n">
        <v>1000</v>
      </c>
      <c r="W723" t="n">
        <v>0</v>
      </c>
      <c r="X723" t="n">
        <v>1625292450</v>
      </c>
      <c r="Y723">
        <f>(AT723*ROUND(5,7))</f>
        <v/>
      </c>
      <c r="AA723" t="n">
        <v>76804.47</v>
      </c>
      <c r="AB723" t="n">
        <v>0</v>
      </c>
      <c r="AC723" t="n">
        <v>0</v>
      </c>
      <c r="AD723" t="n">
        <v>0</v>
      </c>
      <c r="AE723" t="n">
        <v>15118.99</v>
      </c>
      <c r="AF723" t="n">
        <v>0</v>
      </c>
      <c r="AG723" t="n">
        <v>0</v>
      </c>
      <c r="AH723" t="n">
        <v>0</v>
      </c>
      <c r="AI723" t="n">
        <v>5.08</v>
      </c>
      <c r="AJ723" t="n">
        <v>1</v>
      </c>
      <c r="AK723" t="n">
        <v>1</v>
      </c>
      <c r="AL723" t="n">
        <v>1</v>
      </c>
      <c r="AM723" t="n">
        <v>2</v>
      </c>
      <c r="AN723" t="n">
        <v>0</v>
      </c>
      <c r="AO723" t="n">
        <v>1</v>
      </c>
      <c r="AP723" t="n">
        <v>1</v>
      </c>
      <c r="AQ723" t="n">
        <v>0</v>
      </c>
      <c r="AR723" t="n">
        <v>0</v>
      </c>
      <c r="AS723" t="inlineStr"/>
      <c r="AT723" t="n">
        <v>5e-05</v>
      </c>
      <c r="AU723" t="inlineStr">
        <is>
          <t>)*5</t>
        </is>
      </c>
      <c r="AV723" t="n">
        <v>0</v>
      </c>
      <c r="AW723" t="n">
        <v>2</v>
      </c>
      <c r="AX723" t="n">
        <v>78873437</v>
      </c>
      <c r="AY723" t="n">
        <v>1</v>
      </c>
      <c r="AZ723" t="n">
        <v>0</v>
      </c>
      <c r="BA723" t="n">
        <v>661</v>
      </c>
      <c r="BB723" t="n">
        <v>0</v>
      </c>
      <c r="BC723" t="n">
        <v>0</v>
      </c>
      <c r="BD723" t="n">
        <v>0</v>
      </c>
      <c r="BE723" t="n">
        <v>0</v>
      </c>
      <c r="BF723" t="n">
        <v>0</v>
      </c>
      <c r="BG723" t="n">
        <v>0</v>
      </c>
      <c r="BH723" t="n">
        <v>0</v>
      </c>
      <c r="BI723" t="n">
        <v>0</v>
      </c>
      <c r="BJ723" t="n">
        <v>0</v>
      </c>
      <c r="BK723" t="n">
        <v>0</v>
      </c>
      <c r="BL723" t="n">
        <v>0</v>
      </c>
      <c r="BM723" t="n">
        <v>0</v>
      </c>
      <c r="BN723" t="n">
        <v>0</v>
      </c>
      <c r="BO723" t="n">
        <v>0</v>
      </c>
      <c r="BP723" t="n">
        <v>0</v>
      </c>
      <c r="BQ723" t="n">
        <v>0</v>
      </c>
      <c r="BR723" t="n">
        <v>0</v>
      </c>
      <c r="BS723" t="n">
        <v>0</v>
      </c>
      <c r="BT723" t="n">
        <v>0</v>
      </c>
      <c r="BU723" t="n">
        <v>0</v>
      </c>
      <c r="BV723" t="n">
        <v>0</v>
      </c>
      <c r="BW723" t="n">
        <v>0</v>
      </c>
      <c r="CV723" t="n">
        <v>0</v>
      </c>
      <c r="CW723" t="n">
        <v>0</v>
      </c>
      <c r="CX723">
        <f>ROUND(Y723*Source!I1521,7)</f>
        <v/>
      </c>
      <c r="CY723">
        <f>AA723</f>
        <v/>
      </c>
      <c r="CZ723">
        <f>AE723</f>
        <v/>
      </c>
      <c r="DA723">
        <f>AI723</f>
        <v/>
      </c>
      <c r="DB723">
        <f>ROUND((ROUND(AT723*CZ723,2)*ROUND(5,7)),2)</f>
        <v/>
      </c>
      <c r="DC723">
        <f>ROUND((ROUND(AT723*AG723,2)*ROUND(5,7)),2)</f>
        <v/>
      </c>
      <c r="DD723" t="inlineStr"/>
      <c r="DE723" t="inlineStr"/>
      <c r="DF723">
        <f>ROUND(ROUND(AE723*AI723,0)*CX723,0)</f>
        <v/>
      </c>
      <c r="DG723">
        <f>ROUND(ROUND(AF723,0)*CX723,0)</f>
        <v/>
      </c>
      <c r="DH723">
        <f>ROUND(ROUND(AG723,0)*CX723,0)</f>
        <v/>
      </c>
      <c r="DI723">
        <f>ROUND(ROUND(AH723,0)*CX723,0)</f>
        <v/>
      </c>
      <c r="DJ723">
        <f>DF723</f>
        <v/>
      </c>
      <c r="DK723" t="n">
        <v>0</v>
      </c>
      <c r="DL723" t="inlineStr"/>
      <c r="DM723" t="n">
        <v>0</v>
      </c>
      <c r="DN723" t="inlineStr"/>
      <c r="DO723" t="n">
        <v>0</v>
      </c>
    </row>
    <row r="724">
      <c r="A724">
        <f>ROW(Source!A1521)</f>
        <v/>
      </c>
      <c r="B724" t="n">
        <v>78869116</v>
      </c>
      <c r="C724" t="n">
        <v>78873428</v>
      </c>
      <c r="D724" t="n">
        <v>29110573</v>
      </c>
      <c r="E724" t="n">
        <v>1</v>
      </c>
      <c r="F724" t="n">
        <v>1</v>
      </c>
      <c r="G724" t="n">
        <v>1</v>
      </c>
      <c r="H724" t="n">
        <v>3</v>
      </c>
      <c r="I724" t="inlineStr">
        <is>
          <t>101-0628</t>
        </is>
      </c>
      <c r="J724" t="inlineStr">
        <is>
          <t>ТССЦ Московской обл., 101-0628, приказ Минстроя России №675/пр от 28.02.2017 № 254/пр</t>
        </is>
      </c>
      <c r="K724" t="inlineStr">
        <is>
          <t>Олифа комбинированная, марки К-3</t>
        </is>
      </c>
      <c r="L724" t="n">
        <v>1348</v>
      </c>
      <c r="N724" t="n">
        <v>1009</v>
      </c>
      <c r="O724" t="inlineStr">
        <is>
          <t>т</t>
        </is>
      </c>
      <c r="P724" t="inlineStr">
        <is>
          <t>т</t>
        </is>
      </c>
      <c r="Q724" t="n">
        <v>1000</v>
      </c>
      <c r="W724" t="n">
        <v>0</v>
      </c>
      <c r="X724" t="n">
        <v>24062879</v>
      </c>
      <c r="Y724">
        <f>(AT724*ROUND(5,7))</f>
        <v/>
      </c>
      <c r="AA724" t="n">
        <v>87631.5</v>
      </c>
      <c r="AB724" t="n">
        <v>0</v>
      </c>
      <c r="AC724" t="n">
        <v>0</v>
      </c>
      <c r="AD724" t="n">
        <v>0</v>
      </c>
      <c r="AE724" t="n">
        <v>16950</v>
      </c>
      <c r="AF724" t="n">
        <v>0</v>
      </c>
      <c r="AG724" t="n">
        <v>0</v>
      </c>
      <c r="AH724" t="n">
        <v>0</v>
      </c>
      <c r="AI724" t="n">
        <v>5.17</v>
      </c>
      <c r="AJ724" t="n">
        <v>1</v>
      </c>
      <c r="AK724" t="n">
        <v>1</v>
      </c>
      <c r="AL724" t="n">
        <v>1</v>
      </c>
      <c r="AM724" t="n">
        <v>2</v>
      </c>
      <c r="AN724" t="n">
        <v>0</v>
      </c>
      <c r="AO724" t="n">
        <v>1</v>
      </c>
      <c r="AP724" t="n">
        <v>1</v>
      </c>
      <c r="AQ724" t="n">
        <v>0</v>
      </c>
      <c r="AR724" t="n">
        <v>0</v>
      </c>
      <c r="AS724" t="inlineStr"/>
      <c r="AT724" t="n">
        <v>2e-05</v>
      </c>
      <c r="AU724" t="inlineStr">
        <is>
          <t>)*5</t>
        </is>
      </c>
      <c r="AV724" t="n">
        <v>0</v>
      </c>
      <c r="AW724" t="n">
        <v>2</v>
      </c>
      <c r="AX724" t="n">
        <v>78873438</v>
      </c>
      <c r="AY724" t="n">
        <v>1</v>
      </c>
      <c r="AZ724" t="n">
        <v>0</v>
      </c>
      <c r="BA724" t="n">
        <v>662</v>
      </c>
      <c r="BB724" t="n">
        <v>0</v>
      </c>
      <c r="BC724" t="n">
        <v>0</v>
      </c>
      <c r="BD724" t="n">
        <v>0</v>
      </c>
      <c r="BE724" t="n">
        <v>0</v>
      </c>
      <c r="BF724" t="n">
        <v>0</v>
      </c>
      <c r="BG724" t="n">
        <v>0</v>
      </c>
      <c r="BH724" t="n">
        <v>0</v>
      </c>
      <c r="BI724" t="n">
        <v>0</v>
      </c>
      <c r="BJ724" t="n">
        <v>0</v>
      </c>
      <c r="BK724" t="n">
        <v>0</v>
      </c>
      <c r="BL724" t="n">
        <v>0</v>
      </c>
      <c r="BM724" t="n">
        <v>0</v>
      </c>
      <c r="BN724" t="n">
        <v>0</v>
      </c>
      <c r="BO724" t="n">
        <v>0</v>
      </c>
      <c r="BP724" t="n">
        <v>0</v>
      </c>
      <c r="BQ724" t="n">
        <v>0</v>
      </c>
      <c r="BR724" t="n">
        <v>0</v>
      </c>
      <c r="BS724" t="n">
        <v>0</v>
      </c>
      <c r="BT724" t="n">
        <v>0</v>
      </c>
      <c r="BU724" t="n">
        <v>0</v>
      </c>
      <c r="BV724" t="n">
        <v>0</v>
      </c>
      <c r="BW724" t="n">
        <v>0</v>
      </c>
      <c r="CV724" t="n">
        <v>0</v>
      </c>
      <c r="CW724" t="n">
        <v>0</v>
      </c>
      <c r="CX724">
        <f>ROUND(Y724*Source!I1521,7)</f>
        <v/>
      </c>
      <c r="CY724">
        <f>AA724</f>
        <v/>
      </c>
      <c r="CZ724">
        <f>AE724</f>
        <v/>
      </c>
      <c r="DA724">
        <f>AI724</f>
        <v/>
      </c>
      <c r="DB724">
        <f>ROUND((ROUND(AT724*CZ724,2)*ROUND(5,7)),2)</f>
        <v/>
      </c>
      <c r="DC724">
        <f>ROUND((ROUND(AT724*AG724,2)*ROUND(5,7)),2)</f>
        <v/>
      </c>
      <c r="DD724" t="inlineStr"/>
      <c r="DE724" t="inlineStr"/>
      <c r="DF724">
        <f>ROUND(ROUND(AE724*AI724,0)*CX724,0)</f>
        <v/>
      </c>
      <c r="DG724">
        <f>ROUND(ROUND(AF724,0)*CX724,0)</f>
        <v/>
      </c>
      <c r="DH724">
        <f>ROUND(ROUND(AG724,0)*CX724,0)</f>
        <v/>
      </c>
      <c r="DI724">
        <f>ROUND(ROUND(AH724,0)*CX724,0)</f>
        <v/>
      </c>
      <c r="DJ724">
        <f>DF724</f>
        <v/>
      </c>
      <c r="DK724" t="n">
        <v>0</v>
      </c>
      <c r="DL724" t="inlineStr"/>
      <c r="DM724" t="n">
        <v>0</v>
      </c>
      <c r="DN724" t="inlineStr"/>
      <c r="DO724" t="n">
        <v>0</v>
      </c>
    </row>
    <row r="725">
      <c r="A725">
        <f>ROW(Source!A1521)</f>
        <v/>
      </c>
      <c r="B725" t="n">
        <v>78869116</v>
      </c>
      <c r="C725" t="n">
        <v>78873428</v>
      </c>
      <c r="D725" t="n">
        <v>29107963</v>
      </c>
      <c r="E725" t="n">
        <v>1</v>
      </c>
      <c r="F725" t="n">
        <v>1</v>
      </c>
      <c r="G725" t="n">
        <v>1</v>
      </c>
      <c r="H725" t="n">
        <v>3</v>
      </c>
      <c r="I725" t="inlineStr">
        <is>
          <t>101-1669</t>
        </is>
      </c>
      <c r="J725" t="inlineStr">
        <is>
          <t>ТССЦ Московской обл., 101-1669, приказ Минстроя России №675/пр от 28.02.2017 № 254/пр</t>
        </is>
      </c>
      <c r="K725" t="inlineStr">
        <is>
          <t>Очес льняной</t>
        </is>
      </c>
      <c r="L725" t="n">
        <v>1346</v>
      </c>
      <c r="N725" t="n">
        <v>1009</v>
      </c>
      <c r="O725" t="inlineStr">
        <is>
          <t>кг</t>
        </is>
      </c>
      <c r="P725" t="inlineStr">
        <is>
          <t>кг</t>
        </is>
      </c>
      <c r="Q725" t="n">
        <v>1</v>
      </c>
      <c r="W725" t="n">
        <v>0</v>
      </c>
      <c r="X725" t="n">
        <v>-2113933962</v>
      </c>
      <c r="Y725">
        <f>(AT725*ROUND(5,7))</f>
        <v/>
      </c>
      <c r="AA725" t="n">
        <v>590.67</v>
      </c>
      <c r="AB725" t="n">
        <v>0</v>
      </c>
      <c r="AC725" t="n">
        <v>0</v>
      </c>
      <c r="AD725" t="n">
        <v>0</v>
      </c>
      <c r="AE725" t="n">
        <v>37.29</v>
      </c>
      <c r="AF725" t="n">
        <v>0</v>
      </c>
      <c r="AG725" t="n">
        <v>0</v>
      </c>
      <c r="AH725" t="n">
        <v>0</v>
      </c>
      <c r="AI725" t="n">
        <v>15.84</v>
      </c>
      <c r="AJ725" t="n">
        <v>1</v>
      </c>
      <c r="AK725" t="n">
        <v>1</v>
      </c>
      <c r="AL725" t="n">
        <v>1</v>
      </c>
      <c r="AM725" t="n">
        <v>2</v>
      </c>
      <c r="AN725" t="n">
        <v>0</v>
      </c>
      <c r="AO725" t="n">
        <v>1</v>
      </c>
      <c r="AP725" t="n">
        <v>1</v>
      </c>
      <c r="AQ725" t="n">
        <v>0</v>
      </c>
      <c r="AR725" t="n">
        <v>0</v>
      </c>
      <c r="AS725" t="inlineStr"/>
      <c r="AT725" t="n">
        <v>0.02</v>
      </c>
      <c r="AU725" t="inlineStr">
        <is>
          <t>)*5</t>
        </is>
      </c>
      <c r="AV725" t="n">
        <v>0</v>
      </c>
      <c r="AW725" t="n">
        <v>2</v>
      </c>
      <c r="AX725" t="n">
        <v>78873439</v>
      </c>
      <c r="AY725" t="n">
        <v>1</v>
      </c>
      <c r="AZ725" t="n">
        <v>0</v>
      </c>
      <c r="BA725" t="n">
        <v>663</v>
      </c>
      <c r="BB725" t="n">
        <v>0</v>
      </c>
      <c r="BC725" t="n">
        <v>0</v>
      </c>
      <c r="BD725" t="n">
        <v>0</v>
      </c>
      <c r="BE725" t="n">
        <v>0</v>
      </c>
      <c r="BF725" t="n">
        <v>0</v>
      </c>
      <c r="BG725" t="n">
        <v>0</v>
      </c>
      <c r="BH725" t="n">
        <v>0</v>
      </c>
      <c r="BI725" t="n">
        <v>0</v>
      </c>
      <c r="BJ725" t="n">
        <v>0</v>
      </c>
      <c r="BK725" t="n">
        <v>0</v>
      </c>
      <c r="BL725" t="n">
        <v>0</v>
      </c>
      <c r="BM725" t="n">
        <v>0</v>
      </c>
      <c r="BN725" t="n">
        <v>0</v>
      </c>
      <c r="BO725" t="n">
        <v>0</v>
      </c>
      <c r="BP725" t="n">
        <v>0</v>
      </c>
      <c r="BQ725" t="n">
        <v>0</v>
      </c>
      <c r="BR725" t="n">
        <v>0</v>
      </c>
      <c r="BS725" t="n">
        <v>0</v>
      </c>
      <c r="BT725" t="n">
        <v>0</v>
      </c>
      <c r="BU725" t="n">
        <v>0</v>
      </c>
      <c r="BV725" t="n">
        <v>0</v>
      </c>
      <c r="BW725" t="n">
        <v>0</v>
      </c>
      <c r="CV725" t="n">
        <v>0</v>
      </c>
      <c r="CW725" t="n">
        <v>0</v>
      </c>
      <c r="CX725">
        <f>ROUND(Y725*Source!I1521,7)</f>
        <v/>
      </c>
      <c r="CY725">
        <f>AA725</f>
        <v/>
      </c>
      <c r="CZ725">
        <f>AE725</f>
        <v/>
      </c>
      <c r="DA725">
        <f>AI725</f>
        <v/>
      </c>
      <c r="DB725">
        <f>ROUND((ROUND(AT725*CZ725,2)*ROUND(5,7)),2)</f>
        <v/>
      </c>
      <c r="DC725">
        <f>ROUND((ROUND(AT725*AG725,2)*ROUND(5,7)),2)</f>
        <v/>
      </c>
      <c r="DD725" t="inlineStr"/>
      <c r="DE725" t="inlineStr"/>
      <c r="DF725">
        <f>ROUND(ROUND(AE725*AI725,0)*CX725,0)</f>
        <v/>
      </c>
      <c r="DG725">
        <f>ROUND(ROUND(AF725,0)*CX725,0)</f>
        <v/>
      </c>
      <c r="DH725">
        <f>ROUND(ROUND(AG725,0)*CX725,0)</f>
        <v/>
      </c>
      <c r="DI725">
        <f>ROUND(ROUND(AH725,0)*CX725,0)</f>
        <v/>
      </c>
      <c r="DJ725">
        <f>DF725</f>
        <v/>
      </c>
      <c r="DK725" t="n">
        <v>0</v>
      </c>
      <c r="DL725" t="inlineStr"/>
      <c r="DM725" t="n">
        <v>0</v>
      </c>
      <c r="DN725" t="inlineStr"/>
      <c r="DO725" t="n">
        <v>0</v>
      </c>
    </row>
    <row r="726">
      <c r="A726">
        <f>ROW(Source!A1521)</f>
        <v/>
      </c>
      <c r="B726" t="n">
        <v>78869116</v>
      </c>
      <c r="C726" t="n">
        <v>78873428</v>
      </c>
      <c r="D726" t="n">
        <v>29150040</v>
      </c>
      <c r="E726" t="n">
        <v>1</v>
      </c>
      <c r="F726" t="n">
        <v>1</v>
      </c>
      <c r="G726" t="n">
        <v>1</v>
      </c>
      <c r="H726" t="n">
        <v>3</v>
      </c>
      <c r="I726" t="inlineStr">
        <is>
          <t>411-0001</t>
        </is>
      </c>
      <c r="J726" t="inlineStr">
        <is>
          <t>ТССЦ Московской обл., 411-0001, приказ Минстроя России №675/пр от 28.02.2017 № 257/пр</t>
        </is>
      </c>
      <c r="K726" t="inlineStr">
        <is>
          <t>Вода</t>
        </is>
      </c>
      <c r="L726" t="n">
        <v>1339</v>
      </c>
      <c r="N726" t="n">
        <v>1007</v>
      </c>
      <c r="O726" t="inlineStr">
        <is>
          <t>м3</t>
        </is>
      </c>
      <c r="P726" t="inlineStr">
        <is>
          <t>м3</t>
        </is>
      </c>
      <c r="Q726" t="n">
        <v>1</v>
      </c>
      <c r="W726" t="n">
        <v>0</v>
      </c>
      <c r="X726" t="n">
        <v>619799737</v>
      </c>
      <c r="Y726">
        <f>(AT726*ROUND(5,7))</f>
        <v/>
      </c>
      <c r="AA726" t="n">
        <v>31.28</v>
      </c>
      <c r="AB726" t="n">
        <v>0</v>
      </c>
      <c r="AC726" t="n">
        <v>0</v>
      </c>
      <c r="AD726" t="n">
        <v>0</v>
      </c>
      <c r="AE726" t="n">
        <v>2.44</v>
      </c>
      <c r="AF726" t="n">
        <v>0</v>
      </c>
      <c r="AG726" t="n">
        <v>0</v>
      </c>
      <c r="AH726" t="n">
        <v>0</v>
      </c>
      <c r="AI726" t="n">
        <v>12.82</v>
      </c>
      <c r="AJ726" t="n">
        <v>1</v>
      </c>
      <c r="AK726" t="n">
        <v>1</v>
      </c>
      <c r="AL726" t="n">
        <v>1</v>
      </c>
      <c r="AM726" t="n">
        <v>2</v>
      </c>
      <c r="AN726" t="n">
        <v>0</v>
      </c>
      <c r="AO726" t="n">
        <v>1</v>
      </c>
      <c r="AP726" t="n">
        <v>1</v>
      </c>
      <c r="AQ726" t="n">
        <v>0</v>
      </c>
      <c r="AR726" t="n">
        <v>0</v>
      </c>
      <c r="AS726" t="inlineStr"/>
      <c r="AT726" t="n">
        <v>1</v>
      </c>
      <c r="AU726" t="inlineStr">
        <is>
          <t>)*5</t>
        </is>
      </c>
      <c r="AV726" t="n">
        <v>0</v>
      </c>
      <c r="AW726" t="n">
        <v>2</v>
      </c>
      <c r="AX726" t="n">
        <v>78873440</v>
      </c>
      <c r="AY726" t="n">
        <v>1</v>
      </c>
      <c r="AZ726" t="n">
        <v>0</v>
      </c>
      <c r="BA726" t="n">
        <v>664</v>
      </c>
      <c r="BB726" t="n">
        <v>0</v>
      </c>
      <c r="BC726" t="n">
        <v>0</v>
      </c>
      <c r="BD726" t="n">
        <v>0</v>
      </c>
      <c r="BE726" t="n">
        <v>0</v>
      </c>
      <c r="BF726" t="n">
        <v>0</v>
      </c>
      <c r="BG726" t="n">
        <v>0</v>
      </c>
      <c r="BH726" t="n">
        <v>0</v>
      </c>
      <c r="BI726" t="n">
        <v>0</v>
      </c>
      <c r="BJ726" t="n">
        <v>0</v>
      </c>
      <c r="BK726" t="n">
        <v>0</v>
      </c>
      <c r="BL726" t="n">
        <v>0</v>
      </c>
      <c r="BM726" t="n">
        <v>0</v>
      </c>
      <c r="BN726" t="n">
        <v>0</v>
      </c>
      <c r="BO726" t="n">
        <v>0</v>
      </c>
      <c r="BP726" t="n">
        <v>0</v>
      </c>
      <c r="BQ726" t="n">
        <v>0</v>
      </c>
      <c r="BR726" t="n">
        <v>0</v>
      </c>
      <c r="BS726" t="n">
        <v>0</v>
      </c>
      <c r="BT726" t="n">
        <v>0</v>
      </c>
      <c r="BU726" t="n">
        <v>0</v>
      </c>
      <c r="BV726" t="n">
        <v>0</v>
      </c>
      <c r="BW726" t="n">
        <v>0</v>
      </c>
      <c r="CV726" t="n">
        <v>0</v>
      </c>
      <c r="CW726" t="n">
        <v>0</v>
      </c>
      <c r="CX726">
        <f>ROUND(Y726*Source!I1521,7)</f>
        <v/>
      </c>
      <c r="CY726">
        <f>AA726</f>
        <v/>
      </c>
      <c r="CZ726">
        <f>AE726</f>
        <v/>
      </c>
      <c r="DA726">
        <f>AI726</f>
        <v/>
      </c>
      <c r="DB726">
        <f>ROUND((ROUND(AT726*CZ726,2)*ROUND(5,7)),2)</f>
        <v/>
      </c>
      <c r="DC726">
        <f>ROUND((ROUND(AT726*AG726,2)*ROUND(5,7)),2)</f>
        <v/>
      </c>
      <c r="DD726" t="inlineStr"/>
      <c r="DE726" t="inlineStr"/>
      <c r="DF726">
        <f>ROUND(ROUND(AE726*AI726,0)*CX726,0)</f>
        <v/>
      </c>
      <c r="DG726">
        <f>ROUND(ROUND(AF726,0)*CX726,0)</f>
        <v/>
      </c>
      <c r="DH726">
        <f>ROUND(ROUND(AG726,0)*CX726,0)</f>
        <v/>
      </c>
      <c r="DI726">
        <f>ROUND(ROUND(AH726,0)*CX726,0)</f>
        <v/>
      </c>
      <c r="DJ726">
        <f>DF726</f>
        <v/>
      </c>
      <c r="DK726" t="n">
        <v>0</v>
      </c>
      <c r="DL726" t="inlineStr"/>
      <c r="DM726" t="n">
        <v>0</v>
      </c>
      <c r="DN726" t="inlineStr"/>
      <c r="DO726" t="n">
        <v>0</v>
      </c>
    </row>
    <row r="727">
      <c r="A727">
        <f>ROW(Source!A1560)</f>
        <v/>
      </c>
      <c r="B727" t="n">
        <v>78869116</v>
      </c>
      <c r="C727" t="n">
        <v>78874441</v>
      </c>
      <c r="D727" t="n">
        <v>18407150</v>
      </c>
      <c r="E727" t="n">
        <v>1</v>
      </c>
      <c r="F727" t="n">
        <v>1</v>
      </c>
      <c r="G727" t="n">
        <v>1</v>
      </c>
      <c r="H727" t="n">
        <v>1</v>
      </c>
      <c r="I727" t="inlineStr">
        <is>
          <t>1-1030-90</t>
        </is>
      </c>
      <c r="J727" t="inlineStr"/>
      <c r="K727" t="inlineStr">
        <is>
          <t>Рабочий строитель среднего разряда 3</t>
        </is>
      </c>
      <c r="L727" t="n">
        <v>1369</v>
      </c>
      <c r="N727" t="n">
        <v>1013</v>
      </c>
      <c r="O727" t="inlineStr">
        <is>
          <t>чел.-ч</t>
        </is>
      </c>
      <c r="P727" t="inlineStr">
        <is>
          <t>чел.-ч</t>
        </is>
      </c>
      <c r="Q727" t="n">
        <v>1</v>
      </c>
      <c r="W727" t="n">
        <v>0</v>
      </c>
      <c r="X727" t="n">
        <v>-931037793</v>
      </c>
      <c r="Y727">
        <f>AT727</f>
        <v/>
      </c>
      <c r="AA727" t="n">
        <v>0</v>
      </c>
      <c r="AB727" t="n">
        <v>0</v>
      </c>
      <c r="AC727" t="n">
        <v>0</v>
      </c>
      <c r="AD727" t="n">
        <v>8.529999999999999</v>
      </c>
      <c r="AE727" t="n">
        <v>0</v>
      </c>
      <c r="AF727" t="n">
        <v>0</v>
      </c>
      <c r="AG727" t="n">
        <v>0</v>
      </c>
      <c r="AH727" t="n">
        <v>8.529999999999999</v>
      </c>
      <c r="AI727" t="n">
        <v>1</v>
      </c>
      <c r="AJ727" t="n">
        <v>1</v>
      </c>
      <c r="AK727" t="n">
        <v>1</v>
      </c>
      <c r="AL727" t="n">
        <v>1</v>
      </c>
      <c r="AM727" t="n">
        <v>-2</v>
      </c>
      <c r="AN727" t="n">
        <v>0</v>
      </c>
      <c r="AO727" t="n">
        <v>1</v>
      </c>
      <c r="AP727" t="n">
        <v>0</v>
      </c>
      <c r="AQ727" t="n">
        <v>0</v>
      </c>
      <c r="AR727" t="n">
        <v>0</v>
      </c>
      <c r="AS727" t="inlineStr"/>
      <c r="AT727" t="n">
        <v>13.9</v>
      </c>
      <c r="AU727" t="inlineStr"/>
      <c r="AV727" t="n">
        <v>1</v>
      </c>
      <c r="AW727" t="n">
        <v>2</v>
      </c>
      <c r="AX727" t="n">
        <v>78874447</v>
      </c>
      <c r="AY727" t="n">
        <v>1</v>
      </c>
      <c r="AZ727" t="n">
        <v>0</v>
      </c>
      <c r="BA727" t="n">
        <v>665</v>
      </c>
      <c r="BB727" t="n">
        <v>0</v>
      </c>
      <c r="BC727" t="n">
        <v>0</v>
      </c>
      <c r="BD727" t="n">
        <v>0</v>
      </c>
      <c r="BE727" t="n">
        <v>0</v>
      </c>
      <c r="BF727" t="n">
        <v>0</v>
      </c>
      <c r="BG727" t="n">
        <v>0</v>
      </c>
      <c r="BH727" t="n">
        <v>0</v>
      </c>
      <c r="BI727" t="n">
        <v>0</v>
      </c>
      <c r="BJ727" t="n">
        <v>0</v>
      </c>
      <c r="BK727" t="n">
        <v>0</v>
      </c>
      <c r="BL727" t="n">
        <v>0</v>
      </c>
      <c r="BM727" t="n">
        <v>0</v>
      </c>
      <c r="BN727" t="n">
        <v>0</v>
      </c>
      <c r="BO727" t="n">
        <v>0</v>
      </c>
      <c r="BP727" t="n">
        <v>0</v>
      </c>
      <c r="BQ727" t="n">
        <v>0</v>
      </c>
      <c r="BR727" t="n">
        <v>0</v>
      </c>
      <c r="BS727" t="n">
        <v>0</v>
      </c>
      <c r="BT727" t="n">
        <v>0</v>
      </c>
      <c r="BU727" t="n">
        <v>0</v>
      </c>
      <c r="BV727" t="n">
        <v>0</v>
      </c>
      <c r="BW727" t="n">
        <v>0</v>
      </c>
      <c r="CU727">
        <f>ROUND(AT727*Source!I1560*AH727*AL727,0)</f>
        <v/>
      </c>
      <c r="CV727">
        <f>ROUND(Y727*Source!I1560,7)</f>
        <v/>
      </c>
      <c r="CW727" t="n">
        <v>0</v>
      </c>
      <c r="CX727">
        <f>ROUND(Y727*Source!I1560,7)</f>
        <v/>
      </c>
      <c r="CY727">
        <f>AD727</f>
        <v/>
      </c>
      <c r="CZ727">
        <f>AH727</f>
        <v/>
      </c>
      <c r="DA727">
        <f>AL727</f>
        <v/>
      </c>
      <c r="DB727">
        <f>ROUND(ROUND(AT727*CZ727,2),2)</f>
        <v/>
      </c>
      <c r="DC727">
        <f>ROUND(ROUND(AT727*AG727,2),2)</f>
        <v/>
      </c>
      <c r="DD727" t="inlineStr"/>
      <c r="DE727" t="inlineStr"/>
      <c r="DF727">
        <f>ROUND(ROUND(AE727,0)*CX727,0)</f>
        <v/>
      </c>
      <c r="DG727">
        <f>ROUND(ROUND(AF727,0)*CX727,0)</f>
        <v/>
      </c>
      <c r="DH727">
        <f>ROUND(ROUND(AG727,0)*CX727,0)</f>
        <v/>
      </c>
      <c r="DI727">
        <f>ROUND(ROUND(AH727,0)*CX727,0)</f>
        <v/>
      </c>
      <c r="DJ727">
        <f>DI727</f>
        <v/>
      </c>
      <c r="DK727" t="n">
        <v>0</v>
      </c>
      <c r="DL727" t="inlineStr"/>
      <c r="DM727" t="n">
        <v>0</v>
      </c>
      <c r="DN727" t="inlineStr"/>
      <c r="DO727" t="n">
        <v>0</v>
      </c>
    </row>
    <row r="728">
      <c r="A728">
        <f>ROW(Source!A1560)</f>
        <v/>
      </c>
      <c r="B728" t="n">
        <v>78869116</v>
      </c>
      <c r="C728" t="n">
        <v>78874441</v>
      </c>
      <c r="D728" t="n">
        <v>29169821</v>
      </c>
      <c r="E728" t="n">
        <v>1</v>
      </c>
      <c r="F728" t="n">
        <v>1</v>
      </c>
      <c r="G728" t="n">
        <v>1</v>
      </c>
      <c r="H728" t="n">
        <v>3</v>
      </c>
      <c r="I728" t="inlineStr">
        <is>
          <t>509-0696</t>
        </is>
      </c>
      <c r="J728" t="inlineStr">
        <is>
          <t>ТССЦ Московской обл., 509-0696, приказ Минстроя России №675/пр от 28.02.2017 № 258/пр</t>
        </is>
      </c>
      <c r="K728" t="inlineStr">
        <is>
          <t>Лампы люминесцентные ртутные низкого давления типа ЛБ, ЛД, ЛДЦ, ЛТВ, ЛБХ 20</t>
        </is>
      </c>
      <c r="L728" t="n">
        <v>1358</v>
      </c>
      <c r="N728" t="n">
        <v>1010</v>
      </c>
      <c r="O728" t="inlineStr">
        <is>
          <t>10 шт.</t>
        </is>
      </c>
      <c r="P728" t="inlineStr">
        <is>
          <t>10 шт.</t>
        </is>
      </c>
      <c r="Q728" t="n">
        <v>10</v>
      </c>
      <c r="W728" t="n">
        <v>0</v>
      </c>
      <c r="X728" t="n">
        <v>-1187244712</v>
      </c>
      <c r="Y728">
        <f>AT728</f>
        <v/>
      </c>
      <c r="AA728" t="n">
        <v>352.73</v>
      </c>
      <c r="AB728" t="n">
        <v>0</v>
      </c>
      <c r="AC728" t="n">
        <v>0</v>
      </c>
      <c r="AD728" t="n">
        <v>0</v>
      </c>
      <c r="AE728" t="n">
        <v>85.2</v>
      </c>
      <c r="AF728" t="n">
        <v>0</v>
      </c>
      <c r="AG728" t="n">
        <v>0</v>
      </c>
      <c r="AH728" t="n">
        <v>0</v>
      </c>
      <c r="AI728" t="n">
        <v>4.14</v>
      </c>
      <c r="AJ728" t="n">
        <v>1</v>
      </c>
      <c r="AK728" t="n">
        <v>1</v>
      </c>
      <c r="AL728" t="n">
        <v>1</v>
      </c>
      <c r="AM728" t="n">
        <v>2</v>
      </c>
      <c r="AN728" t="n">
        <v>0</v>
      </c>
      <c r="AO728" t="n">
        <v>1</v>
      </c>
      <c r="AP728" t="n">
        <v>0</v>
      </c>
      <c r="AQ728" t="n">
        <v>0</v>
      </c>
      <c r="AR728" t="n">
        <v>0</v>
      </c>
      <c r="AS728" t="inlineStr"/>
      <c r="AT728" t="n">
        <v>10</v>
      </c>
      <c r="AU728" t="inlineStr"/>
      <c r="AV728" t="n">
        <v>0</v>
      </c>
      <c r="AW728" t="n">
        <v>2</v>
      </c>
      <c r="AX728" t="n">
        <v>78874448</v>
      </c>
      <c r="AY728" t="n">
        <v>1</v>
      </c>
      <c r="AZ728" t="n">
        <v>0</v>
      </c>
      <c r="BA728" t="n">
        <v>666</v>
      </c>
      <c r="BB728" t="n">
        <v>0</v>
      </c>
      <c r="BC728" t="n">
        <v>0</v>
      </c>
      <c r="BD728" t="n">
        <v>0</v>
      </c>
      <c r="BE728" t="n">
        <v>0</v>
      </c>
      <c r="BF728" t="n">
        <v>0</v>
      </c>
      <c r="BG728" t="n">
        <v>0</v>
      </c>
      <c r="BH728" t="n">
        <v>0</v>
      </c>
      <c r="BI728" t="n">
        <v>0</v>
      </c>
      <c r="BJ728" t="n">
        <v>0</v>
      </c>
      <c r="BK728" t="n">
        <v>0</v>
      </c>
      <c r="BL728" t="n">
        <v>0</v>
      </c>
      <c r="BM728" t="n">
        <v>0</v>
      </c>
      <c r="BN728" t="n">
        <v>0</v>
      </c>
      <c r="BO728" t="n">
        <v>0</v>
      </c>
      <c r="BP728" t="n">
        <v>0</v>
      </c>
      <c r="BQ728" t="n">
        <v>0</v>
      </c>
      <c r="BR728" t="n">
        <v>0</v>
      </c>
      <c r="BS728" t="n">
        <v>0</v>
      </c>
      <c r="BT728" t="n">
        <v>0</v>
      </c>
      <c r="BU728" t="n">
        <v>0</v>
      </c>
      <c r="BV728" t="n">
        <v>0</v>
      </c>
      <c r="BW728" t="n">
        <v>0</v>
      </c>
      <c r="CV728" t="n">
        <v>0</v>
      </c>
      <c r="CW728" t="n">
        <v>0</v>
      </c>
      <c r="CX728">
        <f>ROUND(Y728*Source!I1560,7)</f>
        <v/>
      </c>
      <c r="CY728">
        <f>AA728</f>
        <v/>
      </c>
      <c r="CZ728">
        <f>AE728</f>
        <v/>
      </c>
      <c r="DA728">
        <f>AI728</f>
        <v/>
      </c>
      <c r="DB728">
        <f>ROUND(ROUND(AT728*CZ728,2),2)</f>
        <v/>
      </c>
      <c r="DC728">
        <f>ROUND(ROUND(AT728*AG728,2),2)</f>
        <v/>
      </c>
      <c r="DD728" t="inlineStr"/>
      <c r="DE728" t="inlineStr"/>
      <c r="DF728">
        <f>ROUND(ROUND(AE728*AI728,0)*CX728,0)</f>
        <v/>
      </c>
      <c r="DG728">
        <f>ROUND(ROUND(AF728,0)*CX728,0)</f>
        <v/>
      </c>
      <c r="DH728">
        <f>ROUND(ROUND(AG728,0)*CX728,0)</f>
        <v/>
      </c>
      <c r="DI728">
        <f>ROUND(ROUND(AH728,0)*CX728,0)</f>
        <v/>
      </c>
      <c r="DJ728">
        <f>DF728</f>
        <v/>
      </c>
      <c r="DK728" t="n">
        <v>0</v>
      </c>
      <c r="DL728" t="inlineStr"/>
      <c r="DM728" t="n">
        <v>0</v>
      </c>
      <c r="DN728" t="inlineStr"/>
      <c r="DO728" t="n">
        <v>0</v>
      </c>
    </row>
    <row r="729">
      <c r="A729">
        <f>ROW(Source!A1560)</f>
        <v/>
      </c>
      <c r="B729" t="n">
        <v>78869116</v>
      </c>
      <c r="C729" t="n">
        <v>78874441</v>
      </c>
      <c r="D729" t="n">
        <v>29169828</v>
      </c>
      <c r="E729" t="n">
        <v>1</v>
      </c>
      <c r="F729" t="n">
        <v>1</v>
      </c>
      <c r="G729" t="n">
        <v>1</v>
      </c>
      <c r="H729" t="n">
        <v>3</v>
      </c>
      <c r="I729" t="inlineStr">
        <is>
          <t>509-6744</t>
        </is>
      </c>
      <c r="J729" t="inlineStr">
        <is>
          <t>ТССЦ Московской обл., 509-6744, приказ Минстроя России №675/пр от 28.02.2017 № 258/пр</t>
        </is>
      </c>
      <c r="K729" t="inlineStr">
        <is>
          <t>Лампы люминесцентные компактные энергосберегающие с цоколем Е27 мощностью 55 Вт</t>
        </is>
      </c>
      <c r="L729" t="n">
        <v>1354</v>
      </c>
      <c r="N729" t="n">
        <v>1010</v>
      </c>
      <c r="O729" t="inlineStr">
        <is>
          <t>шт.</t>
        </is>
      </c>
      <c r="P729" t="inlineStr">
        <is>
          <t>шт.</t>
        </is>
      </c>
      <c r="Q729" t="n">
        <v>1</v>
      </c>
      <c r="W729" t="n">
        <v>0</v>
      </c>
      <c r="X729" t="n">
        <v>-228955380</v>
      </c>
      <c r="Y729">
        <f>AT729</f>
        <v/>
      </c>
      <c r="AA729" t="n">
        <v>237.77</v>
      </c>
      <c r="AB729" t="n">
        <v>0</v>
      </c>
      <c r="AC729" t="n">
        <v>0</v>
      </c>
      <c r="AD729" t="n">
        <v>0</v>
      </c>
      <c r="AE729" t="n">
        <v>140.69</v>
      </c>
      <c r="AF729" t="n">
        <v>0</v>
      </c>
      <c r="AG729" t="n">
        <v>0</v>
      </c>
      <c r="AH729" t="n">
        <v>0</v>
      </c>
      <c r="AI729" t="n">
        <v>1.69</v>
      </c>
      <c r="AJ729" t="n">
        <v>1</v>
      </c>
      <c r="AK729" t="n">
        <v>1</v>
      </c>
      <c r="AL729" t="n">
        <v>1</v>
      </c>
      <c r="AM729" t="n">
        <v>0</v>
      </c>
      <c r="AN729" t="n">
        <v>0</v>
      </c>
      <c r="AO729" t="n">
        <v>0</v>
      </c>
      <c r="AP729" t="n">
        <v>1</v>
      </c>
      <c r="AQ729" t="n">
        <v>0</v>
      </c>
      <c r="AR729" t="n">
        <v>0</v>
      </c>
      <c r="AS729" t="inlineStr"/>
      <c r="AT729" t="n">
        <v>100</v>
      </c>
      <c r="AU729" t="inlineStr"/>
      <c r="AV729" t="n">
        <v>0</v>
      </c>
      <c r="AW729" t="n">
        <v>1</v>
      </c>
      <c r="AX729" t="n">
        <v>-1</v>
      </c>
      <c r="AY729" t="n">
        <v>0</v>
      </c>
      <c r="AZ729" t="n">
        <v>0</v>
      </c>
      <c r="BA729" t="inlineStr"/>
      <c r="BB729" t="n">
        <v>0</v>
      </c>
      <c r="BC729" t="n">
        <v>0</v>
      </c>
      <c r="BD729" t="n">
        <v>0</v>
      </c>
      <c r="BE729" t="n">
        <v>0</v>
      </c>
      <c r="BF729" t="n">
        <v>0</v>
      </c>
      <c r="BG729" t="n">
        <v>0</v>
      </c>
      <c r="BH729" t="n">
        <v>0</v>
      </c>
      <c r="BI729" t="n">
        <v>0</v>
      </c>
      <c r="BJ729" t="n">
        <v>0</v>
      </c>
      <c r="BK729" t="n">
        <v>0</v>
      </c>
      <c r="BL729" t="n">
        <v>0</v>
      </c>
      <c r="BM729" t="n">
        <v>0</v>
      </c>
      <c r="BN729" t="n">
        <v>0</v>
      </c>
      <c r="BO729" t="n">
        <v>0</v>
      </c>
      <c r="BP729" t="n">
        <v>0</v>
      </c>
      <c r="BQ729" t="n">
        <v>0</v>
      </c>
      <c r="BR729" t="n">
        <v>0</v>
      </c>
      <c r="BS729" t="n">
        <v>0</v>
      </c>
      <c r="BT729" t="n">
        <v>0</v>
      </c>
      <c r="BU729" t="n">
        <v>0</v>
      </c>
      <c r="BV729" t="n">
        <v>0</v>
      </c>
      <c r="BW729" t="n">
        <v>0</v>
      </c>
      <c r="CV729" t="n">
        <v>0</v>
      </c>
      <c r="CW729" t="n">
        <v>0</v>
      </c>
      <c r="CX729">
        <f>ROUND(Y729*Source!I1560,7)</f>
        <v/>
      </c>
      <c r="CY729">
        <f>AA729</f>
        <v/>
      </c>
      <c r="CZ729">
        <f>AE729</f>
        <v/>
      </c>
      <c r="DA729">
        <f>AI729</f>
        <v/>
      </c>
      <c r="DB729">
        <f>ROUND(ROUND(AT729*CZ729,2),2)</f>
        <v/>
      </c>
      <c r="DC729">
        <f>ROUND(ROUND(AT729*AG729,2),2)</f>
        <v/>
      </c>
      <c r="DD729" t="inlineStr"/>
      <c r="DE729" t="inlineStr"/>
      <c r="DF729">
        <f>ROUND(ROUND(AE729*AI729,0)*CX729,0)</f>
        <v/>
      </c>
      <c r="DG729">
        <f>ROUND(ROUND(AF729,0)*CX729,0)</f>
        <v/>
      </c>
      <c r="DH729">
        <f>ROUND(ROUND(AG729,0)*CX729,0)</f>
        <v/>
      </c>
      <c r="DI729">
        <f>ROUND(ROUND(AH729,0)*CX729,0)</f>
        <v/>
      </c>
      <c r="DJ729">
        <f>DF729</f>
        <v/>
      </c>
      <c r="DK729" t="n">
        <v>0</v>
      </c>
      <c r="DL729" t="inlineStr"/>
      <c r="DM729" t="n">
        <v>0</v>
      </c>
      <c r="DN729" t="inlineStr"/>
      <c r="DO729" t="n">
        <v>0</v>
      </c>
    </row>
    <row r="730">
      <c r="A730">
        <f>ROW(Source!A1562)</f>
        <v/>
      </c>
      <c r="B730" t="n">
        <v>78869116</v>
      </c>
      <c r="C730" t="n">
        <v>78874488</v>
      </c>
      <c r="D730" t="n">
        <v>18409850</v>
      </c>
      <c r="E730" t="n">
        <v>1</v>
      </c>
      <c r="F730" t="n">
        <v>1</v>
      </c>
      <c r="G730" t="n">
        <v>1</v>
      </c>
      <c r="H730" t="n">
        <v>1</v>
      </c>
      <c r="I730" t="inlineStr">
        <is>
          <t>1-1035-90</t>
        </is>
      </c>
      <c r="J730" t="inlineStr"/>
      <c r="K730" t="inlineStr">
        <is>
          <t>Рабочий строитель среднего разряда 3,5</t>
        </is>
      </c>
      <c r="L730" t="n">
        <v>1369</v>
      </c>
      <c r="N730" t="n">
        <v>1013</v>
      </c>
      <c r="O730" t="inlineStr">
        <is>
          <t>чел.-ч</t>
        </is>
      </c>
      <c r="P730" t="inlineStr">
        <is>
          <t>чел.-ч</t>
        </is>
      </c>
      <c r="Q730" t="n">
        <v>1</v>
      </c>
      <c r="W730" t="n">
        <v>0</v>
      </c>
      <c r="X730" t="n">
        <v>855544366</v>
      </c>
      <c r="Y730">
        <f>AT730</f>
        <v/>
      </c>
      <c r="AA730" t="n">
        <v>0</v>
      </c>
      <c r="AB730" t="n">
        <v>0</v>
      </c>
      <c r="AC730" t="n">
        <v>0</v>
      </c>
      <c r="AD730" t="n">
        <v>9.07</v>
      </c>
      <c r="AE730" t="n">
        <v>0</v>
      </c>
      <c r="AF730" t="n">
        <v>0</v>
      </c>
      <c r="AG730" t="n">
        <v>0</v>
      </c>
      <c r="AH730" t="n">
        <v>9.07</v>
      </c>
      <c r="AI730" t="n">
        <v>1</v>
      </c>
      <c r="AJ730" t="n">
        <v>1</v>
      </c>
      <c r="AK730" t="n">
        <v>1</v>
      </c>
      <c r="AL730" t="n">
        <v>1</v>
      </c>
      <c r="AM730" t="n">
        <v>-2</v>
      </c>
      <c r="AN730" t="n">
        <v>0</v>
      </c>
      <c r="AO730" t="n">
        <v>1</v>
      </c>
      <c r="AP730" t="n">
        <v>1</v>
      </c>
      <c r="AQ730" t="n">
        <v>0</v>
      </c>
      <c r="AR730" t="n">
        <v>0</v>
      </c>
      <c r="AS730" t="inlineStr"/>
      <c r="AT730" t="n">
        <v>308</v>
      </c>
      <c r="AU730" t="inlineStr"/>
      <c r="AV730" t="n">
        <v>1</v>
      </c>
      <c r="AW730" t="n">
        <v>2</v>
      </c>
      <c r="AX730" t="n">
        <v>78874489</v>
      </c>
      <c r="AY730" t="n">
        <v>1</v>
      </c>
      <c r="AZ730" t="n">
        <v>0</v>
      </c>
      <c r="BA730" t="n">
        <v>667</v>
      </c>
      <c r="BB730" t="n">
        <v>0</v>
      </c>
      <c r="BC730" t="n">
        <v>0</v>
      </c>
      <c r="BD730" t="n">
        <v>0</v>
      </c>
      <c r="BE730" t="n">
        <v>0</v>
      </c>
      <c r="BF730" t="n">
        <v>0</v>
      </c>
      <c r="BG730" t="n">
        <v>0</v>
      </c>
      <c r="BH730" t="n">
        <v>0</v>
      </c>
      <c r="BI730" t="n">
        <v>0</v>
      </c>
      <c r="BJ730" t="n">
        <v>0</v>
      </c>
      <c r="BK730" t="n">
        <v>0</v>
      </c>
      <c r="BL730" t="n">
        <v>0</v>
      </c>
      <c r="BM730" t="n">
        <v>0</v>
      </c>
      <c r="BN730" t="n">
        <v>0</v>
      </c>
      <c r="BO730" t="n">
        <v>0</v>
      </c>
      <c r="BP730" t="n">
        <v>0</v>
      </c>
      <c r="BQ730" t="n">
        <v>0</v>
      </c>
      <c r="BR730" t="n">
        <v>0</v>
      </c>
      <c r="BS730" t="n">
        <v>0</v>
      </c>
      <c r="BT730" t="n">
        <v>0</v>
      </c>
      <c r="BU730" t="n">
        <v>0</v>
      </c>
      <c r="BV730" t="n">
        <v>0</v>
      </c>
      <c r="BW730" t="n">
        <v>0</v>
      </c>
      <c r="CU730">
        <f>ROUND(AT730*Source!I1562*AH730*AL730,0)</f>
        <v/>
      </c>
      <c r="CV730">
        <f>ROUND(Y730*Source!I1562,7)</f>
        <v/>
      </c>
      <c r="CW730" t="n">
        <v>0</v>
      </c>
      <c r="CX730">
        <f>ROUND(Y730*Source!I1562,7)</f>
        <v/>
      </c>
      <c r="CY730">
        <f>AD730</f>
        <v/>
      </c>
      <c r="CZ730">
        <f>AH730</f>
        <v/>
      </c>
      <c r="DA730">
        <f>AL730</f>
        <v/>
      </c>
      <c r="DB730">
        <f>ROUND(ROUND(AT730*CZ730,2),2)</f>
        <v/>
      </c>
      <c r="DC730">
        <f>ROUND(ROUND(AT730*AG730,2),2)</f>
        <v/>
      </c>
      <c r="DD730" t="inlineStr"/>
      <c r="DE730" t="inlineStr"/>
      <c r="DF730">
        <f>ROUND(ROUND(AE730,0)*CX730,0)</f>
        <v/>
      </c>
      <c r="DG730">
        <f>ROUND(ROUND(AF730,0)*CX730,0)</f>
        <v/>
      </c>
      <c r="DH730">
        <f>ROUND(ROUND(AG730,0)*CX730,0)</f>
        <v/>
      </c>
      <c r="DI730">
        <f>ROUND(ROUND(AH730,0)*CX730,0)</f>
        <v/>
      </c>
      <c r="DJ730">
        <f>DI730</f>
        <v/>
      </c>
      <c r="DK730" t="n">
        <v>0</v>
      </c>
      <c r="DL730" t="inlineStr"/>
      <c r="DM730" t="n">
        <v>0</v>
      </c>
      <c r="DN730" t="inlineStr"/>
      <c r="DO730" t="n">
        <v>0</v>
      </c>
    </row>
    <row r="731">
      <c r="A731">
        <f>ROW(Source!A1562)</f>
        <v/>
      </c>
      <c r="B731" t="n">
        <v>78869116</v>
      </c>
      <c r="C731" t="n">
        <v>78874488</v>
      </c>
      <c r="D731" t="n">
        <v>29174913</v>
      </c>
      <c r="E731" t="n">
        <v>1</v>
      </c>
      <c r="F731" t="n">
        <v>1</v>
      </c>
      <c r="G731" t="n">
        <v>1</v>
      </c>
      <c r="H731" t="n">
        <v>2</v>
      </c>
      <c r="I731" t="inlineStr">
        <is>
          <t>400001</t>
        </is>
      </c>
      <c r="J731" t="inlineStr">
        <is>
          <t>ТСЭМ Московской обл., 400001, приказ Минстроя России №675/пр от 28.02.2017 № 264/пр</t>
        </is>
      </c>
      <c r="K731" t="inlineStr">
        <is>
          <t>Автомобили бортовые, грузоподъемность до 5 т</t>
        </is>
      </c>
      <c r="L731" t="n">
        <v>1368</v>
      </c>
      <c r="N731" t="n">
        <v>1011</v>
      </c>
      <c r="O731" t="inlineStr">
        <is>
          <t>маш.-ч</t>
        </is>
      </c>
      <c r="P731" t="inlineStr">
        <is>
          <t>маш.-ч</t>
        </is>
      </c>
      <c r="Q731" t="n">
        <v>1</v>
      </c>
      <c r="W731" t="n">
        <v>0</v>
      </c>
      <c r="X731" t="n">
        <v>1230759911</v>
      </c>
      <c r="Y731">
        <f>AT731</f>
        <v/>
      </c>
      <c r="AA731" t="n">
        <v>0</v>
      </c>
      <c r="AB731" t="n">
        <v>2177.51</v>
      </c>
      <c r="AC731" t="n">
        <v>606.1</v>
      </c>
      <c r="AD731" t="n">
        <v>0</v>
      </c>
      <c r="AE731" t="n">
        <v>0</v>
      </c>
      <c r="AF731" t="n">
        <v>87.17</v>
      </c>
      <c r="AG731" t="n">
        <v>11.6</v>
      </c>
      <c r="AH731" t="n">
        <v>0</v>
      </c>
      <c r="AI731" t="n">
        <v>1</v>
      </c>
      <c r="AJ731" t="n">
        <v>24.98</v>
      </c>
      <c r="AK731" t="n">
        <v>52.25</v>
      </c>
      <c r="AL731" t="n">
        <v>1</v>
      </c>
      <c r="AM731" t="n">
        <v>2</v>
      </c>
      <c r="AN731" t="n">
        <v>0</v>
      </c>
      <c r="AO731" t="n">
        <v>1</v>
      </c>
      <c r="AP731" t="n">
        <v>1</v>
      </c>
      <c r="AQ731" t="n">
        <v>0</v>
      </c>
      <c r="AR731" t="n">
        <v>0</v>
      </c>
      <c r="AS731" t="inlineStr"/>
      <c r="AT731" t="n">
        <v>1.6</v>
      </c>
      <c r="AU731" t="inlineStr"/>
      <c r="AV731" t="n">
        <v>0</v>
      </c>
      <c r="AW731" t="n">
        <v>2</v>
      </c>
      <c r="AX731" t="n">
        <v>78874490</v>
      </c>
      <c r="AY731" t="n">
        <v>1</v>
      </c>
      <c r="AZ731" t="n">
        <v>0</v>
      </c>
      <c r="BA731" t="n">
        <v>668</v>
      </c>
      <c r="BB731" t="n">
        <v>0</v>
      </c>
      <c r="BC731" t="n">
        <v>0</v>
      </c>
      <c r="BD731" t="n">
        <v>0</v>
      </c>
      <c r="BE731" t="n">
        <v>0</v>
      </c>
      <c r="BF731" t="n">
        <v>0</v>
      </c>
      <c r="BG731" t="n">
        <v>0</v>
      </c>
      <c r="BH731" t="n">
        <v>0</v>
      </c>
      <c r="BI731" t="n">
        <v>0</v>
      </c>
      <c r="BJ731" t="n">
        <v>0</v>
      </c>
      <c r="BK731" t="n">
        <v>0</v>
      </c>
      <c r="BL731" t="n">
        <v>0</v>
      </c>
      <c r="BM731" t="n">
        <v>0</v>
      </c>
      <c r="BN731" t="n">
        <v>0</v>
      </c>
      <c r="BO731" t="n">
        <v>0</v>
      </c>
      <c r="BP731" t="n">
        <v>0</v>
      </c>
      <c r="BQ731" t="n">
        <v>0</v>
      </c>
      <c r="BR731" t="n">
        <v>0</v>
      </c>
      <c r="BS731" t="n">
        <v>0</v>
      </c>
      <c r="BT731" t="n">
        <v>0</v>
      </c>
      <c r="BU731" t="n">
        <v>0</v>
      </c>
      <c r="BV731" t="n">
        <v>0</v>
      </c>
      <c r="BW731" t="n">
        <v>0</v>
      </c>
      <c r="CV731" t="n">
        <v>0</v>
      </c>
      <c r="CW731">
        <f>ROUND(Y731*Source!I1562*DO731,7)</f>
        <v/>
      </c>
      <c r="CX731">
        <f>ROUND(Y731*Source!I1562,7)</f>
        <v/>
      </c>
      <c r="CY731">
        <f>AB731</f>
        <v/>
      </c>
      <c r="CZ731">
        <f>AF731</f>
        <v/>
      </c>
      <c r="DA731">
        <f>AJ731</f>
        <v/>
      </c>
      <c r="DB731">
        <f>ROUND(ROUND(AT731*CZ731,2),2)</f>
        <v/>
      </c>
      <c r="DC731">
        <f>ROUND(ROUND(AT731*AG731,2),2)</f>
        <v/>
      </c>
      <c r="DD731" t="inlineStr"/>
      <c r="DE731" t="inlineStr"/>
      <c r="DF731">
        <f>ROUND(ROUND(AE731,0)*CX731,0)</f>
        <v/>
      </c>
      <c r="DG731">
        <f>ROUND(ROUND(AF731*AJ731,0)*CX731,0)</f>
        <v/>
      </c>
      <c r="DH731">
        <f>ROUND(ROUND(AG731*AK731,0)*CX731,0)</f>
        <v/>
      </c>
      <c r="DI731">
        <f>ROUND(ROUND(AH731,0)*CX731,0)</f>
        <v/>
      </c>
      <c r="DJ731">
        <f>DG731</f>
        <v/>
      </c>
      <c r="DK731" t="n">
        <v>0</v>
      </c>
      <c r="DL731" t="inlineStr"/>
      <c r="DM731" t="n">
        <v>0</v>
      </c>
      <c r="DN731" t="inlineStr"/>
      <c r="DO731" t="n">
        <v>0</v>
      </c>
    </row>
    <row r="732">
      <c r="A732">
        <f>ROW(Source!A1562)</f>
        <v/>
      </c>
      <c r="B732" t="n">
        <v>78869116</v>
      </c>
      <c r="C732" t="n">
        <v>78874488</v>
      </c>
      <c r="D732" t="n">
        <v>29114241</v>
      </c>
      <c r="E732" t="n">
        <v>1</v>
      </c>
      <c r="F732" t="n">
        <v>1</v>
      </c>
      <c r="G732" t="n">
        <v>1</v>
      </c>
      <c r="H732" t="n">
        <v>3</v>
      </c>
      <c r="I732" t="inlineStr">
        <is>
          <t>101-2577</t>
        </is>
      </c>
      <c r="J732" t="inlineStr">
        <is>
          <t>ТССЦ Московской обл., 101-2577, приказ Минстроя России №675/пр от 28.02.2017 № 254/пр</t>
        </is>
      </c>
      <c r="K732" t="inlineStr">
        <is>
          <t>Болты с гайками и шайбами для санитарно-технических работ диаметром 20-22 мм</t>
        </is>
      </c>
      <c r="L732" t="n">
        <v>1348</v>
      </c>
      <c r="N732" t="n">
        <v>1009</v>
      </c>
      <c r="O732" t="inlineStr">
        <is>
          <t>т</t>
        </is>
      </c>
      <c r="P732" t="inlineStr">
        <is>
          <t>т</t>
        </is>
      </c>
      <c r="Q732" t="n">
        <v>1000</v>
      </c>
      <c r="W732" t="n">
        <v>0</v>
      </c>
      <c r="X732" t="n">
        <v>509278498</v>
      </c>
      <c r="Y732">
        <f>AT732</f>
        <v/>
      </c>
      <c r="AA732" t="n">
        <v>152821.09</v>
      </c>
      <c r="AB732" t="n">
        <v>0</v>
      </c>
      <c r="AC732" t="n">
        <v>0</v>
      </c>
      <c r="AD732" t="n">
        <v>0</v>
      </c>
      <c r="AE732" t="n">
        <v>13559.99</v>
      </c>
      <c r="AF732" t="n">
        <v>0</v>
      </c>
      <c r="AG732" t="n">
        <v>0</v>
      </c>
      <c r="AH732" t="n">
        <v>0</v>
      </c>
      <c r="AI732" t="n">
        <v>11.27</v>
      </c>
      <c r="AJ732" t="n">
        <v>1</v>
      </c>
      <c r="AK732" t="n">
        <v>1</v>
      </c>
      <c r="AL732" t="n">
        <v>1</v>
      </c>
      <c r="AM732" t="n">
        <v>2</v>
      </c>
      <c r="AN732" t="n">
        <v>0</v>
      </c>
      <c r="AO732" t="n">
        <v>1</v>
      </c>
      <c r="AP732" t="n">
        <v>1</v>
      </c>
      <c r="AQ732" t="n">
        <v>0</v>
      </c>
      <c r="AR732" t="n">
        <v>0</v>
      </c>
      <c r="AS732" t="inlineStr"/>
      <c r="AT732" t="n">
        <v>0.11</v>
      </c>
      <c r="AU732" t="inlineStr"/>
      <c r="AV732" t="n">
        <v>0</v>
      </c>
      <c r="AW732" t="n">
        <v>2</v>
      </c>
      <c r="AX732" t="n">
        <v>78874491</v>
      </c>
      <c r="AY732" t="n">
        <v>1</v>
      </c>
      <c r="AZ732" t="n">
        <v>0</v>
      </c>
      <c r="BA732" t="n">
        <v>669</v>
      </c>
      <c r="BB732" t="n">
        <v>0</v>
      </c>
      <c r="BC732" t="n">
        <v>0</v>
      </c>
      <c r="BD732" t="n">
        <v>0</v>
      </c>
      <c r="BE732" t="n">
        <v>0</v>
      </c>
      <c r="BF732" t="n">
        <v>0</v>
      </c>
      <c r="BG732" t="n">
        <v>0</v>
      </c>
      <c r="BH732" t="n">
        <v>0</v>
      </c>
      <c r="BI732" t="n">
        <v>0</v>
      </c>
      <c r="BJ732" t="n">
        <v>0</v>
      </c>
      <c r="BK732" t="n">
        <v>0</v>
      </c>
      <c r="BL732" t="n">
        <v>0</v>
      </c>
      <c r="BM732" t="n">
        <v>0</v>
      </c>
      <c r="BN732" t="n">
        <v>0</v>
      </c>
      <c r="BO732" t="n">
        <v>0</v>
      </c>
      <c r="BP732" t="n">
        <v>0</v>
      </c>
      <c r="BQ732" t="n">
        <v>0</v>
      </c>
      <c r="BR732" t="n">
        <v>0</v>
      </c>
      <c r="BS732" t="n">
        <v>0</v>
      </c>
      <c r="BT732" t="n">
        <v>0</v>
      </c>
      <c r="BU732" t="n">
        <v>0</v>
      </c>
      <c r="BV732" t="n">
        <v>0</v>
      </c>
      <c r="BW732" t="n">
        <v>0</v>
      </c>
      <c r="CV732" t="n">
        <v>0</v>
      </c>
      <c r="CW732" t="n">
        <v>0</v>
      </c>
      <c r="CX732">
        <f>ROUND(Y732*Source!I1562,7)</f>
        <v/>
      </c>
      <c r="CY732">
        <f>AA732</f>
        <v/>
      </c>
      <c r="CZ732">
        <f>AE732</f>
        <v/>
      </c>
      <c r="DA732">
        <f>AI732</f>
        <v/>
      </c>
      <c r="DB732">
        <f>ROUND(ROUND(AT732*CZ732,2),2)</f>
        <v/>
      </c>
      <c r="DC732">
        <f>ROUND(ROUND(AT732*AG732,2),2)</f>
        <v/>
      </c>
      <c r="DD732" t="inlineStr"/>
      <c r="DE732" t="inlineStr"/>
      <c r="DF732">
        <f>ROUND(ROUND(AE732*AI732,0)*CX732,0)</f>
        <v/>
      </c>
      <c r="DG732">
        <f>ROUND(ROUND(AF732,0)*CX732,0)</f>
        <v/>
      </c>
      <c r="DH732">
        <f>ROUND(ROUND(AG732,0)*CX732,0)</f>
        <v/>
      </c>
      <c r="DI732">
        <f>ROUND(ROUND(AH732,0)*CX732,0)</f>
        <v/>
      </c>
      <c r="DJ732">
        <f>DF732</f>
        <v/>
      </c>
      <c r="DK732" t="n">
        <v>0</v>
      </c>
      <c r="DL732" t="inlineStr"/>
      <c r="DM732" t="n">
        <v>0</v>
      </c>
      <c r="DN732" t="inlineStr"/>
      <c r="DO732" t="n">
        <v>0</v>
      </c>
    </row>
    <row r="733">
      <c r="A733">
        <f>ROW(Source!A1562)</f>
        <v/>
      </c>
      <c r="B733" t="n">
        <v>78869116</v>
      </c>
      <c r="C733" t="n">
        <v>78874488</v>
      </c>
      <c r="D733" t="n">
        <v>29142947</v>
      </c>
      <c r="E733" t="n">
        <v>1</v>
      </c>
      <c r="F733" t="n">
        <v>1</v>
      </c>
      <c r="G733" t="n">
        <v>1</v>
      </c>
      <c r="H733" t="n">
        <v>3</v>
      </c>
      <c r="I733" t="inlineStr">
        <is>
          <t>302-1175</t>
        </is>
      </c>
      <c r="J733" t="inlineStr">
        <is>
          <t>ТССЦ Московской обл., 302-1175, приказ Минстроя России №675/пр от 28.02.2017 № 256/пр</t>
        </is>
      </c>
      <c r="K733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733" t="n">
        <v>1354</v>
      </c>
      <c r="N733" t="n">
        <v>1010</v>
      </c>
      <c r="O733" t="inlineStr">
        <is>
          <t>шт.</t>
        </is>
      </c>
      <c r="P733" t="inlineStr">
        <is>
          <t>шт.</t>
        </is>
      </c>
      <c r="Q733" t="n">
        <v>1</v>
      </c>
      <c r="W733" t="n">
        <v>0</v>
      </c>
      <c r="X733" t="n">
        <v>1348129569</v>
      </c>
      <c r="Y733">
        <f>AT733</f>
        <v/>
      </c>
      <c r="AA733" t="n">
        <v>3336.9</v>
      </c>
      <c r="AB733" t="n">
        <v>0</v>
      </c>
      <c r="AC733" t="n">
        <v>0</v>
      </c>
      <c r="AD733" t="n">
        <v>0</v>
      </c>
      <c r="AE733" t="n">
        <v>257.08</v>
      </c>
      <c r="AF733" t="n">
        <v>0</v>
      </c>
      <c r="AG733" t="n">
        <v>0</v>
      </c>
      <c r="AH733" t="n">
        <v>0</v>
      </c>
      <c r="AI733" t="n">
        <v>12.98</v>
      </c>
      <c r="AJ733" t="n">
        <v>1</v>
      </c>
      <c r="AK733" t="n">
        <v>1</v>
      </c>
      <c r="AL733" t="n">
        <v>1</v>
      </c>
      <c r="AM733" t="n">
        <v>2</v>
      </c>
      <c r="AN733" t="n">
        <v>0</v>
      </c>
      <c r="AO733" t="n">
        <v>1</v>
      </c>
      <c r="AP733" t="n">
        <v>1</v>
      </c>
      <c r="AQ733" t="n">
        <v>0</v>
      </c>
      <c r="AR733" t="n">
        <v>0</v>
      </c>
      <c r="AS733" t="inlineStr"/>
      <c r="AT733" t="n">
        <v>100</v>
      </c>
      <c r="AU733" t="inlineStr"/>
      <c r="AV733" t="n">
        <v>0</v>
      </c>
      <c r="AW733" t="n">
        <v>2</v>
      </c>
      <c r="AX733" t="n">
        <v>78874492</v>
      </c>
      <c r="AY733" t="n">
        <v>1</v>
      </c>
      <c r="AZ733" t="n">
        <v>0</v>
      </c>
      <c r="BA733" t="n">
        <v>670</v>
      </c>
      <c r="BB733" t="n">
        <v>0</v>
      </c>
      <c r="BC733" t="n">
        <v>0</v>
      </c>
      <c r="BD733" t="n">
        <v>0</v>
      </c>
      <c r="BE733" t="n">
        <v>0</v>
      </c>
      <c r="BF733" t="n">
        <v>0</v>
      </c>
      <c r="BG733" t="n">
        <v>0</v>
      </c>
      <c r="BH733" t="n">
        <v>0</v>
      </c>
      <c r="BI733" t="n">
        <v>0</v>
      </c>
      <c r="BJ733" t="n">
        <v>0</v>
      </c>
      <c r="BK733" t="n">
        <v>0</v>
      </c>
      <c r="BL733" t="n">
        <v>0</v>
      </c>
      <c r="BM733" t="n">
        <v>0</v>
      </c>
      <c r="BN733" t="n">
        <v>0</v>
      </c>
      <c r="BO733" t="n">
        <v>0</v>
      </c>
      <c r="BP733" t="n">
        <v>0</v>
      </c>
      <c r="BQ733" t="n">
        <v>0</v>
      </c>
      <c r="BR733" t="n">
        <v>0</v>
      </c>
      <c r="BS733" t="n">
        <v>0</v>
      </c>
      <c r="BT733" t="n">
        <v>0</v>
      </c>
      <c r="BU733" t="n">
        <v>0</v>
      </c>
      <c r="BV733" t="n">
        <v>0</v>
      </c>
      <c r="BW733" t="n">
        <v>0</v>
      </c>
      <c r="CV733" t="n">
        <v>0</v>
      </c>
      <c r="CW733" t="n">
        <v>0</v>
      </c>
      <c r="CX733">
        <f>ROUND(Y733*Source!I1562,7)</f>
        <v/>
      </c>
      <c r="CY733">
        <f>AA733</f>
        <v/>
      </c>
      <c r="CZ733">
        <f>AE733</f>
        <v/>
      </c>
      <c r="DA733">
        <f>AI733</f>
        <v/>
      </c>
      <c r="DB733">
        <f>ROUND(ROUND(AT733*CZ733,2),2)</f>
        <v/>
      </c>
      <c r="DC733">
        <f>ROUND(ROUND(AT733*AG733,2),2)</f>
        <v/>
      </c>
      <c r="DD733" t="inlineStr"/>
      <c r="DE733" t="inlineStr"/>
      <c r="DF733">
        <f>ROUND(ROUND(AE733*AI733,0)*CX733,0)</f>
        <v/>
      </c>
      <c r="DG733">
        <f>ROUND(ROUND(AF733,0)*CX733,0)</f>
        <v/>
      </c>
      <c r="DH733">
        <f>ROUND(ROUND(AG733,0)*CX733,0)</f>
        <v/>
      </c>
      <c r="DI733">
        <f>ROUND(ROUND(AH733,0)*CX733,0)</f>
        <v/>
      </c>
      <c r="DJ733">
        <f>DF733</f>
        <v/>
      </c>
      <c r="DK733" t="n">
        <v>0</v>
      </c>
      <c r="DL733" t="inlineStr"/>
      <c r="DM733" t="n">
        <v>0</v>
      </c>
      <c r="DN733" t="inlineStr"/>
      <c r="DO733" t="n">
        <v>0</v>
      </c>
    </row>
    <row r="734">
      <c r="A734">
        <f>ROW(Source!A1562)</f>
        <v/>
      </c>
      <c r="B734" t="n">
        <v>78869116</v>
      </c>
      <c r="C734" t="n">
        <v>78874488</v>
      </c>
      <c r="D734" t="n">
        <v>29171635</v>
      </c>
      <c r="E734" t="n">
        <v>1</v>
      </c>
      <c r="F734" t="n">
        <v>1</v>
      </c>
      <c r="G734" t="n">
        <v>1</v>
      </c>
      <c r="H734" t="n">
        <v>3</v>
      </c>
      <c r="I734" t="inlineStr">
        <is>
          <t>509-0966</t>
        </is>
      </c>
      <c r="J734" t="inlineStr">
        <is>
          <t>ТССЦ Московской обл., 509-0966, приказ Минстроя России №675/пр от 28.02.2017 № 258/пр</t>
        </is>
      </c>
      <c r="K734" t="inlineStr">
        <is>
          <t>Прокладки из паронита марки ПМБ, толщиной 1 мм, диаметром 50 мм</t>
        </is>
      </c>
      <c r="L734" t="n">
        <v>1356</v>
      </c>
      <c r="N734" t="n">
        <v>1010</v>
      </c>
      <c r="O734" t="inlineStr">
        <is>
          <t>1000 шт.</t>
        </is>
      </c>
      <c r="P734" t="inlineStr">
        <is>
          <t>1000 шт.</t>
        </is>
      </c>
      <c r="Q734" t="n">
        <v>1000</v>
      </c>
      <c r="W734" t="n">
        <v>0</v>
      </c>
      <c r="X734" t="n">
        <v>469352752</v>
      </c>
      <c r="Y734">
        <f>AT734</f>
        <v/>
      </c>
      <c r="AA734" t="n">
        <v>12316.54</v>
      </c>
      <c r="AB734" t="n">
        <v>0</v>
      </c>
      <c r="AC734" t="n">
        <v>0</v>
      </c>
      <c r="AD734" t="n">
        <v>0</v>
      </c>
      <c r="AE734" t="n">
        <v>3450.01</v>
      </c>
      <c r="AF734" t="n">
        <v>0</v>
      </c>
      <c r="AG734" t="n">
        <v>0</v>
      </c>
      <c r="AH734" t="n">
        <v>0</v>
      </c>
      <c r="AI734" t="n">
        <v>3.57</v>
      </c>
      <c r="AJ734" t="n">
        <v>1</v>
      </c>
      <c r="AK734" t="n">
        <v>1</v>
      </c>
      <c r="AL734" t="n">
        <v>1</v>
      </c>
      <c r="AM734" t="n">
        <v>2</v>
      </c>
      <c r="AN734" t="n">
        <v>0</v>
      </c>
      <c r="AO734" t="n">
        <v>1</v>
      </c>
      <c r="AP734" t="n">
        <v>1</v>
      </c>
      <c r="AQ734" t="n">
        <v>0</v>
      </c>
      <c r="AR734" t="n">
        <v>0</v>
      </c>
      <c r="AS734" t="inlineStr"/>
      <c r="AT734" t="n">
        <v>0.2</v>
      </c>
      <c r="AU734" t="inlineStr"/>
      <c r="AV734" t="n">
        <v>0</v>
      </c>
      <c r="AW734" t="n">
        <v>2</v>
      </c>
      <c r="AX734" t="n">
        <v>78874493</v>
      </c>
      <c r="AY734" t="n">
        <v>1</v>
      </c>
      <c r="AZ734" t="n">
        <v>0</v>
      </c>
      <c r="BA734" t="n">
        <v>671</v>
      </c>
      <c r="BB734" t="n">
        <v>0</v>
      </c>
      <c r="BC734" t="n">
        <v>0</v>
      </c>
      <c r="BD734" t="n">
        <v>0</v>
      </c>
      <c r="BE734" t="n">
        <v>0</v>
      </c>
      <c r="BF734" t="n">
        <v>0</v>
      </c>
      <c r="BG734" t="n">
        <v>0</v>
      </c>
      <c r="BH734" t="n">
        <v>0</v>
      </c>
      <c r="BI734" t="n">
        <v>0</v>
      </c>
      <c r="BJ734" t="n">
        <v>0</v>
      </c>
      <c r="BK734" t="n">
        <v>0</v>
      </c>
      <c r="BL734" t="n">
        <v>0</v>
      </c>
      <c r="BM734" t="n">
        <v>0</v>
      </c>
      <c r="BN734" t="n">
        <v>0</v>
      </c>
      <c r="BO734" t="n">
        <v>0</v>
      </c>
      <c r="BP734" t="n">
        <v>0</v>
      </c>
      <c r="BQ734" t="n">
        <v>0</v>
      </c>
      <c r="BR734" t="n">
        <v>0</v>
      </c>
      <c r="BS734" t="n">
        <v>0</v>
      </c>
      <c r="BT734" t="n">
        <v>0</v>
      </c>
      <c r="BU734" t="n">
        <v>0</v>
      </c>
      <c r="BV734" t="n">
        <v>0</v>
      </c>
      <c r="BW734" t="n">
        <v>0</v>
      </c>
      <c r="CV734" t="n">
        <v>0</v>
      </c>
      <c r="CW734" t="n">
        <v>0</v>
      </c>
      <c r="CX734">
        <f>ROUND(Y734*Source!I1562,7)</f>
        <v/>
      </c>
      <c r="CY734">
        <f>AA734</f>
        <v/>
      </c>
      <c r="CZ734">
        <f>AE734</f>
        <v/>
      </c>
      <c r="DA734">
        <f>AI734</f>
        <v/>
      </c>
      <c r="DB734">
        <f>ROUND(ROUND(AT734*CZ734,2),2)</f>
        <v/>
      </c>
      <c r="DC734">
        <f>ROUND(ROUND(AT734*AG734,2),2)</f>
        <v/>
      </c>
      <c r="DD734" t="inlineStr"/>
      <c r="DE734" t="inlineStr"/>
      <c r="DF734">
        <f>ROUND(ROUND(AE734*AI734,0)*CX734,0)</f>
        <v/>
      </c>
      <c r="DG734">
        <f>ROUND(ROUND(AF734,0)*CX734,0)</f>
        <v/>
      </c>
      <c r="DH734">
        <f>ROUND(ROUND(AG734,0)*CX734,0)</f>
        <v/>
      </c>
      <c r="DI734">
        <f>ROUND(ROUND(AH734,0)*CX734,0)</f>
        <v/>
      </c>
      <c r="DJ734">
        <f>DF734</f>
        <v/>
      </c>
      <c r="DK734" t="n">
        <v>0</v>
      </c>
      <c r="DL734" t="inlineStr"/>
      <c r="DM734" t="n">
        <v>0</v>
      </c>
      <c r="DN734" t="inlineStr"/>
      <c r="DO734" t="n">
        <v>0</v>
      </c>
    </row>
    <row r="735">
      <c r="A735">
        <f>ROW(Source!A1562)</f>
        <v/>
      </c>
      <c r="B735" t="n">
        <v>78869116</v>
      </c>
      <c r="C735" t="n">
        <v>78874488</v>
      </c>
      <c r="D735" t="n">
        <v>29164350</v>
      </c>
      <c r="E735" t="n">
        <v>1</v>
      </c>
      <c r="F735" t="n">
        <v>1</v>
      </c>
      <c r="G735" t="n">
        <v>1</v>
      </c>
      <c r="H735" t="n">
        <v>3</v>
      </c>
      <c r="I735" t="inlineStr">
        <is>
          <t>509-9899</t>
        </is>
      </c>
      <c r="J735" t="inlineStr">
        <is>
          <t>ТССЦ Московской обл., 509-9899, приказ Минстроя России №675/пр от 28.02.2017 № 258/пр</t>
        </is>
      </c>
      <c r="K735" t="inlineStr">
        <is>
          <t>Строительный мусор и масса возвратных материалов</t>
        </is>
      </c>
      <c r="L735" t="n">
        <v>1348</v>
      </c>
      <c r="N735" t="n">
        <v>1009</v>
      </c>
      <c r="O735" t="inlineStr">
        <is>
          <t>т</t>
        </is>
      </c>
      <c r="P735" t="inlineStr">
        <is>
          <t>т</t>
        </is>
      </c>
      <c r="Q735" t="n">
        <v>1000</v>
      </c>
      <c r="W735" t="n">
        <v>0</v>
      </c>
      <c r="X735" t="n">
        <v>1839160745</v>
      </c>
      <c r="Y735">
        <f>AT735</f>
        <v/>
      </c>
      <c r="AA735" t="n">
        <v>0</v>
      </c>
      <c r="AB735" t="n">
        <v>0</v>
      </c>
      <c r="AC735" t="n">
        <v>0</v>
      </c>
      <c r="AD735" t="n">
        <v>0</v>
      </c>
      <c r="AE735" t="n">
        <v>0</v>
      </c>
      <c r="AF735" t="n">
        <v>0</v>
      </c>
      <c r="AG735" t="n">
        <v>0</v>
      </c>
      <c r="AH735" t="n">
        <v>0</v>
      </c>
      <c r="AI735" t="n">
        <v>1</v>
      </c>
      <c r="AJ735" t="n">
        <v>1</v>
      </c>
      <c r="AK735" t="n">
        <v>1</v>
      </c>
      <c r="AL735" t="n">
        <v>1</v>
      </c>
      <c r="AM735" t="n">
        <v>0</v>
      </c>
      <c r="AN735" t="n">
        <v>0</v>
      </c>
      <c r="AO735" t="n">
        <v>0</v>
      </c>
      <c r="AP735" t="n">
        <v>1</v>
      </c>
      <c r="AQ735" t="n">
        <v>0</v>
      </c>
      <c r="AR735" t="n">
        <v>0</v>
      </c>
      <c r="AS735" t="inlineStr"/>
      <c r="AT735" t="n">
        <v>1.8</v>
      </c>
      <c r="AU735" t="inlineStr"/>
      <c r="AV735" t="n">
        <v>0</v>
      </c>
      <c r="AW735" t="n">
        <v>2</v>
      </c>
      <c r="AX735" t="n">
        <v>78874494</v>
      </c>
      <c r="AY735" t="n">
        <v>1</v>
      </c>
      <c r="AZ735" t="n">
        <v>0</v>
      </c>
      <c r="BA735" t="n">
        <v>672</v>
      </c>
      <c r="BB735" t="n">
        <v>0</v>
      </c>
      <c r="BC735" t="n">
        <v>0</v>
      </c>
      <c r="BD735" t="n">
        <v>0</v>
      </c>
      <c r="BE735" t="n">
        <v>0</v>
      </c>
      <c r="BF735" t="n">
        <v>0</v>
      </c>
      <c r="BG735" t="n">
        <v>0</v>
      </c>
      <c r="BH735" t="n">
        <v>0</v>
      </c>
      <c r="BI735" t="n">
        <v>0</v>
      </c>
      <c r="BJ735" t="n">
        <v>0</v>
      </c>
      <c r="BK735" t="n">
        <v>0</v>
      </c>
      <c r="BL735" t="n">
        <v>0</v>
      </c>
      <c r="BM735" t="n">
        <v>0</v>
      </c>
      <c r="BN735" t="n">
        <v>0</v>
      </c>
      <c r="BO735" t="n">
        <v>0</v>
      </c>
      <c r="BP735" t="n">
        <v>0</v>
      </c>
      <c r="BQ735" t="n">
        <v>0</v>
      </c>
      <c r="BR735" t="n">
        <v>0</v>
      </c>
      <c r="BS735" t="n">
        <v>0</v>
      </c>
      <c r="BT735" t="n">
        <v>0</v>
      </c>
      <c r="BU735" t="n">
        <v>0</v>
      </c>
      <c r="BV735" t="n">
        <v>0</v>
      </c>
      <c r="BW735" t="n">
        <v>0</v>
      </c>
      <c r="CV735" t="n">
        <v>0</v>
      </c>
      <c r="CW735" t="n">
        <v>0</v>
      </c>
      <c r="CX735">
        <f>ROUND(Y735*Source!I1562,7)</f>
        <v/>
      </c>
      <c r="CY735">
        <f>AA735</f>
        <v/>
      </c>
      <c r="CZ735">
        <f>AE735</f>
        <v/>
      </c>
      <c r="DA735">
        <f>AI735</f>
        <v/>
      </c>
      <c r="DB735">
        <f>ROUND(ROUND(AT735*CZ735,2),2)</f>
        <v/>
      </c>
      <c r="DC735">
        <f>ROUND(ROUND(AT735*AG735,2),2)</f>
        <v/>
      </c>
      <c r="DD735" t="inlineStr"/>
      <c r="DE735" t="inlineStr"/>
      <c r="DF735">
        <f>ROUND(ROUND(AE735,0)*CX735,0)</f>
        <v/>
      </c>
      <c r="DG735">
        <f>ROUND(ROUND(AF735,0)*CX735,0)</f>
        <v/>
      </c>
      <c r="DH735">
        <f>ROUND(ROUND(AG735,0)*CX735,0)</f>
        <v/>
      </c>
      <c r="DI735">
        <f>ROUND(ROUND(AH735,0)*CX735,0)</f>
        <v/>
      </c>
      <c r="DJ735">
        <f>DF735</f>
        <v/>
      </c>
      <c r="DK735" t="n">
        <v>0</v>
      </c>
      <c r="DL735" t="inlineStr"/>
      <c r="DM735" t="n">
        <v>0</v>
      </c>
      <c r="DN735" t="inlineStr"/>
      <c r="DO735" t="n">
        <v>0</v>
      </c>
    </row>
    <row r="736">
      <c r="A736">
        <f>ROW(Source!A1564)</f>
        <v/>
      </c>
      <c r="B736" t="n">
        <v>78869116</v>
      </c>
      <c r="C736" t="n">
        <v>78874475</v>
      </c>
      <c r="D736" t="n">
        <v>18442827</v>
      </c>
      <c r="E736" t="n">
        <v>1</v>
      </c>
      <c r="F736" t="n">
        <v>1</v>
      </c>
      <c r="G736" t="n">
        <v>1</v>
      </c>
      <c r="H736" t="n">
        <v>1</v>
      </c>
      <c r="I736" t="inlineStr">
        <is>
          <t>1-1053-90</t>
        </is>
      </c>
      <c r="J736" t="inlineStr"/>
      <c r="K736" t="inlineStr">
        <is>
          <t>Рабочий строитель среднего разряда 5,3</t>
        </is>
      </c>
      <c r="L736" t="n">
        <v>1369</v>
      </c>
      <c r="N736" t="n">
        <v>1013</v>
      </c>
      <c r="O736" t="inlineStr">
        <is>
          <t>чел.-ч</t>
        </is>
      </c>
      <c r="P736" t="inlineStr">
        <is>
          <t>чел.-ч</t>
        </is>
      </c>
      <c r="Q736" t="n">
        <v>1</v>
      </c>
      <c r="W736" t="n">
        <v>0</v>
      </c>
      <c r="X736" t="n">
        <v>717490484</v>
      </c>
      <c r="Y736">
        <f>(AT736*ROUND(5,7))</f>
        <v/>
      </c>
      <c r="AA736" t="n">
        <v>0</v>
      </c>
      <c r="AB736" t="n">
        <v>0</v>
      </c>
      <c r="AC736" t="n">
        <v>0</v>
      </c>
      <c r="AD736" t="n">
        <v>11.64</v>
      </c>
      <c r="AE736" t="n">
        <v>0</v>
      </c>
      <c r="AF736" t="n">
        <v>0</v>
      </c>
      <c r="AG736" t="n">
        <v>0</v>
      </c>
      <c r="AH736" t="n">
        <v>11.64</v>
      </c>
      <c r="AI736" t="n">
        <v>1</v>
      </c>
      <c r="AJ736" t="n">
        <v>1</v>
      </c>
      <c r="AK736" t="n">
        <v>1</v>
      </c>
      <c r="AL736" t="n">
        <v>1</v>
      </c>
      <c r="AM736" t="n">
        <v>-2</v>
      </c>
      <c r="AN736" t="n">
        <v>0</v>
      </c>
      <c r="AO736" t="n">
        <v>1</v>
      </c>
      <c r="AP736" t="n">
        <v>1</v>
      </c>
      <c r="AQ736" t="n">
        <v>0</v>
      </c>
      <c r="AR736" t="n">
        <v>0</v>
      </c>
      <c r="AS736" t="inlineStr"/>
      <c r="AT736" t="n">
        <v>5.01</v>
      </c>
      <c r="AU736" t="inlineStr">
        <is>
          <t>)*5</t>
        </is>
      </c>
      <c r="AV736" t="n">
        <v>1</v>
      </c>
      <c r="AW736" t="n">
        <v>2</v>
      </c>
      <c r="AX736" t="n">
        <v>78874482</v>
      </c>
      <c r="AY736" t="n">
        <v>1</v>
      </c>
      <c r="AZ736" t="n">
        <v>2048</v>
      </c>
      <c r="BA736" t="n">
        <v>673</v>
      </c>
      <c r="BB736" t="n">
        <v>0</v>
      </c>
      <c r="BC736" t="n">
        <v>0</v>
      </c>
      <c r="BD736" t="n">
        <v>0</v>
      </c>
      <c r="BE736" t="n">
        <v>0</v>
      </c>
      <c r="BF736" t="n">
        <v>0</v>
      </c>
      <c r="BG736" t="n">
        <v>0</v>
      </c>
      <c r="BH736" t="n">
        <v>0</v>
      </c>
      <c r="BI736" t="n">
        <v>0</v>
      </c>
      <c r="BJ736" t="n">
        <v>0</v>
      </c>
      <c r="BK736" t="n">
        <v>0</v>
      </c>
      <c r="BL736" t="n">
        <v>0</v>
      </c>
      <c r="BM736" t="n">
        <v>0</v>
      </c>
      <c r="BN736" t="n">
        <v>0</v>
      </c>
      <c r="BO736" t="n">
        <v>0</v>
      </c>
      <c r="BP736" t="n">
        <v>0</v>
      </c>
      <c r="BQ736" t="n">
        <v>0</v>
      </c>
      <c r="BR736" t="n">
        <v>0</v>
      </c>
      <c r="BS736" t="n">
        <v>0</v>
      </c>
      <c r="BT736" t="n">
        <v>0</v>
      </c>
      <c r="BU736" t="n">
        <v>0</v>
      </c>
      <c r="BV736" t="n">
        <v>0</v>
      </c>
      <c r="BW736" t="n">
        <v>0</v>
      </c>
      <c r="CU736">
        <f>ROUND(AT736*Source!I1564*AH736*AL736,0)</f>
        <v/>
      </c>
      <c r="CV736">
        <f>ROUND(Y736*Source!I1564,7)</f>
        <v/>
      </c>
      <c r="CW736" t="n">
        <v>0</v>
      </c>
      <c r="CX736">
        <f>ROUND(Y736*Source!I1564,7)</f>
        <v/>
      </c>
      <c r="CY736">
        <f>AD736</f>
        <v/>
      </c>
      <c r="CZ736">
        <f>AH736</f>
        <v/>
      </c>
      <c r="DA736">
        <f>AL736</f>
        <v/>
      </c>
      <c r="DB736">
        <f>ROUND((ROUND(AT736*CZ736,2)*ROUND(5,7)),2)</f>
        <v/>
      </c>
      <c r="DC736">
        <f>ROUND((ROUND(AT736*AG736,2)*ROUND(5,7)),2)</f>
        <v/>
      </c>
      <c r="DD736" t="inlineStr"/>
      <c r="DE736" t="inlineStr"/>
      <c r="DF736">
        <f>ROUND(ROUND(AE736,0)*CX736,0)</f>
        <v/>
      </c>
      <c r="DG736">
        <f>ROUND(ROUND(AF736,0)*CX736,0)</f>
        <v/>
      </c>
      <c r="DH736">
        <f>ROUND(ROUND(AG736,0)*CX736,0)</f>
        <v/>
      </c>
      <c r="DI736">
        <f>ROUND(ROUND(AH736,0)*CX736,0)</f>
        <v/>
      </c>
      <c r="DJ736">
        <f>DI736</f>
        <v/>
      </c>
      <c r="DK736" t="n">
        <v>0</v>
      </c>
      <c r="DL736" t="inlineStr"/>
      <c r="DM736" t="n">
        <v>0</v>
      </c>
      <c r="DN736" t="inlineStr"/>
      <c r="DO736" t="n">
        <v>0</v>
      </c>
    </row>
    <row r="737">
      <c r="A737">
        <f>ROW(Source!A1564)</f>
        <v/>
      </c>
      <c r="B737" t="n">
        <v>78869116</v>
      </c>
      <c r="C737" t="n">
        <v>78874475</v>
      </c>
      <c r="D737" t="n">
        <v>29172703</v>
      </c>
      <c r="E737" t="n">
        <v>1</v>
      </c>
      <c r="F737" t="n">
        <v>1</v>
      </c>
      <c r="G737" t="n">
        <v>1</v>
      </c>
      <c r="H737" t="n">
        <v>2</v>
      </c>
      <c r="I737" t="inlineStr">
        <is>
          <t>042900</t>
        </is>
      </c>
      <c r="J737" t="inlineStr">
        <is>
          <t>ТСЭМ Московской обл., 042900, приказ Минстроя России №675/пр от 28.02.2017 № 264/пр</t>
        </is>
      </c>
      <c r="K737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37" t="n">
        <v>1368</v>
      </c>
      <c r="N737" t="n">
        <v>1011</v>
      </c>
      <c r="O737" t="inlineStr">
        <is>
          <t>маш.-ч</t>
        </is>
      </c>
      <c r="P737" t="inlineStr">
        <is>
          <t>маш.-ч</t>
        </is>
      </c>
      <c r="Q737" t="n">
        <v>1</v>
      </c>
      <c r="W737" t="n">
        <v>0</v>
      </c>
      <c r="X737" t="n">
        <v>1695838894</v>
      </c>
      <c r="Y737">
        <f>(AT737*ROUND(5,7))</f>
        <v/>
      </c>
      <c r="AA737" t="n">
        <v>0</v>
      </c>
      <c r="AB737" t="n">
        <v>177.13</v>
      </c>
      <c r="AC737" t="n">
        <v>0</v>
      </c>
      <c r="AD737" t="n">
        <v>0</v>
      </c>
      <c r="AE737" t="n">
        <v>0</v>
      </c>
      <c r="AF737" t="n">
        <v>29.67</v>
      </c>
      <c r="AG737" t="n">
        <v>0</v>
      </c>
      <c r="AH737" t="n">
        <v>0</v>
      </c>
      <c r="AI737" t="n">
        <v>1</v>
      </c>
      <c r="AJ737" t="n">
        <v>5.97</v>
      </c>
      <c r="AK737" t="n">
        <v>52.25</v>
      </c>
      <c r="AL737" t="n">
        <v>1</v>
      </c>
      <c r="AM737" t="n">
        <v>2</v>
      </c>
      <c r="AN737" t="n">
        <v>0</v>
      </c>
      <c r="AO737" t="n">
        <v>1</v>
      </c>
      <c r="AP737" t="n">
        <v>1</v>
      </c>
      <c r="AQ737" t="n">
        <v>0</v>
      </c>
      <c r="AR737" t="n">
        <v>0</v>
      </c>
      <c r="AS737" t="inlineStr"/>
      <c r="AT737" t="n">
        <v>1.5</v>
      </c>
      <c r="AU737" t="inlineStr">
        <is>
          <t>)*5</t>
        </is>
      </c>
      <c r="AV737" t="n">
        <v>0</v>
      </c>
      <c r="AW737" t="n">
        <v>2</v>
      </c>
      <c r="AX737" t="n">
        <v>78874483</v>
      </c>
      <c r="AY737" t="n">
        <v>1</v>
      </c>
      <c r="AZ737" t="n">
        <v>0</v>
      </c>
      <c r="BA737" t="n">
        <v>674</v>
      </c>
      <c r="BB737" t="n">
        <v>0</v>
      </c>
      <c r="BC737" t="n">
        <v>0</v>
      </c>
      <c r="BD737" t="n">
        <v>0</v>
      </c>
      <c r="BE737" t="n">
        <v>0</v>
      </c>
      <c r="BF737" t="n">
        <v>0</v>
      </c>
      <c r="BG737" t="n">
        <v>0</v>
      </c>
      <c r="BH737" t="n">
        <v>0</v>
      </c>
      <c r="BI737" t="n">
        <v>0</v>
      </c>
      <c r="BJ737" t="n">
        <v>0</v>
      </c>
      <c r="BK737" t="n">
        <v>0</v>
      </c>
      <c r="BL737" t="n">
        <v>0</v>
      </c>
      <c r="BM737" t="n">
        <v>0</v>
      </c>
      <c r="BN737" t="n">
        <v>0</v>
      </c>
      <c r="BO737" t="n">
        <v>0</v>
      </c>
      <c r="BP737" t="n">
        <v>0</v>
      </c>
      <c r="BQ737" t="n">
        <v>0</v>
      </c>
      <c r="BR737" t="n">
        <v>0</v>
      </c>
      <c r="BS737" t="n">
        <v>0</v>
      </c>
      <c r="BT737" t="n">
        <v>0</v>
      </c>
      <c r="BU737" t="n">
        <v>0</v>
      </c>
      <c r="BV737" t="n">
        <v>0</v>
      </c>
      <c r="BW737" t="n">
        <v>0</v>
      </c>
      <c r="CV737" t="n">
        <v>0</v>
      </c>
      <c r="CW737">
        <f>ROUND(Y737*Source!I1564*DO737,7)</f>
        <v/>
      </c>
      <c r="CX737">
        <f>ROUND(Y737*Source!I1564,7)</f>
        <v/>
      </c>
      <c r="CY737">
        <f>AB737</f>
        <v/>
      </c>
      <c r="CZ737">
        <f>AF737</f>
        <v/>
      </c>
      <c r="DA737">
        <f>AJ737</f>
        <v/>
      </c>
      <c r="DB737">
        <f>ROUND((ROUND(AT737*CZ737,2)*ROUND(5,7)),2)</f>
        <v/>
      </c>
      <c r="DC737">
        <f>ROUND((ROUND(AT737*AG737,2)*ROUND(5,7)),2)</f>
        <v/>
      </c>
      <c r="DD737" t="inlineStr"/>
      <c r="DE737" t="inlineStr"/>
      <c r="DF737">
        <f>ROUND(ROUND(AE737,0)*CX737,0)</f>
        <v/>
      </c>
      <c r="DG737">
        <f>ROUND(ROUND(AF737*AJ737,0)*CX737,0)</f>
        <v/>
      </c>
      <c r="DH737">
        <f>ROUND(ROUND(AG737*AK737,0)*CX737,0)</f>
        <v/>
      </c>
      <c r="DI737">
        <f>ROUND(ROUND(AH737,0)*CX737,0)</f>
        <v/>
      </c>
      <c r="DJ737">
        <f>DG737</f>
        <v/>
      </c>
      <c r="DK737" t="n">
        <v>0</v>
      </c>
      <c r="DL737" t="inlineStr"/>
      <c r="DM737" t="n">
        <v>0</v>
      </c>
      <c r="DN737" t="inlineStr"/>
      <c r="DO737" t="n">
        <v>0</v>
      </c>
    </row>
    <row r="738">
      <c r="A738">
        <f>ROW(Source!A1564)</f>
        <v/>
      </c>
      <c r="B738" t="n">
        <v>78869116</v>
      </c>
      <c r="C738" t="n">
        <v>78874475</v>
      </c>
      <c r="D738" t="n">
        <v>29110398</v>
      </c>
      <c r="E738" t="n">
        <v>1</v>
      </c>
      <c r="F738" t="n">
        <v>1</v>
      </c>
      <c r="G738" t="n">
        <v>1</v>
      </c>
      <c r="H738" t="n">
        <v>3</v>
      </c>
      <c r="I738" t="inlineStr">
        <is>
          <t>101-0388</t>
        </is>
      </c>
      <c r="J738" t="inlineStr">
        <is>
          <t>ТССЦ Московской обл., 101-0388, приказ Минстроя России №675/пр от 28.02.2017 № 254/пр</t>
        </is>
      </c>
      <c r="K738" t="inlineStr">
        <is>
          <t>Краски масляные земляные марки МА-0115 мумия, сурик железный</t>
        </is>
      </c>
      <c r="L738" t="n">
        <v>1348</v>
      </c>
      <c r="N738" t="n">
        <v>1009</v>
      </c>
      <c r="O738" t="inlineStr">
        <is>
          <t>т</t>
        </is>
      </c>
      <c r="P738" t="inlineStr">
        <is>
          <t>т</t>
        </is>
      </c>
      <c r="Q738" t="n">
        <v>1000</v>
      </c>
      <c r="W738" t="n">
        <v>0</v>
      </c>
      <c r="X738" t="n">
        <v>1625292450</v>
      </c>
      <c r="Y738">
        <f>(AT738*ROUND(5,7))</f>
        <v/>
      </c>
      <c r="AA738" t="n">
        <v>76804.47</v>
      </c>
      <c r="AB738" t="n">
        <v>0</v>
      </c>
      <c r="AC738" t="n">
        <v>0</v>
      </c>
      <c r="AD738" t="n">
        <v>0</v>
      </c>
      <c r="AE738" t="n">
        <v>15118.99</v>
      </c>
      <c r="AF738" t="n">
        <v>0</v>
      </c>
      <c r="AG738" t="n">
        <v>0</v>
      </c>
      <c r="AH738" t="n">
        <v>0</v>
      </c>
      <c r="AI738" t="n">
        <v>5.08</v>
      </c>
      <c r="AJ738" t="n">
        <v>1</v>
      </c>
      <c r="AK738" t="n">
        <v>1</v>
      </c>
      <c r="AL738" t="n">
        <v>1</v>
      </c>
      <c r="AM738" t="n">
        <v>2</v>
      </c>
      <c r="AN738" t="n">
        <v>0</v>
      </c>
      <c r="AO738" t="n">
        <v>1</v>
      </c>
      <c r="AP738" t="n">
        <v>1</v>
      </c>
      <c r="AQ738" t="n">
        <v>0</v>
      </c>
      <c r="AR738" t="n">
        <v>0</v>
      </c>
      <c r="AS738" t="inlineStr"/>
      <c r="AT738" t="n">
        <v>5e-05</v>
      </c>
      <c r="AU738" t="inlineStr">
        <is>
          <t>)*5</t>
        </is>
      </c>
      <c r="AV738" t="n">
        <v>0</v>
      </c>
      <c r="AW738" t="n">
        <v>2</v>
      </c>
      <c r="AX738" t="n">
        <v>78874484</v>
      </c>
      <c r="AY738" t="n">
        <v>1</v>
      </c>
      <c r="AZ738" t="n">
        <v>0</v>
      </c>
      <c r="BA738" t="n">
        <v>675</v>
      </c>
      <c r="BB738" t="n">
        <v>0</v>
      </c>
      <c r="BC738" t="n">
        <v>0</v>
      </c>
      <c r="BD738" t="n">
        <v>0</v>
      </c>
      <c r="BE738" t="n">
        <v>0</v>
      </c>
      <c r="BF738" t="n">
        <v>0</v>
      </c>
      <c r="BG738" t="n">
        <v>0</v>
      </c>
      <c r="BH738" t="n">
        <v>0</v>
      </c>
      <c r="BI738" t="n">
        <v>0</v>
      </c>
      <c r="BJ738" t="n">
        <v>0</v>
      </c>
      <c r="BK738" t="n">
        <v>0</v>
      </c>
      <c r="BL738" t="n">
        <v>0</v>
      </c>
      <c r="BM738" t="n">
        <v>0</v>
      </c>
      <c r="BN738" t="n">
        <v>0</v>
      </c>
      <c r="BO738" t="n">
        <v>0</v>
      </c>
      <c r="BP738" t="n">
        <v>0</v>
      </c>
      <c r="BQ738" t="n">
        <v>0</v>
      </c>
      <c r="BR738" t="n">
        <v>0</v>
      </c>
      <c r="BS738" t="n">
        <v>0</v>
      </c>
      <c r="BT738" t="n">
        <v>0</v>
      </c>
      <c r="BU738" t="n">
        <v>0</v>
      </c>
      <c r="BV738" t="n">
        <v>0</v>
      </c>
      <c r="BW738" t="n">
        <v>0</v>
      </c>
      <c r="CV738" t="n">
        <v>0</v>
      </c>
      <c r="CW738" t="n">
        <v>0</v>
      </c>
      <c r="CX738">
        <f>ROUND(Y738*Source!I1564,7)</f>
        <v/>
      </c>
      <c r="CY738">
        <f>AA738</f>
        <v/>
      </c>
      <c r="CZ738">
        <f>AE738</f>
        <v/>
      </c>
      <c r="DA738">
        <f>AI738</f>
        <v/>
      </c>
      <c r="DB738">
        <f>ROUND((ROUND(AT738*CZ738,2)*ROUND(5,7)),2)</f>
        <v/>
      </c>
      <c r="DC738">
        <f>ROUND((ROUND(AT738*AG738,2)*ROUND(5,7)),2)</f>
        <v/>
      </c>
      <c r="DD738" t="inlineStr"/>
      <c r="DE738" t="inlineStr"/>
      <c r="DF738">
        <f>ROUND(ROUND(AE738*AI738,0)*CX738,0)</f>
        <v/>
      </c>
      <c r="DG738">
        <f>ROUND(ROUND(AF738,0)*CX738,0)</f>
        <v/>
      </c>
      <c r="DH738">
        <f>ROUND(ROUND(AG738,0)*CX738,0)</f>
        <v/>
      </c>
      <c r="DI738">
        <f>ROUND(ROUND(AH738,0)*CX738,0)</f>
        <v/>
      </c>
      <c r="DJ738">
        <f>DF738</f>
        <v/>
      </c>
      <c r="DK738" t="n">
        <v>0</v>
      </c>
      <c r="DL738" t="inlineStr"/>
      <c r="DM738" t="n">
        <v>0</v>
      </c>
      <c r="DN738" t="inlineStr"/>
      <c r="DO738" t="n">
        <v>0</v>
      </c>
    </row>
    <row r="739">
      <c r="A739">
        <f>ROW(Source!A1564)</f>
        <v/>
      </c>
      <c r="B739" t="n">
        <v>78869116</v>
      </c>
      <c r="C739" t="n">
        <v>78874475</v>
      </c>
      <c r="D739" t="n">
        <v>29110573</v>
      </c>
      <c r="E739" t="n">
        <v>1</v>
      </c>
      <c r="F739" t="n">
        <v>1</v>
      </c>
      <c r="G739" t="n">
        <v>1</v>
      </c>
      <c r="H739" t="n">
        <v>3</v>
      </c>
      <c r="I739" t="inlineStr">
        <is>
          <t>101-0628</t>
        </is>
      </c>
      <c r="J739" t="inlineStr">
        <is>
          <t>ТССЦ Московской обл., 101-0628, приказ Минстроя России №675/пр от 28.02.2017 № 254/пр</t>
        </is>
      </c>
      <c r="K739" t="inlineStr">
        <is>
          <t>Олифа комбинированная, марки К-3</t>
        </is>
      </c>
      <c r="L739" t="n">
        <v>1348</v>
      </c>
      <c r="N739" t="n">
        <v>1009</v>
      </c>
      <c r="O739" t="inlineStr">
        <is>
          <t>т</t>
        </is>
      </c>
      <c r="P739" t="inlineStr">
        <is>
          <t>т</t>
        </is>
      </c>
      <c r="Q739" t="n">
        <v>1000</v>
      </c>
      <c r="W739" t="n">
        <v>0</v>
      </c>
      <c r="X739" t="n">
        <v>24062879</v>
      </c>
      <c r="Y739">
        <f>(AT739*ROUND(5,7))</f>
        <v/>
      </c>
      <c r="AA739" t="n">
        <v>87631.5</v>
      </c>
      <c r="AB739" t="n">
        <v>0</v>
      </c>
      <c r="AC739" t="n">
        <v>0</v>
      </c>
      <c r="AD739" t="n">
        <v>0</v>
      </c>
      <c r="AE739" t="n">
        <v>16950</v>
      </c>
      <c r="AF739" t="n">
        <v>0</v>
      </c>
      <c r="AG739" t="n">
        <v>0</v>
      </c>
      <c r="AH739" t="n">
        <v>0</v>
      </c>
      <c r="AI739" t="n">
        <v>5.17</v>
      </c>
      <c r="AJ739" t="n">
        <v>1</v>
      </c>
      <c r="AK739" t="n">
        <v>1</v>
      </c>
      <c r="AL739" t="n">
        <v>1</v>
      </c>
      <c r="AM739" t="n">
        <v>2</v>
      </c>
      <c r="AN739" t="n">
        <v>0</v>
      </c>
      <c r="AO739" t="n">
        <v>1</v>
      </c>
      <c r="AP739" t="n">
        <v>1</v>
      </c>
      <c r="AQ739" t="n">
        <v>0</v>
      </c>
      <c r="AR739" t="n">
        <v>0</v>
      </c>
      <c r="AS739" t="inlineStr"/>
      <c r="AT739" t="n">
        <v>2e-05</v>
      </c>
      <c r="AU739" t="inlineStr">
        <is>
          <t>)*5</t>
        </is>
      </c>
      <c r="AV739" t="n">
        <v>0</v>
      </c>
      <c r="AW739" t="n">
        <v>2</v>
      </c>
      <c r="AX739" t="n">
        <v>78874485</v>
      </c>
      <c r="AY739" t="n">
        <v>1</v>
      </c>
      <c r="AZ739" t="n">
        <v>0</v>
      </c>
      <c r="BA739" t="n">
        <v>676</v>
      </c>
      <c r="BB739" t="n">
        <v>0</v>
      </c>
      <c r="BC739" t="n">
        <v>0</v>
      </c>
      <c r="BD739" t="n">
        <v>0</v>
      </c>
      <c r="BE739" t="n">
        <v>0</v>
      </c>
      <c r="BF739" t="n">
        <v>0</v>
      </c>
      <c r="BG739" t="n">
        <v>0</v>
      </c>
      <c r="BH739" t="n">
        <v>0</v>
      </c>
      <c r="BI739" t="n">
        <v>0</v>
      </c>
      <c r="BJ739" t="n">
        <v>0</v>
      </c>
      <c r="BK739" t="n">
        <v>0</v>
      </c>
      <c r="BL739" t="n">
        <v>0</v>
      </c>
      <c r="BM739" t="n">
        <v>0</v>
      </c>
      <c r="BN739" t="n">
        <v>0</v>
      </c>
      <c r="BO739" t="n">
        <v>0</v>
      </c>
      <c r="BP739" t="n">
        <v>0</v>
      </c>
      <c r="BQ739" t="n">
        <v>0</v>
      </c>
      <c r="BR739" t="n">
        <v>0</v>
      </c>
      <c r="BS739" t="n">
        <v>0</v>
      </c>
      <c r="BT739" t="n">
        <v>0</v>
      </c>
      <c r="BU739" t="n">
        <v>0</v>
      </c>
      <c r="BV739" t="n">
        <v>0</v>
      </c>
      <c r="BW739" t="n">
        <v>0</v>
      </c>
      <c r="CV739" t="n">
        <v>0</v>
      </c>
      <c r="CW739" t="n">
        <v>0</v>
      </c>
      <c r="CX739">
        <f>ROUND(Y739*Source!I1564,7)</f>
        <v/>
      </c>
      <c r="CY739">
        <f>AA739</f>
        <v/>
      </c>
      <c r="CZ739">
        <f>AE739</f>
        <v/>
      </c>
      <c r="DA739">
        <f>AI739</f>
        <v/>
      </c>
      <c r="DB739">
        <f>ROUND((ROUND(AT739*CZ739,2)*ROUND(5,7)),2)</f>
        <v/>
      </c>
      <c r="DC739">
        <f>ROUND((ROUND(AT739*AG739,2)*ROUND(5,7)),2)</f>
        <v/>
      </c>
      <c r="DD739" t="inlineStr"/>
      <c r="DE739" t="inlineStr"/>
      <c r="DF739">
        <f>ROUND(ROUND(AE739*AI739,0)*CX739,0)</f>
        <v/>
      </c>
      <c r="DG739">
        <f>ROUND(ROUND(AF739,0)*CX739,0)</f>
        <v/>
      </c>
      <c r="DH739">
        <f>ROUND(ROUND(AG739,0)*CX739,0)</f>
        <v/>
      </c>
      <c r="DI739">
        <f>ROUND(ROUND(AH739,0)*CX739,0)</f>
        <v/>
      </c>
      <c r="DJ739">
        <f>DF739</f>
        <v/>
      </c>
      <c r="DK739" t="n">
        <v>0</v>
      </c>
      <c r="DL739" t="inlineStr"/>
      <c r="DM739" t="n">
        <v>0</v>
      </c>
      <c r="DN739" t="inlineStr"/>
      <c r="DO739" t="n">
        <v>0</v>
      </c>
    </row>
    <row r="740">
      <c r="A740">
        <f>ROW(Source!A1564)</f>
        <v/>
      </c>
      <c r="B740" t="n">
        <v>78869116</v>
      </c>
      <c r="C740" t="n">
        <v>78874475</v>
      </c>
      <c r="D740" t="n">
        <v>29107963</v>
      </c>
      <c r="E740" t="n">
        <v>1</v>
      </c>
      <c r="F740" t="n">
        <v>1</v>
      </c>
      <c r="G740" t="n">
        <v>1</v>
      </c>
      <c r="H740" t="n">
        <v>3</v>
      </c>
      <c r="I740" t="inlineStr">
        <is>
          <t>101-1669</t>
        </is>
      </c>
      <c r="J740" t="inlineStr">
        <is>
          <t>ТССЦ Московской обл., 101-1669, приказ Минстроя России №675/пр от 28.02.2017 № 254/пр</t>
        </is>
      </c>
      <c r="K740" t="inlineStr">
        <is>
          <t>Очес льняной</t>
        </is>
      </c>
      <c r="L740" t="n">
        <v>1346</v>
      </c>
      <c r="N740" t="n">
        <v>1009</v>
      </c>
      <c r="O740" t="inlineStr">
        <is>
          <t>кг</t>
        </is>
      </c>
      <c r="P740" t="inlineStr">
        <is>
          <t>кг</t>
        </is>
      </c>
      <c r="Q740" t="n">
        <v>1</v>
      </c>
      <c r="W740" t="n">
        <v>0</v>
      </c>
      <c r="X740" t="n">
        <v>-2113933962</v>
      </c>
      <c r="Y740">
        <f>(AT740*ROUND(5,7))</f>
        <v/>
      </c>
      <c r="AA740" t="n">
        <v>590.67</v>
      </c>
      <c r="AB740" t="n">
        <v>0</v>
      </c>
      <c r="AC740" t="n">
        <v>0</v>
      </c>
      <c r="AD740" t="n">
        <v>0</v>
      </c>
      <c r="AE740" t="n">
        <v>37.29</v>
      </c>
      <c r="AF740" t="n">
        <v>0</v>
      </c>
      <c r="AG740" t="n">
        <v>0</v>
      </c>
      <c r="AH740" t="n">
        <v>0</v>
      </c>
      <c r="AI740" t="n">
        <v>15.84</v>
      </c>
      <c r="AJ740" t="n">
        <v>1</v>
      </c>
      <c r="AK740" t="n">
        <v>1</v>
      </c>
      <c r="AL740" t="n">
        <v>1</v>
      </c>
      <c r="AM740" t="n">
        <v>2</v>
      </c>
      <c r="AN740" t="n">
        <v>0</v>
      </c>
      <c r="AO740" t="n">
        <v>1</v>
      </c>
      <c r="AP740" t="n">
        <v>1</v>
      </c>
      <c r="AQ740" t="n">
        <v>0</v>
      </c>
      <c r="AR740" t="n">
        <v>0</v>
      </c>
      <c r="AS740" t="inlineStr"/>
      <c r="AT740" t="n">
        <v>0.02</v>
      </c>
      <c r="AU740" t="inlineStr">
        <is>
          <t>)*5</t>
        </is>
      </c>
      <c r="AV740" t="n">
        <v>0</v>
      </c>
      <c r="AW740" t="n">
        <v>2</v>
      </c>
      <c r="AX740" t="n">
        <v>78874486</v>
      </c>
      <c r="AY740" t="n">
        <v>1</v>
      </c>
      <c r="AZ740" t="n">
        <v>0</v>
      </c>
      <c r="BA740" t="n">
        <v>677</v>
      </c>
      <c r="BB740" t="n">
        <v>0</v>
      </c>
      <c r="BC740" t="n">
        <v>0</v>
      </c>
      <c r="BD740" t="n">
        <v>0</v>
      </c>
      <c r="BE740" t="n">
        <v>0</v>
      </c>
      <c r="BF740" t="n">
        <v>0</v>
      </c>
      <c r="BG740" t="n">
        <v>0</v>
      </c>
      <c r="BH740" t="n">
        <v>0</v>
      </c>
      <c r="BI740" t="n">
        <v>0</v>
      </c>
      <c r="BJ740" t="n">
        <v>0</v>
      </c>
      <c r="BK740" t="n">
        <v>0</v>
      </c>
      <c r="BL740" t="n">
        <v>0</v>
      </c>
      <c r="BM740" t="n">
        <v>0</v>
      </c>
      <c r="BN740" t="n">
        <v>0</v>
      </c>
      <c r="BO740" t="n">
        <v>0</v>
      </c>
      <c r="BP740" t="n">
        <v>0</v>
      </c>
      <c r="BQ740" t="n">
        <v>0</v>
      </c>
      <c r="BR740" t="n">
        <v>0</v>
      </c>
      <c r="BS740" t="n">
        <v>0</v>
      </c>
      <c r="BT740" t="n">
        <v>0</v>
      </c>
      <c r="BU740" t="n">
        <v>0</v>
      </c>
      <c r="BV740" t="n">
        <v>0</v>
      </c>
      <c r="BW740" t="n">
        <v>0</v>
      </c>
      <c r="CV740" t="n">
        <v>0</v>
      </c>
      <c r="CW740" t="n">
        <v>0</v>
      </c>
      <c r="CX740">
        <f>ROUND(Y740*Source!I1564,7)</f>
        <v/>
      </c>
      <c r="CY740">
        <f>AA740</f>
        <v/>
      </c>
      <c r="CZ740">
        <f>AE740</f>
        <v/>
      </c>
      <c r="DA740">
        <f>AI740</f>
        <v/>
      </c>
      <c r="DB740">
        <f>ROUND((ROUND(AT740*CZ740,2)*ROUND(5,7)),2)</f>
        <v/>
      </c>
      <c r="DC740">
        <f>ROUND((ROUND(AT740*AG740,2)*ROUND(5,7)),2)</f>
        <v/>
      </c>
      <c r="DD740" t="inlineStr"/>
      <c r="DE740" t="inlineStr"/>
      <c r="DF740">
        <f>ROUND(ROUND(AE740*AI740,0)*CX740,0)</f>
        <v/>
      </c>
      <c r="DG740">
        <f>ROUND(ROUND(AF740,0)*CX740,0)</f>
        <v/>
      </c>
      <c r="DH740">
        <f>ROUND(ROUND(AG740,0)*CX740,0)</f>
        <v/>
      </c>
      <c r="DI740">
        <f>ROUND(ROUND(AH740,0)*CX740,0)</f>
        <v/>
      </c>
      <c r="DJ740">
        <f>DF740</f>
        <v/>
      </c>
      <c r="DK740" t="n">
        <v>0</v>
      </c>
      <c r="DL740" t="inlineStr"/>
      <c r="DM740" t="n">
        <v>0</v>
      </c>
      <c r="DN740" t="inlineStr"/>
      <c r="DO740" t="n">
        <v>0</v>
      </c>
    </row>
    <row r="741">
      <c r="A741">
        <f>ROW(Source!A1564)</f>
        <v/>
      </c>
      <c r="B741" t="n">
        <v>78869116</v>
      </c>
      <c r="C741" t="n">
        <v>78874475</v>
      </c>
      <c r="D741" t="n">
        <v>29150040</v>
      </c>
      <c r="E741" t="n">
        <v>1</v>
      </c>
      <c r="F741" t="n">
        <v>1</v>
      </c>
      <c r="G741" t="n">
        <v>1</v>
      </c>
      <c r="H741" t="n">
        <v>3</v>
      </c>
      <c r="I741" t="inlineStr">
        <is>
          <t>411-0001</t>
        </is>
      </c>
      <c r="J741" t="inlineStr">
        <is>
          <t>ТССЦ Московской обл., 411-0001, приказ Минстроя России №675/пр от 28.02.2017 № 257/пр</t>
        </is>
      </c>
      <c r="K741" t="inlineStr">
        <is>
          <t>Вода</t>
        </is>
      </c>
      <c r="L741" t="n">
        <v>1339</v>
      </c>
      <c r="N741" t="n">
        <v>1007</v>
      </c>
      <c r="O741" t="inlineStr">
        <is>
          <t>м3</t>
        </is>
      </c>
      <c r="P741" t="inlineStr">
        <is>
          <t>м3</t>
        </is>
      </c>
      <c r="Q741" t="n">
        <v>1</v>
      </c>
      <c r="W741" t="n">
        <v>0</v>
      </c>
      <c r="X741" t="n">
        <v>619799737</v>
      </c>
      <c r="Y741">
        <f>(AT741*ROUND(5,7))</f>
        <v/>
      </c>
      <c r="AA741" t="n">
        <v>31.28</v>
      </c>
      <c r="AB741" t="n">
        <v>0</v>
      </c>
      <c r="AC741" t="n">
        <v>0</v>
      </c>
      <c r="AD741" t="n">
        <v>0</v>
      </c>
      <c r="AE741" t="n">
        <v>2.44</v>
      </c>
      <c r="AF741" t="n">
        <v>0</v>
      </c>
      <c r="AG741" t="n">
        <v>0</v>
      </c>
      <c r="AH741" t="n">
        <v>0</v>
      </c>
      <c r="AI741" t="n">
        <v>12.82</v>
      </c>
      <c r="AJ741" t="n">
        <v>1</v>
      </c>
      <c r="AK741" t="n">
        <v>1</v>
      </c>
      <c r="AL741" t="n">
        <v>1</v>
      </c>
      <c r="AM741" t="n">
        <v>2</v>
      </c>
      <c r="AN741" t="n">
        <v>0</v>
      </c>
      <c r="AO741" t="n">
        <v>1</v>
      </c>
      <c r="AP741" t="n">
        <v>1</v>
      </c>
      <c r="AQ741" t="n">
        <v>0</v>
      </c>
      <c r="AR741" t="n">
        <v>0</v>
      </c>
      <c r="AS741" t="inlineStr"/>
      <c r="AT741" t="n">
        <v>1</v>
      </c>
      <c r="AU741" t="inlineStr">
        <is>
          <t>)*5</t>
        </is>
      </c>
      <c r="AV741" t="n">
        <v>0</v>
      </c>
      <c r="AW741" t="n">
        <v>2</v>
      </c>
      <c r="AX741" t="n">
        <v>78874487</v>
      </c>
      <c r="AY741" t="n">
        <v>1</v>
      </c>
      <c r="AZ741" t="n">
        <v>0</v>
      </c>
      <c r="BA741" t="n">
        <v>678</v>
      </c>
      <c r="BB741" t="n">
        <v>0</v>
      </c>
      <c r="BC741" t="n">
        <v>0</v>
      </c>
      <c r="BD741" t="n">
        <v>0</v>
      </c>
      <c r="BE741" t="n">
        <v>0</v>
      </c>
      <c r="BF741" t="n">
        <v>0</v>
      </c>
      <c r="BG741" t="n">
        <v>0</v>
      </c>
      <c r="BH741" t="n">
        <v>0</v>
      </c>
      <c r="BI741" t="n">
        <v>0</v>
      </c>
      <c r="BJ741" t="n">
        <v>0</v>
      </c>
      <c r="BK741" t="n">
        <v>0</v>
      </c>
      <c r="BL741" t="n">
        <v>0</v>
      </c>
      <c r="BM741" t="n">
        <v>0</v>
      </c>
      <c r="BN741" t="n">
        <v>0</v>
      </c>
      <c r="BO741" t="n">
        <v>0</v>
      </c>
      <c r="BP741" t="n">
        <v>0</v>
      </c>
      <c r="BQ741" t="n">
        <v>0</v>
      </c>
      <c r="BR741" t="n">
        <v>0</v>
      </c>
      <c r="BS741" t="n">
        <v>0</v>
      </c>
      <c r="BT741" t="n">
        <v>0</v>
      </c>
      <c r="BU741" t="n">
        <v>0</v>
      </c>
      <c r="BV741" t="n">
        <v>0</v>
      </c>
      <c r="BW741" t="n">
        <v>0</v>
      </c>
      <c r="CV741" t="n">
        <v>0</v>
      </c>
      <c r="CW741" t="n">
        <v>0</v>
      </c>
      <c r="CX741">
        <f>ROUND(Y741*Source!I1564,7)</f>
        <v/>
      </c>
      <c r="CY741">
        <f>AA741</f>
        <v/>
      </c>
      <c r="CZ741">
        <f>AE741</f>
        <v/>
      </c>
      <c r="DA741">
        <f>AI741</f>
        <v/>
      </c>
      <c r="DB741">
        <f>ROUND((ROUND(AT741*CZ741,2)*ROUND(5,7)),2)</f>
        <v/>
      </c>
      <c r="DC741">
        <f>ROUND((ROUND(AT741*AG741,2)*ROUND(5,7)),2)</f>
        <v/>
      </c>
      <c r="DD741" t="inlineStr"/>
      <c r="DE741" t="inlineStr"/>
      <c r="DF741">
        <f>ROUND(ROUND(AE741*AI741,0)*CX741,0)</f>
        <v/>
      </c>
      <c r="DG741">
        <f>ROUND(ROUND(AF741,0)*CX741,0)</f>
        <v/>
      </c>
      <c r="DH741">
        <f>ROUND(ROUND(AG741,0)*CX741,0)</f>
        <v/>
      </c>
      <c r="DI741">
        <f>ROUND(ROUND(AH741,0)*CX741,0)</f>
        <v/>
      </c>
      <c r="DJ741">
        <f>DF741</f>
        <v/>
      </c>
      <c r="DK741" t="n">
        <v>0</v>
      </c>
      <c r="DL741" t="inlineStr"/>
      <c r="DM741" t="n">
        <v>0</v>
      </c>
      <c r="DN741" t="inlineStr"/>
      <c r="DO741" t="n">
        <v>0</v>
      </c>
    </row>
    <row r="742">
      <c r="A742">
        <f>ROW(Source!A1565)</f>
        <v/>
      </c>
      <c r="B742" t="n">
        <v>78869116</v>
      </c>
      <c r="C742" t="n">
        <v>78874604</v>
      </c>
      <c r="D742" t="n">
        <v>18411117</v>
      </c>
      <c r="E742" t="n">
        <v>1</v>
      </c>
      <c r="F742" t="n">
        <v>1</v>
      </c>
      <c r="G742" t="n">
        <v>1</v>
      </c>
      <c r="H742" t="n">
        <v>1</v>
      </c>
      <c r="I742" t="inlineStr">
        <is>
          <t>1-1040-90</t>
        </is>
      </c>
      <c r="J742" t="inlineStr"/>
      <c r="K742" t="inlineStr">
        <is>
          <t>Рабочий строитель среднего разряда 4</t>
        </is>
      </c>
      <c r="L742" t="n">
        <v>1369</v>
      </c>
      <c r="N742" t="n">
        <v>1013</v>
      </c>
      <c r="O742" t="inlineStr">
        <is>
          <t>чел.-ч</t>
        </is>
      </c>
      <c r="P742" t="inlineStr">
        <is>
          <t>чел.-ч</t>
        </is>
      </c>
      <c r="Q742" t="n">
        <v>1</v>
      </c>
      <c r="W742" t="n">
        <v>0</v>
      </c>
      <c r="X742" t="n">
        <v>-1739886638</v>
      </c>
      <c r="Y742">
        <f>AT742</f>
        <v/>
      </c>
      <c r="AA742" t="n">
        <v>0</v>
      </c>
      <c r="AB742" t="n">
        <v>0</v>
      </c>
      <c r="AC742" t="n">
        <v>0</v>
      </c>
      <c r="AD742" t="n">
        <v>9.619999999999999</v>
      </c>
      <c r="AE742" t="n">
        <v>0</v>
      </c>
      <c r="AF742" t="n">
        <v>0</v>
      </c>
      <c r="AG742" t="n">
        <v>0</v>
      </c>
      <c r="AH742" t="n">
        <v>9.619999999999999</v>
      </c>
      <c r="AI742" t="n">
        <v>1</v>
      </c>
      <c r="AJ742" t="n">
        <v>1</v>
      </c>
      <c r="AK742" t="n">
        <v>1</v>
      </c>
      <c r="AL742" t="n">
        <v>1</v>
      </c>
      <c r="AM742" t="n">
        <v>-2</v>
      </c>
      <c r="AN742" t="n">
        <v>0</v>
      </c>
      <c r="AO742" t="n">
        <v>1</v>
      </c>
      <c r="AP742" t="n">
        <v>1</v>
      </c>
      <c r="AQ742" t="n">
        <v>0</v>
      </c>
      <c r="AR742" t="n">
        <v>0</v>
      </c>
      <c r="AS742" t="inlineStr"/>
      <c r="AT742" t="n">
        <v>155</v>
      </c>
      <c r="AU742" t="inlineStr"/>
      <c r="AV742" t="n">
        <v>1</v>
      </c>
      <c r="AW742" t="n">
        <v>2</v>
      </c>
      <c r="AX742" t="n">
        <v>78874605</v>
      </c>
      <c r="AY742" t="n">
        <v>1</v>
      </c>
      <c r="AZ742" t="n">
        <v>0</v>
      </c>
      <c r="BA742" t="n">
        <v>679</v>
      </c>
      <c r="BB742" t="n">
        <v>0</v>
      </c>
      <c r="BC742" t="n">
        <v>0</v>
      </c>
      <c r="BD742" t="n">
        <v>0</v>
      </c>
      <c r="BE742" t="n">
        <v>0</v>
      </c>
      <c r="BF742" t="n">
        <v>0</v>
      </c>
      <c r="BG742" t="n">
        <v>0</v>
      </c>
      <c r="BH742" t="n">
        <v>0</v>
      </c>
      <c r="BI742" t="n">
        <v>0</v>
      </c>
      <c r="BJ742" t="n">
        <v>0</v>
      </c>
      <c r="BK742" t="n">
        <v>0</v>
      </c>
      <c r="BL742" t="n">
        <v>0</v>
      </c>
      <c r="BM742" t="n">
        <v>0</v>
      </c>
      <c r="BN742" t="n">
        <v>0</v>
      </c>
      <c r="BO742" t="n">
        <v>0</v>
      </c>
      <c r="BP742" t="n">
        <v>0</v>
      </c>
      <c r="BQ742" t="n">
        <v>0</v>
      </c>
      <c r="BR742" t="n">
        <v>0</v>
      </c>
      <c r="BS742" t="n">
        <v>0</v>
      </c>
      <c r="BT742" t="n">
        <v>0</v>
      </c>
      <c r="BU742" t="n">
        <v>0</v>
      </c>
      <c r="BV742" t="n">
        <v>0</v>
      </c>
      <c r="BW742" t="n">
        <v>0</v>
      </c>
      <c r="CU742">
        <f>ROUND(AT742*Source!I1565*AH742*AL742,0)</f>
        <v/>
      </c>
      <c r="CV742">
        <f>ROUND(Y742*Source!I1565,7)</f>
        <v/>
      </c>
      <c r="CW742" t="n">
        <v>0</v>
      </c>
      <c r="CX742">
        <f>ROUND(Y742*Source!I1565,7)</f>
        <v/>
      </c>
      <c r="CY742">
        <f>AD742</f>
        <v/>
      </c>
      <c r="CZ742">
        <f>AH742</f>
        <v/>
      </c>
      <c r="DA742">
        <f>AL742</f>
        <v/>
      </c>
      <c r="DB742">
        <f>ROUND(ROUND(AT742*CZ742,2),2)</f>
        <v/>
      </c>
      <c r="DC742">
        <f>ROUND(ROUND(AT742*AG742,2),2)</f>
        <v/>
      </c>
      <c r="DD742" t="inlineStr"/>
      <c r="DE742" t="inlineStr"/>
      <c r="DF742">
        <f>ROUND(ROUND(AE742,0)*CX742,0)</f>
        <v/>
      </c>
      <c r="DG742">
        <f>ROUND(ROUND(AF742,0)*CX742,0)</f>
        <v/>
      </c>
      <c r="DH742">
        <f>ROUND(ROUND(AG742,0)*CX742,0)</f>
        <v/>
      </c>
      <c r="DI742">
        <f>ROUND(ROUND(AH742,0)*CX742,0)</f>
        <v/>
      </c>
      <c r="DJ742">
        <f>DI742</f>
        <v/>
      </c>
      <c r="DK742" t="n">
        <v>0</v>
      </c>
      <c r="DL742" t="inlineStr"/>
      <c r="DM742" t="n">
        <v>0</v>
      </c>
      <c r="DN742" t="inlineStr"/>
      <c r="DO742" t="n">
        <v>0</v>
      </c>
    </row>
    <row r="743">
      <c r="A743">
        <f>ROW(Source!A1565)</f>
        <v/>
      </c>
      <c r="B743" t="n">
        <v>78869116</v>
      </c>
      <c r="C743" t="n">
        <v>78874604</v>
      </c>
      <c r="D743" t="n">
        <v>29172659</v>
      </c>
      <c r="E743" t="n">
        <v>1</v>
      </c>
      <c r="F743" t="n">
        <v>1</v>
      </c>
      <c r="G743" t="n">
        <v>1</v>
      </c>
      <c r="H743" t="n">
        <v>2</v>
      </c>
      <c r="I743" t="inlineStr">
        <is>
          <t>040504</t>
        </is>
      </c>
      <c r="J743" t="inlineStr">
        <is>
          <t>ТСЭМ Московской обл., 040504, приказ Минстроя России №675/пр от 28.02.2017 № 264/пр</t>
        </is>
      </c>
      <c r="K743" t="inlineStr">
        <is>
          <t>Аппарат для газовой сварки и резки</t>
        </is>
      </c>
      <c r="L743" t="n">
        <v>1368</v>
      </c>
      <c r="N743" t="n">
        <v>1011</v>
      </c>
      <c r="O743" t="inlineStr">
        <is>
          <t>маш.-ч</t>
        </is>
      </c>
      <c r="P743" t="inlineStr">
        <is>
          <t>маш.-ч</t>
        </is>
      </c>
      <c r="Q743" t="n">
        <v>1</v>
      </c>
      <c r="W743" t="n">
        <v>0</v>
      </c>
      <c r="X743" t="n">
        <v>1514068676</v>
      </c>
      <c r="Y743">
        <f>AT743</f>
        <v/>
      </c>
      <c r="AA743" t="n">
        <v>0</v>
      </c>
      <c r="AB743" t="n">
        <v>9.76</v>
      </c>
      <c r="AC743" t="n">
        <v>0</v>
      </c>
      <c r="AD743" t="n">
        <v>0</v>
      </c>
      <c r="AE743" t="n">
        <v>0</v>
      </c>
      <c r="AF743" t="n">
        <v>1.2</v>
      </c>
      <c r="AG743" t="n">
        <v>0</v>
      </c>
      <c r="AH743" t="n">
        <v>0</v>
      </c>
      <c r="AI743" t="n">
        <v>1</v>
      </c>
      <c r="AJ743" t="n">
        <v>8.130000000000001</v>
      </c>
      <c r="AK743" t="n">
        <v>52.25</v>
      </c>
      <c r="AL743" t="n">
        <v>1</v>
      </c>
      <c r="AM743" t="n">
        <v>2</v>
      </c>
      <c r="AN743" t="n">
        <v>0</v>
      </c>
      <c r="AO743" t="n">
        <v>1</v>
      </c>
      <c r="AP743" t="n">
        <v>1</v>
      </c>
      <c r="AQ743" t="n">
        <v>0</v>
      </c>
      <c r="AR743" t="n">
        <v>0</v>
      </c>
      <c r="AS743" t="inlineStr"/>
      <c r="AT743" t="n">
        <v>2.82</v>
      </c>
      <c r="AU743" t="inlineStr"/>
      <c r="AV743" t="n">
        <v>0</v>
      </c>
      <c r="AW743" t="n">
        <v>2</v>
      </c>
      <c r="AX743" t="n">
        <v>78874606</v>
      </c>
      <c r="AY743" t="n">
        <v>1</v>
      </c>
      <c r="AZ743" t="n">
        <v>0</v>
      </c>
      <c r="BA743" t="n">
        <v>680</v>
      </c>
      <c r="BB743" t="n">
        <v>0</v>
      </c>
      <c r="BC743" t="n">
        <v>0</v>
      </c>
      <c r="BD743" t="n">
        <v>0</v>
      </c>
      <c r="BE743" t="n">
        <v>0</v>
      </c>
      <c r="BF743" t="n">
        <v>0</v>
      </c>
      <c r="BG743" t="n">
        <v>0</v>
      </c>
      <c r="BH743" t="n">
        <v>0</v>
      </c>
      <c r="BI743" t="n">
        <v>0</v>
      </c>
      <c r="BJ743" t="n">
        <v>0</v>
      </c>
      <c r="BK743" t="n">
        <v>0</v>
      </c>
      <c r="BL743" t="n">
        <v>0</v>
      </c>
      <c r="BM743" t="n">
        <v>0</v>
      </c>
      <c r="BN743" t="n">
        <v>0</v>
      </c>
      <c r="BO743" t="n">
        <v>0</v>
      </c>
      <c r="BP743" t="n">
        <v>0</v>
      </c>
      <c r="BQ743" t="n">
        <v>0</v>
      </c>
      <c r="BR743" t="n">
        <v>0</v>
      </c>
      <c r="BS743" t="n">
        <v>0</v>
      </c>
      <c r="BT743" t="n">
        <v>0</v>
      </c>
      <c r="BU743" t="n">
        <v>0</v>
      </c>
      <c r="BV743" t="n">
        <v>0</v>
      </c>
      <c r="BW743" t="n">
        <v>0</v>
      </c>
      <c r="CV743" t="n">
        <v>0</v>
      </c>
      <c r="CW743">
        <f>ROUND(Y743*Source!I1565*DO743,7)</f>
        <v/>
      </c>
      <c r="CX743">
        <f>ROUND(Y743*Source!I1565,7)</f>
        <v/>
      </c>
      <c r="CY743">
        <f>AB743</f>
        <v/>
      </c>
      <c r="CZ743">
        <f>AF743</f>
        <v/>
      </c>
      <c r="DA743">
        <f>AJ743</f>
        <v/>
      </c>
      <c r="DB743">
        <f>ROUND(ROUND(AT743*CZ743,2),2)</f>
        <v/>
      </c>
      <c r="DC743">
        <f>ROUND(ROUND(AT743*AG743,2),2)</f>
        <v/>
      </c>
      <c r="DD743" t="inlineStr"/>
      <c r="DE743" t="inlineStr"/>
      <c r="DF743">
        <f>ROUND(ROUND(AE743,0)*CX743,0)</f>
        <v/>
      </c>
      <c r="DG743">
        <f>ROUND(ROUND(AF743*AJ743,0)*CX743,0)</f>
        <v/>
      </c>
      <c r="DH743">
        <f>ROUND(ROUND(AG743*AK743,0)*CX743,0)</f>
        <v/>
      </c>
      <c r="DI743">
        <f>ROUND(ROUND(AH743,0)*CX743,0)</f>
        <v/>
      </c>
      <c r="DJ743">
        <f>DG743</f>
        <v/>
      </c>
      <c r="DK743" t="n">
        <v>0</v>
      </c>
      <c r="DL743" t="inlineStr"/>
      <c r="DM743" t="n">
        <v>0</v>
      </c>
      <c r="DN743" t="inlineStr"/>
      <c r="DO743" t="n">
        <v>0</v>
      </c>
    </row>
    <row r="744">
      <c r="A744">
        <f>ROW(Source!A1565)</f>
        <v/>
      </c>
      <c r="B744" t="n">
        <v>78869116</v>
      </c>
      <c r="C744" t="n">
        <v>78874604</v>
      </c>
      <c r="D744" t="n">
        <v>29174500</v>
      </c>
      <c r="E744" t="n">
        <v>1</v>
      </c>
      <c r="F744" t="n">
        <v>1</v>
      </c>
      <c r="G744" t="n">
        <v>1</v>
      </c>
      <c r="H744" t="n">
        <v>2</v>
      </c>
      <c r="I744" t="inlineStr">
        <is>
          <t>330206</t>
        </is>
      </c>
      <c r="J744" t="inlineStr">
        <is>
          <t>ТСЭМ Московской обл., 330206, приказ Минстроя России №675/пр от 28.02.2017 № 264/пр</t>
        </is>
      </c>
      <c r="K744" t="inlineStr">
        <is>
          <t>Дрели электрические</t>
        </is>
      </c>
      <c r="L744" t="n">
        <v>1368</v>
      </c>
      <c r="N744" t="n">
        <v>1011</v>
      </c>
      <c r="O744" t="inlineStr">
        <is>
          <t>маш.-ч</t>
        </is>
      </c>
      <c r="P744" t="inlineStr">
        <is>
          <t>маш.-ч</t>
        </is>
      </c>
      <c r="Q744" t="n">
        <v>1</v>
      </c>
      <c r="W744" t="n">
        <v>0</v>
      </c>
      <c r="X744" t="n">
        <v>-1867053656</v>
      </c>
      <c r="Y744">
        <f>AT744</f>
        <v/>
      </c>
      <c r="AA744" t="n">
        <v>0</v>
      </c>
      <c r="AB744" t="n">
        <v>8.390000000000001</v>
      </c>
      <c r="AC744" t="n">
        <v>0</v>
      </c>
      <c r="AD744" t="n">
        <v>0</v>
      </c>
      <c r="AE744" t="n">
        <v>0</v>
      </c>
      <c r="AF744" t="n">
        <v>1.95</v>
      </c>
      <c r="AG744" t="n">
        <v>0</v>
      </c>
      <c r="AH744" t="n">
        <v>0</v>
      </c>
      <c r="AI744" t="n">
        <v>1</v>
      </c>
      <c r="AJ744" t="n">
        <v>4.3</v>
      </c>
      <c r="AK744" t="n">
        <v>52.25</v>
      </c>
      <c r="AL744" t="n">
        <v>1</v>
      </c>
      <c r="AM744" t="n">
        <v>2</v>
      </c>
      <c r="AN744" t="n">
        <v>0</v>
      </c>
      <c r="AO744" t="n">
        <v>1</v>
      </c>
      <c r="AP744" t="n">
        <v>1</v>
      </c>
      <c r="AQ744" t="n">
        <v>0</v>
      </c>
      <c r="AR744" t="n">
        <v>0</v>
      </c>
      <c r="AS744" t="inlineStr"/>
      <c r="AT744" t="n">
        <v>4.56</v>
      </c>
      <c r="AU744" t="inlineStr"/>
      <c r="AV744" t="n">
        <v>0</v>
      </c>
      <c r="AW744" t="n">
        <v>2</v>
      </c>
      <c r="AX744" t="n">
        <v>78874607</v>
      </c>
      <c r="AY744" t="n">
        <v>1</v>
      </c>
      <c r="AZ744" t="n">
        <v>0</v>
      </c>
      <c r="BA744" t="n">
        <v>681</v>
      </c>
      <c r="BB744" t="n">
        <v>0</v>
      </c>
      <c r="BC744" t="n">
        <v>0</v>
      </c>
      <c r="BD744" t="n">
        <v>0</v>
      </c>
      <c r="BE744" t="n">
        <v>0</v>
      </c>
      <c r="BF744" t="n">
        <v>0</v>
      </c>
      <c r="BG744" t="n">
        <v>0</v>
      </c>
      <c r="BH744" t="n">
        <v>0</v>
      </c>
      <c r="BI744" t="n">
        <v>0</v>
      </c>
      <c r="BJ744" t="n">
        <v>0</v>
      </c>
      <c r="BK744" t="n">
        <v>0</v>
      </c>
      <c r="BL744" t="n">
        <v>0</v>
      </c>
      <c r="BM744" t="n">
        <v>0</v>
      </c>
      <c r="BN744" t="n">
        <v>0</v>
      </c>
      <c r="BO744" t="n">
        <v>0</v>
      </c>
      <c r="BP744" t="n">
        <v>0</v>
      </c>
      <c r="BQ744" t="n">
        <v>0</v>
      </c>
      <c r="BR744" t="n">
        <v>0</v>
      </c>
      <c r="BS744" t="n">
        <v>0</v>
      </c>
      <c r="BT744" t="n">
        <v>0</v>
      </c>
      <c r="BU744" t="n">
        <v>0</v>
      </c>
      <c r="BV744" t="n">
        <v>0</v>
      </c>
      <c r="BW744" t="n">
        <v>0</v>
      </c>
      <c r="CV744" t="n">
        <v>0</v>
      </c>
      <c r="CW744">
        <f>ROUND(Y744*Source!I1565*DO744,7)</f>
        <v/>
      </c>
      <c r="CX744">
        <f>ROUND(Y744*Source!I1565,7)</f>
        <v/>
      </c>
      <c r="CY744">
        <f>AB744</f>
        <v/>
      </c>
      <c r="CZ744">
        <f>AF744</f>
        <v/>
      </c>
      <c r="DA744">
        <f>AJ744</f>
        <v/>
      </c>
      <c r="DB744">
        <f>ROUND(ROUND(AT744*CZ744,2),2)</f>
        <v/>
      </c>
      <c r="DC744">
        <f>ROUND(ROUND(AT744*AG744,2),2)</f>
        <v/>
      </c>
      <c r="DD744" t="inlineStr"/>
      <c r="DE744" t="inlineStr"/>
      <c r="DF744">
        <f>ROUND(ROUND(AE744,0)*CX744,0)</f>
        <v/>
      </c>
      <c r="DG744">
        <f>ROUND(ROUND(AF744*AJ744,0)*CX744,0)</f>
        <v/>
      </c>
      <c r="DH744">
        <f>ROUND(ROUND(AG744*AK744,0)*CX744,0)</f>
        <v/>
      </c>
      <c r="DI744">
        <f>ROUND(ROUND(AH744,0)*CX744,0)</f>
        <v/>
      </c>
      <c r="DJ744">
        <f>DG744</f>
        <v/>
      </c>
      <c r="DK744" t="n">
        <v>0</v>
      </c>
      <c r="DL744" t="inlineStr"/>
      <c r="DM744" t="n">
        <v>0</v>
      </c>
      <c r="DN744" t="inlineStr"/>
      <c r="DO744" t="n">
        <v>0</v>
      </c>
    </row>
    <row r="745">
      <c r="A745">
        <f>ROW(Source!A1565)</f>
        <v/>
      </c>
      <c r="B745" t="n">
        <v>78869116</v>
      </c>
      <c r="C745" t="n">
        <v>78874604</v>
      </c>
      <c r="D745" t="n">
        <v>29174913</v>
      </c>
      <c r="E745" t="n">
        <v>1</v>
      </c>
      <c r="F745" t="n">
        <v>1</v>
      </c>
      <c r="G745" t="n">
        <v>1</v>
      </c>
      <c r="H745" t="n">
        <v>2</v>
      </c>
      <c r="I745" t="inlineStr">
        <is>
          <t>400001</t>
        </is>
      </c>
      <c r="J745" t="inlineStr">
        <is>
          <t>ТСЭМ Московской обл., 400001, приказ Минстроя России №675/пр от 28.02.2017 № 264/пр</t>
        </is>
      </c>
      <c r="K745" t="inlineStr">
        <is>
          <t>Автомобили бортовые, грузоподъемность до 5 т</t>
        </is>
      </c>
      <c r="L745" t="n">
        <v>1368</v>
      </c>
      <c r="N745" t="n">
        <v>1011</v>
      </c>
      <c r="O745" t="inlineStr">
        <is>
          <t>маш.-ч</t>
        </is>
      </c>
      <c r="P745" t="inlineStr">
        <is>
          <t>маш.-ч</t>
        </is>
      </c>
      <c r="Q745" t="n">
        <v>1</v>
      </c>
      <c r="W745" t="n">
        <v>0</v>
      </c>
      <c r="X745" t="n">
        <v>1230759911</v>
      </c>
      <c r="Y745">
        <f>AT745</f>
        <v/>
      </c>
      <c r="AA745" t="n">
        <v>0</v>
      </c>
      <c r="AB745" t="n">
        <v>2177.51</v>
      </c>
      <c r="AC745" t="n">
        <v>606.1</v>
      </c>
      <c r="AD745" t="n">
        <v>0</v>
      </c>
      <c r="AE745" t="n">
        <v>0</v>
      </c>
      <c r="AF745" t="n">
        <v>87.17</v>
      </c>
      <c r="AG745" t="n">
        <v>11.6</v>
      </c>
      <c r="AH745" t="n">
        <v>0</v>
      </c>
      <c r="AI745" t="n">
        <v>1</v>
      </c>
      <c r="AJ745" t="n">
        <v>24.98</v>
      </c>
      <c r="AK745" t="n">
        <v>52.25</v>
      </c>
      <c r="AL745" t="n">
        <v>1</v>
      </c>
      <c r="AM745" t="n">
        <v>2</v>
      </c>
      <c r="AN745" t="n">
        <v>0</v>
      </c>
      <c r="AO745" t="n">
        <v>1</v>
      </c>
      <c r="AP745" t="n">
        <v>1</v>
      </c>
      <c r="AQ745" t="n">
        <v>0</v>
      </c>
      <c r="AR745" t="n">
        <v>0</v>
      </c>
      <c r="AS745" t="inlineStr"/>
      <c r="AT745" t="n">
        <v>0.6</v>
      </c>
      <c r="AU745" t="inlineStr"/>
      <c r="AV745" t="n">
        <v>0</v>
      </c>
      <c r="AW745" t="n">
        <v>2</v>
      </c>
      <c r="AX745" t="n">
        <v>78874608</v>
      </c>
      <c r="AY745" t="n">
        <v>1</v>
      </c>
      <c r="AZ745" t="n">
        <v>0</v>
      </c>
      <c r="BA745" t="n">
        <v>682</v>
      </c>
      <c r="BB745" t="n">
        <v>0</v>
      </c>
      <c r="BC745" t="n">
        <v>0</v>
      </c>
      <c r="BD745" t="n">
        <v>0</v>
      </c>
      <c r="BE745" t="n">
        <v>0</v>
      </c>
      <c r="BF745" t="n">
        <v>0</v>
      </c>
      <c r="BG745" t="n">
        <v>0</v>
      </c>
      <c r="BH745" t="n">
        <v>0</v>
      </c>
      <c r="BI745" t="n">
        <v>0</v>
      </c>
      <c r="BJ745" t="n">
        <v>0</v>
      </c>
      <c r="BK745" t="n">
        <v>0</v>
      </c>
      <c r="BL745" t="n">
        <v>0</v>
      </c>
      <c r="BM745" t="n">
        <v>0</v>
      </c>
      <c r="BN745" t="n">
        <v>0</v>
      </c>
      <c r="BO745" t="n">
        <v>0</v>
      </c>
      <c r="BP745" t="n">
        <v>0</v>
      </c>
      <c r="BQ745" t="n">
        <v>0</v>
      </c>
      <c r="BR745" t="n">
        <v>0</v>
      </c>
      <c r="BS745" t="n">
        <v>0</v>
      </c>
      <c r="BT745" t="n">
        <v>0</v>
      </c>
      <c r="BU745" t="n">
        <v>0</v>
      </c>
      <c r="BV745" t="n">
        <v>0</v>
      </c>
      <c r="BW745" t="n">
        <v>0</v>
      </c>
      <c r="CV745" t="n">
        <v>0</v>
      </c>
      <c r="CW745">
        <f>ROUND(Y745*Source!I1565*DO745,7)</f>
        <v/>
      </c>
      <c r="CX745">
        <f>ROUND(Y745*Source!I1565,7)</f>
        <v/>
      </c>
      <c r="CY745">
        <f>AB745</f>
        <v/>
      </c>
      <c r="CZ745">
        <f>AF745</f>
        <v/>
      </c>
      <c r="DA745">
        <f>AJ745</f>
        <v/>
      </c>
      <c r="DB745">
        <f>ROUND(ROUND(AT745*CZ745,2),2)</f>
        <v/>
      </c>
      <c r="DC745">
        <f>ROUND(ROUND(AT745*AG745,2),2)</f>
        <v/>
      </c>
      <c r="DD745" t="inlineStr"/>
      <c r="DE745" t="inlineStr"/>
      <c r="DF745">
        <f>ROUND(ROUND(AE745,0)*CX745,0)</f>
        <v/>
      </c>
      <c r="DG745">
        <f>ROUND(ROUND(AF745*AJ745,0)*CX745,0)</f>
        <v/>
      </c>
      <c r="DH745">
        <f>ROUND(ROUND(AG745*AK745,0)*CX745,0)</f>
        <v/>
      </c>
      <c r="DI745">
        <f>ROUND(ROUND(AH745,0)*CX745,0)</f>
        <v/>
      </c>
      <c r="DJ745">
        <f>DG745</f>
        <v/>
      </c>
      <c r="DK745" t="n">
        <v>0</v>
      </c>
      <c r="DL745" t="inlineStr"/>
      <c r="DM745" t="n">
        <v>0</v>
      </c>
      <c r="DN745" t="inlineStr"/>
      <c r="DO745" t="n">
        <v>0</v>
      </c>
    </row>
    <row r="746">
      <c r="A746">
        <f>ROW(Source!A1565)</f>
        <v/>
      </c>
      <c r="B746" t="n">
        <v>78869116</v>
      </c>
      <c r="C746" t="n">
        <v>78874604</v>
      </c>
      <c r="D746" t="n">
        <v>29107441</v>
      </c>
      <c r="E746" t="n">
        <v>1</v>
      </c>
      <c r="F746" t="n">
        <v>1</v>
      </c>
      <c r="G746" t="n">
        <v>1</v>
      </c>
      <c r="H746" t="n">
        <v>3</v>
      </c>
      <c r="I746" t="inlineStr">
        <is>
          <t>101-0324</t>
        </is>
      </c>
      <c r="J746" t="inlineStr">
        <is>
          <t>ТССЦ Московской обл., 101-0324, приказ Минстроя России №675/пр от 28.02.2017 № 254/пр</t>
        </is>
      </c>
      <c r="K746" t="inlineStr">
        <is>
          <t>Кислород технический газообразный</t>
        </is>
      </c>
      <c r="L746" t="n">
        <v>1339</v>
      </c>
      <c r="N746" t="n">
        <v>1007</v>
      </c>
      <c r="O746" t="inlineStr">
        <is>
          <t>м3</t>
        </is>
      </c>
      <c r="P746" t="inlineStr">
        <is>
          <t>м3</t>
        </is>
      </c>
      <c r="Q746" t="n">
        <v>1</v>
      </c>
      <c r="W746" t="n">
        <v>0</v>
      </c>
      <c r="X746" t="n">
        <v>-756465305</v>
      </c>
      <c r="Y746">
        <f>AT746</f>
        <v/>
      </c>
      <c r="AA746" t="n">
        <v>111.08</v>
      </c>
      <c r="AB746" t="n">
        <v>0</v>
      </c>
      <c r="AC746" t="n">
        <v>0</v>
      </c>
      <c r="AD746" t="n">
        <v>0</v>
      </c>
      <c r="AE746" t="n">
        <v>6.23</v>
      </c>
      <c r="AF746" t="n">
        <v>0</v>
      </c>
      <c r="AG746" t="n">
        <v>0</v>
      </c>
      <c r="AH746" t="n">
        <v>0</v>
      </c>
      <c r="AI746" t="n">
        <v>17.83</v>
      </c>
      <c r="AJ746" t="n">
        <v>1</v>
      </c>
      <c r="AK746" t="n">
        <v>1</v>
      </c>
      <c r="AL746" t="n">
        <v>1</v>
      </c>
      <c r="AM746" t="n">
        <v>2</v>
      </c>
      <c r="AN746" t="n">
        <v>0</v>
      </c>
      <c r="AO746" t="n">
        <v>1</v>
      </c>
      <c r="AP746" t="n">
        <v>1</v>
      </c>
      <c r="AQ746" t="n">
        <v>0</v>
      </c>
      <c r="AR746" t="n">
        <v>0</v>
      </c>
      <c r="AS746" t="inlineStr"/>
      <c r="AT746" t="n">
        <v>0.48</v>
      </c>
      <c r="AU746" t="inlineStr"/>
      <c r="AV746" t="n">
        <v>0</v>
      </c>
      <c r="AW746" t="n">
        <v>2</v>
      </c>
      <c r="AX746" t="n">
        <v>78874609</v>
      </c>
      <c r="AY746" t="n">
        <v>1</v>
      </c>
      <c r="AZ746" t="n">
        <v>0</v>
      </c>
      <c r="BA746" t="n">
        <v>683</v>
      </c>
      <c r="BB746" t="n">
        <v>0</v>
      </c>
      <c r="BC746" t="n">
        <v>0</v>
      </c>
      <c r="BD746" t="n">
        <v>0</v>
      </c>
      <c r="BE746" t="n">
        <v>0</v>
      </c>
      <c r="BF746" t="n">
        <v>0</v>
      </c>
      <c r="BG746" t="n">
        <v>0</v>
      </c>
      <c r="BH746" t="n">
        <v>0</v>
      </c>
      <c r="BI746" t="n">
        <v>0</v>
      </c>
      <c r="BJ746" t="n">
        <v>0</v>
      </c>
      <c r="BK746" t="n">
        <v>0</v>
      </c>
      <c r="BL746" t="n">
        <v>0</v>
      </c>
      <c r="BM746" t="n">
        <v>0</v>
      </c>
      <c r="BN746" t="n">
        <v>0</v>
      </c>
      <c r="BO746" t="n">
        <v>0</v>
      </c>
      <c r="BP746" t="n">
        <v>0</v>
      </c>
      <c r="BQ746" t="n">
        <v>0</v>
      </c>
      <c r="BR746" t="n">
        <v>0</v>
      </c>
      <c r="BS746" t="n">
        <v>0</v>
      </c>
      <c r="BT746" t="n">
        <v>0</v>
      </c>
      <c r="BU746" t="n">
        <v>0</v>
      </c>
      <c r="BV746" t="n">
        <v>0</v>
      </c>
      <c r="BW746" t="n">
        <v>0</v>
      </c>
      <c r="CV746" t="n">
        <v>0</v>
      </c>
      <c r="CW746" t="n">
        <v>0</v>
      </c>
      <c r="CX746">
        <f>ROUND(Y746*Source!I1565,7)</f>
        <v/>
      </c>
      <c r="CY746">
        <f>AA746</f>
        <v/>
      </c>
      <c r="CZ746">
        <f>AE746</f>
        <v/>
      </c>
      <c r="DA746">
        <f>AI746</f>
        <v/>
      </c>
      <c r="DB746">
        <f>ROUND(ROUND(AT746*CZ746,2),2)</f>
        <v/>
      </c>
      <c r="DC746">
        <f>ROUND(ROUND(AT746*AG746,2),2)</f>
        <v/>
      </c>
      <c r="DD746" t="inlineStr"/>
      <c r="DE746" t="inlineStr"/>
      <c r="DF746">
        <f>ROUND(ROUND(AE746*AI746,0)*CX746,0)</f>
        <v/>
      </c>
      <c r="DG746">
        <f>ROUND(ROUND(AF746,0)*CX746,0)</f>
        <v/>
      </c>
      <c r="DH746">
        <f>ROUND(ROUND(AG746,0)*CX746,0)</f>
        <v/>
      </c>
      <c r="DI746">
        <f>ROUND(ROUND(AH746,0)*CX746,0)</f>
        <v/>
      </c>
      <c r="DJ746">
        <f>DF746</f>
        <v/>
      </c>
      <c r="DK746" t="n">
        <v>0</v>
      </c>
      <c r="DL746" t="inlineStr"/>
      <c r="DM746" t="n">
        <v>0</v>
      </c>
      <c r="DN746" t="inlineStr"/>
      <c r="DO746" t="n">
        <v>0</v>
      </c>
    </row>
    <row r="747">
      <c r="A747">
        <f>ROW(Source!A1565)</f>
        <v/>
      </c>
      <c r="B747" t="n">
        <v>78869116</v>
      </c>
      <c r="C747" t="n">
        <v>78874604</v>
      </c>
      <c r="D747" t="n">
        <v>29107430</v>
      </c>
      <c r="E747" t="n">
        <v>1</v>
      </c>
      <c r="F747" t="n">
        <v>1</v>
      </c>
      <c r="G747" t="n">
        <v>1</v>
      </c>
      <c r="H747" t="n">
        <v>3</v>
      </c>
      <c r="I747" t="inlineStr">
        <is>
          <t>101-1602</t>
        </is>
      </c>
      <c r="J747" t="inlineStr">
        <is>
          <t>ТССЦ Московской обл., 101-1602, приказ Минстроя России №675/пр от 28.02.2017 № 254/пр</t>
        </is>
      </c>
      <c r="K747" t="inlineStr">
        <is>
          <t>Ацетилен газообразный технический</t>
        </is>
      </c>
      <c r="L747" t="n">
        <v>1339</v>
      </c>
      <c r="N747" t="n">
        <v>1007</v>
      </c>
      <c r="O747" t="inlineStr">
        <is>
          <t>м3</t>
        </is>
      </c>
      <c r="P747" t="inlineStr">
        <is>
          <t>м3</t>
        </is>
      </c>
      <c r="Q747" t="n">
        <v>1</v>
      </c>
      <c r="W747" t="n">
        <v>0</v>
      </c>
      <c r="X747" t="n">
        <v>-203673795</v>
      </c>
      <c r="Y747">
        <f>AT747</f>
        <v/>
      </c>
      <c r="AA747" t="n">
        <v>618.53</v>
      </c>
      <c r="AB747" t="n">
        <v>0</v>
      </c>
      <c r="AC747" t="n">
        <v>0</v>
      </c>
      <c r="AD747" t="n">
        <v>0</v>
      </c>
      <c r="AE747" t="n">
        <v>38.49</v>
      </c>
      <c r="AF747" t="n">
        <v>0</v>
      </c>
      <c r="AG747" t="n">
        <v>0</v>
      </c>
      <c r="AH747" t="n">
        <v>0</v>
      </c>
      <c r="AI747" t="n">
        <v>16.07</v>
      </c>
      <c r="AJ747" t="n">
        <v>1</v>
      </c>
      <c r="AK747" t="n">
        <v>1</v>
      </c>
      <c r="AL747" t="n">
        <v>1</v>
      </c>
      <c r="AM747" t="n">
        <v>2</v>
      </c>
      <c r="AN747" t="n">
        <v>0</v>
      </c>
      <c r="AO747" t="n">
        <v>1</v>
      </c>
      <c r="AP747" t="n">
        <v>1</v>
      </c>
      <c r="AQ747" t="n">
        <v>0</v>
      </c>
      <c r="AR747" t="n">
        <v>0</v>
      </c>
      <c r="AS747" t="inlineStr"/>
      <c r="AT747" t="n">
        <v>0.21</v>
      </c>
      <c r="AU747" t="inlineStr"/>
      <c r="AV747" t="n">
        <v>0</v>
      </c>
      <c r="AW747" t="n">
        <v>2</v>
      </c>
      <c r="AX747" t="n">
        <v>78874610</v>
      </c>
      <c r="AY747" t="n">
        <v>1</v>
      </c>
      <c r="AZ747" t="n">
        <v>0</v>
      </c>
      <c r="BA747" t="n">
        <v>684</v>
      </c>
      <c r="BB747" t="n">
        <v>0</v>
      </c>
      <c r="BC747" t="n">
        <v>0</v>
      </c>
      <c r="BD747" t="n">
        <v>0</v>
      </c>
      <c r="BE747" t="n">
        <v>0</v>
      </c>
      <c r="BF747" t="n">
        <v>0</v>
      </c>
      <c r="BG747" t="n">
        <v>0</v>
      </c>
      <c r="BH747" t="n">
        <v>0</v>
      </c>
      <c r="BI747" t="n">
        <v>0</v>
      </c>
      <c r="BJ747" t="n">
        <v>0</v>
      </c>
      <c r="BK747" t="n">
        <v>0</v>
      </c>
      <c r="BL747" t="n">
        <v>0</v>
      </c>
      <c r="BM747" t="n">
        <v>0</v>
      </c>
      <c r="BN747" t="n">
        <v>0</v>
      </c>
      <c r="BO747" t="n">
        <v>0</v>
      </c>
      <c r="BP747" t="n">
        <v>0</v>
      </c>
      <c r="BQ747" t="n">
        <v>0</v>
      </c>
      <c r="BR747" t="n">
        <v>0</v>
      </c>
      <c r="BS747" t="n">
        <v>0</v>
      </c>
      <c r="BT747" t="n">
        <v>0</v>
      </c>
      <c r="BU747" t="n">
        <v>0</v>
      </c>
      <c r="BV747" t="n">
        <v>0</v>
      </c>
      <c r="BW747" t="n">
        <v>0</v>
      </c>
      <c r="CV747" t="n">
        <v>0</v>
      </c>
      <c r="CW747" t="n">
        <v>0</v>
      </c>
      <c r="CX747">
        <f>ROUND(Y747*Source!I1565,7)</f>
        <v/>
      </c>
      <c r="CY747">
        <f>AA747</f>
        <v/>
      </c>
      <c r="CZ747">
        <f>AE747</f>
        <v/>
      </c>
      <c r="DA747">
        <f>AI747</f>
        <v/>
      </c>
      <c r="DB747">
        <f>ROUND(ROUND(AT747*CZ747,2),2)</f>
        <v/>
      </c>
      <c r="DC747">
        <f>ROUND(ROUND(AT747*AG747,2),2)</f>
        <v/>
      </c>
      <c r="DD747" t="inlineStr"/>
      <c r="DE747" t="inlineStr"/>
      <c r="DF747">
        <f>ROUND(ROUND(AE747*AI747,0)*CX747,0)</f>
        <v/>
      </c>
      <c r="DG747">
        <f>ROUND(ROUND(AF747,0)*CX747,0)</f>
        <v/>
      </c>
      <c r="DH747">
        <f>ROUND(ROUND(AG747,0)*CX747,0)</f>
        <v/>
      </c>
      <c r="DI747">
        <f>ROUND(ROUND(AH747,0)*CX747,0)</f>
        <v/>
      </c>
      <c r="DJ747">
        <f>DF747</f>
        <v/>
      </c>
      <c r="DK747" t="n">
        <v>0</v>
      </c>
      <c r="DL747" t="inlineStr"/>
      <c r="DM747" t="n">
        <v>0</v>
      </c>
      <c r="DN747" t="inlineStr"/>
      <c r="DO747" t="n">
        <v>0</v>
      </c>
    </row>
    <row r="748">
      <c r="A748">
        <f>ROW(Source!A1565)</f>
        <v/>
      </c>
      <c r="B748" t="n">
        <v>78869116</v>
      </c>
      <c r="C748" t="n">
        <v>78874604</v>
      </c>
      <c r="D748" t="n">
        <v>29117360</v>
      </c>
      <c r="E748" t="n">
        <v>1</v>
      </c>
      <c r="F748" t="n">
        <v>1</v>
      </c>
      <c r="G748" t="n">
        <v>1</v>
      </c>
      <c r="H748" t="n">
        <v>3</v>
      </c>
      <c r="I748" t="inlineStr">
        <is>
          <t>103-1456</t>
        </is>
      </c>
      <c r="J748" t="inlineStr">
        <is>
          <t>ТССЦ Московской обл., 103-1456, приказ Минстроя России №675/пр от 28.02.2017 № 254/пр</t>
        </is>
      </c>
      <c r="K748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748" t="n">
        <v>1301</v>
      </c>
      <c r="N748" t="n">
        <v>1003</v>
      </c>
      <c r="O748" t="inlineStr">
        <is>
          <t>м</t>
        </is>
      </c>
      <c r="P748" t="inlineStr">
        <is>
          <t>м</t>
        </is>
      </c>
      <c r="Q748" t="n">
        <v>1</v>
      </c>
      <c r="W748" t="n">
        <v>0</v>
      </c>
      <c r="X748" t="n">
        <v>2059370813</v>
      </c>
      <c r="Y748">
        <f>AT748</f>
        <v/>
      </c>
      <c r="AA748" t="n">
        <v>161.63</v>
      </c>
      <c r="AB748" t="n">
        <v>0</v>
      </c>
      <c r="AC748" t="n">
        <v>0</v>
      </c>
      <c r="AD748" t="n">
        <v>0</v>
      </c>
      <c r="AE748" t="n">
        <v>21.1</v>
      </c>
      <c r="AF748" t="n">
        <v>0</v>
      </c>
      <c r="AG748" t="n">
        <v>0</v>
      </c>
      <c r="AH748" t="n">
        <v>0</v>
      </c>
      <c r="AI748" t="n">
        <v>7.66</v>
      </c>
      <c r="AJ748" t="n">
        <v>1</v>
      </c>
      <c r="AK748" t="n">
        <v>1</v>
      </c>
      <c r="AL748" t="n">
        <v>1</v>
      </c>
      <c r="AM748" t="n">
        <v>2</v>
      </c>
      <c r="AN748" t="n">
        <v>0</v>
      </c>
      <c r="AO748" t="n">
        <v>1</v>
      </c>
      <c r="AP748" t="n">
        <v>1</v>
      </c>
      <c r="AQ748" t="n">
        <v>0</v>
      </c>
      <c r="AR748" t="n">
        <v>0</v>
      </c>
      <c r="AS748" t="inlineStr"/>
      <c r="AT748" t="n">
        <v>95.8</v>
      </c>
      <c r="AU748" t="inlineStr"/>
      <c r="AV748" t="n">
        <v>0</v>
      </c>
      <c r="AW748" t="n">
        <v>2</v>
      </c>
      <c r="AX748" t="n">
        <v>78874611</v>
      </c>
      <c r="AY748" t="n">
        <v>1</v>
      </c>
      <c r="AZ748" t="n">
        <v>0</v>
      </c>
      <c r="BA748" t="n">
        <v>685</v>
      </c>
      <c r="BB748" t="n">
        <v>0</v>
      </c>
      <c r="BC748" t="n">
        <v>0</v>
      </c>
      <c r="BD748" t="n">
        <v>0</v>
      </c>
      <c r="BE748" t="n">
        <v>0</v>
      </c>
      <c r="BF748" t="n">
        <v>0</v>
      </c>
      <c r="BG748" t="n">
        <v>0</v>
      </c>
      <c r="BH748" t="n">
        <v>0</v>
      </c>
      <c r="BI748" t="n">
        <v>0</v>
      </c>
      <c r="BJ748" t="n">
        <v>0</v>
      </c>
      <c r="BK748" t="n">
        <v>0</v>
      </c>
      <c r="BL748" t="n">
        <v>0</v>
      </c>
      <c r="BM748" t="n">
        <v>0</v>
      </c>
      <c r="BN748" t="n">
        <v>0</v>
      </c>
      <c r="BO748" t="n">
        <v>0</v>
      </c>
      <c r="BP748" t="n">
        <v>0</v>
      </c>
      <c r="BQ748" t="n">
        <v>0</v>
      </c>
      <c r="BR748" t="n">
        <v>0</v>
      </c>
      <c r="BS748" t="n">
        <v>0</v>
      </c>
      <c r="BT748" t="n">
        <v>0</v>
      </c>
      <c r="BU748" t="n">
        <v>0</v>
      </c>
      <c r="BV748" t="n">
        <v>0</v>
      </c>
      <c r="BW748" t="n">
        <v>0</v>
      </c>
      <c r="CV748" t="n">
        <v>0</v>
      </c>
      <c r="CW748" t="n">
        <v>0</v>
      </c>
      <c r="CX748">
        <f>ROUND(Y748*Source!I1565,7)</f>
        <v/>
      </c>
      <c r="CY748">
        <f>AA748</f>
        <v/>
      </c>
      <c r="CZ748">
        <f>AE748</f>
        <v/>
      </c>
      <c r="DA748">
        <f>AI748</f>
        <v/>
      </c>
      <c r="DB748">
        <f>ROUND(ROUND(AT748*CZ748,2),2)</f>
        <v/>
      </c>
      <c r="DC748">
        <f>ROUND(ROUND(AT748*AG748,2),2)</f>
        <v/>
      </c>
      <c r="DD748" t="inlineStr"/>
      <c r="DE748" t="inlineStr"/>
      <c r="DF748">
        <f>ROUND(ROUND(AE748*AI748,0)*CX748,0)</f>
        <v/>
      </c>
      <c r="DG748">
        <f>ROUND(ROUND(AF748,0)*CX748,0)</f>
        <v/>
      </c>
      <c r="DH748">
        <f>ROUND(ROUND(AG748,0)*CX748,0)</f>
        <v/>
      </c>
      <c r="DI748">
        <f>ROUND(ROUND(AH748,0)*CX748,0)</f>
        <v/>
      </c>
      <c r="DJ748">
        <f>DF748</f>
        <v/>
      </c>
      <c r="DK748" t="n">
        <v>0</v>
      </c>
      <c r="DL748" t="inlineStr"/>
      <c r="DM748" t="n">
        <v>0</v>
      </c>
      <c r="DN748" t="inlineStr"/>
      <c r="DO748" t="n">
        <v>0</v>
      </c>
    </row>
    <row r="749">
      <c r="A749">
        <f>ROW(Source!A1565)</f>
        <v/>
      </c>
      <c r="B749" t="n">
        <v>78869116</v>
      </c>
      <c r="C749" t="n">
        <v>78874604</v>
      </c>
      <c r="D749" t="n">
        <v>29140635</v>
      </c>
      <c r="E749" t="n">
        <v>1</v>
      </c>
      <c r="F749" t="n">
        <v>1</v>
      </c>
      <c r="G749" t="n">
        <v>1</v>
      </c>
      <c r="H749" t="n">
        <v>3</v>
      </c>
      <c r="I749" t="inlineStr">
        <is>
          <t>301-1380</t>
        </is>
      </c>
      <c r="J749" t="inlineStr">
        <is>
          <t>ТССЦ Московской обл., 301-1380, приказ Минстроя России №675/пр от 28.02.2017 № 256/пр</t>
        </is>
      </c>
      <c r="K749" t="inlineStr">
        <is>
          <t>Трубки защитные гофрированные</t>
        </is>
      </c>
      <c r="L749" t="n">
        <v>1301</v>
      </c>
      <c r="N749" t="n">
        <v>1003</v>
      </c>
      <c r="O749" t="inlineStr">
        <is>
          <t>м</t>
        </is>
      </c>
      <c r="P749" t="inlineStr">
        <is>
          <t>м</t>
        </is>
      </c>
      <c r="Q749" t="n">
        <v>1</v>
      </c>
      <c r="W749" t="n">
        <v>0</v>
      </c>
      <c r="X749" t="n">
        <v>-1225716149</v>
      </c>
      <c r="Y749">
        <f>AT749</f>
        <v/>
      </c>
      <c r="AA749" t="n">
        <v>17.99</v>
      </c>
      <c r="AB749" t="n">
        <v>0</v>
      </c>
      <c r="AC749" t="n">
        <v>0</v>
      </c>
      <c r="AD749" t="n">
        <v>0</v>
      </c>
      <c r="AE749" t="n">
        <v>9.52</v>
      </c>
      <c r="AF749" t="n">
        <v>0</v>
      </c>
      <c r="AG749" t="n">
        <v>0</v>
      </c>
      <c r="AH749" t="n">
        <v>0</v>
      </c>
      <c r="AI749" t="n">
        <v>1.89</v>
      </c>
      <c r="AJ749" t="n">
        <v>1</v>
      </c>
      <c r="AK749" t="n">
        <v>1</v>
      </c>
      <c r="AL749" t="n">
        <v>1</v>
      </c>
      <c r="AM749" t="n">
        <v>2</v>
      </c>
      <c r="AN749" t="n">
        <v>0</v>
      </c>
      <c r="AO749" t="n">
        <v>1</v>
      </c>
      <c r="AP749" t="n">
        <v>1</v>
      </c>
      <c r="AQ749" t="n">
        <v>0</v>
      </c>
      <c r="AR749" t="n">
        <v>0</v>
      </c>
      <c r="AS749" t="inlineStr"/>
      <c r="AT749" t="n">
        <v>11</v>
      </c>
      <c r="AU749" t="inlineStr"/>
      <c r="AV749" t="n">
        <v>0</v>
      </c>
      <c r="AW749" t="n">
        <v>2</v>
      </c>
      <c r="AX749" t="n">
        <v>78874613</v>
      </c>
      <c r="AY749" t="n">
        <v>1</v>
      </c>
      <c r="AZ749" t="n">
        <v>0</v>
      </c>
      <c r="BA749" t="n">
        <v>687</v>
      </c>
      <c r="BB749" t="n">
        <v>0</v>
      </c>
      <c r="BC749" t="n">
        <v>0</v>
      </c>
      <c r="BD749" t="n">
        <v>0</v>
      </c>
      <c r="BE749" t="n">
        <v>0</v>
      </c>
      <c r="BF749" t="n">
        <v>0</v>
      </c>
      <c r="BG749" t="n">
        <v>0</v>
      </c>
      <c r="BH749" t="n">
        <v>0</v>
      </c>
      <c r="BI749" t="n">
        <v>0</v>
      </c>
      <c r="BJ749" t="n">
        <v>0</v>
      </c>
      <c r="BK749" t="n">
        <v>0</v>
      </c>
      <c r="BL749" t="n">
        <v>0</v>
      </c>
      <c r="BM749" t="n">
        <v>0</v>
      </c>
      <c r="BN749" t="n">
        <v>0</v>
      </c>
      <c r="BO749" t="n">
        <v>0</v>
      </c>
      <c r="BP749" t="n">
        <v>0</v>
      </c>
      <c r="BQ749" t="n">
        <v>0</v>
      </c>
      <c r="BR749" t="n">
        <v>0</v>
      </c>
      <c r="BS749" t="n">
        <v>0</v>
      </c>
      <c r="BT749" t="n">
        <v>0</v>
      </c>
      <c r="BU749" t="n">
        <v>0</v>
      </c>
      <c r="BV749" t="n">
        <v>0</v>
      </c>
      <c r="BW749" t="n">
        <v>0</v>
      </c>
      <c r="CV749" t="n">
        <v>0</v>
      </c>
      <c r="CW749" t="n">
        <v>0</v>
      </c>
      <c r="CX749">
        <f>ROUND(Y749*Source!I1565,7)</f>
        <v/>
      </c>
      <c r="CY749">
        <f>AA749</f>
        <v/>
      </c>
      <c r="CZ749">
        <f>AE749</f>
        <v/>
      </c>
      <c r="DA749">
        <f>AI749</f>
        <v/>
      </c>
      <c r="DB749">
        <f>ROUND(ROUND(AT749*CZ749,2),2)</f>
        <v/>
      </c>
      <c r="DC749">
        <f>ROUND(ROUND(AT749*AG749,2),2)</f>
        <v/>
      </c>
      <c r="DD749" t="inlineStr"/>
      <c r="DE749" t="inlineStr"/>
      <c r="DF749">
        <f>ROUND(ROUND(AE749*AI749,0)*CX749,0)</f>
        <v/>
      </c>
      <c r="DG749">
        <f>ROUND(ROUND(AF749,0)*CX749,0)</f>
        <v/>
      </c>
      <c r="DH749">
        <f>ROUND(ROUND(AG749,0)*CX749,0)</f>
        <v/>
      </c>
      <c r="DI749">
        <f>ROUND(ROUND(AH749,0)*CX749,0)</f>
        <v/>
      </c>
      <c r="DJ749">
        <f>DF749</f>
        <v/>
      </c>
      <c r="DK749" t="n">
        <v>0</v>
      </c>
      <c r="DL749" t="inlineStr"/>
      <c r="DM749" t="n">
        <v>0</v>
      </c>
      <c r="DN749" t="inlineStr"/>
      <c r="DO749" t="n">
        <v>0</v>
      </c>
    </row>
    <row r="750">
      <c r="A750">
        <f>ROW(Source!A1565)</f>
        <v/>
      </c>
      <c r="B750" t="n">
        <v>78869116</v>
      </c>
      <c r="C750" t="n">
        <v>78874604</v>
      </c>
      <c r="D750" t="n">
        <v>29149245</v>
      </c>
      <c r="E750" t="n">
        <v>1</v>
      </c>
      <c r="F750" t="n">
        <v>1</v>
      </c>
      <c r="G750" t="n">
        <v>1</v>
      </c>
      <c r="H750" t="n">
        <v>3</v>
      </c>
      <c r="I750" t="inlineStr">
        <is>
          <t>405-0254</t>
        </is>
      </c>
      <c r="J750" t="inlineStr">
        <is>
          <t>ТССЦ Московской обл., 405-0254, приказ Минстроя России №675/пр от 28.02.2017 № 257/пр</t>
        </is>
      </c>
      <c r="K750" t="inlineStr">
        <is>
          <t>Известь строительная негашеная хлорная, марки А</t>
        </is>
      </c>
      <c r="L750" t="n">
        <v>1348</v>
      </c>
      <c r="N750" t="n">
        <v>1009</v>
      </c>
      <c r="O750" t="inlineStr">
        <is>
          <t>т</t>
        </is>
      </c>
      <c r="P750" t="inlineStr">
        <is>
          <t>т</t>
        </is>
      </c>
      <c r="Q750" t="n">
        <v>1000</v>
      </c>
      <c r="W750" t="n">
        <v>0</v>
      </c>
      <c r="X750" t="n">
        <v>469989087</v>
      </c>
      <c r="Y750">
        <f>AT750</f>
        <v/>
      </c>
      <c r="AA750" t="n">
        <v>7858.02</v>
      </c>
      <c r="AB750" t="n">
        <v>0</v>
      </c>
      <c r="AC750" t="n">
        <v>0</v>
      </c>
      <c r="AD750" t="n">
        <v>0</v>
      </c>
      <c r="AE750" t="n">
        <v>2147</v>
      </c>
      <c r="AF750" t="n">
        <v>0</v>
      </c>
      <c r="AG750" t="n">
        <v>0</v>
      </c>
      <c r="AH750" t="n">
        <v>0</v>
      </c>
      <c r="AI750" t="n">
        <v>3.66</v>
      </c>
      <c r="AJ750" t="n">
        <v>1</v>
      </c>
      <c r="AK750" t="n">
        <v>1</v>
      </c>
      <c r="AL750" t="n">
        <v>1</v>
      </c>
      <c r="AM750" t="n">
        <v>2</v>
      </c>
      <c r="AN750" t="n">
        <v>0</v>
      </c>
      <c r="AO750" t="n">
        <v>1</v>
      </c>
      <c r="AP750" t="n">
        <v>1</v>
      </c>
      <c r="AQ750" t="n">
        <v>0</v>
      </c>
      <c r="AR750" t="n">
        <v>0</v>
      </c>
      <c r="AS750" t="inlineStr"/>
      <c r="AT750" t="n">
        <v>0.0016</v>
      </c>
      <c r="AU750" t="inlineStr"/>
      <c r="AV750" t="n">
        <v>0</v>
      </c>
      <c r="AW750" t="n">
        <v>2</v>
      </c>
      <c r="AX750" t="n">
        <v>78874616</v>
      </c>
      <c r="AY750" t="n">
        <v>1</v>
      </c>
      <c r="AZ750" t="n">
        <v>0</v>
      </c>
      <c r="BA750" t="n">
        <v>690</v>
      </c>
      <c r="BB750" t="n">
        <v>0</v>
      </c>
      <c r="BC750" t="n">
        <v>0</v>
      </c>
      <c r="BD750" t="n">
        <v>0</v>
      </c>
      <c r="BE750" t="n">
        <v>0</v>
      </c>
      <c r="BF750" t="n">
        <v>0</v>
      </c>
      <c r="BG750" t="n">
        <v>0</v>
      </c>
      <c r="BH750" t="n">
        <v>0</v>
      </c>
      <c r="BI750" t="n">
        <v>0</v>
      </c>
      <c r="BJ750" t="n">
        <v>0</v>
      </c>
      <c r="BK750" t="n">
        <v>0</v>
      </c>
      <c r="BL750" t="n">
        <v>0</v>
      </c>
      <c r="BM750" t="n">
        <v>0</v>
      </c>
      <c r="BN750" t="n">
        <v>0</v>
      </c>
      <c r="BO750" t="n">
        <v>0</v>
      </c>
      <c r="BP750" t="n">
        <v>0</v>
      </c>
      <c r="BQ750" t="n">
        <v>0</v>
      </c>
      <c r="BR750" t="n">
        <v>0</v>
      </c>
      <c r="BS750" t="n">
        <v>0</v>
      </c>
      <c r="BT750" t="n">
        <v>0</v>
      </c>
      <c r="BU750" t="n">
        <v>0</v>
      </c>
      <c r="BV750" t="n">
        <v>0</v>
      </c>
      <c r="BW750" t="n">
        <v>0</v>
      </c>
      <c r="CV750" t="n">
        <v>0</v>
      </c>
      <c r="CW750" t="n">
        <v>0</v>
      </c>
      <c r="CX750">
        <f>ROUND(Y750*Source!I1565,7)</f>
        <v/>
      </c>
      <c r="CY750">
        <f>AA750</f>
        <v/>
      </c>
      <c r="CZ750">
        <f>AE750</f>
        <v/>
      </c>
      <c r="DA750">
        <f>AI750</f>
        <v/>
      </c>
      <c r="DB750">
        <f>ROUND(ROUND(AT750*CZ750,2),2)</f>
        <v/>
      </c>
      <c r="DC750">
        <f>ROUND(ROUND(AT750*AG750,2),2)</f>
        <v/>
      </c>
      <c r="DD750" t="inlineStr"/>
      <c r="DE750" t="inlineStr"/>
      <c r="DF750">
        <f>ROUND(ROUND(AE750*AI750,0)*CX750,0)</f>
        <v/>
      </c>
      <c r="DG750">
        <f>ROUND(ROUND(AF750,0)*CX750,0)</f>
        <v/>
      </c>
      <c r="DH750">
        <f>ROUND(ROUND(AG750,0)*CX750,0)</f>
        <v/>
      </c>
      <c r="DI750">
        <f>ROUND(ROUND(AH750,0)*CX750,0)</f>
        <v/>
      </c>
      <c r="DJ750">
        <f>DF750</f>
        <v/>
      </c>
      <c r="DK750" t="n">
        <v>0</v>
      </c>
      <c r="DL750" t="inlineStr"/>
      <c r="DM750" t="n">
        <v>0</v>
      </c>
      <c r="DN750" t="inlineStr"/>
      <c r="DO750" t="n">
        <v>0</v>
      </c>
    </row>
    <row r="751">
      <c r="A751">
        <f>ROW(Source!A1565)</f>
        <v/>
      </c>
      <c r="B751" t="n">
        <v>78869116</v>
      </c>
      <c r="C751" t="n">
        <v>78874604</v>
      </c>
      <c r="D751" t="n">
        <v>29150040</v>
      </c>
      <c r="E751" t="n">
        <v>1</v>
      </c>
      <c r="F751" t="n">
        <v>1</v>
      </c>
      <c r="G751" t="n">
        <v>1</v>
      </c>
      <c r="H751" t="n">
        <v>3</v>
      </c>
      <c r="I751" t="inlineStr">
        <is>
          <t>411-0001</t>
        </is>
      </c>
      <c r="J751" t="inlineStr">
        <is>
          <t>ТССЦ Московской обл., 411-0001, приказ Минстроя России №675/пр от 28.02.2017 № 257/пр</t>
        </is>
      </c>
      <c r="K751" t="inlineStr">
        <is>
          <t>Вода</t>
        </is>
      </c>
      <c r="L751" t="n">
        <v>1339</v>
      </c>
      <c r="N751" t="n">
        <v>1007</v>
      </c>
      <c r="O751" t="inlineStr">
        <is>
          <t>м3</t>
        </is>
      </c>
      <c r="P751" t="inlineStr">
        <is>
          <t>м3</t>
        </is>
      </c>
      <c r="Q751" t="n">
        <v>1</v>
      </c>
      <c r="W751" t="n">
        <v>0</v>
      </c>
      <c r="X751" t="n">
        <v>619799737</v>
      </c>
      <c r="Y751">
        <f>AT751</f>
        <v/>
      </c>
      <c r="AA751" t="n">
        <v>31.28</v>
      </c>
      <c r="AB751" t="n">
        <v>0</v>
      </c>
      <c r="AC751" t="n">
        <v>0</v>
      </c>
      <c r="AD751" t="n">
        <v>0</v>
      </c>
      <c r="AE751" t="n">
        <v>2.44</v>
      </c>
      <c r="AF751" t="n">
        <v>0</v>
      </c>
      <c r="AG751" t="n">
        <v>0</v>
      </c>
      <c r="AH751" t="n">
        <v>0</v>
      </c>
      <c r="AI751" t="n">
        <v>12.82</v>
      </c>
      <c r="AJ751" t="n">
        <v>1</v>
      </c>
      <c r="AK751" t="n">
        <v>1</v>
      </c>
      <c r="AL751" t="n">
        <v>1</v>
      </c>
      <c r="AM751" t="n">
        <v>2</v>
      </c>
      <c r="AN751" t="n">
        <v>0</v>
      </c>
      <c r="AO751" t="n">
        <v>1</v>
      </c>
      <c r="AP751" t="n">
        <v>1</v>
      </c>
      <c r="AQ751" t="n">
        <v>0</v>
      </c>
      <c r="AR751" t="n">
        <v>0</v>
      </c>
      <c r="AS751" t="inlineStr"/>
      <c r="AT751" t="n">
        <v>0.47</v>
      </c>
      <c r="AU751" t="inlineStr"/>
      <c r="AV751" t="n">
        <v>0</v>
      </c>
      <c r="AW751" t="n">
        <v>2</v>
      </c>
      <c r="AX751" t="n">
        <v>78874617</v>
      </c>
      <c r="AY751" t="n">
        <v>1</v>
      </c>
      <c r="AZ751" t="n">
        <v>0</v>
      </c>
      <c r="BA751" t="n">
        <v>691</v>
      </c>
      <c r="BB751" t="n">
        <v>0</v>
      </c>
      <c r="BC751" t="n">
        <v>0</v>
      </c>
      <c r="BD751" t="n">
        <v>0</v>
      </c>
      <c r="BE751" t="n">
        <v>0</v>
      </c>
      <c r="BF751" t="n">
        <v>0</v>
      </c>
      <c r="BG751" t="n">
        <v>0</v>
      </c>
      <c r="BH751" t="n">
        <v>0</v>
      </c>
      <c r="BI751" t="n">
        <v>0</v>
      </c>
      <c r="BJ751" t="n">
        <v>0</v>
      </c>
      <c r="BK751" t="n">
        <v>0</v>
      </c>
      <c r="BL751" t="n">
        <v>0</v>
      </c>
      <c r="BM751" t="n">
        <v>0</v>
      </c>
      <c r="BN751" t="n">
        <v>0</v>
      </c>
      <c r="BO751" t="n">
        <v>0</v>
      </c>
      <c r="BP751" t="n">
        <v>0</v>
      </c>
      <c r="BQ751" t="n">
        <v>0</v>
      </c>
      <c r="BR751" t="n">
        <v>0</v>
      </c>
      <c r="BS751" t="n">
        <v>0</v>
      </c>
      <c r="BT751" t="n">
        <v>0</v>
      </c>
      <c r="BU751" t="n">
        <v>0</v>
      </c>
      <c r="BV751" t="n">
        <v>0</v>
      </c>
      <c r="BW751" t="n">
        <v>0</v>
      </c>
      <c r="CV751" t="n">
        <v>0</v>
      </c>
      <c r="CW751" t="n">
        <v>0</v>
      </c>
      <c r="CX751">
        <f>ROUND(Y751*Source!I1565,7)</f>
        <v/>
      </c>
      <c r="CY751">
        <f>AA751</f>
        <v/>
      </c>
      <c r="CZ751">
        <f>AE751</f>
        <v/>
      </c>
      <c r="DA751">
        <f>AI751</f>
        <v/>
      </c>
      <c r="DB751">
        <f>ROUND(ROUND(AT751*CZ751,2),2)</f>
        <v/>
      </c>
      <c r="DC751">
        <f>ROUND(ROUND(AT751*AG751,2),2)</f>
        <v/>
      </c>
      <c r="DD751" t="inlineStr"/>
      <c r="DE751" t="inlineStr"/>
      <c r="DF751">
        <f>ROUND(ROUND(AE751*AI751,0)*CX751,0)</f>
        <v/>
      </c>
      <c r="DG751">
        <f>ROUND(ROUND(AF751,0)*CX751,0)</f>
        <v/>
      </c>
      <c r="DH751">
        <f>ROUND(ROUND(AG751,0)*CX751,0)</f>
        <v/>
      </c>
      <c r="DI751">
        <f>ROUND(ROUND(AH751,0)*CX751,0)</f>
        <v/>
      </c>
      <c r="DJ751">
        <f>DF751</f>
        <v/>
      </c>
      <c r="DK751" t="n">
        <v>0</v>
      </c>
      <c r="DL751" t="inlineStr"/>
      <c r="DM751" t="n">
        <v>0</v>
      </c>
      <c r="DN751" t="inlineStr"/>
      <c r="DO751" t="n">
        <v>0</v>
      </c>
    </row>
    <row r="752">
      <c r="A752">
        <f>ROW(Source!A1566)</f>
        <v/>
      </c>
      <c r="B752" t="n">
        <v>78869116</v>
      </c>
      <c r="C752" t="n">
        <v>78874621</v>
      </c>
      <c r="D752" t="n">
        <v>18411117</v>
      </c>
      <c r="E752" t="n">
        <v>1</v>
      </c>
      <c r="F752" t="n">
        <v>1</v>
      </c>
      <c r="G752" t="n">
        <v>1</v>
      </c>
      <c r="H752" t="n">
        <v>1</v>
      </c>
      <c r="I752" t="inlineStr">
        <is>
          <t>1-1040-90</t>
        </is>
      </c>
      <c r="J752" t="inlineStr"/>
      <c r="K752" t="inlineStr">
        <is>
          <t>Рабочий строитель среднего разряда 4</t>
        </is>
      </c>
      <c r="L752" t="n">
        <v>1369</v>
      </c>
      <c r="N752" t="n">
        <v>1013</v>
      </c>
      <c r="O752" t="inlineStr">
        <is>
          <t>чел.-ч</t>
        </is>
      </c>
      <c r="P752" t="inlineStr">
        <is>
          <t>чел.-ч</t>
        </is>
      </c>
      <c r="Q752" t="n">
        <v>1</v>
      </c>
      <c r="W752" t="n">
        <v>0</v>
      </c>
      <c r="X752" t="n">
        <v>-1739886638</v>
      </c>
      <c r="Y752">
        <f>AT752</f>
        <v/>
      </c>
      <c r="AA752" t="n">
        <v>0</v>
      </c>
      <c r="AB752" t="n">
        <v>0</v>
      </c>
      <c r="AC752" t="n">
        <v>0</v>
      </c>
      <c r="AD752" t="n">
        <v>9.619999999999999</v>
      </c>
      <c r="AE752" t="n">
        <v>0</v>
      </c>
      <c r="AF752" t="n">
        <v>0</v>
      </c>
      <c r="AG752" t="n">
        <v>0</v>
      </c>
      <c r="AH752" t="n">
        <v>9.619999999999999</v>
      </c>
      <c r="AI752" t="n">
        <v>1</v>
      </c>
      <c r="AJ752" t="n">
        <v>1</v>
      </c>
      <c r="AK752" t="n">
        <v>1</v>
      </c>
      <c r="AL752" t="n">
        <v>1</v>
      </c>
      <c r="AM752" t="n">
        <v>-2</v>
      </c>
      <c r="AN752" t="n">
        <v>0</v>
      </c>
      <c r="AO752" t="n">
        <v>1</v>
      </c>
      <c r="AP752" t="n">
        <v>1</v>
      </c>
      <c r="AQ752" t="n">
        <v>0</v>
      </c>
      <c r="AR752" t="n">
        <v>0</v>
      </c>
      <c r="AS752" t="inlineStr"/>
      <c r="AT752" t="n">
        <v>155</v>
      </c>
      <c r="AU752" t="inlineStr"/>
      <c r="AV752" t="n">
        <v>1</v>
      </c>
      <c r="AW752" t="n">
        <v>2</v>
      </c>
      <c r="AX752" t="n">
        <v>78874622</v>
      </c>
      <c r="AY752" t="n">
        <v>1</v>
      </c>
      <c r="AZ752" t="n">
        <v>0</v>
      </c>
      <c r="BA752" t="n">
        <v>692</v>
      </c>
      <c r="BB752" t="n">
        <v>0</v>
      </c>
      <c r="BC752" t="n">
        <v>0</v>
      </c>
      <c r="BD752" t="n">
        <v>0</v>
      </c>
      <c r="BE752" t="n">
        <v>0</v>
      </c>
      <c r="BF752" t="n">
        <v>0</v>
      </c>
      <c r="BG752" t="n">
        <v>0</v>
      </c>
      <c r="BH752" t="n">
        <v>0</v>
      </c>
      <c r="BI752" t="n">
        <v>0</v>
      </c>
      <c r="BJ752" t="n">
        <v>0</v>
      </c>
      <c r="BK752" t="n">
        <v>0</v>
      </c>
      <c r="BL752" t="n">
        <v>0</v>
      </c>
      <c r="BM752" t="n">
        <v>0</v>
      </c>
      <c r="BN752" t="n">
        <v>0</v>
      </c>
      <c r="BO752" t="n">
        <v>0</v>
      </c>
      <c r="BP752" t="n">
        <v>0</v>
      </c>
      <c r="BQ752" t="n">
        <v>0</v>
      </c>
      <c r="BR752" t="n">
        <v>0</v>
      </c>
      <c r="BS752" t="n">
        <v>0</v>
      </c>
      <c r="BT752" t="n">
        <v>0</v>
      </c>
      <c r="BU752" t="n">
        <v>0</v>
      </c>
      <c r="BV752" t="n">
        <v>0</v>
      </c>
      <c r="BW752" t="n">
        <v>0</v>
      </c>
      <c r="CU752">
        <f>ROUND(AT752*Source!I1566*AH752*AL752,0)</f>
        <v/>
      </c>
      <c r="CV752">
        <f>ROUND(Y752*Source!I1566,7)</f>
        <v/>
      </c>
      <c r="CW752" t="n">
        <v>0</v>
      </c>
      <c r="CX752">
        <f>ROUND(Y752*Source!I1566,7)</f>
        <v/>
      </c>
      <c r="CY752">
        <f>AD752</f>
        <v/>
      </c>
      <c r="CZ752">
        <f>AH752</f>
        <v/>
      </c>
      <c r="DA752">
        <f>AL752</f>
        <v/>
      </c>
      <c r="DB752">
        <f>ROUND(ROUND(AT752*CZ752,2),2)</f>
        <v/>
      </c>
      <c r="DC752">
        <f>ROUND(ROUND(AT752*AG752,2),2)</f>
        <v/>
      </c>
      <c r="DD752" t="inlineStr"/>
      <c r="DE752" t="inlineStr"/>
      <c r="DF752">
        <f>ROUND(ROUND(AE752,0)*CX752,0)</f>
        <v/>
      </c>
      <c r="DG752">
        <f>ROUND(ROUND(AF752,0)*CX752,0)</f>
        <v/>
      </c>
      <c r="DH752">
        <f>ROUND(ROUND(AG752,0)*CX752,0)</f>
        <v/>
      </c>
      <c r="DI752">
        <f>ROUND(ROUND(AH752,0)*CX752,0)</f>
        <v/>
      </c>
      <c r="DJ752">
        <f>DI752</f>
        <v/>
      </c>
      <c r="DK752" t="n">
        <v>0</v>
      </c>
      <c r="DL752" t="inlineStr"/>
      <c r="DM752" t="n">
        <v>0</v>
      </c>
      <c r="DN752" t="inlineStr"/>
      <c r="DO752" t="n">
        <v>0</v>
      </c>
    </row>
    <row r="753">
      <c r="A753">
        <f>ROW(Source!A1566)</f>
        <v/>
      </c>
      <c r="B753" t="n">
        <v>78869116</v>
      </c>
      <c r="C753" t="n">
        <v>78874621</v>
      </c>
      <c r="D753" t="n">
        <v>29172659</v>
      </c>
      <c r="E753" t="n">
        <v>1</v>
      </c>
      <c r="F753" t="n">
        <v>1</v>
      </c>
      <c r="G753" t="n">
        <v>1</v>
      </c>
      <c r="H753" t="n">
        <v>2</v>
      </c>
      <c r="I753" t="inlineStr">
        <is>
          <t>040504</t>
        </is>
      </c>
      <c r="J753" t="inlineStr">
        <is>
          <t>ТСЭМ Московской обл., 040504, приказ Минстроя России №675/пр от 28.02.2017 № 264/пр</t>
        </is>
      </c>
      <c r="K753" t="inlineStr">
        <is>
          <t>Аппарат для газовой сварки и резки</t>
        </is>
      </c>
      <c r="L753" t="n">
        <v>1368</v>
      </c>
      <c r="N753" t="n">
        <v>1011</v>
      </c>
      <c r="O753" t="inlineStr">
        <is>
          <t>маш.-ч</t>
        </is>
      </c>
      <c r="P753" t="inlineStr">
        <is>
          <t>маш.-ч</t>
        </is>
      </c>
      <c r="Q753" t="n">
        <v>1</v>
      </c>
      <c r="W753" t="n">
        <v>0</v>
      </c>
      <c r="X753" t="n">
        <v>1514068676</v>
      </c>
      <c r="Y753">
        <f>AT753</f>
        <v/>
      </c>
      <c r="AA753" t="n">
        <v>0</v>
      </c>
      <c r="AB753" t="n">
        <v>9.76</v>
      </c>
      <c r="AC753" t="n">
        <v>0</v>
      </c>
      <c r="AD753" t="n">
        <v>0</v>
      </c>
      <c r="AE753" t="n">
        <v>0</v>
      </c>
      <c r="AF753" t="n">
        <v>1.2</v>
      </c>
      <c r="AG753" t="n">
        <v>0</v>
      </c>
      <c r="AH753" t="n">
        <v>0</v>
      </c>
      <c r="AI753" t="n">
        <v>1</v>
      </c>
      <c r="AJ753" t="n">
        <v>8.130000000000001</v>
      </c>
      <c r="AK753" t="n">
        <v>52.25</v>
      </c>
      <c r="AL753" t="n">
        <v>1</v>
      </c>
      <c r="AM753" t="n">
        <v>2</v>
      </c>
      <c r="AN753" t="n">
        <v>0</v>
      </c>
      <c r="AO753" t="n">
        <v>1</v>
      </c>
      <c r="AP753" t="n">
        <v>1</v>
      </c>
      <c r="AQ753" t="n">
        <v>0</v>
      </c>
      <c r="AR753" t="n">
        <v>0</v>
      </c>
      <c r="AS753" t="inlineStr"/>
      <c r="AT753" t="n">
        <v>2.82</v>
      </c>
      <c r="AU753" t="inlineStr"/>
      <c r="AV753" t="n">
        <v>0</v>
      </c>
      <c r="AW753" t="n">
        <v>2</v>
      </c>
      <c r="AX753" t="n">
        <v>78874623</v>
      </c>
      <c r="AY753" t="n">
        <v>1</v>
      </c>
      <c r="AZ753" t="n">
        <v>0</v>
      </c>
      <c r="BA753" t="n">
        <v>693</v>
      </c>
      <c r="BB753" t="n">
        <v>0</v>
      </c>
      <c r="BC753" t="n">
        <v>0</v>
      </c>
      <c r="BD753" t="n">
        <v>0</v>
      </c>
      <c r="BE753" t="n">
        <v>0</v>
      </c>
      <c r="BF753" t="n">
        <v>0</v>
      </c>
      <c r="BG753" t="n">
        <v>0</v>
      </c>
      <c r="BH753" t="n">
        <v>0</v>
      </c>
      <c r="BI753" t="n">
        <v>0</v>
      </c>
      <c r="BJ753" t="n">
        <v>0</v>
      </c>
      <c r="BK753" t="n">
        <v>0</v>
      </c>
      <c r="BL753" t="n">
        <v>0</v>
      </c>
      <c r="BM753" t="n">
        <v>0</v>
      </c>
      <c r="BN753" t="n">
        <v>0</v>
      </c>
      <c r="BO753" t="n">
        <v>0</v>
      </c>
      <c r="BP753" t="n">
        <v>0</v>
      </c>
      <c r="BQ753" t="n">
        <v>0</v>
      </c>
      <c r="BR753" t="n">
        <v>0</v>
      </c>
      <c r="BS753" t="n">
        <v>0</v>
      </c>
      <c r="BT753" t="n">
        <v>0</v>
      </c>
      <c r="BU753" t="n">
        <v>0</v>
      </c>
      <c r="BV753" t="n">
        <v>0</v>
      </c>
      <c r="BW753" t="n">
        <v>0</v>
      </c>
      <c r="CV753" t="n">
        <v>0</v>
      </c>
      <c r="CW753">
        <f>ROUND(Y753*Source!I1566*DO753,7)</f>
        <v/>
      </c>
      <c r="CX753">
        <f>ROUND(Y753*Source!I1566,7)</f>
        <v/>
      </c>
      <c r="CY753">
        <f>AB753</f>
        <v/>
      </c>
      <c r="CZ753">
        <f>AF753</f>
        <v/>
      </c>
      <c r="DA753">
        <f>AJ753</f>
        <v/>
      </c>
      <c r="DB753">
        <f>ROUND(ROUND(AT753*CZ753,2),2)</f>
        <v/>
      </c>
      <c r="DC753">
        <f>ROUND(ROUND(AT753*AG753,2),2)</f>
        <v/>
      </c>
      <c r="DD753" t="inlineStr"/>
      <c r="DE753" t="inlineStr"/>
      <c r="DF753">
        <f>ROUND(ROUND(AE753,0)*CX753,0)</f>
        <v/>
      </c>
      <c r="DG753">
        <f>ROUND(ROUND(AF753*AJ753,0)*CX753,0)</f>
        <v/>
      </c>
      <c r="DH753">
        <f>ROUND(ROUND(AG753*AK753,0)*CX753,0)</f>
        <v/>
      </c>
      <c r="DI753">
        <f>ROUND(ROUND(AH753,0)*CX753,0)</f>
        <v/>
      </c>
      <c r="DJ753">
        <f>DG753</f>
        <v/>
      </c>
      <c r="DK753" t="n">
        <v>0</v>
      </c>
      <c r="DL753" t="inlineStr"/>
      <c r="DM753" t="n">
        <v>0</v>
      </c>
      <c r="DN753" t="inlineStr"/>
      <c r="DO753" t="n">
        <v>0</v>
      </c>
    </row>
    <row r="754">
      <c r="A754">
        <f>ROW(Source!A1566)</f>
        <v/>
      </c>
      <c r="B754" t="n">
        <v>78869116</v>
      </c>
      <c r="C754" t="n">
        <v>78874621</v>
      </c>
      <c r="D754" t="n">
        <v>29174500</v>
      </c>
      <c r="E754" t="n">
        <v>1</v>
      </c>
      <c r="F754" t="n">
        <v>1</v>
      </c>
      <c r="G754" t="n">
        <v>1</v>
      </c>
      <c r="H754" t="n">
        <v>2</v>
      </c>
      <c r="I754" t="inlineStr">
        <is>
          <t>330206</t>
        </is>
      </c>
      <c r="J754" t="inlineStr">
        <is>
          <t>ТСЭМ Московской обл., 330206, приказ Минстроя России №675/пр от 28.02.2017 № 264/пр</t>
        </is>
      </c>
      <c r="K754" t="inlineStr">
        <is>
          <t>Дрели электрические</t>
        </is>
      </c>
      <c r="L754" t="n">
        <v>1368</v>
      </c>
      <c r="N754" t="n">
        <v>1011</v>
      </c>
      <c r="O754" t="inlineStr">
        <is>
          <t>маш.-ч</t>
        </is>
      </c>
      <c r="P754" t="inlineStr">
        <is>
          <t>маш.-ч</t>
        </is>
      </c>
      <c r="Q754" t="n">
        <v>1</v>
      </c>
      <c r="W754" t="n">
        <v>0</v>
      </c>
      <c r="X754" t="n">
        <v>-1867053656</v>
      </c>
      <c r="Y754">
        <f>AT754</f>
        <v/>
      </c>
      <c r="AA754" t="n">
        <v>0</v>
      </c>
      <c r="AB754" t="n">
        <v>8.390000000000001</v>
      </c>
      <c r="AC754" t="n">
        <v>0</v>
      </c>
      <c r="AD754" t="n">
        <v>0</v>
      </c>
      <c r="AE754" t="n">
        <v>0</v>
      </c>
      <c r="AF754" t="n">
        <v>1.95</v>
      </c>
      <c r="AG754" t="n">
        <v>0</v>
      </c>
      <c r="AH754" t="n">
        <v>0</v>
      </c>
      <c r="AI754" t="n">
        <v>1</v>
      </c>
      <c r="AJ754" t="n">
        <v>4.3</v>
      </c>
      <c r="AK754" t="n">
        <v>52.25</v>
      </c>
      <c r="AL754" t="n">
        <v>1</v>
      </c>
      <c r="AM754" t="n">
        <v>2</v>
      </c>
      <c r="AN754" t="n">
        <v>0</v>
      </c>
      <c r="AO754" t="n">
        <v>1</v>
      </c>
      <c r="AP754" t="n">
        <v>1</v>
      </c>
      <c r="AQ754" t="n">
        <v>0</v>
      </c>
      <c r="AR754" t="n">
        <v>0</v>
      </c>
      <c r="AS754" t="inlineStr"/>
      <c r="AT754" t="n">
        <v>4.9</v>
      </c>
      <c r="AU754" t="inlineStr"/>
      <c r="AV754" t="n">
        <v>0</v>
      </c>
      <c r="AW754" t="n">
        <v>2</v>
      </c>
      <c r="AX754" t="n">
        <v>78874624</v>
      </c>
      <c r="AY754" t="n">
        <v>1</v>
      </c>
      <c r="AZ754" t="n">
        <v>0</v>
      </c>
      <c r="BA754" t="n">
        <v>694</v>
      </c>
      <c r="BB754" t="n">
        <v>0</v>
      </c>
      <c r="BC754" t="n">
        <v>0</v>
      </c>
      <c r="BD754" t="n">
        <v>0</v>
      </c>
      <c r="BE754" t="n">
        <v>0</v>
      </c>
      <c r="BF754" t="n">
        <v>0</v>
      </c>
      <c r="BG754" t="n">
        <v>0</v>
      </c>
      <c r="BH754" t="n">
        <v>0</v>
      </c>
      <c r="BI754" t="n">
        <v>0</v>
      </c>
      <c r="BJ754" t="n">
        <v>0</v>
      </c>
      <c r="BK754" t="n">
        <v>0</v>
      </c>
      <c r="BL754" t="n">
        <v>0</v>
      </c>
      <c r="BM754" t="n">
        <v>0</v>
      </c>
      <c r="BN754" t="n">
        <v>0</v>
      </c>
      <c r="BO754" t="n">
        <v>0</v>
      </c>
      <c r="BP754" t="n">
        <v>0</v>
      </c>
      <c r="BQ754" t="n">
        <v>0</v>
      </c>
      <c r="BR754" t="n">
        <v>0</v>
      </c>
      <c r="BS754" t="n">
        <v>0</v>
      </c>
      <c r="BT754" t="n">
        <v>0</v>
      </c>
      <c r="BU754" t="n">
        <v>0</v>
      </c>
      <c r="BV754" t="n">
        <v>0</v>
      </c>
      <c r="BW754" t="n">
        <v>0</v>
      </c>
      <c r="CV754" t="n">
        <v>0</v>
      </c>
      <c r="CW754">
        <f>ROUND(Y754*Source!I1566*DO754,7)</f>
        <v/>
      </c>
      <c r="CX754">
        <f>ROUND(Y754*Source!I1566,7)</f>
        <v/>
      </c>
      <c r="CY754">
        <f>AB754</f>
        <v/>
      </c>
      <c r="CZ754">
        <f>AF754</f>
        <v/>
      </c>
      <c r="DA754">
        <f>AJ754</f>
        <v/>
      </c>
      <c r="DB754">
        <f>ROUND(ROUND(AT754*CZ754,2),2)</f>
        <v/>
      </c>
      <c r="DC754">
        <f>ROUND(ROUND(AT754*AG754,2),2)</f>
        <v/>
      </c>
      <c r="DD754" t="inlineStr"/>
      <c r="DE754" t="inlineStr"/>
      <c r="DF754">
        <f>ROUND(ROUND(AE754,0)*CX754,0)</f>
        <v/>
      </c>
      <c r="DG754">
        <f>ROUND(ROUND(AF754*AJ754,0)*CX754,0)</f>
        <v/>
      </c>
      <c r="DH754">
        <f>ROUND(ROUND(AG754*AK754,0)*CX754,0)</f>
        <v/>
      </c>
      <c r="DI754">
        <f>ROUND(ROUND(AH754,0)*CX754,0)</f>
        <v/>
      </c>
      <c r="DJ754">
        <f>DG754</f>
        <v/>
      </c>
      <c r="DK754" t="n">
        <v>0</v>
      </c>
      <c r="DL754" t="inlineStr"/>
      <c r="DM754" t="n">
        <v>0</v>
      </c>
      <c r="DN754" t="inlineStr"/>
      <c r="DO754" t="n">
        <v>0</v>
      </c>
    </row>
    <row r="755">
      <c r="A755">
        <f>ROW(Source!A1566)</f>
        <v/>
      </c>
      <c r="B755" t="n">
        <v>78869116</v>
      </c>
      <c r="C755" t="n">
        <v>78874621</v>
      </c>
      <c r="D755" t="n">
        <v>29174913</v>
      </c>
      <c r="E755" t="n">
        <v>1</v>
      </c>
      <c r="F755" t="n">
        <v>1</v>
      </c>
      <c r="G755" t="n">
        <v>1</v>
      </c>
      <c r="H755" t="n">
        <v>2</v>
      </c>
      <c r="I755" t="inlineStr">
        <is>
          <t>400001</t>
        </is>
      </c>
      <c r="J755" t="inlineStr">
        <is>
          <t>ТСЭМ Московской обл., 400001, приказ Минстроя России №675/пр от 28.02.2017 № 264/пр</t>
        </is>
      </c>
      <c r="K755" t="inlineStr">
        <is>
          <t>Автомобили бортовые, грузоподъемность до 5 т</t>
        </is>
      </c>
      <c r="L755" t="n">
        <v>1368</v>
      </c>
      <c r="N755" t="n">
        <v>1011</v>
      </c>
      <c r="O755" t="inlineStr">
        <is>
          <t>маш.-ч</t>
        </is>
      </c>
      <c r="P755" t="inlineStr">
        <is>
          <t>маш.-ч</t>
        </is>
      </c>
      <c r="Q755" t="n">
        <v>1</v>
      </c>
      <c r="W755" t="n">
        <v>0</v>
      </c>
      <c r="X755" t="n">
        <v>1230759911</v>
      </c>
      <c r="Y755">
        <f>AT755</f>
        <v/>
      </c>
      <c r="AA755" t="n">
        <v>0</v>
      </c>
      <c r="AB755" t="n">
        <v>2177.51</v>
      </c>
      <c r="AC755" t="n">
        <v>606.1</v>
      </c>
      <c r="AD755" t="n">
        <v>0</v>
      </c>
      <c r="AE755" t="n">
        <v>0</v>
      </c>
      <c r="AF755" t="n">
        <v>87.17</v>
      </c>
      <c r="AG755" t="n">
        <v>11.6</v>
      </c>
      <c r="AH755" t="n">
        <v>0</v>
      </c>
      <c r="AI755" t="n">
        <v>1</v>
      </c>
      <c r="AJ755" t="n">
        <v>24.98</v>
      </c>
      <c r="AK755" t="n">
        <v>52.25</v>
      </c>
      <c r="AL755" t="n">
        <v>1</v>
      </c>
      <c r="AM755" t="n">
        <v>2</v>
      </c>
      <c r="AN755" t="n">
        <v>0</v>
      </c>
      <c r="AO755" t="n">
        <v>1</v>
      </c>
      <c r="AP755" t="n">
        <v>1</v>
      </c>
      <c r="AQ755" t="n">
        <v>0</v>
      </c>
      <c r="AR755" t="n">
        <v>0</v>
      </c>
      <c r="AS755" t="inlineStr"/>
      <c r="AT755" t="n">
        <v>0.65</v>
      </c>
      <c r="AU755" t="inlineStr"/>
      <c r="AV755" t="n">
        <v>0</v>
      </c>
      <c r="AW755" t="n">
        <v>2</v>
      </c>
      <c r="AX755" t="n">
        <v>78874625</v>
      </c>
      <c r="AY755" t="n">
        <v>1</v>
      </c>
      <c r="AZ755" t="n">
        <v>0</v>
      </c>
      <c r="BA755" t="n">
        <v>695</v>
      </c>
      <c r="BB755" t="n">
        <v>0</v>
      </c>
      <c r="BC755" t="n">
        <v>0</v>
      </c>
      <c r="BD755" t="n">
        <v>0</v>
      </c>
      <c r="BE755" t="n">
        <v>0</v>
      </c>
      <c r="BF755" t="n">
        <v>0</v>
      </c>
      <c r="BG755" t="n">
        <v>0</v>
      </c>
      <c r="BH755" t="n">
        <v>0</v>
      </c>
      <c r="BI755" t="n">
        <v>0</v>
      </c>
      <c r="BJ755" t="n">
        <v>0</v>
      </c>
      <c r="BK755" t="n">
        <v>0</v>
      </c>
      <c r="BL755" t="n">
        <v>0</v>
      </c>
      <c r="BM755" t="n">
        <v>0</v>
      </c>
      <c r="BN755" t="n">
        <v>0</v>
      </c>
      <c r="BO755" t="n">
        <v>0</v>
      </c>
      <c r="BP755" t="n">
        <v>0</v>
      </c>
      <c r="BQ755" t="n">
        <v>0</v>
      </c>
      <c r="BR755" t="n">
        <v>0</v>
      </c>
      <c r="BS755" t="n">
        <v>0</v>
      </c>
      <c r="BT755" t="n">
        <v>0</v>
      </c>
      <c r="BU755" t="n">
        <v>0</v>
      </c>
      <c r="BV755" t="n">
        <v>0</v>
      </c>
      <c r="BW755" t="n">
        <v>0</v>
      </c>
      <c r="CV755" t="n">
        <v>0</v>
      </c>
      <c r="CW755">
        <f>ROUND(Y755*Source!I1566*DO755,7)</f>
        <v/>
      </c>
      <c r="CX755">
        <f>ROUND(Y755*Source!I1566,7)</f>
        <v/>
      </c>
      <c r="CY755">
        <f>AB755</f>
        <v/>
      </c>
      <c r="CZ755">
        <f>AF755</f>
        <v/>
      </c>
      <c r="DA755">
        <f>AJ755</f>
        <v/>
      </c>
      <c r="DB755">
        <f>ROUND(ROUND(AT755*CZ755,2),2)</f>
        <v/>
      </c>
      <c r="DC755">
        <f>ROUND(ROUND(AT755*AG755,2),2)</f>
        <v/>
      </c>
      <c r="DD755" t="inlineStr"/>
      <c r="DE755" t="inlineStr"/>
      <c r="DF755">
        <f>ROUND(ROUND(AE755,0)*CX755,0)</f>
        <v/>
      </c>
      <c r="DG755">
        <f>ROUND(ROUND(AF755*AJ755,0)*CX755,0)</f>
        <v/>
      </c>
      <c r="DH755">
        <f>ROUND(ROUND(AG755*AK755,0)*CX755,0)</f>
        <v/>
      </c>
      <c r="DI755">
        <f>ROUND(ROUND(AH755,0)*CX755,0)</f>
        <v/>
      </c>
      <c r="DJ755">
        <f>DG755</f>
        <v/>
      </c>
      <c r="DK755" t="n">
        <v>0</v>
      </c>
      <c r="DL755" t="inlineStr"/>
      <c r="DM755" t="n">
        <v>0</v>
      </c>
      <c r="DN755" t="inlineStr"/>
      <c r="DO755" t="n">
        <v>0</v>
      </c>
    </row>
    <row r="756">
      <c r="A756">
        <f>ROW(Source!A1566)</f>
        <v/>
      </c>
      <c r="B756" t="n">
        <v>78869116</v>
      </c>
      <c r="C756" t="n">
        <v>78874621</v>
      </c>
      <c r="D756" t="n">
        <v>29107441</v>
      </c>
      <c r="E756" t="n">
        <v>1</v>
      </c>
      <c r="F756" t="n">
        <v>1</v>
      </c>
      <c r="G756" t="n">
        <v>1</v>
      </c>
      <c r="H756" t="n">
        <v>3</v>
      </c>
      <c r="I756" t="inlineStr">
        <is>
          <t>101-0324</t>
        </is>
      </c>
      <c r="J756" t="inlineStr">
        <is>
          <t>ТССЦ Московской обл., 101-0324, приказ Минстроя России №675/пр от 28.02.2017 № 254/пр</t>
        </is>
      </c>
      <c r="K756" t="inlineStr">
        <is>
          <t>Кислород технический газообразный</t>
        </is>
      </c>
      <c r="L756" t="n">
        <v>1339</v>
      </c>
      <c r="N756" t="n">
        <v>1007</v>
      </c>
      <c r="O756" t="inlineStr">
        <is>
          <t>м3</t>
        </is>
      </c>
      <c r="P756" t="inlineStr">
        <is>
          <t>м3</t>
        </is>
      </c>
      <c r="Q756" t="n">
        <v>1</v>
      </c>
      <c r="W756" t="n">
        <v>0</v>
      </c>
      <c r="X756" t="n">
        <v>-756465305</v>
      </c>
      <c r="Y756">
        <f>AT756</f>
        <v/>
      </c>
      <c r="AA756" t="n">
        <v>111.08</v>
      </c>
      <c r="AB756" t="n">
        <v>0</v>
      </c>
      <c r="AC756" t="n">
        <v>0</v>
      </c>
      <c r="AD756" t="n">
        <v>0</v>
      </c>
      <c r="AE756" t="n">
        <v>6.23</v>
      </c>
      <c r="AF756" t="n">
        <v>0</v>
      </c>
      <c r="AG756" t="n">
        <v>0</v>
      </c>
      <c r="AH756" t="n">
        <v>0</v>
      </c>
      <c r="AI756" t="n">
        <v>17.83</v>
      </c>
      <c r="AJ756" t="n">
        <v>1</v>
      </c>
      <c r="AK756" t="n">
        <v>1</v>
      </c>
      <c r="AL756" t="n">
        <v>1</v>
      </c>
      <c r="AM756" t="n">
        <v>2</v>
      </c>
      <c r="AN756" t="n">
        <v>0</v>
      </c>
      <c r="AO756" t="n">
        <v>1</v>
      </c>
      <c r="AP756" t="n">
        <v>1</v>
      </c>
      <c r="AQ756" t="n">
        <v>0</v>
      </c>
      <c r="AR756" t="n">
        <v>0</v>
      </c>
      <c r="AS756" t="inlineStr"/>
      <c r="AT756" t="n">
        <v>0.48</v>
      </c>
      <c r="AU756" t="inlineStr"/>
      <c r="AV756" t="n">
        <v>0</v>
      </c>
      <c r="AW756" t="n">
        <v>2</v>
      </c>
      <c r="AX756" t="n">
        <v>78874626</v>
      </c>
      <c r="AY756" t="n">
        <v>1</v>
      </c>
      <c r="AZ756" t="n">
        <v>0</v>
      </c>
      <c r="BA756" t="n">
        <v>696</v>
      </c>
      <c r="BB756" t="n">
        <v>0</v>
      </c>
      <c r="BC756" t="n">
        <v>0</v>
      </c>
      <c r="BD756" t="n">
        <v>0</v>
      </c>
      <c r="BE756" t="n">
        <v>0</v>
      </c>
      <c r="BF756" t="n">
        <v>0</v>
      </c>
      <c r="BG756" t="n">
        <v>0</v>
      </c>
      <c r="BH756" t="n">
        <v>0</v>
      </c>
      <c r="BI756" t="n">
        <v>0</v>
      </c>
      <c r="BJ756" t="n">
        <v>0</v>
      </c>
      <c r="BK756" t="n">
        <v>0</v>
      </c>
      <c r="BL756" t="n">
        <v>0</v>
      </c>
      <c r="BM756" t="n">
        <v>0</v>
      </c>
      <c r="BN756" t="n">
        <v>0</v>
      </c>
      <c r="BO756" t="n">
        <v>0</v>
      </c>
      <c r="BP756" t="n">
        <v>0</v>
      </c>
      <c r="BQ756" t="n">
        <v>0</v>
      </c>
      <c r="BR756" t="n">
        <v>0</v>
      </c>
      <c r="BS756" t="n">
        <v>0</v>
      </c>
      <c r="BT756" t="n">
        <v>0</v>
      </c>
      <c r="BU756" t="n">
        <v>0</v>
      </c>
      <c r="BV756" t="n">
        <v>0</v>
      </c>
      <c r="BW756" t="n">
        <v>0</v>
      </c>
      <c r="CV756" t="n">
        <v>0</v>
      </c>
      <c r="CW756" t="n">
        <v>0</v>
      </c>
      <c r="CX756">
        <f>ROUND(Y756*Source!I1566,7)</f>
        <v/>
      </c>
      <c r="CY756">
        <f>AA756</f>
        <v/>
      </c>
      <c r="CZ756">
        <f>AE756</f>
        <v/>
      </c>
      <c r="DA756">
        <f>AI756</f>
        <v/>
      </c>
      <c r="DB756">
        <f>ROUND(ROUND(AT756*CZ756,2),2)</f>
        <v/>
      </c>
      <c r="DC756">
        <f>ROUND(ROUND(AT756*AG756,2),2)</f>
        <v/>
      </c>
      <c r="DD756" t="inlineStr"/>
      <c r="DE756" t="inlineStr"/>
      <c r="DF756">
        <f>ROUND(ROUND(AE756*AI756,0)*CX756,0)</f>
        <v/>
      </c>
      <c r="DG756">
        <f>ROUND(ROUND(AF756,0)*CX756,0)</f>
        <v/>
      </c>
      <c r="DH756">
        <f>ROUND(ROUND(AG756,0)*CX756,0)</f>
        <v/>
      </c>
      <c r="DI756">
        <f>ROUND(ROUND(AH756,0)*CX756,0)</f>
        <v/>
      </c>
      <c r="DJ756">
        <f>DF756</f>
        <v/>
      </c>
      <c r="DK756" t="n">
        <v>0</v>
      </c>
      <c r="DL756" t="inlineStr"/>
      <c r="DM756" t="n">
        <v>0</v>
      </c>
      <c r="DN756" t="inlineStr"/>
      <c r="DO756" t="n">
        <v>0</v>
      </c>
    </row>
    <row r="757">
      <c r="A757">
        <f>ROW(Source!A1566)</f>
        <v/>
      </c>
      <c r="B757" t="n">
        <v>78869116</v>
      </c>
      <c r="C757" t="n">
        <v>78874621</v>
      </c>
      <c r="D757" t="n">
        <v>29107430</v>
      </c>
      <c r="E757" t="n">
        <v>1</v>
      </c>
      <c r="F757" t="n">
        <v>1</v>
      </c>
      <c r="G757" t="n">
        <v>1</v>
      </c>
      <c r="H757" t="n">
        <v>3</v>
      </c>
      <c r="I757" t="inlineStr">
        <is>
          <t>101-1602</t>
        </is>
      </c>
      <c r="J757" t="inlineStr">
        <is>
          <t>ТССЦ Московской обл., 101-1602, приказ Минстроя России №675/пр от 28.02.2017 № 254/пр</t>
        </is>
      </c>
      <c r="K757" t="inlineStr">
        <is>
          <t>Ацетилен газообразный технический</t>
        </is>
      </c>
      <c r="L757" t="n">
        <v>1339</v>
      </c>
      <c r="N757" t="n">
        <v>1007</v>
      </c>
      <c r="O757" t="inlineStr">
        <is>
          <t>м3</t>
        </is>
      </c>
      <c r="P757" t="inlineStr">
        <is>
          <t>м3</t>
        </is>
      </c>
      <c r="Q757" t="n">
        <v>1</v>
      </c>
      <c r="W757" t="n">
        <v>0</v>
      </c>
      <c r="X757" t="n">
        <v>-203673795</v>
      </c>
      <c r="Y757">
        <f>AT757</f>
        <v/>
      </c>
      <c r="AA757" t="n">
        <v>618.53</v>
      </c>
      <c r="AB757" t="n">
        <v>0</v>
      </c>
      <c r="AC757" t="n">
        <v>0</v>
      </c>
      <c r="AD757" t="n">
        <v>0</v>
      </c>
      <c r="AE757" t="n">
        <v>38.49</v>
      </c>
      <c r="AF757" t="n">
        <v>0</v>
      </c>
      <c r="AG757" t="n">
        <v>0</v>
      </c>
      <c r="AH757" t="n">
        <v>0</v>
      </c>
      <c r="AI757" t="n">
        <v>16.07</v>
      </c>
      <c r="AJ757" t="n">
        <v>1</v>
      </c>
      <c r="AK757" t="n">
        <v>1</v>
      </c>
      <c r="AL757" t="n">
        <v>1</v>
      </c>
      <c r="AM757" t="n">
        <v>2</v>
      </c>
      <c r="AN757" t="n">
        <v>0</v>
      </c>
      <c r="AO757" t="n">
        <v>1</v>
      </c>
      <c r="AP757" t="n">
        <v>1</v>
      </c>
      <c r="AQ757" t="n">
        <v>0</v>
      </c>
      <c r="AR757" t="n">
        <v>0</v>
      </c>
      <c r="AS757" t="inlineStr"/>
      <c r="AT757" t="n">
        <v>0.21</v>
      </c>
      <c r="AU757" t="inlineStr"/>
      <c r="AV757" t="n">
        <v>0</v>
      </c>
      <c r="AW757" t="n">
        <v>2</v>
      </c>
      <c r="AX757" t="n">
        <v>78874627</v>
      </c>
      <c r="AY757" t="n">
        <v>1</v>
      </c>
      <c r="AZ757" t="n">
        <v>0</v>
      </c>
      <c r="BA757" t="n">
        <v>697</v>
      </c>
      <c r="BB757" t="n">
        <v>0</v>
      </c>
      <c r="BC757" t="n">
        <v>0</v>
      </c>
      <c r="BD757" t="n">
        <v>0</v>
      </c>
      <c r="BE757" t="n">
        <v>0</v>
      </c>
      <c r="BF757" t="n">
        <v>0</v>
      </c>
      <c r="BG757" t="n">
        <v>0</v>
      </c>
      <c r="BH757" t="n">
        <v>0</v>
      </c>
      <c r="BI757" t="n">
        <v>0</v>
      </c>
      <c r="BJ757" t="n">
        <v>0</v>
      </c>
      <c r="BK757" t="n">
        <v>0</v>
      </c>
      <c r="BL757" t="n">
        <v>0</v>
      </c>
      <c r="BM757" t="n">
        <v>0</v>
      </c>
      <c r="BN757" t="n">
        <v>0</v>
      </c>
      <c r="BO757" t="n">
        <v>0</v>
      </c>
      <c r="BP757" t="n">
        <v>0</v>
      </c>
      <c r="BQ757" t="n">
        <v>0</v>
      </c>
      <c r="BR757" t="n">
        <v>0</v>
      </c>
      <c r="BS757" t="n">
        <v>0</v>
      </c>
      <c r="BT757" t="n">
        <v>0</v>
      </c>
      <c r="BU757" t="n">
        <v>0</v>
      </c>
      <c r="BV757" t="n">
        <v>0</v>
      </c>
      <c r="BW757" t="n">
        <v>0</v>
      </c>
      <c r="CV757" t="n">
        <v>0</v>
      </c>
      <c r="CW757" t="n">
        <v>0</v>
      </c>
      <c r="CX757">
        <f>ROUND(Y757*Source!I1566,7)</f>
        <v/>
      </c>
      <c r="CY757">
        <f>AA757</f>
        <v/>
      </c>
      <c r="CZ757">
        <f>AE757</f>
        <v/>
      </c>
      <c r="DA757">
        <f>AI757</f>
        <v/>
      </c>
      <c r="DB757">
        <f>ROUND(ROUND(AT757*CZ757,2),2)</f>
        <v/>
      </c>
      <c r="DC757">
        <f>ROUND(ROUND(AT757*AG757,2),2)</f>
        <v/>
      </c>
      <c r="DD757" t="inlineStr"/>
      <c r="DE757" t="inlineStr"/>
      <c r="DF757">
        <f>ROUND(ROUND(AE757*AI757,0)*CX757,0)</f>
        <v/>
      </c>
      <c r="DG757">
        <f>ROUND(ROUND(AF757,0)*CX757,0)</f>
        <v/>
      </c>
      <c r="DH757">
        <f>ROUND(ROUND(AG757,0)*CX757,0)</f>
        <v/>
      </c>
      <c r="DI757">
        <f>ROUND(ROUND(AH757,0)*CX757,0)</f>
        <v/>
      </c>
      <c r="DJ757">
        <f>DF757</f>
        <v/>
      </c>
      <c r="DK757" t="n">
        <v>0</v>
      </c>
      <c r="DL757" t="inlineStr"/>
      <c r="DM757" t="n">
        <v>0</v>
      </c>
      <c r="DN757" t="inlineStr"/>
      <c r="DO757" t="n">
        <v>0</v>
      </c>
    </row>
    <row r="758">
      <c r="A758">
        <f>ROW(Source!A1566)</f>
        <v/>
      </c>
      <c r="B758" t="n">
        <v>78869116</v>
      </c>
      <c r="C758" t="n">
        <v>78874621</v>
      </c>
      <c r="D758" t="n">
        <v>29117361</v>
      </c>
      <c r="E758" t="n">
        <v>1</v>
      </c>
      <c r="F758" t="n">
        <v>1</v>
      </c>
      <c r="G758" t="n">
        <v>1</v>
      </c>
      <c r="H758" t="n">
        <v>3</v>
      </c>
      <c r="I758" t="inlineStr">
        <is>
          <t>103-1457</t>
        </is>
      </c>
      <c r="J758" t="inlineStr">
        <is>
          <t>ТССЦ Московской обл., 103-1457, приказ Минстроя России №675/пр от 28.02.2017 № 254/пр</t>
        </is>
      </c>
      <c r="K758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25 мм</t>
        </is>
      </c>
      <c r="L758" t="n">
        <v>1301</v>
      </c>
      <c r="N758" t="n">
        <v>1003</v>
      </c>
      <c r="O758" t="inlineStr">
        <is>
          <t>м</t>
        </is>
      </c>
      <c r="P758" t="inlineStr">
        <is>
          <t>м</t>
        </is>
      </c>
      <c r="Q758" t="n">
        <v>1</v>
      </c>
      <c r="W758" t="n">
        <v>0</v>
      </c>
      <c r="X758" t="n">
        <v>634473441</v>
      </c>
      <c r="Y758">
        <f>AT758</f>
        <v/>
      </c>
      <c r="AA758" t="n">
        <v>314.72</v>
      </c>
      <c r="AB758" t="n">
        <v>0</v>
      </c>
      <c r="AC758" t="n">
        <v>0</v>
      </c>
      <c r="AD758" t="n">
        <v>0</v>
      </c>
      <c r="AE758" t="n">
        <v>27.95</v>
      </c>
      <c r="AF758" t="n">
        <v>0</v>
      </c>
      <c r="AG758" t="n">
        <v>0</v>
      </c>
      <c r="AH758" t="n">
        <v>0</v>
      </c>
      <c r="AI758" t="n">
        <v>11.26</v>
      </c>
      <c r="AJ758" t="n">
        <v>1</v>
      </c>
      <c r="AK758" t="n">
        <v>1</v>
      </c>
      <c r="AL758" t="n">
        <v>1</v>
      </c>
      <c r="AM758" t="n">
        <v>2</v>
      </c>
      <c r="AN758" t="n">
        <v>0</v>
      </c>
      <c r="AO758" t="n">
        <v>1</v>
      </c>
      <c r="AP758" t="n">
        <v>1</v>
      </c>
      <c r="AQ758" t="n">
        <v>0</v>
      </c>
      <c r="AR758" t="n">
        <v>0</v>
      </c>
      <c r="AS758" t="inlineStr"/>
      <c r="AT758" t="n">
        <v>97.8</v>
      </c>
      <c r="AU758" t="inlineStr"/>
      <c r="AV758" t="n">
        <v>0</v>
      </c>
      <c r="AW758" t="n">
        <v>2</v>
      </c>
      <c r="AX758" t="n">
        <v>78874628</v>
      </c>
      <c r="AY758" t="n">
        <v>1</v>
      </c>
      <c r="AZ758" t="n">
        <v>0</v>
      </c>
      <c r="BA758" t="n">
        <v>698</v>
      </c>
      <c r="BB758" t="n">
        <v>0</v>
      </c>
      <c r="BC758" t="n">
        <v>0</v>
      </c>
      <c r="BD758" t="n">
        <v>0</v>
      </c>
      <c r="BE758" t="n">
        <v>0</v>
      </c>
      <c r="BF758" t="n">
        <v>0</v>
      </c>
      <c r="BG758" t="n">
        <v>0</v>
      </c>
      <c r="BH758" t="n">
        <v>0</v>
      </c>
      <c r="BI758" t="n">
        <v>0</v>
      </c>
      <c r="BJ758" t="n">
        <v>0</v>
      </c>
      <c r="BK758" t="n">
        <v>0</v>
      </c>
      <c r="BL758" t="n">
        <v>0</v>
      </c>
      <c r="BM758" t="n">
        <v>0</v>
      </c>
      <c r="BN758" t="n">
        <v>0</v>
      </c>
      <c r="BO758" t="n">
        <v>0</v>
      </c>
      <c r="BP758" t="n">
        <v>0</v>
      </c>
      <c r="BQ758" t="n">
        <v>0</v>
      </c>
      <c r="BR758" t="n">
        <v>0</v>
      </c>
      <c r="BS758" t="n">
        <v>0</v>
      </c>
      <c r="BT758" t="n">
        <v>0</v>
      </c>
      <c r="BU758" t="n">
        <v>0</v>
      </c>
      <c r="BV758" t="n">
        <v>0</v>
      </c>
      <c r="BW758" t="n">
        <v>0</v>
      </c>
      <c r="CV758" t="n">
        <v>0</v>
      </c>
      <c r="CW758" t="n">
        <v>0</v>
      </c>
      <c r="CX758">
        <f>ROUND(Y758*Source!I1566,7)</f>
        <v/>
      </c>
      <c r="CY758">
        <f>AA758</f>
        <v/>
      </c>
      <c r="CZ758">
        <f>AE758</f>
        <v/>
      </c>
      <c r="DA758">
        <f>AI758</f>
        <v/>
      </c>
      <c r="DB758">
        <f>ROUND(ROUND(AT758*CZ758,2),2)</f>
        <v/>
      </c>
      <c r="DC758">
        <f>ROUND(ROUND(AT758*AG758,2),2)</f>
        <v/>
      </c>
      <c r="DD758" t="inlineStr"/>
      <c r="DE758" t="inlineStr"/>
      <c r="DF758">
        <f>ROUND(ROUND(AE758*AI758,0)*CX758,0)</f>
        <v/>
      </c>
      <c r="DG758">
        <f>ROUND(ROUND(AF758,0)*CX758,0)</f>
        <v/>
      </c>
      <c r="DH758">
        <f>ROUND(ROUND(AG758,0)*CX758,0)</f>
        <v/>
      </c>
      <c r="DI758">
        <f>ROUND(ROUND(AH758,0)*CX758,0)</f>
        <v/>
      </c>
      <c r="DJ758">
        <f>DF758</f>
        <v/>
      </c>
      <c r="DK758" t="n">
        <v>0</v>
      </c>
      <c r="DL758" t="inlineStr"/>
      <c r="DM758" t="n">
        <v>0</v>
      </c>
      <c r="DN758" t="inlineStr"/>
      <c r="DO758" t="n">
        <v>0</v>
      </c>
    </row>
    <row r="759">
      <c r="A759">
        <f>ROW(Source!A1566)</f>
        <v/>
      </c>
      <c r="B759" t="n">
        <v>78869116</v>
      </c>
      <c r="C759" t="n">
        <v>78874621</v>
      </c>
      <c r="D759" t="n">
        <v>29140635</v>
      </c>
      <c r="E759" t="n">
        <v>1</v>
      </c>
      <c r="F759" t="n">
        <v>1</v>
      </c>
      <c r="G759" t="n">
        <v>1</v>
      </c>
      <c r="H759" t="n">
        <v>3</v>
      </c>
      <c r="I759" t="inlineStr">
        <is>
          <t>301-1380</t>
        </is>
      </c>
      <c r="J759" t="inlineStr">
        <is>
          <t>ТССЦ Московской обл., 301-1380, приказ Минстроя России №675/пр от 28.02.2017 № 256/пр</t>
        </is>
      </c>
      <c r="K759" t="inlineStr">
        <is>
          <t>Трубки защитные гофрированные</t>
        </is>
      </c>
      <c r="L759" t="n">
        <v>1301</v>
      </c>
      <c r="N759" t="n">
        <v>1003</v>
      </c>
      <c r="O759" t="inlineStr">
        <is>
          <t>м</t>
        </is>
      </c>
      <c r="P759" t="inlineStr">
        <is>
          <t>м</t>
        </is>
      </c>
      <c r="Q759" t="n">
        <v>1</v>
      </c>
      <c r="W759" t="n">
        <v>0</v>
      </c>
      <c r="X759" t="n">
        <v>-1225716149</v>
      </c>
      <c r="Y759">
        <f>AT759</f>
        <v/>
      </c>
      <c r="AA759" t="n">
        <v>17.99</v>
      </c>
      <c r="AB759" t="n">
        <v>0</v>
      </c>
      <c r="AC759" t="n">
        <v>0</v>
      </c>
      <c r="AD759" t="n">
        <v>0</v>
      </c>
      <c r="AE759" t="n">
        <v>9.52</v>
      </c>
      <c r="AF759" t="n">
        <v>0</v>
      </c>
      <c r="AG759" t="n">
        <v>0</v>
      </c>
      <c r="AH759" t="n">
        <v>0</v>
      </c>
      <c r="AI759" t="n">
        <v>1.89</v>
      </c>
      <c r="AJ759" t="n">
        <v>1</v>
      </c>
      <c r="AK759" t="n">
        <v>1</v>
      </c>
      <c r="AL759" t="n">
        <v>1</v>
      </c>
      <c r="AM759" t="n">
        <v>2</v>
      </c>
      <c r="AN759" t="n">
        <v>0</v>
      </c>
      <c r="AO759" t="n">
        <v>1</v>
      </c>
      <c r="AP759" t="n">
        <v>1</v>
      </c>
      <c r="AQ759" t="n">
        <v>0</v>
      </c>
      <c r="AR759" t="n">
        <v>0</v>
      </c>
      <c r="AS759" t="inlineStr"/>
      <c r="AT759" t="n">
        <v>13</v>
      </c>
      <c r="AU759" t="inlineStr"/>
      <c r="AV759" t="n">
        <v>0</v>
      </c>
      <c r="AW759" t="n">
        <v>2</v>
      </c>
      <c r="AX759" t="n">
        <v>78874630</v>
      </c>
      <c r="AY759" t="n">
        <v>1</v>
      </c>
      <c r="AZ759" t="n">
        <v>0</v>
      </c>
      <c r="BA759" t="n">
        <v>700</v>
      </c>
      <c r="BB759" t="n">
        <v>0</v>
      </c>
      <c r="BC759" t="n">
        <v>0</v>
      </c>
      <c r="BD759" t="n">
        <v>0</v>
      </c>
      <c r="BE759" t="n">
        <v>0</v>
      </c>
      <c r="BF759" t="n">
        <v>0</v>
      </c>
      <c r="BG759" t="n">
        <v>0</v>
      </c>
      <c r="BH759" t="n">
        <v>0</v>
      </c>
      <c r="BI759" t="n">
        <v>0</v>
      </c>
      <c r="BJ759" t="n">
        <v>0</v>
      </c>
      <c r="BK759" t="n">
        <v>0</v>
      </c>
      <c r="BL759" t="n">
        <v>0</v>
      </c>
      <c r="BM759" t="n">
        <v>0</v>
      </c>
      <c r="BN759" t="n">
        <v>0</v>
      </c>
      <c r="BO759" t="n">
        <v>0</v>
      </c>
      <c r="BP759" t="n">
        <v>0</v>
      </c>
      <c r="BQ759" t="n">
        <v>0</v>
      </c>
      <c r="BR759" t="n">
        <v>0</v>
      </c>
      <c r="BS759" t="n">
        <v>0</v>
      </c>
      <c r="BT759" t="n">
        <v>0</v>
      </c>
      <c r="BU759" t="n">
        <v>0</v>
      </c>
      <c r="BV759" t="n">
        <v>0</v>
      </c>
      <c r="BW759" t="n">
        <v>0</v>
      </c>
      <c r="CV759" t="n">
        <v>0</v>
      </c>
      <c r="CW759" t="n">
        <v>0</v>
      </c>
      <c r="CX759">
        <f>ROUND(Y759*Source!I1566,7)</f>
        <v/>
      </c>
      <c r="CY759">
        <f>AA759</f>
        <v/>
      </c>
      <c r="CZ759">
        <f>AE759</f>
        <v/>
      </c>
      <c r="DA759">
        <f>AI759</f>
        <v/>
      </c>
      <c r="DB759">
        <f>ROUND(ROUND(AT759*CZ759,2),2)</f>
        <v/>
      </c>
      <c r="DC759">
        <f>ROUND(ROUND(AT759*AG759,2),2)</f>
        <v/>
      </c>
      <c r="DD759" t="inlineStr"/>
      <c r="DE759" t="inlineStr"/>
      <c r="DF759">
        <f>ROUND(ROUND(AE759*AI759,0)*CX759,0)</f>
        <v/>
      </c>
      <c r="DG759">
        <f>ROUND(ROUND(AF759,0)*CX759,0)</f>
        <v/>
      </c>
      <c r="DH759">
        <f>ROUND(ROUND(AG759,0)*CX759,0)</f>
        <v/>
      </c>
      <c r="DI759">
        <f>ROUND(ROUND(AH759,0)*CX759,0)</f>
        <v/>
      </c>
      <c r="DJ759">
        <f>DF759</f>
        <v/>
      </c>
      <c r="DK759" t="n">
        <v>0</v>
      </c>
      <c r="DL759" t="inlineStr"/>
      <c r="DM759" t="n">
        <v>0</v>
      </c>
      <c r="DN759" t="inlineStr"/>
      <c r="DO759" t="n">
        <v>0</v>
      </c>
    </row>
    <row r="760">
      <c r="A760">
        <f>ROW(Source!A1566)</f>
        <v/>
      </c>
      <c r="B760" t="n">
        <v>78869116</v>
      </c>
      <c r="C760" t="n">
        <v>78874621</v>
      </c>
      <c r="D760" t="n">
        <v>29149245</v>
      </c>
      <c r="E760" t="n">
        <v>1</v>
      </c>
      <c r="F760" t="n">
        <v>1</v>
      </c>
      <c r="G760" t="n">
        <v>1</v>
      </c>
      <c r="H760" t="n">
        <v>3</v>
      </c>
      <c r="I760" t="inlineStr">
        <is>
          <t>405-0254</t>
        </is>
      </c>
      <c r="J760" t="inlineStr">
        <is>
          <t>ТССЦ Московской обл., 405-0254, приказ Минстроя России №675/пр от 28.02.2017 № 257/пр</t>
        </is>
      </c>
      <c r="K760" t="inlineStr">
        <is>
          <t>Известь строительная негашеная хлорная, марки А</t>
        </is>
      </c>
      <c r="L760" t="n">
        <v>1348</v>
      </c>
      <c r="N760" t="n">
        <v>1009</v>
      </c>
      <c r="O760" t="inlineStr">
        <is>
          <t>т</t>
        </is>
      </c>
      <c r="P760" t="inlineStr">
        <is>
          <t>т</t>
        </is>
      </c>
      <c r="Q760" t="n">
        <v>1000</v>
      </c>
      <c r="W760" t="n">
        <v>0</v>
      </c>
      <c r="X760" t="n">
        <v>469989087</v>
      </c>
      <c r="Y760">
        <f>AT760</f>
        <v/>
      </c>
      <c r="AA760" t="n">
        <v>7858.02</v>
      </c>
      <c r="AB760" t="n">
        <v>0</v>
      </c>
      <c r="AC760" t="n">
        <v>0</v>
      </c>
      <c r="AD760" t="n">
        <v>0</v>
      </c>
      <c r="AE760" t="n">
        <v>2147</v>
      </c>
      <c r="AF760" t="n">
        <v>0</v>
      </c>
      <c r="AG760" t="n">
        <v>0</v>
      </c>
      <c r="AH760" t="n">
        <v>0</v>
      </c>
      <c r="AI760" t="n">
        <v>3.66</v>
      </c>
      <c r="AJ760" t="n">
        <v>1</v>
      </c>
      <c r="AK760" t="n">
        <v>1</v>
      </c>
      <c r="AL760" t="n">
        <v>1</v>
      </c>
      <c r="AM760" t="n">
        <v>2</v>
      </c>
      <c r="AN760" t="n">
        <v>0</v>
      </c>
      <c r="AO760" t="n">
        <v>1</v>
      </c>
      <c r="AP760" t="n">
        <v>1</v>
      </c>
      <c r="AQ760" t="n">
        <v>0</v>
      </c>
      <c r="AR760" t="n">
        <v>0</v>
      </c>
      <c r="AS760" t="inlineStr"/>
      <c r="AT760" t="n">
        <v>0.0026</v>
      </c>
      <c r="AU760" t="inlineStr"/>
      <c r="AV760" t="n">
        <v>0</v>
      </c>
      <c r="AW760" t="n">
        <v>2</v>
      </c>
      <c r="AX760" t="n">
        <v>78874633</v>
      </c>
      <c r="AY760" t="n">
        <v>1</v>
      </c>
      <c r="AZ760" t="n">
        <v>0</v>
      </c>
      <c r="BA760" t="n">
        <v>703</v>
      </c>
      <c r="BB760" t="n">
        <v>0</v>
      </c>
      <c r="BC760" t="n">
        <v>0</v>
      </c>
      <c r="BD760" t="n">
        <v>0</v>
      </c>
      <c r="BE760" t="n">
        <v>0</v>
      </c>
      <c r="BF760" t="n">
        <v>0</v>
      </c>
      <c r="BG760" t="n">
        <v>0</v>
      </c>
      <c r="BH760" t="n">
        <v>0</v>
      </c>
      <c r="BI760" t="n">
        <v>0</v>
      </c>
      <c r="BJ760" t="n">
        <v>0</v>
      </c>
      <c r="BK760" t="n">
        <v>0</v>
      </c>
      <c r="BL760" t="n">
        <v>0</v>
      </c>
      <c r="BM760" t="n">
        <v>0</v>
      </c>
      <c r="BN760" t="n">
        <v>0</v>
      </c>
      <c r="BO760" t="n">
        <v>0</v>
      </c>
      <c r="BP760" t="n">
        <v>0</v>
      </c>
      <c r="BQ760" t="n">
        <v>0</v>
      </c>
      <c r="BR760" t="n">
        <v>0</v>
      </c>
      <c r="BS760" t="n">
        <v>0</v>
      </c>
      <c r="BT760" t="n">
        <v>0</v>
      </c>
      <c r="BU760" t="n">
        <v>0</v>
      </c>
      <c r="BV760" t="n">
        <v>0</v>
      </c>
      <c r="BW760" t="n">
        <v>0</v>
      </c>
      <c r="CV760" t="n">
        <v>0</v>
      </c>
      <c r="CW760" t="n">
        <v>0</v>
      </c>
      <c r="CX760">
        <f>ROUND(Y760*Source!I1566,7)</f>
        <v/>
      </c>
      <c r="CY760">
        <f>AA760</f>
        <v/>
      </c>
      <c r="CZ760">
        <f>AE760</f>
        <v/>
      </c>
      <c r="DA760">
        <f>AI760</f>
        <v/>
      </c>
      <c r="DB760">
        <f>ROUND(ROUND(AT760*CZ760,2),2)</f>
        <v/>
      </c>
      <c r="DC760">
        <f>ROUND(ROUND(AT760*AG760,2),2)</f>
        <v/>
      </c>
      <c r="DD760" t="inlineStr"/>
      <c r="DE760" t="inlineStr"/>
      <c r="DF760">
        <f>ROUND(ROUND(AE760*AI760,0)*CX760,0)</f>
        <v/>
      </c>
      <c r="DG760">
        <f>ROUND(ROUND(AF760,0)*CX760,0)</f>
        <v/>
      </c>
      <c r="DH760">
        <f>ROUND(ROUND(AG760,0)*CX760,0)</f>
        <v/>
      </c>
      <c r="DI760">
        <f>ROUND(ROUND(AH760,0)*CX760,0)</f>
        <v/>
      </c>
      <c r="DJ760">
        <f>DF760</f>
        <v/>
      </c>
      <c r="DK760" t="n">
        <v>0</v>
      </c>
      <c r="DL760" t="inlineStr"/>
      <c r="DM760" t="n">
        <v>0</v>
      </c>
      <c r="DN760" t="inlineStr"/>
      <c r="DO760" t="n">
        <v>0</v>
      </c>
    </row>
    <row r="761">
      <c r="A761">
        <f>ROW(Source!A1566)</f>
        <v/>
      </c>
      <c r="B761" t="n">
        <v>78869116</v>
      </c>
      <c r="C761" t="n">
        <v>78874621</v>
      </c>
      <c r="D761" t="n">
        <v>29150040</v>
      </c>
      <c r="E761" t="n">
        <v>1</v>
      </c>
      <c r="F761" t="n">
        <v>1</v>
      </c>
      <c r="G761" t="n">
        <v>1</v>
      </c>
      <c r="H761" t="n">
        <v>3</v>
      </c>
      <c r="I761" t="inlineStr">
        <is>
          <t>411-0001</t>
        </is>
      </c>
      <c r="J761" t="inlineStr">
        <is>
          <t>ТССЦ Московской обл., 411-0001, приказ Минстроя России №675/пр от 28.02.2017 № 257/пр</t>
        </is>
      </c>
      <c r="K761" t="inlineStr">
        <is>
          <t>Вода</t>
        </is>
      </c>
      <c r="L761" t="n">
        <v>1339</v>
      </c>
      <c r="N761" t="n">
        <v>1007</v>
      </c>
      <c r="O761" t="inlineStr">
        <is>
          <t>м3</t>
        </is>
      </c>
      <c r="P761" t="inlineStr">
        <is>
          <t>м3</t>
        </is>
      </c>
      <c r="Q761" t="n">
        <v>1</v>
      </c>
      <c r="W761" t="n">
        <v>0</v>
      </c>
      <c r="X761" t="n">
        <v>619799737</v>
      </c>
      <c r="Y761">
        <f>AT761</f>
        <v/>
      </c>
      <c r="AA761" t="n">
        <v>31.28</v>
      </c>
      <c r="AB761" t="n">
        <v>0</v>
      </c>
      <c r="AC761" t="n">
        <v>0</v>
      </c>
      <c r="AD761" t="n">
        <v>0</v>
      </c>
      <c r="AE761" t="n">
        <v>2.44</v>
      </c>
      <c r="AF761" t="n">
        <v>0</v>
      </c>
      <c r="AG761" t="n">
        <v>0</v>
      </c>
      <c r="AH761" t="n">
        <v>0</v>
      </c>
      <c r="AI761" t="n">
        <v>12.82</v>
      </c>
      <c r="AJ761" t="n">
        <v>1</v>
      </c>
      <c r="AK761" t="n">
        <v>1</v>
      </c>
      <c r="AL761" t="n">
        <v>1</v>
      </c>
      <c r="AM761" t="n">
        <v>2</v>
      </c>
      <c r="AN761" t="n">
        <v>0</v>
      </c>
      <c r="AO761" t="n">
        <v>1</v>
      </c>
      <c r="AP761" t="n">
        <v>1</v>
      </c>
      <c r="AQ761" t="n">
        <v>0</v>
      </c>
      <c r="AR761" t="n">
        <v>0</v>
      </c>
      <c r="AS761" t="inlineStr"/>
      <c r="AT761" t="n">
        <v>0.74</v>
      </c>
      <c r="AU761" t="inlineStr"/>
      <c r="AV761" t="n">
        <v>0</v>
      </c>
      <c r="AW761" t="n">
        <v>2</v>
      </c>
      <c r="AX761" t="n">
        <v>78874634</v>
      </c>
      <c r="AY761" t="n">
        <v>1</v>
      </c>
      <c r="AZ761" t="n">
        <v>0</v>
      </c>
      <c r="BA761" t="n">
        <v>704</v>
      </c>
      <c r="BB761" t="n">
        <v>0</v>
      </c>
      <c r="BC761" t="n">
        <v>0</v>
      </c>
      <c r="BD761" t="n">
        <v>0</v>
      </c>
      <c r="BE761" t="n">
        <v>0</v>
      </c>
      <c r="BF761" t="n">
        <v>0</v>
      </c>
      <c r="BG761" t="n">
        <v>0</v>
      </c>
      <c r="BH761" t="n">
        <v>0</v>
      </c>
      <c r="BI761" t="n">
        <v>0</v>
      </c>
      <c r="BJ761" t="n">
        <v>0</v>
      </c>
      <c r="BK761" t="n">
        <v>0</v>
      </c>
      <c r="BL761" t="n">
        <v>0</v>
      </c>
      <c r="BM761" t="n">
        <v>0</v>
      </c>
      <c r="BN761" t="n">
        <v>0</v>
      </c>
      <c r="BO761" t="n">
        <v>0</v>
      </c>
      <c r="BP761" t="n">
        <v>0</v>
      </c>
      <c r="BQ761" t="n">
        <v>0</v>
      </c>
      <c r="BR761" t="n">
        <v>0</v>
      </c>
      <c r="BS761" t="n">
        <v>0</v>
      </c>
      <c r="BT761" t="n">
        <v>0</v>
      </c>
      <c r="BU761" t="n">
        <v>0</v>
      </c>
      <c r="BV761" t="n">
        <v>0</v>
      </c>
      <c r="BW761" t="n">
        <v>0</v>
      </c>
      <c r="CV761" t="n">
        <v>0</v>
      </c>
      <c r="CW761" t="n">
        <v>0</v>
      </c>
      <c r="CX761">
        <f>ROUND(Y761*Source!I1566,7)</f>
        <v/>
      </c>
      <c r="CY761">
        <f>AA761</f>
        <v/>
      </c>
      <c r="CZ761">
        <f>AE761</f>
        <v/>
      </c>
      <c r="DA761">
        <f>AI761</f>
        <v/>
      </c>
      <c r="DB761">
        <f>ROUND(ROUND(AT761*CZ761,2),2)</f>
        <v/>
      </c>
      <c r="DC761">
        <f>ROUND(ROUND(AT761*AG761,2),2)</f>
        <v/>
      </c>
      <c r="DD761" t="inlineStr"/>
      <c r="DE761" t="inlineStr"/>
      <c r="DF761">
        <f>ROUND(ROUND(AE761*AI761,0)*CX761,0)</f>
        <v/>
      </c>
      <c r="DG761">
        <f>ROUND(ROUND(AF761,0)*CX761,0)</f>
        <v/>
      </c>
      <c r="DH761">
        <f>ROUND(ROUND(AG761,0)*CX761,0)</f>
        <v/>
      </c>
      <c r="DI761">
        <f>ROUND(ROUND(AH761,0)*CX761,0)</f>
        <v/>
      </c>
      <c r="DJ761">
        <f>DF761</f>
        <v/>
      </c>
      <c r="DK761" t="n">
        <v>0</v>
      </c>
      <c r="DL761" t="inlineStr"/>
      <c r="DM761" t="n">
        <v>0</v>
      </c>
      <c r="DN761" t="inlineStr"/>
      <c r="DO761" t="n">
        <v>0</v>
      </c>
    </row>
    <row r="762">
      <c r="A762">
        <f>ROW(Source!A1566)</f>
        <v/>
      </c>
      <c r="B762" t="n">
        <v>78869116</v>
      </c>
      <c r="C762" t="n">
        <v>78874621</v>
      </c>
      <c r="D762" t="n">
        <v>29160296</v>
      </c>
      <c r="E762" t="n">
        <v>1</v>
      </c>
      <c r="F762" t="n">
        <v>1</v>
      </c>
      <c r="G762" t="n">
        <v>1</v>
      </c>
      <c r="H762" t="n">
        <v>3</v>
      </c>
      <c r="I762" t="inlineStr">
        <is>
          <t>507-3173</t>
        </is>
      </c>
      <c r="J762" t="inlineStr">
        <is>
          <t>ТССЦ Московской обл., 507-3173, приказ Минстроя России №675/пр от 28.02.2017 № 258/пр</t>
        </is>
      </c>
      <c r="K762" t="inlineStr">
        <is>
          <t>Угольник 90 град. полипропиленовый диаметром 20 мм</t>
        </is>
      </c>
      <c r="L762" t="n">
        <v>1358</v>
      </c>
      <c r="N762" t="n">
        <v>1010</v>
      </c>
      <c r="O762" t="inlineStr">
        <is>
          <t>10 шт.</t>
        </is>
      </c>
      <c r="P762" t="inlineStr">
        <is>
          <t>10 шт.</t>
        </is>
      </c>
      <c r="Q762" t="n">
        <v>10</v>
      </c>
      <c r="W762" t="n">
        <v>0</v>
      </c>
      <c r="X762" t="n">
        <v>281770412</v>
      </c>
      <c r="Y762">
        <f>AT762</f>
        <v/>
      </c>
      <c r="AA762" t="n">
        <v>115.69</v>
      </c>
      <c r="AB762" t="n">
        <v>0</v>
      </c>
      <c r="AC762" t="n">
        <v>0</v>
      </c>
      <c r="AD762" t="n">
        <v>0</v>
      </c>
      <c r="AE762" t="n">
        <v>14.3</v>
      </c>
      <c r="AF762" t="n">
        <v>0</v>
      </c>
      <c r="AG762" t="n">
        <v>0</v>
      </c>
      <c r="AH762" t="n">
        <v>0</v>
      </c>
      <c r="AI762" t="n">
        <v>8.09</v>
      </c>
      <c r="AJ762" t="n">
        <v>1</v>
      </c>
      <c r="AK762" t="n">
        <v>1</v>
      </c>
      <c r="AL762" t="n">
        <v>1</v>
      </c>
      <c r="AM762" t="n">
        <v>0</v>
      </c>
      <c r="AN762" t="n">
        <v>0</v>
      </c>
      <c r="AO762" t="n">
        <v>0</v>
      </c>
      <c r="AP762" t="n">
        <v>1</v>
      </c>
      <c r="AQ762" t="n">
        <v>0</v>
      </c>
      <c r="AR762" t="n">
        <v>0</v>
      </c>
      <c r="AS762" t="inlineStr"/>
      <c r="AT762" t="n">
        <v>7.5</v>
      </c>
      <c r="AU762" t="inlineStr"/>
      <c r="AV762" t="n">
        <v>0</v>
      </c>
      <c r="AW762" t="n">
        <v>1</v>
      </c>
      <c r="AX762" t="n">
        <v>-1</v>
      </c>
      <c r="AY762" t="n">
        <v>0</v>
      </c>
      <c r="AZ762" t="n">
        <v>0</v>
      </c>
      <c r="BA762" t="inlineStr"/>
      <c r="BB762" t="n">
        <v>0</v>
      </c>
      <c r="BC762" t="n">
        <v>0</v>
      </c>
      <c r="BD762" t="n">
        <v>0</v>
      </c>
      <c r="BE762" t="n">
        <v>0</v>
      </c>
      <c r="BF762" t="n">
        <v>0</v>
      </c>
      <c r="BG762" t="n">
        <v>0</v>
      </c>
      <c r="BH762" t="n">
        <v>0</v>
      </c>
      <c r="BI762" t="n">
        <v>0</v>
      </c>
      <c r="BJ762" t="n">
        <v>0</v>
      </c>
      <c r="BK762" t="n">
        <v>0</v>
      </c>
      <c r="BL762" t="n">
        <v>0</v>
      </c>
      <c r="BM762" t="n">
        <v>0</v>
      </c>
      <c r="BN762" t="n">
        <v>0</v>
      </c>
      <c r="BO762" t="n">
        <v>0</v>
      </c>
      <c r="BP762" t="n">
        <v>0</v>
      </c>
      <c r="BQ762" t="n">
        <v>0</v>
      </c>
      <c r="BR762" t="n">
        <v>0</v>
      </c>
      <c r="BS762" t="n">
        <v>0</v>
      </c>
      <c r="BT762" t="n">
        <v>0</v>
      </c>
      <c r="BU762" t="n">
        <v>0</v>
      </c>
      <c r="BV762" t="n">
        <v>0</v>
      </c>
      <c r="BW762" t="n">
        <v>0</v>
      </c>
      <c r="CV762" t="n">
        <v>0</v>
      </c>
      <c r="CW762" t="n">
        <v>0</v>
      </c>
      <c r="CX762">
        <f>ROUND(Y762*Source!I1566,7)</f>
        <v/>
      </c>
      <c r="CY762">
        <f>AA762</f>
        <v/>
      </c>
      <c r="CZ762">
        <f>AE762</f>
        <v/>
      </c>
      <c r="DA762">
        <f>AI762</f>
        <v/>
      </c>
      <c r="DB762">
        <f>ROUND(ROUND(AT762*CZ762,2),2)</f>
        <v/>
      </c>
      <c r="DC762">
        <f>ROUND(ROUND(AT762*AG762,2),2)</f>
        <v/>
      </c>
      <c r="DD762" t="inlineStr"/>
      <c r="DE762" t="inlineStr"/>
      <c r="DF762">
        <f>ROUND(ROUND(AE762*AI762,0)*CX762,0)</f>
        <v/>
      </c>
      <c r="DG762">
        <f>ROUND(ROUND(AF762,0)*CX762,0)</f>
        <v/>
      </c>
      <c r="DH762">
        <f>ROUND(ROUND(AG762,0)*CX762,0)</f>
        <v/>
      </c>
      <c r="DI762">
        <f>ROUND(ROUND(AH762,0)*CX762,0)</f>
        <v/>
      </c>
      <c r="DJ762">
        <f>DF762</f>
        <v/>
      </c>
      <c r="DK762" t="n">
        <v>0</v>
      </c>
      <c r="DL762" t="inlineStr"/>
      <c r="DM762" t="n">
        <v>0</v>
      </c>
      <c r="DN762" t="inlineStr"/>
      <c r="DO762" t="n">
        <v>0</v>
      </c>
    </row>
    <row r="763">
      <c r="A763">
        <f>ROW(Source!A1566)</f>
        <v/>
      </c>
      <c r="B763" t="n">
        <v>78869116</v>
      </c>
      <c r="C763" t="n">
        <v>78874621</v>
      </c>
      <c r="D763" t="n">
        <v>29160297</v>
      </c>
      <c r="E763" t="n">
        <v>1</v>
      </c>
      <c r="F763" t="n">
        <v>1</v>
      </c>
      <c r="G763" t="n">
        <v>1</v>
      </c>
      <c r="H763" t="n">
        <v>3</v>
      </c>
      <c r="I763" t="inlineStr">
        <is>
          <t>507-3174</t>
        </is>
      </c>
      <c r="J763" t="inlineStr">
        <is>
          <t>ТССЦ Московской обл., 507-3174, приказ Минстроя России №675/пр от 28.02.2017 № 258/пр</t>
        </is>
      </c>
      <c r="K763" t="inlineStr">
        <is>
          <t>Угольник 90 град. полипропиленовый диаметром 25 мм</t>
        </is>
      </c>
      <c r="L763" t="n">
        <v>1358</v>
      </c>
      <c r="N763" t="n">
        <v>1010</v>
      </c>
      <c r="O763" t="inlineStr">
        <is>
          <t>10 шт.</t>
        </is>
      </c>
      <c r="P763" t="inlineStr">
        <is>
          <t>10 шт.</t>
        </is>
      </c>
      <c r="Q763" t="n">
        <v>10</v>
      </c>
      <c r="W763" t="n">
        <v>0</v>
      </c>
      <c r="X763" t="n">
        <v>-1443168068</v>
      </c>
      <c r="Y763">
        <f>AT763</f>
        <v/>
      </c>
      <c r="AA763" t="n">
        <v>179.17</v>
      </c>
      <c r="AB763" t="n">
        <v>0</v>
      </c>
      <c r="AC763" t="n">
        <v>0</v>
      </c>
      <c r="AD763" t="n">
        <v>0</v>
      </c>
      <c r="AE763" t="n">
        <v>20.2</v>
      </c>
      <c r="AF763" t="n">
        <v>0</v>
      </c>
      <c r="AG763" t="n">
        <v>0</v>
      </c>
      <c r="AH763" t="n">
        <v>0</v>
      </c>
      <c r="AI763" t="n">
        <v>8.869999999999999</v>
      </c>
      <c r="AJ763" t="n">
        <v>1</v>
      </c>
      <c r="AK763" t="n">
        <v>1</v>
      </c>
      <c r="AL763" t="n">
        <v>1</v>
      </c>
      <c r="AM763" t="n">
        <v>0</v>
      </c>
      <c r="AN763" t="n">
        <v>0</v>
      </c>
      <c r="AO763" t="n">
        <v>0</v>
      </c>
      <c r="AP763" t="n">
        <v>1</v>
      </c>
      <c r="AQ763" t="n">
        <v>0</v>
      </c>
      <c r="AR763" t="n">
        <v>0</v>
      </c>
      <c r="AS763" t="inlineStr"/>
      <c r="AT763" t="n">
        <v>7.5</v>
      </c>
      <c r="AU763" t="inlineStr"/>
      <c r="AV763" t="n">
        <v>0</v>
      </c>
      <c r="AW763" t="n">
        <v>1</v>
      </c>
      <c r="AX763" t="n">
        <v>-1</v>
      </c>
      <c r="AY763" t="n">
        <v>0</v>
      </c>
      <c r="AZ763" t="n">
        <v>0</v>
      </c>
      <c r="BA763" t="inlineStr"/>
      <c r="BB763" t="n">
        <v>0</v>
      </c>
      <c r="BC763" t="n">
        <v>0</v>
      </c>
      <c r="BD763" t="n">
        <v>0</v>
      </c>
      <c r="BE763" t="n">
        <v>0</v>
      </c>
      <c r="BF763" t="n">
        <v>0</v>
      </c>
      <c r="BG763" t="n">
        <v>0</v>
      </c>
      <c r="BH763" t="n">
        <v>0</v>
      </c>
      <c r="BI763" t="n">
        <v>0</v>
      </c>
      <c r="BJ763" t="n">
        <v>0</v>
      </c>
      <c r="BK763" t="n">
        <v>0</v>
      </c>
      <c r="BL763" t="n">
        <v>0</v>
      </c>
      <c r="BM763" t="n">
        <v>0</v>
      </c>
      <c r="BN763" t="n">
        <v>0</v>
      </c>
      <c r="BO763" t="n">
        <v>0</v>
      </c>
      <c r="BP763" t="n">
        <v>0</v>
      </c>
      <c r="BQ763" t="n">
        <v>0</v>
      </c>
      <c r="BR763" t="n">
        <v>0</v>
      </c>
      <c r="BS763" t="n">
        <v>0</v>
      </c>
      <c r="BT763" t="n">
        <v>0</v>
      </c>
      <c r="BU763" t="n">
        <v>0</v>
      </c>
      <c r="BV763" t="n">
        <v>0</v>
      </c>
      <c r="BW763" t="n">
        <v>0</v>
      </c>
      <c r="CV763" t="n">
        <v>0</v>
      </c>
      <c r="CW763" t="n">
        <v>0</v>
      </c>
      <c r="CX763">
        <f>ROUND(Y763*Source!I1566,7)</f>
        <v/>
      </c>
      <c r="CY763">
        <f>AA763</f>
        <v/>
      </c>
      <c r="CZ763">
        <f>AE763</f>
        <v/>
      </c>
      <c r="DA763">
        <f>AI763</f>
        <v/>
      </c>
      <c r="DB763">
        <f>ROUND(ROUND(AT763*CZ763,2),2)</f>
        <v/>
      </c>
      <c r="DC763">
        <f>ROUND(ROUND(AT763*AG763,2),2)</f>
        <v/>
      </c>
      <c r="DD763" t="inlineStr"/>
      <c r="DE763" t="inlineStr"/>
      <c r="DF763">
        <f>ROUND(ROUND(AE763*AI763,0)*CX763,0)</f>
        <v/>
      </c>
      <c r="DG763">
        <f>ROUND(ROUND(AF763,0)*CX763,0)</f>
        <v/>
      </c>
      <c r="DH763">
        <f>ROUND(ROUND(AG763,0)*CX763,0)</f>
        <v/>
      </c>
      <c r="DI763">
        <f>ROUND(ROUND(AH763,0)*CX763,0)</f>
        <v/>
      </c>
      <c r="DJ763">
        <f>DF763</f>
        <v/>
      </c>
      <c r="DK763" t="n">
        <v>0</v>
      </c>
      <c r="DL763" t="inlineStr"/>
      <c r="DM763" t="n">
        <v>0</v>
      </c>
      <c r="DN763" t="inlineStr"/>
      <c r="DO763" t="n">
        <v>0</v>
      </c>
    </row>
    <row r="764">
      <c r="A764">
        <f>ROW(Source!A1566)</f>
        <v/>
      </c>
      <c r="B764" t="n">
        <v>78869116</v>
      </c>
      <c r="C764" t="n">
        <v>78874621</v>
      </c>
      <c r="D764" t="n">
        <v>29159167</v>
      </c>
      <c r="E764" t="n">
        <v>1</v>
      </c>
      <c r="F764" t="n">
        <v>1</v>
      </c>
      <c r="G764" t="n">
        <v>1</v>
      </c>
      <c r="H764" t="n">
        <v>3</v>
      </c>
      <c r="I764" t="inlineStr">
        <is>
          <t>507-5007</t>
        </is>
      </c>
      <c r="J764" t="inlineStr">
        <is>
          <t>ТССЦ Московской обл., 507-5007, приказ Минстроя России №675/пр от 28.02.2017 № 258/пр</t>
        </is>
      </c>
      <c r="K764" t="inlineStr">
        <is>
          <t>Муфта полипропиленовая соединительная диаметром 20 мм</t>
        </is>
      </c>
      <c r="L764" t="n">
        <v>1358</v>
      </c>
      <c r="N764" t="n">
        <v>1010</v>
      </c>
      <c r="O764" t="inlineStr">
        <is>
          <t>10 шт.</t>
        </is>
      </c>
      <c r="P764" t="inlineStr">
        <is>
          <t>10 шт.</t>
        </is>
      </c>
      <c r="Q764" t="n">
        <v>10</v>
      </c>
      <c r="W764" t="n">
        <v>0</v>
      </c>
      <c r="X764" t="n">
        <v>-793832491</v>
      </c>
      <c r="Y764">
        <f>AT764</f>
        <v/>
      </c>
      <c r="AA764" t="n">
        <v>42.7</v>
      </c>
      <c r="AB764" t="n">
        <v>0</v>
      </c>
      <c r="AC764" t="n">
        <v>0</v>
      </c>
      <c r="AD764" t="n">
        <v>0</v>
      </c>
      <c r="AE764" t="n">
        <v>7</v>
      </c>
      <c r="AF764" t="n">
        <v>0</v>
      </c>
      <c r="AG764" t="n">
        <v>0</v>
      </c>
      <c r="AH764" t="n">
        <v>0</v>
      </c>
      <c r="AI764" t="n">
        <v>6.1</v>
      </c>
      <c r="AJ764" t="n">
        <v>1</v>
      </c>
      <c r="AK764" t="n">
        <v>1</v>
      </c>
      <c r="AL764" t="n">
        <v>1</v>
      </c>
      <c r="AM764" t="n">
        <v>0</v>
      </c>
      <c r="AN764" t="n">
        <v>0</v>
      </c>
      <c r="AO764" t="n">
        <v>0</v>
      </c>
      <c r="AP764" t="n">
        <v>1</v>
      </c>
      <c r="AQ764" t="n">
        <v>0</v>
      </c>
      <c r="AR764" t="n">
        <v>0</v>
      </c>
      <c r="AS764" t="inlineStr"/>
      <c r="AT764" t="n">
        <v>2.5</v>
      </c>
      <c r="AU764" t="inlineStr"/>
      <c r="AV764" t="n">
        <v>0</v>
      </c>
      <c r="AW764" t="n">
        <v>1</v>
      </c>
      <c r="AX764" t="n">
        <v>-1</v>
      </c>
      <c r="AY764" t="n">
        <v>0</v>
      </c>
      <c r="AZ764" t="n">
        <v>0</v>
      </c>
      <c r="BA764" t="inlineStr"/>
      <c r="BB764" t="n">
        <v>0</v>
      </c>
      <c r="BC764" t="n">
        <v>0</v>
      </c>
      <c r="BD764" t="n">
        <v>0</v>
      </c>
      <c r="BE764" t="n">
        <v>0</v>
      </c>
      <c r="BF764" t="n">
        <v>0</v>
      </c>
      <c r="BG764" t="n">
        <v>0</v>
      </c>
      <c r="BH764" t="n">
        <v>0</v>
      </c>
      <c r="BI764" t="n">
        <v>0</v>
      </c>
      <c r="BJ764" t="n">
        <v>0</v>
      </c>
      <c r="BK764" t="n">
        <v>0</v>
      </c>
      <c r="BL764" t="n">
        <v>0</v>
      </c>
      <c r="BM764" t="n">
        <v>0</v>
      </c>
      <c r="BN764" t="n">
        <v>0</v>
      </c>
      <c r="BO764" t="n">
        <v>0</v>
      </c>
      <c r="BP764" t="n">
        <v>0</v>
      </c>
      <c r="BQ764" t="n">
        <v>0</v>
      </c>
      <c r="BR764" t="n">
        <v>0</v>
      </c>
      <c r="BS764" t="n">
        <v>0</v>
      </c>
      <c r="BT764" t="n">
        <v>0</v>
      </c>
      <c r="BU764" t="n">
        <v>0</v>
      </c>
      <c r="BV764" t="n">
        <v>0</v>
      </c>
      <c r="BW764" t="n">
        <v>0</v>
      </c>
      <c r="CV764" t="n">
        <v>0</v>
      </c>
      <c r="CW764" t="n">
        <v>0</v>
      </c>
      <c r="CX764">
        <f>ROUND(Y764*Source!I1566,7)</f>
        <v/>
      </c>
      <c r="CY764">
        <f>AA764</f>
        <v/>
      </c>
      <c r="CZ764">
        <f>AE764</f>
        <v/>
      </c>
      <c r="DA764">
        <f>AI764</f>
        <v/>
      </c>
      <c r="DB764">
        <f>ROUND(ROUND(AT764*CZ764,2),2)</f>
        <v/>
      </c>
      <c r="DC764">
        <f>ROUND(ROUND(AT764*AG764,2),2)</f>
        <v/>
      </c>
      <c r="DD764" t="inlineStr"/>
      <c r="DE764" t="inlineStr"/>
      <c r="DF764">
        <f>ROUND(ROUND(AE764*AI764,0)*CX764,0)</f>
        <v/>
      </c>
      <c r="DG764">
        <f>ROUND(ROUND(AF764,0)*CX764,0)</f>
        <v/>
      </c>
      <c r="DH764">
        <f>ROUND(ROUND(AG764,0)*CX764,0)</f>
        <v/>
      </c>
      <c r="DI764">
        <f>ROUND(ROUND(AH764,0)*CX764,0)</f>
        <v/>
      </c>
      <c r="DJ764">
        <f>DF764</f>
        <v/>
      </c>
      <c r="DK764" t="n">
        <v>0</v>
      </c>
      <c r="DL764" t="inlineStr"/>
      <c r="DM764" t="n">
        <v>0</v>
      </c>
      <c r="DN764" t="inlineStr"/>
      <c r="DO764" t="n">
        <v>0</v>
      </c>
    </row>
    <row r="765">
      <c r="A765">
        <f>ROW(Source!A1566)</f>
        <v/>
      </c>
      <c r="B765" t="n">
        <v>78869116</v>
      </c>
      <c r="C765" t="n">
        <v>78874621</v>
      </c>
      <c r="D765" t="n">
        <v>29159168</v>
      </c>
      <c r="E765" t="n">
        <v>1</v>
      </c>
      <c r="F765" t="n">
        <v>1</v>
      </c>
      <c r="G765" t="n">
        <v>1</v>
      </c>
      <c r="H765" t="n">
        <v>3</v>
      </c>
      <c r="I765" t="inlineStr">
        <is>
          <t>507-5008</t>
        </is>
      </c>
      <c r="J765" t="inlineStr">
        <is>
          <t>ТССЦ Московской обл., 507-5008, приказ Минстроя России №675/пр от 28.02.2017 № 258/пр</t>
        </is>
      </c>
      <c r="K765" t="inlineStr">
        <is>
          <t>Муфта полипропиленовая соединительная диаметром 25 мм</t>
        </is>
      </c>
      <c r="L765" t="n">
        <v>1358</v>
      </c>
      <c r="N765" t="n">
        <v>1010</v>
      </c>
      <c r="O765" t="inlineStr">
        <is>
          <t>10 шт.</t>
        </is>
      </c>
      <c r="P765" t="inlineStr">
        <is>
          <t>10 шт.</t>
        </is>
      </c>
      <c r="Q765" t="n">
        <v>10</v>
      </c>
      <c r="W765" t="n">
        <v>0</v>
      </c>
      <c r="X765" t="n">
        <v>1871529504</v>
      </c>
      <c r="Y765">
        <f>AT765</f>
        <v/>
      </c>
      <c r="AA765" t="n">
        <v>76.81999999999999</v>
      </c>
      <c r="AB765" t="n">
        <v>0</v>
      </c>
      <c r="AC765" t="n">
        <v>0</v>
      </c>
      <c r="AD765" t="n">
        <v>0</v>
      </c>
      <c r="AE765" t="n">
        <v>9.9</v>
      </c>
      <c r="AF765" t="n">
        <v>0</v>
      </c>
      <c r="AG765" t="n">
        <v>0</v>
      </c>
      <c r="AH765" t="n">
        <v>0</v>
      </c>
      <c r="AI765" t="n">
        <v>7.76</v>
      </c>
      <c r="AJ765" t="n">
        <v>1</v>
      </c>
      <c r="AK765" t="n">
        <v>1</v>
      </c>
      <c r="AL765" t="n">
        <v>1</v>
      </c>
      <c r="AM765" t="n">
        <v>0</v>
      </c>
      <c r="AN765" t="n">
        <v>0</v>
      </c>
      <c r="AO765" t="n">
        <v>0</v>
      </c>
      <c r="AP765" t="n">
        <v>1</v>
      </c>
      <c r="AQ765" t="n">
        <v>0</v>
      </c>
      <c r="AR765" t="n">
        <v>0</v>
      </c>
      <c r="AS765" t="inlineStr"/>
      <c r="AT765" t="n">
        <v>3.75</v>
      </c>
      <c r="AU765" t="inlineStr"/>
      <c r="AV765" t="n">
        <v>0</v>
      </c>
      <c r="AW765" t="n">
        <v>1</v>
      </c>
      <c r="AX765" t="n">
        <v>-1</v>
      </c>
      <c r="AY765" t="n">
        <v>0</v>
      </c>
      <c r="AZ765" t="n">
        <v>0</v>
      </c>
      <c r="BA765" t="inlineStr"/>
      <c r="BB765" t="n">
        <v>0</v>
      </c>
      <c r="BC765" t="n">
        <v>0</v>
      </c>
      <c r="BD765" t="n">
        <v>0</v>
      </c>
      <c r="BE765" t="n">
        <v>0</v>
      </c>
      <c r="BF765" t="n">
        <v>0</v>
      </c>
      <c r="BG765" t="n">
        <v>0</v>
      </c>
      <c r="BH765" t="n">
        <v>0</v>
      </c>
      <c r="BI765" t="n">
        <v>0</v>
      </c>
      <c r="BJ765" t="n">
        <v>0</v>
      </c>
      <c r="BK765" t="n">
        <v>0</v>
      </c>
      <c r="BL765" t="n">
        <v>0</v>
      </c>
      <c r="BM765" t="n">
        <v>0</v>
      </c>
      <c r="BN765" t="n">
        <v>0</v>
      </c>
      <c r="BO765" t="n">
        <v>0</v>
      </c>
      <c r="BP765" t="n">
        <v>0</v>
      </c>
      <c r="BQ765" t="n">
        <v>0</v>
      </c>
      <c r="BR765" t="n">
        <v>0</v>
      </c>
      <c r="BS765" t="n">
        <v>0</v>
      </c>
      <c r="BT765" t="n">
        <v>0</v>
      </c>
      <c r="BU765" t="n">
        <v>0</v>
      </c>
      <c r="BV765" t="n">
        <v>0</v>
      </c>
      <c r="BW765" t="n">
        <v>0</v>
      </c>
      <c r="CV765" t="n">
        <v>0</v>
      </c>
      <c r="CW765" t="n">
        <v>0</v>
      </c>
      <c r="CX765">
        <f>ROUND(Y765*Source!I1566,7)</f>
        <v/>
      </c>
      <c r="CY765">
        <f>AA765</f>
        <v/>
      </c>
      <c r="CZ765">
        <f>AE765</f>
        <v/>
      </c>
      <c r="DA765">
        <f>AI765</f>
        <v/>
      </c>
      <c r="DB765">
        <f>ROUND(ROUND(AT765*CZ765,2),2)</f>
        <v/>
      </c>
      <c r="DC765">
        <f>ROUND(ROUND(AT765*AG765,2),2)</f>
        <v/>
      </c>
      <c r="DD765" t="inlineStr"/>
      <c r="DE765" t="inlineStr"/>
      <c r="DF765">
        <f>ROUND(ROUND(AE765*AI765,0)*CX765,0)</f>
        <v/>
      </c>
      <c r="DG765">
        <f>ROUND(ROUND(AF765,0)*CX765,0)</f>
        <v/>
      </c>
      <c r="DH765">
        <f>ROUND(ROUND(AG765,0)*CX765,0)</f>
        <v/>
      </c>
      <c r="DI765">
        <f>ROUND(ROUND(AH765,0)*CX765,0)</f>
        <v/>
      </c>
      <c r="DJ765">
        <f>DF765</f>
        <v/>
      </c>
      <c r="DK765" t="n">
        <v>0</v>
      </c>
      <c r="DL765" t="inlineStr"/>
      <c r="DM765" t="n">
        <v>0</v>
      </c>
      <c r="DN765" t="inlineStr"/>
      <c r="DO765" t="n">
        <v>0</v>
      </c>
    </row>
    <row r="766">
      <c r="A766">
        <f>ROW(Source!A1566)</f>
        <v/>
      </c>
      <c r="B766" t="n">
        <v>78869116</v>
      </c>
      <c r="C766" t="n">
        <v>78874621</v>
      </c>
      <c r="D766" t="n">
        <v>29159191</v>
      </c>
      <c r="E766" t="n">
        <v>1</v>
      </c>
      <c r="F766" t="n">
        <v>1</v>
      </c>
      <c r="G766" t="n">
        <v>1</v>
      </c>
      <c r="H766" t="n">
        <v>3</v>
      </c>
      <c r="I766" t="inlineStr">
        <is>
          <t>507-5031</t>
        </is>
      </c>
      <c r="J766" t="inlineStr">
        <is>
          <t>ТССЦ Московской обл., 507-5031, приказ Минстроя России №675/пр от 28.02.2017 № 258/пр</t>
        </is>
      </c>
      <c r="K766" t="inlineStr">
        <is>
          <t>Муфта полипропиленовая комбинированная, с наружной резьбой диаметром 25х1/2"</t>
        </is>
      </c>
      <c r="L766" t="n">
        <v>1358</v>
      </c>
      <c r="N766" t="n">
        <v>1010</v>
      </c>
      <c r="O766" t="inlineStr">
        <is>
          <t>10 шт.</t>
        </is>
      </c>
      <c r="P766" t="inlineStr">
        <is>
          <t>10 шт.</t>
        </is>
      </c>
      <c r="Q766" t="n">
        <v>10</v>
      </c>
      <c r="W766" t="n">
        <v>0</v>
      </c>
      <c r="X766" t="n">
        <v>-1045770033</v>
      </c>
      <c r="Y766">
        <f>AT766</f>
        <v/>
      </c>
      <c r="AA766" t="n">
        <v>455.79</v>
      </c>
      <c r="AB766" t="n">
        <v>0</v>
      </c>
      <c r="AC766" t="n">
        <v>0</v>
      </c>
      <c r="AD766" t="n">
        <v>0</v>
      </c>
      <c r="AE766" t="n">
        <v>93.40000000000001</v>
      </c>
      <c r="AF766" t="n">
        <v>0</v>
      </c>
      <c r="AG766" t="n">
        <v>0</v>
      </c>
      <c r="AH766" t="n">
        <v>0</v>
      </c>
      <c r="AI766" t="n">
        <v>4.88</v>
      </c>
      <c r="AJ766" t="n">
        <v>1</v>
      </c>
      <c r="AK766" t="n">
        <v>1</v>
      </c>
      <c r="AL766" t="n">
        <v>1</v>
      </c>
      <c r="AM766" t="n">
        <v>0</v>
      </c>
      <c r="AN766" t="n">
        <v>0</v>
      </c>
      <c r="AO766" t="n">
        <v>0</v>
      </c>
      <c r="AP766" t="n">
        <v>1</v>
      </c>
      <c r="AQ766" t="n">
        <v>0</v>
      </c>
      <c r="AR766" t="n">
        <v>0</v>
      </c>
      <c r="AS766" t="inlineStr"/>
      <c r="AT766" t="n">
        <v>5</v>
      </c>
      <c r="AU766" t="inlineStr"/>
      <c r="AV766" t="n">
        <v>0</v>
      </c>
      <c r="AW766" t="n">
        <v>1</v>
      </c>
      <c r="AX766" t="n">
        <v>-1</v>
      </c>
      <c r="AY766" t="n">
        <v>0</v>
      </c>
      <c r="AZ766" t="n">
        <v>0</v>
      </c>
      <c r="BA766" t="inlineStr"/>
      <c r="BB766" t="n">
        <v>0</v>
      </c>
      <c r="BC766" t="n">
        <v>0</v>
      </c>
      <c r="BD766" t="n">
        <v>0</v>
      </c>
      <c r="BE766" t="n">
        <v>0</v>
      </c>
      <c r="BF766" t="n">
        <v>0</v>
      </c>
      <c r="BG766" t="n">
        <v>0</v>
      </c>
      <c r="BH766" t="n">
        <v>0</v>
      </c>
      <c r="BI766" t="n">
        <v>0</v>
      </c>
      <c r="BJ766" t="n">
        <v>0</v>
      </c>
      <c r="BK766" t="n">
        <v>0</v>
      </c>
      <c r="BL766" t="n">
        <v>0</v>
      </c>
      <c r="BM766" t="n">
        <v>0</v>
      </c>
      <c r="BN766" t="n">
        <v>0</v>
      </c>
      <c r="BO766" t="n">
        <v>0</v>
      </c>
      <c r="BP766" t="n">
        <v>0</v>
      </c>
      <c r="BQ766" t="n">
        <v>0</v>
      </c>
      <c r="BR766" t="n">
        <v>0</v>
      </c>
      <c r="BS766" t="n">
        <v>0</v>
      </c>
      <c r="BT766" t="n">
        <v>0</v>
      </c>
      <c r="BU766" t="n">
        <v>0</v>
      </c>
      <c r="BV766" t="n">
        <v>0</v>
      </c>
      <c r="BW766" t="n">
        <v>0</v>
      </c>
      <c r="CV766" t="n">
        <v>0</v>
      </c>
      <c r="CW766" t="n">
        <v>0</v>
      </c>
      <c r="CX766">
        <f>ROUND(Y766*Source!I1566,7)</f>
        <v/>
      </c>
      <c r="CY766">
        <f>AA766</f>
        <v/>
      </c>
      <c r="CZ766">
        <f>AE766</f>
        <v/>
      </c>
      <c r="DA766">
        <f>AI766</f>
        <v/>
      </c>
      <c r="DB766">
        <f>ROUND(ROUND(AT766*CZ766,2),2)</f>
        <v/>
      </c>
      <c r="DC766">
        <f>ROUND(ROUND(AT766*AG766,2),2)</f>
        <v/>
      </c>
      <c r="DD766" t="inlineStr"/>
      <c r="DE766" t="inlineStr"/>
      <c r="DF766">
        <f>ROUND(ROUND(AE766*AI766,0)*CX766,0)</f>
        <v/>
      </c>
      <c r="DG766">
        <f>ROUND(ROUND(AF766,0)*CX766,0)</f>
        <v/>
      </c>
      <c r="DH766">
        <f>ROUND(ROUND(AG766,0)*CX766,0)</f>
        <v/>
      </c>
      <c r="DI766">
        <f>ROUND(ROUND(AH766,0)*CX766,0)</f>
        <v/>
      </c>
      <c r="DJ766">
        <f>DF766</f>
        <v/>
      </c>
      <c r="DK766" t="n">
        <v>0</v>
      </c>
      <c r="DL766" t="inlineStr"/>
      <c r="DM766" t="n">
        <v>0</v>
      </c>
      <c r="DN766" t="inlineStr"/>
      <c r="DO766" t="n">
        <v>0</v>
      </c>
    </row>
    <row r="767">
      <c r="A767">
        <f>ROW(Source!A1610)</f>
        <v/>
      </c>
      <c r="B767" t="n">
        <v>78869116</v>
      </c>
      <c r="C767" t="n">
        <v>78874711</v>
      </c>
      <c r="D767" t="n">
        <v>18407150</v>
      </c>
      <c r="E767" t="n">
        <v>1</v>
      </c>
      <c r="F767" t="n">
        <v>1</v>
      </c>
      <c r="G767" t="n">
        <v>1</v>
      </c>
      <c r="H767" t="n">
        <v>1</v>
      </c>
      <c r="I767" t="inlineStr">
        <is>
          <t>1-1030-90</t>
        </is>
      </c>
      <c r="J767" t="inlineStr"/>
      <c r="K767" t="inlineStr">
        <is>
          <t>Рабочий строитель среднего разряда 3</t>
        </is>
      </c>
      <c r="L767" t="n">
        <v>1369</v>
      </c>
      <c r="N767" t="n">
        <v>1013</v>
      </c>
      <c r="O767" t="inlineStr">
        <is>
          <t>чел.-ч</t>
        </is>
      </c>
      <c r="P767" t="inlineStr">
        <is>
          <t>чел.-ч</t>
        </is>
      </c>
      <c r="Q767" t="n">
        <v>1</v>
      </c>
      <c r="W767" t="n">
        <v>0</v>
      </c>
      <c r="X767" t="n">
        <v>-931037793</v>
      </c>
      <c r="Y767">
        <f>AT767</f>
        <v/>
      </c>
      <c r="AA767" t="n">
        <v>0</v>
      </c>
      <c r="AB767" t="n">
        <v>0</v>
      </c>
      <c r="AC767" t="n">
        <v>0</v>
      </c>
      <c r="AD767" t="n">
        <v>8.529999999999999</v>
      </c>
      <c r="AE767" t="n">
        <v>0</v>
      </c>
      <c r="AF767" t="n">
        <v>0</v>
      </c>
      <c r="AG767" t="n">
        <v>0</v>
      </c>
      <c r="AH767" t="n">
        <v>8.529999999999999</v>
      </c>
      <c r="AI767" t="n">
        <v>1</v>
      </c>
      <c r="AJ767" t="n">
        <v>1</v>
      </c>
      <c r="AK767" t="n">
        <v>1</v>
      </c>
      <c r="AL767" t="n">
        <v>1</v>
      </c>
      <c r="AM767" t="n">
        <v>-2</v>
      </c>
      <c r="AN767" t="n">
        <v>0</v>
      </c>
      <c r="AO767" t="n">
        <v>1</v>
      </c>
      <c r="AP767" t="n">
        <v>0</v>
      </c>
      <c r="AQ767" t="n">
        <v>0</v>
      </c>
      <c r="AR767" t="n">
        <v>0</v>
      </c>
      <c r="AS767" t="inlineStr"/>
      <c r="AT767" t="n">
        <v>13.9</v>
      </c>
      <c r="AU767" t="inlineStr"/>
      <c r="AV767" t="n">
        <v>1</v>
      </c>
      <c r="AW767" t="n">
        <v>2</v>
      </c>
      <c r="AX767" t="n">
        <v>78874715</v>
      </c>
      <c r="AY767" t="n">
        <v>1</v>
      </c>
      <c r="AZ767" t="n">
        <v>0</v>
      </c>
      <c r="BA767" t="n">
        <v>705</v>
      </c>
      <c r="BB767" t="n">
        <v>0</v>
      </c>
      <c r="BC767" t="n">
        <v>0</v>
      </c>
      <c r="BD767" t="n">
        <v>0</v>
      </c>
      <c r="BE767" t="n">
        <v>0</v>
      </c>
      <c r="BF767" t="n">
        <v>0</v>
      </c>
      <c r="BG767" t="n">
        <v>0</v>
      </c>
      <c r="BH767" t="n">
        <v>0</v>
      </c>
      <c r="BI767" t="n">
        <v>0</v>
      </c>
      <c r="BJ767" t="n">
        <v>0</v>
      </c>
      <c r="BK767" t="n">
        <v>0</v>
      </c>
      <c r="BL767" t="n">
        <v>0</v>
      </c>
      <c r="BM767" t="n">
        <v>0</v>
      </c>
      <c r="BN767" t="n">
        <v>0</v>
      </c>
      <c r="BO767" t="n">
        <v>0</v>
      </c>
      <c r="BP767" t="n">
        <v>0</v>
      </c>
      <c r="BQ767" t="n">
        <v>0</v>
      </c>
      <c r="BR767" t="n">
        <v>0</v>
      </c>
      <c r="BS767" t="n">
        <v>0</v>
      </c>
      <c r="BT767" t="n">
        <v>0</v>
      </c>
      <c r="BU767" t="n">
        <v>0</v>
      </c>
      <c r="BV767" t="n">
        <v>0</v>
      </c>
      <c r="BW767" t="n">
        <v>0</v>
      </c>
      <c r="CU767">
        <f>ROUND(AT767*Source!I1610*AH767*AL767,0)</f>
        <v/>
      </c>
      <c r="CV767">
        <f>ROUND(Y767*Source!I1610,7)</f>
        <v/>
      </c>
      <c r="CW767" t="n">
        <v>0</v>
      </c>
      <c r="CX767">
        <f>ROUND(Y767*Source!I1610,7)</f>
        <v/>
      </c>
      <c r="CY767">
        <f>AD767</f>
        <v/>
      </c>
      <c r="CZ767">
        <f>AH767</f>
        <v/>
      </c>
      <c r="DA767">
        <f>AL767</f>
        <v/>
      </c>
      <c r="DB767">
        <f>ROUND(ROUND(AT767*CZ767,2),2)</f>
        <v/>
      </c>
      <c r="DC767">
        <f>ROUND(ROUND(AT767*AG767,2),2)</f>
        <v/>
      </c>
      <c r="DD767" t="inlineStr"/>
      <c r="DE767" t="inlineStr"/>
      <c r="DF767">
        <f>ROUND(ROUND(AE767,0)*CX767,0)</f>
        <v/>
      </c>
      <c r="DG767">
        <f>ROUND(ROUND(AF767,0)*CX767,0)</f>
        <v/>
      </c>
      <c r="DH767">
        <f>ROUND(ROUND(AG767,0)*CX767,0)</f>
        <v/>
      </c>
      <c r="DI767">
        <f>ROUND(ROUND(AH767,0)*CX767,0)</f>
        <v/>
      </c>
      <c r="DJ767">
        <f>DI767</f>
        <v/>
      </c>
      <c r="DK767" t="n">
        <v>0</v>
      </c>
      <c r="DL767" t="inlineStr"/>
      <c r="DM767" t="n">
        <v>0</v>
      </c>
      <c r="DN767" t="inlineStr"/>
      <c r="DO767" t="n">
        <v>0</v>
      </c>
    </row>
    <row r="768">
      <c r="A768">
        <f>ROW(Source!A1610)</f>
        <v/>
      </c>
      <c r="B768" t="n">
        <v>78869116</v>
      </c>
      <c r="C768" t="n">
        <v>78874711</v>
      </c>
      <c r="D768" t="n">
        <v>29169821</v>
      </c>
      <c r="E768" t="n">
        <v>1</v>
      </c>
      <c r="F768" t="n">
        <v>1</v>
      </c>
      <c r="G768" t="n">
        <v>1</v>
      </c>
      <c r="H768" t="n">
        <v>3</v>
      </c>
      <c r="I768" t="inlineStr">
        <is>
          <t>509-0696</t>
        </is>
      </c>
      <c r="J768" t="inlineStr">
        <is>
          <t>ТССЦ Московской обл., 509-0696, приказ Минстроя России №675/пр от 28.02.2017 № 258/пр</t>
        </is>
      </c>
      <c r="K768" t="inlineStr">
        <is>
          <t>Лампы люминесцентные ртутные низкого давления типа ЛБ, ЛД, ЛДЦ, ЛТВ, ЛБХ 20</t>
        </is>
      </c>
      <c r="L768" t="n">
        <v>1358</v>
      </c>
      <c r="N768" t="n">
        <v>1010</v>
      </c>
      <c r="O768" t="inlineStr">
        <is>
          <t>10 шт.</t>
        </is>
      </c>
      <c r="P768" t="inlineStr">
        <is>
          <t>10 шт.</t>
        </is>
      </c>
      <c r="Q768" t="n">
        <v>10</v>
      </c>
      <c r="W768" t="n">
        <v>0</v>
      </c>
      <c r="X768" t="n">
        <v>-1187244712</v>
      </c>
      <c r="Y768">
        <f>AT768</f>
        <v/>
      </c>
      <c r="AA768" t="n">
        <v>352.73</v>
      </c>
      <c r="AB768" t="n">
        <v>0</v>
      </c>
      <c r="AC768" t="n">
        <v>0</v>
      </c>
      <c r="AD768" t="n">
        <v>0</v>
      </c>
      <c r="AE768" t="n">
        <v>85.2</v>
      </c>
      <c r="AF768" t="n">
        <v>0</v>
      </c>
      <c r="AG768" t="n">
        <v>0</v>
      </c>
      <c r="AH768" t="n">
        <v>0</v>
      </c>
      <c r="AI768" t="n">
        <v>4.14</v>
      </c>
      <c r="AJ768" t="n">
        <v>1</v>
      </c>
      <c r="AK768" t="n">
        <v>1</v>
      </c>
      <c r="AL768" t="n">
        <v>1</v>
      </c>
      <c r="AM768" t="n">
        <v>2</v>
      </c>
      <c r="AN768" t="n">
        <v>0</v>
      </c>
      <c r="AO768" t="n">
        <v>1</v>
      </c>
      <c r="AP768" t="n">
        <v>0</v>
      </c>
      <c r="AQ768" t="n">
        <v>0</v>
      </c>
      <c r="AR768" t="n">
        <v>0</v>
      </c>
      <c r="AS768" t="inlineStr"/>
      <c r="AT768" t="n">
        <v>10</v>
      </c>
      <c r="AU768" t="inlineStr"/>
      <c r="AV768" t="n">
        <v>0</v>
      </c>
      <c r="AW768" t="n">
        <v>2</v>
      </c>
      <c r="AX768" t="n">
        <v>78874716</v>
      </c>
      <c r="AY768" t="n">
        <v>1</v>
      </c>
      <c r="AZ768" t="n">
        <v>0</v>
      </c>
      <c r="BA768" t="n">
        <v>706</v>
      </c>
      <c r="BB768" t="n">
        <v>0</v>
      </c>
      <c r="BC768" t="n">
        <v>0</v>
      </c>
      <c r="BD768" t="n">
        <v>0</v>
      </c>
      <c r="BE768" t="n">
        <v>0</v>
      </c>
      <c r="BF768" t="n">
        <v>0</v>
      </c>
      <c r="BG768" t="n">
        <v>0</v>
      </c>
      <c r="BH768" t="n">
        <v>0</v>
      </c>
      <c r="BI768" t="n">
        <v>0</v>
      </c>
      <c r="BJ768" t="n">
        <v>0</v>
      </c>
      <c r="BK768" t="n">
        <v>0</v>
      </c>
      <c r="BL768" t="n">
        <v>0</v>
      </c>
      <c r="BM768" t="n">
        <v>0</v>
      </c>
      <c r="BN768" t="n">
        <v>0</v>
      </c>
      <c r="BO768" t="n">
        <v>0</v>
      </c>
      <c r="BP768" t="n">
        <v>0</v>
      </c>
      <c r="BQ768" t="n">
        <v>0</v>
      </c>
      <c r="BR768" t="n">
        <v>0</v>
      </c>
      <c r="BS768" t="n">
        <v>0</v>
      </c>
      <c r="BT768" t="n">
        <v>0</v>
      </c>
      <c r="BU768" t="n">
        <v>0</v>
      </c>
      <c r="BV768" t="n">
        <v>0</v>
      </c>
      <c r="BW768" t="n">
        <v>0</v>
      </c>
      <c r="CV768" t="n">
        <v>0</v>
      </c>
      <c r="CW768" t="n">
        <v>0</v>
      </c>
      <c r="CX768">
        <f>ROUND(Y768*Source!I1610,7)</f>
        <v/>
      </c>
      <c r="CY768">
        <f>AA768</f>
        <v/>
      </c>
      <c r="CZ768">
        <f>AE768</f>
        <v/>
      </c>
      <c r="DA768">
        <f>AI768</f>
        <v/>
      </c>
      <c r="DB768">
        <f>ROUND(ROUND(AT768*CZ768,2),2)</f>
        <v/>
      </c>
      <c r="DC768">
        <f>ROUND(ROUND(AT768*AG768,2),2)</f>
        <v/>
      </c>
      <c r="DD768" t="inlineStr"/>
      <c r="DE768" t="inlineStr"/>
      <c r="DF768">
        <f>ROUND(ROUND(AE768*AI768,0)*CX768,0)</f>
        <v/>
      </c>
      <c r="DG768">
        <f>ROUND(ROUND(AF768,0)*CX768,0)</f>
        <v/>
      </c>
      <c r="DH768">
        <f>ROUND(ROUND(AG768,0)*CX768,0)</f>
        <v/>
      </c>
      <c r="DI768">
        <f>ROUND(ROUND(AH768,0)*CX768,0)</f>
        <v/>
      </c>
      <c r="DJ768">
        <f>DF768</f>
        <v/>
      </c>
      <c r="DK768" t="n">
        <v>0</v>
      </c>
      <c r="DL768" t="inlineStr"/>
      <c r="DM768" t="n">
        <v>0</v>
      </c>
      <c r="DN768" t="inlineStr"/>
      <c r="DO768" t="n">
        <v>0</v>
      </c>
    </row>
    <row r="769">
      <c r="A769">
        <f>ROW(Source!A1610)</f>
        <v/>
      </c>
      <c r="B769" t="n">
        <v>78869116</v>
      </c>
      <c r="C769" t="n">
        <v>78874711</v>
      </c>
      <c r="D769" t="n">
        <v>29169828</v>
      </c>
      <c r="E769" t="n">
        <v>1</v>
      </c>
      <c r="F769" t="n">
        <v>1</v>
      </c>
      <c r="G769" t="n">
        <v>1</v>
      </c>
      <c r="H769" t="n">
        <v>3</v>
      </c>
      <c r="I769" t="inlineStr">
        <is>
          <t>509-6744</t>
        </is>
      </c>
      <c r="J769" t="inlineStr">
        <is>
          <t>ТССЦ Московской обл., 509-6744, приказ Минстроя России №675/пр от 28.02.2017 № 258/пр</t>
        </is>
      </c>
      <c r="K769" t="inlineStr">
        <is>
          <t>Лампы люминесцентные компактные энергосберегающие с цоколем Е27 мощностью 55 Вт</t>
        </is>
      </c>
      <c r="L769" t="n">
        <v>1354</v>
      </c>
      <c r="N769" t="n">
        <v>1010</v>
      </c>
      <c r="O769" t="inlineStr">
        <is>
          <t>шт.</t>
        </is>
      </c>
      <c r="P769" t="inlineStr">
        <is>
          <t>шт.</t>
        </is>
      </c>
      <c r="Q769" t="n">
        <v>1</v>
      </c>
      <c r="W769" t="n">
        <v>0</v>
      </c>
      <c r="X769" t="n">
        <v>-228955380</v>
      </c>
      <c r="Y769">
        <f>AT769</f>
        <v/>
      </c>
      <c r="AA769" t="n">
        <v>237.77</v>
      </c>
      <c r="AB769" t="n">
        <v>0</v>
      </c>
      <c r="AC769" t="n">
        <v>0</v>
      </c>
      <c r="AD769" t="n">
        <v>0</v>
      </c>
      <c r="AE769" t="n">
        <v>140.69</v>
      </c>
      <c r="AF769" t="n">
        <v>0</v>
      </c>
      <c r="AG769" t="n">
        <v>0</v>
      </c>
      <c r="AH769" t="n">
        <v>0</v>
      </c>
      <c r="AI769" t="n">
        <v>1.69</v>
      </c>
      <c r="AJ769" t="n">
        <v>1</v>
      </c>
      <c r="AK769" t="n">
        <v>1</v>
      </c>
      <c r="AL769" t="n">
        <v>1</v>
      </c>
      <c r="AM769" t="n">
        <v>0</v>
      </c>
      <c r="AN769" t="n">
        <v>0</v>
      </c>
      <c r="AO769" t="n">
        <v>0</v>
      </c>
      <c r="AP769" t="n">
        <v>1</v>
      </c>
      <c r="AQ769" t="n">
        <v>0</v>
      </c>
      <c r="AR769" t="n">
        <v>0</v>
      </c>
      <c r="AS769" t="inlineStr"/>
      <c r="AT769" t="n">
        <v>100</v>
      </c>
      <c r="AU769" t="inlineStr"/>
      <c r="AV769" t="n">
        <v>0</v>
      </c>
      <c r="AW769" t="n">
        <v>1</v>
      </c>
      <c r="AX769" t="n">
        <v>-1</v>
      </c>
      <c r="AY769" t="n">
        <v>0</v>
      </c>
      <c r="AZ769" t="n">
        <v>0</v>
      </c>
      <c r="BA769" t="inlineStr"/>
      <c r="BB769" t="n">
        <v>0</v>
      </c>
      <c r="BC769" t="n">
        <v>0</v>
      </c>
      <c r="BD769" t="n">
        <v>0</v>
      </c>
      <c r="BE769" t="n">
        <v>0</v>
      </c>
      <c r="BF769" t="n">
        <v>0</v>
      </c>
      <c r="BG769" t="n">
        <v>0</v>
      </c>
      <c r="BH769" t="n">
        <v>0</v>
      </c>
      <c r="BI769" t="n">
        <v>0</v>
      </c>
      <c r="BJ769" t="n">
        <v>0</v>
      </c>
      <c r="BK769" t="n">
        <v>0</v>
      </c>
      <c r="BL769" t="n">
        <v>0</v>
      </c>
      <c r="BM769" t="n">
        <v>0</v>
      </c>
      <c r="BN769" t="n">
        <v>0</v>
      </c>
      <c r="BO769" t="n">
        <v>0</v>
      </c>
      <c r="BP769" t="n">
        <v>0</v>
      </c>
      <c r="BQ769" t="n">
        <v>0</v>
      </c>
      <c r="BR769" t="n">
        <v>0</v>
      </c>
      <c r="BS769" t="n">
        <v>0</v>
      </c>
      <c r="BT769" t="n">
        <v>0</v>
      </c>
      <c r="BU769" t="n">
        <v>0</v>
      </c>
      <c r="BV769" t="n">
        <v>0</v>
      </c>
      <c r="BW769" t="n">
        <v>0</v>
      </c>
      <c r="CV769" t="n">
        <v>0</v>
      </c>
      <c r="CW769" t="n">
        <v>0</v>
      </c>
      <c r="CX769">
        <f>ROUND(Y769*Source!I1610,7)</f>
        <v/>
      </c>
      <c r="CY769">
        <f>AA769</f>
        <v/>
      </c>
      <c r="CZ769">
        <f>AE769</f>
        <v/>
      </c>
      <c r="DA769">
        <f>AI769</f>
        <v/>
      </c>
      <c r="DB769">
        <f>ROUND(ROUND(AT769*CZ769,2),2)</f>
        <v/>
      </c>
      <c r="DC769">
        <f>ROUND(ROUND(AT769*AG769,2),2)</f>
        <v/>
      </c>
      <c r="DD769" t="inlineStr"/>
      <c r="DE769" t="inlineStr"/>
      <c r="DF769">
        <f>ROUND(ROUND(AE769*AI769,0)*CX769,0)</f>
        <v/>
      </c>
      <c r="DG769">
        <f>ROUND(ROUND(AF769,0)*CX769,0)</f>
        <v/>
      </c>
      <c r="DH769">
        <f>ROUND(ROUND(AG769,0)*CX769,0)</f>
        <v/>
      </c>
      <c r="DI769">
        <f>ROUND(ROUND(AH769,0)*CX769,0)</f>
        <v/>
      </c>
      <c r="DJ769">
        <f>DF769</f>
        <v/>
      </c>
      <c r="DK769" t="n">
        <v>0</v>
      </c>
      <c r="DL769" t="inlineStr"/>
      <c r="DM769" t="n">
        <v>0</v>
      </c>
      <c r="DN769" t="inlineStr"/>
      <c r="DO769" t="n">
        <v>0</v>
      </c>
    </row>
    <row r="770">
      <c r="A770">
        <f>ROW(Source!A1612)</f>
        <v/>
      </c>
      <c r="B770" t="n">
        <v>78869116</v>
      </c>
      <c r="C770" t="n">
        <v>78874718</v>
      </c>
      <c r="D770" t="n">
        <v>18442827</v>
      </c>
      <c r="E770" t="n">
        <v>1</v>
      </c>
      <c r="F770" t="n">
        <v>1</v>
      </c>
      <c r="G770" t="n">
        <v>1</v>
      </c>
      <c r="H770" t="n">
        <v>1</v>
      </c>
      <c r="I770" t="inlineStr">
        <is>
          <t>1-1053-90</t>
        </is>
      </c>
      <c r="J770" t="inlineStr"/>
      <c r="K770" t="inlineStr">
        <is>
          <t>Рабочий строитель среднего разряда 5,3</t>
        </is>
      </c>
      <c r="L770" t="n">
        <v>1369</v>
      </c>
      <c r="N770" t="n">
        <v>1013</v>
      </c>
      <c r="O770" t="inlineStr">
        <is>
          <t>чел.-ч</t>
        </is>
      </c>
      <c r="P770" t="inlineStr">
        <is>
          <t>чел.-ч</t>
        </is>
      </c>
      <c r="Q770" t="n">
        <v>1</v>
      </c>
      <c r="W770" t="n">
        <v>0</v>
      </c>
      <c r="X770" t="n">
        <v>717490484</v>
      </c>
      <c r="Y770">
        <f>(AT770*ROUND(5,7))</f>
        <v/>
      </c>
      <c r="AA770" t="n">
        <v>0</v>
      </c>
      <c r="AB770" t="n">
        <v>0</v>
      </c>
      <c r="AC770" t="n">
        <v>0</v>
      </c>
      <c r="AD770" t="n">
        <v>11.64</v>
      </c>
      <c r="AE770" t="n">
        <v>0</v>
      </c>
      <c r="AF770" t="n">
        <v>0</v>
      </c>
      <c r="AG770" t="n">
        <v>0</v>
      </c>
      <c r="AH770" t="n">
        <v>11.64</v>
      </c>
      <c r="AI770" t="n">
        <v>1</v>
      </c>
      <c r="AJ770" t="n">
        <v>1</v>
      </c>
      <c r="AK770" t="n">
        <v>1</v>
      </c>
      <c r="AL770" t="n">
        <v>1</v>
      </c>
      <c r="AM770" t="n">
        <v>-2</v>
      </c>
      <c r="AN770" t="n">
        <v>0</v>
      </c>
      <c r="AO770" t="n">
        <v>1</v>
      </c>
      <c r="AP770" t="n">
        <v>1</v>
      </c>
      <c r="AQ770" t="n">
        <v>0</v>
      </c>
      <c r="AR770" t="n">
        <v>0</v>
      </c>
      <c r="AS770" t="inlineStr"/>
      <c r="AT770" t="n">
        <v>5.01</v>
      </c>
      <c r="AU770" t="inlineStr">
        <is>
          <t>)*5</t>
        </is>
      </c>
      <c r="AV770" t="n">
        <v>1</v>
      </c>
      <c r="AW770" t="n">
        <v>2</v>
      </c>
      <c r="AX770" t="n">
        <v>78874725</v>
      </c>
      <c r="AY770" t="n">
        <v>1</v>
      </c>
      <c r="AZ770" t="n">
        <v>2048</v>
      </c>
      <c r="BA770" t="n">
        <v>707</v>
      </c>
      <c r="BB770" t="n">
        <v>0</v>
      </c>
      <c r="BC770" t="n">
        <v>0</v>
      </c>
      <c r="BD770" t="n">
        <v>0</v>
      </c>
      <c r="BE770" t="n">
        <v>0</v>
      </c>
      <c r="BF770" t="n">
        <v>0</v>
      </c>
      <c r="BG770" t="n">
        <v>0</v>
      </c>
      <c r="BH770" t="n">
        <v>0</v>
      </c>
      <c r="BI770" t="n">
        <v>0</v>
      </c>
      <c r="BJ770" t="n">
        <v>0</v>
      </c>
      <c r="BK770" t="n">
        <v>0</v>
      </c>
      <c r="BL770" t="n">
        <v>0</v>
      </c>
      <c r="BM770" t="n">
        <v>0</v>
      </c>
      <c r="BN770" t="n">
        <v>0</v>
      </c>
      <c r="BO770" t="n">
        <v>0</v>
      </c>
      <c r="BP770" t="n">
        <v>0</v>
      </c>
      <c r="BQ770" t="n">
        <v>0</v>
      </c>
      <c r="BR770" t="n">
        <v>0</v>
      </c>
      <c r="BS770" t="n">
        <v>0</v>
      </c>
      <c r="BT770" t="n">
        <v>0</v>
      </c>
      <c r="BU770" t="n">
        <v>0</v>
      </c>
      <c r="BV770" t="n">
        <v>0</v>
      </c>
      <c r="BW770" t="n">
        <v>0</v>
      </c>
      <c r="CU770">
        <f>ROUND(AT770*Source!I1612*AH770*AL770,0)</f>
        <v/>
      </c>
      <c r="CV770">
        <f>ROUND(Y770*Source!I1612,7)</f>
        <v/>
      </c>
      <c r="CW770" t="n">
        <v>0</v>
      </c>
      <c r="CX770">
        <f>ROUND(Y770*Source!I1612,7)</f>
        <v/>
      </c>
      <c r="CY770">
        <f>AD770</f>
        <v/>
      </c>
      <c r="CZ770">
        <f>AH770</f>
        <v/>
      </c>
      <c r="DA770">
        <f>AL770</f>
        <v/>
      </c>
      <c r="DB770">
        <f>ROUND((ROUND(AT770*CZ770,2)*ROUND(5,7)),2)</f>
        <v/>
      </c>
      <c r="DC770">
        <f>ROUND((ROUND(AT770*AG770,2)*ROUND(5,7)),2)</f>
        <v/>
      </c>
      <c r="DD770" t="inlineStr"/>
      <c r="DE770" t="inlineStr"/>
      <c r="DF770">
        <f>ROUND(ROUND(AE770,0)*CX770,0)</f>
        <v/>
      </c>
      <c r="DG770">
        <f>ROUND(ROUND(AF770,0)*CX770,0)</f>
        <v/>
      </c>
      <c r="DH770">
        <f>ROUND(ROUND(AG770,0)*CX770,0)</f>
        <v/>
      </c>
      <c r="DI770">
        <f>ROUND(ROUND(AH770,0)*CX770,0)</f>
        <v/>
      </c>
      <c r="DJ770">
        <f>DI770</f>
        <v/>
      </c>
      <c r="DK770" t="n">
        <v>0</v>
      </c>
      <c r="DL770" t="inlineStr"/>
      <c r="DM770" t="n">
        <v>0</v>
      </c>
      <c r="DN770" t="inlineStr"/>
      <c r="DO770" t="n">
        <v>0</v>
      </c>
    </row>
    <row r="771">
      <c r="A771">
        <f>ROW(Source!A1612)</f>
        <v/>
      </c>
      <c r="B771" t="n">
        <v>78869116</v>
      </c>
      <c r="C771" t="n">
        <v>78874718</v>
      </c>
      <c r="D771" t="n">
        <v>29172703</v>
      </c>
      <c r="E771" t="n">
        <v>1</v>
      </c>
      <c r="F771" t="n">
        <v>1</v>
      </c>
      <c r="G771" t="n">
        <v>1</v>
      </c>
      <c r="H771" t="n">
        <v>2</v>
      </c>
      <c r="I771" t="inlineStr">
        <is>
          <t>042900</t>
        </is>
      </c>
      <c r="J771" t="inlineStr">
        <is>
          <t>ТСЭМ Московской обл., 042900, приказ Минстроя России №675/пр от 28.02.2017 № 264/пр</t>
        </is>
      </c>
      <c r="K771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71" t="n">
        <v>1368</v>
      </c>
      <c r="N771" t="n">
        <v>1011</v>
      </c>
      <c r="O771" t="inlineStr">
        <is>
          <t>маш.-ч</t>
        </is>
      </c>
      <c r="P771" t="inlineStr">
        <is>
          <t>маш.-ч</t>
        </is>
      </c>
      <c r="Q771" t="n">
        <v>1</v>
      </c>
      <c r="W771" t="n">
        <v>0</v>
      </c>
      <c r="X771" t="n">
        <v>1695838894</v>
      </c>
      <c r="Y771">
        <f>(AT771*ROUND(5,7))</f>
        <v/>
      </c>
      <c r="AA771" t="n">
        <v>0</v>
      </c>
      <c r="AB771" t="n">
        <v>177.13</v>
      </c>
      <c r="AC771" t="n">
        <v>0</v>
      </c>
      <c r="AD771" t="n">
        <v>0</v>
      </c>
      <c r="AE771" t="n">
        <v>0</v>
      </c>
      <c r="AF771" t="n">
        <v>29.67</v>
      </c>
      <c r="AG771" t="n">
        <v>0</v>
      </c>
      <c r="AH771" t="n">
        <v>0</v>
      </c>
      <c r="AI771" t="n">
        <v>1</v>
      </c>
      <c r="AJ771" t="n">
        <v>5.97</v>
      </c>
      <c r="AK771" t="n">
        <v>52.25</v>
      </c>
      <c r="AL771" t="n">
        <v>1</v>
      </c>
      <c r="AM771" t="n">
        <v>2</v>
      </c>
      <c r="AN771" t="n">
        <v>0</v>
      </c>
      <c r="AO771" t="n">
        <v>1</v>
      </c>
      <c r="AP771" t="n">
        <v>1</v>
      </c>
      <c r="AQ771" t="n">
        <v>0</v>
      </c>
      <c r="AR771" t="n">
        <v>0</v>
      </c>
      <c r="AS771" t="inlineStr"/>
      <c r="AT771" t="n">
        <v>1.5</v>
      </c>
      <c r="AU771" t="inlineStr">
        <is>
          <t>)*5</t>
        </is>
      </c>
      <c r="AV771" t="n">
        <v>0</v>
      </c>
      <c r="AW771" t="n">
        <v>2</v>
      </c>
      <c r="AX771" t="n">
        <v>78874726</v>
      </c>
      <c r="AY771" t="n">
        <v>1</v>
      </c>
      <c r="AZ771" t="n">
        <v>0</v>
      </c>
      <c r="BA771" t="n">
        <v>708</v>
      </c>
      <c r="BB771" t="n">
        <v>0</v>
      </c>
      <c r="BC771" t="n">
        <v>0</v>
      </c>
      <c r="BD771" t="n">
        <v>0</v>
      </c>
      <c r="BE771" t="n">
        <v>0</v>
      </c>
      <c r="BF771" t="n">
        <v>0</v>
      </c>
      <c r="BG771" t="n">
        <v>0</v>
      </c>
      <c r="BH771" t="n">
        <v>0</v>
      </c>
      <c r="BI771" t="n">
        <v>0</v>
      </c>
      <c r="BJ771" t="n">
        <v>0</v>
      </c>
      <c r="BK771" t="n">
        <v>0</v>
      </c>
      <c r="BL771" t="n">
        <v>0</v>
      </c>
      <c r="BM771" t="n">
        <v>0</v>
      </c>
      <c r="BN771" t="n">
        <v>0</v>
      </c>
      <c r="BO771" t="n">
        <v>0</v>
      </c>
      <c r="BP771" t="n">
        <v>0</v>
      </c>
      <c r="BQ771" t="n">
        <v>0</v>
      </c>
      <c r="BR771" t="n">
        <v>0</v>
      </c>
      <c r="BS771" t="n">
        <v>0</v>
      </c>
      <c r="BT771" t="n">
        <v>0</v>
      </c>
      <c r="BU771" t="n">
        <v>0</v>
      </c>
      <c r="BV771" t="n">
        <v>0</v>
      </c>
      <c r="BW771" t="n">
        <v>0</v>
      </c>
      <c r="CV771" t="n">
        <v>0</v>
      </c>
      <c r="CW771">
        <f>ROUND(Y771*Source!I1612*DO771,7)</f>
        <v/>
      </c>
      <c r="CX771">
        <f>ROUND(Y771*Source!I1612,7)</f>
        <v/>
      </c>
      <c r="CY771">
        <f>AB771</f>
        <v/>
      </c>
      <c r="CZ771">
        <f>AF771</f>
        <v/>
      </c>
      <c r="DA771">
        <f>AJ771</f>
        <v/>
      </c>
      <c r="DB771">
        <f>ROUND((ROUND(AT771*CZ771,2)*ROUND(5,7)),2)</f>
        <v/>
      </c>
      <c r="DC771">
        <f>ROUND((ROUND(AT771*AG771,2)*ROUND(5,7)),2)</f>
        <v/>
      </c>
      <c r="DD771" t="inlineStr"/>
      <c r="DE771" t="inlineStr"/>
      <c r="DF771">
        <f>ROUND(ROUND(AE771,0)*CX771,0)</f>
        <v/>
      </c>
      <c r="DG771">
        <f>ROUND(ROUND(AF771*AJ771,0)*CX771,0)</f>
        <v/>
      </c>
      <c r="DH771">
        <f>ROUND(ROUND(AG771*AK771,0)*CX771,0)</f>
        <v/>
      </c>
      <c r="DI771">
        <f>ROUND(ROUND(AH771,0)*CX771,0)</f>
        <v/>
      </c>
      <c r="DJ771">
        <f>DG771</f>
        <v/>
      </c>
      <c r="DK771" t="n">
        <v>0</v>
      </c>
      <c r="DL771" t="inlineStr"/>
      <c r="DM771" t="n">
        <v>0</v>
      </c>
      <c r="DN771" t="inlineStr"/>
      <c r="DO771" t="n">
        <v>0</v>
      </c>
    </row>
    <row r="772">
      <c r="A772">
        <f>ROW(Source!A1612)</f>
        <v/>
      </c>
      <c r="B772" t="n">
        <v>78869116</v>
      </c>
      <c r="C772" t="n">
        <v>78874718</v>
      </c>
      <c r="D772" t="n">
        <v>29110398</v>
      </c>
      <c r="E772" t="n">
        <v>1</v>
      </c>
      <c r="F772" t="n">
        <v>1</v>
      </c>
      <c r="G772" t="n">
        <v>1</v>
      </c>
      <c r="H772" t="n">
        <v>3</v>
      </c>
      <c r="I772" t="inlineStr">
        <is>
          <t>101-0388</t>
        </is>
      </c>
      <c r="J772" t="inlineStr">
        <is>
          <t>ТССЦ Московской обл., 101-0388, приказ Минстроя России №675/пр от 28.02.2017 № 254/пр</t>
        </is>
      </c>
      <c r="K772" t="inlineStr">
        <is>
          <t>Краски масляные земляные марки МА-0115 мумия, сурик железный</t>
        </is>
      </c>
      <c r="L772" t="n">
        <v>1348</v>
      </c>
      <c r="N772" t="n">
        <v>1009</v>
      </c>
      <c r="O772" t="inlineStr">
        <is>
          <t>т</t>
        </is>
      </c>
      <c r="P772" t="inlineStr">
        <is>
          <t>т</t>
        </is>
      </c>
      <c r="Q772" t="n">
        <v>1000</v>
      </c>
      <c r="W772" t="n">
        <v>0</v>
      </c>
      <c r="X772" t="n">
        <v>1625292450</v>
      </c>
      <c r="Y772">
        <f>(AT772*ROUND(5,7))</f>
        <v/>
      </c>
      <c r="AA772" t="n">
        <v>76804.47</v>
      </c>
      <c r="AB772" t="n">
        <v>0</v>
      </c>
      <c r="AC772" t="n">
        <v>0</v>
      </c>
      <c r="AD772" t="n">
        <v>0</v>
      </c>
      <c r="AE772" t="n">
        <v>15118.99</v>
      </c>
      <c r="AF772" t="n">
        <v>0</v>
      </c>
      <c r="AG772" t="n">
        <v>0</v>
      </c>
      <c r="AH772" t="n">
        <v>0</v>
      </c>
      <c r="AI772" t="n">
        <v>5.08</v>
      </c>
      <c r="AJ772" t="n">
        <v>1</v>
      </c>
      <c r="AK772" t="n">
        <v>1</v>
      </c>
      <c r="AL772" t="n">
        <v>1</v>
      </c>
      <c r="AM772" t="n">
        <v>2</v>
      </c>
      <c r="AN772" t="n">
        <v>0</v>
      </c>
      <c r="AO772" t="n">
        <v>1</v>
      </c>
      <c r="AP772" t="n">
        <v>1</v>
      </c>
      <c r="AQ772" t="n">
        <v>0</v>
      </c>
      <c r="AR772" t="n">
        <v>0</v>
      </c>
      <c r="AS772" t="inlineStr"/>
      <c r="AT772" t="n">
        <v>5e-05</v>
      </c>
      <c r="AU772" t="inlineStr">
        <is>
          <t>)*5</t>
        </is>
      </c>
      <c r="AV772" t="n">
        <v>0</v>
      </c>
      <c r="AW772" t="n">
        <v>2</v>
      </c>
      <c r="AX772" t="n">
        <v>78874727</v>
      </c>
      <c r="AY772" t="n">
        <v>1</v>
      </c>
      <c r="AZ772" t="n">
        <v>0</v>
      </c>
      <c r="BA772" t="n">
        <v>709</v>
      </c>
      <c r="BB772" t="n">
        <v>0</v>
      </c>
      <c r="BC772" t="n">
        <v>0</v>
      </c>
      <c r="BD772" t="n">
        <v>0</v>
      </c>
      <c r="BE772" t="n">
        <v>0</v>
      </c>
      <c r="BF772" t="n">
        <v>0</v>
      </c>
      <c r="BG772" t="n">
        <v>0</v>
      </c>
      <c r="BH772" t="n">
        <v>0</v>
      </c>
      <c r="BI772" t="n">
        <v>0</v>
      </c>
      <c r="BJ772" t="n">
        <v>0</v>
      </c>
      <c r="BK772" t="n">
        <v>0</v>
      </c>
      <c r="BL772" t="n">
        <v>0</v>
      </c>
      <c r="BM772" t="n">
        <v>0</v>
      </c>
      <c r="BN772" t="n">
        <v>0</v>
      </c>
      <c r="BO772" t="n">
        <v>0</v>
      </c>
      <c r="BP772" t="n">
        <v>0</v>
      </c>
      <c r="BQ772" t="n">
        <v>0</v>
      </c>
      <c r="BR772" t="n">
        <v>0</v>
      </c>
      <c r="BS772" t="n">
        <v>0</v>
      </c>
      <c r="BT772" t="n">
        <v>0</v>
      </c>
      <c r="BU772" t="n">
        <v>0</v>
      </c>
      <c r="BV772" t="n">
        <v>0</v>
      </c>
      <c r="BW772" t="n">
        <v>0</v>
      </c>
      <c r="CV772" t="n">
        <v>0</v>
      </c>
      <c r="CW772" t="n">
        <v>0</v>
      </c>
      <c r="CX772">
        <f>ROUND(Y772*Source!I1612,7)</f>
        <v/>
      </c>
      <c r="CY772">
        <f>AA772</f>
        <v/>
      </c>
      <c r="CZ772">
        <f>AE772</f>
        <v/>
      </c>
      <c r="DA772">
        <f>AI772</f>
        <v/>
      </c>
      <c r="DB772">
        <f>ROUND((ROUND(AT772*CZ772,2)*ROUND(5,7)),2)</f>
        <v/>
      </c>
      <c r="DC772">
        <f>ROUND((ROUND(AT772*AG772,2)*ROUND(5,7)),2)</f>
        <v/>
      </c>
      <c r="DD772" t="inlineStr"/>
      <c r="DE772" t="inlineStr"/>
      <c r="DF772">
        <f>ROUND(ROUND(AE772*AI772,0)*CX772,0)</f>
        <v/>
      </c>
      <c r="DG772">
        <f>ROUND(ROUND(AF772,0)*CX772,0)</f>
        <v/>
      </c>
      <c r="DH772">
        <f>ROUND(ROUND(AG772,0)*CX772,0)</f>
        <v/>
      </c>
      <c r="DI772">
        <f>ROUND(ROUND(AH772,0)*CX772,0)</f>
        <v/>
      </c>
      <c r="DJ772">
        <f>DF772</f>
        <v/>
      </c>
      <c r="DK772" t="n">
        <v>0</v>
      </c>
      <c r="DL772" t="inlineStr"/>
      <c r="DM772" t="n">
        <v>0</v>
      </c>
      <c r="DN772" t="inlineStr"/>
      <c r="DO772" t="n">
        <v>0</v>
      </c>
    </row>
    <row r="773">
      <c r="A773">
        <f>ROW(Source!A1612)</f>
        <v/>
      </c>
      <c r="B773" t="n">
        <v>78869116</v>
      </c>
      <c r="C773" t="n">
        <v>78874718</v>
      </c>
      <c r="D773" t="n">
        <v>29110573</v>
      </c>
      <c r="E773" t="n">
        <v>1</v>
      </c>
      <c r="F773" t="n">
        <v>1</v>
      </c>
      <c r="G773" t="n">
        <v>1</v>
      </c>
      <c r="H773" t="n">
        <v>3</v>
      </c>
      <c r="I773" t="inlineStr">
        <is>
          <t>101-0628</t>
        </is>
      </c>
      <c r="J773" t="inlineStr">
        <is>
          <t>ТССЦ Московской обл., 101-0628, приказ Минстроя России №675/пр от 28.02.2017 № 254/пр</t>
        </is>
      </c>
      <c r="K773" t="inlineStr">
        <is>
          <t>Олифа комбинированная, марки К-3</t>
        </is>
      </c>
      <c r="L773" t="n">
        <v>1348</v>
      </c>
      <c r="N773" t="n">
        <v>1009</v>
      </c>
      <c r="O773" t="inlineStr">
        <is>
          <t>т</t>
        </is>
      </c>
      <c r="P773" t="inlineStr">
        <is>
          <t>т</t>
        </is>
      </c>
      <c r="Q773" t="n">
        <v>1000</v>
      </c>
      <c r="W773" t="n">
        <v>0</v>
      </c>
      <c r="X773" t="n">
        <v>24062879</v>
      </c>
      <c r="Y773">
        <f>(AT773*ROUND(5,7))</f>
        <v/>
      </c>
      <c r="AA773" t="n">
        <v>87631.5</v>
      </c>
      <c r="AB773" t="n">
        <v>0</v>
      </c>
      <c r="AC773" t="n">
        <v>0</v>
      </c>
      <c r="AD773" t="n">
        <v>0</v>
      </c>
      <c r="AE773" t="n">
        <v>16950</v>
      </c>
      <c r="AF773" t="n">
        <v>0</v>
      </c>
      <c r="AG773" t="n">
        <v>0</v>
      </c>
      <c r="AH773" t="n">
        <v>0</v>
      </c>
      <c r="AI773" t="n">
        <v>5.17</v>
      </c>
      <c r="AJ773" t="n">
        <v>1</v>
      </c>
      <c r="AK773" t="n">
        <v>1</v>
      </c>
      <c r="AL773" t="n">
        <v>1</v>
      </c>
      <c r="AM773" t="n">
        <v>2</v>
      </c>
      <c r="AN773" t="n">
        <v>0</v>
      </c>
      <c r="AO773" t="n">
        <v>1</v>
      </c>
      <c r="AP773" t="n">
        <v>1</v>
      </c>
      <c r="AQ773" t="n">
        <v>0</v>
      </c>
      <c r="AR773" t="n">
        <v>0</v>
      </c>
      <c r="AS773" t="inlineStr"/>
      <c r="AT773" t="n">
        <v>2e-05</v>
      </c>
      <c r="AU773" t="inlineStr">
        <is>
          <t>)*5</t>
        </is>
      </c>
      <c r="AV773" t="n">
        <v>0</v>
      </c>
      <c r="AW773" t="n">
        <v>2</v>
      </c>
      <c r="AX773" t="n">
        <v>78874728</v>
      </c>
      <c r="AY773" t="n">
        <v>1</v>
      </c>
      <c r="AZ773" t="n">
        <v>0</v>
      </c>
      <c r="BA773" t="n">
        <v>710</v>
      </c>
      <c r="BB773" t="n">
        <v>0</v>
      </c>
      <c r="BC773" t="n">
        <v>0</v>
      </c>
      <c r="BD773" t="n">
        <v>0</v>
      </c>
      <c r="BE773" t="n">
        <v>0</v>
      </c>
      <c r="BF773" t="n">
        <v>0</v>
      </c>
      <c r="BG773" t="n">
        <v>0</v>
      </c>
      <c r="BH773" t="n">
        <v>0</v>
      </c>
      <c r="BI773" t="n">
        <v>0</v>
      </c>
      <c r="BJ773" t="n">
        <v>0</v>
      </c>
      <c r="BK773" t="n">
        <v>0</v>
      </c>
      <c r="BL773" t="n">
        <v>0</v>
      </c>
      <c r="BM773" t="n">
        <v>0</v>
      </c>
      <c r="BN773" t="n">
        <v>0</v>
      </c>
      <c r="BO773" t="n">
        <v>0</v>
      </c>
      <c r="BP773" t="n">
        <v>0</v>
      </c>
      <c r="BQ773" t="n">
        <v>0</v>
      </c>
      <c r="BR773" t="n">
        <v>0</v>
      </c>
      <c r="BS773" t="n">
        <v>0</v>
      </c>
      <c r="BT773" t="n">
        <v>0</v>
      </c>
      <c r="BU773" t="n">
        <v>0</v>
      </c>
      <c r="BV773" t="n">
        <v>0</v>
      </c>
      <c r="BW773" t="n">
        <v>0</v>
      </c>
      <c r="CV773" t="n">
        <v>0</v>
      </c>
      <c r="CW773" t="n">
        <v>0</v>
      </c>
      <c r="CX773">
        <f>ROUND(Y773*Source!I1612,7)</f>
        <v/>
      </c>
      <c r="CY773">
        <f>AA773</f>
        <v/>
      </c>
      <c r="CZ773">
        <f>AE773</f>
        <v/>
      </c>
      <c r="DA773">
        <f>AI773</f>
        <v/>
      </c>
      <c r="DB773">
        <f>ROUND((ROUND(AT773*CZ773,2)*ROUND(5,7)),2)</f>
        <v/>
      </c>
      <c r="DC773">
        <f>ROUND((ROUND(AT773*AG773,2)*ROUND(5,7)),2)</f>
        <v/>
      </c>
      <c r="DD773" t="inlineStr"/>
      <c r="DE773" t="inlineStr"/>
      <c r="DF773">
        <f>ROUND(ROUND(AE773*AI773,0)*CX773,0)</f>
        <v/>
      </c>
      <c r="DG773">
        <f>ROUND(ROUND(AF773,0)*CX773,0)</f>
        <v/>
      </c>
      <c r="DH773">
        <f>ROUND(ROUND(AG773,0)*CX773,0)</f>
        <v/>
      </c>
      <c r="DI773">
        <f>ROUND(ROUND(AH773,0)*CX773,0)</f>
        <v/>
      </c>
      <c r="DJ773">
        <f>DF773</f>
        <v/>
      </c>
      <c r="DK773" t="n">
        <v>0</v>
      </c>
      <c r="DL773" t="inlineStr"/>
      <c r="DM773" t="n">
        <v>0</v>
      </c>
      <c r="DN773" t="inlineStr"/>
      <c r="DO773" t="n">
        <v>0</v>
      </c>
    </row>
    <row r="774">
      <c r="A774">
        <f>ROW(Source!A1612)</f>
        <v/>
      </c>
      <c r="B774" t="n">
        <v>78869116</v>
      </c>
      <c r="C774" t="n">
        <v>78874718</v>
      </c>
      <c r="D774" t="n">
        <v>29107963</v>
      </c>
      <c r="E774" t="n">
        <v>1</v>
      </c>
      <c r="F774" t="n">
        <v>1</v>
      </c>
      <c r="G774" t="n">
        <v>1</v>
      </c>
      <c r="H774" t="n">
        <v>3</v>
      </c>
      <c r="I774" t="inlineStr">
        <is>
          <t>101-1669</t>
        </is>
      </c>
      <c r="J774" t="inlineStr">
        <is>
          <t>ТССЦ Московской обл., 101-1669, приказ Минстроя России №675/пр от 28.02.2017 № 254/пр</t>
        </is>
      </c>
      <c r="K774" t="inlineStr">
        <is>
          <t>Очес льняной</t>
        </is>
      </c>
      <c r="L774" t="n">
        <v>1346</v>
      </c>
      <c r="N774" t="n">
        <v>1009</v>
      </c>
      <c r="O774" t="inlineStr">
        <is>
          <t>кг</t>
        </is>
      </c>
      <c r="P774" t="inlineStr">
        <is>
          <t>кг</t>
        </is>
      </c>
      <c r="Q774" t="n">
        <v>1</v>
      </c>
      <c r="W774" t="n">
        <v>0</v>
      </c>
      <c r="X774" t="n">
        <v>-2113933962</v>
      </c>
      <c r="Y774">
        <f>(AT774*ROUND(5,7))</f>
        <v/>
      </c>
      <c r="AA774" t="n">
        <v>590.67</v>
      </c>
      <c r="AB774" t="n">
        <v>0</v>
      </c>
      <c r="AC774" t="n">
        <v>0</v>
      </c>
      <c r="AD774" t="n">
        <v>0</v>
      </c>
      <c r="AE774" t="n">
        <v>37.29</v>
      </c>
      <c r="AF774" t="n">
        <v>0</v>
      </c>
      <c r="AG774" t="n">
        <v>0</v>
      </c>
      <c r="AH774" t="n">
        <v>0</v>
      </c>
      <c r="AI774" t="n">
        <v>15.84</v>
      </c>
      <c r="AJ774" t="n">
        <v>1</v>
      </c>
      <c r="AK774" t="n">
        <v>1</v>
      </c>
      <c r="AL774" t="n">
        <v>1</v>
      </c>
      <c r="AM774" t="n">
        <v>2</v>
      </c>
      <c r="AN774" t="n">
        <v>0</v>
      </c>
      <c r="AO774" t="n">
        <v>1</v>
      </c>
      <c r="AP774" t="n">
        <v>1</v>
      </c>
      <c r="AQ774" t="n">
        <v>0</v>
      </c>
      <c r="AR774" t="n">
        <v>0</v>
      </c>
      <c r="AS774" t="inlineStr"/>
      <c r="AT774" t="n">
        <v>0.02</v>
      </c>
      <c r="AU774" t="inlineStr">
        <is>
          <t>)*5</t>
        </is>
      </c>
      <c r="AV774" t="n">
        <v>0</v>
      </c>
      <c r="AW774" t="n">
        <v>2</v>
      </c>
      <c r="AX774" t="n">
        <v>78874729</v>
      </c>
      <c r="AY774" t="n">
        <v>1</v>
      </c>
      <c r="AZ774" t="n">
        <v>0</v>
      </c>
      <c r="BA774" t="n">
        <v>711</v>
      </c>
      <c r="BB774" t="n">
        <v>0</v>
      </c>
      <c r="BC774" t="n">
        <v>0</v>
      </c>
      <c r="BD774" t="n">
        <v>0</v>
      </c>
      <c r="BE774" t="n">
        <v>0</v>
      </c>
      <c r="BF774" t="n">
        <v>0</v>
      </c>
      <c r="BG774" t="n">
        <v>0</v>
      </c>
      <c r="BH774" t="n">
        <v>0</v>
      </c>
      <c r="BI774" t="n">
        <v>0</v>
      </c>
      <c r="BJ774" t="n">
        <v>0</v>
      </c>
      <c r="BK774" t="n">
        <v>0</v>
      </c>
      <c r="BL774" t="n">
        <v>0</v>
      </c>
      <c r="BM774" t="n">
        <v>0</v>
      </c>
      <c r="BN774" t="n">
        <v>0</v>
      </c>
      <c r="BO774" t="n">
        <v>0</v>
      </c>
      <c r="BP774" t="n">
        <v>0</v>
      </c>
      <c r="BQ774" t="n">
        <v>0</v>
      </c>
      <c r="BR774" t="n">
        <v>0</v>
      </c>
      <c r="BS774" t="n">
        <v>0</v>
      </c>
      <c r="BT774" t="n">
        <v>0</v>
      </c>
      <c r="BU774" t="n">
        <v>0</v>
      </c>
      <c r="BV774" t="n">
        <v>0</v>
      </c>
      <c r="BW774" t="n">
        <v>0</v>
      </c>
      <c r="CV774" t="n">
        <v>0</v>
      </c>
      <c r="CW774" t="n">
        <v>0</v>
      </c>
      <c r="CX774">
        <f>ROUND(Y774*Source!I1612,7)</f>
        <v/>
      </c>
      <c r="CY774">
        <f>AA774</f>
        <v/>
      </c>
      <c r="CZ774">
        <f>AE774</f>
        <v/>
      </c>
      <c r="DA774">
        <f>AI774</f>
        <v/>
      </c>
      <c r="DB774">
        <f>ROUND((ROUND(AT774*CZ774,2)*ROUND(5,7)),2)</f>
        <v/>
      </c>
      <c r="DC774">
        <f>ROUND((ROUND(AT774*AG774,2)*ROUND(5,7)),2)</f>
        <v/>
      </c>
      <c r="DD774" t="inlineStr"/>
      <c r="DE774" t="inlineStr"/>
      <c r="DF774">
        <f>ROUND(ROUND(AE774*AI774,0)*CX774,0)</f>
        <v/>
      </c>
      <c r="DG774">
        <f>ROUND(ROUND(AF774,0)*CX774,0)</f>
        <v/>
      </c>
      <c r="DH774">
        <f>ROUND(ROUND(AG774,0)*CX774,0)</f>
        <v/>
      </c>
      <c r="DI774">
        <f>ROUND(ROUND(AH774,0)*CX774,0)</f>
        <v/>
      </c>
      <c r="DJ774">
        <f>DF774</f>
        <v/>
      </c>
      <c r="DK774" t="n">
        <v>0</v>
      </c>
      <c r="DL774" t="inlineStr"/>
      <c r="DM774" t="n">
        <v>0</v>
      </c>
      <c r="DN774" t="inlineStr"/>
      <c r="DO774" t="n">
        <v>0</v>
      </c>
    </row>
    <row r="775">
      <c r="A775">
        <f>ROW(Source!A1612)</f>
        <v/>
      </c>
      <c r="B775" t="n">
        <v>78869116</v>
      </c>
      <c r="C775" t="n">
        <v>78874718</v>
      </c>
      <c r="D775" t="n">
        <v>29150040</v>
      </c>
      <c r="E775" t="n">
        <v>1</v>
      </c>
      <c r="F775" t="n">
        <v>1</v>
      </c>
      <c r="G775" t="n">
        <v>1</v>
      </c>
      <c r="H775" t="n">
        <v>3</v>
      </c>
      <c r="I775" t="inlineStr">
        <is>
          <t>411-0001</t>
        </is>
      </c>
      <c r="J775" t="inlineStr">
        <is>
          <t>ТССЦ Московской обл., 411-0001, приказ Минстроя России №675/пр от 28.02.2017 № 257/пр</t>
        </is>
      </c>
      <c r="K775" t="inlineStr">
        <is>
          <t>Вода</t>
        </is>
      </c>
      <c r="L775" t="n">
        <v>1339</v>
      </c>
      <c r="N775" t="n">
        <v>1007</v>
      </c>
      <c r="O775" t="inlineStr">
        <is>
          <t>м3</t>
        </is>
      </c>
      <c r="P775" t="inlineStr">
        <is>
          <t>м3</t>
        </is>
      </c>
      <c r="Q775" t="n">
        <v>1</v>
      </c>
      <c r="W775" t="n">
        <v>0</v>
      </c>
      <c r="X775" t="n">
        <v>619799737</v>
      </c>
      <c r="Y775">
        <f>(AT775*ROUND(5,7))</f>
        <v/>
      </c>
      <c r="AA775" t="n">
        <v>31.28</v>
      </c>
      <c r="AB775" t="n">
        <v>0</v>
      </c>
      <c r="AC775" t="n">
        <v>0</v>
      </c>
      <c r="AD775" t="n">
        <v>0</v>
      </c>
      <c r="AE775" t="n">
        <v>2.44</v>
      </c>
      <c r="AF775" t="n">
        <v>0</v>
      </c>
      <c r="AG775" t="n">
        <v>0</v>
      </c>
      <c r="AH775" t="n">
        <v>0</v>
      </c>
      <c r="AI775" t="n">
        <v>12.82</v>
      </c>
      <c r="AJ775" t="n">
        <v>1</v>
      </c>
      <c r="AK775" t="n">
        <v>1</v>
      </c>
      <c r="AL775" t="n">
        <v>1</v>
      </c>
      <c r="AM775" t="n">
        <v>2</v>
      </c>
      <c r="AN775" t="n">
        <v>0</v>
      </c>
      <c r="AO775" t="n">
        <v>1</v>
      </c>
      <c r="AP775" t="n">
        <v>1</v>
      </c>
      <c r="AQ775" t="n">
        <v>0</v>
      </c>
      <c r="AR775" t="n">
        <v>0</v>
      </c>
      <c r="AS775" t="inlineStr"/>
      <c r="AT775" t="n">
        <v>1</v>
      </c>
      <c r="AU775" t="inlineStr">
        <is>
          <t>)*5</t>
        </is>
      </c>
      <c r="AV775" t="n">
        <v>0</v>
      </c>
      <c r="AW775" t="n">
        <v>2</v>
      </c>
      <c r="AX775" t="n">
        <v>78874730</v>
      </c>
      <c r="AY775" t="n">
        <v>1</v>
      </c>
      <c r="AZ775" t="n">
        <v>0</v>
      </c>
      <c r="BA775" t="n">
        <v>712</v>
      </c>
      <c r="BB775" t="n">
        <v>0</v>
      </c>
      <c r="BC775" t="n">
        <v>0</v>
      </c>
      <c r="BD775" t="n">
        <v>0</v>
      </c>
      <c r="BE775" t="n">
        <v>0</v>
      </c>
      <c r="BF775" t="n">
        <v>0</v>
      </c>
      <c r="BG775" t="n">
        <v>0</v>
      </c>
      <c r="BH775" t="n">
        <v>0</v>
      </c>
      <c r="BI775" t="n">
        <v>0</v>
      </c>
      <c r="BJ775" t="n">
        <v>0</v>
      </c>
      <c r="BK775" t="n">
        <v>0</v>
      </c>
      <c r="BL775" t="n">
        <v>0</v>
      </c>
      <c r="BM775" t="n">
        <v>0</v>
      </c>
      <c r="BN775" t="n">
        <v>0</v>
      </c>
      <c r="BO775" t="n">
        <v>0</v>
      </c>
      <c r="BP775" t="n">
        <v>0</v>
      </c>
      <c r="BQ775" t="n">
        <v>0</v>
      </c>
      <c r="BR775" t="n">
        <v>0</v>
      </c>
      <c r="BS775" t="n">
        <v>0</v>
      </c>
      <c r="BT775" t="n">
        <v>0</v>
      </c>
      <c r="BU775" t="n">
        <v>0</v>
      </c>
      <c r="BV775" t="n">
        <v>0</v>
      </c>
      <c r="BW775" t="n">
        <v>0</v>
      </c>
      <c r="CV775" t="n">
        <v>0</v>
      </c>
      <c r="CW775" t="n">
        <v>0</v>
      </c>
      <c r="CX775">
        <f>ROUND(Y775*Source!I1612,7)</f>
        <v/>
      </c>
      <c r="CY775">
        <f>AA775</f>
        <v/>
      </c>
      <c r="CZ775">
        <f>AE775</f>
        <v/>
      </c>
      <c r="DA775">
        <f>AI775</f>
        <v/>
      </c>
      <c r="DB775">
        <f>ROUND((ROUND(AT775*CZ775,2)*ROUND(5,7)),2)</f>
        <v/>
      </c>
      <c r="DC775">
        <f>ROUND((ROUND(AT775*AG775,2)*ROUND(5,7)),2)</f>
        <v/>
      </c>
      <c r="DD775" t="inlineStr"/>
      <c r="DE775" t="inlineStr"/>
      <c r="DF775">
        <f>ROUND(ROUND(AE775*AI775,0)*CX775,0)</f>
        <v/>
      </c>
      <c r="DG775">
        <f>ROUND(ROUND(AF775,0)*CX775,0)</f>
        <v/>
      </c>
      <c r="DH775">
        <f>ROUND(ROUND(AG775,0)*CX775,0)</f>
        <v/>
      </c>
      <c r="DI775">
        <f>ROUND(ROUND(AH775,0)*CX775,0)</f>
        <v/>
      </c>
      <c r="DJ775">
        <f>DF775</f>
        <v/>
      </c>
      <c r="DK775" t="n">
        <v>0</v>
      </c>
      <c r="DL775" t="inlineStr"/>
      <c r="DM775" t="n">
        <v>0</v>
      </c>
      <c r="DN775" t="inlineStr"/>
      <c r="DO775" t="n">
        <v>0</v>
      </c>
    </row>
    <row r="776">
      <c r="A776">
        <f>ROW(Source!A1651)</f>
        <v/>
      </c>
      <c r="B776" t="n">
        <v>78869116</v>
      </c>
      <c r="C776" t="n">
        <v>78874794</v>
      </c>
      <c r="D776" t="n">
        <v>18407150</v>
      </c>
      <c r="E776" t="n">
        <v>1</v>
      </c>
      <c r="F776" t="n">
        <v>1</v>
      </c>
      <c r="G776" t="n">
        <v>1</v>
      </c>
      <c r="H776" t="n">
        <v>1</v>
      </c>
      <c r="I776" t="inlineStr">
        <is>
          <t>1-1030-90</t>
        </is>
      </c>
      <c r="J776" t="inlineStr"/>
      <c r="K776" t="inlineStr">
        <is>
          <t>Рабочий строитель среднего разряда 3</t>
        </is>
      </c>
      <c r="L776" t="n">
        <v>1369</v>
      </c>
      <c r="N776" t="n">
        <v>1013</v>
      </c>
      <c r="O776" t="inlineStr">
        <is>
          <t>чел.-ч</t>
        </is>
      </c>
      <c r="P776" t="inlineStr">
        <is>
          <t>чел.-ч</t>
        </is>
      </c>
      <c r="Q776" t="n">
        <v>1</v>
      </c>
      <c r="W776" t="n">
        <v>0</v>
      </c>
      <c r="X776" t="n">
        <v>-931037793</v>
      </c>
      <c r="Y776">
        <f>AT776</f>
        <v/>
      </c>
      <c r="AA776" t="n">
        <v>0</v>
      </c>
      <c r="AB776" t="n">
        <v>0</v>
      </c>
      <c r="AC776" t="n">
        <v>0</v>
      </c>
      <c r="AD776" t="n">
        <v>8.529999999999999</v>
      </c>
      <c r="AE776" t="n">
        <v>0</v>
      </c>
      <c r="AF776" t="n">
        <v>0</v>
      </c>
      <c r="AG776" t="n">
        <v>0</v>
      </c>
      <c r="AH776" t="n">
        <v>8.529999999999999</v>
      </c>
      <c r="AI776" t="n">
        <v>1</v>
      </c>
      <c r="AJ776" t="n">
        <v>1</v>
      </c>
      <c r="AK776" t="n">
        <v>1</v>
      </c>
      <c r="AL776" t="n">
        <v>1</v>
      </c>
      <c r="AM776" t="n">
        <v>-2</v>
      </c>
      <c r="AN776" t="n">
        <v>0</v>
      </c>
      <c r="AO776" t="n">
        <v>1</v>
      </c>
      <c r="AP776" t="n">
        <v>0</v>
      </c>
      <c r="AQ776" t="n">
        <v>0</v>
      </c>
      <c r="AR776" t="n">
        <v>0</v>
      </c>
      <c r="AS776" t="inlineStr"/>
      <c r="AT776" t="n">
        <v>37.8</v>
      </c>
      <c r="AU776" t="inlineStr"/>
      <c r="AV776" t="n">
        <v>1</v>
      </c>
      <c r="AW776" t="n">
        <v>2</v>
      </c>
      <c r="AX776" t="n">
        <v>78874796</v>
      </c>
      <c r="AY776" t="n">
        <v>1</v>
      </c>
      <c r="AZ776" t="n">
        <v>0</v>
      </c>
      <c r="BA776" t="n">
        <v>713</v>
      </c>
      <c r="BB776" t="n">
        <v>0</v>
      </c>
      <c r="BC776" t="n">
        <v>0</v>
      </c>
      <c r="BD776" t="n">
        <v>0</v>
      </c>
      <c r="BE776" t="n">
        <v>0</v>
      </c>
      <c r="BF776" t="n">
        <v>0</v>
      </c>
      <c r="BG776" t="n">
        <v>0</v>
      </c>
      <c r="BH776" t="n">
        <v>0</v>
      </c>
      <c r="BI776" t="n">
        <v>0</v>
      </c>
      <c r="BJ776" t="n">
        <v>0</v>
      </c>
      <c r="BK776" t="n">
        <v>0</v>
      </c>
      <c r="BL776" t="n">
        <v>0</v>
      </c>
      <c r="BM776" t="n">
        <v>0</v>
      </c>
      <c r="BN776" t="n">
        <v>0</v>
      </c>
      <c r="BO776" t="n">
        <v>0</v>
      </c>
      <c r="BP776" t="n">
        <v>0</v>
      </c>
      <c r="BQ776" t="n">
        <v>0</v>
      </c>
      <c r="BR776" t="n">
        <v>0</v>
      </c>
      <c r="BS776" t="n">
        <v>0</v>
      </c>
      <c r="BT776" t="n">
        <v>0</v>
      </c>
      <c r="BU776" t="n">
        <v>0</v>
      </c>
      <c r="BV776" t="n">
        <v>0</v>
      </c>
      <c r="BW776" t="n">
        <v>0</v>
      </c>
      <c r="CU776">
        <f>ROUND(AT776*Source!I1651*AH776*AL776,0)</f>
        <v/>
      </c>
      <c r="CV776">
        <f>ROUND(Y776*Source!I1651,7)</f>
        <v/>
      </c>
      <c r="CW776" t="n">
        <v>0</v>
      </c>
      <c r="CX776">
        <f>ROUND(Y776*Source!I1651,7)</f>
        <v/>
      </c>
      <c r="CY776">
        <f>AD776</f>
        <v/>
      </c>
      <c r="CZ776">
        <f>AH776</f>
        <v/>
      </c>
      <c r="DA776">
        <f>AL776</f>
        <v/>
      </c>
      <c r="DB776">
        <f>ROUND(ROUND(AT776*CZ776,2),2)</f>
        <v/>
      </c>
      <c r="DC776">
        <f>ROUND(ROUND(AT776*AG776,2),2)</f>
        <v/>
      </c>
      <c r="DD776" t="inlineStr"/>
      <c r="DE776" t="inlineStr"/>
      <c r="DF776">
        <f>ROUND(ROUND(AE776,0)*CX776,0)</f>
        <v/>
      </c>
      <c r="DG776">
        <f>ROUND(ROUND(AF776,0)*CX776,0)</f>
        <v/>
      </c>
      <c r="DH776">
        <f>ROUND(ROUND(AG776,0)*CX776,0)</f>
        <v/>
      </c>
      <c r="DI776">
        <f>ROUND(ROUND(AH776,0)*CX776,0)</f>
        <v/>
      </c>
      <c r="DJ776">
        <f>DI776</f>
        <v/>
      </c>
      <c r="DK776" t="n">
        <v>0</v>
      </c>
      <c r="DL776" t="inlineStr"/>
      <c r="DM776" t="n">
        <v>0</v>
      </c>
      <c r="DN776" t="inlineStr"/>
      <c r="DO776" t="n">
        <v>0</v>
      </c>
    </row>
    <row r="777">
      <c r="A777">
        <f>ROW(Source!A1652)</f>
        <v/>
      </c>
      <c r="B777" t="n">
        <v>78869116</v>
      </c>
      <c r="C777" t="n">
        <v>78874797</v>
      </c>
      <c r="D777" t="n">
        <v>18413627</v>
      </c>
      <c r="E777" t="n">
        <v>1</v>
      </c>
      <c r="F777" t="n">
        <v>1</v>
      </c>
      <c r="G777" t="n">
        <v>1</v>
      </c>
      <c r="H777" t="n">
        <v>1</v>
      </c>
      <c r="I777" t="inlineStr">
        <is>
          <t>1-1042-90</t>
        </is>
      </c>
      <c r="J777" t="inlineStr"/>
      <c r="K777" t="inlineStr">
        <is>
          <t>Рабочий строитель среднего разряда 4,2</t>
        </is>
      </c>
      <c r="L777" t="n">
        <v>1369</v>
      </c>
      <c r="N777" t="n">
        <v>1013</v>
      </c>
      <c r="O777" t="inlineStr">
        <is>
          <t>чел.-ч</t>
        </is>
      </c>
      <c r="P777" t="inlineStr">
        <is>
          <t>чел.-ч</t>
        </is>
      </c>
      <c r="Q777" t="n">
        <v>1</v>
      </c>
      <c r="W777" t="n">
        <v>0</v>
      </c>
      <c r="X777" t="n">
        <v>-1366182279</v>
      </c>
      <c r="Y777">
        <f>AT777</f>
        <v/>
      </c>
      <c r="AA777" t="n">
        <v>0</v>
      </c>
      <c r="AB777" t="n">
        <v>0</v>
      </c>
      <c r="AC777" t="n">
        <v>0</v>
      </c>
      <c r="AD777" t="n">
        <v>9.92</v>
      </c>
      <c r="AE777" t="n">
        <v>0</v>
      </c>
      <c r="AF777" t="n">
        <v>0</v>
      </c>
      <c r="AG777" t="n">
        <v>0</v>
      </c>
      <c r="AH777" t="n">
        <v>9.92</v>
      </c>
      <c r="AI777" t="n">
        <v>1</v>
      </c>
      <c r="AJ777" t="n">
        <v>1</v>
      </c>
      <c r="AK777" t="n">
        <v>1</v>
      </c>
      <c r="AL777" t="n">
        <v>1</v>
      </c>
      <c r="AM777" t="n">
        <v>-2</v>
      </c>
      <c r="AN777" t="n">
        <v>0</v>
      </c>
      <c r="AO777" t="n">
        <v>1</v>
      </c>
      <c r="AP777" t="n">
        <v>0</v>
      </c>
      <c r="AQ777" t="n">
        <v>0</v>
      </c>
      <c r="AR777" t="n">
        <v>0</v>
      </c>
      <c r="AS777" t="inlineStr"/>
      <c r="AT777" t="n">
        <v>121.8</v>
      </c>
      <c r="AU777" t="inlineStr"/>
      <c r="AV777" t="n">
        <v>1</v>
      </c>
      <c r="AW777" t="n">
        <v>2</v>
      </c>
      <c r="AX777" t="n">
        <v>78874813</v>
      </c>
      <c r="AY777" t="n">
        <v>1</v>
      </c>
      <c r="AZ777" t="n">
        <v>0</v>
      </c>
      <c r="BA777" t="n">
        <v>714</v>
      </c>
      <c r="BB777" t="n">
        <v>0</v>
      </c>
      <c r="BC777" t="n">
        <v>0</v>
      </c>
      <c r="BD777" t="n">
        <v>0</v>
      </c>
      <c r="BE777" t="n">
        <v>0</v>
      </c>
      <c r="BF777" t="n">
        <v>0</v>
      </c>
      <c r="BG777" t="n">
        <v>0</v>
      </c>
      <c r="BH777" t="n">
        <v>0</v>
      </c>
      <c r="BI777" t="n">
        <v>0</v>
      </c>
      <c r="BJ777" t="n">
        <v>0</v>
      </c>
      <c r="BK777" t="n">
        <v>0</v>
      </c>
      <c r="BL777" t="n">
        <v>0</v>
      </c>
      <c r="BM777" t="n">
        <v>0</v>
      </c>
      <c r="BN777" t="n">
        <v>0</v>
      </c>
      <c r="BO777" t="n">
        <v>0</v>
      </c>
      <c r="BP777" t="n">
        <v>0</v>
      </c>
      <c r="BQ777" t="n">
        <v>0</v>
      </c>
      <c r="BR777" t="n">
        <v>0</v>
      </c>
      <c r="BS777" t="n">
        <v>0</v>
      </c>
      <c r="BT777" t="n">
        <v>0</v>
      </c>
      <c r="BU777" t="n">
        <v>0</v>
      </c>
      <c r="BV777" t="n">
        <v>0</v>
      </c>
      <c r="BW777" t="n">
        <v>0</v>
      </c>
      <c r="CU777">
        <f>ROUND(AT777*Source!I1652*AH777*AL777,0)</f>
        <v/>
      </c>
      <c r="CV777">
        <f>ROUND(Y777*Source!I1652,7)</f>
        <v/>
      </c>
      <c r="CW777" t="n">
        <v>0</v>
      </c>
      <c r="CX777">
        <f>ROUND(Y777*Source!I1652,7)</f>
        <v/>
      </c>
      <c r="CY777">
        <f>AD777</f>
        <v/>
      </c>
      <c r="CZ777">
        <f>AH777</f>
        <v/>
      </c>
      <c r="DA777">
        <f>AL777</f>
        <v/>
      </c>
      <c r="DB777">
        <f>ROUND(ROUND(AT777*CZ777,2),2)</f>
        <v/>
      </c>
      <c r="DC777">
        <f>ROUND(ROUND(AT777*AG777,2),2)</f>
        <v/>
      </c>
      <c r="DD777" t="inlineStr"/>
      <c r="DE777" t="inlineStr"/>
      <c r="DF777">
        <f>ROUND(ROUND(AE777,0)*CX777,0)</f>
        <v/>
      </c>
      <c r="DG777">
        <f>ROUND(ROUND(AF777,0)*CX777,0)</f>
        <v/>
      </c>
      <c r="DH777">
        <f>ROUND(ROUND(AG777,0)*CX777,0)</f>
        <v/>
      </c>
      <c r="DI777">
        <f>ROUND(ROUND(AH777,0)*CX777,0)</f>
        <v/>
      </c>
      <c r="DJ777">
        <f>DI777</f>
        <v/>
      </c>
      <c r="DK777" t="n">
        <v>0</v>
      </c>
      <c r="DL777" t="inlineStr"/>
      <c r="DM777" t="n">
        <v>0</v>
      </c>
      <c r="DN777" t="inlineStr"/>
      <c r="DO777" t="n">
        <v>0</v>
      </c>
    </row>
    <row r="778">
      <c r="A778">
        <f>ROW(Source!A1652)</f>
        <v/>
      </c>
      <c r="B778" t="n">
        <v>78869116</v>
      </c>
      <c r="C778" t="n">
        <v>78874797</v>
      </c>
      <c r="D778" t="n">
        <v>121548</v>
      </c>
      <c r="E778" t="n">
        <v>1</v>
      </c>
      <c r="F778" t="n">
        <v>1</v>
      </c>
      <c r="G778" t="n">
        <v>1</v>
      </c>
      <c r="H778" t="n">
        <v>1</v>
      </c>
      <c r="I778" t="inlineStr">
        <is>
          <t>2</t>
        </is>
      </c>
      <c r="J778" t="inlineStr"/>
      <c r="K778" t="inlineStr">
        <is>
          <t>Затраты труда машинистов</t>
        </is>
      </c>
      <c r="L778" t="n">
        <v>608254</v>
      </c>
      <c r="N778" t="n">
        <v>1013</v>
      </c>
      <c r="O778" t="inlineStr">
        <is>
          <t>чел.час</t>
        </is>
      </c>
      <c r="P778" t="inlineStr">
        <is>
          <t>чел.час</t>
        </is>
      </c>
      <c r="Q778" t="n">
        <v>1</v>
      </c>
      <c r="W778" t="n">
        <v>0</v>
      </c>
      <c r="X778" t="n">
        <v>-185737400</v>
      </c>
      <c r="Y778">
        <f>AT778</f>
        <v/>
      </c>
      <c r="AA778" t="n">
        <v>0</v>
      </c>
      <c r="AB778" t="n">
        <v>0</v>
      </c>
      <c r="AC778" t="n">
        <v>0</v>
      </c>
      <c r="AD778" t="n">
        <v>0</v>
      </c>
      <c r="AE778" t="n">
        <v>0</v>
      </c>
      <c r="AF778" t="n">
        <v>0</v>
      </c>
      <c r="AG778" t="n">
        <v>0</v>
      </c>
      <c r="AH778" t="n">
        <v>0</v>
      </c>
      <c r="AI778" t="n">
        <v>1</v>
      </c>
      <c r="AJ778" t="n">
        <v>1</v>
      </c>
      <c r="AK778" t="n">
        <v>1</v>
      </c>
      <c r="AL778" t="n">
        <v>1</v>
      </c>
      <c r="AM778" t="n">
        <v>-2</v>
      </c>
      <c r="AN778" t="n">
        <v>0</v>
      </c>
      <c r="AO778" t="n">
        <v>1</v>
      </c>
      <c r="AP778" t="n">
        <v>0</v>
      </c>
      <c r="AQ778" t="n">
        <v>0</v>
      </c>
      <c r="AR778" t="n">
        <v>0</v>
      </c>
      <c r="AS778" t="inlineStr"/>
      <c r="AT778" t="n">
        <v>4.72</v>
      </c>
      <c r="AU778" t="inlineStr"/>
      <c r="AV778" t="n">
        <v>2</v>
      </c>
      <c r="AW778" t="n">
        <v>2</v>
      </c>
      <c r="AX778" t="n">
        <v>78874814</v>
      </c>
      <c r="AY778" t="n">
        <v>1</v>
      </c>
      <c r="AZ778" t="n">
        <v>0</v>
      </c>
      <c r="BA778" t="n">
        <v>715</v>
      </c>
      <c r="BB778" t="n">
        <v>0</v>
      </c>
      <c r="BC778" t="n">
        <v>0</v>
      </c>
      <c r="BD778" t="n">
        <v>0</v>
      </c>
      <c r="BE778" t="n">
        <v>0</v>
      </c>
      <c r="BF778" t="n">
        <v>0</v>
      </c>
      <c r="BG778" t="n">
        <v>0</v>
      </c>
      <c r="BH778" t="n">
        <v>0</v>
      </c>
      <c r="BI778" t="n">
        <v>0</v>
      </c>
      <c r="BJ778" t="n">
        <v>0</v>
      </c>
      <c r="BK778" t="n">
        <v>0</v>
      </c>
      <c r="BL778" t="n">
        <v>0</v>
      </c>
      <c r="BM778" t="n">
        <v>0</v>
      </c>
      <c r="BN778" t="n">
        <v>0</v>
      </c>
      <c r="BO778" t="n">
        <v>0</v>
      </c>
      <c r="BP778" t="n">
        <v>0</v>
      </c>
      <c r="BQ778" t="n">
        <v>0</v>
      </c>
      <c r="BR778" t="n">
        <v>0</v>
      </c>
      <c r="BS778" t="n">
        <v>0</v>
      </c>
      <c r="BT778" t="n">
        <v>0</v>
      </c>
      <c r="BU778" t="n">
        <v>0</v>
      </c>
      <c r="BV778" t="n">
        <v>0</v>
      </c>
      <c r="BW778" t="n">
        <v>0</v>
      </c>
      <c r="CV778" t="n">
        <v>0</v>
      </c>
      <c r="CW778" t="n">
        <v>0</v>
      </c>
      <c r="CX778">
        <f>ROUND(Y778*Source!I1652,7)</f>
        <v/>
      </c>
      <c r="CY778">
        <f>AD778</f>
        <v/>
      </c>
      <c r="CZ778">
        <f>AH778</f>
        <v/>
      </c>
      <c r="DA778">
        <f>AL778</f>
        <v/>
      </c>
      <c r="DB778">
        <f>ROUND(ROUND(AT778*CZ778,2),2)</f>
        <v/>
      </c>
      <c r="DC778">
        <f>ROUND(ROUND(AT778*AG778,2),2)</f>
        <v/>
      </c>
      <c r="DD778" t="inlineStr"/>
      <c r="DE778" t="inlineStr"/>
      <c r="DF778">
        <f>ROUND(ROUND(AE778,0)*CX778,0)</f>
        <v/>
      </c>
      <c r="DG778">
        <f>ROUND(ROUND(AF778,0)*CX778,0)</f>
        <v/>
      </c>
      <c r="DH778">
        <f>ROUND(ROUND(AG778,0)*CX778,0)</f>
        <v/>
      </c>
      <c r="DI778">
        <f>ROUND(ROUND(AH778,0)*CX778,0)</f>
        <v/>
      </c>
      <c r="DJ778">
        <f>DI778</f>
        <v/>
      </c>
      <c r="DK778" t="n">
        <v>0</v>
      </c>
      <c r="DL778" t="inlineStr"/>
      <c r="DM778" t="n">
        <v>0</v>
      </c>
      <c r="DN778" t="inlineStr"/>
      <c r="DO778" t="n">
        <v>0</v>
      </c>
    </row>
    <row r="779">
      <c r="A779">
        <f>ROW(Source!A1652)</f>
        <v/>
      </c>
      <c r="B779" t="n">
        <v>78869116</v>
      </c>
      <c r="C779" t="n">
        <v>78874797</v>
      </c>
      <c r="D779" t="n">
        <v>29172268</v>
      </c>
      <c r="E779" t="n">
        <v>1</v>
      </c>
      <c r="F779" t="n">
        <v>1</v>
      </c>
      <c r="G779" t="n">
        <v>1</v>
      </c>
      <c r="H779" t="n">
        <v>2</v>
      </c>
      <c r="I779" t="inlineStr">
        <is>
          <t>020129</t>
        </is>
      </c>
      <c r="J779" t="inlineStr">
        <is>
          <t>ТСЭМ Московской обл., 020129, приказ Минстроя России №675/пр от 28.02.2017 № 264/пр</t>
        </is>
      </c>
      <c r="K779" t="inlineStr">
        <is>
          <t>Краны башенные при работе на других видах строительства 8 т</t>
        </is>
      </c>
      <c r="L779" t="n">
        <v>1368</v>
      </c>
      <c r="N779" t="n">
        <v>1011</v>
      </c>
      <c r="O779" t="inlineStr">
        <is>
          <t>маш.-ч</t>
        </is>
      </c>
      <c r="P779" t="inlineStr">
        <is>
          <t>маш.-ч</t>
        </is>
      </c>
      <c r="Q779" t="n">
        <v>1</v>
      </c>
      <c r="W779" t="n">
        <v>0</v>
      </c>
      <c r="X779" t="n">
        <v>-438066613</v>
      </c>
      <c r="Y779">
        <f>AT779</f>
        <v/>
      </c>
      <c r="AA779" t="n">
        <v>0</v>
      </c>
      <c r="AB779" t="n">
        <v>1211.33</v>
      </c>
      <c r="AC779" t="n">
        <v>705.38</v>
      </c>
      <c r="AD779" t="n">
        <v>0</v>
      </c>
      <c r="AE779" t="n">
        <v>0</v>
      </c>
      <c r="AF779" t="n">
        <v>86.40000000000001</v>
      </c>
      <c r="AG779" t="n">
        <v>13.5</v>
      </c>
      <c r="AH779" t="n">
        <v>0</v>
      </c>
      <c r="AI779" t="n">
        <v>1</v>
      </c>
      <c r="AJ779" t="n">
        <v>14.02</v>
      </c>
      <c r="AK779" t="n">
        <v>52.25</v>
      </c>
      <c r="AL779" t="n">
        <v>1</v>
      </c>
      <c r="AM779" t="n">
        <v>2</v>
      </c>
      <c r="AN779" t="n">
        <v>0</v>
      </c>
      <c r="AO779" t="n">
        <v>1</v>
      </c>
      <c r="AP779" t="n">
        <v>0</v>
      </c>
      <c r="AQ779" t="n">
        <v>0</v>
      </c>
      <c r="AR779" t="n">
        <v>0</v>
      </c>
      <c r="AS779" t="inlineStr"/>
      <c r="AT779" t="n">
        <v>0.05</v>
      </c>
      <c r="AU779" t="inlineStr"/>
      <c r="AV779" t="n">
        <v>0</v>
      </c>
      <c r="AW779" t="n">
        <v>2</v>
      </c>
      <c r="AX779" t="n">
        <v>78874815</v>
      </c>
      <c r="AY779" t="n">
        <v>1</v>
      </c>
      <c r="AZ779" t="n">
        <v>0</v>
      </c>
      <c r="BA779" t="n">
        <v>716</v>
      </c>
      <c r="BB779" t="n">
        <v>0</v>
      </c>
      <c r="BC779" t="n">
        <v>0</v>
      </c>
      <c r="BD779" t="n">
        <v>0</v>
      </c>
      <c r="BE779" t="n">
        <v>0</v>
      </c>
      <c r="BF779" t="n">
        <v>0</v>
      </c>
      <c r="BG779" t="n">
        <v>0</v>
      </c>
      <c r="BH779" t="n">
        <v>0</v>
      </c>
      <c r="BI779" t="n">
        <v>0</v>
      </c>
      <c r="BJ779" t="n">
        <v>0</v>
      </c>
      <c r="BK779" t="n">
        <v>0</v>
      </c>
      <c r="BL779" t="n">
        <v>0</v>
      </c>
      <c r="BM779" t="n">
        <v>0</v>
      </c>
      <c r="BN779" t="n">
        <v>0</v>
      </c>
      <c r="BO779" t="n">
        <v>0</v>
      </c>
      <c r="BP779" t="n">
        <v>0</v>
      </c>
      <c r="BQ779" t="n">
        <v>0</v>
      </c>
      <c r="BR779" t="n">
        <v>0</v>
      </c>
      <c r="BS779" t="n">
        <v>0</v>
      </c>
      <c r="BT779" t="n">
        <v>0</v>
      </c>
      <c r="BU779" t="n">
        <v>0</v>
      </c>
      <c r="BV779" t="n">
        <v>0</v>
      </c>
      <c r="BW779" t="n">
        <v>0</v>
      </c>
      <c r="CV779" t="n">
        <v>0</v>
      </c>
      <c r="CW779">
        <f>ROUND(Y779*Source!I1652*DO779,7)</f>
        <v/>
      </c>
      <c r="CX779">
        <f>ROUND(Y779*Source!I1652,7)</f>
        <v/>
      </c>
      <c r="CY779">
        <f>AB779</f>
        <v/>
      </c>
      <c r="CZ779">
        <f>AF779</f>
        <v/>
      </c>
      <c r="DA779">
        <f>AJ779</f>
        <v/>
      </c>
      <c r="DB779">
        <f>ROUND(ROUND(AT779*CZ779,2),2)</f>
        <v/>
      </c>
      <c r="DC779">
        <f>ROUND(ROUND(AT779*AG779,2),2)</f>
        <v/>
      </c>
      <c r="DD779" t="inlineStr"/>
      <c r="DE779" t="inlineStr"/>
      <c r="DF779">
        <f>ROUND(ROUND(AE779,0)*CX779,0)</f>
        <v/>
      </c>
      <c r="DG779">
        <f>ROUND(ROUND(AF779*AJ779,0)*CX779,0)</f>
        <v/>
      </c>
      <c r="DH779">
        <f>ROUND(ROUND(AG779*AK779,0)*CX779,0)</f>
        <v/>
      </c>
      <c r="DI779">
        <f>ROUND(ROUND(AH779,0)*CX779,0)</f>
        <v/>
      </c>
      <c r="DJ779">
        <f>DG779</f>
        <v/>
      </c>
      <c r="DK779" t="n">
        <v>0</v>
      </c>
      <c r="DL779" t="inlineStr"/>
      <c r="DM779" t="n">
        <v>0</v>
      </c>
      <c r="DN779" t="inlineStr"/>
      <c r="DO779" t="n">
        <v>0</v>
      </c>
    </row>
    <row r="780">
      <c r="A780">
        <f>ROW(Source!A1652)</f>
        <v/>
      </c>
      <c r="B780" t="n">
        <v>78869116</v>
      </c>
      <c r="C780" t="n">
        <v>78874797</v>
      </c>
      <c r="D780" t="n">
        <v>29172379</v>
      </c>
      <c r="E780" t="n">
        <v>1</v>
      </c>
      <c r="F780" t="n">
        <v>1</v>
      </c>
      <c r="G780" t="n">
        <v>1</v>
      </c>
      <c r="H780" t="n">
        <v>2</v>
      </c>
      <c r="I780" t="inlineStr">
        <is>
          <t>021141</t>
        </is>
      </c>
      <c r="J780" t="inlineStr">
        <is>
          <t>ТСЭМ Московской обл., 021141, приказ Минстроя России №675/пр от 28.02.2017 № 264/пр</t>
        </is>
      </c>
      <c r="K780" t="inlineStr">
        <is>
          <t>Краны на автомобильном ходу при работе на других видах строительства 10 т</t>
        </is>
      </c>
      <c r="L780" t="n">
        <v>1368</v>
      </c>
      <c r="N780" t="n">
        <v>1011</v>
      </c>
      <c r="O780" t="inlineStr">
        <is>
          <t>маш.-ч</t>
        </is>
      </c>
      <c r="P780" t="inlineStr">
        <is>
          <t>маш.-ч</t>
        </is>
      </c>
      <c r="Q780" t="n">
        <v>1</v>
      </c>
      <c r="W780" t="n">
        <v>0</v>
      </c>
      <c r="X780" t="n">
        <v>1106923569</v>
      </c>
      <c r="Y780">
        <f>AT780</f>
        <v/>
      </c>
      <c r="AA780" t="n">
        <v>0</v>
      </c>
      <c r="AB780" t="n">
        <v>1490.72</v>
      </c>
      <c r="AC780" t="n">
        <v>705.38</v>
      </c>
      <c r="AD780" t="n">
        <v>0</v>
      </c>
      <c r="AE780" t="n">
        <v>0</v>
      </c>
      <c r="AF780" t="n">
        <v>112</v>
      </c>
      <c r="AG780" t="n">
        <v>13.5</v>
      </c>
      <c r="AH780" t="n">
        <v>0</v>
      </c>
      <c r="AI780" t="n">
        <v>1</v>
      </c>
      <c r="AJ780" t="n">
        <v>13.31</v>
      </c>
      <c r="AK780" t="n">
        <v>52.25</v>
      </c>
      <c r="AL780" t="n">
        <v>1</v>
      </c>
      <c r="AM780" t="n">
        <v>2</v>
      </c>
      <c r="AN780" t="n">
        <v>0</v>
      </c>
      <c r="AO780" t="n">
        <v>1</v>
      </c>
      <c r="AP780" t="n">
        <v>0</v>
      </c>
      <c r="AQ780" t="n">
        <v>0</v>
      </c>
      <c r="AR780" t="n">
        <v>0</v>
      </c>
      <c r="AS780" t="inlineStr"/>
      <c r="AT780" t="n">
        <v>0.03</v>
      </c>
      <c r="AU780" t="inlineStr"/>
      <c r="AV780" t="n">
        <v>0</v>
      </c>
      <c r="AW780" t="n">
        <v>2</v>
      </c>
      <c r="AX780" t="n">
        <v>78874816</v>
      </c>
      <c r="AY780" t="n">
        <v>1</v>
      </c>
      <c r="AZ780" t="n">
        <v>0</v>
      </c>
      <c r="BA780" t="n">
        <v>717</v>
      </c>
      <c r="BB780" t="n">
        <v>0</v>
      </c>
      <c r="BC780" t="n">
        <v>0</v>
      </c>
      <c r="BD780" t="n">
        <v>0</v>
      </c>
      <c r="BE780" t="n">
        <v>0</v>
      </c>
      <c r="BF780" t="n">
        <v>0</v>
      </c>
      <c r="BG780" t="n">
        <v>0</v>
      </c>
      <c r="BH780" t="n">
        <v>0</v>
      </c>
      <c r="BI780" t="n">
        <v>0</v>
      </c>
      <c r="BJ780" t="n">
        <v>0</v>
      </c>
      <c r="BK780" t="n">
        <v>0</v>
      </c>
      <c r="BL780" t="n">
        <v>0</v>
      </c>
      <c r="BM780" t="n">
        <v>0</v>
      </c>
      <c r="BN780" t="n">
        <v>0</v>
      </c>
      <c r="BO780" t="n">
        <v>0</v>
      </c>
      <c r="BP780" t="n">
        <v>0</v>
      </c>
      <c r="BQ780" t="n">
        <v>0</v>
      </c>
      <c r="BR780" t="n">
        <v>0</v>
      </c>
      <c r="BS780" t="n">
        <v>0</v>
      </c>
      <c r="BT780" t="n">
        <v>0</v>
      </c>
      <c r="BU780" t="n">
        <v>0</v>
      </c>
      <c r="BV780" t="n">
        <v>0</v>
      </c>
      <c r="BW780" t="n">
        <v>0</v>
      </c>
      <c r="CV780" t="n">
        <v>0</v>
      </c>
      <c r="CW780">
        <f>ROUND(Y780*Source!I1652*DO780,7)</f>
        <v/>
      </c>
      <c r="CX780">
        <f>ROUND(Y780*Source!I1652,7)</f>
        <v/>
      </c>
      <c r="CY780">
        <f>AB780</f>
        <v/>
      </c>
      <c r="CZ780">
        <f>AF780</f>
        <v/>
      </c>
      <c r="DA780">
        <f>AJ780</f>
        <v/>
      </c>
      <c r="DB780">
        <f>ROUND(ROUND(AT780*CZ780,2),2)</f>
        <v/>
      </c>
      <c r="DC780">
        <f>ROUND(ROUND(AT780*AG780,2),2)</f>
        <v/>
      </c>
      <c r="DD780" t="inlineStr"/>
      <c r="DE780" t="inlineStr"/>
      <c r="DF780">
        <f>ROUND(ROUND(AE780,0)*CX780,0)</f>
        <v/>
      </c>
      <c r="DG780">
        <f>ROUND(ROUND(AF780*AJ780,0)*CX780,0)</f>
        <v/>
      </c>
      <c r="DH780">
        <f>ROUND(ROUND(AG780*AK780,0)*CX780,0)</f>
        <v/>
      </c>
      <c r="DI780">
        <f>ROUND(ROUND(AH780,0)*CX780,0)</f>
        <v/>
      </c>
      <c r="DJ780">
        <f>DG780</f>
        <v/>
      </c>
      <c r="DK780" t="n">
        <v>0</v>
      </c>
      <c r="DL780" t="inlineStr"/>
      <c r="DM780" t="n">
        <v>0</v>
      </c>
      <c r="DN780" t="inlineStr"/>
      <c r="DO780" t="n">
        <v>0</v>
      </c>
    </row>
    <row r="781">
      <c r="A781">
        <f>ROW(Source!A1652)</f>
        <v/>
      </c>
      <c r="B781" t="n">
        <v>78869116</v>
      </c>
      <c r="C781" t="n">
        <v>78874797</v>
      </c>
      <c r="D781" t="n">
        <v>29172951</v>
      </c>
      <c r="E781" t="n">
        <v>1</v>
      </c>
      <c r="F781" t="n">
        <v>1</v>
      </c>
      <c r="G781" t="n">
        <v>1</v>
      </c>
      <c r="H781" t="n">
        <v>2</v>
      </c>
      <c r="I781" t="inlineStr">
        <is>
          <t>081600</t>
        </is>
      </c>
      <c r="J781" t="inlineStr">
        <is>
          <t>ТСЭМ Московской обл., 081600, приказ Минстроя России №675/пр от 28.02.2017 № 264/пр</t>
        </is>
      </c>
      <c r="K781" t="inlineStr">
        <is>
          <t>Агрегаты для сварки полиэтиленовых труб</t>
        </is>
      </c>
      <c r="L781" t="n">
        <v>1368</v>
      </c>
      <c r="N781" t="n">
        <v>1011</v>
      </c>
      <c r="O781" t="inlineStr">
        <is>
          <t>маш.-ч</t>
        </is>
      </c>
      <c r="P781" t="inlineStr">
        <is>
          <t>маш.-ч</t>
        </is>
      </c>
      <c r="Q781" t="n">
        <v>1</v>
      </c>
      <c r="W781" t="n">
        <v>0</v>
      </c>
      <c r="X781" t="n">
        <v>1994325455</v>
      </c>
      <c r="Y781">
        <f>AT781</f>
        <v/>
      </c>
      <c r="AA781" t="n">
        <v>0</v>
      </c>
      <c r="AB781" t="n">
        <v>1193.19</v>
      </c>
      <c r="AC781" t="n">
        <v>705.38</v>
      </c>
      <c r="AD781" t="n">
        <v>0</v>
      </c>
      <c r="AE781" t="n">
        <v>0</v>
      </c>
      <c r="AF781" t="n">
        <v>100.1</v>
      </c>
      <c r="AG781" t="n">
        <v>13.5</v>
      </c>
      <c r="AH781" t="n">
        <v>0</v>
      </c>
      <c r="AI781" t="n">
        <v>1</v>
      </c>
      <c r="AJ781" t="n">
        <v>11.92</v>
      </c>
      <c r="AK781" t="n">
        <v>52.25</v>
      </c>
      <c r="AL781" t="n">
        <v>1</v>
      </c>
      <c r="AM781" t="n">
        <v>2</v>
      </c>
      <c r="AN781" t="n">
        <v>0</v>
      </c>
      <c r="AO781" t="n">
        <v>1</v>
      </c>
      <c r="AP781" t="n">
        <v>0</v>
      </c>
      <c r="AQ781" t="n">
        <v>0</v>
      </c>
      <c r="AR781" t="n">
        <v>0</v>
      </c>
      <c r="AS781" t="inlineStr"/>
      <c r="AT781" t="n">
        <v>4.64</v>
      </c>
      <c r="AU781" t="inlineStr"/>
      <c r="AV781" t="n">
        <v>0</v>
      </c>
      <c r="AW781" t="n">
        <v>2</v>
      </c>
      <c r="AX781" t="n">
        <v>78874817</v>
      </c>
      <c r="AY781" t="n">
        <v>1</v>
      </c>
      <c r="AZ781" t="n">
        <v>0</v>
      </c>
      <c r="BA781" t="n">
        <v>718</v>
      </c>
      <c r="BB781" t="n">
        <v>0</v>
      </c>
      <c r="BC781" t="n">
        <v>0</v>
      </c>
      <c r="BD781" t="n">
        <v>0</v>
      </c>
      <c r="BE781" t="n">
        <v>0</v>
      </c>
      <c r="BF781" t="n">
        <v>0</v>
      </c>
      <c r="BG781" t="n">
        <v>0</v>
      </c>
      <c r="BH781" t="n">
        <v>0</v>
      </c>
      <c r="BI781" t="n">
        <v>0</v>
      </c>
      <c r="BJ781" t="n">
        <v>0</v>
      </c>
      <c r="BK781" t="n">
        <v>0</v>
      </c>
      <c r="BL781" t="n">
        <v>0</v>
      </c>
      <c r="BM781" t="n">
        <v>0</v>
      </c>
      <c r="BN781" t="n">
        <v>0</v>
      </c>
      <c r="BO781" t="n">
        <v>0</v>
      </c>
      <c r="BP781" t="n">
        <v>0</v>
      </c>
      <c r="BQ781" t="n">
        <v>0</v>
      </c>
      <c r="BR781" t="n">
        <v>0</v>
      </c>
      <c r="BS781" t="n">
        <v>0</v>
      </c>
      <c r="BT781" t="n">
        <v>0</v>
      </c>
      <c r="BU781" t="n">
        <v>0</v>
      </c>
      <c r="BV781" t="n">
        <v>0</v>
      </c>
      <c r="BW781" t="n">
        <v>0</v>
      </c>
      <c r="CV781" t="n">
        <v>0</v>
      </c>
      <c r="CW781">
        <f>ROUND(Y781*Source!I1652*DO781,7)</f>
        <v/>
      </c>
      <c r="CX781">
        <f>ROUND(Y781*Source!I1652,7)</f>
        <v/>
      </c>
      <c r="CY781">
        <f>AB781</f>
        <v/>
      </c>
      <c r="CZ781">
        <f>AF781</f>
        <v/>
      </c>
      <c r="DA781">
        <f>AJ781</f>
        <v/>
      </c>
      <c r="DB781">
        <f>ROUND(ROUND(AT781*CZ781,2),2)</f>
        <v/>
      </c>
      <c r="DC781">
        <f>ROUND(ROUND(AT781*AG781,2),2)</f>
        <v/>
      </c>
      <c r="DD781" t="inlineStr"/>
      <c r="DE781" t="inlineStr"/>
      <c r="DF781">
        <f>ROUND(ROUND(AE781,0)*CX781,0)</f>
        <v/>
      </c>
      <c r="DG781">
        <f>ROUND(ROUND(AF781*AJ781,0)*CX781,0)</f>
        <v/>
      </c>
      <c r="DH781">
        <f>ROUND(ROUND(AG781*AK781,0)*CX781,0)</f>
        <v/>
      </c>
      <c r="DI781">
        <f>ROUND(ROUND(AH781,0)*CX781,0)</f>
        <v/>
      </c>
      <c r="DJ781">
        <f>DG781</f>
        <v/>
      </c>
      <c r="DK781" t="n">
        <v>0</v>
      </c>
      <c r="DL781" t="inlineStr"/>
      <c r="DM781" t="n">
        <v>0</v>
      </c>
      <c r="DN781" t="inlineStr"/>
      <c r="DO781" t="n">
        <v>0</v>
      </c>
    </row>
    <row r="782">
      <c r="A782">
        <f>ROW(Source!A1652)</f>
        <v/>
      </c>
      <c r="B782" t="n">
        <v>78869116</v>
      </c>
      <c r="C782" t="n">
        <v>78874797</v>
      </c>
      <c r="D782" t="n">
        <v>29174913</v>
      </c>
      <c r="E782" t="n">
        <v>1</v>
      </c>
      <c r="F782" t="n">
        <v>1</v>
      </c>
      <c r="G782" t="n">
        <v>1</v>
      </c>
      <c r="H782" t="n">
        <v>2</v>
      </c>
      <c r="I782" t="inlineStr">
        <is>
          <t>400001</t>
        </is>
      </c>
      <c r="J782" t="inlineStr">
        <is>
          <t>ТСЭМ Московской обл., 400001, приказ Минстроя России №675/пр от 28.02.2017 № 264/пр</t>
        </is>
      </c>
      <c r="K782" t="inlineStr">
        <is>
          <t>Автомобили бортовые, грузоподъемность до 5 т</t>
        </is>
      </c>
      <c r="L782" t="n">
        <v>1368</v>
      </c>
      <c r="N782" t="n">
        <v>1011</v>
      </c>
      <c r="O782" t="inlineStr">
        <is>
          <t>маш.-ч</t>
        </is>
      </c>
      <c r="P782" t="inlineStr">
        <is>
          <t>маш.-ч</t>
        </is>
      </c>
      <c r="Q782" t="n">
        <v>1</v>
      </c>
      <c r="W782" t="n">
        <v>0</v>
      </c>
      <c r="X782" t="n">
        <v>1230759911</v>
      </c>
      <c r="Y782">
        <f>AT782</f>
        <v/>
      </c>
      <c r="AA782" t="n">
        <v>0</v>
      </c>
      <c r="AB782" t="n">
        <v>2177.51</v>
      </c>
      <c r="AC782" t="n">
        <v>606.1</v>
      </c>
      <c r="AD782" t="n">
        <v>0</v>
      </c>
      <c r="AE782" t="n">
        <v>0</v>
      </c>
      <c r="AF782" t="n">
        <v>87.17</v>
      </c>
      <c r="AG782" t="n">
        <v>11.6</v>
      </c>
      <c r="AH782" t="n">
        <v>0</v>
      </c>
      <c r="AI782" t="n">
        <v>1</v>
      </c>
      <c r="AJ782" t="n">
        <v>24.98</v>
      </c>
      <c r="AK782" t="n">
        <v>52.25</v>
      </c>
      <c r="AL782" t="n">
        <v>1</v>
      </c>
      <c r="AM782" t="n">
        <v>2</v>
      </c>
      <c r="AN782" t="n">
        <v>0</v>
      </c>
      <c r="AO782" t="n">
        <v>1</v>
      </c>
      <c r="AP782" t="n">
        <v>0</v>
      </c>
      <c r="AQ782" t="n">
        <v>0</v>
      </c>
      <c r="AR782" t="n">
        <v>0</v>
      </c>
      <c r="AS782" t="inlineStr"/>
      <c r="AT782" t="n">
        <v>0.22</v>
      </c>
      <c r="AU782" t="inlineStr"/>
      <c r="AV782" t="n">
        <v>0</v>
      </c>
      <c r="AW782" t="n">
        <v>2</v>
      </c>
      <c r="AX782" t="n">
        <v>78874818</v>
      </c>
      <c r="AY782" t="n">
        <v>1</v>
      </c>
      <c r="AZ782" t="n">
        <v>0</v>
      </c>
      <c r="BA782" t="n">
        <v>719</v>
      </c>
      <c r="BB782" t="n">
        <v>0</v>
      </c>
      <c r="BC782" t="n">
        <v>0</v>
      </c>
      <c r="BD782" t="n">
        <v>0</v>
      </c>
      <c r="BE782" t="n">
        <v>0</v>
      </c>
      <c r="BF782" t="n">
        <v>0</v>
      </c>
      <c r="BG782" t="n">
        <v>0</v>
      </c>
      <c r="BH782" t="n">
        <v>0</v>
      </c>
      <c r="BI782" t="n">
        <v>0</v>
      </c>
      <c r="BJ782" t="n">
        <v>0</v>
      </c>
      <c r="BK782" t="n">
        <v>0</v>
      </c>
      <c r="BL782" t="n">
        <v>0</v>
      </c>
      <c r="BM782" t="n">
        <v>0</v>
      </c>
      <c r="BN782" t="n">
        <v>0</v>
      </c>
      <c r="BO782" t="n">
        <v>0</v>
      </c>
      <c r="BP782" t="n">
        <v>0</v>
      </c>
      <c r="BQ782" t="n">
        <v>0</v>
      </c>
      <c r="BR782" t="n">
        <v>0</v>
      </c>
      <c r="BS782" t="n">
        <v>0</v>
      </c>
      <c r="BT782" t="n">
        <v>0</v>
      </c>
      <c r="BU782" t="n">
        <v>0</v>
      </c>
      <c r="BV782" t="n">
        <v>0</v>
      </c>
      <c r="BW782" t="n">
        <v>0</v>
      </c>
      <c r="CV782" t="n">
        <v>0</v>
      </c>
      <c r="CW782">
        <f>ROUND(Y782*Source!I1652*DO782,7)</f>
        <v/>
      </c>
      <c r="CX782">
        <f>ROUND(Y782*Source!I1652,7)</f>
        <v/>
      </c>
      <c r="CY782">
        <f>AB782</f>
        <v/>
      </c>
      <c r="CZ782">
        <f>AF782</f>
        <v/>
      </c>
      <c r="DA782">
        <f>AJ782</f>
        <v/>
      </c>
      <c r="DB782">
        <f>ROUND(ROUND(AT782*CZ782,2),2)</f>
        <v/>
      </c>
      <c r="DC782">
        <f>ROUND(ROUND(AT782*AG782,2),2)</f>
        <v/>
      </c>
      <c r="DD782" t="inlineStr"/>
      <c r="DE782" t="inlineStr"/>
      <c r="DF782">
        <f>ROUND(ROUND(AE782,0)*CX782,0)</f>
        <v/>
      </c>
      <c r="DG782">
        <f>ROUND(ROUND(AF782*AJ782,0)*CX782,0)</f>
        <v/>
      </c>
      <c r="DH782">
        <f>ROUND(ROUND(AG782*AK782,0)*CX782,0)</f>
        <v/>
      </c>
      <c r="DI782">
        <f>ROUND(ROUND(AH782,0)*CX782,0)</f>
        <v/>
      </c>
      <c r="DJ782">
        <f>DG782</f>
        <v/>
      </c>
      <c r="DK782" t="n">
        <v>0</v>
      </c>
      <c r="DL782" t="inlineStr"/>
      <c r="DM782" t="n">
        <v>0</v>
      </c>
      <c r="DN782" t="inlineStr"/>
      <c r="DO782" t="n">
        <v>0</v>
      </c>
    </row>
    <row r="783">
      <c r="A783">
        <f>ROW(Source!A1652)</f>
        <v/>
      </c>
      <c r="B783" t="n">
        <v>78869116</v>
      </c>
      <c r="C783" t="n">
        <v>78874797</v>
      </c>
      <c r="D783" t="n">
        <v>29114425</v>
      </c>
      <c r="E783" t="n">
        <v>1</v>
      </c>
      <c r="F783" t="n">
        <v>1</v>
      </c>
      <c r="G783" t="n">
        <v>1</v>
      </c>
      <c r="H783" t="n">
        <v>3</v>
      </c>
      <c r="I783" t="inlineStr">
        <is>
          <t>101-0137</t>
        </is>
      </c>
      <c r="J783" t="inlineStr">
        <is>
          <t>ТССЦ Московской обл., 101-0137, приказ Минстроя России №675/пр от 28.02.2017 № 254/пр</t>
        </is>
      </c>
      <c r="K783" t="inlineStr">
        <is>
          <t>Дюбели с калиброванной головкой (в обоймах) 3х58,5 мм</t>
        </is>
      </c>
      <c r="L783" t="n">
        <v>1348</v>
      </c>
      <c r="N783" t="n">
        <v>1009</v>
      </c>
      <c r="O783" t="inlineStr">
        <is>
          <t>т</t>
        </is>
      </c>
      <c r="P783" t="inlineStr">
        <is>
          <t>т</t>
        </is>
      </c>
      <c r="Q783" t="n">
        <v>1000</v>
      </c>
      <c r="W783" t="n">
        <v>0</v>
      </c>
      <c r="X783" t="n">
        <v>-1847793032</v>
      </c>
      <c r="Y783">
        <f>AT783</f>
        <v/>
      </c>
      <c r="AA783" t="n">
        <v>84141.34</v>
      </c>
      <c r="AB783" t="n">
        <v>0</v>
      </c>
      <c r="AC783" t="n">
        <v>0</v>
      </c>
      <c r="AD783" t="n">
        <v>0</v>
      </c>
      <c r="AE783" t="n">
        <v>22558</v>
      </c>
      <c r="AF783" t="n">
        <v>0</v>
      </c>
      <c r="AG783" t="n">
        <v>0</v>
      </c>
      <c r="AH783" t="n">
        <v>0</v>
      </c>
      <c r="AI783" t="n">
        <v>3.73</v>
      </c>
      <c r="AJ783" t="n">
        <v>1</v>
      </c>
      <c r="AK783" t="n">
        <v>1</v>
      </c>
      <c r="AL783" t="n">
        <v>1</v>
      </c>
      <c r="AM783" t="n">
        <v>2</v>
      </c>
      <c r="AN783" t="n">
        <v>0</v>
      </c>
      <c r="AO783" t="n">
        <v>1</v>
      </c>
      <c r="AP783" t="n">
        <v>0</v>
      </c>
      <c r="AQ783" t="n">
        <v>0</v>
      </c>
      <c r="AR783" t="n">
        <v>0</v>
      </c>
      <c r="AS783" t="inlineStr"/>
      <c r="AT783" t="n">
        <v>0.00051</v>
      </c>
      <c r="AU783" t="inlineStr"/>
      <c r="AV783" t="n">
        <v>0</v>
      </c>
      <c r="AW783" t="n">
        <v>2</v>
      </c>
      <c r="AX783" t="n">
        <v>78874819</v>
      </c>
      <c r="AY783" t="n">
        <v>1</v>
      </c>
      <c r="AZ783" t="n">
        <v>0</v>
      </c>
      <c r="BA783" t="n">
        <v>720</v>
      </c>
      <c r="BB783" t="n">
        <v>0</v>
      </c>
      <c r="BC783" t="n">
        <v>0</v>
      </c>
      <c r="BD783" t="n">
        <v>0</v>
      </c>
      <c r="BE783" t="n">
        <v>0</v>
      </c>
      <c r="BF783" t="n">
        <v>0</v>
      </c>
      <c r="BG783" t="n">
        <v>0</v>
      </c>
      <c r="BH783" t="n">
        <v>0</v>
      </c>
      <c r="BI783" t="n">
        <v>0</v>
      </c>
      <c r="BJ783" t="n">
        <v>0</v>
      </c>
      <c r="BK783" t="n">
        <v>0</v>
      </c>
      <c r="BL783" t="n">
        <v>0</v>
      </c>
      <c r="BM783" t="n">
        <v>0</v>
      </c>
      <c r="BN783" t="n">
        <v>0</v>
      </c>
      <c r="BO783" t="n">
        <v>0</v>
      </c>
      <c r="BP783" t="n">
        <v>0</v>
      </c>
      <c r="BQ783" t="n">
        <v>0</v>
      </c>
      <c r="BR783" t="n">
        <v>0</v>
      </c>
      <c r="BS783" t="n">
        <v>0</v>
      </c>
      <c r="BT783" t="n">
        <v>0</v>
      </c>
      <c r="BU783" t="n">
        <v>0</v>
      </c>
      <c r="BV783" t="n">
        <v>0</v>
      </c>
      <c r="BW783" t="n">
        <v>0</v>
      </c>
      <c r="CV783" t="n">
        <v>0</v>
      </c>
      <c r="CW783" t="n">
        <v>0</v>
      </c>
      <c r="CX783">
        <f>ROUND(Y783*Source!I1652,7)</f>
        <v/>
      </c>
      <c r="CY783">
        <f>AA783</f>
        <v/>
      </c>
      <c r="CZ783">
        <f>AE783</f>
        <v/>
      </c>
      <c r="DA783">
        <f>AI783</f>
        <v/>
      </c>
      <c r="DB783">
        <f>ROUND(ROUND(AT783*CZ783,2),2)</f>
        <v/>
      </c>
      <c r="DC783">
        <f>ROUND(ROUND(AT783*AG783,2),2)</f>
        <v/>
      </c>
      <c r="DD783" t="inlineStr"/>
      <c r="DE783" t="inlineStr"/>
      <c r="DF783">
        <f>ROUND(ROUND(AE783*AI783,0)*CX783,0)</f>
        <v/>
      </c>
      <c r="DG783">
        <f>ROUND(ROUND(AF783,0)*CX783,0)</f>
        <v/>
      </c>
      <c r="DH783">
        <f>ROUND(ROUND(AG783,0)*CX783,0)</f>
        <v/>
      </c>
      <c r="DI783">
        <f>ROUND(ROUND(AH783,0)*CX783,0)</f>
        <v/>
      </c>
      <c r="DJ783">
        <f>DF783</f>
        <v/>
      </c>
      <c r="DK783" t="n">
        <v>0</v>
      </c>
      <c r="DL783" t="inlineStr"/>
      <c r="DM783" t="n">
        <v>0</v>
      </c>
      <c r="DN783" t="inlineStr"/>
      <c r="DO783" t="n">
        <v>0</v>
      </c>
    </row>
    <row r="784">
      <c r="A784">
        <f>ROW(Source!A1652)</f>
        <v/>
      </c>
      <c r="B784" t="n">
        <v>78869116</v>
      </c>
      <c r="C784" t="n">
        <v>78874797</v>
      </c>
      <c r="D784" t="n">
        <v>29109382</v>
      </c>
      <c r="E784" t="n">
        <v>1</v>
      </c>
      <c r="F784" t="n">
        <v>1</v>
      </c>
      <c r="G784" t="n">
        <v>1</v>
      </c>
      <c r="H784" t="n">
        <v>3</v>
      </c>
      <c r="I784" t="inlineStr">
        <is>
          <t>101-0329</t>
        </is>
      </c>
      <c r="J784" t="inlineStr">
        <is>
          <t>ТССЦ Московской обл., 101-0329, приказ Минстроя России №675/пр от 28.02.2017 № 254/пр</t>
        </is>
      </c>
      <c r="K784" t="inlineStr">
        <is>
          <t>Клей 88-СА</t>
        </is>
      </c>
      <c r="L784" t="n">
        <v>1346</v>
      </c>
      <c r="N784" t="n">
        <v>1009</v>
      </c>
      <c r="O784" t="inlineStr">
        <is>
          <t>кг</t>
        </is>
      </c>
      <c r="P784" t="inlineStr">
        <is>
          <t>кг</t>
        </is>
      </c>
      <c r="Q784" t="n">
        <v>1</v>
      </c>
      <c r="W784" t="n">
        <v>0</v>
      </c>
      <c r="X784" t="n">
        <v>342338703</v>
      </c>
      <c r="Y784">
        <f>AT784</f>
        <v/>
      </c>
      <c r="AA784" t="n">
        <v>477.06</v>
      </c>
      <c r="AB784" t="n">
        <v>0</v>
      </c>
      <c r="AC784" t="n">
        <v>0</v>
      </c>
      <c r="AD784" t="n">
        <v>0</v>
      </c>
      <c r="AE784" t="n">
        <v>28.93</v>
      </c>
      <c r="AF784" t="n">
        <v>0</v>
      </c>
      <c r="AG784" t="n">
        <v>0</v>
      </c>
      <c r="AH784" t="n">
        <v>0</v>
      </c>
      <c r="AI784" t="n">
        <v>16.49</v>
      </c>
      <c r="AJ784" t="n">
        <v>1</v>
      </c>
      <c r="AK784" t="n">
        <v>1</v>
      </c>
      <c r="AL784" t="n">
        <v>1</v>
      </c>
      <c r="AM784" t="n">
        <v>2</v>
      </c>
      <c r="AN784" t="n">
        <v>0</v>
      </c>
      <c r="AO784" t="n">
        <v>1</v>
      </c>
      <c r="AP784" t="n">
        <v>0</v>
      </c>
      <c r="AQ784" t="n">
        <v>0</v>
      </c>
      <c r="AR784" t="n">
        <v>0</v>
      </c>
      <c r="AS784" t="inlineStr"/>
      <c r="AT784" t="n">
        <v>0.17</v>
      </c>
      <c r="AU784" t="inlineStr"/>
      <c r="AV784" t="n">
        <v>0</v>
      </c>
      <c r="AW784" t="n">
        <v>2</v>
      </c>
      <c r="AX784" t="n">
        <v>78874820</v>
      </c>
      <c r="AY784" t="n">
        <v>1</v>
      </c>
      <c r="AZ784" t="n">
        <v>0</v>
      </c>
      <c r="BA784" t="n">
        <v>721</v>
      </c>
      <c r="BB784" t="n">
        <v>0</v>
      </c>
      <c r="BC784" t="n">
        <v>0</v>
      </c>
      <c r="BD784" t="n">
        <v>0</v>
      </c>
      <c r="BE784" t="n">
        <v>0</v>
      </c>
      <c r="BF784" t="n">
        <v>0</v>
      </c>
      <c r="BG784" t="n">
        <v>0</v>
      </c>
      <c r="BH784" t="n">
        <v>0</v>
      </c>
      <c r="BI784" t="n">
        <v>0</v>
      </c>
      <c r="BJ784" t="n">
        <v>0</v>
      </c>
      <c r="BK784" t="n">
        <v>0</v>
      </c>
      <c r="BL784" t="n">
        <v>0</v>
      </c>
      <c r="BM784" t="n">
        <v>0</v>
      </c>
      <c r="BN784" t="n">
        <v>0</v>
      </c>
      <c r="BO784" t="n">
        <v>0</v>
      </c>
      <c r="BP784" t="n">
        <v>0</v>
      </c>
      <c r="BQ784" t="n">
        <v>0</v>
      </c>
      <c r="BR784" t="n">
        <v>0</v>
      </c>
      <c r="BS784" t="n">
        <v>0</v>
      </c>
      <c r="BT784" t="n">
        <v>0</v>
      </c>
      <c r="BU784" t="n">
        <v>0</v>
      </c>
      <c r="BV784" t="n">
        <v>0</v>
      </c>
      <c r="BW784" t="n">
        <v>0</v>
      </c>
      <c r="CV784" t="n">
        <v>0</v>
      </c>
      <c r="CW784" t="n">
        <v>0</v>
      </c>
      <c r="CX784">
        <f>ROUND(Y784*Source!I1652,7)</f>
        <v/>
      </c>
      <c r="CY784">
        <f>AA784</f>
        <v/>
      </c>
      <c r="CZ784">
        <f>AE784</f>
        <v/>
      </c>
      <c r="DA784">
        <f>AI784</f>
        <v/>
      </c>
      <c r="DB784">
        <f>ROUND(ROUND(AT784*CZ784,2),2)</f>
        <v/>
      </c>
      <c r="DC784">
        <f>ROUND(ROUND(AT784*AG784,2),2)</f>
        <v/>
      </c>
      <c r="DD784" t="inlineStr"/>
      <c r="DE784" t="inlineStr"/>
      <c r="DF784">
        <f>ROUND(ROUND(AE784*AI784,0)*CX784,0)</f>
        <v/>
      </c>
      <c r="DG784">
        <f>ROUND(ROUND(AF784,0)*CX784,0)</f>
        <v/>
      </c>
      <c r="DH784">
        <f>ROUND(ROUND(AG784,0)*CX784,0)</f>
        <v/>
      </c>
      <c r="DI784">
        <f>ROUND(ROUND(AH784,0)*CX784,0)</f>
        <v/>
      </c>
      <c r="DJ784">
        <f>DF784</f>
        <v/>
      </c>
      <c r="DK784" t="n">
        <v>0</v>
      </c>
      <c r="DL784" t="inlineStr"/>
      <c r="DM784" t="n">
        <v>0</v>
      </c>
      <c r="DN784" t="inlineStr"/>
      <c r="DO784" t="n">
        <v>0</v>
      </c>
    </row>
    <row r="785">
      <c r="A785">
        <f>ROW(Source!A1652)</f>
        <v/>
      </c>
      <c r="B785" t="n">
        <v>78869116</v>
      </c>
      <c r="C785" t="n">
        <v>78874797</v>
      </c>
      <c r="D785" t="n">
        <v>29107972</v>
      </c>
      <c r="E785" t="n">
        <v>1</v>
      </c>
      <c r="F785" t="n">
        <v>1</v>
      </c>
      <c r="G785" t="n">
        <v>1</v>
      </c>
      <c r="H785" t="n">
        <v>3</v>
      </c>
      <c r="I785" t="inlineStr">
        <is>
          <t>101-1680</t>
        </is>
      </c>
      <c r="J785" t="inlineStr">
        <is>
          <t>ТССЦ Московской обл., 101-1680, приказ Минстроя России №675/пр от 28.02.2017 № 254/пр</t>
        </is>
      </c>
      <c r="K785" t="inlineStr">
        <is>
          <t>Патроны для строительно-монтажного пистолета</t>
        </is>
      </c>
      <c r="L785" t="n">
        <v>1356</v>
      </c>
      <c r="N785" t="n">
        <v>1010</v>
      </c>
      <c r="O785" t="inlineStr">
        <is>
          <t>1000 шт.</t>
        </is>
      </c>
      <c r="P785" t="inlineStr">
        <is>
          <t>1000 шт.</t>
        </is>
      </c>
      <c r="Q785" t="n">
        <v>1000</v>
      </c>
      <c r="W785" t="n">
        <v>0</v>
      </c>
      <c r="X785" t="n">
        <v>110535374</v>
      </c>
      <c r="Y785">
        <f>AT785</f>
        <v/>
      </c>
      <c r="AA785" t="n">
        <v>4642</v>
      </c>
      <c r="AB785" t="n">
        <v>0</v>
      </c>
      <c r="AC785" t="n">
        <v>0</v>
      </c>
      <c r="AD785" t="n">
        <v>0</v>
      </c>
      <c r="AE785" t="n">
        <v>253.8</v>
      </c>
      <c r="AF785" t="n">
        <v>0</v>
      </c>
      <c r="AG785" t="n">
        <v>0</v>
      </c>
      <c r="AH785" t="n">
        <v>0</v>
      </c>
      <c r="AI785" t="n">
        <v>18.29</v>
      </c>
      <c r="AJ785" t="n">
        <v>1</v>
      </c>
      <c r="AK785" t="n">
        <v>1</v>
      </c>
      <c r="AL785" t="n">
        <v>1</v>
      </c>
      <c r="AM785" t="n">
        <v>2</v>
      </c>
      <c r="AN785" t="n">
        <v>0</v>
      </c>
      <c r="AO785" t="n">
        <v>1</v>
      </c>
      <c r="AP785" t="n">
        <v>0</v>
      </c>
      <c r="AQ785" t="n">
        <v>0</v>
      </c>
      <c r="AR785" t="n">
        <v>0</v>
      </c>
      <c r="AS785" t="inlineStr"/>
      <c r="AT785" t="n">
        <v>0.06</v>
      </c>
      <c r="AU785" t="inlineStr"/>
      <c r="AV785" t="n">
        <v>0</v>
      </c>
      <c r="AW785" t="n">
        <v>2</v>
      </c>
      <c r="AX785" t="n">
        <v>78874821</v>
      </c>
      <c r="AY785" t="n">
        <v>1</v>
      </c>
      <c r="AZ785" t="n">
        <v>0</v>
      </c>
      <c r="BA785" t="n">
        <v>722</v>
      </c>
      <c r="BB785" t="n">
        <v>0</v>
      </c>
      <c r="BC785" t="n">
        <v>0</v>
      </c>
      <c r="BD785" t="n">
        <v>0</v>
      </c>
      <c r="BE785" t="n">
        <v>0</v>
      </c>
      <c r="BF785" t="n">
        <v>0</v>
      </c>
      <c r="BG785" t="n">
        <v>0</v>
      </c>
      <c r="BH785" t="n">
        <v>0</v>
      </c>
      <c r="BI785" t="n">
        <v>0</v>
      </c>
      <c r="BJ785" t="n">
        <v>0</v>
      </c>
      <c r="BK785" t="n">
        <v>0</v>
      </c>
      <c r="BL785" t="n">
        <v>0</v>
      </c>
      <c r="BM785" t="n">
        <v>0</v>
      </c>
      <c r="BN785" t="n">
        <v>0</v>
      </c>
      <c r="BO785" t="n">
        <v>0</v>
      </c>
      <c r="BP785" t="n">
        <v>0</v>
      </c>
      <c r="BQ785" t="n">
        <v>0</v>
      </c>
      <c r="BR785" t="n">
        <v>0</v>
      </c>
      <c r="BS785" t="n">
        <v>0</v>
      </c>
      <c r="BT785" t="n">
        <v>0</v>
      </c>
      <c r="BU785" t="n">
        <v>0</v>
      </c>
      <c r="BV785" t="n">
        <v>0</v>
      </c>
      <c r="BW785" t="n">
        <v>0</v>
      </c>
      <c r="CV785" t="n">
        <v>0</v>
      </c>
      <c r="CW785" t="n">
        <v>0</v>
      </c>
      <c r="CX785">
        <f>ROUND(Y785*Source!I1652,7)</f>
        <v/>
      </c>
      <c r="CY785">
        <f>AA785</f>
        <v/>
      </c>
      <c r="CZ785">
        <f>AE785</f>
        <v/>
      </c>
      <c r="DA785">
        <f>AI785</f>
        <v/>
      </c>
      <c r="DB785">
        <f>ROUND(ROUND(AT785*CZ785,2),2)</f>
        <v/>
      </c>
      <c r="DC785">
        <f>ROUND(ROUND(AT785*AG785,2),2)</f>
        <v/>
      </c>
      <c r="DD785" t="inlineStr"/>
      <c r="DE785" t="inlineStr"/>
      <c r="DF785">
        <f>ROUND(ROUND(AE785*AI785,0)*CX785,0)</f>
        <v/>
      </c>
      <c r="DG785">
        <f>ROUND(ROUND(AF785,0)*CX785,0)</f>
        <v/>
      </c>
      <c r="DH785">
        <f>ROUND(ROUND(AG785,0)*CX785,0)</f>
        <v/>
      </c>
      <c r="DI785">
        <f>ROUND(ROUND(AH785,0)*CX785,0)</f>
        <v/>
      </c>
      <c r="DJ785">
        <f>DF785</f>
        <v/>
      </c>
      <c r="DK785" t="n">
        <v>0</v>
      </c>
      <c r="DL785" t="inlineStr"/>
      <c r="DM785" t="n">
        <v>0</v>
      </c>
      <c r="DN785" t="inlineStr"/>
      <c r="DO785" t="n">
        <v>0</v>
      </c>
    </row>
    <row r="786">
      <c r="A786">
        <f>ROW(Source!A1652)</f>
        <v/>
      </c>
      <c r="B786" t="n">
        <v>78869116</v>
      </c>
      <c r="C786" t="n">
        <v>78874797</v>
      </c>
      <c r="D786" t="n">
        <v>29112620</v>
      </c>
      <c r="E786" t="n">
        <v>1</v>
      </c>
      <c r="F786" t="n">
        <v>1</v>
      </c>
      <c r="G786" t="n">
        <v>1</v>
      </c>
      <c r="H786" t="n">
        <v>3</v>
      </c>
      <c r="I786" t="inlineStr">
        <is>
          <t>101-1700</t>
        </is>
      </c>
      <c r="J786" t="inlineStr">
        <is>
          <t>ТССЦ Московской обл., 101-1700, приказ Минстроя России №675/пр от 28.02.2017 № 254/пр</t>
        </is>
      </c>
      <c r="K786" t="inlineStr">
        <is>
          <t>Наконечники для полиэтиленовых труб</t>
        </is>
      </c>
      <c r="L786" t="n">
        <v>1346</v>
      </c>
      <c r="N786" t="n">
        <v>1009</v>
      </c>
      <c r="O786" t="inlineStr">
        <is>
          <t>кг</t>
        </is>
      </c>
      <c r="P786" t="inlineStr">
        <is>
          <t>кг</t>
        </is>
      </c>
      <c r="Q786" t="n">
        <v>1</v>
      </c>
      <c r="W786" t="n">
        <v>0</v>
      </c>
      <c r="X786" t="n">
        <v>-2067002353</v>
      </c>
      <c r="Y786">
        <f>AT786</f>
        <v/>
      </c>
      <c r="AA786" t="n">
        <v>54.27</v>
      </c>
      <c r="AB786" t="n">
        <v>0</v>
      </c>
      <c r="AC786" t="n">
        <v>0</v>
      </c>
      <c r="AD786" t="n">
        <v>0</v>
      </c>
      <c r="AE786" t="n">
        <v>25.01</v>
      </c>
      <c r="AF786" t="n">
        <v>0</v>
      </c>
      <c r="AG786" t="n">
        <v>0</v>
      </c>
      <c r="AH786" t="n">
        <v>0</v>
      </c>
      <c r="AI786" t="n">
        <v>2.17</v>
      </c>
      <c r="AJ786" t="n">
        <v>1</v>
      </c>
      <c r="AK786" t="n">
        <v>1</v>
      </c>
      <c r="AL786" t="n">
        <v>1</v>
      </c>
      <c r="AM786" t="n">
        <v>2</v>
      </c>
      <c r="AN786" t="n">
        <v>0</v>
      </c>
      <c r="AO786" t="n">
        <v>1</v>
      </c>
      <c r="AP786" t="n">
        <v>0</v>
      </c>
      <c r="AQ786" t="n">
        <v>0</v>
      </c>
      <c r="AR786" t="n">
        <v>0</v>
      </c>
      <c r="AS786" t="inlineStr"/>
      <c r="AT786" t="n">
        <v>0.33</v>
      </c>
      <c r="AU786" t="inlineStr"/>
      <c r="AV786" t="n">
        <v>0</v>
      </c>
      <c r="AW786" t="n">
        <v>2</v>
      </c>
      <c r="AX786" t="n">
        <v>78874822</v>
      </c>
      <c r="AY786" t="n">
        <v>1</v>
      </c>
      <c r="AZ786" t="n">
        <v>0</v>
      </c>
      <c r="BA786" t="n">
        <v>723</v>
      </c>
      <c r="BB786" t="n">
        <v>0</v>
      </c>
      <c r="BC786" t="n">
        <v>0</v>
      </c>
      <c r="BD786" t="n">
        <v>0</v>
      </c>
      <c r="BE786" t="n">
        <v>0</v>
      </c>
      <c r="BF786" t="n">
        <v>0</v>
      </c>
      <c r="BG786" t="n">
        <v>0</v>
      </c>
      <c r="BH786" t="n">
        <v>0</v>
      </c>
      <c r="BI786" t="n">
        <v>0</v>
      </c>
      <c r="BJ786" t="n">
        <v>0</v>
      </c>
      <c r="BK786" t="n">
        <v>0</v>
      </c>
      <c r="BL786" t="n">
        <v>0</v>
      </c>
      <c r="BM786" t="n">
        <v>0</v>
      </c>
      <c r="BN786" t="n">
        <v>0</v>
      </c>
      <c r="BO786" t="n">
        <v>0</v>
      </c>
      <c r="BP786" t="n">
        <v>0</v>
      </c>
      <c r="BQ786" t="n">
        <v>0</v>
      </c>
      <c r="BR786" t="n">
        <v>0</v>
      </c>
      <c r="BS786" t="n">
        <v>0</v>
      </c>
      <c r="BT786" t="n">
        <v>0</v>
      </c>
      <c r="BU786" t="n">
        <v>0</v>
      </c>
      <c r="BV786" t="n">
        <v>0</v>
      </c>
      <c r="BW786" t="n">
        <v>0</v>
      </c>
      <c r="CV786" t="n">
        <v>0</v>
      </c>
      <c r="CW786" t="n">
        <v>0</v>
      </c>
      <c r="CX786">
        <f>ROUND(Y786*Source!I1652,7)</f>
        <v/>
      </c>
      <c r="CY786">
        <f>AA786</f>
        <v/>
      </c>
      <c r="CZ786">
        <f>AE786</f>
        <v/>
      </c>
      <c r="DA786">
        <f>AI786</f>
        <v/>
      </c>
      <c r="DB786">
        <f>ROUND(ROUND(AT786*CZ786,2),2)</f>
        <v/>
      </c>
      <c r="DC786">
        <f>ROUND(ROUND(AT786*AG786,2),2)</f>
        <v/>
      </c>
      <c r="DD786" t="inlineStr"/>
      <c r="DE786" t="inlineStr"/>
      <c r="DF786">
        <f>ROUND(ROUND(AE786*AI786,0)*CX786,0)</f>
        <v/>
      </c>
      <c r="DG786">
        <f>ROUND(ROUND(AF786,0)*CX786,0)</f>
        <v/>
      </c>
      <c r="DH786">
        <f>ROUND(ROUND(AG786,0)*CX786,0)</f>
        <v/>
      </c>
      <c r="DI786">
        <f>ROUND(ROUND(AH786,0)*CX786,0)</f>
        <v/>
      </c>
      <c r="DJ786">
        <f>DF786</f>
        <v/>
      </c>
      <c r="DK786" t="n">
        <v>0</v>
      </c>
      <c r="DL786" t="inlineStr"/>
      <c r="DM786" t="n">
        <v>0</v>
      </c>
      <c r="DN786" t="inlineStr"/>
      <c r="DO786" t="n">
        <v>0</v>
      </c>
    </row>
    <row r="787">
      <c r="A787">
        <f>ROW(Source!A1652)</f>
        <v/>
      </c>
      <c r="B787" t="n">
        <v>78869116</v>
      </c>
      <c r="C787" t="n">
        <v>78874797</v>
      </c>
      <c r="D787" t="n">
        <v>29122510</v>
      </c>
      <c r="E787" t="n">
        <v>1</v>
      </c>
      <c r="F787" t="n">
        <v>1</v>
      </c>
      <c r="G787" t="n">
        <v>1</v>
      </c>
      <c r="H787" t="n">
        <v>3</v>
      </c>
      <c r="I787" t="inlineStr">
        <is>
          <t>113-0473</t>
        </is>
      </c>
      <c r="J787" t="inlineStr">
        <is>
          <t>ТССЦ Московской обл., 113-0473, приказ Минстроя России №675/пр от 28.02.2017 № 254/пр</t>
        </is>
      </c>
      <c r="K787" t="inlineStr">
        <is>
          <t>Метиленхлорид</t>
        </is>
      </c>
      <c r="L787" t="n">
        <v>1346</v>
      </c>
      <c r="N787" t="n">
        <v>1009</v>
      </c>
      <c r="O787" t="inlineStr">
        <is>
          <t>кг</t>
        </is>
      </c>
      <c r="P787" t="inlineStr">
        <is>
          <t>кг</t>
        </is>
      </c>
      <c r="Q787" t="n">
        <v>1</v>
      </c>
      <c r="W787" t="n">
        <v>0</v>
      </c>
      <c r="X787" t="n">
        <v>-773887630</v>
      </c>
      <c r="Y787">
        <f>AT787</f>
        <v/>
      </c>
      <c r="AA787" t="n">
        <v>352.8</v>
      </c>
      <c r="AB787" t="n">
        <v>0</v>
      </c>
      <c r="AC787" t="n">
        <v>0</v>
      </c>
      <c r="AD787" t="n">
        <v>0</v>
      </c>
      <c r="AE787" t="n">
        <v>120</v>
      </c>
      <c r="AF787" t="n">
        <v>0</v>
      </c>
      <c r="AG787" t="n">
        <v>0</v>
      </c>
      <c r="AH787" t="n">
        <v>0</v>
      </c>
      <c r="AI787" t="n">
        <v>2.94</v>
      </c>
      <c r="AJ787" t="n">
        <v>1</v>
      </c>
      <c r="AK787" t="n">
        <v>1</v>
      </c>
      <c r="AL787" t="n">
        <v>1</v>
      </c>
      <c r="AM787" t="n">
        <v>2</v>
      </c>
      <c r="AN787" t="n">
        <v>0</v>
      </c>
      <c r="AO787" t="n">
        <v>1</v>
      </c>
      <c r="AP787" t="n">
        <v>0</v>
      </c>
      <c r="AQ787" t="n">
        <v>0</v>
      </c>
      <c r="AR787" t="n">
        <v>0</v>
      </c>
      <c r="AS787" t="inlineStr"/>
      <c r="AT787" t="n">
        <v>0.2</v>
      </c>
      <c r="AU787" t="inlineStr"/>
      <c r="AV787" t="n">
        <v>0</v>
      </c>
      <c r="AW787" t="n">
        <v>2</v>
      </c>
      <c r="AX787" t="n">
        <v>78874824</v>
      </c>
      <c r="AY787" t="n">
        <v>1</v>
      </c>
      <c r="AZ787" t="n">
        <v>0</v>
      </c>
      <c r="BA787" t="n">
        <v>725</v>
      </c>
      <c r="BB787" t="n">
        <v>0</v>
      </c>
      <c r="BC787" t="n">
        <v>0</v>
      </c>
      <c r="BD787" t="n">
        <v>0</v>
      </c>
      <c r="BE787" t="n">
        <v>0</v>
      </c>
      <c r="BF787" t="n">
        <v>0</v>
      </c>
      <c r="BG787" t="n">
        <v>0</v>
      </c>
      <c r="BH787" t="n">
        <v>0</v>
      </c>
      <c r="BI787" t="n">
        <v>0</v>
      </c>
      <c r="BJ787" t="n">
        <v>0</v>
      </c>
      <c r="BK787" t="n">
        <v>0</v>
      </c>
      <c r="BL787" t="n">
        <v>0</v>
      </c>
      <c r="BM787" t="n">
        <v>0</v>
      </c>
      <c r="BN787" t="n">
        <v>0</v>
      </c>
      <c r="BO787" t="n">
        <v>0</v>
      </c>
      <c r="BP787" t="n">
        <v>0</v>
      </c>
      <c r="BQ787" t="n">
        <v>0</v>
      </c>
      <c r="BR787" t="n">
        <v>0</v>
      </c>
      <c r="BS787" t="n">
        <v>0</v>
      </c>
      <c r="BT787" t="n">
        <v>0</v>
      </c>
      <c r="BU787" t="n">
        <v>0</v>
      </c>
      <c r="BV787" t="n">
        <v>0</v>
      </c>
      <c r="BW787" t="n">
        <v>0</v>
      </c>
      <c r="CV787" t="n">
        <v>0</v>
      </c>
      <c r="CW787" t="n">
        <v>0</v>
      </c>
      <c r="CX787">
        <f>ROUND(Y787*Source!I1652,7)</f>
        <v/>
      </c>
      <c r="CY787">
        <f>AA787</f>
        <v/>
      </c>
      <c r="CZ787">
        <f>AE787</f>
        <v/>
      </c>
      <c r="DA787">
        <f>AI787</f>
        <v/>
      </c>
      <c r="DB787">
        <f>ROUND(ROUND(AT787*CZ787,2),2)</f>
        <v/>
      </c>
      <c r="DC787">
        <f>ROUND(ROUND(AT787*AG787,2),2)</f>
        <v/>
      </c>
      <c r="DD787" t="inlineStr"/>
      <c r="DE787" t="inlineStr"/>
      <c r="DF787">
        <f>ROUND(ROUND(AE787*AI787,0)*CX787,0)</f>
        <v/>
      </c>
      <c r="DG787">
        <f>ROUND(ROUND(AF787,0)*CX787,0)</f>
        <v/>
      </c>
      <c r="DH787">
        <f>ROUND(ROUND(AG787,0)*CX787,0)</f>
        <v/>
      </c>
      <c r="DI787">
        <f>ROUND(ROUND(AH787,0)*CX787,0)</f>
        <v/>
      </c>
      <c r="DJ787">
        <f>DF787</f>
        <v/>
      </c>
      <c r="DK787" t="n">
        <v>0</v>
      </c>
      <c r="DL787" t="inlineStr"/>
      <c r="DM787" t="n">
        <v>0</v>
      </c>
      <c r="DN787" t="inlineStr"/>
      <c r="DO787" t="n">
        <v>0</v>
      </c>
    </row>
    <row r="788">
      <c r="A788">
        <f>ROW(Source!A1652)</f>
        <v/>
      </c>
      <c r="B788" t="n">
        <v>78869116</v>
      </c>
      <c r="C788" t="n">
        <v>78874797</v>
      </c>
      <c r="D788" t="n">
        <v>29149246</v>
      </c>
      <c r="E788" t="n">
        <v>1</v>
      </c>
      <c r="F788" t="n">
        <v>1</v>
      </c>
      <c r="G788" t="n">
        <v>1</v>
      </c>
      <c r="H788" t="n">
        <v>3</v>
      </c>
      <c r="I788" t="inlineStr">
        <is>
          <t>405-1601</t>
        </is>
      </c>
      <c r="J788" t="inlineStr">
        <is>
          <t>ТССЦ Московской обл., 405-1601, приказ Минстроя России №675/пр от 28.02.2017 № 257/пр</t>
        </is>
      </c>
      <c r="K788" t="inlineStr">
        <is>
          <t>Известь строительная негашеная хлорная, марки А</t>
        </is>
      </c>
      <c r="L788" t="n">
        <v>1346</v>
      </c>
      <c r="N788" t="n">
        <v>1009</v>
      </c>
      <c r="O788" t="inlineStr">
        <is>
          <t>кг</t>
        </is>
      </c>
      <c r="P788" t="inlineStr">
        <is>
          <t>кг</t>
        </is>
      </c>
      <c r="Q788" t="n">
        <v>1</v>
      </c>
      <c r="W788" t="n">
        <v>0</v>
      </c>
      <c r="X788" t="n">
        <v>-823040862</v>
      </c>
      <c r="Y788">
        <f>AT788</f>
        <v/>
      </c>
      <c r="AA788" t="n">
        <v>7.87</v>
      </c>
      <c r="AB788" t="n">
        <v>0</v>
      </c>
      <c r="AC788" t="n">
        <v>0</v>
      </c>
      <c r="AD788" t="n">
        <v>0</v>
      </c>
      <c r="AE788" t="n">
        <v>2.15</v>
      </c>
      <c r="AF788" t="n">
        <v>0</v>
      </c>
      <c r="AG788" t="n">
        <v>0</v>
      </c>
      <c r="AH788" t="n">
        <v>0</v>
      </c>
      <c r="AI788" t="n">
        <v>3.66</v>
      </c>
      <c r="AJ788" t="n">
        <v>1</v>
      </c>
      <c r="AK788" t="n">
        <v>1</v>
      </c>
      <c r="AL788" t="n">
        <v>1</v>
      </c>
      <c r="AM788" t="n">
        <v>2</v>
      </c>
      <c r="AN788" t="n">
        <v>0</v>
      </c>
      <c r="AO788" t="n">
        <v>1</v>
      </c>
      <c r="AP788" t="n">
        <v>0</v>
      </c>
      <c r="AQ788" t="n">
        <v>0</v>
      </c>
      <c r="AR788" t="n">
        <v>0</v>
      </c>
      <c r="AS788" t="inlineStr"/>
      <c r="AT788" t="n">
        <v>0.004</v>
      </c>
      <c r="AU788" t="inlineStr"/>
      <c r="AV788" t="n">
        <v>0</v>
      </c>
      <c r="AW788" t="n">
        <v>2</v>
      </c>
      <c r="AX788" t="n">
        <v>78874827</v>
      </c>
      <c r="AY788" t="n">
        <v>1</v>
      </c>
      <c r="AZ788" t="n">
        <v>0</v>
      </c>
      <c r="BA788" t="n">
        <v>728</v>
      </c>
      <c r="BB788" t="n">
        <v>0</v>
      </c>
      <c r="BC788" t="n">
        <v>0</v>
      </c>
      <c r="BD788" t="n">
        <v>0</v>
      </c>
      <c r="BE788" t="n">
        <v>0</v>
      </c>
      <c r="BF788" t="n">
        <v>0</v>
      </c>
      <c r="BG788" t="n">
        <v>0</v>
      </c>
      <c r="BH788" t="n">
        <v>0</v>
      </c>
      <c r="BI788" t="n">
        <v>0</v>
      </c>
      <c r="BJ788" t="n">
        <v>0</v>
      </c>
      <c r="BK788" t="n">
        <v>0</v>
      </c>
      <c r="BL788" t="n">
        <v>0</v>
      </c>
      <c r="BM788" t="n">
        <v>0</v>
      </c>
      <c r="BN788" t="n">
        <v>0</v>
      </c>
      <c r="BO788" t="n">
        <v>0</v>
      </c>
      <c r="BP788" t="n">
        <v>0</v>
      </c>
      <c r="BQ788" t="n">
        <v>0</v>
      </c>
      <c r="BR788" t="n">
        <v>0</v>
      </c>
      <c r="BS788" t="n">
        <v>0</v>
      </c>
      <c r="BT788" t="n">
        <v>0</v>
      </c>
      <c r="BU788" t="n">
        <v>0</v>
      </c>
      <c r="BV788" t="n">
        <v>0</v>
      </c>
      <c r="BW788" t="n">
        <v>0</v>
      </c>
      <c r="CV788" t="n">
        <v>0</v>
      </c>
      <c r="CW788" t="n">
        <v>0</v>
      </c>
      <c r="CX788">
        <f>ROUND(Y788*Source!I1652,7)</f>
        <v/>
      </c>
      <c r="CY788">
        <f>AA788</f>
        <v/>
      </c>
      <c r="CZ788">
        <f>AE788</f>
        <v/>
      </c>
      <c r="DA788">
        <f>AI788</f>
        <v/>
      </c>
      <c r="DB788">
        <f>ROUND(ROUND(AT788*CZ788,2),2)</f>
        <v/>
      </c>
      <c r="DC788">
        <f>ROUND(ROUND(AT788*AG788,2),2)</f>
        <v/>
      </c>
      <c r="DD788" t="inlineStr"/>
      <c r="DE788" t="inlineStr"/>
      <c r="DF788">
        <f>ROUND(ROUND(AE788*AI788,0)*CX788,0)</f>
        <v/>
      </c>
      <c r="DG788">
        <f>ROUND(ROUND(AF788,0)*CX788,0)</f>
        <v/>
      </c>
      <c r="DH788">
        <f>ROUND(ROUND(AG788,0)*CX788,0)</f>
        <v/>
      </c>
      <c r="DI788">
        <f>ROUND(ROUND(AH788,0)*CX788,0)</f>
        <v/>
      </c>
      <c r="DJ788">
        <f>DF788</f>
        <v/>
      </c>
      <c r="DK788" t="n">
        <v>0</v>
      </c>
      <c r="DL788" t="inlineStr"/>
      <c r="DM788" t="n">
        <v>0</v>
      </c>
      <c r="DN788" t="inlineStr"/>
      <c r="DO788" t="n">
        <v>0</v>
      </c>
    </row>
    <row r="789">
      <c r="A789">
        <f>ROW(Source!A1652)</f>
        <v/>
      </c>
      <c r="B789" t="n">
        <v>78869116</v>
      </c>
      <c r="C789" t="n">
        <v>78874797</v>
      </c>
      <c r="D789" t="n">
        <v>29150040</v>
      </c>
      <c r="E789" t="n">
        <v>1</v>
      </c>
      <c r="F789" t="n">
        <v>1</v>
      </c>
      <c r="G789" t="n">
        <v>1</v>
      </c>
      <c r="H789" t="n">
        <v>3</v>
      </c>
      <c r="I789" t="inlineStr">
        <is>
          <t>411-0001</t>
        </is>
      </c>
      <c r="J789" t="inlineStr">
        <is>
          <t>ТССЦ Московской обл., 411-0001, приказ Минстроя России №675/пр от 28.02.2017 № 257/пр</t>
        </is>
      </c>
      <c r="K789" t="inlineStr">
        <is>
          <t>Вода</t>
        </is>
      </c>
      <c r="L789" t="n">
        <v>1339</v>
      </c>
      <c r="N789" t="n">
        <v>1007</v>
      </c>
      <c r="O789" t="inlineStr">
        <is>
          <t>м3</t>
        </is>
      </c>
      <c r="P789" t="inlineStr">
        <is>
          <t>м3</t>
        </is>
      </c>
      <c r="Q789" t="n">
        <v>1</v>
      </c>
      <c r="W789" t="n">
        <v>0</v>
      </c>
      <c r="X789" t="n">
        <v>619799737</v>
      </c>
      <c r="Y789">
        <f>AT789</f>
        <v/>
      </c>
      <c r="AA789" t="n">
        <v>31.28</v>
      </c>
      <c r="AB789" t="n">
        <v>0</v>
      </c>
      <c r="AC789" t="n">
        <v>0</v>
      </c>
      <c r="AD789" t="n">
        <v>0</v>
      </c>
      <c r="AE789" t="n">
        <v>2.44</v>
      </c>
      <c r="AF789" t="n">
        <v>0</v>
      </c>
      <c r="AG789" t="n">
        <v>0</v>
      </c>
      <c r="AH789" t="n">
        <v>0</v>
      </c>
      <c r="AI789" t="n">
        <v>12.82</v>
      </c>
      <c r="AJ789" t="n">
        <v>1</v>
      </c>
      <c r="AK789" t="n">
        <v>1</v>
      </c>
      <c r="AL789" t="n">
        <v>1</v>
      </c>
      <c r="AM789" t="n">
        <v>2</v>
      </c>
      <c r="AN789" t="n">
        <v>0</v>
      </c>
      <c r="AO789" t="n">
        <v>1</v>
      </c>
      <c r="AP789" t="n">
        <v>0</v>
      </c>
      <c r="AQ789" t="n">
        <v>0</v>
      </c>
      <c r="AR789" t="n">
        <v>0</v>
      </c>
      <c r="AS789" t="inlineStr"/>
      <c r="AT789" t="n">
        <v>1.21</v>
      </c>
      <c r="AU789" t="inlineStr"/>
      <c r="AV789" t="n">
        <v>0</v>
      </c>
      <c r="AW789" t="n">
        <v>2</v>
      </c>
      <c r="AX789" t="n">
        <v>78874828</v>
      </c>
      <c r="AY789" t="n">
        <v>1</v>
      </c>
      <c r="AZ789" t="n">
        <v>0</v>
      </c>
      <c r="BA789" t="n">
        <v>729</v>
      </c>
      <c r="BB789" t="n">
        <v>0</v>
      </c>
      <c r="BC789" t="n">
        <v>0</v>
      </c>
      <c r="BD789" t="n">
        <v>0</v>
      </c>
      <c r="BE789" t="n">
        <v>0</v>
      </c>
      <c r="BF789" t="n">
        <v>0</v>
      </c>
      <c r="BG789" t="n">
        <v>0</v>
      </c>
      <c r="BH789" t="n">
        <v>0</v>
      </c>
      <c r="BI789" t="n">
        <v>0</v>
      </c>
      <c r="BJ789" t="n">
        <v>0</v>
      </c>
      <c r="BK789" t="n">
        <v>0</v>
      </c>
      <c r="BL789" t="n">
        <v>0</v>
      </c>
      <c r="BM789" t="n">
        <v>0</v>
      </c>
      <c r="BN789" t="n">
        <v>0</v>
      </c>
      <c r="BO789" t="n">
        <v>0</v>
      </c>
      <c r="BP789" t="n">
        <v>0</v>
      </c>
      <c r="BQ789" t="n">
        <v>0</v>
      </c>
      <c r="BR789" t="n">
        <v>0</v>
      </c>
      <c r="BS789" t="n">
        <v>0</v>
      </c>
      <c r="BT789" t="n">
        <v>0</v>
      </c>
      <c r="BU789" t="n">
        <v>0</v>
      </c>
      <c r="BV789" t="n">
        <v>0</v>
      </c>
      <c r="BW789" t="n">
        <v>0</v>
      </c>
      <c r="CV789" t="n">
        <v>0</v>
      </c>
      <c r="CW789" t="n">
        <v>0</v>
      </c>
      <c r="CX789">
        <f>ROUND(Y789*Source!I1652,7)</f>
        <v/>
      </c>
      <c r="CY789">
        <f>AA789</f>
        <v/>
      </c>
      <c r="CZ789">
        <f>AE789</f>
        <v/>
      </c>
      <c r="DA789">
        <f>AI789</f>
        <v/>
      </c>
      <c r="DB789">
        <f>ROUND(ROUND(AT789*CZ789,2),2)</f>
        <v/>
      </c>
      <c r="DC789">
        <f>ROUND(ROUND(AT789*AG789,2),2)</f>
        <v/>
      </c>
      <c r="DD789" t="inlineStr"/>
      <c r="DE789" t="inlineStr"/>
      <c r="DF789">
        <f>ROUND(ROUND(AE789*AI789,0)*CX789,0)</f>
        <v/>
      </c>
      <c r="DG789">
        <f>ROUND(ROUND(AF789,0)*CX789,0)</f>
        <v/>
      </c>
      <c r="DH789">
        <f>ROUND(ROUND(AG789,0)*CX789,0)</f>
        <v/>
      </c>
      <c r="DI789">
        <f>ROUND(ROUND(AH789,0)*CX789,0)</f>
        <v/>
      </c>
      <c r="DJ789">
        <f>DF789</f>
        <v/>
      </c>
      <c r="DK789" t="n">
        <v>0</v>
      </c>
      <c r="DL789" t="inlineStr"/>
      <c r="DM789" t="n">
        <v>0</v>
      </c>
      <c r="DN789" t="inlineStr"/>
      <c r="DO789" t="n">
        <v>0</v>
      </c>
    </row>
    <row r="790">
      <c r="A790">
        <f>ROW(Source!A1652)</f>
        <v/>
      </c>
      <c r="B790" t="n">
        <v>78869116</v>
      </c>
      <c r="C790" t="n">
        <v>78874797</v>
      </c>
      <c r="D790" t="n">
        <v>29160298</v>
      </c>
      <c r="E790" t="n">
        <v>1</v>
      </c>
      <c r="F790" t="n">
        <v>1</v>
      </c>
      <c r="G790" t="n">
        <v>1</v>
      </c>
      <c r="H790" t="n">
        <v>3</v>
      </c>
      <c r="I790" t="inlineStr">
        <is>
          <t>507-3175</t>
        </is>
      </c>
      <c r="J790" t="inlineStr">
        <is>
          <t>ТССЦ Московской обл., 507-3175, приказ Минстроя России №675/пр от 28.02.2017 № 258/пр</t>
        </is>
      </c>
      <c r="K790" t="inlineStr">
        <is>
          <t>Угольник 90 град. полипропиленовый диаметром 32 мм</t>
        </is>
      </c>
      <c r="L790" t="n">
        <v>1358</v>
      </c>
      <c r="N790" t="n">
        <v>1010</v>
      </c>
      <c r="O790" t="inlineStr">
        <is>
          <t>10 шт.</t>
        </is>
      </c>
      <c r="P790" t="inlineStr">
        <is>
          <t>10 шт.</t>
        </is>
      </c>
      <c r="Q790" t="n">
        <v>10</v>
      </c>
      <c r="W790" t="n">
        <v>0</v>
      </c>
      <c r="X790" t="n">
        <v>1600264197</v>
      </c>
      <c r="Y790">
        <f>AT790</f>
        <v/>
      </c>
      <c r="AA790" t="n">
        <v>595.89</v>
      </c>
      <c r="AB790" t="n">
        <v>0</v>
      </c>
      <c r="AC790" t="n">
        <v>0</v>
      </c>
      <c r="AD790" t="n">
        <v>0</v>
      </c>
      <c r="AE790" t="n">
        <v>64.7</v>
      </c>
      <c r="AF790" t="n">
        <v>0</v>
      </c>
      <c r="AG790" t="n">
        <v>0</v>
      </c>
      <c r="AH790" t="n">
        <v>0</v>
      </c>
      <c r="AI790" t="n">
        <v>9.210000000000001</v>
      </c>
      <c r="AJ790" t="n">
        <v>1</v>
      </c>
      <c r="AK790" t="n">
        <v>1</v>
      </c>
      <c r="AL790" t="n">
        <v>1</v>
      </c>
      <c r="AM790" t="n">
        <v>0</v>
      </c>
      <c r="AN790" t="n">
        <v>0</v>
      </c>
      <c r="AO790" t="n">
        <v>0</v>
      </c>
      <c r="AP790" t="n">
        <v>1</v>
      </c>
      <c r="AQ790" t="n">
        <v>0</v>
      </c>
      <c r="AR790" t="n">
        <v>0</v>
      </c>
      <c r="AS790" t="inlineStr"/>
      <c r="AT790" t="n">
        <v>15</v>
      </c>
      <c r="AU790" t="inlineStr"/>
      <c r="AV790" t="n">
        <v>0</v>
      </c>
      <c r="AW790" t="n">
        <v>1</v>
      </c>
      <c r="AX790" t="n">
        <v>-1</v>
      </c>
      <c r="AY790" t="n">
        <v>0</v>
      </c>
      <c r="AZ790" t="n">
        <v>0</v>
      </c>
      <c r="BA790" t="inlineStr"/>
      <c r="BB790" t="n">
        <v>0</v>
      </c>
      <c r="BC790" t="n">
        <v>0</v>
      </c>
      <c r="BD790" t="n">
        <v>0</v>
      </c>
      <c r="BE790" t="n">
        <v>0</v>
      </c>
      <c r="BF790" t="n">
        <v>0</v>
      </c>
      <c r="BG790" t="n">
        <v>0</v>
      </c>
      <c r="BH790" t="n">
        <v>0</v>
      </c>
      <c r="BI790" t="n">
        <v>0</v>
      </c>
      <c r="BJ790" t="n">
        <v>0</v>
      </c>
      <c r="BK790" t="n">
        <v>0</v>
      </c>
      <c r="BL790" t="n">
        <v>0</v>
      </c>
      <c r="BM790" t="n">
        <v>0</v>
      </c>
      <c r="BN790" t="n">
        <v>0</v>
      </c>
      <c r="BO790" t="n">
        <v>0</v>
      </c>
      <c r="BP790" t="n">
        <v>0</v>
      </c>
      <c r="BQ790" t="n">
        <v>0</v>
      </c>
      <c r="BR790" t="n">
        <v>0</v>
      </c>
      <c r="BS790" t="n">
        <v>0</v>
      </c>
      <c r="BT790" t="n">
        <v>0</v>
      </c>
      <c r="BU790" t="n">
        <v>0</v>
      </c>
      <c r="BV790" t="n">
        <v>0</v>
      </c>
      <c r="BW790" t="n">
        <v>0</v>
      </c>
      <c r="CV790" t="n">
        <v>0</v>
      </c>
      <c r="CW790" t="n">
        <v>0</v>
      </c>
      <c r="CX790">
        <f>ROUND(Y790*Source!I1652,7)</f>
        <v/>
      </c>
      <c r="CY790">
        <f>AA790</f>
        <v/>
      </c>
      <c r="CZ790">
        <f>AE790</f>
        <v/>
      </c>
      <c r="DA790">
        <f>AI790</f>
        <v/>
      </c>
      <c r="DB790">
        <f>ROUND(ROUND(AT790*CZ790,2),2)</f>
        <v/>
      </c>
      <c r="DC790">
        <f>ROUND(ROUND(AT790*AG790,2),2)</f>
        <v/>
      </c>
      <c r="DD790" t="inlineStr"/>
      <c r="DE790" t="inlineStr"/>
      <c r="DF790">
        <f>ROUND(ROUND(AE790*AI790,0)*CX790,0)</f>
        <v/>
      </c>
      <c r="DG790">
        <f>ROUND(ROUND(AF790,0)*CX790,0)</f>
        <v/>
      </c>
      <c r="DH790">
        <f>ROUND(ROUND(AG790,0)*CX790,0)</f>
        <v/>
      </c>
      <c r="DI790">
        <f>ROUND(ROUND(AH790,0)*CX790,0)</f>
        <v/>
      </c>
      <c r="DJ790">
        <f>DF790</f>
        <v/>
      </c>
      <c r="DK790" t="n">
        <v>0</v>
      </c>
      <c r="DL790" t="inlineStr"/>
      <c r="DM790" t="n">
        <v>0</v>
      </c>
      <c r="DN790" t="inlineStr"/>
      <c r="DO790" t="n">
        <v>0</v>
      </c>
    </row>
    <row r="791">
      <c r="A791">
        <f>ROW(Source!A1652)</f>
        <v/>
      </c>
      <c r="B791" t="n">
        <v>78869116</v>
      </c>
      <c r="C791" t="n">
        <v>78874797</v>
      </c>
      <c r="D791" t="n">
        <v>29158419</v>
      </c>
      <c r="E791" t="n">
        <v>1</v>
      </c>
      <c r="F791" t="n">
        <v>1</v>
      </c>
      <c r="G791" t="n">
        <v>1</v>
      </c>
      <c r="H791" t="n">
        <v>3</v>
      </c>
      <c r="I791" t="inlineStr">
        <is>
          <t>507-3642</t>
        </is>
      </c>
      <c r="J791" t="inlineStr">
        <is>
          <t>ТССЦ Московской обл., 507-3642, приказ Минстроя России №675/пр от 28.02.2017 № 258/пр</t>
        </is>
      </c>
      <c r="K791" t="inlineStr">
        <is>
          <t>Труба напорная из полиэтилена PE 100 питьевая ПЭ100 SDR11, размером 32х3,0 мм (ГОСТ 18599-2001, ГОСТ Р 52134-2003)</t>
        </is>
      </c>
      <c r="L791" t="n">
        <v>1301</v>
      </c>
      <c r="N791" t="n">
        <v>1003</v>
      </c>
      <c r="O791" t="inlineStr">
        <is>
          <t>м</t>
        </is>
      </c>
      <c r="P791" t="inlineStr">
        <is>
          <t>м</t>
        </is>
      </c>
      <c r="Q791" t="n">
        <v>1</v>
      </c>
      <c r="W791" t="n">
        <v>0</v>
      </c>
      <c r="X791" t="n">
        <v>-829717903</v>
      </c>
      <c r="Y791">
        <f>AT791</f>
        <v/>
      </c>
      <c r="AA791" t="n">
        <v>49.03</v>
      </c>
      <c r="AB791" t="n">
        <v>0</v>
      </c>
      <c r="AC791" t="n">
        <v>0</v>
      </c>
      <c r="AD791" t="n">
        <v>0</v>
      </c>
      <c r="AE791" t="n">
        <v>16.29</v>
      </c>
      <c r="AF791" t="n">
        <v>0</v>
      </c>
      <c r="AG791" t="n">
        <v>0</v>
      </c>
      <c r="AH791" t="n">
        <v>0</v>
      </c>
      <c r="AI791" t="n">
        <v>3.01</v>
      </c>
      <c r="AJ791" t="n">
        <v>1</v>
      </c>
      <c r="AK791" t="n">
        <v>1</v>
      </c>
      <c r="AL791" t="n">
        <v>1</v>
      </c>
      <c r="AM791" t="n">
        <v>2</v>
      </c>
      <c r="AN791" t="n">
        <v>0</v>
      </c>
      <c r="AO791" t="n">
        <v>1</v>
      </c>
      <c r="AP791" t="n">
        <v>0</v>
      </c>
      <c r="AQ791" t="n">
        <v>0</v>
      </c>
      <c r="AR791" t="n">
        <v>0</v>
      </c>
      <c r="AS791" t="inlineStr"/>
      <c r="AT791" t="n">
        <v>93.8</v>
      </c>
      <c r="AU791" t="inlineStr"/>
      <c r="AV791" t="n">
        <v>0</v>
      </c>
      <c r="AW791" t="n">
        <v>2</v>
      </c>
      <c r="AX791" t="n">
        <v>78874829</v>
      </c>
      <c r="AY791" t="n">
        <v>1</v>
      </c>
      <c r="AZ791" t="n">
        <v>0</v>
      </c>
      <c r="BA791" t="n">
        <v>730</v>
      </c>
      <c r="BB791" t="n">
        <v>0</v>
      </c>
      <c r="BC791" t="n">
        <v>0</v>
      </c>
      <c r="BD791" t="n">
        <v>0</v>
      </c>
      <c r="BE791" t="n">
        <v>0</v>
      </c>
      <c r="BF791" t="n">
        <v>0</v>
      </c>
      <c r="BG791" t="n">
        <v>0</v>
      </c>
      <c r="BH791" t="n">
        <v>0</v>
      </c>
      <c r="BI791" t="n">
        <v>0</v>
      </c>
      <c r="BJ791" t="n">
        <v>0</v>
      </c>
      <c r="BK791" t="n">
        <v>0</v>
      </c>
      <c r="BL791" t="n">
        <v>0</v>
      </c>
      <c r="BM791" t="n">
        <v>0</v>
      </c>
      <c r="BN791" t="n">
        <v>0</v>
      </c>
      <c r="BO791" t="n">
        <v>0</v>
      </c>
      <c r="BP791" t="n">
        <v>0</v>
      </c>
      <c r="BQ791" t="n">
        <v>0</v>
      </c>
      <c r="BR791" t="n">
        <v>0</v>
      </c>
      <c r="BS791" t="n">
        <v>0</v>
      </c>
      <c r="BT791" t="n">
        <v>0</v>
      </c>
      <c r="BU791" t="n">
        <v>0</v>
      </c>
      <c r="BV791" t="n">
        <v>0</v>
      </c>
      <c r="BW791" t="n">
        <v>0</v>
      </c>
      <c r="CV791" t="n">
        <v>0</v>
      </c>
      <c r="CW791" t="n">
        <v>0</v>
      </c>
      <c r="CX791">
        <f>ROUND(Y791*Source!I1652,7)</f>
        <v/>
      </c>
      <c r="CY791">
        <f>AA791</f>
        <v/>
      </c>
      <c r="CZ791">
        <f>AE791</f>
        <v/>
      </c>
      <c r="DA791">
        <f>AI791</f>
        <v/>
      </c>
      <c r="DB791">
        <f>ROUND(ROUND(AT791*CZ791,2),2)</f>
        <v/>
      </c>
      <c r="DC791">
        <f>ROUND(ROUND(AT791*AG791,2),2)</f>
        <v/>
      </c>
      <c r="DD791" t="inlineStr"/>
      <c r="DE791" t="inlineStr"/>
      <c r="DF791">
        <f>ROUND(ROUND(AE791*AI791,0)*CX791,0)</f>
        <v/>
      </c>
      <c r="DG791">
        <f>ROUND(ROUND(AF791,0)*CX791,0)</f>
        <v/>
      </c>
      <c r="DH791">
        <f>ROUND(ROUND(AG791,0)*CX791,0)</f>
        <v/>
      </c>
      <c r="DI791">
        <f>ROUND(ROUND(AH791,0)*CX791,0)</f>
        <v/>
      </c>
      <c r="DJ791">
        <f>DF791</f>
        <v/>
      </c>
      <c r="DK791" t="n">
        <v>0</v>
      </c>
      <c r="DL791" t="inlineStr"/>
      <c r="DM791" t="n">
        <v>0</v>
      </c>
      <c r="DN791" t="inlineStr"/>
      <c r="DO791" t="n">
        <v>0</v>
      </c>
    </row>
    <row r="792">
      <c r="A792">
        <f>ROW(Source!A1652)</f>
        <v/>
      </c>
      <c r="B792" t="n">
        <v>78869116</v>
      </c>
      <c r="C792" t="n">
        <v>78874797</v>
      </c>
      <c r="D792" t="n">
        <v>29159169</v>
      </c>
      <c r="E792" t="n">
        <v>1</v>
      </c>
      <c r="F792" t="n">
        <v>1</v>
      </c>
      <c r="G792" t="n">
        <v>1</v>
      </c>
      <c r="H792" t="n">
        <v>3</v>
      </c>
      <c r="I792" t="inlineStr">
        <is>
          <t>507-5009</t>
        </is>
      </c>
      <c r="J792" t="inlineStr">
        <is>
          <t>ТССЦ Московской обл., 507-5009, приказ Минстроя России №675/пр от 28.02.2017 № 258/пр</t>
        </is>
      </c>
      <c r="K792" t="inlineStr">
        <is>
          <t>Муфта полипропиленовая соединительная диаметром 32 мм</t>
        </is>
      </c>
      <c r="L792" t="n">
        <v>1358</v>
      </c>
      <c r="N792" t="n">
        <v>1010</v>
      </c>
      <c r="O792" t="inlineStr">
        <is>
          <t>10 шт.</t>
        </is>
      </c>
      <c r="P792" t="inlineStr">
        <is>
          <t>10 шт.</t>
        </is>
      </c>
      <c r="Q792" t="n">
        <v>10</v>
      </c>
      <c r="W792" t="n">
        <v>0</v>
      </c>
      <c r="X792" t="n">
        <v>-1186610544</v>
      </c>
      <c r="Y792">
        <f>AT792</f>
        <v/>
      </c>
      <c r="AA792" t="n">
        <v>133.92</v>
      </c>
      <c r="AB792" t="n">
        <v>0</v>
      </c>
      <c r="AC792" t="n">
        <v>0</v>
      </c>
      <c r="AD792" t="n">
        <v>0</v>
      </c>
      <c r="AE792" t="n">
        <v>13.5</v>
      </c>
      <c r="AF792" t="n">
        <v>0</v>
      </c>
      <c r="AG792" t="n">
        <v>0</v>
      </c>
      <c r="AH792" t="n">
        <v>0</v>
      </c>
      <c r="AI792" t="n">
        <v>9.92</v>
      </c>
      <c r="AJ792" t="n">
        <v>1</v>
      </c>
      <c r="AK792" t="n">
        <v>1</v>
      </c>
      <c r="AL792" t="n">
        <v>1</v>
      </c>
      <c r="AM792" t="n">
        <v>0</v>
      </c>
      <c r="AN792" t="n">
        <v>0</v>
      </c>
      <c r="AO792" t="n">
        <v>0</v>
      </c>
      <c r="AP792" t="n">
        <v>0</v>
      </c>
      <c r="AQ792" t="n">
        <v>0</v>
      </c>
      <c r="AR792" t="n">
        <v>0</v>
      </c>
      <c r="AS792" t="inlineStr"/>
      <c r="AT792" t="n">
        <v>10</v>
      </c>
      <c r="AU792" t="inlineStr"/>
      <c r="AV792" t="n">
        <v>0</v>
      </c>
      <c r="AW792" t="n">
        <v>1</v>
      </c>
      <c r="AX792" t="n">
        <v>-1</v>
      </c>
      <c r="AY792" t="n">
        <v>0</v>
      </c>
      <c r="AZ792" t="n">
        <v>0</v>
      </c>
      <c r="BA792" t="inlineStr"/>
      <c r="BB792" t="n">
        <v>0</v>
      </c>
      <c r="BC792" t="n">
        <v>0</v>
      </c>
      <c r="BD792" t="n">
        <v>0</v>
      </c>
      <c r="BE792" t="n">
        <v>0</v>
      </c>
      <c r="BF792" t="n">
        <v>0</v>
      </c>
      <c r="BG792" t="n">
        <v>0</v>
      </c>
      <c r="BH792" t="n">
        <v>0</v>
      </c>
      <c r="BI792" t="n">
        <v>0</v>
      </c>
      <c r="BJ792" t="n">
        <v>0</v>
      </c>
      <c r="BK792" t="n">
        <v>0</v>
      </c>
      <c r="BL792" t="n">
        <v>0</v>
      </c>
      <c r="BM792" t="n">
        <v>0</v>
      </c>
      <c r="BN792" t="n">
        <v>0</v>
      </c>
      <c r="BO792" t="n">
        <v>0</v>
      </c>
      <c r="BP792" t="n">
        <v>0</v>
      </c>
      <c r="BQ792" t="n">
        <v>0</v>
      </c>
      <c r="BR792" t="n">
        <v>0</v>
      </c>
      <c r="BS792" t="n">
        <v>0</v>
      </c>
      <c r="BT792" t="n">
        <v>0</v>
      </c>
      <c r="BU792" t="n">
        <v>0</v>
      </c>
      <c r="BV792" t="n">
        <v>0</v>
      </c>
      <c r="BW792" t="n">
        <v>0</v>
      </c>
      <c r="CV792" t="n">
        <v>0</v>
      </c>
      <c r="CW792" t="n">
        <v>0</v>
      </c>
      <c r="CX792">
        <f>ROUND(Y792*Source!I1652,7)</f>
        <v/>
      </c>
      <c r="CY792">
        <f>AA792</f>
        <v/>
      </c>
      <c r="CZ792">
        <f>AE792</f>
        <v/>
      </c>
      <c r="DA792">
        <f>AI792</f>
        <v/>
      </c>
      <c r="DB792">
        <f>ROUND(ROUND(AT792*CZ792,2),2)</f>
        <v/>
      </c>
      <c r="DC792">
        <f>ROUND(ROUND(AT792*AG792,2),2)</f>
        <v/>
      </c>
      <c r="DD792" t="inlineStr"/>
      <c r="DE792" t="inlineStr"/>
      <c r="DF792">
        <f>ROUND(ROUND(AE792*AI792,0)*CX792,0)</f>
        <v/>
      </c>
      <c r="DG792">
        <f>ROUND(ROUND(AF792,0)*CX792,0)</f>
        <v/>
      </c>
      <c r="DH792">
        <f>ROUND(ROUND(AG792,0)*CX792,0)</f>
        <v/>
      </c>
      <c r="DI792">
        <f>ROUND(ROUND(AH792,0)*CX792,0)</f>
        <v/>
      </c>
      <c r="DJ792">
        <f>DF792</f>
        <v/>
      </c>
      <c r="DK792" t="n">
        <v>0</v>
      </c>
      <c r="DL792" t="inlineStr"/>
      <c r="DM792" t="n">
        <v>0</v>
      </c>
      <c r="DN792" t="inlineStr"/>
      <c r="DO792" t="n">
        <v>0</v>
      </c>
    </row>
    <row r="793">
      <c r="A793">
        <f>ROW(Source!A1652)</f>
        <v/>
      </c>
      <c r="B793" t="n">
        <v>78869116</v>
      </c>
      <c r="C793" t="n">
        <v>78874797</v>
      </c>
      <c r="D793" t="n">
        <v>29159196</v>
      </c>
      <c r="E793" t="n">
        <v>1</v>
      </c>
      <c r="F793" t="n">
        <v>1</v>
      </c>
      <c r="G793" t="n">
        <v>1</v>
      </c>
      <c r="H793" t="n">
        <v>3</v>
      </c>
      <c r="I793" t="inlineStr">
        <is>
          <t>507-5036</t>
        </is>
      </c>
      <c r="J793" t="inlineStr">
        <is>
          <t>ТССЦ Московской обл., 507-5036, приказ Минстроя России №675/пр от 28.02.2017 № 258/пр</t>
        </is>
      </c>
      <c r="K793" t="inlineStr">
        <is>
          <t>Муфта полипропиленовая комбинированная, с наружной резьбой диаметром 32х1"</t>
        </is>
      </c>
      <c r="L793" t="n">
        <v>1358</v>
      </c>
      <c r="N793" t="n">
        <v>1010</v>
      </c>
      <c r="O793" t="inlineStr">
        <is>
          <t>10 шт.</t>
        </is>
      </c>
      <c r="P793" t="inlineStr">
        <is>
          <t>10 шт.</t>
        </is>
      </c>
      <c r="Q793" t="n">
        <v>10</v>
      </c>
      <c r="W793" t="n">
        <v>0</v>
      </c>
      <c r="X793" t="n">
        <v>-393452540</v>
      </c>
      <c r="Y793">
        <f>AT793</f>
        <v/>
      </c>
      <c r="AA793" t="n">
        <v>1070.61</v>
      </c>
      <c r="AB793" t="n">
        <v>0</v>
      </c>
      <c r="AC793" t="n">
        <v>0</v>
      </c>
      <c r="AD793" t="n">
        <v>0</v>
      </c>
      <c r="AE793" t="n">
        <v>221.2</v>
      </c>
      <c r="AF793" t="n">
        <v>0</v>
      </c>
      <c r="AG793" t="n">
        <v>0</v>
      </c>
      <c r="AH793" t="n">
        <v>0</v>
      </c>
      <c r="AI793" t="n">
        <v>4.84</v>
      </c>
      <c r="AJ793" t="n">
        <v>1</v>
      </c>
      <c r="AK793" t="n">
        <v>1</v>
      </c>
      <c r="AL793" t="n">
        <v>1</v>
      </c>
      <c r="AM793" t="n">
        <v>0</v>
      </c>
      <c r="AN793" t="n">
        <v>0</v>
      </c>
      <c r="AO793" t="n">
        <v>0</v>
      </c>
      <c r="AP793" t="n">
        <v>1</v>
      </c>
      <c r="AQ793" t="n">
        <v>0</v>
      </c>
      <c r="AR793" t="n">
        <v>0</v>
      </c>
      <c r="AS793" t="inlineStr"/>
      <c r="AT793" t="n">
        <v>2.5</v>
      </c>
      <c r="AU793" t="inlineStr"/>
      <c r="AV793" t="n">
        <v>0</v>
      </c>
      <c r="AW793" t="n">
        <v>1</v>
      </c>
      <c r="AX793" t="n">
        <v>-1</v>
      </c>
      <c r="AY793" t="n">
        <v>0</v>
      </c>
      <c r="AZ793" t="n">
        <v>0</v>
      </c>
      <c r="BA793" t="inlineStr"/>
      <c r="BB793" t="n">
        <v>0</v>
      </c>
      <c r="BC793" t="n">
        <v>0</v>
      </c>
      <c r="BD793" t="n">
        <v>0</v>
      </c>
      <c r="BE793" t="n">
        <v>0</v>
      </c>
      <c r="BF793" t="n">
        <v>0</v>
      </c>
      <c r="BG793" t="n">
        <v>0</v>
      </c>
      <c r="BH793" t="n">
        <v>0</v>
      </c>
      <c r="BI793" t="n">
        <v>0</v>
      </c>
      <c r="BJ793" t="n">
        <v>0</v>
      </c>
      <c r="BK793" t="n">
        <v>0</v>
      </c>
      <c r="BL793" t="n">
        <v>0</v>
      </c>
      <c r="BM793" t="n">
        <v>0</v>
      </c>
      <c r="BN793" t="n">
        <v>0</v>
      </c>
      <c r="BO793" t="n">
        <v>0</v>
      </c>
      <c r="BP793" t="n">
        <v>0</v>
      </c>
      <c r="BQ793" t="n">
        <v>0</v>
      </c>
      <c r="BR793" t="n">
        <v>0</v>
      </c>
      <c r="BS793" t="n">
        <v>0</v>
      </c>
      <c r="BT793" t="n">
        <v>0</v>
      </c>
      <c r="BU793" t="n">
        <v>0</v>
      </c>
      <c r="BV793" t="n">
        <v>0</v>
      </c>
      <c r="BW793" t="n">
        <v>0</v>
      </c>
      <c r="CV793" t="n">
        <v>0</v>
      </c>
      <c r="CW793" t="n">
        <v>0</v>
      </c>
      <c r="CX793">
        <f>ROUND(Y793*Source!I1652,7)</f>
        <v/>
      </c>
      <c r="CY793">
        <f>AA793</f>
        <v/>
      </c>
      <c r="CZ793">
        <f>AE793</f>
        <v/>
      </c>
      <c r="DA793">
        <f>AI793</f>
        <v/>
      </c>
      <c r="DB793">
        <f>ROUND(ROUND(AT793*CZ793,2),2)</f>
        <v/>
      </c>
      <c r="DC793">
        <f>ROUND(ROUND(AT793*AG793,2),2)</f>
        <v/>
      </c>
      <c r="DD793" t="inlineStr"/>
      <c r="DE793" t="inlineStr"/>
      <c r="DF793">
        <f>ROUND(ROUND(AE793*AI793,0)*CX793,0)</f>
        <v/>
      </c>
      <c r="DG793">
        <f>ROUND(ROUND(AF793,0)*CX793,0)</f>
        <v/>
      </c>
      <c r="DH793">
        <f>ROUND(ROUND(AG793,0)*CX793,0)</f>
        <v/>
      </c>
      <c r="DI793">
        <f>ROUND(ROUND(AH793,0)*CX793,0)</f>
        <v/>
      </c>
      <c r="DJ793">
        <f>DF793</f>
        <v/>
      </c>
      <c r="DK793" t="n">
        <v>0</v>
      </c>
      <c r="DL793" t="inlineStr"/>
      <c r="DM793" t="n">
        <v>0</v>
      </c>
      <c r="DN793" t="inlineStr"/>
      <c r="DO793" t="n">
        <v>0</v>
      </c>
    </row>
    <row r="794">
      <c r="A794">
        <f>ROW(Source!A1652)</f>
        <v/>
      </c>
      <c r="B794" t="n">
        <v>78869116</v>
      </c>
      <c r="C794" t="n">
        <v>78874797</v>
      </c>
      <c r="D794" t="n">
        <v>29159204</v>
      </c>
      <c r="E794" t="n">
        <v>1</v>
      </c>
      <c r="F794" t="n">
        <v>1</v>
      </c>
      <c r="G794" t="n">
        <v>1</v>
      </c>
      <c r="H794" t="n">
        <v>3</v>
      </c>
      <c r="I794" t="inlineStr">
        <is>
          <t>507-5044</t>
        </is>
      </c>
      <c r="J794" t="inlineStr">
        <is>
          <t>ТССЦ Московской обл., 507-5044, приказ Минстроя России №675/пр от 28.02.2017 № 258/пр</t>
        </is>
      </c>
      <c r="K794" t="inlineStr">
        <is>
          <t>Муфта полипропиленовая комбинированная, с внутренней резьбой, под ключ диаметром 32х1"</t>
        </is>
      </c>
      <c r="L794" t="n">
        <v>1358</v>
      </c>
      <c r="N794" t="n">
        <v>1010</v>
      </c>
      <c r="O794" t="inlineStr">
        <is>
          <t>10 шт.</t>
        </is>
      </c>
      <c r="P794" t="inlineStr">
        <is>
          <t>10 шт.</t>
        </is>
      </c>
      <c r="Q794" t="n">
        <v>10</v>
      </c>
      <c r="W794" t="n">
        <v>0</v>
      </c>
      <c r="X794" t="n">
        <v>-895889406</v>
      </c>
      <c r="Y794">
        <f>AT794</f>
        <v/>
      </c>
      <c r="AA794" t="n">
        <v>1914.75</v>
      </c>
      <c r="AB794" t="n">
        <v>0</v>
      </c>
      <c r="AC794" t="n">
        <v>0</v>
      </c>
      <c r="AD794" t="n">
        <v>0</v>
      </c>
      <c r="AE794" t="n">
        <v>170.2</v>
      </c>
      <c r="AF794" t="n">
        <v>0</v>
      </c>
      <c r="AG794" t="n">
        <v>0</v>
      </c>
      <c r="AH794" t="n">
        <v>0</v>
      </c>
      <c r="AI794" t="n">
        <v>11.25</v>
      </c>
      <c r="AJ794" t="n">
        <v>1</v>
      </c>
      <c r="AK794" t="n">
        <v>1</v>
      </c>
      <c r="AL794" t="n">
        <v>1</v>
      </c>
      <c r="AM794" t="n">
        <v>0</v>
      </c>
      <c r="AN794" t="n">
        <v>0</v>
      </c>
      <c r="AO794" t="n">
        <v>0</v>
      </c>
      <c r="AP794" t="n">
        <v>1</v>
      </c>
      <c r="AQ794" t="n">
        <v>0</v>
      </c>
      <c r="AR794" t="n">
        <v>0</v>
      </c>
      <c r="AS794" t="inlineStr"/>
      <c r="AT794" t="n">
        <v>2.5</v>
      </c>
      <c r="AU794" t="inlineStr"/>
      <c r="AV794" t="n">
        <v>0</v>
      </c>
      <c r="AW794" t="n">
        <v>1</v>
      </c>
      <c r="AX794" t="n">
        <v>-1</v>
      </c>
      <c r="AY794" t="n">
        <v>0</v>
      </c>
      <c r="AZ794" t="n">
        <v>0</v>
      </c>
      <c r="BA794" t="inlineStr"/>
      <c r="BB794" t="n">
        <v>0</v>
      </c>
      <c r="BC794" t="n">
        <v>0</v>
      </c>
      <c r="BD794" t="n">
        <v>0</v>
      </c>
      <c r="BE794" t="n">
        <v>0</v>
      </c>
      <c r="BF794" t="n">
        <v>0</v>
      </c>
      <c r="BG794" t="n">
        <v>0</v>
      </c>
      <c r="BH794" t="n">
        <v>0</v>
      </c>
      <c r="BI794" t="n">
        <v>0</v>
      </c>
      <c r="BJ794" t="n">
        <v>0</v>
      </c>
      <c r="BK794" t="n">
        <v>0</v>
      </c>
      <c r="BL794" t="n">
        <v>0</v>
      </c>
      <c r="BM794" t="n">
        <v>0</v>
      </c>
      <c r="BN794" t="n">
        <v>0</v>
      </c>
      <c r="BO794" t="n">
        <v>0</v>
      </c>
      <c r="BP794" t="n">
        <v>0</v>
      </c>
      <c r="BQ794" t="n">
        <v>0</v>
      </c>
      <c r="BR794" t="n">
        <v>0</v>
      </c>
      <c r="BS794" t="n">
        <v>0</v>
      </c>
      <c r="BT794" t="n">
        <v>0</v>
      </c>
      <c r="BU794" t="n">
        <v>0</v>
      </c>
      <c r="BV794" t="n">
        <v>0</v>
      </c>
      <c r="BW794" t="n">
        <v>0</v>
      </c>
      <c r="CV794" t="n">
        <v>0</v>
      </c>
      <c r="CW794" t="n">
        <v>0</v>
      </c>
      <c r="CX794">
        <f>ROUND(Y794*Source!I1652,7)</f>
        <v/>
      </c>
      <c r="CY794">
        <f>AA794</f>
        <v/>
      </c>
      <c r="CZ794">
        <f>AE794</f>
        <v/>
      </c>
      <c r="DA794">
        <f>AI794</f>
        <v/>
      </c>
      <c r="DB794">
        <f>ROUND(ROUND(AT794*CZ794,2),2)</f>
        <v/>
      </c>
      <c r="DC794">
        <f>ROUND(ROUND(AT794*AG794,2),2)</f>
        <v/>
      </c>
      <c r="DD794" t="inlineStr"/>
      <c r="DE794" t="inlineStr"/>
      <c r="DF794">
        <f>ROUND(ROUND(AE794*AI794,0)*CX794,0)</f>
        <v/>
      </c>
      <c r="DG794">
        <f>ROUND(ROUND(AF794,0)*CX794,0)</f>
        <v/>
      </c>
      <c r="DH794">
        <f>ROUND(ROUND(AG794,0)*CX794,0)</f>
        <v/>
      </c>
      <c r="DI794">
        <f>ROUND(ROUND(AH794,0)*CX794,0)</f>
        <v/>
      </c>
      <c r="DJ794">
        <f>DF794</f>
        <v/>
      </c>
      <c r="DK794" t="n">
        <v>0</v>
      </c>
      <c r="DL794" t="inlineStr"/>
      <c r="DM794" t="n">
        <v>0</v>
      </c>
      <c r="DN794" t="inlineStr"/>
      <c r="DO794" t="n">
        <v>0</v>
      </c>
    </row>
    <row r="795">
      <c r="A795">
        <f>ROW(Source!A1657)</f>
        <v/>
      </c>
      <c r="B795" t="n">
        <v>78869116</v>
      </c>
      <c r="C795" t="n">
        <v>78874837</v>
      </c>
      <c r="D795" t="n">
        <v>18442827</v>
      </c>
      <c r="E795" t="n">
        <v>1</v>
      </c>
      <c r="F795" t="n">
        <v>1</v>
      </c>
      <c r="G795" t="n">
        <v>1</v>
      </c>
      <c r="H795" t="n">
        <v>1</v>
      </c>
      <c r="I795" t="inlineStr">
        <is>
          <t>1-1053-90</t>
        </is>
      </c>
      <c r="J795" t="inlineStr"/>
      <c r="K795" t="inlineStr">
        <is>
          <t>Рабочий строитель среднего разряда 5,3</t>
        </is>
      </c>
      <c r="L795" t="n">
        <v>1369</v>
      </c>
      <c r="N795" t="n">
        <v>1013</v>
      </c>
      <c r="O795" t="inlineStr">
        <is>
          <t>чел.-ч</t>
        </is>
      </c>
      <c r="P795" t="inlineStr">
        <is>
          <t>чел.-ч</t>
        </is>
      </c>
      <c r="Q795" t="n">
        <v>1</v>
      </c>
      <c r="W795" t="n">
        <v>0</v>
      </c>
      <c r="X795" t="n">
        <v>717490484</v>
      </c>
      <c r="Y795">
        <f>(AT795*ROUND(5,7))</f>
        <v/>
      </c>
      <c r="AA795" t="n">
        <v>0</v>
      </c>
      <c r="AB795" t="n">
        <v>0</v>
      </c>
      <c r="AC795" t="n">
        <v>0</v>
      </c>
      <c r="AD795" t="n">
        <v>11.64</v>
      </c>
      <c r="AE795" t="n">
        <v>0</v>
      </c>
      <c r="AF795" t="n">
        <v>0</v>
      </c>
      <c r="AG795" t="n">
        <v>0</v>
      </c>
      <c r="AH795" t="n">
        <v>11.64</v>
      </c>
      <c r="AI795" t="n">
        <v>1</v>
      </c>
      <c r="AJ795" t="n">
        <v>1</v>
      </c>
      <c r="AK795" t="n">
        <v>1</v>
      </c>
      <c r="AL795" t="n">
        <v>1</v>
      </c>
      <c r="AM795" t="n">
        <v>-2</v>
      </c>
      <c r="AN795" t="n">
        <v>0</v>
      </c>
      <c r="AO795" t="n">
        <v>1</v>
      </c>
      <c r="AP795" t="n">
        <v>1</v>
      </c>
      <c r="AQ795" t="n">
        <v>0</v>
      </c>
      <c r="AR795" t="n">
        <v>0</v>
      </c>
      <c r="AS795" t="inlineStr"/>
      <c r="AT795" t="n">
        <v>5.01</v>
      </c>
      <c r="AU795" t="inlineStr">
        <is>
          <t>)*5</t>
        </is>
      </c>
      <c r="AV795" t="n">
        <v>1</v>
      </c>
      <c r="AW795" t="n">
        <v>2</v>
      </c>
      <c r="AX795" t="n">
        <v>78874844</v>
      </c>
      <c r="AY795" t="n">
        <v>1</v>
      </c>
      <c r="AZ795" t="n">
        <v>2048</v>
      </c>
      <c r="BA795" t="n">
        <v>731</v>
      </c>
      <c r="BB795" t="n">
        <v>0</v>
      </c>
      <c r="BC795" t="n">
        <v>0</v>
      </c>
      <c r="BD795" t="n">
        <v>0</v>
      </c>
      <c r="BE795" t="n">
        <v>0</v>
      </c>
      <c r="BF795" t="n">
        <v>0</v>
      </c>
      <c r="BG795" t="n">
        <v>0</v>
      </c>
      <c r="BH795" t="n">
        <v>0</v>
      </c>
      <c r="BI795" t="n">
        <v>0</v>
      </c>
      <c r="BJ795" t="n">
        <v>0</v>
      </c>
      <c r="BK795" t="n">
        <v>0</v>
      </c>
      <c r="BL795" t="n">
        <v>0</v>
      </c>
      <c r="BM795" t="n">
        <v>0</v>
      </c>
      <c r="BN795" t="n">
        <v>0</v>
      </c>
      <c r="BO795" t="n">
        <v>0</v>
      </c>
      <c r="BP795" t="n">
        <v>0</v>
      </c>
      <c r="BQ795" t="n">
        <v>0</v>
      </c>
      <c r="BR795" t="n">
        <v>0</v>
      </c>
      <c r="BS795" t="n">
        <v>0</v>
      </c>
      <c r="BT795" t="n">
        <v>0</v>
      </c>
      <c r="BU795" t="n">
        <v>0</v>
      </c>
      <c r="BV795" t="n">
        <v>0</v>
      </c>
      <c r="BW795" t="n">
        <v>0</v>
      </c>
      <c r="CU795">
        <f>ROUND(AT795*Source!I1657*AH795*AL795,0)</f>
        <v/>
      </c>
      <c r="CV795">
        <f>ROUND(Y795*Source!I1657,7)</f>
        <v/>
      </c>
      <c r="CW795" t="n">
        <v>0</v>
      </c>
      <c r="CX795">
        <f>ROUND(Y795*Source!I1657,7)</f>
        <v/>
      </c>
      <c r="CY795">
        <f>AD795</f>
        <v/>
      </c>
      <c r="CZ795">
        <f>AH795</f>
        <v/>
      </c>
      <c r="DA795">
        <f>AL795</f>
        <v/>
      </c>
      <c r="DB795">
        <f>ROUND((ROUND(AT795*CZ795,2)*ROUND(5,7)),2)</f>
        <v/>
      </c>
      <c r="DC795">
        <f>ROUND((ROUND(AT795*AG795,2)*ROUND(5,7)),2)</f>
        <v/>
      </c>
      <c r="DD795" t="inlineStr"/>
      <c r="DE795" t="inlineStr"/>
      <c r="DF795">
        <f>ROUND(ROUND(AE795,0)*CX795,0)</f>
        <v/>
      </c>
      <c r="DG795">
        <f>ROUND(ROUND(AF795,0)*CX795,0)</f>
        <v/>
      </c>
      <c r="DH795">
        <f>ROUND(ROUND(AG795,0)*CX795,0)</f>
        <v/>
      </c>
      <c r="DI795">
        <f>ROUND(ROUND(AH795,0)*CX795,0)</f>
        <v/>
      </c>
      <c r="DJ795">
        <f>DI795</f>
        <v/>
      </c>
      <c r="DK795" t="n">
        <v>0</v>
      </c>
      <c r="DL795" t="inlineStr"/>
      <c r="DM795" t="n">
        <v>0</v>
      </c>
      <c r="DN795" t="inlineStr"/>
      <c r="DO795" t="n">
        <v>0</v>
      </c>
    </row>
    <row r="796">
      <c r="A796">
        <f>ROW(Source!A1657)</f>
        <v/>
      </c>
      <c r="B796" t="n">
        <v>78869116</v>
      </c>
      <c r="C796" t="n">
        <v>78874837</v>
      </c>
      <c r="D796" t="n">
        <v>29172703</v>
      </c>
      <c r="E796" t="n">
        <v>1</v>
      </c>
      <c r="F796" t="n">
        <v>1</v>
      </c>
      <c r="G796" t="n">
        <v>1</v>
      </c>
      <c r="H796" t="n">
        <v>2</v>
      </c>
      <c r="I796" t="inlineStr">
        <is>
          <t>042900</t>
        </is>
      </c>
      <c r="J796" t="inlineStr">
        <is>
          <t>ТСЭМ Московской обл., 042900, приказ Минстроя России №675/пр от 28.02.2017 № 264/пр</t>
        </is>
      </c>
      <c r="K796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96" t="n">
        <v>1368</v>
      </c>
      <c r="N796" t="n">
        <v>1011</v>
      </c>
      <c r="O796" t="inlineStr">
        <is>
          <t>маш.-ч</t>
        </is>
      </c>
      <c r="P796" t="inlineStr">
        <is>
          <t>маш.-ч</t>
        </is>
      </c>
      <c r="Q796" t="n">
        <v>1</v>
      </c>
      <c r="W796" t="n">
        <v>0</v>
      </c>
      <c r="X796" t="n">
        <v>1695838894</v>
      </c>
      <c r="Y796">
        <f>(AT796*ROUND(5,7))</f>
        <v/>
      </c>
      <c r="AA796" t="n">
        <v>0</v>
      </c>
      <c r="AB796" t="n">
        <v>177.13</v>
      </c>
      <c r="AC796" t="n">
        <v>0</v>
      </c>
      <c r="AD796" t="n">
        <v>0</v>
      </c>
      <c r="AE796" t="n">
        <v>0</v>
      </c>
      <c r="AF796" t="n">
        <v>29.67</v>
      </c>
      <c r="AG796" t="n">
        <v>0</v>
      </c>
      <c r="AH796" t="n">
        <v>0</v>
      </c>
      <c r="AI796" t="n">
        <v>1</v>
      </c>
      <c r="AJ796" t="n">
        <v>5.97</v>
      </c>
      <c r="AK796" t="n">
        <v>52.25</v>
      </c>
      <c r="AL796" t="n">
        <v>1</v>
      </c>
      <c r="AM796" t="n">
        <v>2</v>
      </c>
      <c r="AN796" t="n">
        <v>0</v>
      </c>
      <c r="AO796" t="n">
        <v>1</v>
      </c>
      <c r="AP796" t="n">
        <v>1</v>
      </c>
      <c r="AQ796" t="n">
        <v>0</v>
      </c>
      <c r="AR796" t="n">
        <v>0</v>
      </c>
      <c r="AS796" t="inlineStr"/>
      <c r="AT796" t="n">
        <v>1.5</v>
      </c>
      <c r="AU796" t="inlineStr">
        <is>
          <t>)*5</t>
        </is>
      </c>
      <c r="AV796" t="n">
        <v>0</v>
      </c>
      <c r="AW796" t="n">
        <v>2</v>
      </c>
      <c r="AX796" t="n">
        <v>78874845</v>
      </c>
      <c r="AY796" t="n">
        <v>1</v>
      </c>
      <c r="AZ796" t="n">
        <v>0</v>
      </c>
      <c r="BA796" t="n">
        <v>732</v>
      </c>
      <c r="BB796" t="n">
        <v>0</v>
      </c>
      <c r="BC796" t="n">
        <v>0</v>
      </c>
      <c r="BD796" t="n">
        <v>0</v>
      </c>
      <c r="BE796" t="n">
        <v>0</v>
      </c>
      <c r="BF796" t="n">
        <v>0</v>
      </c>
      <c r="BG796" t="n">
        <v>0</v>
      </c>
      <c r="BH796" t="n">
        <v>0</v>
      </c>
      <c r="BI796" t="n">
        <v>0</v>
      </c>
      <c r="BJ796" t="n">
        <v>0</v>
      </c>
      <c r="BK796" t="n">
        <v>0</v>
      </c>
      <c r="BL796" t="n">
        <v>0</v>
      </c>
      <c r="BM796" t="n">
        <v>0</v>
      </c>
      <c r="BN796" t="n">
        <v>0</v>
      </c>
      <c r="BO796" t="n">
        <v>0</v>
      </c>
      <c r="BP796" t="n">
        <v>0</v>
      </c>
      <c r="BQ796" t="n">
        <v>0</v>
      </c>
      <c r="BR796" t="n">
        <v>0</v>
      </c>
      <c r="BS796" t="n">
        <v>0</v>
      </c>
      <c r="BT796" t="n">
        <v>0</v>
      </c>
      <c r="BU796" t="n">
        <v>0</v>
      </c>
      <c r="BV796" t="n">
        <v>0</v>
      </c>
      <c r="BW796" t="n">
        <v>0</v>
      </c>
      <c r="CV796" t="n">
        <v>0</v>
      </c>
      <c r="CW796">
        <f>ROUND(Y796*Source!I1657*DO796,7)</f>
        <v/>
      </c>
      <c r="CX796">
        <f>ROUND(Y796*Source!I1657,7)</f>
        <v/>
      </c>
      <c r="CY796">
        <f>AB796</f>
        <v/>
      </c>
      <c r="CZ796">
        <f>AF796</f>
        <v/>
      </c>
      <c r="DA796">
        <f>AJ796</f>
        <v/>
      </c>
      <c r="DB796">
        <f>ROUND((ROUND(AT796*CZ796,2)*ROUND(5,7)),2)</f>
        <v/>
      </c>
      <c r="DC796">
        <f>ROUND((ROUND(AT796*AG796,2)*ROUND(5,7)),2)</f>
        <v/>
      </c>
      <c r="DD796" t="inlineStr"/>
      <c r="DE796" t="inlineStr"/>
      <c r="DF796">
        <f>ROUND(ROUND(AE796,0)*CX796,0)</f>
        <v/>
      </c>
      <c r="DG796">
        <f>ROUND(ROUND(AF796*AJ796,0)*CX796,0)</f>
        <v/>
      </c>
      <c r="DH796">
        <f>ROUND(ROUND(AG796*AK796,0)*CX796,0)</f>
        <v/>
      </c>
      <c r="DI796">
        <f>ROUND(ROUND(AH796,0)*CX796,0)</f>
        <v/>
      </c>
      <c r="DJ796">
        <f>DG796</f>
        <v/>
      </c>
      <c r="DK796" t="n">
        <v>0</v>
      </c>
      <c r="DL796" t="inlineStr"/>
      <c r="DM796" t="n">
        <v>0</v>
      </c>
      <c r="DN796" t="inlineStr"/>
      <c r="DO796" t="n">
        <v>0</v>
      </c>
    </row>
    <row r="797">
      <c r="A797">
        <f>ROW(Source!A1657)</f>
        <v/>
      </c>
      <c r="B797" t="n">
        <v>78869116</v>
      </c>
      <c r="C797" t="n">
        <v>78874837</v>
      </c>
      <c r="D797" t="n">
        <v>29110398</v>
      </c>
      <c r="E797" t="n">
        <v>1</v>
      </c>
      <c r="F797" t="n">
        <v>1</v>
      </c>
      <c r="G797" t="n">
        <v>1</v>
      </c>
      <c r="H797" t="n">
        <v>3</v>
      </c>
      <c r="I797" t="inlineStr">
        <is>
          <t>101-0388</t>
        </is>
      </c>
      <c r="J797" t="inlineStr">
        <is>
          <t>ТССЦ Московской обл., 101-0388, приказ Минстроя России №675/пр от 28.02.2017 № 254/пр</t>
        </is>
      </c>
      <c r="K797" t="inlineStr">
        <is>
          <t>Краски масляные земляные марки МА-0115 мумия, сурик железный</t>
        </is>
      </c>
      <c r="L797" t="n">
        <v>1348</v>
      </c>
      <c r="N797" t="n">
        <v>1009</v>
      </c>
      <c r="O797" t="inlineStr">
        <is>
          <t>т</t>
        </is>
      </c>
      <c r="P797" t="inlineStr">
        <is>
          <t>т</t>
        </is>
      </c>
      <c r="Q797" t="n">
        <v>1000</v>
      </c>
      <c r="W797" t="n">
        <v>0</v>
      </c>
      <c r="X797" t="n">
        <v>1625292450</v>
      </c>
      <c r="Y797">
        <f>(AT797*ROUND(5,7))</f>
        <v/>
      </c>
      <c r="AA797" t="n">
        <v>76804.47</v>
      </c>
      <c r="AB797" t="n">
        <v>0</v>
      </c>
      <c r="AC797" t="n">
        <v>0</v>
      </c>
      <c r="AD797" t="n">
        <v>0</v>
      </c>
      <c r="AE797" t="n">
        <v>15118.99</v>
      </c>
      <c r="AF797" t="n">
        <v>0</v>
      </c>
      <c r="AG797" t="n">
        <v>0</v>
      </c>
      <c r="AH797" t="n">
        <v>0</v>
      </c>
      <c r="AI797" t="n">
        <v>5.08</v>
      </c>
      <c r="AJ797" t="n">
        <v>1</v>
      </c>
      <c r="AK797" t="n">
        <v>1</v>
      </c>
      <c r="AL797" t="n">
        <v>1</v>
      </c>
      <c r="AM797" t="n">
        <v>2</v>
      </c>
      <c r="AN797" t="n">
        <v>0</v>
      </c>
      <c r="AO797" t="n">
        <v>1</v>
      </c>
      <c r="AP797" t="n">
        <v>1</v>
      </c>
      <c r="AQ797" t="n">
        <v>0</v>
      </c>
      <c r="AR797" t="n">
        <v>0</v>
      </c>
      <c r="AS797" t="inlineStr"/>
      <c r="AT797" t="n">
        <v>5e-05</v>
      </c>
      <c r="AU797" t="inlineStr">
        <is>
          <t>)*5</t>
        </is>
      </c>
      <c r="AV797" t="n">
        <v>0</v>
      </c>
      <c r="AW797" t="n">
        <v>2</v>
      </c>
      <c r="AX797" t="n">
        <v>78874846</v>
      </c>
      <c r="AY797" t="n">
        <v>1</v>
      </c>
      <c r="AZ797" t="n">
        <v>0</v>
      </c>
      <c r="BA797" t="n">
        <v>733</v>
      </c>
      <c r="BB797" t="n">
        <v>0</v>
      </c>
      <c r="BC797" t="n">
        <v>0</v>
      </c>
      <c r="BD797" t="n">
        <v>0</v>
      </c>
      <c r="BE797" t="n">
        <v>0</v>
      </c>
      <c r="BF797" t="n">
        <v>0</v>
      </c>
      <c r="BG797" t="n">
        <v>0</v>
      </c>
      <c r="BH797" t="n">
        <v>0</v>
      </c>
      <c r="BI797" t="n">
        <v>0</v>
      </c>
      <c r="BJ797" t="n">
        <v>0</v>
      </c>
      <c r="BK797" t="n">
        <v>0</v>
      </c>
      <c r="BL797" t="n">
        <v>0</v>
      </c>
      <c r="BM797" t="n">
        <v>0</v>
      </c>
      <c r="BN797" t="n">
        <v>0</v>
      </c>
      <c r="BO797" t="n">
        <v>0</v>
      </c>
      <c r="BP797" t="n">
        <v>0</v>
      </c>
      <c r="BQ797" t="n">
        <v>0</v>
      </c>
      <c r="BR797" t="n">
        <v>0</v>
      </c>
      <c r="BS797" t="n">
        <v>0</v>
      </c>
      <c r="BT797" t="n">
        <v>0</v>
      </c>
      <c r="BU797" t="n">
        <v>0</v>
      </c>
      <c r="BV797" t="n">
        <v>0</v>
      </c>
      <c r="BW797" t="n">
        <v>0</v>
      </c>
      <c r="CV797" t="n">
        <v>0</v>
      </c>
      <c r="CW797" t="n">
        <v>0</v>
      </c>
      <c r="CX797">
        <f>ROUND(Y797*Source!I1657,7)</f>
        <v/>
      </c>
      <c r="CY797">
        <f>AA797</f>
        <v/>
      </c>
      <c r="CZ797">
        <f>AE797</f>
        <v/>
      </c>
      <c r="DA797">
        <f>AI797</f>
        <v/>
      </c>
      <c r="DB797">
        <f>ROUND((ROUND(AT797*CZ797,2)*ROUND(5,7)),2)</f>
        <v/>
      </c>
      <c r="DC797">
        <f>ROUND((ROUND(AT797*AG797,2)*ROUND(5,7)),2)</f>
        <v/>
      </c>
      <c r="DD797" t="inlineStr"/>
      <c r="DE797" t="inlineStr"/>
      <c r="DF797">
        <f>ROUND(ROUND(AE797*AI797,0)*CX797,0)</f>
        <v/>
      </c>
      <c r="DG797">
        <f>ROUND(ROUND(AF797,0)*CX797,0)</f>
        <v/>
      </c>
      <c r="DH797">
        <f>ROUND(ROUND(AG797,0)*CX797,0)</f>
        <v/>
      </c>
      <c r="DI797">
        <f>ROUND(ROUND(AH797,0)*CX797,0)</f>
        <v/>
      </c>
      <c r="DJ797">
        <f>DF797</f>
        <v/>
      </c>
      <c r="DK797" t="n">
        <v>0</v>
      </c>
      <c r="DL797" t="inlineStr"/>
      <c r="DM797" t="n">
        <v>0</v>
      </c>
      <c r="DN797" t="inlineStr"/>
      <c r="DO797" t="n">
        <v>0</v>
      </c>
    </row>
    <row r="798">
      <c r="A798">
        <f>ROW(Source!A1657)</f>
        <v/>
      </c>
      <c r="B798" t="n">
        <v>78869116</v>
      </c>
      <c r="C798" t="n">
        <v>78874837</v>
      </c>
      <c r="D798" t="n">
        <v>29110573</v>
      </c>
      <c r="E798" t="n">
        <v>1</v>
      </c>
      <c r="F798" t="n">
        <v>1</v>
      </c>
      <c r="G798" t="n">
        <v>1</v>
      </c>
      <c r="H798" t="n">
        <v>3</v>
      </c>
      <c r="I798" t="inlineStr">
        <is>
          <t>101-0628</t>
        </is>
      </c>
      <c r="J798" t="inlineStr">
        <is>
          <t>ТССЦ Московской обл., 101-0628, приказ Минстроя России №675/пр от 28.02.2017 № 254/пр</t>
        </is>
      </c>
      <c r="K798" t="inlineStr">
        <is>
          <t>Олифа комбинированная, марки К-3</t>
        </is>
      </c>
      <c r="L798" t="n">
        <v>1348</v>
      </c>
      <c r="N798" t="n">
        <v>1009</v>
      </c>
      <c r="O798" t="inlineStr">
        <is>
          <t>т</t>
        </is>
      </c>
      <c r="P798" t="inlineStr">
        <is>
          <t>т</t>
        </is>
      </c>
      <c r="Q798" t="n">
        <v>1000</v>
      </c>
      <c r="W798" t="n">
        <v>0</v>
      </c>
      <c r="X798" t="n">
        <v>24062879</v>
      </c>
      <c r="Y798">
        <f>(AT798*ROUND(5,7))</f>
        <v/>
      </c>
      <c r="AA798" t="n">
        <v>87631.5</v>
      </c>
      <c r="AB798" t="n">
        <v>0</v>
      </c>
      <c r="AC798" t="n">
        <v>0</v>
      </c>
      <c r="AD798" t="n">
        <v>0</v>
      </c>
      <c r="AE798" t="n">
        <v>16950</v>
      </c>
      <c r="AF798" t="n">
        <v>0</v>
      </c>
      <c r="AG798" t="n">
        <v>0</v>
      </c>
      <c r="AH798" t="n">
        <v>0</v>
      </c>
      <c r="AI798" t="n">
        <v>5.17</v>
      </c>
      <c r="AJ798" t="n">
        <v>1</v>
      </c>
      <c r="AK798" t="n">
        <v>1</v>
      </c>
      <c r="AL798" t="n">
        <v>1</v>
      </c>
      <c r="AM798" t="n">
        <v>2</v>
      </c>
      <c r="AN798" t="n">
        <v>0</v>
      </c>
      <c r="AO798" t="n">
        <v>1</v>
      </c>
      <c r="AP798" t="n">
        <v>1</v>
      </c>
      <c r="AQ798" t="n">
        <v>0</v>
      </c>
      <c r="AR798" t="n">
        <v>0</v>
      </c>
      <c r="AS798" t="inlineStr"/>
      <c r="AT798" t="n">
        <v>2e-05</v>
      </c>
      <c r="AU798" t="inlineStr">
        <is>
          <t>)*5</t>
        </is>
      </c>
      <c r="AV798" t="n">
        <v>0</v>
      </c>
      <c r="AW798" t="n">
        <v>2</v>
      </c>
      <c r="AX798" t="n">
        <v>78874847</v>
      </c>
      <c r="AY798" t="n">
        <v>1</v>
      </c>
      <c r="AZ798" t="n">
        <v>0</v>
      </c>
      <c r="BA798" t="n">
        <v>734</v>
      </c>
      <c r="BB798" t="n">
        <v>0</v>
      </c>
      <c r="BC798" t="n">
        <v>0</v>
      </c>
      <c r="BD798" t="n">
        <v>0</v>
      </c>
      <c r="BE798" t="n">
        <v>0</v>
      </c>
      <c r="BF798" t="n">
        <v>0</v>
      </c>
      <c r="BG798" t="n">
        <v>0</v>
      </c>
      <c r="BH798" t="n">
        <v>0</v>
      </c>
      <c r="BI798" t="n">
        <v>0</v>
      </c>
      <c r="BJ798" t="n">
        <v>0</v>
      </c>
      <c r="BK798" t="n">
        <v>0</v>
      </c>
      <c r="BL798" t="n">
        <v>0</v>
      </c>
      <c r="BM798" t="n">
        <v>0</v>
      </c>
      <c r="BN798" t="n">
        <v>0</v>
      </c>
      <c r="BO798" t="n">
        <v>0</v>
      </c>
      <c r="BP798" t="n">
        <v>0</v>
      </c>
      <c r="BQ798" t="n">
        <v>0</v>
      </c>
      <c r="BR798" t="n">
        <v>0</v>
      </c>
      <c r="BS798" t="n">
        <v>0</v>
      </c>
      <c r="BT798" t="n">
        <v>0</v>
      </c>
      <c r="BU798" t="n">
        <v>0</v>
      </c>
      <c r="BV798" t="n">
        <v>0</v>
      </c>
      <c r="BW798" t="n">
        <v>0</v>
      </c>
      <c r="CV798" t="n">
        <v>0</v>
      </c>
      <c r="CW798" t="n">
        <v>0</v>
      </c>
      <c r="CX798">
        <f>ROUND(Y798*Source!I1657,7)</f>
        <v/>
      </c>
      <c r="CY798">
        <f>AA798</f>
        <v/>
      </c>
      <c r="CZ798">
        <f>AE798</f>
        <v/>
      </c>
      <c r="DA798">
        <f>AI798</f>
        <v/>
      </c>
      <c r="DB798">
        <f>ROUND((ROUND(AT798*CZ798,2)*ROUND(5,7)),2)</f>
        <v/>
      </c>
      <c r="DC798">
        <f>ROUND((ROUND(AT798*AG798,2)*ROUND(5,7)),2)</f>
        <v/>
      </c>
      <c r="DD798" t="inlineStr"/>
      <c r="DE798" t="inlineStr"/>
      <c r="DF798">
        <f>ROUND(ROUND(AE798*AI798,0)*CX798,0)</f>
        <v/>
      </c>
      <c r="DG798">
        <f>ROUND(ROUND(AF798,0)*CX798,0)</f>
        <v/>
      </c>
      <c r="DH798">
        <f>ROUND(ROUND(AG798,0)*CX798,0)</f>
        <v/>
      </c>
      <c r="DI798">
        <f>ROUND(ROUND(AH798,0)*CX798,0)</f>
        <v/>
      </c>
      <c r="DJ798">
        <f>DF798</f>
        <v/>
      </c>
      <c r="DK798" t="n">
        <v>0</v>
      </c>
      <c r="DL798" t="inlineStr"/>
      <c r="DM798" t="n">
        <v>0</v>
      </c>
      <c r="DN798" t="inlineStr"/>
      <c r="DO798" t="n">
        <v>0</v>
      </c>
    </row>
    <row r="799">
      <c r="A799">
        <f>ROW(Source!A1657)</f>
        <v/>
      </c>
      <c r="B799" t="n">
        <v>78869116</v>
      </c>
      <c r="C799" t="n">
        <v>78874837</v>
      </c>
      <c r="D799" t="n">
        <v>29107963</v>
      </c>
      <c r="E799" t="n">
        <v>1</v>
      </c>
      <c r="F799" t="n">
        <v>1</v>
      </c>
      <c r="G799" t="n">
        <v>1</v>
      </c>
      <c r="H799" t="n">
        <v>3</v>
      </c>
      <c r="I799" t="inlineStr">
        <is>
          <t>101-1669</t>
        </is>
      </c>
      <c r="J799" t="inlineStr">
        <is>
          <t>ТССЦ Московской обл., 101-1669, приказ Минстроя России №675/пр от 28.02.2017 № 254/пр</t>
        </is>
      </c>
      <c r="K799" t="inlineStr">
        <is>
          <t>Очес льняной</t>
        </is>
      </c>
      <c r="L799" t="n">
        <v>1346</v>
      </c>
      <c r="N799" t="n">
        <v>1009</v>
      </c>
      <c r="O799" t="inlineStr">
        <is>
          <t>кг</t>
        </is>
      </c>
      <c r="P799" t="inlineStr">
        <is>
          <t>кг</t>
        </is>
      </c>
      <c r="Q799" t="n">
        <v>1</v>
      </c>
      <c r="W799" t="n">
        <v>0</v>
      </c>
      <c r="X799" t="n">
        <v>-2113933962</v>
      </c>
      <c r="Y799">
        <f>(AT799*ROUND(5,7))</f>
        <v/>
      </c>
      <c r="AA799" t="n">
        <v>590.67</v>
      </c>
      <c r="AB799" t="n">
        <v>0</v>
      </c>
      <c r="AC799" t="n">
        <v>0</v>
      </c>
      <c r="AD799" t="n">
        <v>0</v>
      </c>
      <c r="AE799" t="n">
        <v>37.29</v>
      </c>
      <c r="AF799" t="n">
        <v>0</v>
      </c>
      <c r="AG799" t="n">
        <v>0</v>
      </c>
      <c r="AH799" t="n">
        <v>0</v>
      </c>
      <c r="AI799" t="n">
        <v>15.84</v>
      </c>
      <c r="AJ799" t="n">
        <v>1</v>
      </c>
      <c r="AK799" t="n">
        <v>1</v>
      </c>
      <c r="AL799" t="n">
        <v>1</v>
      </c>
      <c r="AM799" t="n">
        <v>2</v>
      </c>
      <c r="AN799" t="n">
        <v>0</v>
      </c>
      <c r="AO799" t="n">
        <v>1</v>
      </c>
      <c r="AP799" t="n">
        <v>1</v>
      </c>
      <c r="AQ799" t="n">
        <v>0</v>
      </c>
      <c r="AR799" t="n">
        <v>0</v>
      </c>
      <c r="AS799" t="inlineStr"/>
      <c r="AT799" t="n">
        <v>0.02</v>
      </c>
      <c r="AU799" t="inlineStr">
        <is>
          <t>)*5</t>
        </is>
      </c>
      <c r="AV799" t="n">
        <v>0</v>
      </c>
      <c r="AW799" t="n">
        <v>2</v>
      </c>
      <c r="AX799" t="n">
        <v>78874848</v>
      </c>
      <c r="AY799" t="n">
        <v>1</v>
      </c>
      <c r="AZ799" t="n">
        <v>0</v>
      </c>
      <c r="BA799" t="n">
        <v>735</v>
      </c>
      <c r="BB799" t="n">
        <v>0</v>
      </c>
      <c r="BC799" t="n">
        <v>0</v>
      </c>
      <c r="BD799" t="n">
        <v>0</v>
      </c>
      <c r="BE799" t="n">
        <v>0</v>
      </c>
      <c r="BF799" t="n">
        <v>0</v>
      </c>
      <c r="BG799" t="n">
        <v>0</v>
      </c>
      <c r="BH799" t="n">
        <v>0</v>
      </c>
      <c r="BI799" t="n">
        <v>0</v>
      </c>
      <c r="BJ799" t="n">
        <v>0</v>
      </c>
      <c r="BK799" t="n">
        <v>0</v>
      </c>
      <c r="BL799" t="n">
        <v>0</v>
      </c>
      <c r="BM799" t="n">
        <v>0</v>
      </c>
      <c r="BN799" t="n">
        <v>0</v>
      </c>
      <c r="BO799" t="n">
        <v>0</v>
      </c>
      <c r="BP799" t="n">
        <v>0</v>
      </c>
      <c r="BQ799" t="n">
        <v>0</v>
      </c>
      <c r="BR799" t="n">
        <v>0</v>
      </c>
      <c r="BS799" t="n">
        <v>0</v>
      </c>
      <c r="BT799" t="n">
        <v>0</v>
      </c>
      <c r="BU799" t="n">
        <v>0</v>
      </c>
      <c r="BV799" t="n">
        <v>0</v>
      </c>
      <c r="BW799" t="n">
        <v>0</v>
      </c>
      <c r="CV799" t="n">
        <v>0</v>
      </c>
      <c r="CW799" t="n">
        <v>0</v>
      </c>
      <c r="CX799">
        <f>ROUND(Y799*Source!I1657,7)</f>
        <v/>
      </c>
      <c r="CY799">
        <f>AA799</f>
        <v/>
      </c>
      <c r="CZ799">
        <f>AE799</f>
        <v/>
      </c>
      <c r="DA799">
        <f>AI799</f>
        <v/>
      </c>
      <c r="DB799">
        <f>ROUND((ROUND(AT799*CZ799,2)*ROUND(5,7)),2)</f>
        <v/>
      </c>
      <c r="DC799">
        <f>ROUND((ROUND(AT799*AG799,2)*ROUND(5,7)),2)</f>
        <v/>
      </c>
      <c r="DD799" t="inlineStr"/>
      <c r="DE799" t="inlineStr"/>
      <c r="DF799">
        <f>ROUND(ROUND(AE799*AI799,0)*CX799,0)</f>
        <v/>
      </c>
      <c r="DG799">
        <f>ROUND(ROUND(AF799,0)*CX799,0)</f>
        <v/>
      </c>
      <c r="DH799">
        <f>ROUND(ROUND(AG799,0)*CX799,0)</f>
        <v/>
      </c>
      <c r="DI799">
        <f>ROUND(ROUND(AH799,0)*CX799,0)</f>
        <v/>
      </c>
      <c r="DJ799">
        <f>DF799</f>
        <v/>
      </c>
      <c r="DK799" t="n">
        <v>0</v>
      </c>
      <c r="DL799" t="inlineStr"/>
      <c r="DM799" t="n">
        <v>0</v>
      </c>
      <c r="DN799" t="inlineStr"/>
      <c r="DO799" t="n">
        <v>0</v>
      </c>
    </row>
    <row r="800">
      <c r="A800">
        <f>ROW(Source!A1657)</f>
        <v/>
      </c>
      <c r="B800" t="n">
        <v>78869116</v>
      </c>
      <c r="C800" t="n">
        <v>78874837</v>
      </c>
      <c r="D800" t="n">
        <v>29150040</v>
      </c>
      <c r="E800" t="n">
        <v>1</v>
      </c>
      <c r="F800" t="n">
        <v>1</v>
      </c>
      <c r="G800" t="n">
        <v>1</v>
      </c>
      <c r="H800" t="n">
        <v>3</v>
      </c>
      <c r="I800" t="inlineStr">
        <is>
          <t>411-0001</t>
        </is>
      </c>
      <c r="J800" t="inlineStr">
        <is>
          <t>ТССЦ Московской обл., 411-0001, приказ Минстроя России №675/пр от 28.02.2017 № 257/пр</t>
        </is>
      </c>
      <c r="K800" t="inlineStr">
        <is>
          <t>Вода</t>
        </is>
      </c>
      <c r="L800" t="n">
        <v>1339</v>
      </c>
      <c r="N800" t="n">
        <v>1007</v>
      </c>
      <c r="O800" t="inlineStr">
        <is>
          <t>м3</t>
        </is>
      </c>
      <c r="P800" t="inlineStr">
        <is>
          <t>м3</t>
        </is>
      </c>
      <c r="Q800" t="n">
        <v>1</v>
      </c>
      <c r="W800" t="n">
        <v>0</v>
      </c>
      <c r="X800" t="n">
        <v>619799737</v>
      </c>
      <c r="Y800">
        <f>(AT800*ROUND(5,7))</f>
        <v/>
      </c>
      <c r="AA800" t="n">
        <v>31.28</v>
      </c>
      <c r="AB800" t="n">
        <v>0</v>
      </c>
      <c r="AC800" t="n">
        <v>0</v>
      </c>
      <c r="AD800" t="n">
        <v>0</v>
      </c>
      <c r="AE800" t="n">
        <v>2.44</v>
      </c>
      <c r="AF800" t="n">
        <v>0</v>
      </c>
      <c r="AG800" t="n">
        <v>0</v>
      </c>
      <c r="AH800" t="n">
        <v>0</v>
      </c>
      <c r="AI800" t="n">
        <v>12.82</v>
      </c>
      <c r="AJ800" t="n">
        <v>1</v>
      </c>
      <c r="AK800" t="n">
        <v>1</v>
      </c>
      <c r="AL800" t="n">
        <v>1</v>
      </c>
      <c r="AM800" t="n">
        <v>2</v>
      </c>
      <c r="AN800" t="n">
        <v>0</v>
      </c>
      <c r="AO800" t="n">
        <v>1</v>
      </c>
      <c r="AP800" t="n">
        <v>1</v>
      </c>
      <c r="AQ800" t="n">
        <v>0</v>
      </c>
      <c r="AR800" t="n">
        <v>0</v>
      </c>
      <c r="AS800" t="inlineStr"/>
      <c r="AT800" t="n">
        <v>1</v>
      </c>
      <c r="AU800" t="inlineStr">
        <is>
          <t>)*5</t>
        </is>
      </c>
      <c r="AV800" t="n">
        <v>0</v>
      </c>
      <c r="AW800" t="n">
        <v>2</v>
      </c>
      <c r="AX800" t="n">
        <v>78874849</v>
      </c>
      <c r="AY800" t="n">
        <v>1</v>
      </c>
      <c r="AZ800" t="n">
        <v>0</v>
      </c>
      <c r="BA800" t="n">
        <v>736</v>
      </c>
      <c r="BB800" t="n">
        <v>0</v>
      </c>
      <c r="BC800" t="n">
        <v>0</v>
      </c>
      <c r="BD800" t="n">
        <v>0</v>
      </c>
      <c r="BE800" t="n">
        <v>0</v>
      </c>
      <c r="BF800" t="n">
        <v>0</v>
      </c>
      <c r="BG800" t="n">
        <v>0</v>
      </c>
      <c r="BH800" t="n">
        <v>0</v>
      </c>
      <c r="BI800" t="n">
        <v>0</v>
      </c>
      <c r="BJ800" t="n">
        <v>0</v>
      </c>
      <c r="BK800" t="n">
        <v>0</v>
      </c>
      <c r="BL800" t="n">
        <v>0</v>
      </c>
      <c r="BM800" t="n">
        <v>0</v>
      </c>
      <c r="BN800" t="n">
        <v>0</v>
      </c>
      <c r="BO800" t="n">
        <v>0</v>
      </c>
      <c r="BP800" t="n">
        <v>0</v>
      </c>
      <c r="BQ800" t="n">
        <v>0</v>
      </c>
      <c r="BR800" t="n">
        <v>0</v>
      </c>
      <c r="BS800" t="n">
        <v>0</v>
      </c>
      <c r="BT800" t="n">
        <v>0</v>
      </c>
      <c r="BU800" t="n">
        <v>0</v>
      </c>
      <c r="BV800" t="n">
        <v>0</v>
      </c>
      <c r="BW800" t="n">
        <v>0</v>
      </c>
      <c r="CV800" t="n">
        <v>0</v>
      </c>
      <c r="CW800" t="n">
        <v>0</v>
      </c>
      <c r="CX800">
        <f>ROUND(Y800*Source!I1657,7)</f>
        <v/>
      </c>
      <c r="CY800">
        <f>AA800</f>
        <v/>
      </c>
      <c r="CZ800">
        <f>AE800</f>
        <v/>
      </c>
      <c r="DA800">
        <f>AI800</f>
        <v/>
      </c>
      <c r="DB800">
        <f>ROUND((ROUND(AT800*CZ800,2)*ROUND(5,7)),2)</f>
        <v/>
      </c>
      <c r="DC800">
        <f>ROUND((ROUND(AT800*AG800,2)*ROUND(5,7)),2)</f>
        <v/>
      </c>
      <c r="DD800" t="inlineStr"/>
      <c r="DE800" t="inlineStr"/>
      <c r="DF800">
        <f>ROUND(ROUND(AE800*AI800,0)*CX800,0)</f>
        <v/>
      </c>
      <c r="DG800">
        <f>ROUND(ROUND(AF800,0)*CX800,0)</f>
        <v/>
      </c>
      <c r="DH800">
        <f>ROUND(ROUND(AG800,0)*CX800,0)</f>
        <v/>
      </c>
      <c r="DI800">
        <f>ROUND(ROUND(AH800,0)*CX800,0)</f>
        <v/>
      </c>
      <c r="DJ800">
        <f>DF800</f>
        <v/>
      </c>
      <c r="DK800" t="n">
        <v>0</v>
      </c>
      <c r="DL800" t="inlineStr"/>
      <c r="DM800" t="n">
        <v>0</v>
      </c>
      <c r="DN800" t="inlineStr"/>
      <c r="DO800" t="n">
        <v>0</v>
      </c>
    </row>
    <row r="801">
      <c r="A801">
        <f>ROW(Source!A1696)</f>
        <v/>
      </c>
      <c r="B801" t="n">
        <v>78869116</v>
      </c>
      <c r="C801" t="n">
        <v>78874913</v>
      </c>
      <c r="D801" t="n">
        <v>18442827</v>
      </c>
      <c r="E801" t="n">
        <v>1</v>
      </c>
      <c r="F801" t="n">
        <v>1</v>
      </c>
      <c r="G801" t="n">
        <v>1</v>
      </c>
      <c r="H801" t="n">
        <v>1</v>
      </c>
      <c r="I801" t="inlineStr">
        <is>
          <t>1-1053-90</t>
        </is>
      </c>
      <c r="J801" t="inlineStr"/>
      <c r="K801" t="inlineStr">
        <is>
          <t>Рабочий строитель среднего разряда 5,3</t>
        </is>
      </c>
      <c r="L801" t="n">
        <v>1369</v>
      </c>
      <c r="N801" t="n">
        <v>1013</v>
      </c>
      <c r="O801" t="inlineStr">
        <is>
          <t>чел.-ч</t>
        </is>
      </c>
      <c r="P801" t="inlineStr">
        <is>
          <t>чел.-ч</t>
        </is>
      </c>
      <c r="Q801" t="n">
        <v>1</v>
      </c>
      <c r="W801" t="n">
        <v>0</v>
      </c>
      <c r="X801" t="n">
        <v>717490484</v>
      </c>
      <c r="Y801">
        <f>(AT801*ROUND(2,7))</f>
        <v/>
      </c>
      <c r="AA801" t="n">
        <v>0</v>
      </c>
      <c r="AB801" t="n">
        <v>0</v>
      </c>
      <c r="AC801" t="n">
        <v>0</v>
      </c>
      <c r="AD801" t="n">
        <v>11.64</v>
      </c>
      <c r="AE801" t="n">
        <v>0</v>
      </c>
      <c r="AF801" t="n">
        <v>0</v>
      </c>
      <c r="AG801" t="n">
        <v>0</v>
      </c>
      <c r="AH801" t="n">
        <v>11.64</v>
      </c>
      <c r="AI801" t="n">
        <v>1</v>
      </c>
      <c r="AJ801" t="n">
        <v>1</v>
      </c>
      <c r="AK801" t="n">
        <v>1</v>
      </c>
      <c r="AL801" t="n">
        <v>1</v>
      </c>
      <c r="AM801" t="n">
        <v>-2</v>
      </c>
      <c r="AN801" t="n">
        <v>0</v>
      </c>
      <c r="AO801" t="n">
        <v>1</v>
      </c>
      <c r="AP801" t="n">
        <v>1</v>
      </c>
      <c r="AQ801" t="n">
        <v>0</v>
      </c>
      <c r="AR801" t="n">
        <v>0</v>
      </c>
      <c r="AS801" t="inlineStr"/>
      <c r="AT801" t="n">
        <v>5.01</v>
      </c>
      <c r="AU801" t="inlineStr">
        <is>
          <t>)*2</t>
        </is>
      </c>
      <c r="AV801" t="n">
        <v>1</v>
      </c>
      <c r="AW801" t="n">
        <v>2</v>
      </c>
      <c r="AX801" t="n">
        <v>78874920</v>
      </c>
      <c r="AY801" t="n">
        <v>1</v>
      </c>
      <c r="AZ801" t="n">
        <v>0</v>
      </c>
      <c r="BA801" t="n">
        <v>737</v>
      </c>
      <c r="BB801" t="n">
        <v>0</v>
      </c>
      <c r="BC801" t="n">
        <v>0</v>
      </c>
      <c r="BD801" t="n">
        <v>0</v>
      </c>
      <c r="BE801" t="n">
        <v>0</v>
      </c>
      <c r="BF801" t="n">
        <v>0</v>
      </c>
      <c r="BG801" t="n">
        <v>0</v>
      </c>
      <c r="BH801" t="n">
        <v>0</v>
      </c>
      <c r="BI801" t="n">
        <v>0</v>
      </c>
      <c r="BJ801" t="n">
        <v>0</v>
      </c>
      <c r="BK801" t="n">
        <v>0</v>
      </c>
      <c r="BL801" t="n">
        <v>0</v>
      </c>
      <c r="BM801" t="n">
        <v>0</v>
      </c>
      <c r="BN801" t="n">
        <v>0</v>
      </c>
      <c r="BO801" t="n">
        <v>0</v>
      </c>
      <c r="BP801" t="n">
        <v>0</v>
      </c>
      <c r="BQ801" t="n">
        <v>0</v>
      </c>
      <c r="BR801" t="n">
        <v>0</v>
      </c>
      <c r="BS801" t="n">
        <v>0</v>
      </c>
      <c r="BT801" t="n">
        <v>0</v>
      </c>
      <c r="BU801" t="n">
        <v>0</v>
      </c>
      <c r="BV801" t="n">
        <v>0</v>
      </c>
      <c r="BW801" t="n">
        <v>0</v>
      </c>
      <c r="CU801">
        <f>ROUND(AT801*Source!I1696*AH801*AL801,0)</f>
        <v/>
      </c>
      <c r="CV801">
        <f>ROUND(Y801*Source!I1696,7)</f>
        <v/>
      </c>
      <c r="CW801" t="n">
        <v>0</v>
      </c>
      <c r="CX801">
        <f>ROUND(Y801*Source!I1696,7)</f>
        <v/>
      </c>
      <c r="CY801">
        <f>AD801</f>
        <v/>
      </c>
      <c r="CZ801">
        <f>AH801</f>
        <v/>
      </c>
      <c r="DA801">
        <f>AL801</f>
        <v/>
      </c>
      <c r="DB801">
        <f>ROUND((ROUND(AT801*CZ801,2)*ROUND(2,7)),2)</f>
        <v/>
      </c>
      <c r="DC801">
        <f>ROUND((ROUND(AT801*AG801,2)*ROUND(2,7)),2)</f>
        <v/>
      </c>
      <c r="DD801" t="inlineStr"/>
      <c r="DE801" t="inlineStr"/>
      <c r="DF801">
        <f>ROUND(ROUND(AE801,0)*CX801,0)</f>
        <v/>
      </c>
      <c r="DG801">
        <f>ROUND(ROUND(AF801,0)*CX801,0)</f>
        <v/>
      </c>
      <c r="DH801">
        <f>ROUND(ROUND(AG801,0)*CX801,0)</f>
        <v/>
      </c>
      <c r="DI801">
        <f>ROUND(ROUND(AH801,0)*CX801,0)</f>
        <v/>
      </c>
      <c r="DJ801">
        <f>DI801</f>
        <v/>
      </c>
      <c r="DK801" t="n">
        <v>0</v>
      </c>
      <c r="DL801" t="inlineStr"/>
      <c r="DM801" t="n">
        <v>0</v>
      </c>
      <c r="DN801" t="inlineStr"/>
      <c r="DO801" t="n">
        <v>0</v>
      </c>
    </row>
    <row r="802">
      <c r="A802">
        <f>ROW(Source!A1696)</f>
        <v/>
      </c>
      <c r="B802" t="n">
        <v>78869116</v>
      </c>
      <c r="C802" t="n">
        <v>78874913</v>
      </c>
      <c r="D802" t="n">
        <v>29172703</v>
      </c>
      <c r="E802" t="n">
        <v>1</v>
      </c>
      <c r="F802" t="n">
        <v>1</v>
      </c>
      <c r="G802" t="n">
        <v>1</v>
      </c>
      <c r="H802" t="n">
        <v>2</v>
      </c>
      <c r="I802" t="inlineStr">
        <is>
          <t>042900</t>
        </is>
      </c>
      <c r="J802" t="inlineStr">
        <is>
          <t>ТСЭМ Московской обл., 042900, приказ Минстроя России №675/пр от 28.02.2017 № 264/пр</t>
        </is>
      </c>
      <c r="K80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02" t="n">
        <v>1368</v>
      </c>
      <c r="N802" t="n">
        <v>1011</v>
      </c>
      <c r="O802" t="inlineStr">
        <is>
          <t>маш.-ч</t>
        </is>
      </c>
      <c r="P802" t="inlineStr">
        <is>
          <t>маш.-ч</t>
        </is>
      </c>
      <c r="Q802" t="n">
        <v>1</v>
      </c>
      <c r="W802" t="n">
        <v>0</v>
      </c>
      <c r="X802" t="n">
        <v>1695838894</v>
      </c>
      <c r="Y802">
        <f>(AT802*ROUND(2,7))</f>
        <v/>
      </c>
      <c r="AA802" t="n">
        <v>0</v>
      </c>
      <c r="AB802" t="n">
        <v>177.13</v>
      </c>
      <c r="AC802" t="n">
        <v>0</v>
      </c>
      <c r="AD802" t="n">
        <v>0</v>
      </c>
      <c r="AE802" t="n">
        <v>0</v>
      </c>
      <c r="AF802" t="n">
        <v>29.67</v>
      </c>
      <c r="AG802" t="n">
        <v>0</v>
      </c>
      <c r="AH802" t="n">
        <v>0</v>
      </c>
      <c r="AI802" t="n">
        <v>1</v>
      </c>
      <c r="AJ802" t="n">
        <v>5.97</v>
      </c>
      <c r="AK802" t="n">
        <v>52.25</v>
      </c>
      <c r="AL802" t="n">
        <v>1</v>
      </c>
      <c r="AM802" t="n">
        <v>2</v>
      </c>
      <c r="AN802" t="n">
        <v>0</v>
      </c>
      <c r="AO802" t="n">
        <v>1</v>
      </c>
      <c r="AP802" t="n">
        <v>1</v>
      </c>
      <c r="AQ802" t="n">
        <v>0</v>
      </c>
      <c r="AR802" t="n">
        <v>0</v>
      </c>
      <c r="AS802" t="inlineStr"/>
      <c r="AT802" t="n">
        <v>1.5</v>
      </c>
      <c r="AU802" t="inlineStr">
        <is>
          <t>)*2</t>
        </is>
      </c>
      <c r="AV802" t="n">
        <v>0</v>
      </c>
      <c r="AW802" t="n">
        <v>2</v>
      </c>
      <c r="AX802" t="n">
        <v>78874921</v>
      </c>
      <c r="AY802" t="n">
        <v>1</v>
      </c>
      <c r="AZ802" t="n">
        <v>0</v>
      </c>
      <c r="BA802" t="n">
        <v>738</v>
      </c>
      <c r="BB802" t="n">
        <v>0</v>
      </c>
      <c r="BC802" t="n">
        <v>0</v>
      </c>
      <c r="BD802" t="n">
        <v>0</v>
      </c>
      <c r="BE802" t="n">
        <v>0</v>
      </c>
      <c r="BF802" t="n">
        <v>0</v>
      </c>
      <c r="BG802" t="n">
        <v>0</v>
      </c>
      <c r="BH802" t="n">
        <v>0</v>
      </c>
      <c r="BI802" t="n">
        <v>0</v>
      </c>
      <c r="BJ802" t="n">
        <v>0</v>
      </c>
      <c r="BK802" t="n">
        <v>0</v>
      </c>
      <c r="BL802" t="n">
        <v>0</v>
      </c>
      <c r="BM802" t="n">
        <v>0</v>
      </c>
      <c r="BN802" t="n">
        <v>0</v>
      </c>
      <c r="BO802" t="n">
        <v>0</v>
      </c>
      <c r="BP802" t="n">
        <v>0</v>
      </c>
      <c r="BQ802" t="n">
        <v>0</v>
      </c>
      <c r="BR802" t="n">
        <v>0</v>
      </c>
      <c r="BS802" t="n">
        <v>0</v>
      </c>
      <c r="BT802" t="n">
        <v>0</v>
      </c>
      <c r="BU802" t="n">
        <v>0</v>
      </c>
      <c r="BV802" t="n">
        <v>0</v>
      </c>
      <c r="BW802" t="n">
        <v>0</v>
      </c>
      <c r="CV802" t="n">
        <v>0</v>
      </c>
      <c r="CW802">
        <f>ROUND(Y802*Source!I1696*DO802,7)</f>
        <v/>
      </c>
      <c r="CX802">
        <f>ROUND(Y802*Source!I1696,7)</f>
        <v/>
      </c>
      <c r="CY802">
        <f>AB802</f>
        <v/>
      </c>
      <c r="CZ802">
        <f>AF802</f>
        <v/>
      </c>
      <c r="DA802">
        <f>AJ802</f>
        <v/>
      </c>
      <c r="DB802">
        <f>ROUND((ROUND(AT802*CZ802,2)*ROUND(2,7)),2)</f>
        <v/>
      </c>
      <c r="DC802">
        <f>ROUND((ROUND(AT802*AG802,2)*ROUND(2,7)),2)</f>
        <v/>
      </c>
      <c r="DD802" t="inlineStr"/>
      <c r="DE802" t="inlineStr"/>
      <c r="DF802">
        <f>ROUND(ROUND(AE802,0)*CX802,0)</f>
        <v/>
      </c>
      <c r="DG802">
        <f>ROUND(ROUND(AF802*AJ802,0)*CX802,0)</f>
        <v/>
      </c>
      <c r="DH802">
        <f>ROUND(ROUND(AG802*AK802,0)*CX802,0)</f>
        <v/>
      </c>
      <c r="DI802">
        <f>ROUND(ROUND(AH802,0)*CX802,0)</f>
        <v/>
      </c>
      <c r="DJ802">
        <f>DG802</f>
        <v/>
      </c>
      <c r="DK802" t="n">
        <v>0</v>
      </c>
      <c r="DL802" t="inlineStr"/>
      <c r="DM802" t="n">
        <v>0</v>
      </c>
      <c r="DN802" t="inlineStr"/>
      <c r="DO802" t="n">
        <v>0</v>
      </c>
    </row>
    <row r="803">
      <c r="A803">
        <f>ROW(Source!A1696)</f>
        <v/>
      </c>
      <c r="B803" t="n">
        <v>78869116</v>
      </c>
      <c r="C803" t="n">
        <v>78874913</v>
      </c>
      <c r="D803" t="n">
        <v>29110398</v>
      </c>
      <c r="E803" t="n">
        <v>1</v>
      </c>
      <c r="F803" t="n">
        <v>1</v>
      </c>
      <c r="G803" t="n">
        <v>1</v>
      </c>
      <c r="H803" t="n">
        <v>3</v>
      </c>
      <c r="I803" t="inlineStr">
        <is>
          <t>101-0388</t>
        </is>
      </c>
      <c r="J803" t="inlineStr">
        <is>
          <t>ТССЦ Московской обл., 101-0388, приказ Минстроя России №675/пр от 28.02.2017 № 254/пр</t>
        </is>
      </c>
      <c r="K803" t="inlineStr">
        <is>
          <t>Краски масляные земляные марки МА-0115 мумия, сурик железный</t>
        </is>
      </c>
      <c r="L803" t="n">
        <v>1348</v>
      </c>
      <c r="N803" t="n">
        <v>1009</v>
      </c>
      <c r="O803" t="inlineStr">
        <is>
          <t>т</t>
        </is>
      </c>
      <c r="P803" t="inlineStr">
        <is>
          <t>т</t>
        </is>
      </c>
      <c r="Q803" t="n">
        <v>1000</v>
      </c>
      <c r="W803" t="n">
        <v>0</v>
      </c>
      <c r="X803" t="n">
        <v>1625292450</v>
      </c>
      <c r="Y803">
        <f>(AT803*ROUND(2,7))</f>
        <v/>
      </c>
      <c r="AA803" t="n">
        <v>76804.47</v>
      </c>
      <c r="AB803" t="n">
        <v>0</v>
      </c>
      <c r="AC803" t="n">
        <v>0</v>
      </c>
      <c r="AD803" t="n">
        <v>0</v>
      </c>
      <c r="AE803" t="n">
        <v>15118.99</v>
      </c>
      <c r="AF803" t="n">
        <v>0</v>
      </c>
      <c r="AG803" t="n">
        <v>0</v>
      </c>
      <c r="AH803" t="n">
        <v>0</v>
      </c>
      <c r="AI803" t="n">
        <v>5.08</v>
      </c>
      <c r="AJ803" t="n">
        <v>1</v>
      </c>
      <c r="AK803" t="n">
        <v>1</v>
      </c>
      <c r="AL803" t="n">
        <v>1</v>
      </c>
      <c r="AM803" t="n">
        <v>2</v>
      </c>
      <c r="AN803" t="n">
        <v>0</v>
      </c>
      <c r="AO803" t="n">
        <v>1</v>
      </c>
      <c r="AP803" t="n">
        <v>1</v>
      </c>
      <c r="AQ803" t="n">
        <v>0</v>
      </c>
      <c r="AR803" t="n">
        <v>0</v>
      </c>
      <c r="AS803" t="inlineStr"/>
      <c r="AT803" t="n">
        <v>5e-05</v>
      </c>
      <c r="AU803" t="inlineStr">
        <is>
          <t>)*2</t>
        </is>
      </c>
      <c r="AV803" t="n">
        <v>0</v>
      </c>
      <c r="AW803" t="n">
        <v>2</v>
      </c>
      <c r="AX803" t="n">
        <v>78874922</v>
      </c>
      <c r="AY803" t="n">
        <v>1</v>
      </c>
      <c r="AZ803" t="n">
        <v>0</v>
      </c>
      <c r="BA803" t="n">
        <v>739</v>
      </c>
      <c r="BB803" t="n">
        <v>0</v>
      </c>
      <c r="BC803" t="n">
        <v>0</v>
      </c>
      <c r="BD803" t="n">
        <v>0</v>
      </c>
      <c r="BE803" t="n">
        <v>0</v>
      </c>
      <c r="BF803" t="n">
        <v>0</v>
      </c>
      <c r="BG803" t="n">
        <v>0</v>
      </c>
      <c r="BH803" t="n">
        <v>0</v>
      </c>
      <c r="BI803" t="n">
        <v>0</v>
      </c>
      <c r="BJ803" t="n">
        <v>0</v>
      </c>
      <c r="BK803" t="n">
        <v>0</v>
      </c>
      <c r="BL803" t="n">
        <v>0</v>
      </c>
      <c r="BM803" t="n">
        <v>0</v>
      </c>
      <c r="BN803" t="n">
        <v>0</v>
      </c>
      <c r="BO803" t="n">
        <v>0</v>
      </c>
      <c r="BP803" t="n">
        <v>0</v>
      </c>
      <c r="BQ803" t="n">
        <v>0</v>
      </c>
      <c r="BR803" t="n">
        <v>0</v>
      </c>
      <c r="BS803" t="n">
        <v>0</v>
      </c>
      <c r="BT803" t="n">
        <v>0</v>
      </c>
      <c r="BU803" t="n">
        <v>0</v>
      </c>
      <c r="BV803" t="n">
        <v>0</v>
      </c>
      <c r="BW803" t="n">
        <v>0</v>
      </c>
      <c r="CV803" t="n">
        <v>0</v>
      </c>
      <c r="CW803" t="n">
        <v>0</v>
      </c>
      <c r="CX803">
        <f>ROUND(Y803*Source!I1696,7)</f>
        <v/>
      </c>
      <c r="CY803">
        <f>AA803</f>
        <v/>
      </c>
      <c r="CZ803">
        <f>AE803</f>
        <v/>
      </c>
      <c r="DA803">
        <f>AI803</f>
        <v/>
      </c>
      <c r="DB803">
        <f>ROUND((ROUND(AT803*CZ803,2)*ROUND(2,7)),2)</f>
        <v/>
      </c>
      <c r="DC803">
        <f>ROUND((ROUND(AT803*AG803,2)*ROUND(2,7)),2)</f>
        <v/>
      </c>
      <c r="DD803" t="inlineStr"/>
      <c r="DE803" t="inlineStr"/>
      <c r="DF803">
        <f>ROUND(ROUND(AE803*AI803,0)*CX803,0)</f>
        <v/>
      </c>
      <c r="DG803">
        <f>ROUND(ROUND(AF803,0)*CX803,0)</f>
        <v/>
      </c>
      <c r="DH803">
        <f>ROUND(ROUND(AG803,0)*CX803,0)</f>
        <v/>
      </c>
      <c r="DI803">
        <f>ROUND(ROUND(AH803,0)*CX803,0)</f>
        <v/>
      </c>
      <c r="DJ803">
        <f>DF803</f>
        <v/>
      </c>
      <c r="DK803" t="n">
        <v>0</v>
      </c>
      <c r="DL803" t="inlineStr"/>
      <c r="DM803" t="n">
        <v>0</v>
      </c>
      <c r="DN803" t="inlineStr"/>
      <c r="DO803" t="n">
        <v>0</v>
      </c>
    </row>
    <row r="804">
      <c r="A804">
        <f>ROW(Source!A1696)</f>
        <v/>
      </c>
      <c r="B804" t="n">
        <v>78869116</v>
      </c>
      <c r="C804" t="n">
        <v>78874913</v>
      </c>
      <c r="D804" t="n">
        <v>29110573</v>
      </c>
      <c r="E804" t="n">
        <v>1</v>
      </c>
      <c r="F804" t="n">
        <v>1</v>
      </c>
      <c r="G804" t="n">
        <v>1</v>
      </c>
      <c r="H804" t="n">
        <v>3</v>
      </c>
      <c r="I804" t="inlineStr">
        <is>
          <t>101-0628</t>
        </is>
      </c>
      <c r="J804" t="inlineStr">
        <is>
          <t>ТССЦ Московской обл., 101-0628, приказ Минстроя России №675/пр от 28.02.2017 № 254/пр</t>
        </is>
      </c>
      <c r="K804" t="inlineStr">
        <is>
          <t>Олифа комбинированная, марки К-3</t>
        </is>
      </c>
      <c r="L804" t="n">
        <v>1348</v>
      </c>
      <c r="N804" t="n">
        <v>1009</v>
      </c>
      <c r="O804" t="inlineStr">
        <is>
          <t>т</t>
        </is>
      </c>
      <c r="P804" t="inlineStr">
        <is>
          <t>т</t>
        </is>
      </c>
      <c r="Q804" t="n">
        <v>1000</v>
      </c>
      <c r="W804" t="n">
        <v>0</v>
      </c>
      <c r="X804" t="n">
        <v>24062879</v>
      </c>
      <c r="Y804">
        <f>(AT804*ROUND(2,7))</f>
        <v/>
      </c>
      <c r="AA804" t="n">
        <v>87631.5</v>
      </c>
      <c r="AB804" t="n">
        <v>0</v>
      </c>
      <c r="AC804" t="n">
        <v>0</v>
      </c>
      <c r="AD804" t="n">
        <v>0</v>
      </c>
      <c r="AE804" t="n">
        <v>16950</v>
      </c>
      <c r="AF804" t="n">
        <v>0</v>
      </c>
      <c r="AG804" t="n">
        <v>0</v>
      </c>
      <c r="AH804" t="n">
        <v>0</v>
      </c>
      <c r="AI804" t="n">
        <v>5.17</v>
      </c>
      <c r="AJ804" t="n">
        <v>1</v>
      </c>
      <c r="AK804" t="n">
        <v>1</v>
      </c>
      <c r="AL804" t="n">
        <v>1</v>
      </c>
      <c r="AM804" t="n">
        <v>2</v>
      </c>
      <c r="AN804" t="n">
        <v>0</v>
      </c>
      <c r="AO804" t="n">
        <v>1</v>
      </c>
      <c r="AP804" t="n">
        <v>1</v>
      </c>
      <c r="AQ804" t="n">
        <v>0</v>
      </c>
      <c r="AR804" t="n">
        <v>0</v>
      </c>
      <c r="AS804" t="inlineStr"/>
      <c r="AT804" t="n">
        <v>2e-05</v>
      </c>
      <c r="AU804" t="inlineStr">
        <is>
          <t>)*2</t>
        </is>
      </c>
      <c r="AV804" t="n">
        <v>0</v>
      </c>
      <c r="AW804" t="n">
        <v>2</v>
      </c>
      <c r="AX804" t="n">
        <v>78874923</v>
      </c>
      <c r="AY804" t="n">
        <v>1</v>
      </c>
      <c r="AZ804" t="n">
        <v>0</v>
      </c>
      <c r="BA804" t="n">
        <v>740</v>
      </c>
      <c r="BB804" t="n">
        <v>0</v>
      </c>
      <c r="BC804" t="n">
        <v>0</v>
      </c>
      <c r="BD804" t="n">
        <v>0</v>
      </c>
      <c r="BE804" t="n">
        <v>0</v>
      </c>
      <c r="BF804" t="n">
        <v>0</v>
      </c>
      <c r="BG804" t="n">
        <v>0</v>
      </c>
      <c r="BH804" t="n">
        <v>0</v>
      </c>
      <c r="BI804" t="n">
        <v>0</v>
      </c>
      <c r="BJ804" t="n">
        <v>0</v>
      </c>
      <c r="BK804" t="n">
        <v>0</v>
      </c>
      <c r="BL804" t="n">
        <v>0</v>
      </c>
      <c r="BM804" t="n">
        <v>0</v>
      </c>
      <c r="BN804" t="n">
        <v>0</v>
      </c>
      <c r="BO804" t="n">
        <v>0</v>
      </c>
      <c r="BP804" t="n">
        <v>0</v>
      </c>
      <c r="BQ804" t="n">
        <v>0</v>
      </c>
      <c r="BR804" t="n">
        <v>0</v>
      </c>
      <c r="BS804" t="n">
        <v>0</v>
      </c>
      <c r="BT804" t="n">
        <v>0</v>
      </c>
      <c r="BU804" t="n">
        <v>0</v>
      </c>
      <c r="BV804" t="n">
        <v>0</v>
      </c>
      <c r="BW804" t="n">
        <v>0</v>
      </c>
      <c r="CV804" t="n">
        <v>0</v>
      </c>
      <c r="CW804" t="n">
        <v>0</v>
      </c>
      <c r="CX804">
        <f>ROUND(Y804*Source!I1696,7)</f>
        <v/>
      </c>
      <c r="CY804">
        <f>AA804</f>
        <v/>
      </c>
      <c r="CZ804">
        <f>AE804</f>
        <v/>
      </c>
      <c r="DA804">
        <f>AI804</f>
        <v/>
      </c>
      <c r="DB804">
        <f>ROUND((ROUND(AT804*CZ804,2)*ROUND(2,7)),2)</f>
        <v/>
      </c>
      <c r="DC804">
        <f>ROUND((ROUND(AT804*AG804,2)*ROUND(2,7)),2)</f>
        <v/>
      </c>
      <c r="DD804" t="inlineStr"/>
      <c r="DE804" t="inlineStr"/>
      <c r="DF804">
        <f>ROUND(ROUND(AE804*AI804,0)*CX804,0)</f>
        <v/>
      </c>
      <c r="DG804">
        <f>ROUND(ROUND(AF804,0)*CX804,0)</f>
        <v/>
      </c>
      <c r="DH804">
        <f>ROUND(ROUND(AG804,0)*CX804,0)</f>
        <v/>
      </c>
      <c r="DI804">
        <f>ROUND(ROUND(AH804,0)*CX804,0)</f>
        <v/>
      </c>
      <c r="DJ804">
        <f>DF804</f>
        <v/>
      </c>
      <c r="DK804" t="n">
        <v>0</v>
      </c>
      <c r="DL804" t="inlineStr"/>
      <c r="DM804" t="n">
        <v>0</v>
      </c>
      <c r="DN804" t="inlineStr"/>
      <c r="DO804" t="n">
        <v>0</v>
      </c>
    </row>
    <row r="805">
      <c r="A805">
        <f>ROW(Source!A1696)</f>
        <v/>
      </c>
      <c r="B805" t="n">
        <v>78869116</v>
      </c>
      <c r="C805" t="n">
        <v>78874913</v>
      </c>
      <c r="D805" t="n">
        <v>29107963</v>
      </c>
      <c r="E805" t="n">
        <v>1</v>
      </c>
      <c r="F805" t="n">
        <v>1</v>
      </c>
      <c r="G805" t="n">
        <v>1</v>
      </c>
      <c r="H805" t="n">
        <v>3</v>
      </c>
      <c r="I805" t="inlineStr">
        <is>
          <t>101-1669</t>
        </is>
      </c>
      <c r="J805" t="inlineStr">
        <is>
          <t>ТССЦ Московской обл., 101-1669, приказ Минстроя России №675/пр от 28.02.2017 № 254/пр</t>
        </is>
      </c>
      <c r="K805" t="inlineStr">
        <is>
          <t>Очес льняной</t>
        </is>
      </c>
      <c r="L805" t="n">
        <v>1346</v>
      </c>
      <c r="N805" t="n">
        <v>1009</v>
      </c>
      <c r="O805" t="inlineStr">
        <is>
          <t>кг</t>
        </is>
      </c>
      <c r="P805" t="inlineStr">
        <is>
          <t>кг</t>
        </is>
      </c>
      <c r="Q805" t="n">
        <v>1</v>
      </c>
      <c r="W805" t="n">
        <v>0</v>
      </c>
      <c r="X805" t="n">
        <v>-2113933962</v>
      </c>
      <c r="Y805">
        <f>(AT805*ROUND(2,7))</f>
        <v/>
      </c>
      <c r="AA805" t="n">
        <v>590.67</v>
      </c>
      <c r="AB805" t="n">
        <v>0</v>
      </c>
      <c r="AC805" t="n">
        <v>0</v>
      </c>
      <c r="AD805" t="n">
        <v>0</v>
      </c>
      <c r="AE805" t="n">
        <v>37.29</v>
      </c>
      <c r="AF805" t="n">
        <v>0</v>
      </c>
      <c r="AG805" t="n">
        <v>0</v>
      </c>
      <c r="AH805" t="n">
        <v>0</v>
      </c>
      <c r="AI805" t="n">
        <v>15.84</v>
      </c>
      <c r="AJ805" t="n">
        <v>1</v>
      </c>
      <c r="AK805" t="n">
        <v>1</v>
      </c>
      <c r="AL805" t="n">
        <v>1</v>
      </c>
      <c r="AM805" t="n">
        <v>2</v>
      </c>
      <c r="AN805" t="n">
        <v>0</v>
      </c>
      <c r="AO805" t="n">
        <v>1</v>
      </c>
      <c r="AP805" t="n">
        <v>1</v>
      </c>
      <c r="AQ805" t="n">
        <v>0</v>
      </c>
      <c r="AR805" t="n">
        <v>0</v>
      </c>
      <c r="AS805" t="inlineStr"/>
      <c r="AT805" t="n">
        <v>0.02</v>
      </c>
      <c r="AU805" t="inlineStr">
        <is>
          <t>)*2</t>
        </is>
      </c>
      <c r="AV805" t="n">
        <v>0</v>
      </c>
      <c r="AW805" t="n">
        <v>2</v>
      </c>
      <c r="AX805" t="n">
        <v>78874924</v>
      </c>
      <c r="AY805" t="n">
        <v>1</v>
      </c>
      <c r="AZ805" t="n">
        <v>0</v>
      </c>
      <c r="BA805" t="n">
        <v>741</v>
      </c>
      <c r="BB805" t="n">
        <v>0</v>
      </c>
      <c r="BC805" t="n">
        <v>0</v>
      </c>
      <c r="BD805" t="n">
        <v>0</v>
      </c>
      <c r="BE805" t="n">
        <v>0</v>
      </c>
      <c r="BF805" t="n">
        <v>0</v>
      </c>
      <c r="BG805" t="n">
        <v>0</v>
      </c>
      <c r="BH805" t="n">
        <v>0</v>
      </c>
      <c r="BI805" t="n">
        <v>0</v>
      </c>
      <c r="BJ805" t="n">
        <v>0</v>
      </c>
      <c r="BK805" t="n">
        <v>0</v>
      </c>
      <c r="BL805" t="n">
        <v>0</v>
      </c>
      <c r="BM805" t="n">
        <v>0</v>
      </c>
      <c r="BN805" t="n">
        <v>0</v>
      </c>
      <c r="BO805" t="n">
        <v>0</v>
      </c>
      <c r="BP805" t="n">
        <v>0</v>
      </c>
      <c r="BQ805" t="n">
        <v>0</v>
      </c>
      <c r="BR805" t="n">
        <v>0</v>
      </c>
      <c r="BS805" t="n">
        <v>0</v>
      </c>
      <c r="BT805" t="n">
        <v>0</v>
      </c>
      <c r="BU805" t="n">
        <v>0</v>
      </c>
      <c r="BV805" t="n">
        <v>0</v>
      </c>
      <c r="BW805" t="n">
        <v>0</v>
      </c>
      <c r="CV805" t="n">
        <v>0</v>
      </c>
      <c r="CW805" t="n">
        <v>0</v>
      </c>
      <c r="CX805">
        <f>ROUND(Y805*Source!I1696,7)</f>
        <v/>
      </c>
      <c r="CY805">
        <f>AA805</f>
        <v/>
      </c>
      <c r="CZ805">
        <f>AE805</f>
        <v/>
      </c>
      <c r="DA805">
        <f>AI805</f>
        <v/>
      </c>
      <c r="DB805">
        <f>ROUND((ROUND(AT805*CZ805,2)*ROUND(2,7)),2)</f>
        <v/>
      </c>
      <c r="DC805">
        <f>ROUND((ROUND(AT805*AG805,2)*ROUND(2,7)),2)</f>
        <v/>
      </c>
      <c r="DD805" t="inlineStr"/>
      <c r="DE805" t="inlineStr"/>
      <c r="DF805">
        <f>ROUND(ROUND(AE805*AI805,0)*CX805,0)</f>
        <v/>
      </c>
      <c r="DG805">
        <f>ROUND(ROUND(AF805,0)*CX805,0)</f>
        <v/>
      </c>
      <c r="DH805">
        <f>ROUND(ROUND(AG805,0)*CX805,0)</f>
        <v/>
      </c>
      <c r="DI805">
        <f>ROUND(ROUND(AH805,0)*CX805,0)</f>
        <v/>
      </c>
      <c r="DJ805">
        <f>DF805</f>
        <v/>
      </c>
      <c r="DK805" t="n">
        <v>0</v>
      </c>
      <c r="DL805" t="inlineStr"/>
      <c r="DM805" t="n">
        <v>0</v>
      </c>
      <c r="DN805" t="inlineStr"/>
      <c r="DO805" t="n">
        <v>0</v>
      </c>
    </row>
    <row r="806">
      <c r="A806">
        <f>ROW(Source!A1696)</f>
        <v/>
      </c>
      <c r="B806" t="n">
        <v>78869116</v>
      </c>
      <c r="C806" t="n">
        <v>78874913</v>
      </c>
      <c r="D806" t="n">
        <v>29150040</v>
      </c>
      <c r="E806" t="n">
        <v>1</v>
      </c>
      <c r="F806" t="n">
        <v>1</v>
      </c>
      <c r="G806" t="n">
        <v>1</v>
      </c>
      <c r="H806" t="n">
        <v>3</v>
      </c>
      <c r="I806" t="inlineStr">
        <is>
          <t>411-0001</t>
        </is>
      </c>
      <c r="J806" t="inlineStr">
        <is>
          <t>ТССЦ Московской обл., 411-0001, приказ Минстроя России №675/пр от 28.02.2017 № 257/пр</t>
        </is>
      </c>
      <c r="K806" t="inlineStr">
        <is>
          <t>Вода</t>
        </is>
      </c>
      <c r="L806" t="n">
        <v>1339</v>
      </c>
      <c r="N806" t="n">
        <v>1007</v>
      </c>
      <c r="O806" t="inlineStr">
        <is>
          <t>м3</t>
        </is>
      </c>
      <c r="P806" t="inlineStr">
        <is>
          <t>м3</t>
        </is>
      </c>
      <c r="Q806" t="n">
        <v>1</v>
      </c>
      <c r="W806" t="n">
        <v>0</v>
      </c>
      <c r="X806" t="n">
        <v>619799737</v>
      </c>
      <c r="Y806">
        <f>(AT806*ROUND(2,7))</f>
        <v/>
      </c>
      <c r="AA806" t="n">
        <v>31.28</v>
      </c>
      <c r="AB806" t="n">
        <v>0</v>
      </c>
      <c r="AC806" t="n">
        <v>0</v>
      </c>
      <c r="AD806" t="n">
        <v>0</v>
      </c>
      <c r="AE806" t="n">
        <v>2.44</v>
      </c>
      <c r="AF806" t="n">
        <v>0</v>
      </c>
      <c r="AG806" t="n">
        <v>0</v>
      </c>
      <c r="AH806" t="n">
        <v>0</v>
      </c>
      <c r="AI806" t="n">
        <v>12.82</v>
      </c>
      <c r="AJ806" t="n">
        <v>1</v>
      </c>
      <c r="AK806" t="n">
        <v>1</v>
      </c>
      <c r="AL806" t="n">
        <v>1</v>
      </c>
      <c r="AM806" t="n">
        <v>2</v>
      </c>
      <c r="AN806" t="n">
        <v>0</v>
      </c>
      <c r="AO806" t="n">
        <v>1</v>
      </c>
      <c r="AP806" t="n">
        <v>1</v>
      </c>
      <c r="AQ806" t="n">
        <v>0</v>
      </c>
      <c r="AR806" t="n">
        <v>0</v>
      </c>
      <c r="AS806" t="inlineStr"/>
      <c r="AT806" t="n">
        <v>1</v>
      </c>
      <c r="AU806" t="inlineStr">
        <is>
          <t>)*2</t>
        </is>
      </c>
      <c r="AV806" t="n">
        <v>0</v>
      </c>
      <c r="AW806" t="n">
        <v>2</v>
      </c>
      <c r="AX806" t="n">
        <v>78874925</v>
      </c>
      <c r="AY806" t="n">
        <v>1</v>
      </c>
      <c r="AZ806" t="n">
        <v>0</v>
      </c>
      <c r="BA806" t="n">
        <v>742</v>
      </c>
      <c r="BB806" t="n">
        <v>0</v>
      </c>
      <c r="BC806" t="n">
        <v>0</v>
      </c>
      <c r="BD806" t="n">
        <v>0</v>
      </c>
      <c r="BE806" t="n">
        <v>0</v>
      </c>
      <c r="BF806" t="n">
        <v>0</v>
      </c>
      <c r="BG806" t="n">
        <v>0</v>
      </c>
      <c r="BH806" t="n">
        <v>0</v>
      </c>
      <c r="BI806" t="n">
        <v>0</v>
      </c>
      <c r="BJ806" t="n">
        <v>0</v>
      </c>
      <c r="BK806" t="n">
        <v>0</v>
      </c>
      <c r="BL806" t="n">
        <v>0</v>
      </c>
      <c r="BM806" t="n">
        <v>0</v>
      </c>
      <c r="BN806" t="n">
        <v>0</v>
      </c>
      <c r="BO806" t="n">
        <v>0</v>
      </c>
      <c r="BP806" t="n">
        <v>0</v>
      </c>
      <c r="BQ806" t="n">
        <v>0</v>
      </c>
      <c r="BR806" t="n">
        <v>0</v>
      </c>
      <c r="BS806" t="n">
        <v>0</v>
      </c>
      <c r="BT806" t="n">
        <v>0</v>
      </c>
      <c r="BU806" t="n">
        <v>0</v>
      </c>
      <c r="BV806" t="n">
        <v>0</v>
      </c>
      <c r="BW806" t="n">
        <v>0</v>
      </c>
      <c r="CV806" t="n">
        <v>0</v>
      </c>
      <c r="CW806" t="n">
        <v>0</v>
      </c>
      <c r="CX806">
        <f>ROUND(Y806*Source!I1696,7)</f>
        <v/>
      </c>
      <c r="CY806">
        <f>AA806</f>
        <v/>
      </c>
      <c r="CZ806">
        <f>AE806</f>
        <v/>
      </c>
      <c r="DA806">
        <f>AI806</f>
        <v/>
      </c>
      <c r="DB806">
        <f>ROUND((ROUND(AT806*CZ806,2)*ROUND(2,7)),2)</f>
        <v/>
      </c>
      <c r="DC806">
        <f>ROUND((ROUND(AT806*AG806,2)*ROUND(2,7)),2)</f>
        <v/>
      </c>
      <c r="DD806" t="inlineStr"/>
      <c r="DE806" t="inlineStr"/>
      <c r="DF806">
        <f>ROUND(ROUND(AE806*AI806,0)*CX806,0)</f>
        <v/>
      </c>
      <c r="DG806">
        <f>ROUND(ROUND(AF806,0)*CX806,0)</f>
        <v/>
      </c>
      <c r="DH806">
        <f>ROUND(ROUND(AG806,0)*CX806,0)</f>
        <v/>
      </c>
      <c r="DI806">
        <f>ROUND(ROUND(AH806,0)*CX806,0)</f>
        <v/>
      </c>
      <c r="DJ806">
        <f>DF806</f>
        <v/>
      </c>
      <c r="DK806" t="n">
        <v>0</v>
      </c>
      <c r="DL806" t="inlineStr"/>
      <c r="DM806" t="n">
        <v>0</v>
      </c>
      <c r="DN806" t="inlineStr"/>
      <c r="DO806" t="n">
        <v>0</v>
      </c>
    </row>
    <row r="807">
      <c r="A807">
        <f>ROW(Source!A1735)</f>
        <v/>
      </c>
      <c r="B807" t="n">
        <v>78869116</v>
      </c>
      <c r="C807" t="n">
        <v>78874983</v>
      </c>
      <c r="D807" t="n">
        <v>18442827</v>
      </c>
      <c r="E807" t="n">
        <v>1</v>
      </c>
      <c r="F807" t="n">
        <v>1</v>
      </c>
      <c r="G807" t="n">
        <v>1</v>
      </c>
      <c r="H807" t="n">
        <v>1</v>
      </c>
      <c r="I807" t="inlineStr">
        <is>
          <t>1-1053-90</t>
        </is>
      </c>
      <c r="J807" t="inlineStr"/>
      <c r="K807" t="inlineStr">
        <is>
          <t>Рабочий строитель среднего разряда 5,3</t>
        </is>
      </c>
      <c r="L807" t="n">
        <v>1369</v>
      </c>
      <c r="N807" t="n">
        <v>1013</v>
      </c>
      <c r="O807" t="inlineStr">
        <is>
          <t>чел.-ч</t>
        </is>
      </c>
      <c r="P807" t="inlineStr">
        <is>
          <t>чел.-ч</t>
        </is>
      </c>
      <c r="Q807" t="n">
        <v>1</v>
      </c>
      <c r="W807" t="n">
        <v>0</v>
      </c>
      <c r="X807" t="n">
        <v>717490484</v>
      </c>
      <c r="Y807">
        <f>(AT807*ROUND(2,7))</f>
        <v/>
      </c>
      <c r="AA807" t="n">
        <v>0</v>
      </c>
      <c r="AB807" t="n">
        <v>0</v>
      </c>
      <c r="AC807" t="n">
        <v>0</v>
      </c>
      <c r="AD807" t="n">
        <v>11.64</v>
      </c>
      <c r="AE807" t="n">
        <v>0</v>
      </c>
      <c r="AF807" t="n">
        <v>0</v>
      </c>
      <c r="AG807" t="n">
        <v>0</v>
      </c>
      <c r="AH807" t="n">
        <v>11.64</v>
      </c>
      <c r="AI807" t="n">
        <v>1</v>
      </c>
      <c r="AJ807" t="n">
        <v>1</v>
      </c>
      <c r="AK807" t="n">
        <v>1</v>
      </c>
      <c r="AL807" t="n">
        <v>1</v>
      </c>
      <c r="AM807" t="n">
        <v>-2</v>
      </c>
      <c r="AN807" t="n">
        <v>0</v>
      </c>
      <c r="AO807" t="n">
        <v>1</v>
      </c>
      <c r="AP807" t="n">
        <v>1</v>
      </c>
      <c r="AQ807" t="n">
        <v>0</v>
      </c>
      <c r="AR807" t="n">
        <v>0</v>
      </c>
      <c r="AS807" t="inlineStr"/>
      <c r="AT807" t="n">
        <v>5.01</v>
      </c>
      <c r="AU807" t="inlineStr">
        <is>
          <t>)*2</t>
        </is>
      </c>
      <c r="AV807" t="n">
        <v>1</v>
      </c>
      <c r="AW807" t="n">
        <v>2</v>
      </c>
      <c r="AX807" t="n">
        <v>78874990</v>
      </c>
      <c r="AY807" t="n">
        <v>1</v>
      </c>
      <c r="AZ807" t="n">
        <v>0</v>
      </c>
      <c r="BA807" t="n">
        <v>743</v>
      </c>
      <c r="BB807" t="n">
        <v>0</v>
      </c>
      <c r="BC807" t="n">
        <v>0</v>
      </c>
      <c r="BD807" t="n">
        <v>0</v>
      </c>
      <c r="BE807" t="n">
        <v>0</v>
      </c>
      <c r="BF807" t="n">
        <v>0</v>
      </c>
      <c r="BG807" t="n">
        <v>0</v>
      </c>
      <c r="BH807" t="n">
        <v>0</v>
      </c>
      <c r="BI807" t="n">
        <v>0</v>
      </c>
      <c r="BJ807" t="n">
        <v>0</v>
      </c>
      <c r="BK807" t="n">
        <v>0</v>
      </c>
      <c r="BL807" t="n">
        <v>0</v>
      </c>
      <c r="BM807" t="n">
        <v>0</v>
      </c>
      <c r="BN807" t="n">
        <v>0</v>
      </c>
      <c r="BO807" t="n">
        <v>0</v>
      </c>
      <c r="BP807" t="n">
        <v>0</v>
      </c>
      <c r="BQ807" t="n">
        <v>0</v>
      </c>
      <c r="BR807" t="n">
        <v>0</v>
      </c>
      <c r="BS807" t="n">
        <v>0</v>
      </c>
      <c r="BT807" t="n">
        <v>0</v>
      </c>
      <c r="BU807" t="n">
        <v>0</v>
      </c>
      <c r="BV807" t="n">
        <v>0</v>
      </c>
      <c r="BW807" t="n">
        <v>0</v>
      </c>
      <c r="CU807">
        <f>ROUND(AT807*Source!I1735*AH807*AL807,0)</f>
        <v/>
      </c>
      <c r="CV807">
        <f>ROUND(Y807*Source!I1735,7)</f>
        <v/>
      </c>
      <c r="CW807" t="n">
        <v>0</v>
      </c>
      <c r="CX807">
        <f>ROUND(Y807*Source!I1735,7)</f>
        <v/>
      </c>
      <c r="CY807">
        <f>AD807</f>
        <v/>
      </c>
      <c r="CZ807">
        <f>AH807</f>
        <v/>
      </c>
      <c r="DA807">
        <f>AL807</f>
        <v/>
      </c>
      <c r="DB807">
        <f>ROUND((ROUND(AT807*CZ807,2)*ROUND(2,7)),2)</f>
        <v/>
      </c>
      <c r="DC807">
        <f>ROUND((ROUND(AT807*AG807,2)*ROUND(2,7)),2)</f>
        <v/>
      </c>
      <c r="DD807" t="inlineStr"/>
      <c r="DE807" t="inlineStr"/>
      <c r="DF807">
        <f>ROUND(ROUND(AE807,0)*CX807,0)</f>
        <v/>
      </c>
      <c r="DG807">
        <f>ROUND(ROUND(AF807,0)*CX807,0)</f>
        <v/>
      </c>
      <c r="DH807">
        <f>ROUND(ROUND(AG807,0)*CX807,0)</f>
        <v/>
      </c>
      <c r="DI807">
        <f>ROUND(ROUND(AH807,0)*CX807,0)</f>
        <v/>
      </c>
      <c r="DJ807">
        <f>DI807</f>
        <v/>
      </c>
      <c r="DK807" t="n">
        <v>0</v>
      </c>
      <c r="DL807" t="inlineStr"/>
      <c r="DM807" t="n">
        <v>0</v>
      </c>
      <c r="DN807" t="inlineStr"/>
      <c r="DO807" t="n">
        <v>0</v>
      </c>
    </row>
    <row r="808">
      <c r="A808">
        <f>ROW(Source!A1735)</f>
        <v/>
      </c>
      <c r="B808" t="n">
        <v>78869116</v>
      </c>
      <c r="C808" t="n">
        <v>78874983</v>
      </c>
      <c r="D808" t="n">
        <v>29172703</v>
      </c>
      <c r="E808" t="n">
        <v>1</v>
      </c>
      <c r="F808" t="n">
        <v>1</v>
      </c>
      <c r="G808" t="n">
        <v>1</v>
      </c>
      <c r="H808" t="n">
        <v>2</v>
      </c>
      <c r="I808" t="inlineStr">
        <is>
          <t>042900</t>
        </is>
      </c>
      <c r="J808" t="inlineStr">
        <is>
          <t>ТСЭМ Московской обл., 042900, приказ Минстроя России №675/пр от 28.02.2017 № 264/пр</t>
        </is>
      </c>
      <c r="K80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08" t="n">
        <v>1368</v>
      </c>
      <c r="N808" t="n">
        <v>1011</v>
      </c>
      <c r="O808" t="inlineStr">
        <is>
          <t>маш.-ч</t>
        </is>
      </c>
      <c r="P808" t="inlineStr">
        <is>
          <t>маш.-ч</t>
        </is>
      </c>
      <c r="Q808" t="n">
        <v>1</v>
      </c>
      <c r="W808" t="n">
        <v>0</v>
      </c>
      <c r="X808" t="n">
        <v>1695838894</v>
      </c>
      <c r="Y808">
        <f>(AT808*ROUND(2,7))</f>
        <v/>
      </c>
      <c r="AA808" t="n">
        <v>0</v>
      </c>
      <c r="AB808" t="n">
        <v>177.13</v>
      </c>
      <c r="AC808" t="n">
        <v>0</v>
      </c>
      <c r="AD808" t="n">
        <v>0</v>
      </c>
      <c r="AE808" t="n">
        <v>0</v>
      </c>
      <c r="AF808" t="n">
        <v>29.67</v>
      </c>
      <c r="AG808" t="n">
        <v>0</v>
      </c>
      <c r="AH808" t="n">
        <v>0</v>
      </c>
      <c r="AI808" t="n">
        <v>1</v>
      </c>
      <c r="AJ808" t="n">
        <v>5.97</v>
      </c>
      <c r="AK808" t="n">
        <v>52.25</v>
      </c>
      <c r="AL808" t="n">
        <v>1</v>
      </c>
      <c r="AM808" t="n">
        <v>2</v>
      </c>
      <c r="AN808" t="n">
        <v>0</v>
      </c>
      <c r="AO808" t="n">
        <v>1</v>
      </c>
      <c r="AP808" t="n">
        <v>1</v>
      </c>
      <c r="AQ808" t="n">
        <v>0</v>
      </c>
      <c r="AR808" t="n">
        <v>0</v>
      </c>
      <c r="AS808" t="inlineStr"/>
      <c r="AT808" t="n">
        <v>1.5</v>
      </c>
      <c r="AU808" t="inlineStr">
        <is>
          <t>)*2</t>
        </is>
      </c>
      <c r="AV808" t="n">
        <v>0</v>
      </c>
      <c r="AW808" t="n">
        <v>2</v>
      </c>
      <c r="AX808" t="n">
        <v>78874991</v>
      </c>
      <c r="AY808" t="n">
        <v>1</v>
      </c>
      <c r="AZ808" t="n">
        <v>0</v>
      </c>
      <c r="BA808" t="n">
        <v>744</v>
      </c>
      <c r="BB808" t="n">
        <v>0</v>
      </c>
      <c r="BC808" t="n">
        <v>0</v>
      </c>
      <c r="BD808" t="n">
        <v>0</v>
      </c>
      <c r="BE808" t="n">
        <v>0</v>
      </c>
      <c r="BF808" t="n">
        <v>0</v>
      </c>
      <c r="BG808" t="n">
        <v>0</v>
      </c>
      <c r="BH808" t="n">
        <v>0</v>
      </c>
      <c r="BI808" t="n">
        <v>0</v>
      </c>
      <c r="BJ808" t="n">
        <v>0</v>
      </c>
      <c r="BK808" t="n">
        <v>0</v>
      </c>
      <c r="BL808" t="n">
        <v>0</v>
      </c>
      <c r="BM808" t="n">
        <v>0</v>
      </c>
      <c r="BN808" t="n">
        <v>0</v>
      </c>
      <c r="BO808" t="n">
        <v>0</v>
      </c>
      <c r="BP808" t="n">
        <v>0</v>
      </c>
      <c r="BQ808" t="n">
        <v>0</v>
      </c>
      <c r="BR808" t="n">
        <v>0</v>
      </c>
      <c r="BS808" t="n">
        <v>0</v>
      </c>
      <c r="BT808" t="n">
        <v>0</v>
      </c>
      <c r="BU808" t="n">
        <v>0</v>
      </c>
      <c r="BV808" t="n">
        <v>0</v>
      </c>
      <c r="BW808" t="n">
        <v>0</v>
      </c>
      <c r="CV808" t="n">
        <v>0</v>
      </c>
      <c r="CW808">
        <f>ROUND(Y808*Source!I1735*DO808,7)</f>
        <v/>
      </c>
      <c r="CX808">
        <f>ROUND(Y808*Source!I1735,7)</f>
        <v/>
      </c>
      <c r="CY808">
        <f>AB808</f>
        <v/>
      </c>
      <c r="CZ808">
        <f>AF808</f>
        <v/>
      </c>
      <c r="DA808">
        <f>AJ808</f>
        <v/>
      </c>
      <c r="DB808">
        <f>ROUND((ROUND(AT808*CZ808,2)*ROUND(2,7)),2)</f>
        <v/>
      </c>
      <c r="DC808">
        <f>ROUND((ROUND(AT808*AG808,2)*ROUND(2,7)),2)</f>
        <v/>
      </c>
      <c r="DD808" t="inlineStr"/>
      <c r="DE808" t="inlineStr"/>
      <c r="DF808">
        <f>ROUND(ROUND(AE808,0)*CX808,0)</f>
        <v/>
      </c>
      <c r="DG808">
        <f>ROUND(ROUND(AF808*AJ808,0)*CX808,0)</f>
        <v/>
      </c>
      <c r="DH808">
        <f>ROUND(ROUND(AG808*AK808,0)*CX808,0)</f>
        <v/>
      </c>
      <c r="DI808">
        <f>ROUND(ROUND(AH808,0)*CX808,0)</f>
        <v/>
      </c>
      <c r="DJ808">
        <f>DG808</f>
        <v/>
      </c>
      <c r="DK808" t="n">
        <v>0</v>
      </c>
      <c r="DL808" t="inlineStr"/>
      <c r="DM808" t="n">
        <v>0</v>
      </c>
      <c r="DN808" t="inlineStr"/>
      <c r="DO808" t="n">
        <v>0</v>
      </c>
    </row>
    <row r="809">
      <c r="A809">
        <f>ROW(Source!A1735)</f>
        <v/>
      </c>
      <c r="B809" t="n">
        <v>78869116</v>
      </c>
      <c r="C809" t="n">
        <v>78874983</v>
      </c>
      <c r="D809" t="n">
        <v>29110398</v>
      </c>
      <c r="E809" t="n">
        <v>1</v>
      </c>
      <c r="F809" t="n">
        <v>1</v>
      </c>
      <c r="G809" t="n">
        <v>1</v>
      </c>
      <c r="H809" t="n">
        <v>3</v>
      </c>
      <c r="I809" t="inlineStr">
        <is>
          <t>101-0388</t>
        </is>
      </c>
      <c r="J809" t="inlineStr">
        <is>
          <t>ТССЦ Московской обл., 101-0388, приказ Минстроя России №675/пр от 28.02.2017 № 254/пр</t>
        </is>
      </c>
      <c r="K809" t="inlineStr">
        <is>
          <t>Краски масляные земляные марки МА-0115 мумия, сурик железный</t>
        </is>
      </c>
      <c r="L809" t="n">
        <v>1348</v>
      </c>
      <c r="N809" t="n">
        <v>1009</v>
      </c>
      <c r="O809" t="inlineStr">
        <is>
          <t>т</t>
        </is>
      </c>
      <c r="P809" t="inlineStr">
        <is>
          <t>т</t>
        </is>
      </c>
      <c r="Q809" t="n">
        <v>1000</v>
      </c>
      <c r="W809" t="n">
        <v>0</v>
      </c>
      <c r="X809" t="n">
        <v>1625292450</v>
      </c>
      <c r="Y809">
        <f>(AT809*ROUND(2,7))</f>
        <v/>
      </c>
      <c r="AA809" t="n">
        <v>76804.47</v>
      </c>
      <c r="AB809" t="n">
        <v>0</v>
      </c>
      <c r="AC809" t="n">
        <v>0</v>
      </c>
      <c r="AD809" t="n">
        <v>0</v>
      </c>
      <c r="AE809" t="n">
        <v>15118.99</v>
      </c>
      <c r="AF809" t="n">
        <v>0</v>
      </c>
      <c r="AG809" t="n">
        <v>0</v>
      </c>
      <c r="AH809" t="n">
        <v>0</v>
      </c>
      <c r="AI809" t="n">
        <v>5.08</v>
      </c>
      <c r="AJ809" t="n">
        <v>1</v>
      </c>
      <c r="AK809" t="n">
        <v>1</v>
      </c>
      <c r="AL809" t="n">
        <v>1</v>
      </c>
      <c r="AM809" t="n">
        <v>2</v>
      </c>
      <c r="AN809" t="n">
        <v>0</v>
      </c>
      <c r="AO809" t="n">
        <v>1</v>
      </c>
      <c r="AP809" t="n">
        <v>1</v>
      </c>
      <c r="AQ809" t="n">
        <v>0</v>
      </c>
      <c r="AR809" t="n">
        <v>0</v>
      </c>
      <c r="AS809" t="inlineStr"/>
      <c r="AT809" t="n">
        <v>5e-05</v>
      </c>
      <c r="AU809" t="inlineStr">
        <is>
          <t>)*2</t>
        </is>
      </c>
      <c r="AV809" t="n">
        <v>0</v>
      </c>
      <c r="AW809" t="n">
        <v>2</v>
      </c>
      <c r="AX809" t="n">
        <v>78874992</v>
      </c>
      <c r="AY809" t="n">
        <v>1</v>
      </c>
      <c r="AZ809" t="n">
        <v>0</v>
      </c>
      <c r="BA809" t="n">
        <v>745</v>
      </c>
      <c r="BB809" t="n">
        <v>0</v>
      </c>
      <c r="BC809" t="n">
        <v>0</v>
      </c>
      <c r="BD809" t="n">
        <v>0</v>
      </c>
      <c r="BE809" t="n">
        <v>0</v>
      </c>
      <c r="BF809" t="n">
        <v>0</v>
      </c>
      <c r="BG809" t="n">
        <v>0</v>
      </c>
      <c r="BH809" t="n">
        <v>0</v>
      </c>
      <c r="BI809" t="n">
        <v>0</v>
      </c>
      <c r="BJ809" t="n">
        <v>0</v>
      </c>
      <c r="BK809" t="n">
        <v>0</v>
      </c>
      <c r="BL809" t="n">
        <v>0</v>
      </c>
      <c r="BM809" t="n">
        <v>0</v>
      </c>
      <c r="BN809" t="n">
        <v>0</v>
      </c>
      <c r="BO809" t="n">
        <v>0</v>
      </c>
      <c r="BP809" t="n">
        <v>0</v>
      </c>
      <c r="BQ809" t="n">
        <v>0</v>
      </c>
      <c r="BR809" t="n">
        <v>0</v>
      </c>
      <c r="BS809" t="n">
        <v>0</v>
      </c>
      <c r="BT809" t="n">
        <v>0</v>
      </c>
      <c r="BU809" t="n">
        <v>0</v>
      </c>
      <c r="BV809" t="n">
        <v>0</v>
      </c>
      <c r="BW809" t="n">
        <v>0</v>
      </c>
      <c r="CV809" t="n">
        <v>0</v>
      </c>
      <c r="CW809" t="n">
        <v>0</v>
      </c>
      <c r="CX809">
        <f>ROUND(Y809*Source!I1735,7)</f>
        <v/>
      </c>
      <c r="CY809">
        <f>AA809</f>
        <v/>
      </c>
      <c r="CZ809">
        <f>AE809</f>
        <v/>
      </c>
      <c r="DA809">
        <f>AI809</f>
        <v/>
      </c>
      <c r="DB809">
        <f>ROUND((ROUND(AT809*CZ809,2)*ROUND(2,7)),2)</f>
        <v/>
      </c>
      <c r="DC809">
        <f>ROUND((ROUND(AT809*AG809,2)*ROUND(2,7)),2)</f>
        <v/>
      </c>
      <c r="DD809" t="inlineStr"/>
      <c r="DE809" t="inlineStr"/>
      <c r="DF809">
        <f>ROUND(ROUND(AE809*AI809,0)*CX809,0)</f>
        <v/>
      </c>
      <c r="DG809">
        <f>ROUND(ROUND(AF809,0)*CX809,0)</f>
        <v/>
      </c>
      <c r="DH809">
        <f>ROUND(ROUND(AG809,0)*CX809,0)</f>
        <v/>
      </c>
      <c r="DI809">
        <f>ROUND(ROUND(AH809,0)*CX809,0)</f>
        <v/>
      </c>
      <c r="DJ809">
        <f>DF809</f>
        <v/>
      </c>
      <c r="DK809" t="n">
        <v>0</v>
      </c>
      <c r="DL809" t="inlineStr"/>
      <c r="DM809" t="n">
        <v>0</v>
      </c>
      <c r="DN809" t="inlineStr"/>
      <c r="DO809" t="n">
        <v>0</v>
      </c>
    </row>
    <row r="810">
      <c r="A810">
        <f>ROW(Source!A1735)</f>
        <v/>
      </c>
      <c r="B810" t="n">
        <v>78869116</v>
      </c>
      <c r="C810" t="n">
        <v>78874983</v>
      </c>
      <c r="D810" t="n">
        <v>29110573</v>
      </c>
      <c r="E810" t="n">
        <v>1</v>
      </c>
      <c r="F810" t="n">
        <v>1</v>
      </c>
      <c r="G810" t="n">
        <v>1</v>
      </c>
      <c r="H810" t="n">
        <v>3</v>
      </c>
      <c r="I810" t="inlineStr">
        <is>
          <t>101-0628</t>
        </is>
      </c>
      <c r="J810" t="inlineStr">
        <is>
          <t>ТССЦ Московской обл., 101-0628, приказ Минстроя России №675/пр от 28.02.2017 № 254/пр</t>
        </is>
      </c>
      <c r="K810" t="inlineStr">
        <is>
          <t>Олифа комбинированная, марки К-3</t>
        </is>
      </c>
      <c r="L810" t="n">
        <v>1348</v>
      </c>
      <c r="N810" t="n">
        <v>1009</v>
      </c>
      <c r="O810" t="inlineStr">
        <is>
          <t>т</t>
        </is>
      </c>
      <c r="P810" t="inlineStr">
        <is>
          <t>т</t>
        </is>
      </c>
      <c r="Q810" t="n">
        <v>1000</v>
      </c>
      <c r="W810" t="n">
        <v>0</v>
      </c>
      <c r="X810" t="n">
        <v>24062879</v>
      </c>
      <c r="Y810">
        <f>(AT810*ROUND(2,7))</f>
        <v/>
      </c>
      <c r="AA810" t="n">
        <v>87631.5</v>
      </c>
      <c r="AB810" t="n">
        <v>0</v>
      </c>
      <c r="AC810" t="n">
        <v>0</v>
      </c>
      <c r="AD810" t="n">
        <v>0</v>
      </c>
      <c r="AE810" t="n">
        <v>16950</v>
      </c>
      <c r="AF810" t="n">
        <v>0</v>
      </c>
      <c r="AG810" t="n">
        <v>0</v>
      </c>
      <c r="AH810" t="n">
        <v>0</v>
      </c>
      <c r="AI810" t="n">
        <v>5.17</v>
      </c>
      <c r="AJ810" t="n">
        <v>1</v>
      </c>
      <c r="AK810" t="n">
        <v>1</v>
      </c>
      <c r="AL810" t="n">
        <v>1</v>
      </c>
      <c r="AM810" t="n">
        <v>2</v>
      </c>
      <c r="AN810" t="n">
        <v>0</v>
      </c>
      <c r="AO810" t="n">
        <v>1</v>
      </c>
      <c r="AP810" t="n">
        <v>1</v>
      </c>
      <c r="AQ810" t="n">
        <v>0</v>
      </c>
      <c r="AR810" t="n">
        <v>0</v>
      </c>
      <c r="AS810" t="inlineStr"/>
      <c r="AT810" t="n">
        <v>2e-05</v>
      </c>
      <c r="AU810" t="inlineStr">
        <is>
          <t>)*2</t>
        </is>
      </c>
      <c r="AV810" t="n">
        <v>0</v>
      </c>
      <c r="AW810" t="n">
        <v>2</v>
      </c>
      <c r="AX810" t="n">
        <v>78874993</v>
      </c>
      <c r="AY810" t="n">
        <v>1</v>
      </c>
      <c r="AZ810" t="n">
        <v>0</v>
      </c>
      <c r="BA810" t="n">
        <v>746</v>
      </c>
      <c r="BB810" t="n">
        <v>0</v>
      </c>
      <c r="BC810" t="n">
        <v>0</v>
      </c>
      <c r="BD810" t="n">
        <v>0</v>
      </c>
      <c r="BE810" t="n">
        <v>0</v>
      </c>
      <c r="BF810" t="n">
        <v>0</v>
      </c>
      <c r="BG810" t="n">
        <v>0</v>
      </c>
      <c r="BH810" t="n">
        <v>0</v>
      </c>
      <c r="BI810" t="n">
        <v>0</v>
      </c>
      <c r="BJ810" t="n">
        <v>0</v>
      </c>
      <c r="BK810" t="n">
        <v>0</v>
      </c>
      <c r="BL810" t="n">
        <v>0</v>
      </c>
      <c r="BM810" t="n">
        <v>0</v>
      </c>
      <c r="BN810" t="n">
        <v>0</v>
      </c>
      <c r="BO810" t="n">
        <v>0</v>
      </c>
      <c r="BP810" t="n">
        <v>0</v>
      </c>
      <c r="BQ810" t="n">
        <v>0</v>
      </c>
      <c r="BR810" t="n">
        <v>0</v>
      </c>
      <c r="BS810" t="n">
        <v>0</v>
      </c>
      <c r="BT810" t="n">
        <v>0</v>
      </c>
      <c r="BU810" t="n">
        <v>0</v>
      </c>
      <c r="BV810" t="n">
        <v>0</v>
      </c>
      <c r="BW810" t="n">
        <v>0</v>
      </c>
      <c r="CV810" t="n">
        <v>0</v>
      </c>
      <c r="CW810" t="n">
        <v>0</v>
      </c>
      <c r="CX810">
        <f>ROUND(Y810*Source!I1735,7)</f>
        <v/>
      </c>
      <c r="CY810">
        <f>AA810</f>
        <v/>
      </c>
      <c r="CZ810">
        <f>AE810</f>
        <v/>
      </c>
      <c r="DA810">
        <f>AI810</f>
        <v/>
      </c>
      <c r="DB810">
        <f>ROUND((ROUND(AT810*CZ810,2)*ROUND(2,7)),2)</f>
        <v/>
      </c>
      <c r="DC810">
        <f>ROUND((ROUND(AT810*AG810,2)*ROUND(2,7)),2)</f>
        <v/>
      </c>
      <c r="DD810" t="inlineStr"/>
      <c r="DE810" t="inlineStr"/>
      <c r="DF810">
        <f>ROUND(ROUND(AE810*AI810,0)*CX810,0)</f>
        <v/>
      </c>
      <c r="DG810">
        <f>ROUND(ROUND(AF810,0)*CX810,0)</f>
        <v/>
      </c>
      <c r="DH810">
        <f>ROUND(ROUND(AG810,0)*CX810,0)</f>
        <v/>
      </c>
      <c r="DI810">
        <f>ROUND(ROUND(AH810,0)*CX810,0)</f>
        <v/>
      </c>
      <c r="DJ810">
        <f>DF810</f>
        <v/>
      </c>
      <c r="DK810" t="n">
        <v>0</v>
      </c>
      <c r="DL810" t="inlineStr"/>
      <c r="DM810" t="n">
        <v>0</v>
      </c>
      <c r="DN810" t="inlineStr"/>
      <c r="DO810" t="n">
        <v>0</v>
      </c>
    </row>
    <row r="811">
      <c r="A811">
        <f>ROW(Source!A1735)</f>
        <v/>
      </c>
      <c r="B811" t="n">
        <v>78869116</v>
      </c>
      <c r="C811" t="n">
        <v>78874983</v>
      </c>
      <c r="D811" t="n">
        <v>29107963</v>
      </c>
      <c r="E811" t="n">
        <v>1</v>
      </c>
      <c r="F811" t="n">
        <v>1</v>
      </c>
      <c r="G811" t="n">
        <v>1</v>
      </c>
      <c r="H811" t="n">
        <v>3</v>
      </c>
      <c r="I811" t="inlineStr">
        <is>
          <t>101-1669</t>
        </is>
      </c>
      <c r="J811" t="inlineStr">
        <is>
          <t>ТССЦ Московской обл., 101-1669, приказ Минстроя России №675/пр от 28.02.2017 № 254/пр</t>
        </is>
      </c>
      <c r="K811" t="inlineStr">
        <is>
          <t>Очес льняной</t>
        </is>
      </c>
      <c r="L811" t="n">
        <v>1346</v>
      </c>
      <c r="N811" t="n">
        <v>1009</v>
      </c>
      <c r="O811" t="inlineStr">
        <is>
          <t>кг</t>
        </is>
      </c>
      <c r="P811" t="inlineStr">
        <is>
          <t>кг</t>
        </is>
      </c>
      <c r="Q811" t="n">
        <v>1</v>
      </c>
      <c r="W811" t="n">
        <v>0</v>
      </c>
      <c r="X811" t="n">
        <v>-2113933962</v>
      </c>
      <c r="Y811">
        <f>(AT811*ROUND(2,7))</f>
        <v/>
      </c>
      <c r="AA811" t="n">
        <v>590.67</v>
      </c>
      <c r="AB811" t="n">
        <v>0</v>
      </c>
      <c r="AC811" t="n">
        <v>0</v>
      </c>
      <c r="AD811" t="n">
        <v>0</v>
      </c>
      <c r="AE811" t="n">
        <v>37.29</v>
      </c>
      <c r="AF811" t="n">
        <v>0</v>
      </c>
      <c r="AG811" t="n">
        <v>0</v>
      </c>
      <c r="AH811" t="n">
        <v>0</v>
      </c>
      <c r="AI811" t="n">
        <v>15.84</v>
      </c>
      <c r="AJ811" t="n">
        <v>1</v>
      </c>
      <c r="AK811" t="n">
        <v>1</v>
      </c>
      <c r="AL811" t="n">
        <v>1</v>
      </c>
      <c r="AM811" t="n">
        <v>2</v>
      </c>
      <c r="AN811" t="n">
        <v>0</v>
      </c>
      <c r="AO811" t="n">
        <v>1</v>
      </c>
      <c r="AP811" t="n">
        <v>1</v>
      </c>
      <c r="AQ811" t="n">
        <v>0</v>
      </c>
      <c r="AR811" t="n">
        <v>0</v>
      </c>
      <c r="AS811" t="inlineStr"/>
      <c r="AT811" t="n">
        <v>0.02</v>
      </c>
      <c r="AU811" t="inlineStr">
        <is>
          <t>)*2</t>
        </is>
      </c>
      <c r="AV811" t="n">
        <v>0</v>
      </c>
      <c r="AW811" t="n">
        <v>2</v>
      </c>
      <c r="AX811" t="n">
        <v>78874994</v>
      </c>
      <c r="AY811" t="n">
        <v>1</v>
      </c>
      <c r="AZ811" t="n">
        <v>0</v>
      </c>
      <c r="BA811" t="n">
        <v>747</v>
      </c>
      <c r="BB811" t="n">
        <v>0</v>
      </c>
      <c r="BC811" t="n">
        <v>0</v>
      </c>
      <c r="BD811" t="n">
        <v>0</v>
      </c>
      <c r="BE811" t="n">
        <v>0</v>
      </c>
      <c r="BF811" t="n">
        <v>0</v>
      </c>
      <c r="BG811" t="n">
        <v>0</v>
      </c>
      <c r="BH811" t="n">
        <v>0</v>
      </c>
      <c r="BI811" t="n">
        <v>0</v>
      </c>
      <c r="BJ811" t="n">
        <v>0</v>
      </c>
      <c r="BK811" t="n">
        <v>0</v>
      </c>
      <c r="BL811" t="n">
        <v>0</v>
      </c>
      <c r="BM811" t="n">
        <v>0</v>
      </c>
      <c r="BN811" t="n">
        <v>0</v>
      </c>
      <c r="BO811" t="n">
        <v>0</v>
      </c>
      <c r="BP811" t="n">
        <v>0</v>
      </c>
      <c r="BQ811" t="n">
        <v>0</v>
      </c>
      <c r="BR811" t="n">
        <v>0</v>
      </c>
      <c r="BS811" t="n">
        <v>0</v>
      </c>
      <c r="BT811" t="n">
        <v>0</v>
      </c>
      <c r="BU811" t="n">
        <v>0</v>
      </c>
      <c r="BV811" t="n">
        <v>0</v>
      </c>
      <c r="BW811" t="n">
        <v>0</v>
      </c>
      <c r="CV811" t="n">
        <v>0</v>
      </c>
      <c r="CW811" t="n">
        <v>0</v>
      </c>
      <c r="CX811">
        <f>ROUND(Y811*Source!I1735,7)</f>
        <v/>
      </c>
      <c r="CY811">
        <f>AA811</f>
        <v/>
      </c>
      <c r="CZ811">
        <f>AE811</f>
        <v/>
      </c>
      <c r="DA811">
        <f>AI811</f>
        <v/>
      </c>
      <c r="DB811">
        <f>ROUND((ROUND(AT811*CZ811,2)*ROUND(2,7)),2)</f>
        <v/>
      </c>
      <c r="DC811">
        <f>ROUND((ROUND(AT811*AG811,2)*ROUND(2,7)),2)</f>
        <v/>
      </c>
      <c r="DD811" t="inlineStr"/>
      <c r="DE811" t="inlineStr"/>
      <c r="DF811">
        <f>ROUND(ROUND(AE811*AI811,0)*CX811,0)</f>
        <v/>
      </c>
      <c r="DG811">
        <f>ROUND(ROUND(AF811,0)*CX811,0)</f>
        <v/>
      </c>
      <c r="DH811">
        <f>ROUND(ROUND(AG811,0)*CX811,0)</f>
        <v/>
      </c>
      <c r="DI811">
        <f>ROUND(ROUND(AH811,0)*CX811,0)</f>
        <v/>
      </c>
      <c r="DJ811">
        <f>DF811</f>
        <v/>
      </c>
      <c r="DK811" t="n">
        <v>0</v>
      </c>
      <c r="DL811" t="inlineStr"/>
      <c r="DM811" t="n">
        <v>0</v>
      </c>
      <c r="DN811" t="inlineStr"/>
      <c r="DO811" t="n">
        <v>0</v>
      </c>
    </row>
    <row r="812">
      <c r="A812">
        <f>ROW(Source!A1735)</f>
        <v/>
      </c>
      <c r="B812" t="n">
        <v>78869116</v>
      </c>
      <c r="C812" t="n">
        <v>78874983</v>
      </c>
      <c r="D812" t="n">
        <v>29150040</v>
      </c>
      <c r="E812" t="n">
        <v>1</v>
      </c>
      <c r="F812" t="n">
        <v>1</v>
      </c>
      <c r="G812" t="n">
        <v>1</v>
      </c>
      <c r="H812" t="n">
        <v>3</v>
      </c>
      <c r="I812" t="inlineStr">
        <is>
          <t>411-0001</t>
        </is>
      </c>
      <c r="J812" t="inlineStr">
        <is>
          <t>ТССЦ Московской обл., 411-0001, приказ Минстроя России №675/пр от 28.02.2017 № 257/пр</t>
        </is>
      </c>
      <c r="K812" t="inlineStr">
        <is>
          <t>Вода</t>
        </is>
      </c>
      <c r="L812" t="n">
        <v>1339</v>
      </c>
      <c r="N812" t="n">
        <v>1007</v>
      </c>
      <c r="O812" t="inlineStr">
        <is>
          <t>м3</t>
        </is>
      </c>
      <c r="P812" t="inlineStr">
        <is>
          <t>м3</t>
        </is>
      </c>
      <c r="Q812" t="n">
        <v>1</v>
      </c>
      <c r="W812" t="n">
        <v>0</v>
      </c>
      <c r="X812" t="n">
        <v>619799737</v>
      </c>
      <c r="Y812">
        <f>(AT812*ROUND(2,7))</f>
        <v/>
      </c>
      <c r="AA812" t="n">
        <v>31.28</v>
      </c>
      <c r="AB812" t="n">
        <v>0</v>
      </c>
      <c r="AC812" t="n">
        <v>0</v>
      </c>
      <c r="AD812" t="n">
        <v>0</v>
      </c>
      <c r="AE812" t="n">
        <v>2.44</v>
      </c>
      <c r="AF812" t="n">
        <v>0</v>
      </c>
      <c r="AG812" t="n">
        <v>0</v>
      </c>
      <c r="AH812" t="n">
        <v>0</v>
      </c>
      <c r="AI812" t="n">
        <v>12.82</v>
      </c>
      <c r="AJ812" t="n">
        <v>1</v>
      </c>
      <c r="AK812" t="n">
        <v>1</v>
      </c>
      <c r="AL812" t="n">
        <v>1</v>
      </c>
      <c r="AM812" t="n">
        <v>2</v>
      </c>
      <c r="AN812" t="n">
        <v>0</v>
      </c>
      <c r="AO812" t="n">
        <v>1</v>
      </c>
      <c r="AP812" t="n">
        <v>1</v>
      </c>
      <c r="AQ812" t="n">
        <v>0</v>
      </c>
      <c r="AR812" t="n">
        <v>0</v>
      </c>
      <c r="AS812" t="inlineStr"/>
      <c r="AT812" t="n">
        <v>1</v>
      </c>
      <c r="AU812" t="inlineStr">
        <is>
          <t>)*2</t>
        </is>
      </c>
      <c r="AV812" t="n">
        <v>0</v>
      </c>
      <c r="AW812" t="n">
        <v>2</v>
      </c>
      <c r="AX812" t="n">
        <v>78874995</v>
      </c>
      <c r="AY812" t="n">
        <v>1</v>
      </c>
      <c r="AZ812" t="n">
        <v>0</v>
      </c>
      <c r="BA812" t="n">
        <v>748</v>
      </c>
      <c r="BB812" t="n">
        <v>0</v>
      </c>
      <c r="BC812" t="n">
        <v>0</v>
      </c>
      <c r="BD812" t="n">
        <v>0</v>
      </c>
      <c r="BE812" t="n">
        <v>0</v>
      </c>
      <c r="BF812" t="n">
        <v>0</v>
      </c>
      <c r="BG812" t="n">
        <v>0</v>
      </c>
      <c r="BH812" t="n">
        <v>0</v>
      </c>
      <c r="BI812" t="n">
        <v>0</v>
      </c>
      <c r="BJ812" t="n">
        <v>0</v>
      </c>
      <c r="BK812" t="n">
        <v>0</v>
      </c>
      <c r="BL812" t="n">
        <v>0</v>
      </c>
      <c r="BM812" t="n">
        <v>0</v>
      </c>
      <c r="BN812" t="n">
        <v>0</v>
      </c>
      <c r="BO812" t="n">
        <v>0</v>
      </c>
      <c r="BP812" t="n">
        <v>0</v>
      </c>
      <c r="BQ812" t="n">
        <v>0</v>
      </c>
      <c r="BR812" t="n">
        <v>0</v>
      </c>
      <c r="BS812" t="n">
        <v>0</v>
      </c>
      <c r="BT812" t="n">
        <v>0</v>
      </c>
      <c r="BU812" t="n">
        <v>0</v>
      </c>
      <c r="BV812" t="n">
        <v>0</v>
      </c>
      <c r="BW812" t="n">
        <v>0</v>
      </c>
      <c r="CV812" t="n">
        <v>0</v>
      </c>
      <c r="CW812" t="n">
        <v>0</v>
      </c>
      <c r="CX812">
        <f>ROUND(Y812*Source!I1735,7)</f>
        <v/>
      </c>
      <c r="CY812">
        <f>AA812</f>
        <v/>
      </c>
      <c r="CZ812">
        <f>AE812</f>
        <v/>
      </c>
      <c r="DA812">
        <f>AI812</f>
        <v/>
      </c>
      <c r="DB812">
        <f>ROUND((ROUND(AT812*CZ812,2)*ROUND(2,7)),2)</f>
        <v/>
      </c>
      <c r="DC812">
        <f>ROUND((ROUND(AT812*AG812,2)*ROUND(2,7)),2)</f>
        <v/>
      </c>
      <c r="DD812" t="inlineStr"/>
      <c r="DE812" t="inlineStr"/>
      <c r="DF812">
        <f>ROUND(ROUND(AE812*AI812,0)*CX812,0)</f>
        <v/>
      </c>
      <c r="DG812">
        <f>ROUND(ROUND(AF812,0)*CX812,0)</f>
        <v/>
      </c>
      <c r="DH812">
        <f>ROUND(ROUND(AG812,0)*CX812,0)</f>
        <v/>
      </c>
      <c r="DI812">
        <f>ROUND(ROUND(AH812,0)*CX812,0)</f>
        <v/>
      </c>
      <c r="DJ812">
        <f>DF812</f>
        <v/>
      </c>
      <c r="DK812" t="n">
        <v>0</v>
      </c>
      <c r="DL812" t="inlineStr"/>
      <c r="DM812" t="n">
        <v>0</v>
      </c>
      <c r="DN812" t="inlineStr"/>
      <c r="DO812" t="n">
        <v>0</v>
      </c>
    </row>
    <row r="813">
      <c r="A813">
        <f>ROW(Source!A1774)</f>
        <v/>
      </c>
      <c r="B813" t="n">
        <v>78869116</v>
      </c>
      <c r="C813" t="n">
        <v>78875057</v>
      </c>
      <c r="D813" t="n">
        <v>18442827</v>
      </c>
      <c r="E813" t="n">
        <v>1</v>
      </c>
      <c r="F813" t="n">
        <v>1</v>
      </c>
      <c r="G813" t="n">
        <v>1</v>
      </c>
      <c r="H813" t="n">
        <v>1</v>
      </c>
      <c r="I813" t="inlineStr">
        <is>
          <t>1-1053-90</t>
        </is>
      </c>
      <c r="J813" t="inlineStr"/>
      <c r="K813" t="inlineStr">
        <is>
          <t>Рабочий строитель среднего разряда 5,3</t>
        </is>
      </c>
      <c r="L813" t="n">
        <v>1369</v>
      </c>
      <c r="N813" t="n">
        <v>1013</v>
      </c>
      <c r="O813" t="inlineStr">
        <is>
          <t>чел.-ч</t>
        </is>
      </c>
      <c r="P813" t="inlineStr">
        <is>
          <t>чел.-ч</t>
        </is>
      </c>
      <c r="Q813" t="n">
        <v>1</v>
      </c>
      <c r="W813" t="n">
        <v>0</v>
      </c>
      <c r="X813" t="n">
        <v>717490484</v>
      </c>
      <c r="Y813">
        <f>(AT813*ROUND(3,7))</f>
        <v/>
      </c>
      <c r="AA813" t="n">
        <v>0</v>
      </c>
      <c r="AB813" t="n">
        <v>0</v>
      </c>
      <c r="AC813" t="n">
        <v>0</v>
      </c>
      <c r="AD813" t="n">
        <v>11.64</v>
      </c>
      <c r="AE813" t="n">
        <v>0</v>
      </c>
      <c r="AF813" t="n">
        <v>0</v>
      </c>
      <c r="AG813" t="n">
        <v>0</v>
      </c>
      <c r="AH813" t="n">
        <v>11.64</v>
      </c>
      <c r="AI813" t="n">
        <v>1</v>
      </c>
      <c r="AJ813" t="n">
        <v>1</v>
      </c>
      <c r="AK813" t="n">
        <v>1</v>
      </c>
      <c r="AL813" t="n">
        <v>1</v>
      </c>
      <c r="AM813" t="n">
        <v>-2</v>
      </c>
      <c r="AN813" t="n">
        <v>0</v>
      </c>
      <c r="AO813" t="n">
        <v>1</v>
      </c>
      <c r="AP813" t="n">
        <v>1</v>
      </c>
      <c r="AQ813" t="n">
        <v>0</v>
      </c>
      <c r="AR813" t="n">
        <v>0</v>
      </c>
      <c r="AS813" t="inlineStr"/>
      <c r="AT813" t="n">
        <v>5.01</v>
      </c>
      <c r="AU813" t="inlineStr">
        <is>
          <t>)*3</t>
        </is>
      </c>
      <c r="AV813" t="n">
        <v>1</v>
      </c>
      <c r="AW813" t="n">
        <v>2</v>
      </c>
      <c r="AX813" t="n">
        <v>78875064</v>
      </c>
      <c r="AY813" t="n">
        <v>1</v>
      </c>
      <c r="AZ813" t="n">
        <v>0</v>
      </c>
      <c r="BA813" t="n">
        <v>749</v>
      </c>
      <c r="BB813" t="n">
        <v>0</v>
      </c>
      <c r="BC813" t="n">
        <v>0</v>
      </c>
      <c r="BD813" t="n">
        <v>0</v>
      </c>
      <c r="BE813" t="n">
        <v>0</v>
      </c>
      <c r="BF813" t="n">
        <v>0</v>
      </c>
      <c r="BG813" t="n">
        <v>0</v>
      </c>
      <c r="BH813" t="n">
        <v>0</v>
      </c>
      <c r="BI813" t="n">
        <v>0</v>
      </c>
      <c r="BJ813" t="n">
        <v>0</v>
      </c>
      <c r="BK813" t="n">
        <v>0</v>
      </c>
      <c r="BL813" t="n">
        <v>0</v>
      </c>
      <c r="BM813" t="n">
        <v>0</v>
      </c>
      <c r="BN813" t="n">
        <v>0</v>
      </c>
      <c r="BO813" t="n">
        <v>0</v>
      </c>
      <c r="BP813" t="n">
        <v>0</v>
      </c>
      <c r="BQ813" t="n">
        <v>0</v>
      </c>
      <c r="BR813" t="n">
        <v>0</v>
      </c>
      <c r="BS813" t="n">
        <v>0</v>
      </c>
      <c r="BT813" t="n">
        <v>0</v>
      </c>
      <c r="BU813" t="n">
        <v>0</v>
      </c>
      <c r="BV813" t="n">
        <v>0</v>
      </c>
      <c r="BW813" t="n">
        <v>0</v>
      </c>
      <c r="CU813">
        <f>ROUND(AT813*Source!I1774*AH813*AL813,0)</f>
        <v/>
      </c>
      <c r="CV813">
        <f>ROUND(Y813*Source!I1774,7)</f>
        <v/>
      </c>
      <c r="CW813" t="n">
        <v>0</v>
      </c>
      <c r="CX813">
        <f>ROUND(Y813*Source!I1774,7)</f>
        <v/>
      </c>
      <c r="CY813">
        <f>AD813</f>
        <v/>
      </c>
      <c r="CZ813">
        <f>AH813</f>
        <v/>
      </c>
      <c r="DA813">
        <f>AL813</f>
        <v/>
      </c>
      <c r="DB813">
        <f>ROUND((ROUND(AT813*CZ813,2)*ROUND(3,7)),2)</f>
        <v/>
      </c>
      <c r="DC813">
        <f>ROUND((ROUND(AT813*AG813,2)*ROUND(3,7)),2)</f>
        <v/>
      </c>
      <c r="DD813" t="inlineStr"/>
      <c r="DE813" t="inlineStr"/>
      <c r="DF813">
        <f>ROUND(ROUND(AE813,0)*CX813,0)</f>
        <v/>
      </c>
      <c r="DG813">
        <f>ROUND(ROUND(AF813,0)*CX813,0)</f>
        <v/>
      </c>
      <c r="DH813">
        <f>ROUND(ROUND(AG813,0)*CX813,0)</f>
        <v/>
      </c>
      <c r="DI813">
        <f>ROUND(ROUND(AH813,0)*CX813,0)</f>
        <v/>
      </c>
      <c r="DJ813">
        <f>DI813</f>
        <v/>
      </c>
      <c r="DK813" t="n">
        <v>0</v>
      </c>
      <c r="DL813" t="inlineStr"/>
      <c r="DM813" t="n">
        <v>0</v>
      </c>
      <c r="DN813" t="inlineStr"/>
      <c r="DO813" t="n">
        <v>0</v>
      </c>
    </row>
    <row r="814">
      <c r="A814">
        <f>ROW(Source!A1774)</f>
        <v/>
      </c>
      <c r="B814" t="n">
        <v>78869116</v>
      </c>
      <c r="C814" t="n">
        <v>78875057</v>
      </c>
      <c r="D814" t="n">
        <v>29172703</v>
      </c>
      <c r="E814" t="n">
        <v>1</v>
      </c>
      <c r="F814" t="n">
        <v>1</v>
      </c>
      <c r="G814" t="n">
        <v>1</v>
      </c>
      <c r="H814" t="n">
        <v>2</v>
      </c>
      <c r="I814" t="inlineStr">
        <is>
          <t>042900</t>
        </is>
      </c>
      <c r="J814" t="inlineStr">
        <is>
          <t>ТСЭМ Московской обл., 042900, приказ Минстроя России №675/пр от 28.02.2017 № 264/пр</t>
        </is>
      </c>
      <c r="K81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14" t="n">
        <v>1368</v>
      </c>
      <c r="N814" t="n">
        <v>1011</v>
      </c>
      <c r="O814" t="inlineStr">
        <is>
          <t>маш.-ч</t>
        </is>
      </c>
      <c r="P814" t="inlineStr">
        <is>
          <t>маш.-ч</t>
        </is>
      </c>
      <c r="Q814" t="n">
        <v>1</v>
      </c>
      <c r="W814" t="n">
        <v>0</v>
      </c>
      <c r="X814" t="n">
        <v>1695838894</v>
      </c>
      <c r="Y814">
        <f>(AT814*ROUND(3,7))</f>
        <v/>
      </c>
      <c r="AA814" t="n">
        <v>0</v>
      </c>
      <c r="AB814" t="n">
        <v>177.13</v>
      </c>
      <c r="AC814" t="n">
        <v>0</v>
      </c>
      <c r="AD814" t="n">
        <v>0</v>
      </c>
      <c r="AE814" t="n">
        <v>0</v>
      </c>
      <c r="AF814" t="n">
        <v>29.67</v>
      </c>
      <c r="AG814" t="n">
        <v>0</v>
      </c>
      <c r="AH814" t="n">
        <v>0</v>
      </c>
      <c r="AI814" t="n">
        <v>1</v>
      </c>
      <c r="AJ814" t="n">
        <v>5.97</v>
      </c>
      <c r="AK814" t="n">
        <v>52.25</v>
      </c>
      <c r="AL814" t="n">
        <v>1</v>
      </c>
      <c r="AM814" t="n">
        <v>2</v>
      </c>
      <c r="AN814" t="n">
        <v>0</v>
      </c>
      <c r="AO814" t="n">
        <v>1</v>
      </c>
      <c r="AP814" t="n">
        <v>1</v>
      </c>
      <c r="AQ814" t="n">
        <v>0</v>
      </c>
      <c r="AR814" t="n">
        <v>0</v>
      </c>
      <c r="AS814" t="inlineStr"/>
      <c r="AT814" t="n">
        <v>1.5</v>
      </c>
      <c r="AU814" t="inlineStr">
        <is>
          <t>)*3</t>
        </is>
      </c>
      <c r="AV814" t="n">
        <v>0</v>
      </c>
      <c r="AW814" t="n">
        <v>2</v>
      </c>
      <c r="AX814" t="n">
        <v>78875065</v>
      </c>
      <c r="AY814" t="n">
        <v>1</v>
      </c>
      <c r="AZ814" t="n">
        <v>0</v>
      </c>
      <c r="BA814" t="n">
        <v>750</v>
      </c>
      <c r="BB814" t="n">
        <v>0</v>
      </c>
      <c r="BC814" t="n">
        <v>0</v>
      </c>
      <c r="BD814" t="n">
        <v>0</v>
      </c>
      <c r="BE814" t="n">
        <v>0</v>
      </c>
      <c r="BF814" t="n">
        <v>0</v>
      </c>
      <c r="BG814" t="n">
        <v>0</v>
      </c>
      <c r="BH814" t="n">
        <v>0</v>
      </c>
      <c r="BI814" t="n">
        <v>0</v>
      </c>
      <c r="BJ814" t="n">
        <v>0</v>
      </c>
      <c r="BK814" t="n">
        <v>0</v>
      </c>
      <c r="BL814" t="n">
        <v>0</v>
      </c>
      <c r="BM814" t="n">
        <v>0</v>
      </c>
      <c r="BN814" t="n">
        <v>0</v>
      </c>
      <c r="BO814" t="n">
        <v>0</v>
      </c>
      <c r="BP814" t="n">
        <v>0</v>
      </c>
      <c r="BQ814" t="n">
        <v>0</v>
      </c>
      <c r="BR814" t="n">
        <v>0</v>
      </c>
      <c r="BS814" t="n">
        <v>0</v>
      </c>
      <c r="BT814" t="n">
        <v>0</v>
      </c>
      <c r="BU814" t="n">
        <v>0</v>
      </c>
      <c r="BV814" t="n">
        <v>0</v>
      </c>
      <c r="BW814" t="n">
        <v>0</v>
      </c>
      <c r="CV814" t="n">
        <v>0</v>
      </c>
      <c r="CW814">
        <f>ROUND(Y814*Source!I1774*DO814,7)</f>
        <v/>
      </c>
      <c r="CX814">
        <f>ROUND(Y814*Source!I1774,7)</f>
        <v/>
      </c>
      <c r="CY814">
        <f>AB814</f>
        <v/>
      </c>
      <c r="CZ814">
        <f>AF814</f>
        <v/>
      </c>
      <c r="DA814">
        <f>AJ814</f>
        <v/>
      </c>
      <c r="DB814">
        <f>ROUND((ROUND(AT814*CZ814,2)*ROUND(3,7)),2)</f>
        <v/>
      </c>
      <c r="DC814">
        <f>ROUND((ROUND(AT814*AG814,2)*ROUND(3,7)),2)</f>
        <v/>
      </c>
      <c r="DD814" t="inlineStr"/>
      <c r="DE814" t="inlineStr"/>
      <c r="DF814">
        <f>ROUND(ROUND(AE814,0)*CX814,0)</f>
        <v/>
      </c>
      <c r="DG814">
        <f>ROUND(ROUND(AF814*AJ814,0)*CX814,0)</f>
        <v/>
      </c>
      <c r="DH814">
        <f>ROUND(ROUND(AG814*AK814,0)*CX814,0)</f>
        <v/>
      </c>
      <c r="DI814">
        <f>ROUND(ROUND(AH814,0)*CX814,0)</f>
        <v/>
      </c>
      <c r="DJ814">
        <f>DG814</f>
        <v/>
      </c>
      <c r="DK814" t="n">
        <v>0</v>
      </c>
      <c r="DL814" t="inlineStr"/>
      <c r="DM814" t="n">
        <v>0</v>
      </c>
      <c r="DN814" t="inlineStr"/>
      <c r="DO814" t="n">
        <v>0</v>
      </c>
    </row>
    <row r="815">
      <c r="A815">
        <f>ROW(Source!A1774)</f>
        <v/>
      </c>
      <c r="B815" t="n">
        <v>78869116</v>
      </c>
      <c r="C815" t="n">
        <v>78875057</v>
      </c>
      <c r="D815" t="n">
        <v>29110398</v>
      </c>
      <c r="E815" t="n">
        <v>1</v>
      </c>
      <c r="F815" t="n">
        <v>1</v>
      </c>
      <c r="G815" t="n">
        <v>1</v>
      </c>
      <c r="H815" t="n">
        <v>3</v>
      </c>
      <c r="I815" t="inlineStr">
        <is>
          <t>101-0388</t>
        </is>
      </c>
      <c r="J815" t="inlineStr">
        <is>
          <t>ТССЦ Московской обл., 101-0388, приказ Минстроя России №675/пр от 28.02.2017 № 254/пр</t>
        </is>
      </c>
      <c r="K815" t="inlineStr">
        <is>
          <t>Краски масляные земляные марки МА-0115 мумия, сурик железный</t>
        </is>
      </c>
      <c r="L815" t="n">
        <v>1348</v>
      </c>
      <c r="N815" t="n">
        <v>1009</v>
      </c>
      <c r="O815" t="inlineStr">
        <is>
          <t>т</t>
        </is>
      </c>
      <c r="P815" t="inlineStr">
        <is>
          <t>т</t>
        </is>
      </c>
      <c r="Q815" t="n">
        <v>1000</v>
      </c>
      <c r="W815" t="n">
        <v>0</v>
      </c>
      <c r="X815" t="n">
        <v>1625292450</v>
      </c>
      <c r="Y815">
        <f>(AT815*ROUND(3,7))</f>
        <v/>
      </c>
      <c r="AA815" t="n">
        <v>76804.47</v>
      </c>
      <c r="AB815" t="n">
        <v>0</v>
      </c>
      <c r="AC815" t="n">
        <v>0</v>
      </c>
      <c r="AD815" t="n">
        <v>0</v>
      </c>
      <c r="AE815" t="n">
        <v>15118.99</v>
      </c>
      <c r="AF815" t="n">
        <v>0</v>
      </c>
      <c r="AG815" t="n">
        <v>0</v>
      </c>
      <c r="AH815" t="n">
        <v>0</v>
      </c>
      <c r="AI815" t="n">
        <v>5.08</v>
      </c>
      <c r="AJ815" t="n">
        <v>1</v>
      </c>
      <c r="AK815" t="n">
        <v>1</v>
      </c>
      <c r="AL815" t="n">
        <v>1</v>
      </c>
      <c r="AM815" t="n">
        <v>2</v>
      </c>
      <c r="AN815" t="n">
        <v>0</v>
      </c>
      <c r="AO815" t="n">
        <v>1</v>
      </c>
      <c r="AP815" t="n">
        <v>1</v>
      </c>
      <c r="AQ815" t="n">
        <v>0</v>
      </c>
      <c r="AR815" t="n">
        <v>0</v>
      </c>
      <c r="AS815" t="inlineStr"/>
      <c r="AT815" t="n">
        <v>5e-05</v>
      </c>
      <c r="AU815" t="inlineStr">
        <is>
          <t>)*3</t>
        </is>
      </c>
      <c r="AV815" t="n">
        <v>0</v>
      </c>
      <c r="AW815" t="n">
        <v>2</v>
      </c>
      <c r="AX815" t="n">
        <v>78875066</v>
      </c>
      <c r="AY815" t="n">
        <v>1</v>
      </c>
      <c r="AZ815" t="n">
        <v>2048</v>
      </c>
      <c r="BA815" t="n">
        <v>751</v>
      </c>
      <c r="BB815" t="n">
        <v>0</v>
      </c>
      <c r="BC815" t="n">
        <v>0</v>
      </c>
      <c r="BD815" t="n">
        <v>0</v>
      </c>
      <c r="BE815" t="n">
        <v>0</v>
      </c>
      <c r="BF815" t="n">
        <v>0</v>
      </c>
      <c r="BG815" t="n">
        <v>0</v>
      </c>
      <c r="BH815" t="n">
        <v>0</v>
      </c>
      <c r="BI815" t="n">
        <v>0</v>
      </c>
      <c r="BJ815" t="n">
        <v>0</v>
      </c>
      <c r="BK815" t="n">
        <v>0</v>
      </c>
      <c r="BL815" t="n">
        <v>0</v>
      </c>
      <c r="BM815" t="n">
        <v>0</v>
      </c>
      <c r="BN815" t="n">
        <v>0</v>
      </c>
      <c r="BO815" t="n">
        <v>0</v>
      </c>
      <c r="BP815" t="n">
        <v>0</v>
      </c>
      <c r="BQ815" t="n">
        <v>0</v>
      </c>
      <c r="BR815" t="n">
        <v>0</v>
      </c>
      <c r="BS815" t="n">
        <v>0</v>
      </c>
      <c r="BT815" t="n">
        <v>0</v>
      </c>
      <c r="BU815" t="n">
        <v>0</v>
      </c>
      <c r="BV815" t="n">
        <v>0</v>
      </c>
      <c r="BW815" t="n">
        <v>0</v>
      </c>
      <c r="CV815" t="n">
        <v>0</v>
      </c>
      <c r="CW815" t="n">
        <v>0</v>
      </c>
      <c r="CX815">
        <f>ROUND(Y815*Source!I1774,7)</f>
        <v/>
      </c>
      <c r="CY815">
        <f>AA815</f>
        <v/>
      </c>
      <c r="CZ815">
        <f>AE815</f>
        <v/>
      </c>
      <c r="DA815">
        <f>AI815</f>
        <v/>
      </c>
      <c r="DB815">
        <f>ROUND((ROUND(AT815*CZ815,2)*ROUND(3,7)),2)</f>
        <v/>
      </c>
      <c r="DC815">
        <f>ROUND((ROUND(AT815*AG815,2)*ROUND(3,7)),2)</f>
        <v/>
      </c>
      <c r="DD815" t="inlineStr"/>
      <c r="DE815" t="inlineStr"/>
      <c r="DF815">
        <f>ROUND(ROUND(AE815*AI815,0)*CX815,0)</f>
        <v/>
      </c>
      <c r="DG815">
        <f>ROUND(ROUND(AF815,0)*CX815,0)</f>
        <v/>
      </c>
      <c r="DH815">
        <f>ROUND(ROUND(AG815,0)*CX815,0)</f>
        <v/>
      </c>
      <c r="DI815">
        <f>ROUND(ROUND(AH815,0)*CX815,0)</f>
        <v/>
      </c>
      <c r="DJ815">
        <f>DF815</f>
        <v/>
      </c>
      <c r="DK815" t="n">
        <v>0</v>
      </c>
      <c r="DL815" t="inlineStr"/>
      <c r="DM815" t="n">
        <v>0</v>
      </c>
      <c r="DN815" t="inlineStr"/>
      <c r="DO815" t="n">
        <v>0</v>
      </c>
    </row>
    <row r="816">
      <c r="A816">
        <f>ROW(Source!A1774)</f>
        <v/>
      </c>
      <c r="B816" t="n">
        <v>78869116</v>
      </c>
      <c r="C816" t="n">
        <v>78875057</v>
      </c>
      <c r="D816" t="n">
        <v>29110573</v>
      </c>
      <c r="E816" t="n">
        <v>1</v>
      </c>
      <c r="F816" t="n">
        <v>1</v>
      </c>
      <c r="G816" t="n">
        <v>1</v>
      </c>
      <c r="H816" t="n">
        <v>3</v>
      </c>
      <c r="I816" t="inlineStr">
        <is>
          <t>101-0628</t>
        </is>
      </c>
      <c r="J816" t="inlineStr">
        <is>
          <t>ТССЦ Московской обл., 101-0628, приказ Минстроя России №675/пр от 28.02.2017 № 254/пр</t>
        </is>
      </c>
      <c r="K816" t="inlineStr">
        <is>
          <t>Олифа комбинированная, марки К-3</t>
        </is>
      </c>
      <c r="L816" t="n">
        <v>1348</v>
      </c>
      <c r="N816" t="n">
        <v>1009</v>
      </c>
      <c r="O816" t="inlineStr">
        <is>
          <t>т</t>
        </is>
      </c>
      <c r="P816" t="inlineStr">
        <is>
          <t>т</t>
        </is>
      </c>
      <c r="Q816" t="n">
        <v>1000</v>
      </c>
      <c r="W816" t="n">
        <v>0</v>
      </c>
      <c r="X816" t="n">
        <v>24062879</v>
      </c>
      <c r="Y816">
        <f>(AT816*ROUND(3,7))</f>
        <v/>
      </c>
      <c r="AA816" t="n">
        <v>87631.5</v>
      </c>
      <c r="AB816" t="n">
        <v>0</v>
      </c>
      <c r="AC816" t="n">
        <v>0</v>
      </c>
      <c r="AD816" t="n">
        <v>0</v>
      </c>
      <c r="AE816" t="n">
        <v>16950</v>
      </c>
      <c r="AF816" t="n">
        <v>0</v>
      </c>
      <c r="AG816" t="n">
        <v>0</v>
      </c>
      <c r="AH816" t="n">
        <v>0</v>
      </c>
      <c r="AI816" t="n">
        <v>5.17</v>
      </c>
      <c r="AJ816" t="n">
        <v>1</v>
      </c>
      <c r="AK816" t="n">
        <v>1</v>
      </c>
      <c r="AL816" t="n">
        <v>1</v>
      </c>
      <c r="AM816" t="n">
        <v>2</v>
      </c>
      <c r="AN816" t="n">
        <v>0</v>
      </c>
      <c r="AO816" t="n">
        <v>1</v>
      </c>
      <c r="AP816" t="n">
        <v>1</v>
      </c>
      <c r="AQ816" t="n">
        <v>0</v>
      </c>
      <c r="AR816" t="n">
        <v>0</v>
      </c>
      <c r="AS816" t="inlineStr"/>
      <c r="AT816" t="n">
        <v>2e-05</v>
      </c>
      <c r="AU816" t="inlineStr">
        <is>
          <t>)*3</t>
        </is>
      </c>
      <c r="AV816" t="n">
        <v>0</v>
      </c>
      <c r="AW816" t="n">
        <v>2</v>
      </c>
      <c r="AX816" t="n">
        <v>78875067</v>
      </c>
      <c r="AY816" t="n">
        <v>1</v>
      </c>
      <c r="AZ816" t="n">
        <v>2048</v>
      </c>
      <c r="BA816" t="n">
        <v>752</v>
      </c>
      <c r="BB816" t="n">
        <v>0</v>
      </c>
      <c r="BC816" t="n">
        <v>0</v>
      </c>
      <c r="BD816" t="n">
        <v>0</v>
      </c>
      <c r="BE816" t="n">
        <v>0</v>
      </c>
      <c r="BF816" t="n">
        <v>0</v>
      </c>
      <c r="BG816" t="n">
        <v>0</v>
      </c>
      <c r="BH816" t="n">
        <v>0</v>
      </c>
      <c r="BI816" t="n">
        <v>0</v>
      </c>
      <c r="BJ816" t="n">
        <v>0</v>
      </c>
      <c r="BK816" t="n">
        <v>0</v>
      </c>
      <c r="BL816" t="n">
        <v>0</v>
      </c>
      <c r="BM816" t="n">
        <v>0</v>
      </c>
      <c r="BN816" t="n">
        <v>0</v>
      </c>
      <c r="BO816" t="n">
        <v>0</v>
      </c>
      <c r="BP816" t="n">
        <v>0</v>
      </c>
      <c r="BQ816" t="n">
        <v>0</v>
      </c>
      <c r="BR816" t="n">
        <v>0</v>
      </c>
      <c r="BS816" t="n">
        <v>0</v>
      </c>
      <c r="BT816" t="n">
        <v>0</v>
      </c>
      <c r="BU816" t="n">
        <v>0</v>
      </c>
      <c r="BV816" t="n">
        <v>0</v>
      </c>
      <c r="BW816" t="n">
        <v>0</v>
      </c>
      <c r="CV816" t="n">
        <v>0</v>
      </c>
      <c r="CW816" t="n">
        <v>0</v>
      </c>
      <c r="CX816">
        <f>ROUND(Y816*Source!I1774,7)</f>
        <v/>
      </c>
      <c r="CY816">
        <f>AA816</f>
        <v/>
      </c>
      <c r="CZ816">
        <f>AE816</f>
        <v/>
      </c>
      <c r="DA816">
        <f>AI816</f>
        <v/>
      </c>
      <c r="DB816">
        <f>ROUND((ROUND(AT816*CZ816,2)*ROUND(3,7)),2)</f>
        <v/>
      </c>
      <c r="DC816">
        <f>ROUND((ROUND(AT816*AG816,2)*ROUND(3,7)),2)</f>
        <v/>
      </c>
      <c r="DD816" t="inlineStr"/>
      <c r="DE816" t="inlineStr"/>
      <c r="DF816">
        <f>ROUND(ROUND(AE816*AI816,0)*CX816,0)</f>
        <v/>
      </c>
      <c r="DG816">
        <f>ROUND(ROUND(AF816,0)*CX816,0)</f>
        <v/>
      </c>
      <c r="DH816">
        <f>ROUND(ROUND(AG816,0)*CX816,0)</f>
        <v/>
      </c>
      <c r="DI816">
        <f>ROUND(ROUND(AH816,0)*CX816,0)</f>
        <v/>
      </c>
      <c r="DJ816">
        <f>DF816</f>
        <v/>
      </c>
      <c r="DK816" t="n">
        <v>0</v>
      </c>
      <c r="DL816" t="inlineStr"/>
      <c r="DM816" t="n">
        <v>0</v>
      </c>
      <c r="DN816" t="inlineStr"/>
      <c r="DO816" t="n">
        <v>0</v>
      </c>
    </row>
    <row r="817">
      <c r="A817">
        <f>ROW(Source!A1774)</f>
        <v/>
      </c>
      <c r="B817" t="n">
        <v>78869116</v>
      </c>
      <c r="C817" t="n">
        <v>78875057</v>
      </c>
      <c r="D817" t="n">
        <v>29107963</v>
      </c>
      <c r="E817" t="n">
        <v>1</v>
      </c>
      <c r="F817" t="n">
        <v>1</v>
      </c>
      <c r="G817" t="n">
        <v>1</v>
      </c>
      <c r="H817" t="n">
        <v>3</v>
      </c>
      <c r="I817" t="inlineStr">
        <is>
          <t>101-1669</t>
        </is>
      </c>
      <c r="J817" t="inlineStr">
        <is>
          <t>ТССЦ Московской обл., 101-1669, приказ Минстроя России №675/пр от 28.02.2017 № 254/пр</t>
        </is>
      </c>
      <c r="K817" t="inlineStr">
        <is>
          <t>Очес льняной</t>
        </is>
      </c>
      <c r="L817" t="n">
        <v>1346</v>
      </c>
      <c r="N817" t="n">
        <v>1009</v>
      </c>
      <c r="O817" t="inlineStr">
        <is>
          <t>кг</t>
        </is>
      </c>
      <c r="P817" t="inlineStr">
        <is>
          <t>кг</t>
        </is>
      </c>
      <c r="Q817" t="n">
        <v>1</v>
      </c>
      <c r="W817" t="n">
        <v>0</v>
      </c>
      <c r="X817" t="n">
        <v>-2113933962</v>
      </c>
      <c r="Y817">
        <f>(AT817*ROUND(3,7))</f>
        <v/>
      </c>
      <c r="AA817" t="n">
        <v>590.67</v>
      </c>
      <c r="AB817" t="n">
        <v>0</v>
      </c>
      <c r="AC817" t="n">
        <v>0</v>
      </c>
      <c r="AD817" t="n">
        <v>0</v>
      </c>
      <c r="AE817" t="n">
        <v>37.29</v>
      </c>
      <c r="AF817" t="n">
        <v>0</v>
      </c>
      <c r="AG817" t="n">
        <v>0</v>
      </c>
      <c r="AH817" t="n">
        <v>0</v>
      </c>
      <c r="AI817" t="n">
        <v>15.84</v>
      </c>
      <c r="AJ817" t="n">
        <v>1</v>
      </c>
      <c r="AK817" t="n">
        <v>1</v>
      </c>
      <c r="AL817" t="n">
        <v>1</v>
      </c>
      <c r="AM817" t="n">
        <v>2</v>
      </c>
      <c r="AN817" t="n">
        <v>0</v>
      </c>
      <c r="AO817" t="n">
        <v>1</v>
      </c>
      <c r="AP817" t="n">
        <v>1</v>
      </c>
      <c r="AQ817" t="n">
        <v>0</v>
      </c>
      <c r="AR817" t="n">
        <v>0</v>
      </c>
      <c r="AS817" t="inlineStr"/>
      <c r="AT817" t="n">
        <v>0.02</v>
      </c>
      <c r="AU817" t="inlineStr">
        <is>
          <t>)*3</t>
        </is>
      </c>
      <c r="AV817" t="n">
        <v>0</v>
      </c>
      <c r="AW817" t="n">
        <v>2</v>
      </c>
      <c r="AX817" t="n">
        <v>78875068</v>
      </c>
      <c r="AY817" t="n">
        <v>1</v>
      </c>
      <c r="AZ817" t="n">
        <v>0</v>
      </c>
      <c r="BA817" t="n">
        <v>753</v>
      </c>
      <c r="BB817" t="n">
        <v>0</v>
      </c>
      <c r="BC817" t="n">
        <v>0</v>
      </c>
      <c r="BD817" t="n">
        <v>0</v>
      </c>
      <c r="BE817" t="n">
        <v>0</v>
      </c>
      <c r="BF817" t="n">
        <v>0</v>
      </c>
      <c r="BG817" t="n">
        <v>0</v>
      </c>
      <c r="BH817" t="n">
        <v>0</v>
      </c>
      <c r="BI817" t="n">
        <v>0</v>
      </c>
      <c r="BJ817" t="n">
        <v>0</v>
      </c>
      <c r="BK817" t="n">
        <v>0</v>
      </c>
      <c r="BL817" t="n">
        <v>0</v>
      </c>
      <c r="BM817" t="n">
        <v>0</v>
      </c>
      <c r="BN817" t="n">
        <v>0</v>
      </c>
      <c r="BO817" t="n">
        <v>0</v>
      </c>
      <c r="BP817" t="n">
        <v>0</v>
      </c>
      <c r="BQ817" t="n">
        <v>0</v>
      </c>
      <c r="BR817" t="n">
        <v>0</v>
      </c>
      <c r="BS817" t="n">
        <v>0</v>
      </c>
      <c r="BT817" t="n">
        <v>0</v>
      </c>
      <c r="BU817" t="n">
        <v>0</v>
      </c>
      <c r="BV817" t="n">
        <v>0</v>
      </c>
      <c r="BW817" t="n">
        <v>0</v>
      </c>
      <c r="CV817" t="n">
        <v>0</v>
      </c>
      <c r="CW817" t="n">
        <v>0</v>
      </c>
      <c r="CX817">
        <f>ROUND(Y817*Source!I1774,7)</f>
        <v/>
      </c>
      <c r="CY817">
        <f>AA817</f>
        <v/>
      </c>
      <c r="CZ817">
        <f>AE817</f>
        <v/>
      </c>
      <c r="DA817">
        <f>AI817</f>
        <v/>
      </c>
      <c r="DB817">
        <f>ROUND((ROUND(AT817*CZ817,2)*ROUND(3,7)),2)</f>
        <v/>
      </c>
      <c r="DC817">
        <f>ROUND((ROUND(AT817*AG817,2)*ROUND(3,7)),2)</f>
        <v/>
      </c>
      <c r="DD817" t="inlineStr"/>
      <c r="DE817" t="inlineStr"/>
      <c r="DF817">
        <f>ROUND(ROUND(AE817*AI817,0)*CX817,0)</f>
        <v/>
      </c>
      <c r="DG817">
        <f>ROUND(ROUND(AF817,0)*CX817,0)</f>
        <v/>
      </c>
      <c r="DH817">
        <f>ROUND(ROUND(AG817,0)*CX817,0)</f>
        <v/>
      </c>
      <c r="DI817">
        <f>ROUND(ROUND(AH817,0)*CX817,0)</f>
        <v/>
      </c>
      <c r="DJ817">
        <f>DF817</f>
        <v/>
      </c>
      <c r="DK817" t="n">
        <v>0</v>
      </c>
      <c r="DL817" t="inlineStr"/>
      <c r="DM817" t="n">
        <v>0</v>
      </c>
      <c r="DN817" t="inlineStr"/>
      <c r="DO817" t="n">
        <v>0</v>
      </c>
    </row>
    <row r="818">
      <c r="A818">
        <f>ROW(Source!A1774)</f>
        <v/>
      </c>
      <c r="B818" t="n">
        <v>78869116</v>
      </c>
      <c r="C818" t="n">
        <v>78875057</v>
      </c>
      <c r="D818" t="n">
        <v>29150040</v>
      </c>
      <c r="E818" t="n">
        <v>1</v>
      </c>
      <c r="F818" t="n">
        <v>1</v>
      </c>
      <c r="G818" t="n">
        <v>1</v>
      </c>
      <c r="H818" t="n">
        <v>3</v>
      </c>
      <c r="I818" t="inlineStr">
        <is>
          <t>411-0001</t>
        </is>
      </c>
      <c r="J818" t="inlineStr">
        <is>
          <t>ТССЦ Московской обл., 411-0001, приказ Минстроя России №675/пр от 28.02.2017 № 257/пр</t>
        </is>
      </c>
      <c r="K818" t="inlineStr">
        <is>
          <t>Вода</t>
        </is>
      </c>
      <c r="L818" t="n">
        <v>1339</v>
      </c>
      <c r="N818" t="n">
        <v>1007</v>
      </c>
      <c r="O818" t="inlineStr">
        <is>
          <t>м3</t>
        </is>
      </c>
      <c r="P818" t="inlineStr">
        <is>
          <t>м3</t>
        </is>
      </c>
      <c r="Q818" t="n">
        <v>1</v>
      </c>
      <c r="W818" t="n">
        <v>0</v>
      </c>
      <c r="X818" t="n">
        <v>619799737</v>
      </c>
      <c r="Y818">
        <f>(AT818*ROUND(3,7))</f>
        <v/>
      </c>
      <c r="AA818" t="n">
        <v>31.28</v>
      </c>
      <c r="AB818" t="n">
        <v>0</v>
      </c>
      <c r="AC818" t="n">
        <v>0</v>
      </c>
      <c r="AD818" t="n">
        <v>0</v>
      </c>
      <c r="AE818" t="n">
        <v>2.44</v>
      </c>
      <c r="AF818" t="n">
        <v>0</v>
      </c>
      <c r="AG818" t="n">
        <v>0</v>
      </c>
      <c r="AH818" t="n">
        <v>0</v>
      </c>
      <c r="AI818" t="n">
        <v>12.82</v>
      </c>
      <c r="AJ818" t="n">
        <v>1</v>
      </c>
      <c r="AK818" t="n">
        <v>1</v>
      </c>
      <c r="AL818" t="n">
        <v>1</v>
      </c>
      <c r="AM818" t="n">
        <v>2</v>
      </c>
      <c r="AN818" t="n">
        <v>0</v>
      </c>
      <c r="AO818" t="n">
        <v>1</v>
      </c>
      <c r="AP818" t="n">
        <v>1</v>
      </c>
      <c r="AQ818" t="n">
        <v>0</v>
      </c>
      <c r="AR818" t="n">
        <v>0</v>
      </c>
      <c r="AS818" t="inlineStr"/>
      <c r="AT818" t="n">
        <v>1</v>
      </c>
      <c r="AU818" t="inlineStr">
        <is>
          <t>)*3</t>
        </is>
      </c>
      <c r="AV818" t="n">
        <v>0</v>
      </c>
      <c r="AW818" t="n">
        <v>2</v>
      </c>
      <c r="AX818" t="n">
        <v>78875069</v>
      </c>
      <c r="AY818" t="n">
        <v>1</v>
      </c>
      <c r="AZ818" t="n">
        <v>0</v>
      </c>
      <c r="BA818" t="n">
        <v>754</v>
      </c>
      <c r="BB818" t="n">
        <v>0</v>
      </c>
      <c r="BC818" t="n">
        <v>0</v>
      </c>
      <c r="BD818" t="n">
        <v>0</v>
      </c>
      <c r="BE818" t="n">
        <v>0</v>
      </c>
      <c r="BF818" t="n">
        <v>0</v>
      </c>
      <c r="BG818" t="n">
        <v>0</v>
      </c>
      <c r="BH818" t="n">
        <v>0</v>
      </c>
      <c r="BI818" t="n">
        <v>0</v>
      </c>
      <c r="BJ818" t="n">
        <v>0</v>
      </c>
      <c r="BK818" t="n">
        <v>0</v>
      </c>
      <c r="BL818" t="n">
        <v>0</v>
      </c>
      <c r="BM818" t="n">
        <v>0</v>
      </c>
      <c r="BN818" t="n">
        <v>0</v>
      </c>
      <c r="BO818" t="n">
        <v>0</v>
      </c>
      <c r="BP818" t="n">
        <v>0</v>
      </c>
      <c r="BQ818" t="n">
        <v>0</v>
      </c>
      <c r="BR818" t="n">
        <v>0</v>
      </c>
      <c r="BS818" t="n">
        <v>0</v>
      </c>
      <c r="BT818" t="n">
        <v>0</v>
      </c>
      <c r="BU818" t="n">
        <v>0</v>
      </c>
      <c r="BV818" t="n">
        <v>0</v>
      </c>
      <c r="BW818" t="n">
        <v>0</v>
      </c>
      <c r="CV818" t="n">
        <v>0</v>
      </c>
      <c r="CW818" t="n">
        <v>0</v>
      </c>
      <c r="CX818">
        <f>ROUND(Y818*Source!I1774,7)</f>
        <v/>
      </c>
      <c r="CY818">
        <f>AA818</f>
        <v/>
      </c>
      <c r="CZ818">
        <f>AE818</f>
        <v/>
      </c>
      <c r="DA818">
        <f>AI818</f>
        <v/>
      </c>
      <c r="DB818">
        <f>ROUND((ROUND(AT818*CZ818,2)*ROUND(3,7)),2)</f>
        <v/>
      </c>
      <c r="DC818">
        <f>ROUND((ROUND(AT818*AG818,2)*ROUND(3,7)),2)</f>
        <v/>
      </c>
      <c r="DD818" t="inlineStr"/>
      <c r="DE818" t="inlineStr"/>
      <c r="DF818">
        <f>ROUND(ROUND(AE818*AI818,0)*CX818,0)</f>
        <v/>
      </c>
      <c r="DG818">
        <f>ROUND(ROUND(AF818,0)*CX818,0)</f>
        <v/>
      </c>
      <c r="DH818">
        <f>ROUND(ROUND(AG818,0)*CX818,0)</f>
        <v/>
      </c>
      <c r="DI818">
        <f>ROUND(ROUND(AH818,0)*CX818,0)</f>
        <v/>
      </c>
      <c r="DJ818">
        <f>DF818</f>
        <v/>
      </c>
      <c r="DK818" t="n">
        <v>0</v>
      </c>
      <c r="DL818" t="inlineStr"/>
      <c r="DM818" t="n">
        <v>0</v>
      </c>
      <c r="DN818" t="inlineStr"/>
      <c r="DO818" t="n">
        <v>0</v>
      </c>
    </row>
    <row r="819">
      <c r="A819">
        <f>ROW(Source!A1775)</f>
        <v/>
      </c>
      <c r="B819" t="n">
        <v>78869116</v>
      </c>
      <c r="C819" t="n">
        <v>78875074</v>
      </c>
      <c r="D819" t="n">
        <v>18407150</v>
      </c>
      <c r="E819" t="n">
        <v>1</v>
      </c>
      <c r="F819" t="n">
        <v>1</v>
      </c>
      <c r="G819" t="n">
        <v>1</v>
      </c>
      <c r="H819" t="n">
        <v>1</v>
      </c>
      <c r="I819" t="inlineStr">
        <is>
          <t>1-1030-90</t>
        </is>
      </c>
      <c r="J819" t="inlineStr"/>
      <c r="K819" t="inlineStr">
        <is>
          <t>Рабочий строитель среднего разряда 3</t>
        </is>
      </c>
      <c r="L819" t="n">
        <v>1369</v>
      </c>
      <c r="N819" t="n">
        <v>1013</v>
      </c>
      <c r="O819" t="inlineStr">
        <is>
          <t>чел.-ч</t>
        </is>
      </c>
      <c r="P819" t="inlineStr">
        <is>
          <t>чел.-ч</t>
        </is>
      </c>
      <c r="Q819" t="n">
        <v>1</v>
      </c>
      <c r="W819" t="n">
        <v>0</v>
      </c>
      <c r="X819" t="n">
        <v>-931037793</v>
      </c>
      <c r="Y819">
        <f>AT819</f>
        <v/>
      </c>
      <c r="AA819" t="n">
        <v>0</v>
      </c>
      <c r="AB819" t="n">
        <v>0</v>
      </c>
      <c r="AC819" t="n">
        <v>0</v>
      </c>
      <c r="AD819" t="n">
        <v>8.529999999999999</v>
      </c>
      <c r="AE819" t="n">
        <v>0</v>
      </c>
      <c r="AF819" t="n">
        <v>0</v>
      </c>
      <c r="AG819" t="n">
        <v>0</v>
      </c>
      <c r="AH819" t="n">
        <v>8.529999999999999</v>
      </c>
      <c r="AI819" t="n">
        <v>1</v>
      </c>
      <c r="AJ819" t="n">
        <v>1</v>
      </c>
      <c r="AK819" t="n">
        <v>1</v>
      </c>
      <c r="AL819" t="n">
        <v>1</v>
      </c>
      <c r="AM819" t="n">
        <v>-2</v>
      </c>
      <c r="AN819" t="n">
        <v>0</v>
      </c>
      <c r="AO819" t="n">
        <v>1</v>
      </c>
      <c r="AP819" t="n">
        <v>0</v>
      </c>
      <c r="AQ819" t="n">
        <v>0</v>
      </c>
      <c r="AR819" t="n">
        <v>0</v>
      </c>
      <c r="AS819" t="inlineStr"/>
      <c r="AT819" t="n">
        <v>13.9</v>
      </c>
      <c r="AU819" t="inlineStr"/>
      <c r="AV819" t="n">
        <v>1</v>
      </c>
      <c r="AW819" t="n">
        <v>2</v>
      </c>
      <c r="AX819" t="n">
        <v>78875078</v>
      </c>
      <c r="AY819" t="n">
        <v>1</v>
      </c>
      <c r="AZ819" t="n">
        <v>0</v>
      </c>
      <c r="BA819" t="n">
        <v>755</v>
      </c>
      <c r="BB819" t="n">
        <v>0</v>
      </c>
      <c r="BC819" t="n">
        <v>0</v>
      </c>
      <c r="BD819" t="n">
        <v>0</v>
      </c>
      <c r="BE819" t="n">
        <v>0</v>
      </c>
      <c r="BF819" t="n">
        <v>0</v>
      </c>
      <c r="BG819" t="n">
        <v>0</v>
      </c>
      <c r="BH819" t="n">
        <v>0</v>
      </c>
      <c r="BI819" t="n">
        <v>0</v>
      </c>
      <c r="BJ819" t="n">
        <v>0</v>
      </c>
      <c r="BK819" t="n">
        <v>0</v>
      </c>
      <c r="BL819" t="n">
        <v>0</v>
      </c>
      <c r="BM819" t="n">
        <v>0</v>
      </c>
      <c r="BN819" t="n">
        <v>0</v>
      </c>
      <c r="BO819" t="n">
        <v>0</v>
      </c>
      <c r="BP819" t="n">
        <v>0</v>
      </c>
      <c r="BQ819" t="n">
        <v>0</v>
      </c>
      <c r="BR819" t="n">
        <v>0</v>
      </c>
      <c r="BS819" t="n">
        <v>0</v>
      </c>
      <c r="BT819" t="n">
        <v>0</v>
      </c>
      <c r="BU819" t="n">
        <v>0</v>
      </c>
      <c r="BV819" t="n">
        <v>0</v>
      </c>
      <c r="BW819" t="n">
        <v>0</v>
      </c>
      <c r="CU819">
        <f>ROUND(AT819*Source!I1775*AH819*AL819,0)</f>
        <v/>
      </c>
      <c r="CV819">
        <f>ROUND(Y819*Source!I1775,7)</f>
        <v/>
      </c>
      <c r="CW819" t="n">
        <v>0</v>
      </c>
      <c r="CX819">
        <f>ROUND(Y819*Source!I1775,7)</f>
        <v/>
      </c>
      <c r="CY819">
        <f>AD819</f>
        <v/>
      </c>
      <c r="CZ819">
        <f>AH819</f>
        <v/>
      </c>
      <c r="DA819">
        <f>AL819</f>
        <v/>
      </c>
      <c r="DB819">
        <f>ROUND(ROUND(AT819*CZ819,2),2)</f>
        <v/>
      </c>
      <c r="DC819">
        <f>ROUND(ROUND(AT819*AG819,2),2)</f>
        <v/>
      </c>
      <c r="DD819" t="inlineStr"/>
      <c r="DE819" t="inlineStr"/>
      <c r="DF819">
        <f>ROUND(ROUND(AE819,0)*CX819,0)</f>
        <v/>
      </c>
      <c r="DG819">
        <f>ROUND(ROUND(AF819,0)*CX819,0)</f>
        <v/>
      </c>
      <c r="DH819">
        <f>ROUND(ROUND(AG819,0)*CX819,0)</f>
        <v/>
      </c>
      <c r="DI819">
        <f>ROUND(ROUND(AH819,0)*CX819,0)</f>
        <v/>
      </c>
      <c r="DJ819">
        <f>DI819</f>
        <v/>
      </c>
      <c r="DK819" t="n">
        <v>0</v>
      </c>
      <c r="DL819" t="inlineStr"/>
      <c r="DM819" t="n">
        <v>0</v>
      </c>
      <c r="DN819" t="inlineStr"/>
      <c r="DO819" t="n">
        <v>0</v>
      </c>
    </row>
    <row r="820">
      <c r="A820">
        <f>ROW(Source!A1775)</f>
        <v/>
      </c>
      <c r="B820" t="n">
        <v>78869116</v>
      </c>
      <c r="C820" t="n">
        <v>78875074</v>
      </c>
      <c r="D820" t="n">
        <v>29169821</v>
      </c>
      <c r="E820" t="n">
        <v>1</v>
      </c>
      <c r="F820" t="n">
        <v>1</v>
      </c>
      <c r="G820" t="n">
        <v>1</v>
      </c>
      <c r="H820" t="n">
        <v>3</v>
      </c>
      <c r="I820" t="inlineStr">
        <is>
          <t>509-0696</t>
        </is>
      </c>
      <c r="J820" t="inlineStr">
        <is>
          <t>ТССЦ Московской обл., 509-0696, приказ Минстроя России №675/пр от 28.02.2017 № 258/пр</t>
        </is>
      </c>
      <c r="K820" t="inlineStr">
        <is>
          <t>Лампы люминесцентные ртутные низкого давления типа ЛБ, ЛД, ЛДЦ, ЛТВ, ЛБХ 20</t>
        </is>
      </c>
      <c r="L820" t="n">
        <v>1358</v>
      </c>
      <c r="N820" t="n">
        <v>1010</v>
      </c>
      <c r="O820" t="inlineStr">
        <is>
          <t>10 шт.</t>
        </is>
      </c>
      <c r="P820" t="inlineStr">
        <is>
          <t>10 шт.</t>
        </is>
      </c>
      <c r="Q820" t="n">
        <v>10</v>
      </c>
      <c r="W820" t="n">
        <v>0</v>
      </c>
      <c r="X820" t="n">
        <v>-1187244712</v>
      </c>
      <c r="Y820">
        <f>AT820</f>
        <v/>
      </c>
      <c r="AA820" t="n">
        <v>352.73</v>
      </c>
      <c r="AB820" t="n">
        <v>0</v>
      </c>
      <c r="AC820" t="n">
        <v>0</v>
      </c>
      <c r="AD820" t="n">
        <v>0</v>
      </c>
      <c r="AE820" t="n">
        <v>85.2</v>
      </c>
      <c r="AF820" t="n">
        <v>0</v>
      </c>
      <c r="AG820" t="n">
        <v>0</v>
      </c>
      <c r="AH820" t="n">
        <v>0</v>
      </c>
      <c r="AI820" t="n">
        <v>4.14</v>
      </c>
      <c r="AJ820" t="n">
        <v>1</v>
      </c>
      <c r="AK820" t="n">
        <v>1</v>
      </c>
      <c r="AL820" t="n">
        <v>1</v>
      </c>
      <c r="AM820" t="n">
        <v>2</v>
      </c>
      <c r="AN820" t="n">
        <v>0</v>
      </c>
      <c r="AO820" t="n">
        <v>1</v>
      </c>
      <c r="AP820" t="n">
        <v>0</v>
      </c>
      <c r="AQ820" t="n">
        <v>0</v>
      </c>
      <c r="AR820" t="n">
        <v>0</v>
      </c>
      <c r="AS820" t="inlineStr"/>
      <c r="AT820" t="n">
        <v>10</v>
      </c>
      <c r="AU820" t="inlineStr"/>
      <c r="AV820" t="n">
        <v>0</v>
      </c>
      <c r="AW820" t="n">
        <v>2</v>
      </c>
      <c r="AX820" t="n">
        <v>78875079</v>
      </c>
      <c r="AY820" t="n">
        <v>1</v>
      </c>
      <c r="AZ820" t="n">
        <v>0</v>
      </c>
      <c r="BA820" t="n">
        <v>756</v>
      </c>
      <c r="BB820" t="n">
        <v>0</v>
      </c>
      <c r="BC820" t="n">
        <v>0</v>
      </c>
      <c r="BD820" t="n">
        <v>0</v>
      </c>
      <c r="BE820" t="n">
        <v>0</v>
      </c>
      <c r="BF820" t="n">
        <v>0</v>
      </c>
      <c r="BG820" t="n">
        <v>0</v>
      </c>
      <c r="BH820" t="n">
        <v>0</v>
      </c>
      <c r="BI820" t="n">
        <v>0</v>
      </c>
      <c r="BJ820" t="n">
        <v>0</v>
      </c>
      <c r="BK820" t="n">
        <v>0</v>
      </c>
      <c r="BL820" t="n">
        <v>0</v>
      </c>
      <c r="BM820" t="n">
        <v>0</v>
      </c>
      <c r="BN820" t="n">
        <v>0</v>
      </c>
      <c r="BO820" t="n">
        <v>0</v>
      </c>
      <c r="BP820" t="n">
        <v>0</v>
      </c>
      <c r="BQ820" t="n">
        <v>0</v>
      </c>
      <c r="BR820" t="n">
        <v>0</v>
      </c>
      <c r="BS820" t="n">
        <v>0</v>
      </c>
      <c r="BT820" t="n">
        <v>0</v>
      </c>
      <c r="BU820" t="n">
        <v>0</v>
      </c>
      <c r="BV820" t="n">
        <v>0</v>
      </c>
      <c r="BW820" t="n">
        <v>0</v>
      </c>
      <c r="CV820" t="n">
        <v>0</v>
      </c>
      <c r="CW820" t="n">
        <v>0</v>
      </c>
      <c r="CX820">
        <f>ROUND(Y820*Source!I1775,7)</f>
        <v/>
      </c>
      <c r="CY820">
        <f>AA820</f>
        <v/>
      </c>
      <c r="CZ820">
        <f>AE820</f>
        <v/>
      </c>
      <c r="DA820">
        <f>AI820</f>
        <v/>
      </c>
      <c r="DB820">
        <f>ROUND(ROUND(AT820*CZ820,2),2)</f>
        <v/>
      </c>
      <c r="DC820">
        <f>ROUND(ROUND(AT820*AG820,2),2)</f>
        <v/>
      </c>
      <c r="DD820" t="inlineStr"/>
      <c r="DE820" t="inlineStr"/>
      <c r="DF820">
        <f>ROUND(ROUND(AE820*AI820,0)*CX820,0)</f>
        <v/>
      </c>
      <c r="DG820">
        <f>ROUND(ROUND(AF820,0)*CX820,0)</f>
        <v/>
      </c>
      <c r="DH820">
        <f>ROUND(ROUND(AG820,0)*CX820,0)</f>
        <v/>
      </c>
      <c r="DI820">
        <f>ROUND(ROUND(AH820,0)*CX820,0)</f>
        <v/>
      </c>
      <c r="DJ820">
        <f>DF820</f>
        <v/>
      </c>
      <c r="DK820" t="n">
        <v>0</v>
      </c>
      <c r="DL820" t="inlineStr"/>
      <c r="DM820" t="n">
        <v>0</v>
      </c>
      <c r="DN820" t="inlineStr"/>
      <c r="DO820" t="n">
        <v>0</v>
      </c>
    </row>
    <row r="821">
      <c r="A821">
        <f>ROW(Source!A1775)</f>
        <v/>
      </c>
      <c r="B821" t="n">
        <v>78869116</v>
      </c>
      <c r="C821" t="n">
        <v>78875074</v>
      </c>
      <c r="D821" t="n">
        <v>29169828</v>
      </c>
      <c r="E821" t="n">
        <v>1</v>
      </c>
      <c r="F821" t="n">
        <v>1</v>
      </c>
      <c r="G821" t="n">
        <v>1</v>
      </c>
      <c r="H821" t="n">
        <v>3</v>
      </c>
      <c r="I821" t="inlineStr">
        <is>
          <t>509-6744</t>
        </is>
      </c>
      <c r="J821" t="inlineStr">
        <is>
          <t>ТССЦ Московской обл., 509-6744, приказ Минстроя России №675/пр от 28.02.2017 № 258/пр</t>
        </is>
      </c>
      <c r="K821" t="inlineStr">
        <is>
          <t>Лампы люминесцентные компактные энергосберегающие с цоколем Е27 мощностью 55 Вт</t>
        </is>
      </c>
      <c r="L821" t="n">
        <v>1354</v>
      </c>
      <c r="N821" t="n">
        <v>1010</v>
      </c>
      <c r="O821" t="inlineStr">
        <is>
          <t>шт.</t>
        </is>
      </c>
      <c r="P821" t="inlineStr">
        <is>
          <t>шт.</t>
        </is>
      </c>
      <c r="Q821" t="n">
        <v>1</v>
      </c>
      <c r="W821" t="n">
        <v>0</v>
      </c>
      <c r="X821" t="n">
        <v>-228955380</v>
      </c>
      <c r="Y821">
        <f>AT821</f>
        <v/>
      </c>
      <c r="AA821" t="n">
        <v>237.77</v>
      </c>
      <c r="AB821" t="n">
        <v>0</v>
      </c>
      <c r="AC821" t="n">
        <v>0</v>
      </c>
      <c r="AD821" t="n">
        <v>0</v>
      </c>
      <c r="AE821" t="n">
        <v>140.69</v>
      </c>
      <c r="AF821" t="n">
        <v>0</v>
      </c>
      <c r="AG821" t="n">
        <v>0</v>
      </c>
      <c r="AH821" t="n">
        <v>0</v>
      </c>
      <c r="AI821" t="n">
        <v>1.69</v>
      </c>
      <c r="AJ821" t="n">
        <v>1</v>
      </c>
      <c r="AK821" t="n">
        <v>1</v>
      </c>
      <c r="AL821" t="n">
        <v>1</v>
      </c>
      <c r="AM821" t="n">
        <v>0</v>
      </c>
      <c r="AN821" t="n">
        <v>0</v>
      </c>
      <c r="AO821" t="n">
        <v>0</v>
      </c>
      <c r="AP821" t="n">
        <v>1</v>
      </c>
      <c r="AQ821" t="n">
        <v>0</v>
      </c>
      <c r="AR821" t="n">
        <v>0</v>
      </c>
      <c r="AS821" t="inlineStr"/>
      <c r="AT821" t="n">
        <v>100</v>
      </c>
      <c r="AU821" t="inlineStr"/>
      <c r="AV821" t="n">
        <v>0</v>
      </c>
      <c r="AW821" t="n">
        <v>1</v>
      </c>
      <c r="AX821" t="n">
        <v>-1</v>
      </c>
      <c r="AY821" t="n">
        <v>0</v>
      </c>
      <c r="AZ821" t="n">
        <v>0</v>
      </c>
      <c r="BA821" t="inlineStr"/>
      <c r="BB821" t="n">
        <v>0</v>
      </c>
      <c r="BC821" t="n">
        <v>0</v>
      </c>
      <c r="BD821" t="n">
        <v>0</v>
      </c>
      <c r="BE821" t="n">
        <v>0</v>
      </c>
      <c r="BF821" t="n">
        <v>0</v>
      </c>
      <c r="BG821" t="n">
        <v>0</v>
      </c>
      <c r="BH821" t="n">
        <v>0</v>
      </c>
      <c r="BI821" t="n">
        <v>0</v>
      </c>
      <c r="BJ821" t="n">
        <v>0</v>
      </c>
      <c r="BK821" t="n">
        <v>0</v>
      </c>
      <c r="BL821" t="n">
        <v>0</v>
      </c>
      <c r="BM821" t="n">
        <v>0</v>
      </c>
      <c r="BN821" t="n">
        <v>0</v>
      </c>
      <c r="BO821" t="n">
        <v>0</v>
      </c>
      <c r="BP821" t="n">
        <v>0</v>
      </c>
      <c r="BQ821" t="n">
        <v>0</v>
      </c>
      <c r="BR821" t="n">
        <v>0</v>
      </c>
      <c r="BS821" t="n">
        <v>0</v>
      </c>
      <c r="BT821" t="n">
        <v>0</v>
      </c>
      <c r="BU821" t="n">
        <v>0</v>
      </c>
      <c r="BV821" t="n">
        <v>0</v>
      </c>
      <c r="BW821" t="n">
        <v>0</v>
      </c>
      <c r="CV821" t="n">
        <v>0</v>
      </c>
      <c r="CW821" t="n">
        <v>0</v>
      </c>
      <c r="CX821">
        <f>ROUND(Y821*Source!I1775,7)</f>
        <v/>
      </c>
      <c r="CY821">
        <f>AA821</f>
        <v/>
      </c>
      <c r="CZ821">
        <f>AE821</f>
        <v/>
      </c>
      <c r="DA821">
        <f>AI821</f>
        <v/>
      </c>
      <c r="DB821">
        <f>ROUND(ROUND(AT821*CZ821,2),2)</f>
        <v/>
      </c>
      <c r="DC821">
        <f>ROUND(ROUND(AT821*AG821,2),2)</f>
        <v/>
      </c>
      <c r="DD821" t="inlineStr"/>
      <c r="DE821" t="inlineStr"/>
      <c r="DF821">
        <f>ROUND(ROUND(AE821*AI821,0)*CX821,0)</f>
        <v/>
      </c>
      <c r="DG821">
        <f>ROUND(ROUND(AF821,0)*CX821,0)</f>
        <v/>
      </c>
      <c r="DH821">
        <f>ROUND(ROUND(AG821,0)*CX821,0)</f>
        <v/>
      </c>
      <c r="DI821">
        <f>ROUND(ROUND(AH821,0)*CX821,0)</f>
        <v/>
      </c>
      <c r="DJ821">
        <f>DF821</f>
        <v/>
      </c>
      <c r="DK821" t="n">
        <v>0</v>
      </c>
      <c r="DL821" t="inlineStr"/>
      <c r="DM821" t="n">
        <v>0</v>
      </c>
      <c r="DN821" t="inlineStr"/>
      <c r="DO821" t="n">
        <v>0</v>
      </c>
    </row>
    <row r="822">
      <c r="A822">
        <f>ROW(Source!A1815)</f>
        <v/>
      </c>
      <c r="B822" t="n">
        <v>78869116</v>
      </c>
      <c r="C822" t="n">
        <v>78875144</v>
      </c>
      <c r="D822" t="n">
        <v>18442827</v>
      </c>
      <c r="E822" t="n">
        <v>1</v>
      </c>
      <c r="F822" t="n">
        <v>1</v>
      </c>
      <c r="G822" t="n">
        <v>1</v>
      </c>
      <c r="H822" t="n">
        <v>1</v>
      </c>
      <c r="I822" t="inlineStr">
        <is>
          <t>1-1053-90</t>
        </is>
      </c>
      <c r="J822" t="inlineStr"/>
      <c r="K822" t="inlineStr">
        <is>
          <t>Рабочий строитель среднего разряда 5,3</t>
        </is>
      </c>
      <c r="L822" t="n">
        <v>1369</v>
      </c>
      <c r="N822" t="n">
        <v>1013</v>
      </c>
      <c r="O822" t="inlineStr">
        <is>
          <t>чел.-ч</t>
        </is>
      </c>
      <c r="P822" t="inlineStr">
        <is>
          <t>чел.-ч</t>
        </is>
      </c>
      <c r="Q822" t="n">
        <v>1</v>
      </c>
      <c r="W822" t="n">
        <v>0</v>
      </c>
      <c r="X822" t="n">
        <v>717490484</v>
      </c>
      <c r="Y822">
        <f>AT822</f>
        <v/>
      </c>
      <c r="AA822" t="n">
        <v>0</v>
      </c>
      <c r="AB822" t="n">
        <v>0</v>
      </c>
      <c r="AC822" t="n">
        <v>0</v>
      </c>
      <c r="AD822" t="n">
        <v>11.64</v>
      </c>
      <c r="AE822" t="n">
        <v>0</v>
      </c>
      <c r="AF822" t="n">
        <v>0</v>
      </c>
      <c r="AG822" t="n">
        <v>0</v>
      </c>
      <c r="AH822" t="n">
        <v>11.64</v>
      </c>
      <c r="AI822" t="n">
        <v>1</v>
      </c>
      <c r="AJ822" t="n">
        <v>1</v>
      </c>
      <c r="AK822" t="n">
        <v>1</v>
      </c>
      <c r="AL822" t="n">
        <v>1</v>
      </c>
      <c r="AM822" t="n">
        <v>-2</v>
      </c>
      <c r="AN822" t="n">
        <v>0</v>
      </c>
      <c r="AO822" t="n">
        <v>1</v>
      </c>
      <c r="AP822" t="n">
        <v>1</v>
      </c>
      <c r="AQ822" t="n">
        <v>0</v>
      </c>
      <c r="AR822" t="n">
        <v>0</v>
      </c>
      <c r="AS822" t="inlineStr"/>
      <c r="AT822" t="n">
        <v>5.01</v>
      </c>
      <c r="AU822" t="inlineStr"/>
      <c r="AV822" t="n">
        <v>1</v>
      </c>
      <c r="AW822" t="n">
        <v>2</v>
      </c>
      <c r="AX822" t="n">
        <v>78875151</v>
      </c>
      <c r="AY822" t="n">
        <v>1</v>
      </c>
      <c r="AZ822" t="n">
        <v>0</v>
      </c>
      <c r="BA822" t="n">
        <v>757</v>
      </c>
      <c r="BB822" t="n">
        <v>0</v>
      </c>
      <c r="BC822" t="n">
        <v>0</v>
      </c>
      <c r="BD822" t="n">
        <v>0</v>
      </c>
      <c r="BE822" t="n">
        <v>0</v>
      </c>
      <c r="BF822" t="n">
        <v>0</v>
      </c>
      <c r="BG822" t="n">
        <v>0</v>
      </c>
      <c r="BH822" t="n">
        <v>0</v>
      </c>
      <c r="BI822" t="n">
        <v>0</v>
      </c>
      <c r="BJ822" t="n">
        <v>0</v>
      </c>
      <c r="BK822" t="n">
        <v>0</v>
      </c>
      <c r="BL822" t="n">
        <v>0</v>
      </c>
      <c r="BM822" t="n">
        <v>0</v>
      </c>
      <c r="BN822" t="n">
        <v>0</v>
      </c>
      <c r="BO822" t="n">
        <v>0</v>
      </c>
      <c r="BP822" t="n">
        <v>0</v>
      </c>
      <c r="BQ822" t="n">
        <v>0</v>
      </c>
      <c r="BR822" t="n">
        <v>0</v>
      </c>
      <c r="BS822" t="n">
        <v>0</v>
      </c>
      <c r="BT822" t="n">
        <v>0</v>
      </c>
      <c r="BU822" t="n">
        <v>0</v>
      </c>
      <c r="BV822" t="n">
        <v>0</v>
      </c>
      <c r="BW822" t="n">
        <v>0</v>
      </c>
      <c r="CU822">
        <f>ROUND(AT822*Source!I1815*AH822*AL822,0)</f>
        <v/>
      </c>
      <c r="CV822">
        <f>ROUND(Y822*Source!I1815,7)</f>
        <v/>
      </c>
      <c r="CW822" t="n">
        <v>0</v>
      </c>
      <c r="CX822">
        <f>ROUND(Y822*Source!I1815,7)</f>
        <v/>
      </c>
      <c r="CY822">
        <f>AD822</f>
        <v/>
      </c>
      <c r="CZ822">
        <f>AH822</f>
        <v/>
      </c>
      <c r="DA822">
        <f>AL822</f>
        <v/>
      </c>
      <c r="DB822">
        <f>ROUND(ROUND(AT822*CZ822,2),2)</f>
        <v/>
      </c>
      <c r="DC822">
        <f>ROUND(ROUND(AT822*AG822,2),2)</f>
        <v/>
      </c>
      <c r="DD822" t="inlineStr"/>
      <c r="DE822" t="inlineStr"/>
      <c r="DF822">
        <f>ROUND(ROUND(AE822,0)*CX822,0)</f>
        <v/>
      </c>
      <c r="DG822">
        <f>ROUND(ROUND(AF822,0)*CX822,0)</f>
        <v/>
      </c>
      <c r="DH822">
        <f>ROUND(ROUND(AG822,0)*CX822,0)</f>
        <v/>
      </c>
      <c r="DI822">
        <f>ROUND(ROUND(AH822,0)*CX822,0)</f>
        <v/>
      </c>
      <c r="DJ822">
        <f>DI822</f>
        <v/>
      </c>
      <c r="DK822" t="n">
        <v>0</v>
      </c>
      <c r="DL822" t="inlineStr"/>
      <c r="DM822" t="n">
        <v>0</v>
      </c>
      <c r="DN822" t="inlineStr"/>
      <c r="DO822" t="n">
        <v>0</v>
      </c>
    </row>
    <row r="823">
      <c r="A823">
        <f>ROW(Source!A1815)</f>
        <v/>
      </c>
      <c r="B823" t="n">
        <v>78869116</v>
      </c>
      <c r="C823" t="n">
        <v>78875144</v>
      </c>
      <c r="D823" t="n">
        <v>29172703</v>
      </c>
      <c r="E823" t="n">
        <v>1</v>
      </c>
      <c r="F823" t="n">
        <v>1</v>
      </c>
      <c r="G823" t="n">
        <v>1</v>
      </c>
      <c r="H823" t="n">
        <v>2</v>
      </c>
      <c r="I823" t="inlineStr">
        <is>
          <t>042900</t>
        </is>
      </c>
      <c r="J823" t="inlineStr">
        <is>
          <t>ТСЭМ Московской обл., 042900, приказ Минстроя России №675/пр от 28.02.2017 № 264/пр</t>
        </is>
      </c>
      <c r="K823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23" t="n">
        <v>1368</v>
      </c>
      <c r="N823" t="n">
        <v>1011</v>
      </c>
      <c r="O823" t="inlineStr">
        <is>
          <t>маш.-ч</t>
        </is>
      </c>
      <c r="P823" t="inlineStr">
        <is>
          <t>маш.-ч</t>
        </is>
      </c>
      <c r="Q823" t="n">
        <v>1</v>
      </c>
      <c r="W823" t="n">
        <v>0</v>
      </c>
      <c r="X823" t="n">
        <v>1695838894</v>
      </c>
      <c r="Y823">
        <f>AT823</f>
        <v/>
      </c>
      <c r="AA823" t="n">
        <v>0</v>
      </c>
      <c r="AB823" t="n">
        <v>177.13</v>
      </c>
      <c r="AC823" t="n">
        <v>0</v>
      </c>
      <c r="AD823" t="n">
        <v>0</v>
      </c>
      <c r="AE823" t="n">
        <v>0</v>
      </c>
      <c r="AF823" t="n">
        <v>29.67</v>
      </c>
      <c r="AG823" t="n">
        <v>0</v>
      </c>
      <c r="AH823" t="n">
        <v>0</v>
      </c>
      <c r="AI823" t="n">
        <v>1</v>
      </c>
      <c r="AJ823" t="n">
        <v>5.97</v>
      </c>
      <c r="AK823" t="n">
        <v>52.25</v>
      </c>
      <c r="AL823" t="n">
        <v>1</v>
      </c>
      <c r="AM823" t="n">
        <v>2</v>
      </c>
      <c r="AN823" t="n">
        <v>0</v>
      </c>
      <c r="AO823" t="n">
        <v>1</v>
      </c>
      <c r="AP823" t="n">
        <v>1</v>
      </c>
      <c r="AQ823" t="n">
        <v>0</v>
      </c>
      <c r="AR823" t="n">
        <v>0</v>
      </c>
      <c r="AS823" t="inlineStr"/>
      <c r="AT823" t="n">
        <v>1.5</v>
      </c>
      <c r="AU823" t="inlineStr"/>
      <c r="AV823" t="n">
        <v>0</v>
      </c>
      <c r="AW823" t="n">
        <v>2</v>
      </c>
      <c r="AX823" t="n">
        <v>78875152</v>
      </c>
      <c r="AY823" t="n">
        <v>1</v>
      </c>
      <c r="AZ823" t="n">
        <v>0</v>
      </c>
      <c r="BA823" t="n">
        <v>758</v>
      </c>
      <c r="BB823" t="n">
        <v>0</v>
      </c>
      <c r="BC823" t="n">
        <v>0</v>
      </c>
      <c r="BD823" t="n">
        <v>0</v>
      </c>
      <c r="BE823" t="n">
        <v>0</v>
      </c>
      <c r="BF823" t="n">
        <v>0</v>
      </c>
      <c r="BG823" t="n">
        <v>0</v>
      </c>
      <c r="BH823" t="n">
        <v>0</v>
      </c>
      <c r="BI823" t="n">
        <v>0</v>
      </c>
      <c r="BJ823" t="n">
        <v>0</v>
      </c>
      <c r="BK823" t="n">
        <v>0</v>
      </c>
      <c r="BL823" t="n">
        <v>0</v>
      </c>
      <c r="BM823" t="n">
        <v>0</v>
      </c>
      <c r="BN823" t="n">
        <v>0</v>
      </c>
      <c r="BO823" t="n">
        <v>0</v>
      </c>
      <c r="BP823" t="n">
        <v>0</v>
      </c>
      <c r="BQ823" t="n">
        <v>0</v>
      </c>
      <c r="BR823" t="n">
        <v>0</v>
      </c>
      <c r="BS823" t="n">
        <v>0</v>
      </c>
      <c r="BT823" t="n">
        <v>0</v>
      </c>
      <c r="BU823" t="n">
        <v>0</v>
      </c>
      <c r="BV823" t="n">
        <v>0</v>
      </c>
      <c r="BW823" t="n">
        <v>0</v>
      </c>
      <c r="CV823" t="n">
        <v>0</v>
      </c>
      <c r="CW823">
        <f>ROUND(Y823*Source!I1815*DO823,7)</f>
        <v/>
      </c>
      <c r="CX823">
        <f>ROUND(Y823*Source!I1815,7)</f>
        <v/>
      </c>
      <c r="CY823">
        <f>AB823</f>
        <v/>
      </c>
      <c r="CZ823">
        <f>AF823</f>
        <v/>
      </c>
      <c r="DA823">
        <f>AJ823</f>
        <v/>
      </c>
      <c r="DB823">
        <f>ROUND(ROUND(AT823*CZ823,2),2)</f>
        <v/>
      </c>
      <c r="DC823">
        <f>ROUND(ROUND(AT823*AG823,2),2)</f>
        <v/>
      </c>
      <c r="DD823" t="inlineStr"/>
      <c r="DE823" t="inlineStr"/>
      <c r="DF823">
        <f>ROUND(ROUND(AE823,0)*CX823,0)</f>
        <v/>
      </c>
      <c r="DG823">
        <f>ROUND(ROUND(AF823*AJ823,0)*CX823,0)</f>
        <v/>
      </c>
      <c r="DH823">
        <f>ROUND(ROUND(AG823*AK823,0)*CX823,0)</f>
        <v/>
      </c>
      <c r="DI823">
        <f>ROUND(ROUND(AH823,0)*CX823,0)</f>
        <v/>
      </c>
      <c r="DJ823">
        <f>DG823</f>
        <v/>
      </c>
      <c r="DK823" t="n">
        <v>0</v>
      </c>
      <c r="DL823" t="inlineStr"/>
      <c r="DM823" t="n">
        <v>0</v>
      </c>
      <c r="DN823" t="inlineStr"/>
      <c r="DO823" t="n">
        <v>0</v>
      </c>
    </row>
    <row r="824">
      <c r="A824">
        <f>ROW(Source!A1815)</f>
        <v/>
      </c>
      <c r="B824" t="n">
        <v>78869116</v>
      </c>
      <c r="C824" t="n">
        <v>78875144</v>
      </c>
      <c r="D824" t="n">
        <v>29110398</v>
      </c>
      <c r="E824" t="n">
        <v>1</v>
      </c>
      <c r="F824" t="n">
        <v>1</v>
      </c>
      <c r="G824" t="n">
        <v>1</v>
      </c>
      <c r="H824" t="n">
        <v>3</v>
      </c>
      <c r="I824" t="inlineStr">
        <is>
          <t>101-0388</t>
        </is>
      </c>
      <c r="J824" t="inlineStr">
        <is>
          <t>ТССЦ Московской обл., 101-0388, приказ Минстроя России №675/пр от 28.02.2017 № 254/пр</t>
        </is>
      </c>
      <c r="K824" t="inlineStr">
        <is>
          <t>Краски масляные земляные марки МА-0115 мумия, сурик железный</t>
        </is>
      </c>
      <c r="L824" t="n">
        <v>1348</v>
      </c>
      <c r="N824" t="n">
        <v>1009</v>
      </c>
      <c r="O824" t="inlineStr">
        <is>
          <t>т</t>
        </is>
      </c>
      <c r="P824" t="inlineStr">
        <is>
          <t>т</t>
        </is>
      </c>
      <c r="Q824" t="n">
        <v>1000</v>
      </c>
      <c r="W824" t="n">
        <v>0</v>
      </c>
      <c r="X824" t="n">
        <v>1625292450</v>
      </c>
      <c r="Y824">
        <f>AT824</f>
        <v/>
      </c>
      <c r="AA824" t="n">
        <v>76804.47</v>
      </c>
      <c r="AB824" t="n">
        <v>0</v>
      </c>
      <c r="AC824" t="n">
        <v>0</v>
      </c>
      <c r="AD824" t="n">
        <v>0</v>
      </c>
      <c r="AE824" t="n">
        <v>15118.99</v>
      </c>
      <c r="AF824" t="n">
        <v>0</v>
      </c>
      <c r="AG824" t="n">
        <v>0</v>
      </c>
      <c r="AH824" t="n">
        <v>0</v>
      </c>
      <c r="AI824" t="n">
        <v>5.08</v>
      </c>
      <c r="AJ824" t="n">
        <v>1</v>
      </c>
      <c r="AK824" t="n">
        <v>1</v>
      </c>
      <c r="AL824" t="n">
        <v>1</v>
      </c>
      <c r="AM824" t="n">
        <v>2</v>
      </c>
      <c r="AN824" t="n">
        <v>0</v>
      </c>
      <c r="AO824" t="n">
        <v>1</v>
      </c>
      <c r="AP824" t="n">
        <v>1</v>
      </c>
      <c r="AQ824" t="n">
        <v>0</v>
      </c>
      <c r="AR824" t="n">
        <v>0</v>
      </c>
      <c r="AS824" t="inlineStr"/>
      <c r="AT824" t="n">
        <v>5e-05</v>
      </c>
      <c r="AU824" t="inlineStr"/>
      <c r="AV824" t="n">
        <v>0</v>
      </c>
      <c r="AW824" t="n">
        <v>2</v>
      </c>
      <c r="AX824" t="n">
        <v>78875153</v>
      </c>
      <c r="AY824" t="n">
        <v>1</v>
      </c>
      <c r="AZ824" t="n">
        <v>0</v>
      </c>
      <c r="BA824" t="n">
        <v>759</v>
      </c>
      <c r="BB824" t="n">
        <v>0</v>
      </c>
      <c r="BC824" t="n">
        <v>0</v>
      </c>
      <c r="BD824" t="n">
        <v>0</v>
      </c>
      <c r="BE824" t="n">
        <v>0</v>
      </c>
      <c r="BF824" t="n">
        <v>0</v>
      </c>
      <c r="BG824" t="n">
        <v>0</v>
      </c>
      <c r="BH824" t="n">
        <v>0</v>
      </c>
      <c r="BI824" t="n">
        <v>0</v>
      </c>
      <c r="BJ824" t="n">
        <v>0</v>
      </c>
      <c r="BK824" t="n">
        <v>0</v>
      </c>
      <c r="BL824" t="n">
        <v>0</v>
      </c>
      <c r="BM824" t="n">
        <v>0</v>
      </c>
      <c r="BN824" t="n">
        <v>0</v>
      </c>
      <c r="BO824" t="n">
        <v>0</v>
      </c>
      <c r="BP824" t="n">
        <v>0</v>
      </c>
      <c r="BQ824" t="n">
        <v>0</v>
      </c>
      <c r="BR824" t="n">
        <v>0</v>
      </c>
      <c r="BS824" t="n">
        <v>0</v>
      </c>
      <c r="BT824" t="n">
        <v>0</v>
      </c>
      <c r="BU824" t="n">
        <v>0</v>
      </c>
      <c r="BV824" t="n">
        <v>0</v>
      </c>
      <c r="BW824" t="n">
        <v>0</v>
      </c>
      <c r="CV824" t="n">
        <v>0</v>
      </c>
      <c r="CW824" t="n">
        <v>0</v>
      </c>
      <c r="CX824">
        <f>ROUND(Y824*Source!I1815,7)</f>
        <v/>
      </c>
      <c r="CY824">
        <f>AA824</f>
        <v/>
      </c>
      <c r="CZ824">
        <f>AE824</f>
        <v/>
      </c>
      <c r="DA824">
        <f>AI824</f>
        <v/>
      </c>
      <c r="DB824">
        <f>ROUND(ROUND(AT824*CZ824,2),2)</f>
        <v/>
      </c>
      <c r="DC824">
        <f>ROUND(ROUND(AT824*AG824,2),2)</f>
        <v/>
      </c>
      <c r="DD824" t="inlineStr"/>
      <c r="DE824" t="inlineStr"/>
      <c r="DF824">
        <f>ROUND(ROUND(AE824*AI824,0)*CX824,0)</f>
        <v/>
      </c>
      <c r="DG824">
        <f>ROUND(ROUND(AF824,0)*CX824,0)</f>
        <v/>
      </c>
      <c r="DH824">
        <f>ROUND(ROUND(AG824,0)*CX824,0)</f>
        <v/>
      </c>
      <c r="DI824">
        <f>ROUND(ROUND(AH824,0)*CX824,0)</f>
        <v/>
      </c>
      <c r="DJ824">
        <f>DF824</f>
        <v/>
      </c>
      <c r="DK824" t="n">
        <v>0</v>
      </c>
      <c r="DL824" t="inlineStr"/>
      <c r="DM824" t="n">
        <v>0</v>
      </c>
      <c r="DN824" t="inlineStr"/>
      <c r="DO824" t="n">
        <v>0</v>
      </c>
    </row>
    <row r="825">
      <c r="A825">
        <f>ROW(Source!A1815)</f>
        <v/>
      </c>
      <c r="B825" t="n">
        <v>78869116</v>
      </c>
      <c r="C825" t="n">
        <v>78875144</v>
      </c>
      <c r="D825" t="n">
        <v>29110573</v>
      </c>
      <c r="E825" t="n">
        <v>1</v>
      </c>
      <c r="F825" t="n">
        <v>1</v>
      </c>
      <c r="G825" t="n">
        <v>1</v>
      </c>
      <c r="H825" t="n">
        <v>3</v>
      </c>
      <c r="I825" t="inlineStr">
        <is>
          <t>101-0628</t>
        </is>
      </c>
      <c r="J825" t="inlineStr">
        <is>
          <t>ТССЦ Московской обл., 101-0628, приказ Минстроя России №675/пр от 28.02.2017 № 254/пр</t>
        </is>
      </c>
      <c r="K825" t="inlineStr">
        <is>
          <t>Олифа комбинированная, марки К-3</t>
        </is>
      </c>
      <c r="L825" t="n">
        <v>1348</v>
      </c>
      <c r="N825" t="n">
        <v>1009</v>
      </c>
      <c r="O825" t="inlineStr">
        <is>
          <t>т</t>
        </is>
      </c>
      <c r="P825" t="inlineStr">
        <is>
          <t>т</t>
        </is>
      </c>
      <c r="Q825" t="n">
        <v>1000</v>
      </c>
      <c r="W825" t="n">
        <v>0</v>
      </c>
      <c r="X825" t="n">
        <v>24062879</v>
      </c>
      <c r="Y825">
        <f>AT825</f>
        <v/>
      </c>
      <c r="AA825" t="n">
        <v>87631.5</v>
      </c>
      <c r="AB825" t="n">
        <v>0</v>
      </c>
      <c r="AC825" t="n">
        <v>0</v>
      </c>
      <c r="AD825" t="n">
        <v>0</v>
      </c>
      <c r="AE825" t="n">
        <v>16950</v>
      </c>
      <c r="AF825" t="n">
        <v>0</v>
      </c>
      <c r="AG825" t="n">
        <v>0</v>
      </c>
      <c r="AH825" t="n">
        <v>0</v>
      </c>
      <c r="AI825" t="n">
        <v>5.17</v>
      </c>
      <c r="AJ825" t="n">
        <v>1</v>
      </c>
      <c r="AK825" t="n">
        <v>1</v>
      </c>
      <c r="AL825" t="n">
        <v>1</v>
      </c>
      <c r="AM825" t="n">
        <v>2</v>
      </c>
      <c r="AN825" t="n">
        <v>0</v>
      </c>
      <c r="AO825" t="n">
        <v>1</v>
      </c>
      <c r="AP825" t="n">
        <v>1</v>
      </c>
      <c r="AQ825" t="n">
        <v>0</v>
      </c>
      <c r="AR825" t="n">
        <v>0</v>
      </c>
      <c r="AS825" t="inlineStr"/>
      <c r="AT825" t="n">
        <v>2e-05</v>
      </c>
      <c r="AU825" t="inlineStr"/>
      <c r="AV825" t="n">
        <v>0</v>
      </c>
      <c r="AW825" t="n">
        <v>2</v>
      </c>
      <c r="AX825" t="n">
        <v>78875154</v>
      </c>
      <c r="AY825" t="n">
        <v>1</v>
      </c>
      <c r="AZ825" t="n">
        <v>0</v>
      </c>
      <c r="BA825" t="n">
        <v>760</v>
      </c>
      <c r="BB825" t="n">
        <v>0</v>
      </c>
      <c r="BC825" t="n">
        <v>0</v>
      </c>
      <c r="BD825" t="n">
        <v>0</v>
      </c>
      <c r="BE825" t="n">
        <v>0</v>
      </c>
      <c r="BF825" t="n">
        <v>0</v>
      </c>
      <c r="BG825" t="n">
        <v>0</v>
      </c>
      <c r="BH825" t="n">
        <v>0</v>
      </c>
      <c r="BI825" t="n">
        <v>0</v>
      </c>
      <c r="BJ825" t="n">
        <v>0</v>
      </c>
      <c r="BK825" t="n">
        <v>0</v>
      </c>
      <c r="BL825" t="n">
        <v>0</v>
      </c>
      <c r="BM825" t="n">
        <v>0</v>
      </c>
      <c r="BN825" t="n">
        <v>0</v>
      </c>
      <c r="BO825" t="n">
        <v>0</v>
      </c>
      <c r="BP825" t="n">
        <v>0</v>
      </c>
      <c r="BQ825" t="n">
        <v>0</v>
      </c>
      <c r="BR825" t="n">
        <v>0</v>
      </c>
      <c r="BS825" t="n">
        <v>0</v>
      </c>
      <c r="BT825" t="n">
        <v>0</v>
      </c>
      <c r="BU825" t="n">
        <v>0</v>
      </c>
      <c r="BV825" t="n">
        <v>0</v>
      </c>
      <c r="BW825" t="n">
        <v>0</v>
      </c>
      <c r="CV825" t="n">
        <v>0</v>
      </c>
      <c r="CW825" t="n">
        <v>0</v>
      </c>
      <c r="CX825">
        <f>ROUND(Y825*Source!I1815,7)</f>
        <v/>
      </c>
      <c r="CY825">
        <f>AA825</f>
        <v/>
      </c>
      <c r="CZ825">
        <f>AE825</f>
        <v/>
      </c>
      <c r="DA825">
        <f>AI825</f>
        <v/>
      </c>
      <c r="DB825">
        <f>ROUND(ROUND(AT825*CZ825,2),2)</f>
        <v/>
      </c>
      <c r="DC825">
        <f>ROUND(ROUND(AT825*AG825,2),2)</f>
        <v/>
      </c>
      <c r="DD825" t="inlineStr"/>
      <c r="DE825" t="inlineStr"/>
      <c r="DF825">
        <f>ROUND(ROUND(AE825*AI825,0)*CX825,0)</f>
        <v/>
      </c>
      <c r="DG825">
        <f>ROUND(ROUND(AF825,0)*CX825,0)</f>
        <v/>
      </c>
      <c r="DH825">
        <f>ROUND(ROUND(AG825,0)*CX825,0)</f>
        <v/>
      </c>
      <c r="DI825">
        <f>ROUND(ROUND(AH825,0)*CX825,0)</f>
        <v/>
      </c>
      <c r="DJ825">
        <f>DF825</f>
        <v/>
      </c>
      <c r="DK825" t="n">
        <v>0</v>
      </c>
      <c r="DL825" t="inlineStr"/>
      <c r="DM825" t="n">
        <v>0</v>
      </c>
      <c r="DN825" t="inlineStr"/>
      <c r="DO825" t="n">
        <v>0</v>
      </c>
    </row>
    <row r="826">
      <c r="A826">
        <f>ROW(Source!A1815)</f>
        <v/>
      </c>
      <c r="B826" t="n">
        <v>78869116</v>
      </c>
      <c r="C826" t="n">
        <v>78875144</v>
      </c>
      <c r="D826" t="n">
        <v>29107963</v>
      </c>
      <c r="E826" t="n">
        <v>1</v>
      </c>
      <c r="F826" t="n">
        <v>1</v>
      </c>
      <c r="G826" t="n">
        <v>1</v>
      </c>
      <c r="H826" t="n">
        <v>3</v>
      </c>
      <c r="I826" t="inlineStr">
        <is>
          <t>101-1669</t>
        </is>
      </c>
      <c r="J826" t="inlineStr">
        <is>
          <t>ТССЦ Московской обл., 101-1669, приказ Минстроя России №675/пр от 28.02.2017 № 254/пр</t>
        </is>
      </c>
      <c r="K826" t="inlineStr">
        <is>
          <t>Очес льняной</t>
        </is>
      </c>
      <c r="L826" t="n">
        <v>1346</v>
      </c>
      <c r="N826" t="n">
        <v>1009</v>
      </c>
      <c r="O826" t="inlineStr">
        <is>
          <t>кг</t>
        </is>
      </c>
      <c r="P826" t="inlineStr">
        <is>
          <t>кг</t>
        </is>
      </c>
      <c r="Q826" t="n">
        <v>1</v>
      </c>
      <c r="W826" t="n">
        <v>0</v>
      </c>
      <c r="X826" t="n">
        <v>-2113933962</v>
      </c>
      <c r="Y826">
        <f>AT826</f>
        <v/>
      </c>
      <c r="AA826" t="n">
        <v>590.67</v>
      </c>
      <c r="AB826" t="n">
        <v>0</v>
      </c>
      <c r="AC826" t="n">
        <v>0</v>
      </c>
      <c r="AD826" t="n">
        <v>0</v>
      </c>
      <c r="AE826" t="n">
        <v>37.29</v>
      </c>
      <c r="AF826" t="n">
        <v>0</v>
      </c>
      <c r="AG826" t="n">
        <v>0</v>
      </c>
      <c r="AH826" t="n">
        <v>0</v>
      </c>
      <c r="AI826" t="n">
        <v>15.84</v>
      </c>
      <c r="AJ826" t="n">
        <v>1</v>
      </c>
      <c r="AK826" t="n">
        <v>1</v>
      </c>
      <c r="AL826" t="n">
        <v>1</v>
      </c>
      <c r="AM826" t="n">
        <v>2</v>
      </c>
      <c r="AN826" t="n">
        <v>0</v>
      </c>
      <c r="AO826" t="n">
        <v>1</v>
      </c>
      <c r="AP826" t="n">
        <v>1</v>
      </c>
      <c r="AQ826" t="n">
        <v>0</v>
      </c>
      <c r="AR826" t="n">
        <v>0</v>
      </c>
      <c r="AS826" t="inlineStr"/>
      <c r="AT826" t="n">
        <v>0.02</v>
      </c>
      <c r="AU826" t="inlineStr"/>
      <c r="AV826" t="n">
        <v>0</v>
      </c>
      <c r="AW826" t="n">
        <v>2</v>
      </c>
      <c r="AX826" t="n">
        <v>78875155</v>
      </c>
      <c r="AY826" t="n">
        <v>1</v>
      </c>
      <c r="AZ826" t="n">
        <v>0</v>
      </c>
      <c r="BA826" t="n">
        <v>761</v>
      </c>
      <c r="BB826" t="n">
        <v>0</v>
      </c>
      <c r="BC826" t="n">
        <v>0</v>
      </c>
      <c r="BD826" t="n">
        <v>0</v>
      </c>
      <c r="BE826" t="n">
        <v>0</v>
      </c>
      <c r="BF826" t="n">
        <v>0</v>
      </c>
      <c r="BG826" t="n">
        <v>0</v>
      </c>
      <c r="BH826" t="n">
        <v>0</v>
      </c>
      <c r="BI826" t="n">
        <v>0</v>
      </c>
      <c r="BJ826" t="n">
        <v>0</v>
      </c>
      <c r="BK826" t="n">
        <v>0</v>
      </c>
      <c r="BL826" t="n">
        <v>0</v>
      </c>
      <c r="BM826" t="n">
        <v>0</v>
      </c>
      <c r="BN826" t="n">
        <v>0</v>
      </c>
      <c r="BO826" t="n">
        <v>0</v>
      </c>
      <c r="BP826" t="n">
        <v>0</v>
      </c>
      <c r="BQ826" t="n">
        <v>0</v>
      </c>
      <c r="BR826" t="n">
        <v>0</v>
      </c>
      <c r="BS826" t="n">
        <v>0</v>
      </c>
      <c r="BT826" t="n">
        <v>0</v>
      </c>
      <c r="BU826" t="n">
        <v>0</v>
      </c>
      <c r="BV826" t="n">
        <v>0</v>
      </c>
      <c r="BW826" t="n">
        <v>0</v>
      </c>
      <c r="CV826" t="n">
        <v>0</v>
      </c>
      <c r="CW826" t="n">
        <v>0</v>
      </c>
      <c r="CX826">
        <f>ROUND(Y826*Source!I1815,7)</f>
        <v/>
      </c>
      <c r="CY826">
        <f>AA826</f>
        <v/>
      </c>
      <c r="CZ826">
        <f>AE826</f>
        <v/>
      </c>
      <c r="DA826">
        <f>AI826</f>
        <v/>
      </c>
      <c r="DB826">
        <f>ROUND(ROUND(AT826*CZ826,2),2)</f>
        <v/>
      </c>
      <c r="DC826">
        <f>ROUND(ROUND(AT826*AG826,2),2)</f>
        <v/>
      </c>
      <c r="DD826" t="inlineStr"/>
      <c r="DE826" t="inlineStr"/>
      <c r="DF826">
        <f>ROUND(ROUND(AE826*AI826,0)*CX826,0)</f>
        <v/>
      </c>
      <c r="DG826">
        <f>ROUND(ROUND(AF826,0)*CX826,0)</f>
        <v/>
      </c>
      <c r="DH826">
        <f>ROUND(ROUND(AG826,0)*CX826,0)</f>
        <v/>
      </c>
      <c r="DI826">
        <f>ROUND(ROUND(AH826,0)*CX826,0)</f>
        <v/>
      </c>
      <c r="DJ826">
        <f>DF826</f>
        <v/>
      </c>
      <c r="DK826" t="n">
        <v>0</v>
      </c>
      <c r="DL826" t="inlineStr"/>
      <c r="DM826" t="n">
        <v>0</v>
      </c>
      <c r="DN826" t="inlineStr"/>
      <c r="DO826" t="n">
        <v>0</v>
      </c>
    </row>
    <row r="827">
      <c r="A827">
        <f>ROW(Source!A1815)</f>
        <v/>
      </c>
      <c r="B827" t="n">
        <v>78869116</v>
      </c>
      <c r="C827" t="n">
        <v>78875144</v>
      </c>
      <c r="D827" t="n">
        <v>29150040</v>
      </c>
      <c r="E827" t="n">
        <v>1</v>
      </c>
      <c r="F827" t="n">
        <v>1</v>
      </c>
      <c r="G827" t="n">
        <v>1</v>
      </c>
      <c r="H827" t="n">
        <v>3</v>
      </c>
      <c r="I827" t="inlineStr">
        <is>
          <t>411-0001</t>
        </is>
      </c>
      <c r="J827" t="inlineStr">
        <is>
          <t>ТССЦ Московской обл., 411-0001, приказ Минстроя России №675/пр от 28.02.2017 № 257/пр</t>
        </is>
      </c>
      <c r="K827" t="inlineStr">
        <is>
          <t>Вода</t>
        </is>
      </c>
      <c r="L827" t="n">
        <v>1339</v>
      </c>
      <c r="N827" t="n">
        <v>1007</v>
      </c>
      <c r="O827" t="inlineStr">
        <is>
          <t>м3</t>
        </is>
      </c>
      <c r="P827" t="inlineStr">
        <is>
          <t>м3</t>
        </is>
      </c>
      <c r="Q827" t="n">
        <v>1</v>
      </c>
      <c r="W827" t="n">
        <v>0</v>
      </c>
      <c r="X827" t="n">
        <v>619799737</v>
      </c>
      <c r="Y827">
        <f>AT827</f>
        <v/>
      </c>
      <c r="AA827" t="n">
        <v>31.28</v>
      </c>
      <c r="AB827" t="n">
        <v>0</v>
      </c>
      <c r="AC827" t="n">
        <v>0</v>
      </c>
      <c r="AD827" t="n">
        <v>0</v>
      </c>
      <c r="AE827" t="n">
        <v>2.44</v>
      </c>
      <c r="AF827" t="n">
        <v>0</v>
      </c>
      <c r="AG827" t="n">
        <v>0</v>
      </c>
      <c r="AH827" t="n">
        <v>0</v>
      </c>
      <c r="AI827" t="n">
        <v>12.82</v>
      </c>
      <c r="AJ827" t="n">
        <v>1</v>
      </c>
      <c r="AK827" t="n">
        <v>1</v>
      </c>
      <c r="AL827" t="n">
        <v>1</v>
      </c>
      <c r="AM827" t="n">
        <v>2</v>
      </c>
      <c r="AN827" t="n">
        <v>0</v>
      </c>
      <c r="AO827" t="n">
        <v>1</v>
      </c>
      <c r="AP827" t="n">
        <v>1</v>
      </c>
      <c r="AQ827" t="n">
        <v>0</v>
      </c>
      <c r="AR827" t="n">
        <v>0</v>
      </c>
      <c r="AS827" t="inlineStr"/>
      <c r="AT827" t="n">
        <v>1</v>
      </c>
      <c r="AU827" t="inlineStr"/>
      <c r="AV827" t="n">
        <v>0</v>
      </c>
      <c r="AW827" t="n">
        <v>2</v>
      </c>
      <c r="AX827" t="n">
        <v>78875156</v>
      </c>
      <c r="AY827" t="n">
        <v>1</v>
      </c>
      <c r="AZ827" t="n">
        <v>0</v>
      </c>
      <c r="BA827" t="n">
        <v>762</v>
      </c>
      <c r="BB827" t="n">
        <v>0</v>
      </c>
      <c r="BC827" t="n">
        <v>0</v>
      </c>
      <c r="BD827" t="n">
        <v>0</v>
      </c>
      <c r="BE827" t="n">
        <v>0</v>
      </c>
      <c r="BF827" t="n">
        <v>0</v>
      </c>
      <c r="BG827" t="n">
        <v>0</v>
      </c>
      <c r="BH827" t="n">
        <v>0</v>
      </c>
      <c r="BI827" t="n">
        <v>0</v>
      </c>
      <c r="BJ827" t="n">
        <v>0</v>
      </c>
      <c r="BK827" t="n">
        <v>0</v>
      </c>
      <c r="BL827" t="n">
        <v>0</v>
      </c>
      <c r="BM827" t="n">
        <v>0</v>
      </c>
      <c r="BN827" t="n">
        <v>0</v>
      </c>
      <c r="BO827" t="n">
        <v>0</v>
      </c>
      <c r="BP827" t="n">
        <v>0</v>
      </c>
      <c r="BQ827" t="n">
        <v>0</v>
      </c>
      <c r="BR827" t="n">
        <v>0</v>
      </c>
      <c r="BS827" t="n">
        <v>0</v>
      </c>
      <c r="BT827" t="n">
        <v>0</v>
      </c>
      <c r="BU827" t="n">
        <v>0</v>
      </c>
      <c r="BV827" t="n">
        <v>0</v>
      </c>
      <c r="BW827" t="n">
        <v>0</v>
      </c>
      <c r="CV827" t="n">
        <v>0</v>
      </c>
      <c r="CW827" t="n">
        <v>0</v>
      </c>
      <c r="CX827">
        <f>ROUND(Y827*Source!I1815,7)</f>
        <v/>
      </c>
      <c r="CY827">
        <f>AA827</f>
        <v/>
      </c>
      <c r="CZ827">
        <f>AE827</f>
        <v/>
      </c>
      <c r="DA827">
        <f>AI827</f>
        <v/>
      </c>
      <c r="DB827">
        <f>ROUND(ROUND(AT827*CZ827,2),2)</f>
        <v/>
      </c>
      <c r="DC827">
        <f>ROUND(ROUND(AT827*AG827,2),2)</f>
        <v/>
      </c>
      <c r="DD827" t="inlineStr"/>
      <c r="DE827" t="inlineStr"/>
      <c r="DF827">
        <f>ROUND(ROUND(AE827*AI827,0)*CX827,0)</f>
        <v/>
      </c>
      <c r="DG827">
        <f>ROUND(ROUND(AF827,0)*CX827,0)</f>
        <v/>
      </c>
      <c r="DH827">
        <f>ROUND(ROUND(AG827,0)*CX827,0)</f>
        <v/>
      </c>
      <c r="DI827">
        <f>ROUND(ROUND(AH827,0)*CX827,0)</f>
        <v/>
      </c>
      <c r="DJ827">
        <f>DF827</f>
        <v/>
      </c>
      <c r="DK827" t="n">
        <v>0</v>
      </c>
      <c r="DL827" t="inlineStr"/>
      <c r="DM827" t="n">
        <v>0</v>
      </c>
      <c r="DN827" t="inlineStr"/>
      <c r="DO827" t="n">
        <v>0</v>
      </c>
    </row>
    <row r="828">
      <c r="A828">
        <f>ROW(Source!A1854)</f>
        <v/>
      </c>
      <c r="B828" t="n">
        <v>78869116</v>
      </c>
      <c r="C828" t="n">
        <v>78875220</v>
      </c>
      <c r="D828" t="n">
        <v>18442827</v>
      </c>
      <c r="E828" t="n">
        <v>1</v>
      </c>
      <c r="F828" t="n">
        <v>1</v>
      </c>
      <c r="G828" t="n">
        <v>1</v>
      </c>
      <c r="H828" t="n">
        <v>1</v>
      </c>
      <c r="I828" t="inlineStr">
        <is>
          <t>1-1053-90</t>
        </is>
      </c>
      <c r="J828" t="inlineStr"/>
      <c r="K828" t="inlineStr">
        <is>
          <t>Рабочий строитель среднего разряда 5,3</t>
        </is>
      </c>
      <c r="L828" t="n">
        <v>1369</v>
      </c>
      <c r="N828" t="n">
        <v>1013</v>
      </c>
      <c r="O828" t="inlineStr">
        <is>
          <t>чел.-ч</t>
        </is>
      </c>
      <c r="P828" t="inlineStr">
        <is>
          <t>чел.-ч</t>
        </is>
      </c>
      <c r="Q828" t="n">
        <v>1</v>
      </c>
      <c r="W828" t="n">
        <v>0</v>
      </c>
      <c r="X828" t="n">
        <v>717490484</v>
      </c>
      <c r="Y828">
        <f>AT828</f>
        <v/>
      </c>
      <c r="AA828" t="n">
        <v>0</v>
      </c>
      <c r="AB828" t="n">
        <v>0</v>
      </c>
      <c r="AC828" t="n">
        <v>0</v>
      </c>
      <c r="AD828" t="n">
        <v>11.64</v>
      </c>
      <c r="AE828" t="n">
        <v>0</v>
      </c>
      <c r="AF828" t="n">
        <v>0</v>
      </c>
      <c r="AG828" t="n">
        <v>0</v>
      </c>
      <c r="AH828" t="n">
        <v>11.64</v>
      </c>
      <c r="AI828" t="n">
        <v>1</v>
      </c>
      <c r="AJ828" t="n">
        <v>1</v>
      </c>
      <c r="AK828" t="n">
        <v>1</v>
      </c>
      <c r="AL828" t="n">
        <v>1</v>
      </c>
      <c r="AM828" t="n">
        <v>-2</v>
      </c>
      <c r="AN828" t="n">
        <v>0</v>
      </c>
      <c r="AO828" t="n">
        <v>1</v>
      </c>
      <c r="AP828" t="n">
        <v>1</v>
      </c>
      <c r="AQ828" t="n">
        <v>0</v>
      </c>
      <c r="AR828" t="n">
        <v>0</v>
      </c>
      <c r="AS828" t="inlineStr"/>
      <c r="AT828" t="n">
        <v>5.01</v>
      </c>
      <c r="AU828" t="inlineStr"/>
      <c r="AV828" t="n">
        <v>1</v>
      </c>
      <c r="AW828" t="n">
        <v>2</v>
      </c>
      <c r="AX828" t="n">
        <v>78875227</v>
      </c>
      <c r="AY828" t="n">
        <v>1</v>
      </c>
      <c r="AZ828" t="n">
        <v>0</v>
      </c>
      <c r="BA828" t="n">
        <v>763</v>
      </c>
      <c r="BB828" t="n">
        <v>0</v>
      </c>
      <c r="BC828" t="n">
        <v>0</v>
      </c>
      <c r="BD828" t="n">
        <v>0</v>
      </c>
      <c r="BE828" t="n">
        <v>0</v>
      </c>
      <c r="BF828" t="n">
        <v>0</v>
      </c>
      <c r="BG828" t="n">
        <v>0</v>
      </c>
      <c r="BH828" t="n">
        <v>0</v>
      </c>
      <c r="BI828" t="n">
        <v>0</v>
      </c>
      <c r="BJ828" t="n">
        <v>0</v>
      </c>
      <c r="BK828" t="n">
        <v>0</v>
      </c>
      <c r="BL828" t="n">
        <v>0</v>
      </c>
      <c r="BM828" t="n">
        <v>0</v>
      </c>
      <c r="BN828" t="n">
        <v>0</v>
      </c>
      <c r="BO828" t="n">
        <v>0</v>
      </c>
      <c r="BP828" t="n">
        <v>0</v>
      </c>
      <c r="BQ828" t="n">
        <v>0</v>
      </c>
      <c r="BR828" t="n">
        <v>0</v>
      </c>
      <c r="BS828" t="n">
        <v>0</v>
      </c>
      <c r="BT828" t="n">
        <v>0</v>
      </c>
      <c r="BU828" t="n">
        <v>0</v>
      </c>
      <c r="BV828" t="n">
        <v>0</v>
      </c>
      <c r="BW828" t="n">
        <v>0</v>
      </c>
      <c r="CU828">
        <f>ROUND(AT828*Source!I1854*AH828*AL828,0)</f>
        <v/>
      </c>
      <c r="CV828">
        <f>ROUND(Y828*Source!I1854,7)</f>
        <v/>
      </c>
      <c r="CW828" t="n">
        <v>0</v>
      </c>
      <c r="CX828">
        <f>ROUND(Y828*Source!I1854,7)</f>
        <v/>
      </c>
      <c r="CY828">
        <f>AD828</f>
        <v/>
      </c>
      <c r="CZ828">
        <f>AH828</f>
        <v/>
      </c>
      <c r="DA828">
        <f>AL828</f>
        <v/>
      </c>
      <c r="DB828">
        <f>ROUND(ROUND(AT828*CZ828,2),2)</f>
        <v/>
      </c>
      <c r="DC828">
        <f>ROUND(ROUND(AT828*AG828,2),2)</f>
        <v/>
      </c>
      <c r="DD828" t="inlineStr"/>
      <c r="DE828" t="inlineStr"/>
      <c r="DF828">
        <f>ROUND(ROUND(AE828,0)*CX828,0)</f>
        <v/>
      </c>
      <c r="DG828">
        <f>ROUND(ROUND(AF828,0)*CX828,0)</f>
        <v/>
      </c>
      <c r="DH828">
        <f>ROUND(ROUND(AG828,0)*CX828,0)</f>
        <v/>
      </c>
      <c r="DI828">
        <f>ROUND(ROUND(AH828,0)*CX828,0)</f>
        <v/>
      </c>
      <c r="DJ828">
        <f>DI828</f>
        <v/>
      </c>
      <c r="DK828" t="n">
        <v>0</v>
      </c>
      <c r="DL828" t="inlineStr"/>
      <c r="DM828" t="n">
        <v>0</v>
      </c>
      <c r="DN828" t="inlineStr"/>
      <c r="DO828" t="n">
        <v>0</v>
      </c>
    </row>
    <row r="829">
      <c r="A829">
        <f>ROW(Source!A1854)</f>
        <v/>
      </c>
      <c r="B829" t="n">
        <v>78869116</v>
      </c>
      <c r="C829" t="n">
        <v>78875220</v>
      </c>
      <c r="D829" t="n">
        <v>29172703</v>
      </c>
      <c r="E829" t="n">
        <v>1</v>
      </c>
      <c r="F829" t="n">
        <v>1</v>
      </c>
      <c r="G829" t="n">
        <v>1</v>
      </c>
      <c r="H829" t="n">
        <v>2</v>
      </c>
      <c r="I829" t="inlineStr">
        <is>
          <t>042900</t>
        </is>
      </c>
      <c r="J829" t="inlineStr">
        <is>
          <t>ТСЭМ Московской обл., 042900, приказ Минстроя России №675/пр от 28.02.2017 № 264/пр</t>
        </is>
      </c>
      <c r="K82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29" t="n">
        <v>1368</v>
      </c>
      <c r="N829" t="n">
        <v>1011</v>
      </c>
      <c r="O829" t="inlineStr">
        <is>
          <t>маш.-ч</t>
        </is>
      </c>
      <c r="P829" t="inlineStr">
        <is>
          <t>маш.-ч</t>
        </is>
      </c>
      <c r="Q829" t="n">
        <v>1</v>
      </c>
      <c r="W829" t="n">
        <v>0</v>
      </c>
      <c r="X829" t="n">
        <v>1695838894</v>
      </c>
      <c r="Y829">
        <f>AT829</f>
        <v/>
      </c>
      <c r="AA829" t="n">
        <v>0</v>
      </c>
      <c r="AB829" t="n">
        <v>177.13</v>
      </c>
      <c r="AC829" t="n">
        <v>0</v>
      </c>
      <c r="AD829" t="n">
        <v>0</v>
      </c>
      <c r="AE829" t="n">
        <v>0</v>
      </c>
      <c r="AF829" t="n">
        <v>29.67</v>
      </c>
      <c r="AG829" t="n">
        <v>0</v>
      </c>
      <c r="AH829" t="n">
        <v>0</v>
      </c>
      <c r="AI829" t="n">
        <v>1</v>
      </c>
      <c r="AJ829" t="n">
        <v>5.97</v>
      </c>
      <c r="AK829" t="n">
        <v>52.25</v>
      </c>
      <c r="AL829" t="n">
        <v>1</v>
      </c>
      <c r="AM829" t="n">
        <v>2</v>
      </c>
      <c r="AN829" t="n">
        <v>0</v>
      </c>
      <c r="AO829" t="n">
        <v>1</v>
      </c>
      <c r="AP829" t="n">
        <v>1</v>
      </c>
      <c r="AQ829" t="n">
        <v>0</v>
      </c>
      <c r="AR829" t="n">
        <v>0</v>
      </c>
      <c r="AS829" t="inlineStr"/>
      <c r="AT829" t="n">
        <v>1.5</v>
      </c>
      <c r="AU829" t="inlineStr"/>
      <c r="AV829" t="n">
        <v>0</v>
      </c>
      <c r="AW829" t="n">
        <v>2</v>
      </c>
      <c r="AX829" t="n">
        <v>78875228</v>
      </c>
      <c r="AY829" t="n">
        <v>1</v>
      </c>
      <c r="AZ829" t="n">
        <v>0</v>
      </c>
      <c r="BA829" t="n">
        <v>764</v>
      </c>
      <c r="BB829" t="n">
        <v>0</v>
      </c>
      <c r="BC829" t="n">
        <v>0</v>
      </c>
      <c r="BD829" t="n">
        <v>0</v>
      </c>
      <c r="BE829" t="n">
        <v>0</v>
      </c>
      <c r="BF829" t="n">
        <v>0</v>
      </c>
      <c r="BG829" t="n">
        <v>0</v>
      </c>
      <c r="BH829" t="n">
        <v>0</v>
      </c>
      <c r="BI829" t="n">
        <v>0</v>
      </c>
      <c r="BJ829" t="n">
        <v>0</v>
      </c>
      <c r="BK829" t="n">
        <v>0</v>
      </c>
      <c r="BL829" t="n">
        <v>0</v>
      </c>
      <c r="BM829" t="n">
        <v>0</v>
      </c>
      <c r="BN829" t="n">
        <v>0</v>
      </c>
      <c r="BO829" t="n">
        <v>0</v>
      </c>
      <c r="BP829" t="n">
        <v>0</v>
      </c>
      <c r="BQ829" t="n">
        <v>0</v>
      </c>
      <c r="BR829" t="n">
        <v>0</v>
      </c>
      <c r="BS829" t="n">
        <v>0</v>
      </c>
      <c r="BT829" t="n">
        <v>0</v>
      </c>
      <c r="BU829" t="n">
        <v>0</v>
      </c>
      <c r="BV829" t="n">
        <v>0</v>
      </c>
      <c r="BW829" t="n">
        <v>0</v>
      </c>
      <c r="CV829" t="n">
        <v>0</v>
      </c>
      <c r="CW829">
        <f>ROUND(Y829*Source!I1854*DO829,7)</f>
        <v/>
      </c>
      <c r="CX829">
        <f>ROUND(Y829*Source!I1854,7)</f>
        <v/>
      </c>
      <c r="CY829">
        <f>AB829</f>
        <v/>
      </c>
      <c r="CZ829">
        <f>AF829</f>
        <v/>
      </c>
      <c r="DA829">
        <f>AJ829</f>
        <v/>
      </c>
      <c r="DB829">
        <f>ROUND(ROUND(AT829*CZ829,2),2)</f>
        <v/>
      </c>
      <c r="DC829">
        <f>ROUND(ROUND(AT829*AG829,2),2)</f>
        <v/>
      </c>
      <c r="DD829" t="inlineStr"/>
      <c r="DE829" t="inlineStr"/>
      <c r="DF829">
        <f>ROUND(ROUND(AE829,0)*CX829,0)</f>
        <v/>
      </c>
      <c r="DG829">
        <f>ROUND(ROUND(AF829*AJ829,0)*CX829,0)</f>
        <v/>
      </c>
      <c r="DH829">
        <f>ROUND(ROUND(AG829*AK829,0)*CX829,0)</f>
        <v/>
      </c>
      <c r="DI829">
        <f>ROUND(ROUND(AH829,0)*CX829,0)</f>
        <v/>
      </c>
      <c r="DJ829">
        <f>DG829</f>
        <v/>
      </c>
      <c r="DK829" t="n">
        <v>0</v>
      </c>
      <c r="DL829" t="inlineStr"/>
      <c r="DM829" t="n">
        <v>0</v>
      </c>
      <c r="DN829" t="inlineStr"/>
      <c r="DO829" t="n">
        <v>0</v>
      </c>
    </row>
    <row r="830">
      <c r="A830">
        <f>ROW(Source!A1854)</f>
        <v/>
      </c>
      <c r="B830" t="n">
        <v>78869116</v>
      </c>
      <c r="C830" t="n">
        <v>78875220</v>
      </c>
      <c r="D830" t="n">
        <v>29110398</v>
      </c>
      <c r="E830" t="n">
        <v>1</v>
      </c>
      <c r="F830" t="n">
        <v>1</v>
      </c>
      <c r="G830" t="n">
        <v>1</v>
      </c>
      <c r="H830" t="n">
        <v>3</v>
      </c>
      <c r="I830" t="inlineStr">
        <is>
          <t>101-0388</t>
        </is>
      </c>
      <c r="J830" t="inlineStr">
        <is>
          <t>ТССЦ Московской обл., 101-0388, приказ Минстроя России №675/пр от 28.02.2017 № 254/пр</t>
        </is>
      </c>
      <c r="K830" t="inlineStr">
        <is>
          <t>Краски масляные земляные марки МА-0115 мумия, сурик железный</t>
        </is>
      </c>
      <c r="L830" t="n">
        <v>1348</v>
      </c>
      <c r="N830" t="n">
        <v>1009</v>
      </c>
      <c r="O830" t="inlineStr">
        <is>
          <t>т</t>
        </is>
      </c>
      <c r="P830" t="inlineStr">
        <is>
          <t>т</t>
        </is>
      </c>
      <c r="Q830" t="n">
        <v>1000</v>
      </c>
      <c r="W830" t="n">
        <v>0</v>
      </c>
      <c r="X830" t="n">
        <v>1625292450</v>
      </c>
      <c r="Y830">
        <f>AT830</f>
        <v/>
      </c>
      <c r="AA830" t="n">
        <v>76804.47</v>
      </c>
      <c r="AB830" t="n">
        <v>0</v>
      </c>
      <c r="AC830" t="n">
        <v>0</v>
      </c>
      <c r="AD830" t="n">
        <v>0</v>
      </c>
      <c r="AE830" t="n">
        <v>15118.99</v>
      </c>
      <c r="AF830" t="n">
        <v>0</v>
      </c>
      <c r="AG830" t="n">
        <v>0</v>
      </c>
      <c r="AH830" t="n">
        <v>0</v>
      </c>
      <c r="AI830" t="n">
        <v>5.08</v>
      </c>
      <c r="AJ830" t="n">
        <v>1</v>
      </c>
      <c r="AK830" t="n">
        <v>1</v>
      </c>
      <c r="AL830" t="n">
        <v>1</v>
      </c>
      <c r="AM830" t="n">
        <v>2</v>
      </c>
      <c r="AN830" t="n">
        <v>0</v>
      </c>
      <c r="AO830" t="n">
        <v>1</v>
      </c>
      <c r="AP830" t="n">
        <v>1</v>
      </c>
      <c r="AQ830" t="n">
        <v>0</v>
      </c>
      <c r="AR830" t="n">
        <v>0</v>
      </c>
      <c r="AS830" t="inlineStr"/>
      <c r="AT830" t="n">
        <v>5e-05</v>
      </c>
      <c r="AU830" t="inlineStr"/>
      <c r="AV830" t="n">
        <v>0</v>
      </c>
      <c r="AW830" t="n">
        <v>2</v>
      </c>
      <c r="AX830" t="n">
        <v>78875229</v>
      </c>
      <c r="AY830" t="n">
        <v>1</v>
      </c>
      <c r="AZ830" t="n">
        <v>0</v>
      </c>
      <c r="BA830" t="n">
        <v>765</v>
      </c>
      <c r="BB830" t="n">
        <v>0</v>
      </c>
      <c r="BC830" t="n">
        <v>0</v>
      </c>
      <c r="BD830" t="n">
        <v>0</v>
      </c>
      <c r="BE830" t="n">
        <v>0</v>
      </c>
      <c r="BF830" t="n">
        <v>0</v>
      </c>
      <c r="BG830" t="n">
        <v>0</v>
      </c>
      <c r="BH830" t="n">
        <v>0</v>
      </c>
      <c r="BI830" t="n">
        <v>0</v>
      </c>
      <c r="BJ830" t="n">
        <v>0</v>
      </c>
      <c r="BK830" t="n">
        <v>0</v>
      </c>
      <c r="BL830" t="n">
        <v>0</v>
      </c>
      <c r="BM830" t="n">
        <v>0</v>
      </c>
      <c r="BN830" t="n">
        <v>0</v>
      </c>
      <c r="BO830" t="n">
        <v>0</v>
      </c>
      <c r="BP830" t="n">
        <v>0</v>
      </c>
      <c r="BQ830" t="n">
        <v>0</v>
      </c>
      <c r="BR830" t="n">
        <v>0</v>
      </c>
      <c r="BS830" t="n">
        <v>0</v>
      </c>
      <c r="BT830" t="n">
        <v>0</v>
      </c>
      <c r="BU830" t="n">
        <v>0</v>
      </c>
      <c r="BV830" t="n">
        <v>0</v>
      </c>
      <c r="BW830" t="n">
        <v>0</v>
      </c>
      <c r="CV830" t="n">
        <v>0</v>
      </c>
      <c r="CW830" t="n">
        <v>0</v>
      </c>
      <c r="CX830">
        <f>ROUND(Y830*Source!I1854,7)</f>
        <v/>
      </c>
      <c r="CY830">
        <f>AA830</f>
        <v/>
      </c>
      <c r="CZ830">
        <f>AE830</f>
        <v/>
      </c>
      <c r="DA830">
        <f>AI830</f>
        <v/>
      </c>
      <c r="DB830">
        <f>ROUND(ROUND(AT830*CZ830,2),2)</f>
        <v/>
      </c>
      <c r="DC830">
        <f>ROUND(ROUND(AT830*AG830,2),2)</f>
        <v/>
      </c>
      <c r="DD830" t="inlineStr"/>
      <c r="DE830" t="inlineStr"/>
      <c r="DF830">
        <f>ROUND(ROUND(AE830*AI830,0)*CX830,0)</f>
        <v/>
      </c>
      <c r="DG830">
        <f>ROUND(ROUND(AF830,0)*CX830,0)</f>
        <v/>
      </c>
      <c r="DH830">
        <f>ROUND(ROUND(AG830,0)*CX830,0)</f>
        <v/>
      </c>
      <c r="DI830">
        <f>ROUND(ROUND(AH830,0)*CX830,0)</f>
        <v/>
      </c>
      <c r="DJ830">
        <f>DF830</f>
        <v/>
      </c>
      <c r="DK830" t="n">
        <v>0</v>
      </c>
      <c r="DL830" t="inlineStr"/>
      <c r="DM830" t="n">
        <v>0</v>
      </c>
      <c r="DN830" t="inlineStr"/>
      <c r="DO830" t="n">
        <v>0</v>
      </c>
    </row>
    <row r="831">
      <c r="A831">
        <f>ROW(Source!A1854)</f>
        <v/>
      </c>
      <c r="B831" t="n">
        <v>78869116</v>
      </c>
      <c r="C831" t="n">
        <v>78875220</v>
      </c>
      <c r="D831" t="n">
        <v>29110573</v>
      </c>
      <c r="E831" t="n">
        <v>1</v>
      </c>
      <c r="F831" t="n">
        <v>1</v>
      </c>
      <c r="G831" t="n">
        <v>1</v>
      </c>
      <c r="H831" t="n">
        <v>3</v>
      </c>
      <c r="I831" t="inlineStr">
        <is>
          <t>101-0628</t>
        </is>
      </c>
      <c r="J831" t="inlineStr">
        <is>
          <t>ТССЦ Московской обл., 101-0628, приказ Минстроя России №675/пр от 28.02.2017 № 254/пр</t>
        </is>
      </c>
      <c r="K831" t="inlineStr">
        <is>
          <t>Олифа комбинированная, марки К-3</t>
        </is>
      </c>
      <c r="L831" t="n">
        <v>1348</v>
      </c>
      <c r="N831" t="n">
        <v>1009</v>
      </c>
      <c r="O831" t="inlineStr">
        <is>
          <t>т</t>
        </is>
      </c>
      <c r="P831" t="inlineStr">
        <is>
          <t>т</t>
        </is>
      </c>
      <c r="Q831" t="n">
        <v>1000</v>
      </c>
      <c r="W831" t="n">
        <v>0</v>
      </c>
      <c r="X831" t="n">
        <v>24062879</v>
      </c>
      <c r="Y831">
        <f>AT831</f>
        <v/>
      </c>
      <c r="AA831" t="n">
        <v>87631.5</v>
      </c>
      <c r="AB831" t="n">
        <v>0</v>
      </c>
      <c r="AC831" t="n">
        <v>0</v>
      </c>
      <c r="AD831" t="n">
        <v>0</v>
      </c>
      <c r="AE831" t="n">
        <v>16950</v>
      </c>
      <c r="AF831" t="n">
        <v>0</v>
      </c>
      <c r="AG831" t="n">
        <v>0</v>
      </c>
      <c r="AH831" t="n">
        <v>0</v>
      </c>
      <c r="AI831" t="n">
        <v>5.17</v>
      </c>
      <c r="AJ831" t="n">
        <v>1</v>
      </c>
      <c r="AK831" t="n">
        <v>1</v>
      </c>
      <c r="AL831" t="n">
        <v>1</v>
      </c>
      <c r="AM831" t="n">
        <v>2</v>
      </c>
      <c r="AN831" t="n">
        <v>0</v>
      </c>
      <c r="AO831" t="n">
        <v>1</v>
      </c>
      <c r="AP831" t="n">
        <v>1</v>
      </c>
      <c r="AQ831" t="n">
        <v>0</v>
      </c>
      <c r="AR831" t="n">
        <v>0</v>
      </c>
      <c r="AS831" t="inlineStr"/>
      <c r="AT831" t="n">
        <v>2e-05</v>
      </c>
      <c r="AU831" t="inlineStr"/>
      <c r="AV831" t="n">
        <v>0</v>
      </c>
      <c r="AW831" t="n">
        <v>2</v>
      </c>
      <c r="AX831" t="n">
        <v>78875230</v>
      </c>
      <c r="AY831" t="n">
        <v>1</v>
      </c>
      <c r="AZ831" t="n">
        <v>0</v>
      </c>
      <c r="BA831" t="n">
        <v>766</v>
      </c>
      <c r="BB831" t="n">
        <v>0</v>
      </c>
      <c r="BC831" t="n">
        <v>0</v>
      </c>
      <c r="BD831" t="n">
        <v>0</v>
      </c>
      <c r="BE831" t="n">
        <v>0</v>
      </c>
      <c r="BF831" t="n">
        <v>0</v>
      </c>
      <c r="BG831" t="n">
        <v>0</v>
      </c>
      <c r="BH831" t="n">
        <v>0</v>
      </c>
      <c r="BI831" t="n">
        <v>0</v>
      </c>
      <c r="BJ831" t="n">
        <v>0</v>
      </c>
      <c r="BK831" t="n">
        <v>0</v>
      </c>
      <c r="BL831" t="n">
        <v>0</v>
      </c>
      <c r="BM831" t="n">
        <v>0</v>
      </c>
      <c r="BN831" t="n">
        <v>0</v>
      </c>
      <c r="BO831" t="n">
        <v>0</v>
      </c>
      <c r="BP831" t="n">
        <v>0</v>
      </c>
      <c r="BQ831" t="n">
        <v>0</v>
      </c>
      <c r="BR831" t="n">
        <v>0</v>
      </c>
      <c r="BS831" t="n">
        <v>0</v>
      </c>
      <c r="BT831" t="n">
        <v>0</v>
      </c>
      <c r="BU831" t="n">
        <v>0</v>
      </c>
      <c r="BV831" t="n">
        <v>0</v>
      </c>
      <c r="BW831" t="n">
        <v>0</v>
      </c>
      <c r="CV831" t="n">
        <v>0</v>
      </c>
      <c r="CW831" t="n">
        <v>0</v>
      </c>
      <c r="CX831">
        <f>ROUND(Y831*Source!I1854,7)</f>
        <v/>
      </c>
      <c r="CY831">
        <f>AA831</f>
        <v/>
      </c>
      <c r="CZ831">
        <f>AE831</f>
        <v/>
      </c>
      <c r="DA831">
        <f>AI831</f>
        <v/>
      </c>
      <c r="DB831">
        <f>ROUND(ROUND(AT831*CZ831,2),2)</f>
        <v/>
      </c>
      <c r="DC831">
        <f>ROUND(ROUND(AT831*AG831,2),2)</f>
        <v/>
      </c>
      <c r="DD831" t="inlineStr"/>
      <c r="DE831" t="inlineStr"/>
      <c r="DF831">
        <f>ROUND(ROUND(AE831*AI831,0)*CX831,0)</f>
        <v/>
      </c>
      <c r="DG831">
        <f>ROUND(ROUND(AF831,0)*CX831,0)</f>
        <v/>
      </c>
      <c r="DH831">
        <f>ROUND(ROUND(AG831,0)*CX831,0)</f>
        <v/>
      </c>
      <c r="DI831">
        <f>ROUND(ROUND(AH831,0)*CX831,0)</f>
        <v/>
      </c>
      <c r="DJ831">
        <f>DF831</f>
        <v/>
      </c>
      <c r="DK831" t="n">
        <v>0</v>
      </c>
      <c r="DL831" t="inlineStr"/>
      <c r="DM831" t="n">
        <v>0</v>
      </c>
      <c r="DN831" t="inlineStr"/>
      <c r="DO831" t="n">
        <v>0</v>
      </c>
    </row>
    <row r="832">
      <c r="A832">
        <f>ROW(Source!A1854)</f>
        <v/>
      </c>
      <c r="B832" t="n">
        <v>78869116</v>
      </c>
      <c r="C832" t="n">
        <v>78875220</v>
      </c>
      <c r="D832" t="n">
        <v>29107963</v>
      </c>
      <c r="E832" t="n">
        <v>1</v>
      </c>
      <c r="F832" t="n">
        <v>1</v>
      </c>
      <c r="G832" t="n">
        <v>1</v>
      </c>
      <c r="H832" t="n">
        <v>3</v>
      </c>
      <c r="I832" t="inlineStr">
        <is>
          <t>101-1669</t>
        </is>
      </c>
      <c r="J832" t="inlineStr">
        <is>
          <t>ТССЦ Московской обл., 101-1669, приказ Минстроя России №675/пр от 28.02.2017 № 254/пр</t>
        </is>
      </c>
      <c r="K832" t="inlineStr">
        <is>
          <t>Очес льняной</t>
        </is>
      </c>
      <c r="L832" t="n">
        <v>1346</v>
      </c>
      <c r="N832" t="n">
        <v>1009</v>
      </c>
      <c r="O832" t="inlineStr">
        <is>
          <t>кг</t>
        </is>
      </c>
      <c r="P832" t="inlineStr">
        <is>
          <t>кг</t>
        </is>
      </c>
      <c r="Q832" t="n">
        <v>1</v>
      </c>
      <c r="W832" t="n">
        <v>0</v>
      </c>
      <c r="X832" t="n">
        <v>-2113933962</v>
      </c>
      <c r="Y832">
        <f>AT832</f>
        <v/>
      </c>
      <c r="AA832" t="n">
        <v>590.67</v>
      </c>
      <c r="AB832" t="n">
        <v>0</v>
      </c>
      <c r="AC832" t="n">
        <v>0</v>
      </c>
      <c r="AD832" t="n">
        <v>0</v>
      </c>
      <c r="AE832" t="n">
        <v>37.29</v>
      </c>
      <c r="AF832" t="n">
        <v>0</v>
      </c>
      <c r="AG832" t="n">
        <v>0</v>
      </c>
      <c r="AH832" t="n">
        <v>0</v>
      </c>
      <c r="AI832" t="n">
        <v>15.84</v>
      </c>
      <c r="AJ832" t="n">
        <v>1</v>
      </c>
      <c r="AK832" t="n">
        <v>1</v>
      </c>
      <c r="AL832" t="n">
        <v>1</v>
      </c>
      <c r="AM832" t="n">
        <v>2</v>
      </c>
      <c r="AN832" t="n">
        <v>0</v>
      </c>
      <c r="AO832" t="n">
        <v>1</v>
      </c>
      <c r="AP832" t="n">
        <v>1</v>
      </c>
      <c r="AQ832" t="n">
        <v>0</v>
      </c>
      <c r="AR832" t="n">
        <v>0</v>
      </c>
      <c r="AS832" t="inlineStr"/>
      <c r="AT832" t="n">
        <v>0.02</v>
      </c>
      <c r="AU832" t="inlineStr"/>
      <c r="AV832" t="n">
        <v>0</v>
      </c>
      <c r="AW832" t="n">
        <v>2</v>
      </c>
      <c r="AX832" t="n">
        <v>78875231</v>
      </c>
      <c r="AY832" t="n">
        <v>1</v>
      </c>
      <c r="AZ832" t="n">
        <v>0</v>
      </c>
      <c r="BA832" t="n">
        <v>767</v>
      </c>
      <c r="BB832" t="n">
        <v>0</v>
      </c>
      <c r="BC832" t="n">
        <v>0</v>
      </c>
      <c r="BD832" t="n">
        <v>0</v>
      </c>
      <c r="BE832" t="n">
        <v>0</v>
      </c>
      <c r="BF832" t="n">
        <v>0</v>
      </c>
      <c r="BG832" t="n">
        <v>0</v>
      </c>
      <c r="BH832" t="n">
        <v>0</v>
      </c>
      <c r="BI832" t="n">
        <v>0</v>
      </c>
      <c r="BJ832" t="n">
        <v>0</v>
      </c>
      <c r="BK832" t="n">
        <v>0</v>
      </c>
      <c r="BL832" t="n">
        <v>0</v>
      </c>
      <c r="BM832" t="n">
        <v>0</v>
      </c>
      <c r="BN832" t="n">
        <v>0</v>
      </c>
      <c r="BO832" t="n">
        <v>0</v>
      </c>
      <c r="BP832" t="n">
        <v>0</v>
      </c>
      <c r="BQ832" t="n">
        <v>0</v>
      </c>
      <c r="BR832" t="n">
        <v>0</v>
      </c>
      <c r="BS832" t="n">
        <v>0</v>
      </c>
      <c r="BT832" t="n">
        <v>0</v>
      </c>
      <c r="BU832" t="n">
        <v>0</v>
      </c>
      <c r="BV832" t="n">
        <v>0</v>
      </c>
      <c r="BW832" t="n">
        <v>0</v>
      </c>
      <c r="CV832" t="n">
        <v>0</v>
      </c>
      <c r="CW832" t="n">
        <v>0</v>
      </c>
      <c r="CX832">
        <f>ROUND(Y832*Source!I1854,7)</f>
        <v/>
      </c>
      <c r="CY832">
        <f>AA832</f>
        <v/>
      </c>
      <c r="CZ832">
        <f>AE832</f>
        <v/>
      </c>
      <c r="DA832">
        <f>AI832</f>
        <v/>
      </c>
      <c r="DB832">
        <f>ROUND(ROUND(AT832*CZ832,2),2)</f>
        <v/>
      </c>
      <c r="DC832">
        <f>ROUND(ROUND(AT832*AG832,2),2)</f>
        <v/>
      </c>
      <c r="DD832" t="inlineStr"/>
      <c r="DE832" t="inlineStr"/>
      <c r="DF832">
        <f>ROUND(ROUND(AE832*AI832,0)*CX832,0)</f>
        <v/>
      </c>
      <c r="DG832">
        <f>ROUND(ROUND(AF832,0)*CX832,0)</f>
        <v/>
      </c>
      <c r="DH832">
        <f>ROUND(ROUND(AG832,0)*CX832,0)</f>
        <v/>
      </c>
      <c r="DI832">
        <f>ROUND(ROUND(AH832,0)*CX832,0)</f>
        <v/>
      </c>
      <c r="DJ832">
        <f>DF832</f>
        <v/>
      </c>
      <c r="DK832" t="n">
        <v>0</v>
      </c>
      <c r="DL832" t="inlineStr"/>
      <c r="DM832" t="n">
        <v>0</v>
      </c>
      <c r="DN832" t="inlineStr"/>
      <c r="DO832" t="n">
        <v>0</v>
      </c>
    </row>
    <row r="833">
      <c r="A833">
        <f>ROW(Source!A1854)</f>
        <v/>
      </c>
      <c r="B833" t="n">
        <v>78869116</v>
      </c>
      <c r="C833" t="n">
        <v>78875220</v>
      </c>
      <c r="D833" t="n">
        <v>29150040</v>
      </c>
      <c r="E833" t="n">
        <v>1</v>
      </c>
      <c r="F833" t="n">
        <v>1</v>
      </c>
      <c r="G833" t="n">
        <v>1</v>
      </c>
      <c r="H833" t="n">
        <v>3</v>
      </c>
      <c r="I833" t="inlineStr">
        <is>
          <t>411-0001</t>
        </is>
      </c>
      <c r="J833" t="inlineStr">
        <is>
          <t>ТССЦ Московской обл., 411-0001, приказ Минстроя России №675/пр от 28.02.2017 № 257/пр</t>
        </is>
      </c>
      <c r="K833" t="inlineStr">
        <is>
          <t>Вода</t>
        </is>
      </c>
      <c r="L833" t="n">
        <v>1339</v>
      </c>
      <c r="N833" t="n">
        <v>1007</v>
      </c>
      <c r="O833" t="inlineStr">
        <is>
          <t>м3</t>
        </is>
      </c>
      <c r="P833" t="inlineStr">
        <is>
          <t>м3</t>
        </is>
      </c>
      <c r="Q833" t="n">
        <v>1</v>
      </c>
      <c r="W833" t="n">
        <v>0</v>
      </c>
      <c r="X833" t="n">
        <v>619799737</v>
      </c>
      <c r="Y833">
        <f>AT833</f>
        <v/>
      </c>
      <c r="AA833" t="n">
        <v>31.28</v>
      </c>
      <c r="AB833" t="n">
        <v>0</v>
      </c>
      <c r="AC833" t="n">
        <v>0</v>
      </c>
      <c r="AD833" t="n">
        <v>0</v>
      </c>
      <c r="AE833" t="n">
        <v>2.44</v>
      </c>
      <c r="AF833" t="n">
        <v>0</v>
      </c>
      <c r="AG833" t="n">
        <v>0</v>
      </c>
      <c r="AH833" t="n">
        <v>0</v>
      </c>
      <c r="AI833" t="n">
        <v>12.82</v>
      </c>
      <c r="AJ833" t="n">
        <v>1</v>
      </c>
      <c r="AK833" t="n">
        <v>1</v>
      </c>
      <c r="AL833" t="n">
        <v>1</v>
      </c>
      <c r="AM833" t="n">
        <v>2</v>
      </c>
      <c r="AN833" t="n">
        <v>0</v>
      </c>
      <c r="AO833" t="n">
        <v>1</v>
      </c>
      <c r="AP833" t="n">
        <v>1</v>
      </c>
      <c r="AQ833" t="n">
        <v>0</v>
      </c>
      <c r="AR833" t="n">
        <v>0</v>
      </c>
      <c r="AS833" t="inlineStr"/>
      <c r="AT833" t="n">
        <v>1</v>
      </c>
      <c r="AU833" t="inlineStr"/>
      <c r="AV833" t="n">
        <v>0</v>
      </c>
      <c r="AW833" t="n">
        <v>2</v>
      </c>
      <c r="AX833" t="n">
        <v>78875232</v>
      </c>
      <c r="AY833" t="n">
        <v>1</v>
      </c>
      <c r="AZ833" t="n">
        <v>0</v>
      </c>
      <c r="BA833" t="n">
        <v>768</v>
      </c>
      <c r="BB833" t="n">
        <v>0</v>
      </c>
      <c r="BC833" t="n">
        <v>0</v>
      </c>
      <c r="BD833" t="n">
        <v>0</v>
      </c>
      <c r="BE833" t="n">
        <v>0</v>
      </c>
      <c r="BF833" t="n">
        <v>0</v>
      </c>
      <c r="BG833" t="n">
        <v>0</v>
      </c>
      <c r="BH833" t="n">
        <v>0</v>
      </c>
      <c r="BI833" t="n">
        <v>0</v>
      </c>
      <c r="BJ833" t="n">
        <v>0</v>
      </c>
      <c r="BK833" t="n">
        <v>0</v>
      </c>
      <c r="BL833" t="n">
        <v>0</v>
      </c>
      <c r="BM833" t="n">
        <v>0</v>
      </c>
      <c r="BN833" t="n">
        <v>0</v>
      </c>
      <c r="BO833" t="n">
        <v>0</v>
      </c>
      <c r="BP833" t="n">
        <v>0</v>
      </c>
      <c r="BQ833" t="n">
        <v>0</v>
      </c>
      <c r="BR833" t="n">
        <v>0</v>
      </c>
      <c r="BS833" t="n">
        <v>0</v>
      </c>
      <c r="BT833" t="n">
        <v>0</v>
      </c>
      <c r="BU833" t="n">
        <v>0</v>
      </c>
      <c r="BV833" t="n">
        <v>0</v>
      </c>
      <c r="BW833" t="n">
        <v>0</v>
      </c>
      <c r="CV833" t="n">
        <v>0</v>
      </c>
      <c r="CW833" t="n">
        <v>0</v>
      </c>
      <c r="CX833">
        <f>ROUND(Y833*Source!I1854,7)</f>
        <v/>
      </c>
      <c r="CY833">
        <f>AA833</f>
        <v/>
      </c>
      <c r="CZ833">
        <f>AE833</f>
        <v/>
      </c>
      <c r="DA833">
        <f>AI833</f>
        <v/>
      </c>
      <c r="DB833">
        <f>ROUND(ROUND(AT833*CZ833,2),2)</f>
        <v/>
      </c>
      <c r="DC833">
        <f>ROUND(ROUND(AT833*AG833,2),2)</f>
        <v/>
      </c>
      <c r="DD833" t="inlineStr"/>
      <c r="DE833" t="inlineStr"/>
      <c r="DF833">
        <f>ROUND(ROUND(AE833*AI833,0)*CX833,0)</f>
        <v/>
      </c>
      <c r="DG833">
        <f>ROUND(ROUND(AF833,0)*CX833,0)</f>
        <v/>
      </c>
      <c r="DH833">
        <f>ROUND(ROUND(AG833,0)*CX833,0)</f>
        <v/>
      </c>
      <c r="DI833">
        <f>ROUND(ROUND(AH833,0)*CX833,0)</f>
        <v/>
      </c>
      <c r="DJ833">
        <f>DF833</f>
        <v/>
      </c>
      <c r="DK833" t="n">
        <v>0</v>
      </c>
      <c r="DL833" t="inlineStr"/>
      <c r="DM833" t="n">
        <v>0</v>
      </c>
      <c r="DN833" t="inlineStr"/>
      <c r="DO833" t="n">
        <v>0</v>
      </c>
    </row>
    <row r="834">
      <c r="A834">
        <f>ROW(Source!A1893)</f>
        <v/>
      </c>
      <c r="B834" t="n">
        <v>78869116</v>
      </c>
      <c r="C834" t="n">
        <v>78875381</v>
      </c>
      <c r="D834" t="n">
        <v>18442827</v>
      </c>
      <c r="E834" t="n">
        <v>1</v>
      </c>
      <c r="F834" t="n">
        <v>1</v>
      </c>
      <c r="G834" t="n">
        <v>1</v>
      </c>
      <c r="H834" t="n">
        <v>1</v>
      </c>
      <c r="I834" t="inlineStr">
        <is>
          <t>1-1053-90</t>
        </is>
      </c>
      <c r="J834" t="inlineStr"/>
      <c r="K834" t="inlineStr">
        <is>
          <t>Рабочий строитель среднего разряда 5,3</t>
        </is>
      </c>
      <c r="L834" t="n">
        <v>1369</v>
      </c>
      <c r="N834" t="n">
        <v>1013</v>
      </c>
      <c r="O834" t="inlineStr">
        <is>
          <t>чел.-ч</t>
        </is>
      </c>
      <c r="P834" t="inlineStr">
        <is>
          <t>чел.-ч</t>
        </is>
      </c>
      <c r="Q834" t="n">
        <v>1</v>
      </c>
      <c r="W834" t="n">
        <v>0</v>
      </c>
      <c r="X834" t="n">
        <v>717490484</v>
      </c>
      <c r="Y834">
        <f>(AT834*ROUND(2,7))</f>
        <v/>
      </c>
      <c r="AA834" t="n">
        <v>0</v>
      </c>
      <c r="AB834" t="n">
        <v>0</v>
      </c>
      <c r="AC834" t="n">
        <v>0</v>
      </c>
      <c r="AD834" t="n">
        <v>11.64</v>
      </c>
      <c r="AE834" t="n">
        <v>0</v>
      </c>
      <c r="AF834" t="n">
        <v>0</v>
      </c>
      <c r="AG834" t="n">
        <v>0</v>
      </c>
      <c r="AH834" t="n">
        <v>11.64</v>
      </c>
      <c r="AI834" t="n">
        <v>1</v>
      </c>
      <c r="AJ834" t="n">
        <v>1</v>
      </c>
      <c r="AK834" t="n">
        <v>1</v>
      </c>
      <c r="AL834" t="n">
        <v>1</v>
      </c>
      <c r="AM834" t="n">
        <v>-2</v>
      </c>
      <c r="AN834" t="n">
        <v>0</v>
      </c>
      <c r="AO834" t="n">
        <v>1</v>
      </c>
      <c r="AP834" t="n">
        <v>1</v>
      </c>
      <c r="AQ834" t="n">
        <v>0</v>
      </c>
      <c r="AR834" t="n">
        <v>0</v>
      </c>
      <c r="AS834" t="inlineStr"/>
      <c r="AT834" t="n">
        <v>5.01</v>
      </c>
      <c r="AU834" t="inlineStr">
        <is>
          <t>)*2</t>
        </is>
      </c>
      <c r="AV834" t="n">
        <v>1</v>
      </c>
      <c r="AW834" t="n">
        <v>2</v>
      </c>
      <c r="AX834" t="n">
        <v>78875388</v>
      </c>
      <c r="AY834" t="n">
        <v>1</v>
      </c>
      <c r="AZ834" t="n">
        <v>0</v>
      </c>
      <c r="BA834" t="n">
        <v>769</v>
      </c>
      <c r="BB834" t="n">
        <v>0</v>
      </c>
      <c r="BC834" t="n">
        <v>0</v>
      </c>
      <c r="BD834" t="n">
        <v>0</v>
      </c>
      <c r="BE834" t="n">
        <v>0</v>
      </c>
      <c r="BF834" t="n">
        <v>0</v>
      </c>
      <c r="BG834" t="n">
        <v>0</v>
      </c>
      <c r="BH834" t="n">
        <v>0</v>
      </c>
      <c r="BI834" t="n">
        <v>0</v>
      </c>
      <c r="BJ834" t="n">
        <v>0</v>
      </c>
      <c r="BK834" t="n">
        <v>0</v>
      </c>
      <c r="BL834" t="n">
        <v>0</v>
      </c>
      <c r="BM834" t="n">
        <v>0</v>
      </c>
      <c r="BN834" t="n">
        <v>0</v>
      </c>
      <c r="BO834" t="n">
        <v>0</v>
      </c>
      <c r="BP834" t="n">
        <v>0</v>
      </c>
      <c r="BQ834" t="n">
        <v>0</v>
      </c>
      <c r="BR834" t="n">
        <v>0</v>
      </c>
      <c r="BS834" t="n">
        <v>0</v>
      </c>
      <c r="BT834" t="n">
        <v>0</v>
      </c>
      <c r="BU834" t="n">
        <v>0</v>
      </c>
      <c r="BV834" t="n">
        <v>0</v>
      </c>
      <c r="BW834" t="n">
        <v>0</v>
      </c>
      <c r="CU834">
        <f>ROUND(AT834*Source!I1893*AH834*AL834,0)</f>
        <v/>
      </c>
      <c r="CV834">
        <f>ROUND(Y834*Source!I1893,7)</f>
        <v/>
      </c>
      <c r="CW834" t="n">
        <v>0</v>
      </c>
      <c r="CX834">
        <f>ROUND(Y834*Source!I1893,7)</f>
        <v/>
      </c>
      <c r="CY834">
        <f>AD834</f>
        <v/>
      </c>
      <c r="CZ834">
        <f>AH834</f>
        <v/>
      </c>
      <c r="DA834">
        <f>AL834</f>
        <v/>
      </c>
      <c r="DB834">
        <f>ROUND((ROUND(AT834*CZ834,2)*ROUND(2,7)),2)</f>
        <v/>
      </c>
      <c r="DC834">
        <f>ROUND((ROUND(AT834*AG834,2)*ROUND(2,7)),2)</f>
        <v/>
      </c>
      <c r="DD834" t="inlineStr"/>
      <c r="DE834" t="inlineStr"/>
      <c r="DF834">
        <f>ROUND(ROUND(AE834,0)*CX834,0)</f>
        <v/>
      </c>
      <c r="DG834">
        <f>ROUND(ROUND(AF834,0)*CX834,0)</f>
        <v/>
      </c>
      <c r="DH834">
        <f>ROUND(ROUND(AG834,0)*CX834,0)</f>
        <v/>
      </c>
      <c r="DI834">
        <f>ROUND(ROUND(AH834,0)*CX834,0)</f>
        <v/>
      </c>
      <c r="DJ834">
        <f>DI834</f>
        <v/>
      </c>
      <c r="DK834" t="n">
        <v>0</v>
      </c>
      <c r="DL834" t="inlineStr"/>
      <c r="DM834" t="n">
        <v>0</v>
      </c>
      <c r="DN834" t="inlineStr"/>
      <c r="DO834" t="n">
        <v>0</v>
      </c>
    </row>
    <row r="835">
      <c r="A835">
        <f>ROW(Source!A1893)</f>
        <v/>
      </c>
      <c r="B835" t="n">
        <v>78869116</v>
      </c>
      <c r="C835" t="n">
        <v>78875381</v>
      </c>
      <c r="D835" t="n">
        <v>29172703</v>
      </c>
      <c r="E835" t="n">
        <v>1</v>
      </c>
      <c r="F835" t="n">
        <v>1</v>
      </c>
      <c r="G835" t="n">
        <v>1</v>
      </c>
      <c r="H835" t="n">
        <v>2</v>
      </c>
      <c r="I835" t="inlineStr">
        <is>
          <t>042900</t>
        </is>
      </c>
      <c r="J835" t="inlineStr">
        <is>
          <t>ТСЭМ Московской обл., 042900, приказ Минстроя России №675/пр от 28.02.2017 № 264/пр</t>
        </is>
      </c>
      <c r="K83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35" t="n">
        <v>1368</v>
      </c>
      <c r="N835" t="n">
        <v>1011</v>
      </c>
      <c r="O835" t="inlineStr">
        <is>
          <t>маш.-ч</t>
        </is>
      </c>
      <c r="P835" t="inlineStr">
        <is>
          <t>маш.-ч</t>
        </is>
      </c>
      <c r="Q835" t="n">
        <v>1</v>
      </c>
      <c r="W835" t="n">
        <v>0</v>
      </c>
      <c r="X835" t="n">
        <v>1695838894</v>
      </c>
      <c r="Y835">
        <f>(AT835*ROUND(2,7))</f>
        <v/>
      </c>
      <c r="AA835" t="n">
        <v>0</v>
      </c>
      <c r="AB835" t="n">
        <v>177.13</v>
      </c>
      <c r="AC835" t="n">
        <v>0</v>
      </c>
      <c r="AD835" t="n">
        <v>0</v>
      </c>
      <c r="AE835" t="n">
        <v>0</v>
      </c>
      <c r="AF835" t="n">
        <v>29.67</v>
      </c>
      <c r="AG835" t="n">
        <v>0</v>
      </c>
      <c r="AH835" t="n">
        <v>0</v>
      </c>
      <c r="AI835" t="n">
        <v>1</v>
      </c>
      <c r="AJ835" t="n">
        <v>5.97</v>
      </c>
      <c r="AK835" t="n">
        <v>52.25</v>
      </c>
      <c r="AL835" t="n">
        <v>1</v>
      </c>
      <c r="AM835" t="n">
        <v>2</v>
      </c>
      <c r="AN835" t="n">
        <v>0</v>
      </c>
      <c r="AO835" t="n">
        <v>1</v>
      </c>
      <c r="AP835" t="n">
        <v>1</v>
      </c>
      <c r="AQ835" t="n">
        <v>0</v>
      </c>
      <c r="AR835" t="n">
        <v>0</v>
      </c>
      <c r="AS835" t="inlineStr"/>
      <c r="AT835" t="n">
        <v>1.5</v>
      </c>
      <c r="AU835" t="inlineStr">
        <is>
          <t>)*2</t>
        </is>
      </c>
      <c r="AV835" t="n">
        <v>0</v>
      </c>
      <c r="AW835" t="n">
        <v>2</v>
      </c>
      <c r="AX835" t="n">
        <v>78875389</v>
      </c>
      <c r="AY835" t="n">
        <v>1</v>
      </c>
      <c r="AZ835" t="n">
        <v>0</v>
      </c>
      <c r="BA835" t="n">
        <v>770</v>
      </c>
      <c r="BB835" t="n">
        <v>0</v>
      </c>
      <c r="BC835" t="n">
        <v>0</v>
      </c>
      <c r="BD835" t="n">
        <v>0</v>
      </c>
      <c r="BE835" t="n">
        <v>0</v>
      </c>
      <c r="BF835" t="n">
        <v>0</v>
      </c>
      <c r="BG835" t="n">
        <v>0</v>
      </c>
      <c r="BH835" t="n">
        <v>0</v>
      </c>
      <c r="BI835" t="n">
        <v>0</v>
      </c>
      <c r="BJ835" t="n">
        <v>0</v>
      </c>
      <c r="BK835" t="n">
        <v>0</v>
      </c>
      <c r="BL835" t="n">
        <v>0</v>
      </c>
      <c r="BM835" t="n">
        <v>0</v>
      </c>
      <c r="BN835" t="n">
        <v>0</v>
      </c>
      <c r="BO835" t="n">
        <v>0</v>
      </c>
      <c r="BP835" t="n">
        <v>0</v>
      </c>
      <c r="BQ835" t="n">
        <v>0</v>
      </c>
      <c r="BR835" t="n">
        <v>0</v>
      </c>
      <c r="BS835" t="n">
        <v>0</v>
      </c>
      <c r="BT835" t="n">
        <v>0</v>
      </c>
      <c r="BU835" t="n">
        <v>0</v>
      </c>
      <c r="BV835" t="n">
        <v>0</v>
      </c>
      <c r="BW835" t="n">
        <v>0</v>
      </c>
      <c r="CV835" t="n">
        <v>0</v>
      </c>
      <c r="CW835">
        <f>ROUND(Y835*Source!I1893*DO835,7)</f>
        <v/>
      </c>
      <c r="CX835">
        <f>ROUND(Y835*Source!I1893,7)</f>
        <v/>
      </c>
      <c r="CY835">
        <f>AB835</f>
        <v/>
      </c>
      <c r="CZ835">
        <f>AF835</f>
        <v/>
      </c>
      <c r="DA835">
        <f>AJ835</f>
        <v/>
      </c>
      <c r="DB835">
        <f>ROUND((ROUND(AT835*CZ835,2)*ROUND(2,7)),2)</f>
        <v/>
      </c>
      <c r="DC835">
        <f>ROUND((ROUND(AT835*AG835,2)*ROUND(2,7)),2)</f>
        <v/>
      </c>
      <c r="DD835" t="inlineStr"/>
      <c r="DE835" t="inlineStr"/>
      <c r="DF835">
        <f>ROUND(ROUND(AE835,0)*CX835,0)</f>
        <v/>
      </c>
      <c r="DG835">
        <f>ROUND(ROUND(AF835*AJ835,0)*CX835,0)</f>
        <v/>
      </c>
      <c r="DH835">
        <f>ROUND(ROUND(AG835*AK835,0)*CX835,0)</f>
        <v/>
      </c>
      <c r="DI835">
        <f>ROUND(ROUND(AH835,0)*CX835,0)</f>
        <v/>
      </c>
      <c r="DJ835">
        <f>DG835</f>
        <v/>
      </c>
      <c r="DK835" t="n">
        <v>0</v>
      </c>
      <c r="DL835" t="inlineStr"/>
      <c r="DM835" t="n">
        <v>0</v>
      </c>
      <c r="DN835" t="inlineStr"/>
      <c r="DO835" t="n">
        <v>0</v>
      </c>
    </row>
    <row r="836">
      <c r="A836">
        <f>ROW(Source!A1893)</f>
        <v/>
      </c>
      <c r="B836" t="n">
        <v>78869116</v>
      </c>
      <c r="C836" t="n">
        <v>78875381</v>
      </c>
      <c r="D836" t="n">
        <v>29110398</v>
      </c>
      <c r="E836" t="n">
        <v>1</v>
      </c>
      <c r="F836" t="n">
        <v>1</v>
      </c>
      <c r="G836" t="n">
        <v>1</v>
      </c>
      <c r="H836" t="n">
        <v>3</v>
      </c>
      <c r="I836" t="inlineStr">
        <is>
          <t>101-0388</t>
        </is>
      </c>
      <c r="J836" t="inlineStr">
        <is>
          <t>ТССЦ Московской обл., 101-0388, приказ Минстроя России №675/пр от 28.02.2017 № 254/пр</t>
        </is>
      </c>
      <c r="K836" t="inlineStr">
        <is>
          <t>Краски масляные земляные марки МА-0115 мумия, сурик железный</t>
        </is>
      </c>
      <c r="L836" t="n">
        <v>1348</v>
      </c>
      <c r="N836" t="n">
        <v>1009</v>
      </c>
      <c r="O836" t="inlineStr">
        <is>
          <t>т</t>
        </is>
      </c>
      <c r="P836" t="inlineStr">
        <is>
          <t>т</t>
        </is>
      </c>
      <c r="Q836" t="n">
        <v>1000</v>
      </c>
      <c r="W836" t="n">
        <v>0</v>
      </c>
      <c r="X836" t="n">
        <v>1625292450</v>
      </c>
      <c r="Y836">
        <f>(AT836*ROUND(2,7))</f>
        <v/>
      </c>
      <c r="AA836" t="n">
        <v>76804.47</v>
      </c>
      <c r="AB836" t="n">
        <v>0</v>
      </c>
      <c r="AC836" t="n">
        <v>0</v>
      </c>
      <c r="AD836" t="n">
        <v>0</v>
      </c>
      <c r="AE836" t="n">
        <v>15118.99</v>
      </c>
      <c r="AF836" t="n">
        <v>0</v>
      </c>
      <c r="AG836" t="n">
        <v>0</v>
      </c>
      <c r="AH836" t="n">
        <v>0</v>
      </c>
      <c r="AI836" t="n">
        <v>5.08</v>
      </c>
      <c r="AJ836" t="n">
        <v>1</v>
      </c>
      <c r="AK836" t="n">
        <v>1</v>
      </c>
      <c r="AL836" t="n">
        <v>1</v>
      </c>
      <c r="AM836" t="n">
        <v>2</v>
      </c>
      <c r="AN836" t="n">
        <v>0</v>
      </c>
      <c r="AO836" t="n">
        <v>1</v>
      </c>
      <c r="AP836" t="n">
        <v>1</v>
      </c>
      <c r="AQ836" t="n">
        <v>0</v>
      </c>
      <c r="AR836" t="n">
        <v>0</v>
      </c>
      <c r="AS836" t="inlineStr"/>
      <c r="AT836" t="n">
        <v>5e-05</v>
      </c>
      <c r="AU836" t="inlineStr">
        <is>
          <t>)*2</t>
        </is>
      </c>
      <c r="AV836" t="n">
        <v>0</v>
      </c>
      <c r="AW836" t="n">
        <v>2</v>
      </c>
      <c r="AX836" t="n">
        <v>78875390</v>
      </c>
      <c r="AY836" t="n">
        <v>1</v>
      </c>
      <c r="AZ836" t="n">
        <v>0</v>
      </c>
      <c r="BA836" t="n">
        <v>771</v>
      </c>
      <c r="BB836" t="n">
        <v>0</v>
      </c>
      <c r="BC836" t="n">
        <v>0</v>
      </c>
      <c r="BD836" t="n">
        <v>0</v>
      </c>
      <c r="BE836" t="n">
        <v>0</v>
      </c>
      <c r="BF836" t="n">
        <v>0</v>
      </c>
      <c r="BG836" t="n">
        <v>0</v>
      </c>
      <c r="BH836" t="n">
        <v>0</v>
      </c>
      <c r="BI836" t="n">
        <v>0</v>
      </c>
      <c r="BJ836" t="n">
        <v>0</v>
      </c>
      <c r="BK836" t="n">
        <v>0</v>
      </c>
      <c r="BL836" t="n">
        <v>0</v>
      </c>
      <c r="BM836" t="n">
        <v>0</v>
      </c>
      <c r="BN836" t="n">
        <v>0</v>
      </c>
      <c r="BO836" t="n">
        <v>0</v>
      </c>
      <c r="BP836" t="n">
        <v>0</v>
      </c>
      <c r="BQ836" t="n">
        <v>0</v>
      </c>
      <c r="BR836" t="n">
        <v>0</v>
      </c>
      <c r="BS836" t="n">
        <v>0</v>
      </c>
      <c r="BT836" t="n">
        <v>0</v>
      </c>
      <c r="BU836" t="n">
        <v>0</v>
      </c>
      <c r="BV836" t="n">
        <v>0</v>
      </c>
      <c r="BW836" t="n">
        <v>0</v>
      </c>
      <c r="CV836" t="n">
        <v>0</v>
      </c>
      <c r="CW836" t="n">
        <v>0</v>
      </c>
      <c r="CX836">
        <f>ROUND(Y836*Source!I1893,7)</f>
        <v/>
      </c>
      <c r="CY836">
        <f>AA836</f>
        <v/>
      </c>
      <c r="CZ836">
        <f>AE836</f>
        <v/>
      </c>
      <c r="DA836">
        <f>AI836</f>
        <v/>
      </c>
      <c r="DB836">
        <f>ROUND((ROUND(AT836*CZ836,2)*ROUND(2,7)),2)</f>
        <v/>
      </c>
      <c r="DC836">
        <f>ROUND((ROUND(AT836*AG836,2)*ROUND(2,7)),2)</f>
        <v/>
      </c>
      <c r="DD836" t="inlineStr"/>
      <c r="DE836" t="inlineStr"/>
      <c r="DF836">
        <f>ROUND(ROUND(AE836*AI836,0)*CX836,0)</f>
        <v/>
      </c>
      <c r="DG836">
        <f>ROUND(ROUND(AF836,0)*CX836,0)</f>
        <v/>
      </c>
      <c r="DH836">
        <f>ROUND(ROUND(AG836,0)*CX836,0)</f>
        <v/>
      </c>
      <c r="DI836">
        <f>ROUND(ROUND(AH836,0)*CX836,0)</f>
        <v/>
      </c>
      <c r="DJ836">
        <f>DF836</f>
        <v/>
      </c>
      <c r="DK836" t="n">
        <v>0</v>
      </c>
      <c r="DL836" t="inlineStr"/>
      <c r="DM836" t="n">
        <v>0</v>
      </c>
      <c r="DN836" t="inlineStr"/>
      <c r="DO836" t="n">
        <v>0</v>
      </c>
    </row>
    <row r="837">
      <c r="A837">
        <f>ROW(Source!A1893)</f>
        <v/>
      </c>
      <c r="B837" t="n">
        <v>78869116</v>
      </c>
      <c r="C837" t="n">
        <v>78875381</v>
      </c>
      <c r="D837" t="n">
        <v>29110573</v>
      </c>
      <c r="E837" t="n">
        <v>1</v>
      </c>
      <c r="F837" t="n">
        <v>1</v>
      </c>
      <c r="G837" t="n">
        <v>1</v>
      </c>
      <c r="H837" t="n">
        <v>3</v>
      </c>
      <c r="I837" t="inlineStr">
        <is>
          <t>101-0628</t>
        </is>
      </c>
      <c r="J837" t="inlineStr">
        <is>
          <t>ТССЦ Московской обл., 101-0628, приказ Минстроя России №675/пр от 28.02.2017 № 254/пр</t>
        </is>
      </c>
      <c r="K837" t="inlineStr">
        <is>
          <t>Олифа комбинированная, марки К-3</t>
        </is>
      </c>
      <c r="L837" t="n">
        <v>1348</v>
      </c>
      <c r="N837" t="n">
        <v>1009</v>
      </c>
      <c r="O837" t="inlineStr">
        <is>
          <t>т</t>
        </is>
      </c>
      <c r="P837" t="inlineStr">
        <is>
          <t>т</t>
        </is>
      </c>
      <c r="Q837" t="n">
        <v>1000</v>
      </c>
      <c r="W837" t="n">
        <v>0</v>
      </c>
      <c r="X837" t="n">
        <v>24062879</v>
      </c>
      <c r="Y837">
        <f>(AT837*ROUND(2,7))</f>
        <v/>
      </c>
      <c r="AA837" t="n">
        <v>87631.5</v>
      </c>
      <c r="AB837" t="n">
        <v>0</v>
      </c>
      <c r="AC837" t="n">
        <v>0</v>
      </c>
      <c r="AD837" t="n">
        <v>0</v>
      </c>
      <c r="AE837" t="n">
        <v>16950</v>
      </c>
      <c r="AF837" t="n">
        <v>0</v>
      </c>
      <c r="AG837" t="n">
        <v>0</v>
      </c>
      <c r="AH837" t="n">
        <v>0</v>
      </c>
      <c r="AI837" t="n">
        <v>5.17</v>
      </c>
      <c r="AJ837" t="n">
        <v>1</v>
      </c>
      <c r="AK837" t="n">
        <v>1</v>
      </c>
      <c r="AL837" t="n">
        <v>1</v>
      </c>
      <c r="AM837" t="n">
        <v>2</v>
      </c>
      <c r="AN837" t="n">
        <v>0</v>
      </c>
      <c r="AO837" t="n">
        <v>1</v>
      </c>
      <c r="AP837" t="n">
        <v>1</v>
      </c>
      <c r="AQ837" t="n">
        <v>0</v>
      </c>
      <c r="AR837" t="n">
        <v>0</v>
      </c>
      <c r="AS837" t="inlineStr"/>
      <c r="AT837" t="n">
        <v>2e-05</v>
      </c>
      <c r="AU837" t="inlineStr">
        <is>
          <t>)*2</t>
        </is>
      </c>
      <c r="AV837" t="n">
        <v>0</v>
      </c>
      <c r="AW837" t="n">
        <v>2</v>
      </c>
      <c r="AX837" t="n">
        <v>78875391</v>
      </c>
      <c r="AY837" t="n">
        <v>1</v>
      </c>
      <c r="AZ837" t="n">
        <v>0</v>
      </c>
      <c r="BA837" t="n">
        <v>772</v>
      </c>
      <c r="BB837" t="n">
        <v>0</v>
      </c>
      <c r="BC837" t="n">
        <v>0</v>
      </c>
      <c r="BD837" t="n">
        <v>0</v>
      </c>
      <c r="BE837" t="n">
        <v>0</v>
      </c>
      <c r="BF837" t="n">
        <v>0</v>
      </c>
      <c r="BG837" t="n">
        <v>0</v>
      </c>
      <c r="BH837" t="n">
        <v>0</v>
      </c>
      <c r="BI837" t="n">
        <v>0</v>
      </c>
      <c r="BJ837" t="n">
        <v>0</v>
      </c>
      <c r="BK837" t="n">
        <v>0</v>
      </c>
      <c r="BL837" t="n">
        <v>0</v>
      </c>
      <c r="BM837" t="n">
        <v>0</v>
      </c>
      <c r="BN837" t="n">
        <v>0</v>
      </c>
      <c r="BO837" t="n">
        <v>0</v>
      </c>
      <c r="BP837" t="n">
        <v>0</v>
      </c>
      <c r="BQ837" t="n">
        <v>0</v>
      </c>
      <c r="BR837" t="n">
        <v>0</v>
      </c>
      <c r="BS837" t="n">
        <v>0</v>
      </c>
      <c r="BT837" t="n">
        <v>0</v>
      </c>
      <c r="BU837" t="n">
        <v>0</v>
      </c>
      <c r="BV837" t="n">
        <v>0</v>
      </c>
      <c r="BW837" t="n">
        <v>0</v>
      </c>
      <c r="CV837" t="n">
        <v>0</v>
      </c>
      <c r="CW837" t="n">
        <v>0</v>
      </c>
      <c r="CX837">
        <f>ROUND(Y837*Source!I1893,7)</f>
        <v/>
      </c>
      <c r="CY837">
        <f>AA837</f>
        <v/>
      </c>
      <c r="CZ837">
        <f>AE837</f>
        <v/>
      </c>
      <c r="DA837">
        <f>AI837</f>
        <v/>
      </c>
      <c r="DB837">
        <f>ROUND((ROUND(AT837*CZ837,2)*ROUND(2,7)),2)</f>
        <v/>
      </c>
      <c r="DC837">
        <f>ROUND((ROUND(AT837*AG837,2)*ROUND(2,7)),2)</f>
        <v/>
      </c>
      <c r="DD837" t="inlineStr"/>
      <c r="DE837" t="inlineStr"/>
      <c r="DF837">
        <f>ROUND(ROUND(AE837*AI837,0)*CX837,0)</f>
        <v/>
      </c>
      <c r="DG837">
        <f>ROUND(ROUND(AF837,0)*CX837,0)</f>
        <v/>
      </c>
      <c r="DH837">
        <f>ROUND(ROUND(AG837,0)*CX837,0)</f>
        <v/>
      </c>
      <c r="DI837">
        <f>ROUND(ROUND(AH837,0)*CX837,0)</f>
        <v/>
      </c>
      <c r="DJ837">
        <f>DF837</f>
        <v/>
      </c>
      <c r="DK837" t="n">
        <v>0</v>
      </c>
      <c r="DL837" t="inlineStr"/>
      <c r="DM837" t="n">
        <v>0</v>
      </c>
      <c r="DN837" t="inlineStr"/>
      <c r="DO837" t="n">
        <v>0</v>
      </c>
    </row>
    <row r="838">
      <c r="A838">
        <f>ROW(Source!A1893)</f>
        <v/>
      </c>
      <c r="B838" t="n">
        <v>78869116</v>
      </c>
      <c r="C838" t="n">
        <v>78875381</v>
      </c>
      <c r="D838" t="n">
        <v>29107963</v>
      </c>
      <c r="E838" t="n">
        <v>1</v>
      </c>
      <c r="F838" t="n">
        <v>1</v>
      </c>
      <c r="G838" t="n">
        <v>1</v>
      </c>
      <c r="H838" t="n">
        <v>3</v>
      </c>
      <c r="I838" t="inlineStr">
        <is>
          <t>101-1669</t>
        </is>
      </c>
      <c r="J838" t="inlineStr">
        <is>
          <t>ТССЦ Московской обл., 101-1669, приказ Минстроя России №675/пр от 28.02.2017 № 254/пр</t>
        </is>
      </c>
      <c r="K838" t="inlineStr">
        <is>
          <t>Очес льняной</t>
        </is>
      </c>
      <c r="L838" t="n">
        <v>1346</v>
      </c>
      <c r="N838" t="n">
        <v>1009</v>
      </c>
      <c r="O838" t="inlineStr">
        <is>
          <t>кг</t>
        </is>
      </c>
      <c r="P838" t="inlineStr">
        <is>
          <t>кг</t>
        </is>
      </c>
      <c r="Q838" t="n">
        <v>1</v>
      </c>
      <c r="W838" t="n">
        <v>0</v>
      </c>
      <c r="X838" t="n">
        <v>-2113933962</v>
      </c>
      <c r="Y838">
        <f>(AT838*ROUND(2,7))</f>
        <v/>
      </c>
      <c r="AA838" t="n">
        <v>590.67</v>
      </c>
      <c r="AB838" t="n">
        <v>0</v>
      </c>
      <c r="AC838" t="n">
        <v>0</v>
      </c>
      <c r="AD838" t="n">
        <v>0</v>
      </c>
      <c r="AE838" t="n">
        <v>37.29</v>
      </c>
      <c r="AF838" t="n">
        <v>0</v>
      </c>
      <c r="AG838" t="n">
        <v>0</v>
      </c>
      <c r="AH838" t="n">
        <v>0</v>
      </c>
      <c r="AI838" t="n">
        <v>15.84</v>
      </c>
      <c r="AJ838" t="n">
        <v>1</v>
      </c>
      <c r="AK838" t="n">
        <v>1</v>
      </c>
      <c r="AL838" t="n">
        <v>1</v>
      </c>
      <c r="AM838" t="n">
        <v>2</v>
      </c>
      <c r="AN838" t="n">
        <v>0</v>
      </c>
      <c r="AO838" t="n">
        <v>1</v>
      </c>
      <c r="AP838" t="n">
        <v>1</v>
      </c>
      <c r="AQ838" t="n">
        <v>0</v>
      </c>
      <c r="AR838" t="n">
        <v>0</v>
      </c>
      <c r="AS838" t="inlineStr"/>
      <c r="AT838" t="n">
        <v>0.02</v>
      </c>
      <c r="AU838" t="inlineStr">
        <is>
          <t>)*2</t>
        </is>
      </c>
      <c r="AV838" t="n">
        <v>0</v>
      </c>
      <c r="AW838" t="n">
        <v>2</v>
      </c>
      <c r="AX838" t="n">
        <v>78875392</v>
      </c>
      <c r="AY838" t="n">
        <v>1</v>
      </c>
      <c r="AZ838" t="n">
        <v>0</v>
      </c>
      <c r="BA838" t="n">
        <v>773</v>
      </c>
      <c r="BB838" t="n">
        <v>0</v>
      </c>
      <c r="BC838" t="n">
        <v>0</v>
      </c>
      <c r="BD838" t="n">
        <v>0</v>
      </c>
      <c r="BE838" t="n">
        <v>0</v>
      </c>
      <c r="BF838" t="n">
        <v>0</v>
      </c>
      <c r="BG838" t="n">
        <v>0</v>
      </c>
      <c r="BH838" t="n">
        <v>0</v>
      </c>
      <c r="BI838" t="n">
        <v>0</v>
      </c>
      <c r="BJ838" t="n">
        <v>0</v>
      </c>
      <c r="BK838" t="n">
        <v>0</v>
      </c>
      <c r="BL838" t="n">
        <v>0</v>
      </c>
      <c r="BM838" t="n">
        <v>0</v>
      </c>
      <c r="BN838" t="n">
        <v>0</v>
      </c>
      <c r="BO838" t="n">
        <v>0</v>
      </c>
      <c r="BP838" t="n">
        <v>0</v>
      </c>
      <c r="BQ838" t="n">
        <v>0</v>
      </c>
      <c r="BR838" t="n">
        <v>0</v>
      </c>
      <c r="BS838" t="n">
        <v>0</v>
      </c>
      <c r="BT838" t="n">
        <v>0</v>
      </c>
      <c r="BU838" t="n">
        <v>0</v>
      </c>
      <c r="BV838" t="n">
        <v>0</v>
      </c>
      <c r="BW838" t="n">
        <v>0</v>
      </c>
      <c r="CV838" t="n">
        <v>0</v>
      </c>
      <c r="CW838" t="n">
        <v>0</v>
      </c>
      <c r="CX838">
        <f>ROUND(Y838*Source!I1893,7)</f>
        <v/>
      </c>
      <c r="CY838">
        <f>AA838</f>
        <v/>
      </c>
      <c r="CZ838">
        <f>AE838</f>
        <v/>
      </c>
      <c r="DA838">
        <f>AI838</f>
        <v/>
      </c>
      <c r="DB838">
        <f>ROUND((ROUND(AT838*CZ838,2)*ROUND(2,7)),2)</f>
        <v/>
      </c>
      <c r="DC838">
        <f>ROUND((ROUND(AT838*AG838,2)*ROUND(2,7)),2)</f>
        <v/>
      </c>
      <c r="DD838" t="inlineStr"/>
      <c r="DE838" t="inlineStr"/>
      <c r="DF838">
        <f>ROUND(ROUND(AE838*AI838,0)*CX838,0)</f>
        <v/>
      </c>
      <c r="DG838">
        <f>ROUND(ROUND(AF838,0)*CX838,0)</f>
        <v/>
      </c>
      <c r="DH838">
        <f>ROUND(ROUND(AG838,0)*CX838,0)</f>
        <v/>
      </c>
      <c r="DI838">
        <f>ROUND(ROUND(AH838,0)*CX838,0)</f>
        <v/>
      </c>
      <c r="DJ838">
        <f>DF838</f>
        <v/>
      </c>
      <c r="DK838" t="n">
        <v>0</v>
      </c>
      <c r="DL838" t="inlineStr"/>
      <c r="DM838" t="n">
        <v>0</v>
      </c>
      <c r="DN838" t="inlineStr"/>
      <c r="DO838" t="n">
        <v>0</v>
      </c>
    </row>
    <row r="839">
      <c r="A839">
        <f>ROW(Source!A1893)</f>
        <v/>
      </c>
      <c r="B839" t="n">
        <v>78869116</v>
      </c>
      <c r="C839" t="n">
        <v>78875381</v>
      </c>
      <c r="D839" t="n">
        <v>29150040</v>
      </c>
      <c r="E839" t="n">
        <v>1</v>
      </c>
      <c r="F839" t="n">
        <v>1</v>
      </c>
      <c r="G839" t="n">
        <v>1</v>
      </c>
      <c r="H839" t="n">
        <v>3</v>
      </c>
      <c r="I839" t="inlineStr">
        <is>
          <t>411-0001</t>
        </is>
      </c>
      <c r="J839" t="inlineStr">
        <is>
          <t>ТССЦ Московской обл., 411-0001, приказ Минстроя России №675/пр от 28.02.2017 № 257/пр</t>
        </is>
      </c>
      <c r="K839" t="inlineStr">
        <is>
          <t>Вода</t>
        </is>
      </c>
      <c r="L839" t="n">
        <v>1339</v>
      </c>
      <c r="N839" t="n">
        <v>1007</v>
      </c>
      <c r="O839" t="inlineStr">
        <is>
          <t>м3</t>
        </is>
      </c>
      <c r="P839" t="inlineStr">
        <is>
          <t>м3</t>
        </is>
      </c>
      <c r="Q839" t="n">
        <v>1</v>
      </c>
      <c r="W839" t="n">
        <v>0</v>
      </c>
      <c r="X839" t="n">
        <v>619799737</v>
      </c>
      <c r="Y839">
        <f>(AT839*ROUND(2,7))</f>
        <v/>
      </c>
      <c r="AA839" t="n">
        <v>31.28</v>
      </c>
      <c r="AB839" t="n">
        <v>0</v>
      </c>
      <c r="AC839" t="n">
        <v>0</v>
      </c>
      <c r="AD839" t="n">
        <v>0</v>
      </c>
      <c r="AE839" t="n">
        <v>2.44</v>
      </c>
      <c r="AF839" t="n">
        <v>0</v>
      </c>
      <c r="AG839" t="n">
        <v>0</v>
      </c>
      <c r="AH839" t="n">
        <v>0</v>
      </c>
      <c r="AI839" t="n">
        <v>12.82</v>
      </c>
      <c r="AJ839" t="n">
        <v>1</v>
      </c>
      <c r="AK839" t="n">
        <v>1</v>
      </c>
      <c r="AL839" t="n">
        <v>1</v>
      </c>
      <c r="AM839" t="n">
        <v>2</v>
      </c>
      <c r="AN839" t="n">
        <v>0</v>
      </c>
      <c r="AO839" t="n">
        <v>1</v>
      </c>
      <c r="AP839" t="n">
        <v>1</v>
      </c>
      <c r="AQ839" t="n">
        <v>0</v>
      </c>
      <c r="AR839" t="n">
        <v>0</v>
      </c>
      <c r="AS839" t="inlineStr"/>
      <c r="AT839" t="n">
        <v>1</v>
      </c>
      <c r="AU839" t="inlineStr">
        <is>
          <t>)*2</t>
        </is>
      </c>
      <c r="AV839" t="n">
        <v>0</v>
      </c>
      <c r="AW839" t="n">
        <v>2</v>
      </c>
      <c r="AX839" t="n">
        <v>78875393</v>
      </c>
      <c r="AY839" t="n">
        <v>1</v>
      </c>
      <c r="AZ839" t="n">
        <v>0</v>
      </c>
      <c r="BA839" t="n">
        <v>774</v>
      </c>
      <c r="BB839" t="n">
        <v>0</v>
      </c>
      <c r="BC839" t="n">
        <v>0</v>
      </c>
      <c r="BD839" t="n">
        <v>0</v>
      </c>
      <c r="BE839" t="n">
        <v>0</v>
      </c>
      <c r="BF839" t="n">
        <v>0</v>
      </c>
      <c r="BG839" t="n">
        <v>0</v>
      </c>
      <c r="BH839" t="n">
        <v>0</v>
      </c>
      <c r="BI839" t="n">
        <v>0</v>
      </c>
      <c r="BJ839" t="n">
        <v>0</v>
      </c>
      <c r="BK839" t="n">
        <v>0</v>
      </c>
      <c r="BL839" t="n">
        <v>0</v>
      </c>
      <c r="BM839" t="n">
        <v>0</v>
      </c>
      <c r="BN839" t="n">
        <v>0</v>
      </c>
      <c r="BO839" t="n">
        <v>0</v>
      </c>
      <c r="BP839" t="n">
        <v>0</v>
      </c>
      <c r="BQ839" t="n">
        <v>0</v>
      </c>
      <c r="BR839" t="n">
        <v>0</v>
      </c>
      <c r="BS839" t="n">
        <v>0</v>
      </c>
      <c r="BT839" t="n">
        <v>0</v>
      </c>
      <c r="BU839" t="n">
        <v>0</v>
      </c>
      <c r="BV839" t="n">
        <v>0</v>
      </c>
      <c r="BW839" t="n">
        <v>0</v>
      </c>
      <c r="CV839" t="n">
        <v>0</v>
      </c>
      <c r="CW839" t="n">
        <v>0</v>
      </c>
      <c r="CX839">
        <f>ROUND(Y839*Source!I1893,7)</f>
        <v/>
      </c>
      <c r="CY839">
        <f>AA839</f>
        <v/>
      </c>
      <c r="CZ839">
        <f>AE839</f>
        <v/>
      </c>
      <c r="DA839">
        <f>AI839</f>
        <v/>
      </c>
      <c r="DB839">
        <f>ROUND((ROUND(AT839*CZ839,2)*ROUND(2,7)),2)</f>
        <v/>
      </c>
      <c r="DC839">
        <f>ROUND((ROUND(AT839*AG839,2)*ROUND(2,7)),2)</f>
        <v/>
      </c>
      <c r="DD839" t="inlineStr"/>
      <c r="DE839" t="inlineStr"/>
      <c r="DF839">
        <f>ROUND(ROUND(AE839*AI839,0)*CX839,0)</f>
        <v/>
      </c>
      <c r="DG839">
        <f>ROUND(ROUND(AF839,0)*CX839,0)</f>
        <v/>
      </c>
      <c r="DH839">
        <f>ROUND(ROUND(AG839,0)*CX839,0)</f>
        <v/>
      </c>
      <c r="DI839">
        <f>ROUND(ROUND(AH839,0)*CX839,0)</f>
        <v/>
      </c>
      <c r="DJ839">
        <f>DF839</f>
        <v/>
      </c>
      <c r="DK839" t="n">
        <v>0</v>
      </c>
      <c r="DL839" t="inlineStr"/>
      <c r="DM839" t="n">
        <v>0</v>
      </c>
      <c r="DN839" t="inlineStr"/>
      <c r="DO839" t="n">
        <v>0</v>
      </c>
    </row>
    <row r="840">
      <c r="A840">
        <f>ROW(Source!A1932)</f>
        <v/>
      </c>
      <c r="B840" t="n">
        <v>78869116</v>
      </c>
      <c r="C840" t="n">
        <v>78875364</v>
      </c>
      <c r="D840" t="n">
        <v>18442827</v>
      </c>
      <c r="E840" t="n">
        <v>1</v>
      </c>
      <c r="F840" t="n">
        <v>1</v>
      </c>
      <c r="G840" t="n">
        <v>1</v>
      </c>
      <c r="H840" t="n">
        <v>1</v>
      </c>
      <c r="I840" t="inlineStr">
        <is>
          <t>1-1053-90</t>
        </is>
      </c>
      <c r="J840" t="inlineStr"/>
      <c r="K840" t="inlineStr">
        <is>
          <t>Рабочий строитель среднего разряда 5,3</t>
        </is>
      </c>
      <c r="L840" t="n">
        <v>1369</v>
      </c>
      <c r="N840" t="n">
        <v>1013</v>
      </c>
      <c r="O840" t="inlineStr">
        <is>
          <t>чел.-ч</t>
        </is>
      </c>
      <c r="P840" t="inlineStr">
        <is>
          <t>чел.-ч</t>
        </is>
      </c>
      <c r="Q840" t="n">
        <v>1</v>
      </c>
      <c r="W840" t="n">
        <v>0</v>
      </c>
      <c r="X840" t="n">
        <v>717490484</v>
      </c>
      <c r="Y840">
        <f>AT840</f>
        <v/>
      </c>
      <c r="AA840" t="n">
        <v>0</v>
      </c>
      <c r="AB840" t="n">
        <v>0</v>
      </c>
      <c r="AC840" t="n">
        <v>0</v>
      </c>
      <c r="AD840" t="n">
        <v>11.64</v>
      </c>
      <c r="AE840" t="n">
        <v>0</v>
      </c>
      <c r="AF840" t="n">
        <v>0</v>
      </c>
      <c r="AG840" t="n">
        <v>0</v>
      </c>
      <c r="AH840" t="n">
        <v>11.64</v>
      </c>
      <c r="AI840" t="n">
        <v>1</v>
      </c>
      <c r="AJ840" t="n">
        <v>1</v>
      </c>
      <c r="AK840" t="n">
        <v>1</v>
      </c>
      <c r="AL840" t="n">
        <v>1</v>
      </c>
      <c r="AM840" t="n">
        <v>-2</v>
      </c>
      <c r="AN840" t="n">
        <v>0</v>
      </c>
      <c r="AO840" t="n">
        <v>1</v>
      </c>
      <c r="AP840" t="n">
        <v>1</v>
      </c>
      <c r="AQ840" t="n">
        <v>0</v>
      </c>
      <c r="AR840" t="n">
        <v>0</v>
      </c>
      <c r="AS840" t="inlineStr"/>
      <c r="AT840" t="n">
        <v>5.01</v>
      </c>
      <c r="AU840" t="inlineStr"/>
      <c r="AV840" t="n">
        <v>1</v>
      </c>
      <c r="AW840" t="n">
        <v>2</v>
      </c>
      <c r="AX840" t="n">
        <v>78875371</v>
      </c>
      <c r="AY840" t="n">
        <v>1</v>
      </c>
      <c r="AZ840" t="n">
        <v>0</v>
      </c>
      <c r="BA840" t="n">
        <v>775</v>
      </c>
      <c r="BB840" t="n">
        <v>0</v>
      </c>
      <c r="BC840" t="n">
        <v>0</v>
      </c>
      <c r="BD840" t="n">
        <v>0</v>
      </c>
      <c r="BE840" t="n">
        <v>0</v>
      </c>
      <c r="BF840" t="n">
        <v>0</v>
      </c>
      <c r="BG840" t="n">
        <v>0</v>
      </c>
      <c r="BH840" t="n">
        <v>0</v>
      </c>
      <c r="BI840" t="n">
        <v>0</v>
      </c>
      <c r="BJ840" t="n">
        <v>0</v>
      </c>
      <c r="BK840" t="n">
        <v>0</v>
      </c>
      <c r="BL840" t="n">
        <v>0</v>
      </c>
      <c r="BM840" t="n">
        <v>0</v>
      </c>
      <c r="BN840" t="n">
        <v>0</v>
      </c>
      <c r="BO840" t="n">
        <v>0</v>
      </c>
      <c r="BP840" t="n">
        <v>0</v>
      </c>
      <c r="BQ840" t="n">
        <v>0</v>
      </c>
      <c r="BR840" t="n">
        <v>0</v>
      </c>
      <c r="BS840" t="n">
        <v>0</v>
      </c>
      <c r="BT840" t="n">
        <v>0</v>
      </c>
      <c r="BU840" t="n">
        <v>0</v>
      </c>
      <c r="BV840" t="n">
        <v>0</v>
      </c>
      <c r="BW840" t="n">
        <v>0</v>
      </c>
      <c r="CU840">
        <f>ROUND(AT840*Source!I1932*AH840*AL840,0)</f>
        <v/>
      </c>
      <c r="CV840">
        <f>ROUND(Y840*Source!I1932,7)</f>
        <v/>
      </c>
      <c r="CW840" t="n">
        <v>0</v>
      </c>
      <c r="CX840">
        <f>ROUND(Y840*Source!I1932,7)</f>
        <v/>
      </c>
      <c r="CY840">
        <f>AD840</f>
        <v/>
      </c>
      <c r="CZ840">
        <f>AH840</f>
        <v/>
      </c>
      <c r="DA840">
        <f>AL840</f>
        <v/>
      </c>
      <c r="DB840">
        <f>ROUND(ROUND(AT840*CZ840,2),2)</f>
        <v/>
      </c>
      <c r="DC840">
        <f>ROUND(ROUND(AT840*AG840,2),2)</f>
        <v/>
      </c>
      <c r="DD840" t="inlineStr"/>
      <c r="DE840" t="inlineStr"/>
      <c r="DF840">
        <f>ROUND(ROUND(AE840,0)*CX840,0)</f>
        <v/>
      </c>
      <c r="DG840">
        <f>ROUND(ROUND(AF840,0)*CX840,0)</f>
        <v/>
      </c>
      <c r="DH840">
        <f>ROUND(ROUND(AG840,0)*CX840,0)</f>
        <v/>
      </c>
      <c r="DI840">
        <f>ROUND(ROUND(AH840,0)*CX840,0)</f>
        <v/>
      </c>
      <c r="DJ840">
        <f>DI840</f>
        <v/>
      </c>
      <c r="DK840" t="n">
        <v>0</v>
      </c>
      <c r="DL840" t="inlineStr"/>
      <c r="DM840" t="n">
        <v>0</v>
      </c>
      <c r="DN840" t="inlineStr"/>
      <c r="DO840" t="n">
        <v>0</v>
      </c>
    </row>
    <row r="841">
      <c r="A841">
        <f>ROW(Source!A1932)</f>
        <v/>
      </c>
      <c r="B841" t="n">
        <v>78869116</v>
      </c>
      <c r="C841" t="n">
        <v>78875364</v>
      </c>
      <c r="D841" t="n">
        <v>29172703</v>
      </c>
      <c r="E841" t="n">
        <v>1</v>
      </c>
      <c r="F841" t="n">
        <v>1</v>
      </c>
      <c r="G841" t="n">
        <v>1</v>
      </c>
      <c r="H841" t="n">
        <v>2</v>
      </c>
      <c r="I841" t="inlineStr">
        <is>
          <t>042900</t>
        </is>
      </c>
      <c r="J841" t="inlineStr">
        <is>
          <t>ТСЭМ Московской обл., 042900, приказ Минстроя России №675/пр от 28.02.2017 № 264/пр</t>
        </is>
      </c>
      <c r="K841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41" t="n">
        <v>1368</v>
      </c>
      <c r="N841" t="n">
        <v>1011</v>
      </c>
      <c r="O841" t="inlineStr">
        <is>
          <t>маш.-ч</t>
        </is>
      </c>
      <c r="P841" t="inlineStr">
        <is>
          <t>маш.-ч</t>
        </is>
      </c>
      <c r="Q841" t="n">
        <v>1</v>
      </c>
      <c r="W841" t="n">
        <v>0</v>
      </c>
      <c r="X841" t="n">
        <v>1695838894</v>
      </c>
      <c r="Y841">
        <f>AT841</f>
        <v/>
      </c>
      <c r="AA841" t="n">
        <v>0</v>
      </c>
      <c r="AB841" t="n">
        <v>177.13</v>
      </c>
      <c r="AC841" t="n">
        <v>0</v>
      </c>
      <c r="AD841" t="n">
        <v>0</v>
      </c>
      <c r="AE841" t="n">
        <v>0</v>
      </c>
      <c r="AF841" t="n">
        <v>29.67</v>
      </c>
      <c r="AG841" t="n">
        <v>0</v>
      </c>
      <c r="AH841" t="n">
        <v>0</v>
      </c>
      <c r="AI841" t="n">
        <v>1</v>
      </c>
      <c r="AJ841" t="n">
        <v>5.97</v>
      </c>
      <c r="AK841" t="n">
        <v>52.25</v>
      </c>
      <c r="AL841" t="n">
        <v>1</v>
      </c>
      <c r="AM841" t="n">
        <v>2</v>
      </c>
      <c r="AN841" t="n">
        <v>0</v>
      </c>
      <c r="AO841" t="n">
        <v>1</v>
      </c>
      <c r="AP841" t="n">
        <v>1</v>
      </c>
      <c r="AQ841" t="n">
        <v>0</v>
      </c>
      <c r="AR841" t="n">
        <v>0</v>
      </c>
      <c r="AS841" t="inlineStr"/>
      <c r="AT841" t="n">
        <v>1.5</v>
      </c>
      <c r="AU841" t="inlineStr"/>
      <c r="AV841" t="n">
        <v>0</v>
      </c>
      <c r="AW841" t="n">
        <v>2</v>
      </c>
      <c r="AX841" t="n">
        <v>78875372</v>
      </c>
      <c r="AY841" t="n">
        <v>1</v>
      </c>
      <c r="AZ841" t="n">
        <v>0</v>
      </c>
      <c r="BA841" t="n">
        <v>776</v>
      </c>
      <c r="BB841" t="n">
        <v>0</v>
      </c>
      <c r="BC841" t="n">
        <v>0</v>
      </c>
      <c r="BD841" t="n">
        <v>0</v>
      </c>
      <c r="BE841" t="n">
        <v>0</v>
      </c>
      <c r="BF841" t="n">
        <v>0</v>
      </c>
      <c r="BG841" t="n">
        <v>0</v>
      </c>
      <c r="BH841" t="n">
        <v>0</v>
      </c>
      <c r="BI841" t="n">
        <v>0</v>
      </c>
      <c r="BJ841" t="n">
        <v>0</v>
      </c>
      <c r="BK841" t="n">
        <v>0</v>
      </c>
      <c r="BL841" t="n">
        <v>0</v>
      </c>
      <c r="BM841" t="n">
        <v>0</v>
      </c>
      <c r="BN841" t="n">
        <v>0</v>
      </c>
      <c r="BO841" t="n">
        <v>0</v>
      </c>
      <c r="BP841" t="n">
        <v>0</v>
      </c>
      <c r="BQ841" t="n">
        <v>0</v>
      </c>
      <c r="BR841" t="n">
        <v>0</v>
      </c>
      <c r="BS841" t="n">
        <v>0</v>
      </c>
      <c r="BT841" t="n">
        <v>0</v>
      </c>
      <c r="BU841" t="n">
        <v>0</v>
      </c>
      <c r="BV841" t="n">
        <v>0</v>
      </c>
      <c r="BW841" t="n">
        <v>0</v>
      </c>
      <c r="CV841" t="n">
        <v>0</v>
      </c>
      <c r="CW841">
        <f>ROUND(Y841*Source!I1932*DO841,7)</f>
        <v/>
      </c>
      <c r="CX841">
        <f>ROUND(Y841*Source!I1932,7)</f>
        <v/>
      </c>
      <c r="CY841">
        <f>AB841</f>
        <v/>
      </c>
      <c r="CZ841">
        <f>AF841</f>
        <v/>
      </c>
      <c r="DA841">
        <f>AJ841</f>
        <v/>
      </c>
      <c r="DB841">
        <f>ROUND(ROUND(AT841*CZ841,2),2)</f>
        <v/>
      </c>
      <c r="DC841">
        <f>ROUND(ROUND(AT841*AG841,2),2)</f>
        <v/>
      </c>
      <c r="DD841" t="inlineStr"/>
      <c r="DE841" t="inlineStr"/>
      <c r="DF841">
        <f>ROUND(ROUND(AE841,0)*CX841,0)</f>
        <v/>
      </c>
      <c r="DG841">
        <f>ROUND(ROUND(AF841*AJ841,0)*CX841,0)</f>
        <v/>
      </c>
      <c r="DH841">
        <f>ROUND(ROUND(AG841*AK841,0)*CX841,0)</f>
        <v/>
      </c>
      <c r="DI841">
        <f>ROUND(ROUND(AH841,0)*CX841,0)</f>
        <v/>
      </c>
      <c r="DJ841">
        <f>DG841</f>
        <v/>
      </c>
      <c r="DK841" t="n">
        <v>0</v>
      </c>
      <c r="DL841" t="inlineStr"/>
      <c r="DM841" t="n">
        <v>0</v>
      </c>
      <c r="DN841" t="inlineStr"/>
      <c r="DO841" t="n">
        <v>0</v>
      </c>
    </row>
    <row r="842">
      <c r="A842">
        <f>ROW(Source!A1932)</f>
        <v/>
      </c>
      <c r="B842" t="n">
        <v>78869116</v>
      </c>
      <c r="C842" t="n">
        <v>78875364</v>
      </c>
      <c r="D842" t="n">
        <v>29110398</v>
      </c>
      <c r="E842" t="n">
        <v>1</v>
      </c>
      <c r="F842" t="n">
        <v>1</v>
      </c>
      <c r="G842" t="n">
        <v>1</v>
      </c>
      <c r="H842" t="n">
        <v>3</v>
      </c>
      <c r="I842" t="inlineStr">
        <is>
          <t>101-0388</t>
        </is>
      </c>
      <c r="J842" t="inlineStr">
        <is>
          <t>ТССЦ Московской обл., 101-0388, приказ Минстроя России №675/пр от 28.02.2017 № 254/пр</t>
        </is>
      </c>
      <c r="K842" t="inlineStr">
        <is>
          <t>Краски масляные земляные марки МА-0115 мумия, сурик железный</t>
        </is>
      </c>
      <c r="L842" t="n">
        <v>1348</v>
      </c>
      <c r="N842" t="n">
        <v>1009</v>
      </c>
      <c r="O842" t="inlineStr">
        <is>
          <t>т</t>
        </is>
      </c>
      <c r="P842" t="inlineStr">
        <is>
          <t>т</t>
        </is>
      </c>
      <c r="Q842" t="n">
        <v>1000</v>
      </c>
      <c r="W842" t="n">
        <v>0</v>
      </c>
      <c r="X842" t="n">
        <v>1625292450</v>
      </c>
      <c r="Y842">
        <f>AT842</f>
        <v/>
      </c>
      <c r="AA842" t="n">
        <v>76804.47</v>
      </c>
      <c r="AB842" t="n">
        <v>0</v>
      </c>
      <c r="AC842" t="n">
        <v>0</v>
      </c>
      <c r="AD842" t="n">
        <v>0</v>
      </c>
      <c r="AE842" t="n">
        <v>15118.99</v>
      </c>
      <c r="AF842" t="n">
        <v>0</v>
      </c>
      <c r="AG842" t="n">
        <v>0</v>
      </c>
      <c r="AH842" t="n">
        <v>0</v>
      </c>
      <c r="AI842" t="n">
        <v>5.08</v>
      </c>
      <c r="AJ842" t="n">
        <v>1</v>
      </c>
      <c r="AK842" t="n">
        <v>1</v>
      </c>
      <c r="AL842" t="n">
        <v>1</v>
      </c>
      <c r="AM842" t="n">
        <v>2</v>
      </c>
      <c r="AN842" t="n">
        <v>0</v>
      </c>
      <c r="AO842" t="n">
        <v>1</v>
      </c>
      <c r="AP842" t="n">
        <v>1</v>
      </c>
      <c r="AQ842" t="n">
        <v>0</v>
      </c>
      <c r="AR842" t="n">
        <v>0</v>
      </c>
      <c r="AS842" t="inlineStr"/>
      <c r="AT842" t="n">
        <v>5e-05</v>
      </c>
      <c r="AU842" t="inlineStr"/>
      <c r="AV842" t="n">
        <v>0</v>
      </c>
      <c r="AW842" t="n">
        <v>2</v>
      </c>
      <c r="AX842" t="n">
        <v>78875373</v>
      </c>
      <c r="AY842" t="n">
        <v>1</v>
      </c>
      <c r="AZ842" t="n">
        <v>0</v>
      </c>
      <c r="BA842" t="n">
        <v>777</v>
      </c>
      <c r="BB842" t="n">
        <v>0</v>
      </c>
      <c r="BC842" t="n">
        <v>0</v>
      </c>
      <c r="BD842" t="n">
        <v>0</v>
      </c>
      <c r="BE842" t="n">
        <v>0</v>
      </c>
      <c r="BF842" t="n">
        <v>0</v>
      </c>
      <c r="BG842" t="n">
        <v>0</v>
      </c>
      <c r="BH842" t="n">
        <v>0</v>
      </c>
      <c r="BI842" t="n">
        <v>0</v>
      </c>
      <c r="BJ842" t="n">
        <v>0</v>
      </c>
      <c r="BK842" t="n">
        <v>0</v>
      </c>
      <c r="BL842" t="n">
        <v>0</v>
      </c>
      <c r="BM842" t="n">
        <v>0</v>
      </c>
      <c r="BN842" t="n">
        <v>0</v>
      </c>
      <c r="BO842" t="n">
        <v>0</v>
      </c>
      <c r="BP842" t="n">
        <v>0</v>
      </c>
      <c r="BQ842" t="n">
        <v>0</v>
      </c>
      <c r="BR842" t="n">
        <v>0</v>
      </c>
      <c r="BS842" t="n">
        <v>0</v>
      </c>
      <c r="BT842" t="n">
        <v>0</v>
      </c>
      <c r="BU842" t="n">
        <v>0</v>
      </c>
      <c r="BV842" t="n">
        <v>0</v>
      </c>
      <c r="BW842" t="n">
        <v>0</v>
      </c>
      <c r="CV842" t="n">
        <v>0</v>
      </c>
      <c r="CW842" t="n">
        <v>0</v>
      </c>
      <c r="CX842">
        <f>ROUND(Y842*Source!I1932,7)</f>
        <v/>
      </c>
      <c r="CY842">
        <f>AA842</f>
        <v/>
      </c>
      <c r="CZ842">
        <f>AE842</f>
        <v/>
      </c>
      <c r="DA842">
        <f>AI842</f>
        <v/>
      </c>
      <c r="DB842">
        <f>ROUND(ROUND(AT842*CZ842,2),2)</f>
        <v/>
      </c>
      <c r="DC842">
        <f>ROUND(ROUND(AT842*AG842,2),2)</f>
        <v/>
      </c>
      <c r="DD842" t="inlineStr"/>
      <c r="DE842" t="inlineStr"/>
      <c r="DF842">
        <f>ROUND(ROUND(AE842*AI842,0)*CX842,0)</f>
        <v/>
      </c>
      <c r="DG842">
        <f>ROUND(ROUND(AF842,0)*CX842,0)</f>
        <v/>
      </c>
      <c r="DH842">
        <f>ROUND(ROUND(AG842,0)*CX842,0)</f>
        <v/>
      </c>
      <c r="DI842">
        <f>ROUND(ROUND(AH842,0)*CX842,0)</f>
        <v/>
      </c>
      <c r="DJ842">
        <f>DF842</f>
        <v/>
      </c>
      <c r="DK842" t="n">
        <v>0</v>
      </c>
      <c r="DL842" t="inlineStr"/>
      <c r="DM842" t="n">
        <v>0</v>
      </c>
      <c r="DN842" t="inlineStr"/>
      <c r="DO842" t="n">
        <v>0</v>
      </c>
    </row>
    <row r="843">
      <c r="A843">
        <f>ROW(Source!A1932)</f>
        <v/>
      </c>
      <c r="B843" t="n">
        <v>78869116</v>
      </c>
      <c r="C843" t="n">
        <v>78875364</v>
      </c>
      <c r="D843" t="n">
        <v>29110573</v>
      </c>
      <c r="E843" t="n">
        <v>1</v>
      </c>
      <c r="F843" t="n">
        <v>1</v>
      </c>
      <c r="G843" t="n">
        <v>1</v>
      </c>
      <c r="H843" t="n">
        <v>3</v>
      </c>
      <c r="I843" t="inlineStr">
        <is>
          <t>101-0628</t>
        </is>
      </c>
      <c r="J843" t="inlineStr">
        <is>
          <t>ТССЦ Московской обл., 101-0628, приказ Минстроя России №675/пр от 28.02.2017 № 254/пр</t>
        </is>
      </c>
      <c r="K843" t="inlineStr">
        <is>
          <t>Олифа комбинированная, марки К-3</t>
        </is>
      </c>
      <c r="L843" t="n">
        <v>1348</v>
      </c>
      <c r="N843" t="n">
        <v>1009</v>
      </c>
      <c r="O843" t="inlineStr">
        <is>
          <t>т</t>
        </is>
      </c>
      <c r="P843" t="inlineStr">
        <is>
          <t>т</t>
        </is>
      </c>
      <c r="Q843" t="n">
        <v>1000</v>
      </c>
      <c r="W843" t="n">
        <v>0</v>
      </c>
      <c r="X843" t="n">
        <v>24062879</v>
      </c>
      <c r="Y843">
        <f>AT843</f>
        <v/>
      </c>
      <c r="AA843" t="n">
        <v>87631.5</v>
      </c>
      <c r="AB843" t="n">
        <v>0</v>
      </c>
      <c r="AC843" t="n">
        <v>0</v>
      </c>
      <c r="AD843" t="n">
        <v>0</v>
      </c>
      <c r="AE843" t="n">
        <v>16950</v>
      </c>
      <c r="AF843" t="n">
        <v>0</v>
      </c>
      <c r="AG843" t="n">
        <v>0</v>
      </c>
      <c r="AH843" t="n">
        <v>0</v>
      </c>
      <c r="AI843" t="n">
        <v>5.17</v>
      </c>
      <c r="AJ843" t="n">
        <v>1</v>
      </c>
      <c r="AK843" t="n">
        <v>1</v>
      </c>
      <c r="AL843" t="n">
        <v>1</v>
      </c>
      <c r="AM843" t="n">
        <v>2</v>
      </c>
      <c r="AN843" t="n">
        <v>0</v>
      </c>
      <c r="AO843" t="n">
        <v>1</v>
      </c>
      <c r="AP843" t="n">
        <v>1</v>
      </c>
      <c r="AQ843" t="n">
        <v>0</v>
      </c>
      <c r="AR843" t="n">
        <v>0</v>
      </c>
      <c r="AS843" t="inlineStr"/>
      <c r="AT843" t="n">
        <v>2e-05</v>
      </c>
      <c r="AU843" t="inlineStr"/>
      <c r="AV843" t="n">
        <v>0</v>
      </c>
      <c r="AW843" t="n">
        <v>2</v>
      </c>
      <c r="AX843" t="n">
        <v>78875374</v>
      </c>
      <c r="AY843" t="n">
        <v>1</v>
      </c>
      <c r="AZ843" t="n">
        <v>0</v>
      </c>
      <c r="BA843" t="n">
        <v>778</v>
      </c>
      <c r="BB843" t="n">
        <v>0</v>
      </c>
      <c r="BC843" t="n">
        <v>0</v>
      </c>
      <c r="BD843" t="n">
        <v>0</v>
      </c>
      <c r="BE843" t="n">
        <v>0</v>
      </c>
      <c r="BF843" t="n">
        <v>0</v>
      </c>
      <c r="BG843" t="n">
        <v>0</v>
      </c>
      <c r="BH843" t="n">
        <v>0</v>
      </c>
      <c r="BI843" t="n">
        <v>0</v>
      </c>
      <c r="BJ843" t="n">
        <v>0</v>
      </c>
      <c r="BK843" t="n">
        <v>0</v>
      </c>
      <c r="BL843" t="n">
        <v>0</v>
      </c>
      <c r="BM843" t="n">
        <v>0</v>
      </c>
      <c r="BN843" t="n">
        <v>0</v>
      </c>
      <c r="BO843" t="n">
        <v>0</v>
      </c>
      <c r="BP843" t="n">
        <v>0</v>
      </c>
      <c r="BQ843" t="n">
        <v>0</v>
      </c>
      <c r="BR843" t="n">
        <v>0</v>
      </c>
      <c r="BS843" t="n">
        <v>0</v>
      </c>
      <c r="BT843" t="n">
        <v>0</v>
      </c>
      <c r="BU843" t="n">
        <v>0</v>
      </c>
      <c r="BV843" t="n">
        <v>0</v>
      </c>
      <c r="BW843" t="n">
        <v>0</v>
      </c>
      <c r="CV843" t="n">
        <v>0</v>
      </c>
      <c r="CW843" t="n">
        <v>0</v>
      </c>
      <c r="CX843">
        <f>ROUND(Y843*Source!I1932,7)</f>
        <v/>
      </c>
      <c r="CY843">
        <f>AA843</f>
        <v/>
      </c>
      <c r="CZ843">
        <f>AE843</f>
        <v/>
      </c>
      <c r="DA843">
        <f>AI843</f>
        <v/>
      </c>
      <c r="DB843">
        <f>ROUND(ROUND(AT843*CZ843,2),2)</f>
        <v/>
      </c>
      <c r="DC843">
        <f>ROUND(ROUND(AT843*AG843,2),2)</f>
        <v/>
      </c>
      <c r="DD843" t="inlineStr"/>
      <c r="DE843" t="inlineStr"/>
      <c r="DF843">
        <f>ROUND(ROUND(AE843*AI843,0)*CX843,0)</f>
        <v/>
      </c>
      <c r="DG843">
        <f>ROUND(ROUND(AF843,0)*CX843,0)</f>
        <v/>
      </c>
      <c r="DH843">
        <f>ROUND(ROUND(AG843,0)*CX843,0)</f>
        <v/>
      </c>
      <c r="DI843">
        <f>ROUND(ROUND(AH843,0)*CX843,0)</f>
        <v/>
      </c>
      <c r="DJ843">
        <f>DF843</f>
        <v/>
      </c>
      <c r="DK843" t="n">
        <v>0</v>
      </c>
      <c r="DL843" t="inlineStr"/>
      <c r="DM843" t="n">
        <v>0</v>
      </c>
      <c r="DN843" t="inlineStr"/>
      <c r="DO843" t="n">
        <v>0</v>
      </c>
    </row>
    <row r="844">
      <c r="A844">
        <f>ROW(Source!A1932)</f>
        <v/>
      </c>
      <c r="B844" t="n">
        <v>78869116</v>
      </c>
      <c r="C844" t="n">
        <v>78875364</v>
      </c>
      <c r="D844" t="n">
        <v>29107963</v>
      </c>
      <c r="E844" t="n">
        <v>1</v>
      </c>
      <c r="F844" t="n">
        <v>1</v>
      </c>
      <c r="G844" t="n">
        <v>1</v>
      </c>
      <c r="H844" t="n">
        <v>3</v>
      </c>
      <c r="I844" t="inlineStr">
        <is>
          <t>101-1669</t>
        </is>
      </c>
      <c r="J844" t="inlineStr">
        <is>
          <t>ТССЦ Московской обл., 101-1669, приказ Минстроя России №675/пр от 28.02.2017 № 254/пр</t>
        </is>
      </c>
      <c r="K844" t="inlineStr">
        <is>
          <t>Очес льняной</t>
        </is>
      </c>
      <c r="L844" t="n">
        <v>1346</v>
      </c>
      <c r="N844" t="n">
        <v>1009</v>
      </c>
      <c r="O844" t="inlineStr">
        <is>
          <t>кг</t>
        </is>
      </c>
      <c r="P844" t="inlineStr">
        <is>
          <t>кг</t>
        </is>
      </c>
      <c r="Q844" t="n">
        <v>1</v>
      </c>
      <c r="W844" t="n">
        <v>0</v>
      </c>
      <c r="X844" t="n">
        <v>-2113933962</v>
      </c>
      <c r="Y844">
        <f>AT844</f>
        <v/>
      </c>
      <c r="AA844" t="n">
        <v>590.67</v>
      </c>
      <c r="AB844" t="n">
        <v>0</v>
      </c>
      <c r="AC844" t="n">
        <v>0</v>
      </c>
      <c r="AD844" t="n">
        <v>0</v>
      </c>
      <c r="AE844" t="n">
        <v>37.29</v>
      </c>
      <c r="AF844" t="n">
        <v>0</v>
      </c>
      <c r="AG844" t="n">
        <v>0</v>
      </c>
      <c r="AH844" t="n">
        <v>0</v>
      </c>
      <c r="AI844" t="n">
        <v>15.84</v>
      </c>
      <c r="AJ844" t="n">
        <v>1</v>
      </c>
      <c r="AK844" t="n">
        <v>1</v>
      </c>
      <c r="AL844" t="n">
        <v>1</v>
      </c>
      <c r="AM844" t="n">
        <v>2</v>
      </c>
      <c r="AN844" t="n">
        <v>0</v>
      </c>
      <c r="AO844" t="n">
        <v>1</v>
      </c>
      <c r="AP844" t="n">
        <v>1</v>
      </c>
      <c r="AQ844" t="n">
        <v>0</v>
      </c>
      <c r="AR844" t="n">
        <v>0</v>
      </c>
      <c r="AS844" t="inlineStr"/>
      <c r="AT844" t="n">
        <v>0.02</v>
      </c>
      <c r="AU844" t="inlineStr"/>
      <c r="AV844" t="n">
        <v>0</v>
      </c>
      <c r="AW844" t="n">
        <v>2</v>
      </c>
      <c r="AX844" t="n">
        <v>78875375</v>
      </c>
      <c r="AY844" t="n">
        <v>1</v>
      </c>
      <c r="AZ844" t="n">
        <v>0</v>
      </c>
      <c r="BA844" t="n">
        <v>779</v>
      </c>
      <c r="BB844" t="n">
        <v>0</v>
      </c>
      <c r="BC844" t="n">
        <v>0</v>
      </c>
      <c r="BD844" t="n">
        <v>0</v>
      </c>
      <c r="BE844" t="n">
        <v>0</v>
      </c>
      <c r="BF844" t="n">
        <v>0</v>
      </c>
      <c r="BG844" t="n">
        <v>0</v>
      </c>
      <c r="BH844" t="n">
        <v>0</v>
      </c>
      <c r="BI844" t="n">
        <v>0</v>
      </c>
      <c r="BJ844" t="n">
        <v>0</v>
      </c>
      <c r="BK844" t="n">
        <v>0</v>
      </c>
      <c r="BL844" t="n">
        <v>0</v>
      </c>
      <c r="BM844" t="n">
        <v>0</v>
      </c>
      <c r="BN844" t="n">
        <v>0</v>
      </c>
      <c r="BO844" t="n">
        <v>0</v>
      </c>
      <c r="BP844" t="n">
        <v>0</v>
      </c>
      <c r="BQ844" t="n">
        <v>0</v>
      </c>
      <c r="BR844" t="n">
        <v>0</v>
      </c>
      <c r="BS844" t="n">
        <v>0</v>
      </c>
      <c r="BT844" t="n">
        <v>0</v>
      </c>
      <c r="BU844" t="n">
        <v>0</v>
      </c>
      <c r="BV844" t="n">
        <v>0</v>
      </c>
      <c r="BW844" t="n">
        <v>0</v>
      </c>
      <c r="CV844" t="n">
        <v>0</v>
      </c>
      <c r="CW844" t="n">
        <v>0</v>
      </c>
      <c r="CX844">
        <f>ROUND(Y844*Source!I1932,7)</f>
        <v/>
      </c>
      <c r="CY844">
        <f>AA844</f>
        <v/>
      </c>
      <c r="CZ844">
        <f>AE844</f>
        <v/>
      </c>
      <c r="DA844">
        <f>AI844</f>
        <v/>
      </c>
      <c r="DB844">
        <f>ROUND(ROUND(AT844*CZ844,2),2)</f>
        <v/>
      </c>
      <c r="DC844">
        <f>ROUND(ROUND(AT844*AG844,2),2)</f>
        <v/>
      </c>
      <c r="DD844" t="inlineStr"/>
      <c r="DE844" t="inlineStr"/>
      <c r="DF844">
        <f>ROUND(ROUND(AE844*AI844,0)*CX844,0)</f>
        <v/>
      </c>
      <c r="DG844">
        <f>ROUND(ROUND(AF844,0)*CX844,0)</f>
        <v/>
      </c>
      <c r="DH844">
        <f>ROUND(ROUND(AG844,0)*CX844,0)</f>
        <v/>
      </c>
      <c r="DI844">
        <f>ROUND(ROUND(AH844,0)*CX844,0)</f>
        <v/>
      </c>
      <c r="DJ844">
        <f>DF844</f>
        <v/>
      </c>
      <c r="DK844" t="n">
        <v>0</v>
      </c>
      <c r="DL844" t="inlineStr"/>
      <c r="DM844" t="n">
        <v>0</v>
      </c>
      <c r="DN844" t="inlineStr"/>
      <c r="DO844" t="n">
        <v>0</v>
      </c>
    </row>
    <row r="845">
      <c r="A845">
        <f>ROW(Source!A1932)</f>
        <v/>
      </c>
      <c r="B845" t="n">
        <v>78869116</v>
      </c>
      <c r="C845" t="n">
        <v>78875364</v>
      </c>
      <c r="D845" t="n">
        <v>29150040</v>
      </c>
      <c r="E845" t="n">
        <v>1</v>
      </c>
      <c r="F845" t="n">
        <v>1</v>
      </c>
      <c r="G845" t="n">
        <v>1</v>
      </c>
      <c r="H845" t="n">
        <v>3</v>
      </c>
      <c r="I845" t="inlineStr">
        <is>
          <t>411-0001</t>
        </is>
      </c>
      <c r="J845" t="inlineStr">
        <is>
          <t>ТССЦ Московской обл., 411-0001, приказ Минстроя России №675/пр от 28.02.2017 № 257/пр</t>
        </is>
      </c>
      <c r="K845" t="inlineStr">
        <is>
          <t>Вода</t>
        </is>
      </c>
      <c r="L845" t="n">
        <v>1339</v>
      </c>
      <c r="N845" t="n">
        <v>1007</v>
      </c>
      <c r="O845" t="inlineStr">
        <is>
          <t>м3</t>
        </is>
      </c>
      <c r="P845" t="inlineStr">
        <is>
          <t>м3</t>
        </is>
      </c>
      <c r="Q845" t="n">
        <v>1</v>
      </c>
      <c r="W845" t="n">
        <v>0</v>
      </c>
      <c r="X845" t="n">
        <v>619799737</v>
      </c>
      <c r="Y845">
        <f>AT845</f>
        <v/>
      </c>
      <c r="AA845" t="n">
        <v>31.28</v>
      </c>
      <c r="AB845" t="n">
        <v>0</v>
      </c>
      <c r="AC845" t="n">
        <v>0</v>
      </c>
      <c r="AD845" t="n">
        <v>0</v>
      </c>
      <c r="AE845" t="n">
        <v>2.44</v>
      </c>
      <c r="AF845" t="n">
        <v>0</v>
      </c>
      <c r="AG845" t="n">
        <v>0</v>
      </c>
      <c r="AH845" t="n">
        <v>0</v>
      </c>
      <c r="AI845" t="n">
        <v>12.82</v>
      </c>
      <c r="AJ845" t="n">
        <v>1</v>
      </c>
      <c r="AK845" t="n">
        <v>1</v>
      </c>
      <c r="AL845" t="n">
        <v>1</v>
      </c>
      <c r="AM845" t="n">
        <v>2</v>
      </c>
      <c r="AN845" t="n">
        <v>0</v>
      </c>
      <c r="AO845" t="n">
        <v>1</v>
      </c>
      <c r="AP845" t="n">
        <v>1</v>
      </c>
      <c r="AQ845" t="n">
        <v>0</v>
      </c>
      <c r="AR845" t="n">
        <v>0</v>
      </c>
      <c r="AS845" t="inlineStr"/>
      <c r="AT845" t="n">
        <v>1</v>
      </c>
      <c r="AU845" t="inlineStr"/>
      <c r="AV845" t="n">
        <v>0</v>
      </c>
      <c r="AW845" t="n">
        <v>2</v>
      </c>
      <c r="AX845" t="n">
        <v>78875376</v>
      </c>
      <c r="AY845" t="n">
        <v>1</v>
      </c>
      <c r="AZ845" t="n">
        <v>0</v>
      </c>
      <c r="BA845" t="n">
        <v>780</v>
      </c>
      <c r="BB845" t="n">
        <v>0</v>
      </c>
      <c r="BC845" t="n">
        <v>0</v>
      </c>
      <c r="BD845" t="n">
        <v>0</v>
      </c>
      <c r="BE845" t="n">
        <v>0</v>
      </c>
      <c r="BF845" t="n">
        <v>0</v>
      </c>
      <c r="BG845" t="n">
        <v>0</v>
      </c>
      <c r="BH845" t="n">
        <v>0</v>
      </c>
      <c r="BI845" t="n">
        <v>0</v>
      </c>
      <c r="BJ845" t="n">
        <v>0</v>
      </c>
      <c r="BK845" t="n">
        <v>0</v>
      </c>
      <c r="BL845" t="n">
        <v>0</v>
      </c>
      <c r="BM845" t="n">
        <v>0</v>
      </c>
      <c r="BN845" t="n">
        <v>0</v>
      </c>
      <c r="BO845" t="n">
        <v>0</v>
      </c>
      <c r="BP845" t="n">
        <v>0</v>
      </c>
      <c r="BQ845" t="n">
        <v>0</v>
      </c>
      <c r="BR845" t="n">
        <v>0</v>
      </c>
      <c r="BS845" t="n">
        <v>0</v>
      </c>
      <c r="BT845" t="n">
        <v>0</v>
      </c>
      <c r="BU845" t="n">
        <v>0</v>
      </c>
      <c r="BV845" t="n">
        <v>0</v>
      </c>
      <c r="BW845" t="n">
        <v>0</v>
      </c>
      <c r="CV845" t="n">
        <v>0</v>
      </c>
      <c r="CW845" t="n">
        <v>0</v>
      </c>
      <c r="CX845">
        <f>ROUND(Y845*Source!I1932,7)</f>
        <v/>
      </c>
      <c r="CY845">
        <f>AA845</f>
        <v/>
      </c>
      <c r="CZ845">
        <f>AE845</f>
        <v/>
      </c>
      <c r="DA845">
        <f>AI845</f>
        <v/>
      </c>
      <c r="DB845">
        <f>ROUND(ROUND(AT845*CZ845,2),2)</f>
        <v/>
      </c>
      <c r="DC845">
        <f>ROUND(ROUND(AT845*AG845,2),2)</f>
        <v/>
      </c>
      <c r="DD845" t="inlineStr"/>
      <c r="DE845" t="inlineStr"/>
      <c r="DF845">
        <f>ROUND(ROUND(AE845*AI845,0)*CX845,0)</f>
        <v/>
      </c>
      <c r="DG845">
        <f>ROUND(ROUND(AF845,0)*CX845,0)</f>
        <v/>
      </c>
      <c r="DH845">
        <f>ROUND(ROUND(AG845,0)*CX845,0)</f>
        <v/>
      </c>
      <c r="DI845">
        <f>ROUND(ROUND(AH845,0)*CX845,0)</f>
        <v/>
      </c>
      <c r="DJ845">
        <f>DF845</f>
        <v/>
      </c>
      <c r="DK845" t="n">
        <v>0</v>
      </c>
      <c r="DL845" t="inlineStr"/>
      <c r="DM845" t="n">
        <v>0</v>
      </c>
      <c r="DN845" t="inlineStr"/>
      <c r="DO845" t="n">
        <v>0</v>
      </c>
    </row>
    <row r="846">
      <c r="A846">
        <f>ROW(Source!A1971)</f>
        <v/>
      </c>
      <c r="B846" t="n">
        <v>78869116</v>
      </c>
      <c r="C846" t="n">
        <v>78875451</v>
      </c>
      <c r="D846" t="n">
        <v>18442827</v>
      </c>
      <c r="E846" t="n">
        <v>1</v>
      </c>
      <c r="F846" t="n">
        <v>1</v>
      </c>
      <c r="G846" t="n">
        <v>1</v>
      </c>
      <c r="H846" t="n">
        <v>1</v>
      </c>
      <c r="I846" t="inlineStr">
        <is>
          <t>1-1053-90</t>
        </is>
      </c>
      <c r="J846" t="inlineStr"/>
      <c r="K846" t="inlineStr">
        <is>
          <t>Рабочий строитель среднего разряда 5,3</t>
        </is>
      </c>
      <c r="L846" t="n">
        <v>1369</v>
      </c>
      <c r="N846" t="n">
        <v>1013</v>
      </c>
      <c r="O846" t="inlineStr">
        <is>
          <t>чел.-ч</t>
        </is>
      </c>
      <c r="P846" t="inlineStr">
        <is>
          <t>чел.-ч</t>
        </is>
      </c>
      <c r="Q846" t="n">
        <v>1</v>
      </c>
      <c r="W846" t="n">
        <v>0</v>
      </c>
      <c r="X846" t="n">
        <v>717490484</v>
      </c>
      <c r="Y846">
        <f>(AT846*ROUND(3,7))</f>
        <v/>
      </c>
      <c r="AA846" t="n">
        <v>0</v>
      </c>
      <c r="AB846" t="n">
        <v>0</v>
      </c>
      <c r="AC846" t="n">
        <v>0</v>
      </c>
      <c r="AD846" t="n">
        <v>11.64</v>
      </c>
      <c r="AE846" t="n">
        <v>0</v>
      </c>
      <c r="AF846" t="n">
        <v>0</v>
      </c>
      <c r="AG846" t="n">
        <v>0</v>
      </c>
      <c r="AH846" t="n">
        <v>11.64</v>
      </c>
      <c r="AI846" t="n">
        <v>1</v>
      </c>
      <c r="AJ846" t="n">
        <v>1</v>
      </c>
      <c r="AK846" t="n">
        <v>1</v>
      </c>
      <c r="AL846" t="n">
        <v>1</v>
      </c>
      <c r="AM846" t="n">
        <v>-2</v>
      </c>
      <c r="AN846" t="n">
        <v>0</v>
      </c>
      <c r="AO846" t="n">
        <v>1</v>
      </c>
      <c r="AP846" t="n">
        <v>1</v>
      </c>
      <c r="AQ846" t="n">
        <v>0</v>
      </c>
      <c r="AR846" t="n">
        <v>0</v>
      </c>
      <c r="AS846" t="inlineStr"/>
      <c r="AT846" t="n">
        <v>5.01</v>
      </c>
      <c r="AU846" t="inlineStr">
        <is>
          <t>)*3</t>
        </is>
      </c>
      <c r="AV846" t="n">
        <v>1</v>
      </c>
      <c r="AW846" t="n">
        <v>2</v>
      </c>
      <c r="AX846" t="n">
        <v>78875458</v>
      </c>
      <c r="AY846" t="n">
        <v>1</v>
      </c>
      <c r="AZ846" t="n">
        <v>0</v>
      </c>
      <c r="BA846" t="n">
        <v>781</v>
      </c>
      <c r="BB846" t="n">
        <v>0</v>
      </c>
      <c r="BC846" t="n">
        <v>0</v>
      </c>
      <c r="BD846" t="n">
        <v>0</v>
      </c>
      <c r="BE846" t="n">
        <v>0</v>
      </c>
      <c r="BF846" t="n">
        <v>0</v>
      </c>
      <c r="BG846" t="n">
        <v>0</v>
      </c>
      <c r="BH846" t="n">
        <v>0</v>
      </c>
      <c r="BI846" t="n">
        <v>0</v>
      </c>
      <c r="BJ846" t="n">
        <v>0</v>
      </c>
      <c r="BK846" t="n">
        <v>0</v>
      </c>
      <c r="BL846" t="n">
        <v>0</v>
      </c>
      <c r="BM846" t="n">
        <v>0</v>
      </c>
      <c r="BN846" t="n">
        <v>0</v>
      </c>
      <c r="BO846" t="n">
        <v>0</v>
      </c>
      <c r="BP846" t="n">
        <v>0</v>
      </c>
      <c r="BQ846" t="n">
        <v>0</v>
      </c>
      <c r="BR846" t="n">
        <v>0</v>
      </c>
      <c r="BS846" t="n">
        <v>0</v>
      </c>
      <c r="BT846" t="n">
        <v>0</v>
      </c>
      <c r="BU846" t="n">
        <v>0</v>
      </c>
      <c r="BV846" t="n">
        <v>0</v>
      </c>
      <c r="BW846" t="n">
        <v>0</v>
      </c>
      <c r="CU846">
        <f>ROUND(AT846*Source!I1971*AH846*AL846,0)</f>
        <v/>
      </c>
      <c r="CV846">
        <f>ROUND(Y846*Source!I1971,7)</f>
        <v/>
      </c>
      <c r="CW846" t="n">
        <v>0</v>
      </c>
      <c r="CX846">
        <f>ROUND(Y846*Source!I1971,7)</f>
        <v/>
      </c>
      <c r="CY846">
        <f>AD846</f>
        <v/>
      </c>
      <c r="CZ846">
        <f>AH846</f>
        <v/>
      </c>
      <c r="DA846">
        <f>AL846</f>
        <v/>
      </c>
      <c r="DB846">
        <f>ROUND((ROUND(AT846*CZ846,2)*ROUND(3,7)),2)</f>
        <v/>
      </c>
      <c r="DC846">
        <f>ROUND((ROUND(AT846*AG846,2)*ROUND(3,7)),2)</f>
        <v/>
      </c>
      <c r="DD846" t="inlineStr"/>
      <c r="DE846" t="inlineStr"/>
      <c r="DF846">
        <f>ROUND(ROUND(AE846,0)*CX846,0)</f>
        <v/>
      </c>
      <c r="DG846">
        <f>ROUND(ROUND(AF846,0)*CX846,0)</f>
        <v/>
      </c>
      <c r="DH846">
        <f>ROUND(ROUND(AG846,0)*CX846,0)</f>
        <v/>
      </c>
      <c r="DI846">
        <f>ROUND(ROUND(AH846,0)*CX846,0)</f>
        <v/>
      </c>
      <c r="DJ846">
        <f>DI846</f>
        <v/>
      </c>
      <c r="DK846" t="n">
        <v>0</v>
      </c>
      <c r="DL846" t="inlineStr"/>
      <c r="DM846" t="n">
        <v>0</v>
      </c>
      <c r="DN846" t="inlineStr"/>
      <c r="DO846" t="n">
        <v>0</v>
      </c>
    </row>
    <row r="847">
      <c r="A847">
        <f>ROW(Source!A1971)</f>
        <v/>
      </c>
      <c r="B847" t="n">
        <v>78869116</v>
      </c>
      <c r="C847" t="n">
        <v>78875451</v>
      </c>
      <c r="D847" t="n">
        <v>29172703</v>
      </c>
      <c r="E847" t="n">
        <v>1</v>
      </c>
      <c r="F847" t="n">
        <v>1</v>
      </c>
      <c r="G847" t="n">
        <v>1</v>
      </c>
      <c r="H847" t="n">
        <v>2</v>
      </c>
      <c r="I847" t="inlineStr">
        <is>
          <t>042900</t>
        </is>
      </c>
      <c r="J847" t="inlineStr">
        <is>
          <t>ТСЭМ Московской обл., 042900, приказ Минстроя России №675/пр от 28.02.2017 № 264/пр</t>
        </is>
      </c>
      <c r="K847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47" t="n">
        <v>1368</v>
      </c>
      <c r="N847" t="n">
        <v>1011</v>
      </c>
      <c r="O847" t="inlineStr">
        <is>
          <t>маш.-ч</t>
        </is>
      </c>
      <c r="P847" t="inlineStr">
        <is>
          <t>маш.-ч</t>
        </is>
      </c>
      <c r="Q847" t="n">
        <v>1</v>
      </c>
      <c r="W847" t="n">
        <v>0</v>
      </c>
      <c r="X847" t="n">
        <v>1695838894</v>
      </c>
      <c r="Y847">
        <f>(AT847*ROUND(3,7))</f>
        <v/>
      </c>
      <c r="AA847" t="n">
        <v>0</v>
      </c>
      <c r="AB847" t="n">
        <v>177.13</v>
      </c>
      <c r="AC847" t="n">
        <v>0</v>
      </c>
      <c r="AD847" t="n">
        <v>0</v>
      </c>
      <c r="AE847" t="n">
        <v>0</v>
      </c>
      <c r="AF847" t="n">
        <v>29.67</v>
      </c>
      <c r="AG847" t="n">
        <v>0</v>
      </c>
      <c r="AH847" t="n">
        <v>0</v>
      </c>
      <c r="AI847" t="n">
        <v>1</v>
      </c>
      <c r="AJ847" t="n">
        <v>5.97</v>
      </c>
      <c r="AK847" t="n">
        <v>52.25</v>
      </c>
      <c r="AL847" t="n">
        <v>1</v>
      </c>
      <c r="AM847" t="n">
        <v>2</v>
      </c>
      <c r="AN847" t="n">
        <v>0</v>
      </c>
      <c r="AO847" t="n">
        <v>1</v>
      </c>
      <c r="AP847" t="n">
        <v>1</v>
      </c>
      <c r="AQ847" t="n">
        <v>0</v>
      </c>
      <c r="AR847" t="n">
        <v>0</v>
      </c>
      <c r="AS847" t="inlineStr"/>
      <c r="AT847" t="n">
        <v>1.5</v>
      </c>
      <c r="AU847" t="inlineStr">
        <is>
          <t>)*3</t>
        </is>
      </c>
      <c r="AV847" t="n">
        <v>0</v>
      </c>
      <c r="AW847" t="n">
        <v>2</v>
      </c>
      <c r="AX847" t="n">
        <v>78875459</v>
      </c>
      <c r="AY847" t="n">
        <v>1</v>
      </c>
      <c r="AZ847" t="n">
        <v>0</v>
      </c>
      <c r="BA847" t="n">
        <v>782</v>
      </c>
      <c r="BB847" t="n">
        <v>0</v>
      </c>
      <c r="BC847" t="n">
        <v>0</v>
      </c>
      <c r="BD847" t="n">
        <v>0</v>
      </c>
      <c r="BE847" t="n">
        <v>0</v>
      </c>
      <c r="BF847" t="n">
        <v>0</v>
      </c>
      <c r="BG847" t="n">
        <v>0</v>
      </c>
      <c r="BH847" t="n">
        <v>0</v>
      </c>
      <c r="BI847" t="n">
        <v>0</v>
      </c>
      <c r="BJ847" t="n">
        <v>0</v>
      </c>
      <c r="BK847" t="n">
        <v>0</v>
      </c>
      <c r="BL847" t="n">
        <v>0</v>
      </c>
      <c r="BM847" t="n">
        <v>0</v>
      </c>
      <c r="BN847" t="n">
        <v>0</v>
      </c>
      <c r="BO847" t="n">
        <v>0</v>
      </c>
      <c r="BP847" t="n">
        <v>0</v>
      </c>
      <c r="BQ847" t="n">
        <v>0</v>
      </c>
      <c r="BR847" t="n">
        <v>0</v>
      </c>
      <c r="BS847" t="n">
        <v>0</v>
      </c>
      <c r="BT847" t="n">
        <v>0</v>
      </c>
      <c r="BU847" t="n">
        <v>0</v>
      </c>
      <c r="BV847" t="n">
        <v>0</v>
      </c>
      <c r="BW847" t="n">
        <v>0</v>
      </c>
      <c r="CV847" t="n">
        <v>0</v>
      </c>
      <c r="CW847">
        <f>ROUND(Y847*Source!I1971*DO847,7)</f>
        <v/>
      </c>
      <c r="CX847">
        <f>ROUND(Y847*Source!I1971,7)</f>
        <v/>
      </c>
      <c r="CY847">
        <f>AB847</f>
        <v/>
      </c>
      <c r="CZ847">
        <f>AF847</f>
        <v/>
      </c>
      <c r="DA847">
        <f>AJ847</f>
        <v/>
      </c>
      <c r="DB847">
        <f>ROUND((ROUND(AT847*CZ847,2)*ROUND(3,7)),2)</f>
        <v/>
      </c>
      <c r="DC847">
        <f>ROUND((ROUND(AT847*AG847,2)*ROUND(3,7)),2)</f>
        <v/>
      </c>
      <c r="DD847" t="inlineStr"/>
      <c r="DE847" t="inlineStr"/>
      <c r="DF847">
        <f>ROUND(ROUND(AE847,0)*CX847,0)</f>
        <v/>
      </c>
      <c r="DG847">
        <f>ROUND(ROUND(AF847*AJ847,0)*CX847,0)</f>
        <v/>
      </c>
      <c r="DH847">
        <f>ROUND(ROUND(AG847*AK847,0)*CX847,0)</f>
        <v/>
      </c>
      <c r="DI847">
        <f>ROUND(ROUND(AH847,0)*CX847,0)</f>
        <v/>
      </c>
      <c r="DJ847">
        <f>DG847</f>
        <v/>
      </c>
      <c r="DK847" t="n">
        <v>0</v>
      </c>
      <c r="DL847" t="inlineStr"/>
      <c r="DM847" t="n">
        <v>0</v>
      </c>
      <c r="DN847" t="inlineStr"/>
      <c r="DO847" t="n">
        <v>0</v>
      </c>
    </row>
    <row r="848">
      <c r="A848">
        <f>ROW(Source!A1971)</f>
        <v/>
      </c>
      <c r="B848" t="n">
        <v>78869116</v>
      </c>
      <c r="C848" t="n">
        <v>78875451</v>
      </c>
      <c r="D848" t="n">
        <v>29110398</v>
      </c>
      <c r="E848" t="n">
        <v>1</v>
      </c>
      <c r="F848" t="n">
        <v>1</v>
      </c>
      <c r="G848" t="n">
        <v>1</v>
      </c>
      <c r="H848" t="n">
        <v>3</v>
      </c>
      <c r="I848" t="inlineStr">
        <is>
          <t>101-0388</t>
        </is>
      </c>
      <c r="J848" t="inlineStr">
        <is>
          <t>ТССЦ Московской обл., 101-0388, приказ Минстроя России №675/пр от 28.02.2017 № 254/пр</t>
        </is>
      </c>
      <c r="K848" t="inlineStr">
        <is>
          <t>Краски масляные земляные марки МА-0115 мумия, сурик железный</t>
        </is>
      </c>
      <c r="L848" t="n">
        <v>1348</v>
      </c>
      <c r="N848" t="n">
        <v>1009</v>
      </c>
      <c r="O848" t="inlineStr">
        <is>
          <t>т</t>
        </is>
      </c>
      <c r="P848" t="inlineStr">
        <is>
          <t>т</t>
        </is>
      </c>
      <c r="Q848" t="n">
        <v>1000</v>
      </c>
      <c r="W848" t="n">
        <v>0</v>
      </c>
      <c r="X848" t="n">
        <v>1625292450</v>
      </c>
      <c r="Y848">
        <f>(AT848*ROUND(3,7))</f>
        <v/>
      </c>
      <c r="AA848" t="n">
        <v>76804.47</v>
      </c>
      <c r="AB848" t="n">
        <v>0</v>
      </c>
      <c r="AC848" t="n">
        <v>0</v>
      </c>
      <c r="AD848" t="n">
        <v>0</v>
      </c>
      <c r="AE848" t="n">
        <v>15118.99</v>
      </c>
      <c r="AF848" t="n">
        <v>0</v>
      </c>
      <c r="AG848" t="n">
        <v>0</v>
      </c>
      <c r="AH848" t="n">
        <v>0</v>
      </c>
      <c r="AI848" t="n">
        <v>5.08</v>
      </c>
      <c r="AJ848" t="n">
        <v>1</v>
      </c>
      <c r="AK848" t="n">
        <v>1</v>
      </c>
      <c r="AL848" t="n">
        <v>1</v>
      </c>
      <c r="AM848" t="n">
        <v>2</v>
      </c>
      <c r="AN848" t="n">
        <v>0</v>
      </c>
      <c r="AO848" t="n">
        <v>1</v>
      </c>
      <c r="AP848" t="n">
        <v>1</v>
      </c>
      <c r="AQ848" t="n">
        <v>0</v>
      </c>
      <c r="AR848" t="n">
        <v>0</v>
      </c>
      <c r="AS848" t="inlineStr"/>
      <c r="AT848" t="n">
        <v>5e-05</v>
      </c>
      <c r="AU848" t="inlineStr">
        <is>
          <t>)*3</t>
        </is>
      </c>
      <c r="AV848" t="n">
        <v>0</v>
      </c>
      <c r="AW848" t="n">
        <v>2</v>
      </c>
      <c r="AX848" t="n">
        <v>78875460</v>
      </c>
      <c r="AY848" t="n">
        <v>1</v>
      </c>
      <c r="AZ848" t="n">
        <v>2048</v>
      </c>
      <c r="BA848" t="n">
        <v>783</v>
      </c>
      <c r="BB848" t="n">
        <v>0</v>
      </c>
      <c r="BC848" t="n">
        <v>0</v>
      </c>
      <c r="BD848" t="n">
        <v>0</v>
      </c>
      <c r="BE848" t="n">
        <v>0</v>
      </c>
      <c r="BF848" t="n">
        <v>0</v>
      </c>
      <c r="BG848" t="n">
        <v>0</v>
      </c>
      <c r="BH848" t="n">
        <v>0</v>
      </c>
      <c r="BI848" t="n">
        <v>0</v>
      </c>
      <c r="BJ848" t="n">
        <v>0</v>
      </c>
      <c r="BK848" t="n">
        <v>0</v>
      </c>
      <c r="BL848" t="n">
        <v>0</v>
      </c>
      <c r="BM848" t="n">
        <v>0</v>
      </c>
      <c r="BN848" t="n">
        <v>0</v>
      </c>
      <c r="BO848" t="n">
        <v>0</v>
      </c>
      <c r="BP848" t="n">
        <v>0</v>
      </c>
      <c r="BQ848" t="n">
        <v>0</v>
      </c>
      <c r="BR848" t="n">
        <v>0</v>
      </c>
      <c r="BS848" t="n">
        <v>0</v>
      </c>
      <c r="BT848" t="n">
        <v>0</v>
      </c>
      <c r="BU848" t="n">
        <v>0</v>
      </c>
      <c r="BV848" t="n">
        <v>0</v>
      </c>
      <c r="BW848" t="n">
        <v>0</v>
      </c>
      <c r="CV848" t="n">
        <v>0</v>
      </c>
      <c r="CW848" t="n">
        <v>0</v>
      </c>
      <c r="CX848">
        <f>ROUND(Y848*Source!I1971,7)</f>
        <v/>
      </c>
      <c r="CY848">
        <f>AA848</f>
        <v/>
      </c>
      <c r="CZ848">
        <f>AE848</f>
        <v/>
      </c>
      <c r="DA848">
        <f>AI848</f>
        <v/>
      </c>
      <c r="DB848">
        <f>ROUND((ROUND(AT848*CZ848,2)*ROUND(3,7)),2)</f>
        <v/>
      </c>
      <c r="DC848">
        <f>ROUND((ROUND(AT848*AG848,2)*ROUND(3,7)),2)</f>
        <v/>
      </c>
      <c r="DD848" t="inlineStr"/>
      <c r="DE848" t="inlineStr"/>
      <c r="DF848">
        <f>ROUND(ROUND(AE848*AI848,0)*CX848,0)</f>
        <v/>
      </c>
      <c r="DG848">
        <f>ROUND(ROUND(AF848,0)*CX848,0)</f>
        <v/>
      </c>
      <c r="DH848">
        <f>ROUND(ROUND(AG848,0)*CX848,0)</f>
        <v/>
      </c>
      <c r="DI848">
        <f>ROUND(ROUND(AH848,0)*CX848,0)</f>
        <v/>
      </c>
      <c r="DJ848">
        <f>DF848</f>
        <v/>
      </c>
      <c r="DK848" t="n">
        <v>0</v>
      </c>
      <c r="DL848" t="inlineStr"/>
      <c r="DM848" t="n">
        <v>0</v>
      </c>
      <c r="DN848" t="inlineStr"/>
      <c r="DO848" t="n">
        <v>0</v>
      </c>
    </row>
    <row r="849">
      <c r="A849">
        <f>ROW(Source!A1971)</f>
        <v/>
      </c>
      <c r="B849" t="n">
        <v>78869116</v>
      </c>
      <c r="C849" t="n">
        <v>78875451</v>
      </c>
      <c r="D849" t="n">
        <v>29110573</v>
      </c>
      <c r="E849" t="n">
        <v>1</v>
      </c>
      <c r="F849" t="n">
        <v>1</v>
      </c>
      <c r="G849" t="n">
        <v>1</v>
      </c>
      <c r="H849" t="n">
        <v>3</v>
      </c>
      <c r="I849" t="inlineStr">
        <is>
          <t>101-0628</t>
        </is>
      </c>
      <c r="J849" t="inlineStr">
        <is>
          <t>ТССЦ Московской обл., 101-0628, приказ Минстроя России №675/пр от 28.02.2017 № 254/пр</t>
        </is>
      </c>
      <c r="K849" t="inlineStr">
        <is>
          <t>Олифа комбинированная, марки К-3</t>
        </is>
      </c>
      <c r="L849" t="n">
        <v>1348</v>
      </c>
      <c r="N849" t="n">
        <v>1009</v>
      </c>
      <c r="O849" t="inlineStr">
        <is>
          <t>т</t>
        </is>
      </c>
      <c r="P849" t="inlineStr">
        <is>
          <t>т</t>
        </is>
      </c>
      <c r="Q849" t="n">
        <v>1000</v>
      </c>
      <c r="W849" t="n">
        <v>0</v>
      </c>
      <c r="X849" t="n">
        <v>24062879</v>
      </c>
      <c r="Y849">
        <f>(AT849*ROUND(3,7))</f>
        <v/>
      </c>
      <c r="AA849" t="n">
        <v>87631.5</v>
      </c>
      <c r="AB849" t="n">
        <v>0</v>
      </c>
      <c r="AC849" t="n">
        <v>0</v>
      </c>
      <c r="AD849" t="n">
        <v>0</v>
      </c>
      <c r="AE849" t="n">
        <v>16950</v>
      </c>
      <c r="AF849" t="n">
        <v>0</v>
      </c>
      <c r="AG849" t="n">
        <v>0</v>
      </c>
      <c r="AH849" t="n">
        <v>0</v>
      </c>
      <c r="AI849" t="n">
        <v>5.17</v>
      </c>
      <c r="AJ849" t="n">
        <v>1</v>
      </c>
      <c r="AK849" t="n">
        <v>1</v>
      </c>
      <c r="AL849" t="n">
        <v>1</v>
      </c>
      <c r="AM849" t="n">
        <v>2</v>
      </c>
      <c r="AN849" t="n">
        <v>0</v>
      </c>
      <c r="AO849" t="n">
        <v>1</v>
      </c>
      <c r="AP849" t="n">
        <v>1</v>
      </c>
      <c r="AQ849" t="n">
        <v>0</v>
      </c>
      <c r="AR849" t="n">
        <v>0</v>
      </c>
      <c r="AS849" t="inlineStr"/>
      <c r="AT849" t="n">
        <v>2e-05</v>
      </c>
      <c r="AU849" t="inlineStr">
        <is>
          <t>)*3</t>
        </is>
      </c>
      <c r="AV849" t="n">
        <v>0</v>
      </c>
      <c r="AW849" t="n">
        <v>2</v>
      </c>
      <c r="AX849" t="n">
        <v>78875461</v>
      </c>
      <c r="AY849" t="n">
        <v>1</v>
      </c>
      <c r="AZ849" t="n">
        <v>2048</v>
      </c>
      <c r="BA849" t="n">
        <v>784</v>
      </c>
      <c r="BB849" t="n">
        <v>0</v>
      </c>
      <c r="BC849" t="n">
        <v>0</v>
      </c>
      <c r="BD849" t="n">
        <v>0</v>
      </c>
      <c r="BE849" t="n">
        <v>0</v>
      </c>
      <c r="BF849" t="n">
        <v>0</v>
      </c>
      <c r="BG849" t="n">
        <v>0</v>
      </c>
      <c r="BH849" t="n">
        <v>0</v>
      </c>
      <c r="BI849" t="n">
        <v>0</v>
      </c>
      <c r="BJ849" t="n">
        <v>0</v>
      </c>
      <c r="BK849" t="n">
        <v>0</v>
      </c>
      <c r="BL849" t="n">
        <v>0</v>
      </c>
      <c r="BM849" t="n">
        <v>0</v>
      </c>
      <c r="BN849" t="n">
        <v>0</v>
      </c>
      <c r="BO849" t="n">
        <v>0</v>
      </c>
      <c r="BP849" t="n">
        <v>0</v>
      </c>
      <c r="BQ849" t="n">
        <v>0</v>
      </c>
      <c r="BR849" t="n">
        <v>0</v>
      </c>
      <c r="BS849" t="n">
        <v>0</v>
      </c>
      <c r="BT849" t="n">
        <v>0</v>
      </c>
      <c r="BU849" t="n">
        <v>0</v>
      </c>
      <c r="BV849" t="n">
        <v>0</v>
      </c>
      <c r="BW849" t="n">
        <v>0</v>
      </c>
      <c r="CV849" t="n">
        <v>0</v>
      </c>
      <c r="CW849" t="n">
        <v>0</v>
      </c>
      <c r="CX849">
        <f>ROUND(Y849*Source!I1971,7)</f>
        <v/>
      </c>
      <c r="CY849">
        <f>AA849</f>
        <v/>
      </c>
      <c r="CZ849">
        <f>AE849</f>
        <v/>
      </c>
      <c r="DA849">
        <f>AI849</f>
        <v/>
      </c>
      <c r="DB849">
        <f>ROUND((ROUND(AT849*CZ849,2)*ROUND(3,7)),2)</f>
        <v/>
      </c>
      <c r="DC849">
        <f>ROUND((ROUND(AT849*AG849,2)*ROUND(3,7)),2)</f>
        <v/>
      </c>
      <c r="DD849" t="inlineStr"/>
      <c r="DE849" t="inlineStr"/>
      <c r="DF849">
        <f>ROUND(ROUND(AE849*AI849,0)*CX849,0)</f>
        <v/>
      </c>
      <c r="DG849">
        <f>ROUND(ROUND(AF849,0)*CX849,0)</f>
        <v/>
      </c>
      <c r="DH849">
        <f>ROUND(ROUND(AG849,0)*CX849,0)</f>
        <v/>
      </c>
      <c r="DI849">
        <f>ROUND(ROUND(AH849,0)*CX849,0)</f>
        <v/>
      </c>
      <c r="DJ849">
        <f>DF849</f>
        <v/>
      </c>
      <c r="DK849" t="n">
        <v>0</v>
      </c>
      <c r="DL849" t="inlineStr"/>
      <c r="DM849" t="n">
        <v>0</v>
      </c>
      <c r="DN849" t="inlineStr"/>
      <c r="DO849" t="n">
        <v>0</v>
      </c>
    </row>
    <row r="850">
      <c r="A850">
        <f>ROW(Source!A1971)</f>
        <v/>
      </c>
      <c r="B850" t="n">
        <v>78869116</v>
      </c>
      <c r="C850" t="n">
        <v>78875451</v>
      </c>
      <c r="D850" t="n">
        <v>29107963</v>
      </c>
      <c r="E850" t="n">
        <v>1</v>
      </c>
      <c r="F850" t="n">
        <v>1</v>
      </c>
      <c r="G850" t="n">
        <v>1</v>
      </c>
      <c r="H850" t="n">
        <v>3</v>
      </c>
      <c r="I850" t="inlineStr">
        <is>
          <t>101-1669</t>
        </is>
      </c>
      <c r="J850" t="inlineStr">
        <is>
          <t>ТССЦ Московской обл., 101-1669, приказ Минстроя России №675/пр от 28.02.2017 № 254/пр</t>
        </is>
      </c>
      <c r="K850" t="inlineStr">
        <is>
          <t>Очес льняной</t>
        </is>
      </c>
      <c r="L850" t="n">
        <v>1346</v>
      </c>
      <c r="N850" t="n">
        <v>1009</v>
      </c>
      <c r="O850" t="inlineStr">
        <is>
          <t>кг</t>
        </is>
      </c>
      <c r="P850" t="inlineStr">
        <is>
          <t>кг</t>
        </is>
      </c>
      <c r="Q850" t="n">
        <v>1</v>
      </c>
      <c r="W850" t="n">
        <v>0</v>
      </c>
      <c r="X850" t="n">
        <v>-2113933962</v>
      </c>
      <c r="Y850">
        <f>(AT850*ROUND(3,7))</f>
        <v/>
      </c>
      <c r="AA850" t="n">
        <v>590.67</v>
      </c>
      <c r="AB850" t="n">
        <v>0</v>
      </c>
      <c r="AC850" t="n">
        <v>0</v>
      </c>
      <c r="AD850" t="n">
        <v>0</v>
      </c>
      <c r="AE850" t="n">
        <v>37.29</v>
      </c>
      <c r="AF850" t="n">
        <v>0</v>
      </c>
      <c r="AG850" t="n">
        <v>0</v>
      </c>
      <c r="AH850" t="n">
        <v>0</v>
      </c>
      <c r="AI850" t="n">
        <v>15.84</v>
      </c>
      <c r="AJ850" t="n">
        <v>1</v>
      </c>
      <c r="AK850" t="n">
        <v>1</v>
      </c>
      <c r="AL850" t="n">
        <v>1</v>
      </c>
      <c r="AM850" t="n">
        <v>2</v>
      </c>
      <c r="AN850" t="n">
        <v>0</v>
      </c>
      <c r="AO850" t="n">
        <v>1</v>
      </c>
      <c r="AP850" t="n">
        <v>1</v>
      </c>
      <c r="AQ850" t="n">
        <v>0</v>
      </c>
      <c r="AR850" t="n">
        <v>0</v>
      </c>
      <c r="AS850" t="inlineStr"/>
      <c r="AT850" t="n">
        <v>0.02</v>
      </c>
      <c r="AU850" t="inlineStr">
        <is>
          <t>)*3</t>
        </is>
      </c>
      <c r="AV850" t="n">
        <v>0</v>
      </c>
      <c r="AW850" t="n">
        <v>2</v>
      </c>
      <c r="AX850" t="n">
        <v>78875462</v>
      </c>
      <c r="AY850" t="n">
        <v>1</v>
      </c>
      <c r="AZ850" t="n">
        <v>0</v>
      </c>
      <c r="BA850" t="n">
        <v>785</v>
      </c>
      <c r="BB850" t="n">
        <v>0</v>
      </c>
      <c r="BC850" t="n">
        <v>0</v>
      </c>
      <c r="BD850" t="n">
        <v>0</v>
      </c>
      <c r="BE850" t="n">
        <v>0</v>
      </c>
      <c r="BF850" t="n">
        <v>0</v>
      </c>
      <c r="BG850" t="n">
        <v>0</v>
      </c>
      <c r="BH850" t="n">
        <v>0</v>
      </c>
      <c r="BI850" t="n">
        <v>0</v>
      </c>
      <c r="BJ850" t="n">
        <v>0</v>
      </c>
      <c r="BK850" t="n">
        <v>0</v>
      </c>
      <c r="BL850" t="n">
        <v>0</v>
      </c>
      <c r="BM850" t="n">
        <v>0</v>
      </c>
      <c r="BN850" t="n">
        <v>0</v>
      </c>
      <c r="BO850" t="n">
        <v>0</v>
      </c>
      <c r="BP850" t="n">
        <v>0</v>
      </c>
      <c r="BQ850" t="n">
        <v>0</v>
      </c>
      <c r="BR850" t="n">
        <v>0</v>
      </c>
      <c r="BS850" t="n">
        <v>0</v>
      </c>
      <c r="BT850" t="n">
        <v>0</v>
      </c>
      <c r="BU850" t="n">
        <v>0</v>
      </c>
      <c r="BV850" t="n">
        <v>0</v>
      </c>
      <c r="BW850" t="n">
        <v>0</v>
      </c>
      <c r="CV850" t="n">
        <v>0</v>
      </c>
      <c r="CW850" t="n">
        <v>0</v>
      </c>
      <c r="CX850">
        <f>ROUND(Y850*Source!I1971,7)</f>
        <v/>
      </c>
      <c r="CY850">
        <f>AA850</f>
        <v/>
      </c>
      <c r="CZ850">
        <f>AE850</f>
        <v/>
      </c>
      <c r="DA850">
        <f>AI850</f>
        <v/>
      </c>
      <c r="DB850">
        <f>ROUND((ROUND(AT850*CZ850,2)*ROUND(3,7)),2)</f>
        <v/>
      </c>
      <c r="DC850">
        <f>ROUND((ROUND(AT850*AG850,2)*ROUND(3,7)),2)</f>
        <v/>
      </c>
      <c r="DD850" t="inlineStr"/>
      <c r="DE850" t="inlineStr"/>
      <c r="DF850">
        <f>ROUND(ROUND(AE850*AI850,0)*CX850,0)</f>
        <v/>
      </c>
      <c r="DG850">
        <f>ROUND(ROUND(AF850,0)*CX850,0)</f>
        <v/>
      </c>
      <c r="DH850">
        <f>ROUND(ROUND(AG850,0)*CX850,0)</f>
        <v/>
      </c>
      <c r="DI850">
        <f>ROUND(ROUND(AH850,0)*CX850,0)</f>
        <v/>
      </c>
      <c r="DJ850">
        <f>DF850</f>
        <v/>
      </c>
      <c r="DK850" t="n">
        <v>0</v>
      </c>
      <c r="DL850" t="inlineStr"/>
      <c r="DM850" t="n">
        <v>0</v>
      </c>
      <c r="DN850" t="inlineStr"/>
      <c r="DO850" t="n">
        <v>0</v>
      </c>
    </row>
    <row r="851">
      <c r="A851">
        <f>ROW(Source!A1971)</f>
        <v/>
      </c>
      <c r="B851" t="n">
        <v>78869116</v>
      </c>
      <c r="C851" t="n">
        <v>78875451</v>
      </c>
      <c r="D851" t="n">
        <v>29150040</v>
      </c>
      <c r="E851" t="n">
        <v>1</v>
      </c>
      <c r="F851" t="n">
        <v>1</v>
      </c>
      <c r="G851" t="n">
        <v>1</v>
      </c>
      <c r="H851" t="n">
        <v>3</v>
      </c>
      <c r="I851" t="inlineStr">
        <is>
          <t>411-0001</t>
        </is>
      </c>
      <c r="J851" t="inlineStr">
        <is>
          <t>ТССЦ Московской обл., 411-0001, приказ Минстроя России №675/пр от 28.02.2017 № 257/пр</t>
        </is>
      </c>
      <c r="K851" t="inlineStr">
        <is>
          <t>Вода</t>
        </is>
      </c>
      <c r="L851" t="n">
        <v>1339</v>
      </c>
      <c r="N851" t="n">
        <v>1007</v>
      </c>
      <c r="O851" t="inlineStr">
        <is>
          <t>м3</t>
        </is>
      </c>
      <c r="P851" t="inlineStr">
        <is>
          <t>м3</t>
        </is>
      </c>
      <c r="Q851" t="n">
        <v>1</v>
      </c>
      <c r="W851" t="n">
        <v>0</v>
      </c>
      <c r="X851" t="n">
        <v>619799737</v>
      </c>
      <c r="Y851">
        <f>(AT851*ROUND(3,7))</f>
        <v/>
      </c>
      <c r="AA851" t="n">
        <v>31.28</v>
      </c>
      <c r="AB851" t="n">
        <v>0</v>
      </c>
      <c r="AC851" t="n">
        <v>0</v>
      </c>
      <c r="AD851" t="n">
        <v>0</v>
      </c>
      <c r="AE851" t="n">
        <v>2.44</v>
      </c>
      <c r="AF851" t="n">
        <v>0</v>
      </c>
      <c r="AG851" t="n">
        <v>0</v>
      </c>
      <c r="AH851" t="n">
        <v>0</v>
      </c>
      <c r="AI851" t="n">
        <v>12.82</v>
      </c>
      <c r="AJ851" t="n">
        <v>1</v>
      </c>
      <c r="AK851" t="n">
        <v>1</v>
      </c>
      <c r="AL851" t="n">
        <v>1</v>
      </c>
      <c r="AM851" t="n">
        <v>2</v>
      </c>
      <c r="AN851" t="n">
        <v>0</v>
      </c>
      <c r="AO851" t="n">
        <v>1</v>
      </c>
      <c r="AP851" t="n">
        <v>1</v>
      </c>
      <c r="AQ851" t="n">
        <v>0</v>
      </c>
      <c r="AR851" t="n">
        <v>0</v>
      </c>
      <c r="AS851" t="inlineStr"/>
      <c r="AT851" t="n">
        <v>1</v>
      </c>
      <c r="AU851" t="inlineStr">
        <is>
          <t>)*3</t>
        </is>
      </c>
      <c r="AV851" t="n">
        <v>0</v>
      </c>
      <c r="AW851" t="n">
        <v>2</v>
      </c>
      <c r="AX851" t="n">
        <v>78875463</v>
      </c>
      <c r="AY851" t="n">
        <v>1</v>
      </c>
      <c r="AZ851" t="n">
        <v>0</v>
      </c>
      <c r="BA851" t="n">
        <v>786</v>
      </c>
      <c r="BB851" t="n">
        <v>0</v>
      </c>
      <c r="BC851" t="n">
        <v>0</v>
      </c>
      <c r="BD851" t="n">
        <v>0</v>
      </c>
      <c r="BE851" t="n">
        <v>0</v>
      </c>
      <c r="BF851" t="n">
        <v>0</v>
      </c>
      <c r="BG851" t="n">
        <v>0</v>
      </c>
      <c r="BH851" t="n">
        <v>0</v>
      </c>
      <c r="BI851" t="n">
        <v>0</v>
      </c>
      <c r="BJ851" t="n">
        <v>0</v>
      </c>
      <c r="BK851" t="n">
        <v>0</v>
      </c>
      <c r="BL851" t="n">
        <v>0</v>
      </c>
      <c r="BM851" t="n">
        <v>0</v>
      </c>
      <c r="BN851" t="n">
        <v>0</v>
      </c>
      <c r="BO851" t="n">
        <v>0</v>
      </c>
      <c r="BP851" t="n">
        <v>0</v>
      </c>
      <c r="BQ851" t="n">
        <v>0</v>
      </c>
      <c r="BR851" t="n">
        <v>0</v>
      </c>
      <c r="BS851" t="n">
        <v>0</v>
      </c>
      <c r="BT851" t="n">
        <v>0</v>
      </c>
      <c r="BU851" t="n">
        <v>0</v>
      </c>
      <c r="BV851" t="n">
        <v>0</v>
      </c>
      <c r="BW851" t="n">
        <v>0</v>
      </c>
      <c r="CV851" t="n">
        <v>0</v>
      </c>
      <c r="CW851" t="n">
        <v>0</v>
      </c>
      <c r="CX851">
        <f>ROUND(Y851*Source!I1971,7)</f>
        <v/>
      </c>
      <c r="CY851">
        <f>AA851</f>
        <v/>
      </c>
      <c r="CZ851">
        <f>AE851</f>
        <v/>
      </c>
      <c r="DA851">
        <f>AI851</f>
        <v/>
      </c>
      <c r="DB851">
        <f>ROUND((ROUND(AT851*CZ851,2)*ROUND(3,7)),2)</f>
        <v/>
      </c>
      <c r="DC851">
        <f>ROUND((ROUND(AT851*AG851,2)*ROUND(3,7)),2)</f>
        <v/>
      </c>
      <c r="DD851" t="inlineStr"/>
      <c r="DE851" t="inlineStr"/>
      <c r="DF851">
        <f>ROUND(ROUND(AE851*AI851,0)*CX851,0)</f>
        <v/>
      </c>
      <c r="DG851">
        <f>ROUND(ROUND(AF851,0)*CX851,0)</f>
        <v/>
      </c>
      <c r="DH851">
        <f>ROUND(ROUND(AG851,0)*CX851,0)</f>
        <v/>
      </c>
      <c r="DI851">
        <f>ROUND(ROUND(AH851,0)*CX851,0)</f>
        <v/>
      </c>
      <c r="DJ851">
        <f>DF851</f>
        <v/>
      </c>
      <c r="DK851" t="n">
        <v>0</v>
      </c>
      <c r="DL851" t="inlineStr"/>
      <c r="DM851" t="n">
        <v>0</v>
      </c>
      <c r="DN851" t="inlineStr"/>
      <c r="DO851" t="n">
        <v>0</v>
      </c>
    </row>
    <row r="852">
      <c r="A852">
        <f>ROW(Source!A2010)</f>
        <v/>
      </c>
      <c r="B852" t="n">
        <v>78869116</v>
      </c>
      <c r="C852" t="n">
        <v>78875525</v>
      </c>
      <c r="D852" t="n">
        <v>18442827</v>
      </c>
      <c r="E852" t="n">
        <v>1</v>
      </c>
      <c r="F852" t="n">
        <v>1</v>
      </c>
      <c r="G852" t="n">
        <v>1</v>
      </c>
      <c r="H852" t="n">
        <v>1</v>
      </c>
      <c r="I852" t="inlineStr">
        <is>
          <t>1-1053-90</t>
        </is>
      </c>
      <c r="J852" t="inlineStr"/>
      <c r="K852" t="inlineStr">
        <is>
          <t>Рабочий строитель среднего разряда 5,3</t>
        </is>
      </c>
      <c r="L852" t="n">
        <v>1369</v>
      </c>
      <c r="N852" t="n">
        <v>1013</v>
      </c>
      <c r="O852" t="inlineStr">
        <is>
          <t>чел.-ч</t>
        </is>
      </c>
      <c r="P852" t="inlineStr">
        <is>
          <t>чел.-ч</t>
        </is>
      </c>
      <c r="Q852" t="n">
        <v>1</v>
      </c>
      <c r="W852" t="n">
        <v>0</v>
      </c>
      <c r="X852" t="n">
        <v>717490484</v>
      </c>
      <c r="Y852">
        <f>(AT852*ROUND(3,7))</f>
        <v/>
      </c>
      <c r="AA852" t="n">
        <v>0</v>
      </c>
      <c r="AB852" t="n">
        <v>0</v>
      </c>
      <c r="AC852" t="n">
        <v>0</v>
      </c>
      <c r="AD852" t="n">
        <v>11.64</v>
      </c>
      <c r="AE852" t="n">
        <v>0</v>
      </c>
      <c r="AF852" t="n">
        <v>0</v>
      </c>
      <c r="AG852" t="n">
        <v>0</v>
      </c>
      <c r="AH852" t="n">
        <v>11.64</v>
      </c>
      <c r="AI852" t="n">
        <v>1</v>
      </c>
      <c r="AJ852" t="n">
        <v>1</v>
      </c>
      <c r="AK852" t="n">
        <v>1</v>
      </c>
      <c r="AL852" t="n">
        <v>1</v>
      </c>
      <c r="AM852" t="n">
        <v>-2</v>
      </c>
      <c r="AN852" t="n">
        <v>0</v>
      </c>
      <c r="AO852" t="n">
        <v>1</v>
      </c>
      <c r="AP852" t="n">
        <v>1</v>
      </c>
      <c r="AQ852" t="n">
        <v>0</v>
      </c>
      <c r="AR852" t="n">
        <v>0</v>
      </c>
      <c r="AS852" t="inlineStr"/>
      <c r="AT852" t="n">
        <v>5.01</v>
      </c>
      <c r="AU852" t="inlineStr">
        <is>
          <t>)*3</t>
        </is>
      </c>
      <c r="AV852" t="n">
        <v>1</v>
      </c>
      <c r="AW852" t="n">
        <v>2</v>
      </c>
      <c r="AX852" t="n">
        <v>78875532</v>
      </c>
      <c r="AY852" t="n">
        <v>1</v>
      </c>
      <c r="AZ852" t="n">
        <v>0</v>
      </c>
      <c r="BA852" t="n">
        <v>787</v>
      </c>
      <c r="BB852" t="n">
        <v>0</v>
      </c>
      <c r="BC852" t="n">
        <v>0</v>
      </c>
      <c r="BD852" t="n">
        <v>0</v>
      </c>
      <c r="BE852" t="n">
        <v>0</v>
      </c>
      <c r="BF852" t="n">
        <v>0</v>
      </c>
      <c r="BG852" t="n">
        <v>0</v>
      </c>
      <c r="BH852" t="n">
        <v>0</v>
      </c>
      <c r="BI852" t="n">
        <v>0</v>
      </c>
      <c r="BJ852" t="n">
        <v>0</v>
      </c>
      <c r="BK852" t="n">
        <v>0</v>
      </c>
      <c r="BL852" t="n">
        <v>0</v>
      </c>
      <c r="BM852" t="n">
        <v>0</v>
      </c>
      <c r="BN852" t="n">
        <v>0</v>
      </c>
      <c r="BO852" t="n">
        <v>0</v>
      </c>
      <c r="BP852" t="n">
        <v>0</v>
      </c>
      <c r="BQ852" t="n">
        <v>0</v>
      </c>
      <c r="BR852" t="n">
        <v>0</v>
      </c>
      <c r="BS852" t="n">
        <v>0</v>
      </c>
      <c r="BT852" t="n">
        <v>0</v>
      </c>
      <c r="BU852" t="n">
        <v>0</v>
      </c>
      <c r="BV852" t="n">
        <v>0</v>
      </c>
      <c r="BW852" t="n">
        <v>0</v>
      </c>
      <c r="CU852">
        <f>ROUND(AT852*Source!I2010*AH852*AL852,0)</f>
        <v/>
      </c>
      <c r="CV852">
        <f>ROUND(Y852*Source!I2010,7)</f>
        <v/>
      </c>
      <c r="CW852" t="n">
        <v>0</v>
      </c>
      <c r="CX852">
        <f>ROUND(Y852*Source!I2010,7)</f>
        <v/>
      </c>
      <c r="CY852">
        <f>AD852</f>
        <v/>
      </c>
      <c r="CZ852">
        <f>AH852</f>
        <v/>
      </c>
      <c r="DA852">
        <f>AL852</f>
        <v/>
      </c>
      <c r="DB852">
        <f>ROUND((ROUND(AT852*CZ852,2)*ROUND(3,7)),2)</f>
        <v/>
      </c>
      <c r="DC852">
        <f>ROUND((ROUND(AT852*AG852,2)*ROUND(3,7)),2)</f>
        <v/>
      </c>
      <c r="DD852" t="inlineStr"/>
      <c r="DE852" t="inlineStr"/>
      <c r="DF852">
        <f>ROUND(ROUND(AE852,0)*CX852,0)</f>
        <v/>
      </c>
      <c r="DG852">
        <f>ROUND(ROUND(AF852,0)*CX852,0)</f>
        <v/>
      </c>
      <c r="DH852">
        <f>ROUND(ROUND(AG852,0)*CX852,0)</f>
        <v/>
      </c>
      <c r="DI852">
        <f>ROUND(ROUND(AH852,0)*CX852,0)</f>
        <v/>
      </c>
      <c r="DJ852">
        <f>DI852</f>
        <v/>
      </c>
      <c r="DK852" t="n">
        <v>0</v>
      </c>
      <c r="DL852" t="inlineStr"/>
      <c r="DM852" t="n">
        <v>0</v>
      </c>
      <c r="DN852" t="inlineStr"/>
      <c r="DO852" t="n">
        <v>0</v>
      </c>
    </row>
    <row r="853">
      <c r="A853">
        <f>ROW(Source!A2010)</f>
        <v/>
      </c>
      <c r="B853" t="n">
        <v>78869116</v>
      </c>
      <c r="C853" t="n">
        <v>78875525</v>
      </c>
      <c r="D853" t="n">
        <v>29172703</v>
      </c>
      <c r="E853" t="n">
        <v>1</v>
      </c>
      <c r="F853" t="n">
        <v>1</v>
      </c>
      <c r="G853" t="n">
        <v>1</v>
      </c>
      <c r="H853" t="n">
        <v>2</v>
      </c>
      <c r="I853" t="inlineStr">
        <is>
          <t>042900</t>
        </is>
      </c>
      <c r="J853" t="inlineStr">
        <is>
          <t>ТСЭМ Московской обл., 042900, приказ Минстроя России №675/пр от 28.02.2017 № 264/пр</t>
        </is>
      </c>
      <c r="K853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53" t="n">
        <v>1368</v>
      </c>
      <c r="N853" t="n">
        <v>1011</v>
      </c>
      <c r="O853" t="inlineStr">
        <is>
          <t>маш.-ч</t>
        </is>
      </c>
      <c r="P853" t="inlineStr">
        <is>
          <t>маш.-ч</t>
        </is>
      </c>
      <c r="Q853" t="n">
        <v>1</v>
      </c>
      <c r="W853" t="n">
        <v>0</v>
      </c>
      <c r="X853" t="n">
        <v>1695838894</v>
      </c>
      <c r="Y853">
        <f>(AT853*ROUND(3,7))</f>
        <v/>
      </c>
      <c r="AA853" t="n">
        <v>0</v>
      </c>
      <c r="AB853" t="n">
        <v>177.13</v>
      </c>
      <c r="AC853" t="n">
        <v>0</v>
      </c>
      <c r="AD853" t="n">
        <v>0</v>
      </c>
      <c r="AE853" t="n">
        <v>0</v>
      </c>
      <c r="AF853" t="n">
        <v>29.67</v>
      </c>
      <c r="AG853" t="n">
        <v>0</v>
      </c>
      <c r="AH853" t="n">
        <v>0</v>
      </c>
      <c r="AI853" t="n">
        <v>1</v>
      </c>
      <c r="AJ853" t="n">
        <v>5.97</v>
      </c>
      <c r="AK853" t="n">
        <v>52.25</v>
      </c>
      <c r="AL853" t="n">
        <v>1</v>
      </c>
      <c r="AM853" t="n">
        <v>2</v>
      </c>
      <c r="AN853" t="n">
        <v>0</v>
      </c>
      <c r="AO853" t="n">
        <v>1</v>
      </c>
      <c r="AP853" t="n">
        <v>1</v>
      </c>
      <c r="AQ853" t="n">
        <v>0</v>
      </c>
      <c r="AR853" t="n">
        <v>0</v>
      </c>
      <c r="AS853" t="inlineStr"/>
      <c r="AT853" t="n">
        <v>1.5</v>
      </c>
      <c r="AU853" t="inlineStr">
        <is>
          <t>)*3</t>
        </is>
      </c>
      <c r="AV853" t="n">
        <v>0</v>
      </c>
      <c r="AW853" t="n">
        <v>2</v>
      </c>
      <c r="AX853" t="n">
        <v>78875533</v>
      </c>
      <c r="AY853" t="n">
        <v>1</v>
      </c>
      <c r="AZ853" t="n">
        <v>0</v>
      </c>
      <c r="BA853" t="n">
        <v>788</v>
      </c>
      <c r="BB853" t="n">
        <v>0</v>
      </c>
      <c r="BC853" t="n">
        <v>0</v>
      </c>
      <c r="BD853" t="n">
        <v>0</v>
      </c>
      <c r="BE853" t="n">
        <v>0</v>
      </c>
      <c r="BF853" t="n">
        <v>0</v>
      </c>
      <c r="BG853" t="n">
        <v>0</v>
      </c>
      <c r="BH853" t="n">
        <v>0</v>
      </c>
      <c r="BI853" t="n">
        <v>0</v>
      </c>
      <c r="BJ853" t="n">
        <v>0</v>
      </c>
      <c r="BK853" t="n">
        <v>0</v>
      </c>
      <c r="BL853" t="n">
        <v>0</v>
      </c>
      <c r="BM853" t="n">
        <v>0</v>
      </c>
      <c r="BN853" t="n">
        <v>0</v>
      </c>
      <c r="BO853" t="n">
        <v>0</v>
      </c>
      <c r="BP853" t="n">
        <v>0</v>
      </c>
      <c r="BQ853" t="n">
        <v>0</v>
      </c>
      <c r="BR853" t="n">
        <v>0</v>
      </c>
      <c r="BS853" t="n">
        <v>0</v>
      </c>
      <c r="BT853" t="n">
        <v>0</v>
      </c>
      <c r="BU853" t="n">
        <v>0</v>
      </c>
      <c r="BV853" t="n">
        <v>0</v>
      </c>
      <c r="BW853" t="n">
        <v>0</v>
      </c>
      <c r="CV853" t="n">
        <v>0</v>
      </c>
      <c r="CW853">
        <f>ROUND(Y853*Source!I2010*DO853,7)</f>
        <v/>
      </c>
      <c r="CX853">
        <f>ROUND(Y853*Source!I2010,7)</f>
        <v/>
      </c>
      <c r="CY853">
        <f>AB853</f>
        <v/>
      </c>
      <c r="CZ853">
        <f>AF853</f>
        <v/>
      </c>
      <c r="DA853">
        <f>AJ853</f>
        <v/>
      </c>
      <c r="DB853">
        <f>ROUND((ROUND(AT853*CZ853,2)*ROUND(3,7)),2)</f>
        <v/>
      </c>
      <c r="DC853">
        <f>ROUND((ROUND(AT853*AG853,2)*ROUND(3,7)),2)</f>
        <v/>
      </c>
      <c r="DD853" t="inlineStr"/>
      <c r="DE853" t="inlineStr"/>
      <c r="DF853">
        <f>ROUND(ROUND(AE853,0)*CX853,0)</f>
        <v/>
      </c>
      <c r="DG853">
        <f>ROUND(ROUND(AF853*AJ853,0)*CX853,0)</f>
        <v/>
      </c>
      <c r="DH853">
        <f>ROUND(ROUND(AG853*AK853,0)*CX853,0)</f>
        <v/>
      </c>
      <c r="DI853">
        <f>ROUND(ROUND(AH853,0)*CX853,0)</f>
        <v/>
      </c>
      <c r="DJ853">
        <f>DG853</f>
        <v/>
      </c>
      <c r="DK853" t="n">
        <v>0</v>
      </c>
      <c r="DL853" t="inlineStr"/>
      <c r="DM853" t="n">
        <v>0</v>
      </c>
      <c r="DN853" t="inlineStr"/>
      <c r="DO853" t="n">
        <v>0</v>
      </c>
    </row>
    <row r="854">
      <c r="A854">
        <f>ROW(Source!A2010)</f>
        <v/>
      </c>
      <c r="B854" t="n">
        <v>78869116</v>
      </c>
      <c r="C854" t="n">
        <v>78875525</v>
      </c>
      <c r="D854" t="n">
        <v>29110398</v>
      </c>
      <c r="E854" t="n">
        <v>1</v>
      </c>
      <c r="F854" t="n">
        <v>1</v>
      </c>
      <c r="G854" t="n">
        <v>1</v>
      </c>
      <c r="H854" t="n">
        <v>3</v>
      </c>
      <c r="I854" t="inlineStr">
        <is>
          <t>101-0388</t>
        </is>
      </c>
      <c r="J854" t="inlineStr">
        <is>
          <t>ТССЦ Московской обл., 101-0388, приказ Минстроя России №675/пр от 28.02.2017 № 254/пр</t>
        </is>
      </c>
      <c r="K854" t="inlineStr">
        <is>
          <t>Краски масляные земляные марки МА-0115 мумия, сурик железный</t>
        </is>
      </c>
      <c r="L854" t="n">
        <v>1348</v>
      </c>
      <c r="N854" t="n">
        <v>1009</v>
      </c>
      <c r="O854" t="inlineStr">
        <is>
          <t>т</t>
        </is>
      </c>
      <c r="P854" t="inlineStr">
        <is>
          <t>т</t>
        </is>
      </c>
      <c r="Q854" t="n">
        <v>1000</v>
      </c>
      <c r="W854" t="n">
        <v>0</v>
      </c>
      <c r="X854" t="n">
        <v>1625292450</v>
      </c>
      <c r="Y854">
        <f>(AT854*ROUND(3,7))</f>
        <v/>
      </c>
      <c r="AA854" t="n">
        <v>76804.47</v>
      </c>
      <c r="AB854" t="n">
        <v>0</v>
      </c>
      <c r="AC854" t="n">
        <v>0</v>
      </c>
      <c r="AD854" t="n">
        <v>0</v>
      </c>
      <c r="AE854" t="n">
        <v>15118.99</v>
      </c>
      <c r="AF854" t="n">
        <v>0</v>
      </c>
      <c r="AG854" t="n">
        <v>0</v>
      </c>
      <c r="AH854" t="n">
        <v>0</v>
      </c>
      <c r="AI854" t="n">
        <v>5.08</v>
      </c>
      <c r="AJ854" t="n">
        <v>1</v>
      </c>
      <c r="AK854" t="n">
        <v>1</v>
      </c>
      <c r="AL854" t="n">
        <v>1</v>
      </c>
      <c r="AM854" t="n">
        <v>2</v>
      </c>
      <c r="AN854" t="n">
        <v>0</v>
      </c>
      <c r="AO854" t="n">
        <v>1</v>
      </c>
      <c r="AP854" t="n">
        <v>1</v>
      </c>
      <c r="AQ854" t="n">
        <v>0</v>
      </c>
      <c r="AR854" t="n">
        <v>0</v>
      </c>
      <c r="AS854" t="inlineStr"/>
      <c r="AT854" t="n">
        <v>5e-05</v>
      </c>
      <c r="AU854" t="inlineStr">
        <is>
          <t>)*3</t>
        </is>
      </c>
      <c r="AV854" t="n">
        <v>0</v>
      </c>
      <c r="AW854" t="n">
        <v>2</v>
      </c>
      <c r="AX854" t="n">
        <v>78875534</v>
      </c>
      <c r="AY854" t="n">
        <v>1</v>
      </c>
      <c r="AZ854" t="n">
        <v>2048</v>
      </c>
      <c r="BA854" t="n">
        <v>789</v>
      </c>
      <c r="BB854" t="n">
        <v>0</v>
      </c>
      <c r="BC854" t="n">
        <v>0</v>
      </c>
      <c r="BD854" t="n">
        <v>0</v>
      </c>
      <c r="BE854" t="n">
        <v>0</v>
      </c>
      <c r="BF854" t="n">
        <v>0</v>
      </c>
      <c r="BG854" t="n">
        <v>0</v>
      </c>
      <c r="BH854" t="n">
        <v>0</v>
      </c>
      <c r="BI854" t="n">
        <v>0</v>
      </c>
      <c r="BJ854" t="n">
        <v>0</v>
      </c>
      <c r="BK854" t="n">
        <v>0</v>
      </c>
      <c r="BL854" t="n">
        <v>0</v>
      </c>
      <c r="BM854" t="n">
        <v>0</v>
      </c>
      <c r="BN854" t="n">
        <v>0</v>
      </c>
      <c r="BO854" t="n">
        <v>0</v>
      </c>
      <c r="BP854" t="n">
        <v>0</v>
      </c>
      <c r="BQ854" t="n">
        <v>0</v>
      </c>
      <c r="BR854" t="n">
        <v>0</v>
      </c>
      <c r="BS854" t="n">
        <v>0</v>
      </c>
      <c r="BT854" t="n">
        <v>0</v>
      </c>
      <c r="BU854" t="n">
        <v>0</v>
      </c>
      <c r="BV854" t="n">
        <v>0</v>
      </c>
      <c r="BW854" t="n">
        <v>0</v>
      </c>
      <c r="CV854" t="n">
        <v>0</v>
      </c>
      <c r="CW854" t="n">
        <v>0</v>
      </c>
      <c r="CX854">
        <f>ROUND(Y854*Source!I2010,7)</f>
        <v/>
      </c>
      <c r="CY854">
        <f>AA854</f>
        <v/>
      </c>
      <c r="CZ854">
        <f>AE854</f>
        <v/>
      </c>
      <c r="DA854">
        <f>AI854</f>
        <v/>
      </c>
      <c r="DB854">
        <f>ROUND((ROUND(AT854*CZ854,2)*ROUND(3,7)),2)</f>
        <v/>
      </c>
      <c r="DC854">
        <f>ROUND((ROUND(AT854*AG854,2)*ROUND(3,7)),2)</f>
        <v/>
      </c>
      <c r="DD854" t="inlineStr"/>
      <c r="DE854" t="inlineStr"/>
      <c r="DF854">
        <f>ROUND(ROUND(AE854*AI854,0)*CX854,0)</f>
        <v/>
      </c>
      <c r="DG854">
        <f>ROUND(ROUND(AF854,0)*CX854,0)</f>
        <v/>
      </c>
      <c r="DH854">
        <f>ROUND(ROUND(AG854,0)*CX854,0)</f>
        <v/>
      </c>
      <c r="DI854">
        <f>ROUND(ROUND(AH854,0)*CX854,0)</f>
        <v/>
      </c>
      <c r="DJ854">
        <f>DF854</f>
        <v/>
      </c>
      <c r="DK854" t="n">
        <v>0</v>
      </c>
      <c r="DL854" t="inlineStr"/>
      <c r="DM854" t="n">
        <v>0</v>
      </c>
      <c r="DN854" t="inlineStr"/>
      <c r="DO854" t="n">
        <v>0</v>
      </c>
    </row>
    <row r="855">
      <c r="A855">
        <f>ROW(Source!A2010)</f>
        <v/>
      </c>
      <c r="B855" t="n">
        <v>78869116</v>
      </c>
      <c r="C855" t="n">
        <v>78875525</v>
      </c>
      <c r="D855" t="n">
        <v>29110573</v>
      </c>
      <c r="E855" t="n">
        <v>1</v>
      </c>
      <c r="F855" t="n">
        <v>1</v>
      </c>
      <c r="G855" t="n">
        <v>1</v>
      </c>
      <c r="H855" t="n">
        <v>3</v>
      </c>
      <c r="I855" t="inlineStr">
        <is>
          <t>101-0628</t>
        </is>
      </c>
      <c r="J855" t="inlineStr">
        <is>
          <t>ТССЦ Московской обл., 101-0628, приказ Минстроя России №675/пр от 28.02.2017 № 254/пр</t>
        </is>
      </c>
      <c r="K855" t="inlineStr">
        <is>
          <t>Олифа комбинированная, марки К-3</t>
        </is>
      </c>
      <c r="L855" t="n">
        <v>1348</v>
      </c>
      <c r="N855" t="n">
        <v>1009</v>
      </c>
      <c r="O855" t="inlineStr">
        <is>
          <t>т</t>
        </is>
      </c>
      <c r="P855" t="inlineStr">
        <is>
          <t>т</t>
        </is>
      </c>
      <c r="Q855" t="n">
        <v>1000</v>
      </c>
      <c r="W855" t="n">
        <v>0</v>
      </c>
      <c r="X855" t="n">
        <v>24062879</v>
      </c>
      <c r="Y855">
        <f>(AT855*ROUND(3,7))</f>
        <v/>
      </c>
      <c r="AA855" t="n">
        <v>87631.5</v>
      </c>
      <c r="AB855" t="n">
        <v>0</v>
      </c>
      <c r="AC855" t="n">
        <v>0</v>
      </c>
      <c r="AD855" t="n">
        <v>0</v>
      </c>
      <c r="AE855" t="n">
        <v>16950</v>
      </c>
      <c r="AF855" t="n">
        <v>0</v>
      </c>
      <c r="AG855" t="n">
        <v>0</v>
      </c>
      <c r="AH855" t="n">
        <v>0</v>
      </c>
      <c r="AI855" t="n">
        <v>5.17</v>
      </c>
      <c r="AJ855" t="n">
        <v>1</v>
      </c>
      <c r="AK855" t="n">
        <v>1</v>
      </c>
      <c r="AL855" t="n">
        <v>1</v>
      </c>
      <c r="AM855" t="n">
        <v>2</v>
      </c>
      <c r="AN855" t="n">
        <v>0</v>
      </c>
      <c r="AO855" t="n">
        <v>1</v>
      </c>
      <c r="AP855" t="n">
        <v>1</v>
      </c>
      <c r="AQ855" t="n">
        <v>0</v>
      </c>
      <c r="AR855" t="n">
        <v>0</v>
      </c>
      <c r="AS855" t="inlineStr"/>
      <c r="AT855" t="n">
        <v>2e-05</v>
      </c>
      <c r="AU855" t="inlineStr">
        <is>
          <t>)*3</t>
        </is>
      </c>
      <c r="AV855" t="n">
        <v>0</v>
      </c>
      <c r="AW855" t="n">
        <v>2</v>
      </c>
      <c r="AX855" t="n">
        <v>78875535</v>
      </c>
      <c r="AY855" t="n">
        <v>1</v>
      </c>
      <c r="AZ855" t="n">
        <v>2048</v>
      </c>
      <c r="BA855" t="n">
        <v>790</v>
      </c>
      <c r="BB855" t="n">
        <v>0</v>
      </c>
      <c r="BC855" t="n">
        <v>0</v>
      </c>
      <c r="BD855" t="n">
        <v>0</v>
      </c>
      <c r="BE855" t="n">
        <v>0</v>
      </c>
      <c r="BF855" t="n">
        <v>0</v>
      </c>
      <c r="BG855" t="n">
        <v>0</v>
      </c>
      <c r="BH855" t="n">
        <v>0</v>
      </c>
      <c r="BI855" t="n">
        <v>0</v>
      </c>
      <c r="BJ855" t="n">
        <v>0</v>
      </c>
      <c r="BK855" t="n">
        <v>0</v>
      </c>
      <c r="BL855" t="n">
        <v>0</v>
      </c>
      <c r="BM855" t="n">
        <v>0</v>
      </c>
      <c r="BN855" t="n">
        <v>0</v>
      </c>
      <c r="BO855" t="n">
        <v>0</v>
      </c>
      <c r="BP855" t="n">
        <v>0</v>
      </c>
      <c r="BQ855" t="n">
        <v>0</v>
      </c>
      <c r="BR855" t="n">
        <v>0</v>
      </c>
      <c r="BS855" t="n">
        <v>0</v>
      </c>
      <c r="BT855" t="n">
        <v>0</v>
      </c>
      <c r="BU855" t="n">
        <v>0</v>
      </c>
      <c r="BV855" t="n">
        <v>0</v>
      </c>
      <c r="BW855" t="n">
        <v>0</v>
      </c>
      <c r="CV855" t="n">
        <v>0</v>
      </c>
      <c r="CW855" t="n">
        <v>0</v>
      </c>
      <c r="CX855">
        <f>ROUND(Y855*Source!I2010,7)</f>
        <v/>
      </c>
      <c r="CY855">
        <f>AA855</f>
        <v/>
      </c>
      <c r="CZ855">
        <f>AE855</f>
        <v/>
      </c>
      <c r="DA855">
        <f>AI855</f>
        <v/>
      </c>
      <c r="DB855">
        <f>ROUND((ROUND(AT855*CZ855,2)*ROUND(3,7)),2)</f>
        <v/>
      </c>
      <c r="DC855">
        <f>ROUND((ROUND(AT855*AG855,2)*ROUND(3,7)),2)</f>
        <v/>
      </c>
      <c r="DD855" t="inlineStr"/>
      <c r="DE855" t="inlineStr"/>
      <c r="DF855">
        <f>ROUND(ROUND(AE855*AI855,0)*CX855,0)</f>
        <v/>
      </c>
      <c r="DG855">
        <f>ROUND(ROUND(AF855,0)*CX855,0)</f>
        <v/>
      </c>
      <c r="DH855">
        <f>ROUND(ROUND(AG855,0)*CX855,0)</f>
        <v/>
      </c>
      <c r="DI855">
        <f>ROUND(ROUND(AH855,0)*CX855,0)</f>
        <v/>
      </c>
      <c r="DJ855">
        <f>DF855</f>
        <v/>
      </c>
      <c r="DK855" t="n">
        <v>0</v>
      </c>
      <c r="DL855" t="inlineStr"/>
      <c r="DM855" t="n">
        <v>0</v>
      </c>
      <c r="DN855" t="inlineStr"/>
      <c r="DO855" t="n">
        <v>0</v>
      </c>
    </row>
    <row r="856">
      <c r="A856">
        <f>ROW(Source!A2010)</f>
        <v/>
      </c>
      <c r="B856" t="n">
        <v>78869116</v>
      </c>
      <c r="C856" t="n">
        <v>78875525</v>
      </c>
      <c r="D856" t="n">
        <v>29107963</v>
      </c>
      <c r="E856" t="n">
        <v>1</v>
      </c>
      <c r="F856" t="n">
        <v>1</v>
      </c>
      <c r="G856" t="n">
        <v>1</v>
      </c>
      <c r="H856" t="n">
        <v>3</v>
      </c>
      <c r="I856" t="inlineStr">
        <is>
          <t>101-1669</t>
        </is>
      </c>
      <c r="J856" t="inlineStr">
        <is>
          <t>ТССЦ Московской обл., 101-1669, приказ Минстроя России №675/пр от 28.02.2017 № 254/пр</t>
        </is>
      </c>
      <c r="K856" t="inlineStr">
        <is>
          <t>Очес льняной</t>
        </is>
      </c>
      <c r="L856" t="n">
        <v>1346</v>
      </c>
      <c r="N856" t="n">
        <v>1009</v>
      </c>
      <c r="O856" t="inlineStr">
        <is>
          <t>кг</t>
        </is>
      </c>
      <c r="P856" t="inlineStr">
        <is>
          <t>кг</t>
        </is>
      </c>
      <c r="Q856" t="n">
        <v>1</v>
      </c>
      <c r="W856" t="n">
        <v>0</v>
      </c>
      <c r="X856" t="n">
        <v>-2113933962</v>
      </c>
      <c r="Y856">
        <f>(AT856*ROUND(3,7))</f>
        <v/>
      </c>
      <c r="AA856" t="n">
        <v>590.67</v>
      </c>
      <c r="AB856" t="n">
        <v>0</v>
      </c>
      <c r="AC856" t="n">
        <v>0</v>
      </c>
      <c r="AD856" t="n">
        <v>0</v>
      </c>
      <c r="AE856" t="n">
        <v>37.29</v>
      </c>
      <c r="AF856" t="n">
        <v>0</v>
      </c>
      <c r="AG856" t="n">
        <v>0</v>
      </c>
      <c r="AH856" t="n">
        <v>0</v>
      </c>
      <c r="AI856" t="n">
        <v>15.84</v>
      </c>
      <c r="AJ856" t="n">
        <v>1</v>
      </c>
      <c r="AK856" t="n">
        <v>1</v>
      </c>
      <c r="AL856" t="n">
        <v>1</v>
      </c>
      <c r="AM856" t="n">
        <v>2</v>
      </c>
      <c r="AN856" t="n">
        <v>0</v>
      </c>
      <c r="AO856" t="n">
        <v>1</v>
      </c>
      <c r="AP856" t="n">
        <v>1</v>
      </c>
      <c r="AQ856" t="n">
        <v>0</v>
      </c>
      <c r="AR856" t="n">
        <v>0</v>
      </c>
      <c r="AS856" t="inlineStr"/>
      <c r="AT856" t="n">
        <v>0.02</v>
      </c>
      <c r="AU856" t="inlineStr">
        <is>
          <t>)*3</t>
        </is>
      </c>
      <c r="AV856" t="n">
        <v>0</v>
      </c>
      <c r="AW856" t="n">
        <v>2</v>
      </c>
      <c r="AX856" t="n">
        <v>78875536</v>
      </c>
      <c r="AY856" t="n">
        <v>1</v>
      </c>
      <c r="AZ856" t="n">
        <v>0</v>
      </c>
      <c r="BA856" t="n">
        <v>791</v>
      </c>
      <c r="BB856" t="n">
        <v>0</v>
      </c>
      <c r="BC856" t="n">
        <v>0</v>
      </c>
      <c r="BD856" t="n">
        <v>0</v>
      </c>
      <c r="BE856" t="n">
        <v>0</v>
      </c>
      <c r="BF856" t="n">
        <v>0</v>
      </c>
      <c r="BG856" t="n">
        <v>0</v>
      </c>
      <c r="BH856" t="n">
        <v>0</v>
      </c>
      <c r="BI856" t="n">
        <v>0</v>
      </c>
      <c r="BJ856" t="n">
        <v>0</v>
      </c>
      <c r="BK856" t="n">
        <v>0</v>
      </c>
      <c r="BL856" t="n">
        <v>0</v>
      </c>
      <c r="BM856" t="n">
        <v>0</v>
      </c>
      <c r="BN856" t="n">
        <v>0</v>
      </c>
      <c r="BO856" t="n">
        <v>0</v>
      </c>
      <c r="BP856" t="n">
        <v>0</v>
      </c>
      <c r="BQ856" t="n">
        <v>0</v>
      </c>
      <c r="BR856" t="n">
        <v>0</v>
      </c>
      <c r="BS856" t="n">
        <v>0</v>
      </c>
      <c r="BT856" t="n">
        <v>0</v>
      </c>
      <c r="BU856" t="n">
        <v>0</v>
      </c>
      <c r="BV856" t="n">
        <v>0</v>
      </c>
      <c r="BW856" t="n">
        <v>0</v>
      </c>
      <c r="CV856" t="n">
        <v>0</v>
      </c>
      <c r="CW856" t="n">
        <v>0</v>
      </c>
      <c r="CX856">
        <f>ROUND(Y856*Source!I2010,7)</f>
        <v/>
      </c>
      <c r="CY856">
        <f>AA856</f>
        <v/>
      </c>
      <c r="CZ856">
        <f>AE856</f>
        <v/>
      </c>
      <c r="DA856">
        <f>AI856</f>
        <v/>
      </c>
      <c r="DB856">
        <f>ROUND((ROUND(AT856*CZ856,2)*ROUND(3,7)),2)</f>
        <v/>
      </c>
      <c r="DC856">
        <f>ROUND((ROUND(AT856*AG856,2)*ROUND(3,7)),2)</f>
        <v/>
      </c>
      <c r="DD856" t="inlineStr"/>
      <c r="DE856" t="inlineStr"/>
      <c r="DF856">
        <f>ROUND(ROUND(AE856*AI856,0)*CX856,0)</f>
        <v/>
      </c>
      <c r="DG856">
        <f>ROUND(ROUND(AF856,0)*CX856,0)</f>
        <v/>
      </c>
      <c r="DH856">
        <f>ROUND(ROUND(AG856,0)*CX856,0)</f>
        <v/>
      </c>
      <c r="DI856">
        <f>ROUND(ROUND(AH856,0)*CX856,0)</f>
        <v/>
      </c>
      <c r="DJ856">
        <f>DF856</f>
        <v/>
      </c>
      <c r="DK856" t="n">
        <v>0</v>
      </c>
      <c r="DL856" t="inlineStr"/>
      <c r="DM856" t="n">
        <v>0</v>
      </c>
      <c r="DN856" t="inlineStr"/>
      <c r="DO856" t="n">
        <v>0</v>
      </c>
    </row>
    <row r="857">
      <c r="A857">
        <f>ROW(Source!A2010)</f>
        <v/>
      </c>
      <c r="B857" t="n">
        <v>78869116</v>
      </c>
      <c r="C857" t="n">
        <v>78875525</v>
      </c>
      <c r="D857" t="n">
        <v>29150040</v>
      </c>
      <c r="E857" t="n">
        <v>1</v>
      </c>
      <c r="F857" t="n">
        <v>1</v>
      </c>
      <c r="G857" t="n">
        <v>1</v>
      </c>
      <c r="H857" t="n">
        <v>3</v>
      </c>
      <c r="I857" t="inlineStr">
        <is>
          <t>411-0001</t>
        </is>
      </c>
      <c r="J857" t="inlineStr">
        <is>
          <t>ТССЦ Московской обл., 411-0001, приказ Минстроя России №675/пр от 28.02.2017 № 257/пр</t>
        </is>
      </c>
      <c r="K857" t="inlineStr">
        <is>
          <t>Вода</t>
        </is>
      </c>
      <c r="L857" t="n">
        <v>1339</v>
      </c>
      <c r="N857" t="n">
        <v>1007</v>
      </c>
      <c r="O857" t="inlineStr">
        <is>
          <t>м3</t>
        </is>
      </c>
      <c r="P857" t="inlineStr">
        <is>
          <t>м3</t>
        </is>
      </c>
      <c r="Q857" t="n">
        <v>1</v>
      </c>
      <c r="W857" t="n">
        <v>0</v>
      </c>
      <c r="X857" t="n">
        <v>619799737</v>
      </c>
      <c r="Y857">
        <f>(AT857*ROUND(3,7))</f>
        <v/>
      </c>
      <c r="AA857" t="n">
        <v>31.28</v>
      </c>
      <c r="AB857" t="n">
        <v>0</v>
      </c>
      <c r="AC857" t="n">
        <v>0</v>
      </c>
      <c r="AD857" t="n">
        <v>0</v>
      </c>
      <c r="AE857" t="n">
        <v>2.44</v>
      </c>
      <c r="AF857" t="n">
        <v>0</v>
      </c>
      <c r="AG857" t="n">
        <v>0</v>
      </c>
      <c r="AH857" t="n">
        <v>0</v>
      </c>
      <c r="AI857" t="n">
        <v>12.82</v>
      </c>
      <c r="AJ857" t="n">
        <v>1</v>
      </c>
      <c r="AK857" t="n">
        <v>1</v>
      </c>
      <c r="AL857" t="n">
        <v>1</v>
      </c>
      <c r="AM857" t="n">
        <v>2</v>
      </c>
      <c r="AN857" t="n">
        <v>0</v>
      </c>
      <c r="AO857" t="n">
        <v>1</v>
      </c>
      <c r="AP857" t="n">
        <v>1</v>
      </c>
      <c r="AQ857" t="n">
        <v>0</v>
      </c>
      <c r="AR857" t="n">
        <v>0</v>
      </c>
      <c r="AS857" t="inlineStr"/>
      <c r="AT857" t="n">
        <v>1</v>
      </c>
      <c r="AU857" t="inlineStr">
        <is>
          <t>)*3</t>
        </is>
      </c>
      <c r="AV857" t="n">
        <v>0</v>
      </c>
      <c r="AW857" t="n">
        <v>2</v>
      </c>
      <c r="AX857" t="n">
        <v>78875537</v>
      </c>
      <c r="AY857" t="n">
        <v>1</v>
      </c>
      <c r="AZ857" t="n">
        <v>0</v>
      </c>
      <c r="BA857" t="n">
        <v>792</v>
      </c>
      <c r="BB857" t="n">
        <v>0</v>
      </c>
      <c r="BC857" t="n">
        <v>0</v>
      </c>
      <c r="BD857" t="n">
        <v>0</v>
      </c>
      <c r="BE857" t="n">
        <v>0</v>
      </c>
      <c r="BF857" t="n">
        <v>0</v>
      </c>
      <c r="BG857" t="n">
        <v>0</v>
      </c>
      <c r="BH857" t="n">
        <v>0</v>
      </c>
      <c r="BI857" t="n">
        <v>0</v>
      </c>
      <c r="BJ857" t="n">
        <v>0</v>
      </c>
      <c r="BK857" t="n">
        <v>0</v>
      </c>
      <c r="BL857" t="n">
        <v>0</v>
      </c>
      <c r="BM857" t="n">
        <v>0</v>
      </c>
      <c r="BN857" t="n">
        <v>0</v>
      </c>
      <c r="BO857" t="n">
        <v>0</v>
      </c>
      <c r="BP857" t="n">
        <v>0</v>
      </c>
      <c r="BQ857" t="n">
        <v>0</v>
      </c>
      <c r="BR857" t="n">
        <v>0</v>
      </c>
      <c r="BS857" t="n">
        <v>0</v>
      </c>
      <c r="BT857" t="n">
        <v>0</v>
      </c>
      <c r="BU857" t="n">
        <v>0</v>
      </c>
      <c r="BV857" t="n">
        <v>0</v>
      </c>
      <c r="BW857" t="n">
        <v>0</v>
      </c>
      <c r="CV857" t="n">
        <v>0</v>
      </c>
      <c r="CW857" t="n">
        <v>0</v>
      </c>
      <c r="CX857">
        <f>ROUND(Y857*Source!I2010,7)</f>
        <v/>
      </c>
      <c r="CY857">
        <f>AA857</f>
        <v/>
      </c>
      <c r="CZ857">
        <f>AE857</f>
        <v/>
      </c>
      <c r="DA857">
        <f>AI857</f>
        <v/>
      </c>
      <c r="DB857">
        <f>ROUND((ROUND(AT857*CZ857,2)*ROUND(3,7)),2)</f>
        <v/>
      </c>
      <c r="DC857">
        <f>ROUND((ROUND(AT857*AG857,2)*ROUND(3,7)),2)</f>
        <v/>
      </c>
      <c r="DD857" t="inlineStr"/>
      <c r="DE857" t="inlineStr"/>
      <c r="DF857">
        <f>ROUND(ROUND(AE857*AI857,0)*CX857,0)</f>
        <v/>
      </c>
      <c r="DG857">
        <f>ROUND(ROUND(AF857,0)*CX857,0)</f>
        <v/>
      </c>
      <c r="DH857">
        <f>ROUND(ROUND(AG857,0)*CX857,0)</f>
        <v/>
      </c>
      <c r="DI857">
        <f>ROUND(ROUND(AH857,0)*CX857,0)</f>
        <v/>
      </c>
      <c r="DJ857">
        <f>DF857</f>
        <v/>
      </c>
      <c r="DK857" t="n">
        <v>0</v>
      </c>
      <c r="DL857" t="inlineStr"/>
      <c r="DM857" t="n">
        <v>0</v>
      </c>
      <c r="DN857" t="inlineStr"/>
      <c r="DO857" t="n">
        <v>0</v>
      </c>
    </row>
    <row r="858">
      <c r="A858">
        <f>ROW(Source!A2049)</f>
        <v/>
      </c>
      <c r="B858" t="n">
        <v>78869116</v>
      </c>
      <c r="C858" t="n">
        <v>78875599</v>
      </c>
      <c r="D858" t="n">
        <v>18442827</v>
      </c>
      <c r="E858" t="n">
        <v>1</v>
      </c>
      <c r="F858" t="n">
        <v>1</v>
      </c>
      <c r="G858" t="n">
        <v>1</v>
      </c>
      <c r="H858" t="n">
        <v>1</v>
      </c>
      <c r="I858" t="inlineStr">
        <is>
          <t>1-1053-90</t>
        </is>
      </c>
      <c r="J858" t="inlineStr"/>
      <c r="K858" t="inlineStr">
        <is>
          <t>Рабочий строитель среднего разряда 5,3</t>
        </is>
      </c>
      <c r="L858" t="n">
        <v>1369</v>
      </c>
      <c r="N858" t="n">
        <v>1013</v>
      </c>
      <c r="O858" t="inlineStr">
        <is>
          <t>чел.-ч</t>
        </is>
      </c>
      <c r="P858" t="inlineStr">
        <is>
          <t>чел.-ч</t>
        </is>
      </c>
      <c r="Q858" t="n">
        <v>1</v>
      </c>
      <c r="W858" t="n">
        <v>0</v>
      </c>
      <c r="X858" t="n">
        <v>717490484</v>
      </c>
      <c r="Y858">
        <f>AT858</f>
        <v/>
      </c>
      <c r="AA858" t="n">
        <v>0</v>
      </c>
      <c r="AB858" t="n">
        <v>0</v>
      </c>
      <c r="AC858" t="n">
        <v>0</v>
      </c>
      <c r="AD858" t="n">
        <v>11.64</v>
      </c>
      <c r="AE858" t="n">
        <v>0</v>
      </c>
      <c r="AF858" t="n">
        <v>0</v>
      </c>
      <c r="AG858" t="n">
        <v>0</v>
      </c>
      <c r="AH858" t="n">
        <v>11.64</v>
      </c>
      <c r="AI858" t="n">
        <v>1</v>
      </c>
      <c r="AJ858" t="n">
        <v>1</v>
      </c>
      <c r="AK858" t="n">
        <v>1</v>
      </c>
      <c r="AL858" t="n">
        <v>1</v>
      </c>
      <c r="AM858" t="n">
        <v>-2</v>
      </c>
      <c r="AN858" t="n">
        <v>0</v>
      </c>
      <c r="AO858" t="n">
        <v>1</v>
      </c>
      <c r="AP858" t="n">
        <v>1</v>
      </c>
      <c r="AQ858" t="n">
        <v>0</v>
      </c>
      <c r="AR858" t="n">
        <v>0</v>
      </c>
      <c r="AS858" t="inlineStr"/>
      <c r="AT858" t="n">
        <v>5.01</v>
      </c>
      <c r="AU858" t="inlineStr"/>
      <c r="AV858" t="n">
        <v>1</v>
      </c>
      <c r="AW858" t="n">
        <v>2</v>
      </c>
      <c r="AX858" t="n">
        <v>78875606</v>
      </c>
      <c r="AY858" t="n">
        <v>1</v>
      </c>
      <c r="AZ858" t="n">
        <v>0</v>
      </c>
      <c r="BA858" t="n">
        <v>793</v>
      </c>
      <c r="BB858" t="n">
        <v>0</v>
      </c>
      <c r="BC858" t="n">
        <v>0</v>
      </c>
      <c r="BD858" t="n">
        <v>0</v>
      </c>
      <c r="BE858" t="n">
        <v>0</v>
      </c>
      <c r="BF858" t="n">
        <v>0</v>
      </c>
      <c r="BG858" t="n">
        <v>0</v>
      </c>
      <c r="BH858" t="n">
        <v>0</v>
      </c>
      <c r="BI858" t="n">
        <v>0</v>
      </c>
      <c r="BJ858" t="n">
        <v>0</v>
      </c>
      <c r="BK858" t="n">
        <v>0</v>
      </c>
      <c r="BL858" t="n">
        <v>0</v>
      </c>
      <c r="BM858" t="n">
        <v>0</v>
      </c>
      <c r="BN858" t="n">
        <v>0</v>
      </c>
      <c r="BO858" t="n">
        <v>0</v>
      </c>
      <c r="BP858" t="n">
        <v>0</v>
      </c>
      <c r="BQ858" t="n">
        <v>0</v>
      </c>
      <c r="BR858" t="n">
        <v>0</v>
      </c>
      <c r="BS858" t="n">
        <v>0</v>
      </c>
      <c r="BT858" t="n">
        <v>0</v>
      </c>
      <c r="BU858" t="n">
        <v>0</v>
      </c>
      <c r="BV858" t="n">
        <v>0</v>
      </c>
      <c r="BW858" t="n">
        <v>0</v>
      </c>
      <c r="CU858">
        <f>ROUND(AT858*Source!I2049*AH858*AL858,0)</f>
        <v/>
      </c>
      <c r="CV858">
        <f>ROUND(Y858*Source!I2049,7)</f>
        <v/>
      </c>
      <c r="CW858" t="n">
        <v>0</v>
      </c>
      <c r="CX858">
        <f>ROUND(Y858*Source!I2049,7)</f>
        <v/>
      </c>
      <c r="CY858">
        <f>AD858</f>
        <v/>
      </c>
      <c r="CZ858">
        <f>AH858</f>
        <v/>
      </c>
      <c r="DA858">
        <f>AL858</f>
        <v/>
      </c>
      <c r="DB858">
        <f>ROUND(ROUND(AT858*CZ858,2),2)</f>
        <v/>
      </c>
      <c r="DC858">
        <f>ROUND(ROUND(AT858*AG858,2),2)</f>
        <v/>
      </c>
      <c r="DD858" t="inlineStr"/>
      <c r="DE858" t="inlineStr"/>
      <c r="DF858">
        <f>ROUND(ROUND(AE858,0)*CX858,0)</f>
        <v/>
      </c>
      <c r="DG858">
        <f>ROUND(ROUND(AF858,0)*CX858,0)</f>
        <v/>
      </c>
      <c r="DH858">
        <f>ROUND(ROUND(AG858,0)*CX858,0)</f>
        <v/>
      </c>
      <c r="DI858">
        <f>ROUND(ROUND(AH858,0)*CX858,0)</f>
        <v/>
      </c>
      <c r="DJ858">
        <f>DI858</f>
        <v/>
      </c>
      <c r="DK858" t="n">
        <v>0</v>
      </c>
      <c r="DL858" t="inlineStr"/>
      <c r="DM858" t="n">
        <v>0</v>
      </c>
      <c r="DN858" t="inlineStr"/>
      <c r="DO858" t="n">
        <v>0</v>
      </c>
    </row>
    <row r="859">
      <c r="A859">
        <f>ROW(Source!A2049)</f>
        <v/>
      </c>
      <c r="B859" t="n">
        <v>78869116</v>
      </c>
      <c r="C859" t="n">
        <v>78875599</v>
      </c>
      <c r="D859" t="n">
        <v>29172703</v>
      </c>
      <c r="E859" t="n">
        <v>1</v>
      </c>
      <c r="F859" t="n">
        <v>1</v>
      </c>
      <c r="G859" t="n">
        <v>1</v>
      </c>
      <c r="H859" t="n">
        <v>2</v>
      </c>
      <c r="I859" t="inlineStr">
        <is>
          <t>042900</t>
        </is>
      </c>
      <c r="J859" t="inlineStr">
        <is>
          <t>ТСЭМ Московской обл., 042900, приказ Минстроя России №675/пр от 28.02.2017 № 264/пр</t>
        </is>
      </c>
      <c r="K85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59" t="n">
        <v>1368</v>
      </c>
      <c r="N859" t="n">
        <v>1011</v>
      </c>
      <c r="O859" t="inlineStr">
        <is>
          <t>маш.-ч</t>
        </is>
      </c>
      <c r="P859" t="inlineStr">
        <is>
          <t>маш.-ч</t>
        </is>
      </c>
      <c r="Q859" t="n">
        <v>1</v>
      </c>
      <c r="W859" t="n">
        <v>0</v>
      </c>
      <c r="X859" t="n">
        <v>1695838894</v>
      </c>
      <c r="Y859">
        <f>AT859</f>
        <v/>
      </c>
      <c r="AA859" t="n">
        <v>0</v>
      </c>
      <c r="AB859" t="n">
        <v>177.13</v>
      </c>
      <c r="AC859" t="n">
        <v>0</v>
      </c>
      <c r="AD859" t="n">
        <v>0</v>
      </c>
      <c r="AE859" t="n">
        <v>0</v>
      </c>
      <c r="AF859" t="n">
        <v>29.67</v>
      </c>
      <c r="AG859" t="n">
        <v>0</v>
      </c>
      <c r="AH859" t="n">
        <v>0</v>
      </c>
      <c r="AI859" t="n">
        <v>1</v>
      </c>
      <c r="AJ859" t="n">
        <v>5.97</v>
      </c>
      <c r="AK859" t="n">
        <v>52.25</v>
      </c>
      <c r="AL859" t="n">
        <v>1</v>
      </c>
      <c r="AM859" t="n">
        <v>2</v>
      </c>
      <c r="AN859" t="n">
        <v>0</v>
      </c>
      <c r="AO859" t="n">
        <v>1</v>
      </c>
      <c r="AP859" t="n">
        <v>1</v>
      </c>
      <c r="AQ859" t="n">
        <v>0</v>
      </c>
      <c r="AR859" t="n">
        <v>0</v>
      </c>
      <c r="AS859" t="inlineStr"/>
      <c r="AT859" t="n">
        <v>1.5</v>
      </c>
      <c r="AU859" t="inlineStr"/>
      <c r="AV859" t="n">
        <v>0</v>
      </c>
      <c r="AW859" t="n">
        <v>2</v>
      </c>
      <c r="AX859" t="n">
        <v>78875607</v>
      </c>
      <c r="AY859" t="n">
        <v>1</v>
      </c>
      <c r="AZ859" t="n">
        <v>0</v>
      </c>
      <c r="BA859" t="n">
        <v>794</v>
      </c>
      <c r="BB859" t="n">
        <v>0</v>
      </c>
      <c r="BC859" t="n">
        <v>0</v>
      </c>
      <c r="BD859" t="n">
        <v>0</v>
      </c>
      <c r="BE859" t="n">
        <v>0</v>
      </c>
      <c r="BF859" t="n">
        <v>0</v>
      </c>
      <c r="BG859" t="n">
        <v>0</v>
      </c>
      <c r="BH859" t="n">
        <v>0</v>
      </c>
      <c r="BI859" t="n">
        <v>0</v>
      </c>
      <c r="BJ859" t="n">
        <v>0</v>
      </c>
      <c r="BK859" t="n">
        <v>0</v>
      </c>
      <c r="BL859" t="n">
        <v>0</v>
      </c>
      <c r="BM859" t="n">
        <v>0</v>
      </c>
      <c r="BN859" t="n">
        <v>0</v>
      </c>
      <c r="BO859" t="n">
        <v>0</v>
      </c>
      <c r="BP859" t="n">
        <v>0</v>
      </c>
      <c r="BQ859" t="n">
        <v>0</v>
      </c>
      <c r="BR859" t="n">
        <v>0</v>
      </c>
      <c r="BS859" t="n">
        <v>0</v>
      </c>
      <c r="BT859" t="n">
        <v>0</v>
      </c>
      <c r="BU859" t="n">
        <v>0</v>
      </c>
      <c r="BV859" t="n">
        <v>0</v>
      </c>
      <c r="BW859" t="n">
        <v>0</v>
      </c>
      <c r="CV859" t="n">
        <v>0</v>
      </c>
      <c r="CW859">
        <f>ROUND(Y859*Source!I2049*DO859,7)</f>
        <v/>
      </c>
      <c r="CX859">
        <f>ROUND(Y859*Source!I2049,7)</f>
        <v/>
      </c>
      <c r="CY859">
        <f>AB859</f>
        <v/>
      </c>
      <c r="CZ859">
        <f>AF859</f>
        <v/>
      </c>
      <c r="DA859">
        <f>AJ859</f>
        <v/>
      </c>
      <c r="DB859">
        <f>ROUND(ROUND(AT859*CZ859,2),2)</f>
        <v/>
      </c>
      <c r="DC859">
        <f>ROUND(ROUND(AT859*AG859,2),2)</f>
        <v/>
      </c>
      <c r="DD859" t="inlineStr"/>
      <c r="DE859" t="inlineStr"/>
      <c r="DF859">
        <f>ROUND(ROUND(AE859,0)*CX859,0)</f>
        <v/>
      </c>
      <c r="DG859">
        <f>ROUND(ROUND(AF859*AJ859,0)*CX859,0)</f>
        <v/>
      </c>
      <c r="DH859">
        <f>ROUND(ROUND(AG859*AK859,0)*CX859,0)</f>
        <v/>
      </c>
      <c r="DI859">
        <f>ROUND(ROUND(AH859,0)*CX859,0)</f>
        <v/>
      </c>
      <c r="DJ859">
        <f>DG859</f>
        <v/>
      </c>
      <c r="DK859" t="n">
        <v>0</v>
      </c>
      <c r="DL859" t="inlineStr"/>
      <c r="DM859" t="n">
        <v>0</v>
      </c>
      <c r="DN859" t="inlineStr"/>
      <c r="DO859" t="n">
        <v>0</v>
      </c>
    </row>
    <row r="860">
      <c r="A860">
        <f>ROW(Source!A2049)</f>
        <v/>
      </c>
      <c r="B860" t="n">
        <v>78869116</v>
      </c>
      <c r="C860" t="n">
        <v>78875599</v>
      </c>
      <c r="D860" t="n">
        <v>29110398</v>
      </c>
      <c r="E860" t="n">
        <v>1</v>
      </c>
      <c r="F860" t="n">
        <v>1</v>
      </c>
      <c r="G860" t="n">
        <v>1</v>
      </c>
      <c r="H860" t="n">
        <v>3</v>
      </c>
      <c r="I860" t="inlineStr">
        <is>
          <t>101-0388</t>
        </is>
      </c>
      <c r="J860" t="inlineStr">
        <is>
          <t>ТССЦ Московской обл., 101-0388, приказ Минстроя России №675/пр от 28.02.2017 № 254/пр</t>
        </is>
      </c>
      <c r="K860" t="inlineStr">
        <is>
          <t>Краски масляные земляные марки МА-0115 мумия, сурик железный</t>
        </is>
      </c>
      <c r="L860" t="n">
        <v>1348</v>
      </c>
      <c r="N860" t="n">
        <v>1009</v>
      </c>
      <c r="O860" t="inlineStr">
        <is>
          <t>т</t>
        </is>
      </c>
      <c r="P860" t="inlineStr">
        <is>
          <t>т</t>
        </is>
      </c>
      <c r="Q860" t="n">
        <v>1000</v>
      </c>
      <c r="W860" t="n">
        <v>0</v>
      </c>
      <c r="X860" t="n">
        <v>1625292450</v>
      </c>
      <c r="Y860">
        <f>AT860</f>
        <v/>
      </c>
      <c r="AA860" t="n">
        <v>76804.47</v>
      </c>
      <c r="AB860" t="n">
        <v>0</v>
      </c>
      <c r="AC860" t="n">
        <v>0</v>
      </c>
      <c r="AD860" t="n">
        <v>0</v>
      </c>
      <c r="AE860" t="n">
        <v>15118.99</v>
      </c>
      <c r="AF860" t="n">
        <v>0</v>
      </c>
      <c r="AG860" t="n">
        <v>0</v>
      </c>
      <c r="AH860" t="n">
        <v>0</v>
      </c>
      <c r="AI860" t="n">
        <v>5.08</v>
      </c>
      <c r="AJ860" t="n">
        <v>1</v>
      </c>
      <c r="AK860" t="n">
        <v>1</v>
      </c>
      <c r="AL860" t="n">
        <v>1</v>
      </c>
      <c r="AM860" t="n">
        <v>2</v>
      </c>
      <c r="AN860" t="n">
        <v>0</v>
      </c>
      <c r="AO860" t="n">
        <v>1</v>
      </c>
      <c r="AP860" t="n">
        <v>1</v>
      </c>
      <c r="AQ860" t="n">
        <v>0</v>
      </c>
      <c r="AR860" t="n">
        <v>0</v>
      </c>
      <c r="AS860" t="inlineStr"/>
      <c r="AT860" t="n">
        <v>5e-05</v>
      </c>
      <c r="AU860" t="inlineStr"/>
      <c r="AV860" t="n">
        <v>0</v>
      </c>
      <c r="AW860" t="n">
        <v>2</v>
      </c>
      <c r="AX860" t="n">
        <v>78875608</v>
      </c>
      <c r="AY860" t="n">
        <v>1</v>
      </c>
      <c r="AZ860" t="n">
        <v>0</v>
      </c>
      <c r="BA860" t="n">
        <v>795</v>
      </c>
      <c r="BB860" t="n">
        <v>0</v>
      </c>
      <c r="BC860" t="n">
        <v>0</v>
      </c>
      <c r="BD860" t="n">
        <v>0</v>
      </c>
      <c r="BE860" t="n">
        <v>0</v>
      </c>
      <c r="BF860" t="n">
        <v>0</v>
      </c>
      <c r="BG860" t="n">
        <v>0</v>
      </c>
      <c r="BH860" t="n">
        <v>0</v>
      </c>
      <c r="BI860" t="n">
        <v>0</v>
      </c>
      <c r="BJ860" t="n">
        <v>0</v>
      </c>
      <c r="BK860" t="n">
        <v>0</v>
      </c>
      <c r="BL860" t="n">
        <v>0</v>
      </c>
      <c r="BM860" t="n">
        <v>0</v>
      </c>
      <c r="BN860" t="n">
        <v>0</v>
      </c>
      <c r="BO860" t="n">
        <v>0</v>
      </c>
      <c r="BP860" t="n">
        <v>0</v>
      </c>
      <c r="BQ860" t="n">
        <v>0</v>
      </c>
      <c r="BR860" t="n">
        <v>0</v>
      </c>
      <c r="BS860" t="n">
        <v>0</v>
      </c>
      <c r="BT860" t="n">
        <v>0</v>
      </c>
      <c r="BU860" t="n">
        <v>0</v>
      </c>
      <c r="BV860" t="n">
        <v>0</v>
      </c>
      <c r="BW860" t="n">
        <v>0</v>
      </c>
      <c r="CV860" t="n">
        <v>0</v>
      </c>
      <c r="CW860" t="n">
        <v>0</v>
      </c>
      <c r="CX860">
        <f>ROUND(Y860*Source!I2049,7)</f>
        <v/>
      </c>
      <c r="CY860">
        <f>AA860</f>
        <v/>
      </c>
      <c r="CZ860">
        <f>AE860</f>
        <v/>
      </c>
      <c r="DA860">
        <f>AI860</f>
        <v/>
      </c>
      <c r="DB860">
        <f>ROUND(ROUND(AT860*CZ860,2),2)</f>
        <v/>
      </c>
      <c r="DC860">
        <f>ROUND(ROUND(AT860*AG860,2),2)</f>
        <v/>
      </c>
      <c r="DD860" t="inlineStr"/>
      <c r="DE860" t="inlineStr"/>
      <c r="DF860">
        <f>ROUND(ROUND(AE860*AI860,0)*CX860,0)</f>
        <v/>
      </c>
      <c r="DG860">
        <f>ROUND(ROUND(AF860,0)*CX860,0)</f>
        <v/>
      </c>
      <c r="DH860">
        <f>ROUND(ROUND(AG860,0)*CX860,0)</f>
        <v/>
      </c>
      <c r="DI860">
        <f>ROUND(ROUND(AH860,0)*CX860,0)</f>
        <v/>
      </c>
      <c r="DJ860">
        <f>DF860</f>
        <v/>
      </c>
      <c r="DK860" t="n">
        <v>0</v>
      </c>
      <c r="DL860" t="inlineStr"/>
      <c r="DM860" t="n">
        <v>0</v>
      </c>
      <c r="DN860" t="inlineStr"/>
      <c r="DO860" t="n">
        <v>0</v>
      </c>
    </row>
    <row r="861">
      <c r="A861">
        <f>ROW(Source!A2049)</f>
        <v/>
      </c>
      <c r="B861" t="n">
        <v>78869116</v>
      </c>
      <c r="C861" t="n">
        <v>78875599</v>
      </c>
      <c r="D861" t="n">
        <v>29110573</v>
      </c>
      <c r="E861" t="n">
        <v>1</v>
      </c>
      <c r="F861" t="n">
        <v>1</v>
      </c>
      <c r="G861" t="n">
        <v>1</v>
      </c>
      <c r="H861" t="n">
        <v>3</v>
      </c>
      <c r="I861" t="inlineStr">
        <is>
          <t>101-0628</t>
        </is>
      </c>
      <c r="J861" t="inlineStr">
        <is>
          <t>ТССЦ Московской обл., 101-0628, приказ Минстроя России №675/пр от 28.02.2017 № 254/пр</t>
        </is>
      </c>
      <c r="K861" t="inlineStr">
        <is>
          <t>Олифа комбинированная, марки К-3</t>
        </is>
      </c>
      <c r="L861" t="n">
        <v>1348</v>
      </c>
      <c r="N861" t="n">
        <v>1009</v>
      </c>
      <c r="O861" t="inlineStr">
        <is>
          <t>т</t>
        </is>
      </c>
      <c r="P861" t="inlineStr">
        <is>
          <t>т</t>
        </is>
      </c>
      <c r="Q861" t="n">
        <v>1000</v>
      </c>
      <c r="W861" t="n">
        <v>0</v>
      </c>
      <c r="X861" t="n">
        <v>24062879</v>
      </c>
      <c r="Y861">
        <f>AT861</f>
        <v/>
      </c>
      <c r="AA861" t="n">
        <v>87631.5</v>
      </c>
      <c r="AB861" t="n">
        <v>0</v>
      </c>
      <c r="AC861" t="n">
        <v>0</v>
      </c>
      <c r="AD861" t="n">
        <v>0</v>
      </c>
      <c r="AE861" t="n">
        <v>16950</v>
      </c>
      <c r="AF861" t="n">
        <v>0</v>
      </c>
      <c r="AG861" t="n">
        <v>0</v>
      </c>
      <c r="AH861" t="n">
        <v>0</v>
      </c>
      <c r="AI861" t="n">
        <v>5.17</v>
      </c>
      <c r="AJ861" t="n">
        <v>1</v>
      </c>
      <c r="AK861" t="n">
        <v>1</v>
      </c>
      <c r="AL861" t="n">
        <v>1</v>
      </c>
      <c r="AM861" t="n">
        <v>2</v>
      </c>
      <c r="AN861" t="n">
        <v>0</v>
      </c>
      <c r="AO861" t="n">
        <v>1</v>
      </c>
      <c r="AP861" t="n">
        <v>1</v>
      </c>
      <c r="AQ861" t="n">
        <v>0</v>
      </c>
      <c r="AR861" t="n">
        <v>0</v>
      </c>
      <c r="AS861" t="inlineStr"/>
      <c r="AT861" t="n">
        <v>2e-05</v>
      </c>
      <c r="AU861" t="inlineStr"/>
      <c r="AV861" t="n">
        <v>0</v>
      </c>
      <c r="AW861" t="n">
        <v>2</v>
      </c>
      <c r="AX861" t="n">
        <v>78875609</v>
      </c>
      <c r="AY861" t="n">
        <v>1</v>
      </c>
      <c r="AZ861" t="n">
        <v>0</v>
      </c>
      <c r="BA861" t="n">
        <v>796</v>
      </c>
      <c r="BB861" t="n">
        <v>0</v>
      </c>
      <c r="BC861" t="n">
        <v>0</v>
      </c>
      <c r="BD861" t="n">
        <v>0</v>
      </c>
      <c r="BE861" t="n">
        <v>0</v>
      </c>
      <c r="BF861" t="n">
        <v>0</v>
      </c>
      <c r="BG861" t="n">
        <v>0</v>
      </c>
      <c r="BH861" t="n">
        <v>0</v>
      </c>
      <c r="BI861" t="n">
        <v>0</v>
      </c>
      <c r="BJ861" t="n">
        <v>0</v>
      </c>
      <c r="BK861" t="n">
        <v>0</v>
      </c>
      <c r="BL861" t="n">
        <v>0</v>
      </c>
      <c r="BM861" t="n">
        <v>0</v>
      </c>
      <c r="BN861" t="n">
        <v>0</v>
      </c>
      <c r="BO861" t="n">
        <v>0</v>
      </c>
      <c r="BP861" t="n">
        <v>0</v>
      </c>
      <c r="BQ861" t="n">
        <v>0</v>
      </c>
      <c r="BR861" t="n">
        <v>0</v>
      </c>
      <c r="BS861" t="n">
        <v>0</v>
      </c>
      <c r="BT861" t="n">
        <v>0</v>
      </c>
      <c r="BU861" t="n">
        <v>0</v>
      </c>
      <c r="BV861" t="n">
        <v>0</v>
      </c>
      <c r="BW861" t="n">
        <v>0</v>
      </c>
      <c r="CV861" t="n">
        <v>0</v>
      </c>
      <c r="CW861" t="n">
        <v>0</v>
      </c>
      <c r="CX861">
        <f>ROUND(Y861*Source!I2049,7)</f>
        <v/>
      </c>
      <c r="CY861">
        <f>AA861</f>
        <v/>
      </c>
      <c r="CZ861">
        <f>AE861</f>
        <v/>
      </c>
      <c r="DA861">
        <f>AI861</f>
        <v/>
      </c>
      <c r="DB861">
        <f>ROUND(ROUND(AT861*CZ861,2),2)</f>
        <v/>
      </c>
      <c r="DC861">
        <f>ROUND(ROUND(AT861*AG861,2),2)</f>
        <v/>
      </c>
      <c r="DD861" t="inlineStr"/>
      <c r="DE861" t="inlineStr"/>
      <c r="DF861">
        <f>ROUND(ROUND(AE861*AI861,0)*CX861,0)</f>
        <v/>
      </c>
      <c r="DG861">
        <f>ROUND(ROUND(AF861,0)*CX861,0)</f>
        <v/>
      </c>
      <c r="DH861">
        <f>ROUND(ROUND(AG861,0)*CX861,0)</f>
        <v/>
      </c>
      <c r="DI861">
        <f>ROUND(ROUND(AH861,0)*CX861,0)</f>
        <v/>
      </c>
      <c r="DJ861">
        <f>DF861</f>
        <v/>
      </c>
      <c r="DK861" t="n">
        <v>0</v>
      </c>
      <c r="DL861" t="inlineStr"/>
      <c r="DM861" t="n">
        <v>0</v>
      </c>
      <c r="DN861" t="inlineStr"/>
      <c r="DO861" t="n">
        <v>0</v>
      </c>
    </row>
    <row r="862">
      <c r="A862">
        <f>ROW(Source!A2049)</f>
        <v/>
      </c>
      <c r="B862" t="n">
        <v>78869116</v>
      </c>
      <c r="C862" t="n">
        <v>78875599</v>
      </c>
      <c r="D862" t="n">
        <v>29107963</v>
      </c>
      <c r="E862" t="n">
        <v>1</v>
      </c>
      <c r="F862" t="n">
        <v>1</v>
      </c>
      <c r="G862" t="n">
        <v>1</v>
      </c>
      <c r="H862" t="n">
        <v>3</v>
      </c>
      <c r="I862" t="inlineStr">
        <is>
          <t>101-1669</t>
        </is>
      </c>
      <c r="J862" t="inlineStr">
        <is>
          <t>ТССЦ Московской обл., 101-1669, приказ Минстроя России №675/пр от 28.02.2017 № 254/пр</t>
        </is>
      </c>
      <c r="K862" t="inlineStr">
        <is>
          <t>Очес льняной</t>
        </is>
      </c>
      <c r="L862" t="n">
        <v>1346</v>
      </c>
      <c r="N862" t="n">
        <v>1009</v>
      </c>
      <c r="O862" t="inlineStr">
        <is>
          <t>кг</t>
        </is>
      </c>
      <c r="P862" t="inlineStr">
        <is>
          <t>кг</t>
        </is>
      </c>
      <c r="Q862" t="n">
        <v>1</v>
      </c>
      <c r="W862" t="n">
        <v>0</v>
      </c>
      <c r="X862" t="n">
        <v>-2113933962</v>
      </c>
      <c r="Y862">
        <f>AT862</f>
        <v/>
      </c>
      <c r="AA862" t="n">
        <v>590.67</v>
      </c>
      <c r="AB862" t="n">
        <v>0</v>
      </c>
      <c r="AC862" t="n">
        <v>0</v>
      </c>
      <c r="AD862" t="n">
        <v>0</v>
      </c>
      <c r="AE862" t="n">
        <v>37.29</v>
      </c>
      <c r="AF862" t="n">
        <v>0</v>
      </c>
      <c r="AG862" t="n">
        <v>0</v>
      </c>
      <c r="AH862" t="n">
        <v>0</v>
      </c>
      <c r="AI862" t="n">
        <v>15.84</v>
      </c>
      <c r="AJ862" t="n">
        <v>1</v>
      </c>
      <c r="AK862" t="n">
        <v>1</v>
      </c>
      <c r="AL862" t="n">
        <v>1</v>
      </c>
      <c r="AM862" t="n">
        <v>2</v>
      </c>
      <c r="AN862" t="n">
        <v>0</v>
      </c>
      <c r="AO862" t="n">
        <v>1</v>
      </c>
      <c r="AP862" t="n">
        <v>1</v>
      </c>
      <c r="AQ862" t="n">
        <v>0</v>
      </c>
      <c r="AR862" t="n">
        <v>0</v>
      </c>
      <c r="AS862" t="inlineStr"/>
      <c r="AT862" t="n">
        <v>0.02</v>
      </c>
      <c r="AU862" t="inlineStr"/>
      <c r="AV862" t="n">
        <v>0</v>
      </c>
      <c r="AW862" t="n">
        <v>2</v>
      </c>
      <c r="AX862" t="n">
        <v>78875610</v>
      </c>
      <c r="AY862" t="n">
        <v>1</v>
      </c>
      <c r="AZ862" t="n">
        <v>0</v>
      </c>
      <c r="BA862" t="n">
        <v>797</v>
      </c>
      <c r="BB862" t="n">
        <v>0</v>
      </c>
      <c r="BC862" t="n">
        <v>0</v>
      </c>
      <c r="BD862" t="n">
        <v>0</v>
      </c>
      <c r="BE862" t="n">
        <v>0</v>
      </c>
      <c r="BF862" t="n">
        <v>0</v>
      </c>
      <c r="BG862" t="n">
        <v>0</v>
      </c>
      <c r="BH862" t="n">
        <v>0</v>
      </c>
      <c r="BI862" t="n">
        <v>0</v>
      </c>
      <c r="BJ862" t="n">
        <v>0</v>
      </c>
      <c r="BK862" t="n">
        <v>0</v>
      </c>
      <c r="BL862" t="n">
        <v>0</v>
      </c>
      <c r="BM862" t="n">
        <v>0</v>
      </c>
      <c r="BN862" t="n">
        <v>0</v>
      </c>
      <c r="BO862" t="n">
        <v>0</v>
      </c>
      <c r="BP862" t="n">
        <v>0</v>
      </c>
      <c r="BQ862" t="n">
        <v>0</v>
      </c>
      <c r="BR862" t="n">
        <v>0</v>
      </c>
      <c r="BS862" t="n">
        <v>0</v>
      </c>
      <c r="BT862" t="n">
        <v>0</v>
      </c>
      <c r="BU862" t="n">
        <v>0</v>
      </c>
      <c r="BV862" t="n">
        <v>0</v>
      </c>
      <c r="BW862" t="n">
        <v>0</v>
      </c>
      <c r="CV862" t="n">
        <v>0</v>
      </c>
      <c r="CW862" t="n">
        <v>0</v>
      </c>
      <c r="CX862">
        <f>ROUND(Y862*Source!I2049,7)</f>
        <v/>
      </c>
      <c r="CY862">
        <f>AA862</f>
        <v/>
      </c>
      <c r="CZ862">
        <f>AE862</f>
        <v/>
      </c>
      <c r="DA862">
        <f>AI862</f>
        <v/>
      </c>
      <c r="DB862">
        <f>ROUND(ROUND(AT862*CZ862,2),2)</f>
        <v/>
      </c>
      <c r="DC862">
        <f>ROUND(ROUND(AT862*AG862,2),2)</f>
        <v/>
      </c>
      <c r="DD862" t="inlineStr"/>
      <c r="DE862" t="inlineStr"/>
      <c r="DF862">
        <f>ROUND(ROUND(AE862*AI862,0)*CX862,0)</f>
        <v/>
      </c>
      <c r="DG862">
        <f>ROUND(ROUND(AF862,0)*CX862,0)</f>
        <v/>
      </c>
      <c r="DH862">
        <f>ROUND(ROUND(AG862,0)*CX862,0)</f>
        <v/>
      </c>
      <c r="DI862">
        <f>ROUND(ROUND(AH862,0)*CX862,0)</f>
        <v/>
      </c>
      <c r="DJ862">
        <f>DF862</f>
        <v/>
      </c>
      <c r="DK862" t="n">
        <v>0</v>
      </c>
      <c r="DL862" t="inlineStr"/>
      <c r="DM862" t="n">
        <v>0</v>
      </c>
      <c r="DN862" t="inlineStr"/>
      <c r="DO862" t="n">
        <v>0</v>
      </c>
    </row>
    <row r="863">
      <c r="A863">
        <f>ROW(Source!A2049)</f>
        <v/>
      </c>
      <c r="B863" t="n">
        <v>78869116</v>
      </c>
      <c r="C863" t="n">
        <v>78875599</v>
      </c>
      <c r="D863" t="n">
        <v>29150040</v>
      </c>
      <c r="E863" t="n">
        <v>1</v>
      </c>
      <c r="F863" t="n">
        <v>1</v>
      </c>
      <c r="G863" t="n">
        <v>1</v>
      </c>
      <c r="H863" t="n">
        <v>3</v>
      </c>
      <c r="I863" t="inlineStr">
        <is>
          <t>411-0001</t>
        </is>
      </c>
      <c r="J863" t="inlineStr">
        <is>
          <t>ТССЦ Московской обл., 411-0001, приказ Минстроя России №675/пр от 28.02.2017 № 257/пр</t>
        </is>
      </c>
      <c r="K863" t="inlineStr">
        <is>
          <t>Вода</t>
        </is>
      </c>
      <c r="L863" t="n">
        <v>1339</v>
      </c>
      <c r="N863" t="n">
        <v>1007</v>
      </c>
      <c r="O863" t="inlineStr">
        <is>
          <t>м3</t>
        </is>
      </c>
      <c r="P863" t="inlineStr">
        <is>
          <t>м3</t>
        </is>
      </c>
      <c r="Q863" t="n">
        <v>1</v>
      </c>
      <c r="W863" t="n">
        <v>0</v>
      </c>
      <c r="X863" t="n">
        <v>619799737</v>
      </c>
      <c r="Y863">
        <f>AT863</f>
        <v/>
      </c>
      <c r="AA863" t="n">
        <v>31.28</v>
      </c>
      <c r="AB863" t="n">
        <v>0</v>
      </c>
      <c r="AC863" t="n">
        <v>0</v>
      </c>
      <c r="AD863" t="n">
        <v>0</v>
      </c>
      <c r="AE863" t="n">
        <v>2.44</v>
      </c>
      <c r="AF863" t="n">
        <v>0</v>
      </c>
      <c r="AG863" t="n">
        <v>0</v>
      </c>
      <c r="AH863" t="n">
        <v>0</v>
      </c>
      <c r="AI863" t="n">
        <v>12.82</v>
      </c>
      <c r="AJ863" t="n">
        <v>1</v>
      </c>
      <c r="AK863" t="n">
        <v>1</v>
      </c>
      <c r="AL863" t="n">
        <v>1</v>
      </c>
      <c r="AM863" t="n">
        <v>2</v>
      </c>
      <c r="AN863" t="n">
        <v>0</v>
      </c>
      <c r="AO863" t="n">
        <v>1</v>
      </c>
      <c r="AP863" t="n">
        <v>1</v>
      </c>
      <c r="AQ863" t="n">
        <v>0</v>
      </c>
      <c r="AR863" t="n">
        <v>0</v>
      </c>
      <c r="AS863" t="inlineStr"/>
      <c r="AT863" t="n">
        <v>1</v>
      </c>
      <c r="AU863" t="inlineStr"/>
      <c r="AV863" t="n">
        <v>0</v>
      </c>
      <c r="AW863" t="n">
        <v>2</v>
      </c>
      <c r="AX863" t="n">
        <v>78875611</v>
      </c>
      <c r="AY863" t="n">
        <v>1</v>
      </c>
      <c r="AZ863" t="n">
        <v>0</v>
      </c>
      <c r="BA863" t="n">
        <v>798</v>
      </c>
      <c r="BB863" t="n">
        <v>0</v>
      </c>
      <c r="BC863" t="n">
        <v>0</v>
      </c>
      <c r="BD863" t="n">
        <v>0</v>
      </c>
      <c r="BE863" t="n">
        <v>0</v>
      </c>
      <c r="BF863" t="n">
        <v>0</v>
      </c>
      <c r="BG863" t="n">
        <v>0</v>
      </c>
      <c r="BH863" t="n">
        <v>0</v>
      </c>
      <c r="BI863" t="n">
        <v>0</v>
      </c>
      <c r="BJ863" t="n">
        <v>0</v>
      </c>
      <c r="BK863" t="n">
        <v>0</v>
      </c>
      <c r="BL863" t="n">
        <v>0</v>
      </c>
      <c r="BM863" t="n">
        <v>0</v>
      </c>
      <c r="BN863" t="n">
        <v>0</v>
      </c>
      <c r="BO863" t="n">
        <v>0</v>
      </c>
      <c r="BP863" t="n">
        <v>0</v>
      </c>
      <c r="BQ863" t="n">
        <v>0</v>
      </c>
      <c r="BR863" t="n">
        <v>0</v>
      </c>
      <c r="BS863" t="n">
        <v>0</v>
      </c>
      <c r="BT863" t="n">
        <v>0</v>
      </c>
      <c r="BU863" t="n">
        <v>0</v>
      </c>
      <c r="BV863" t="n">
        <v>0</v>
      </c>
      <c r="BW863" t="n">
        <v>0</v>
      </c>
      <c r="CV863" t="n">
        <v>0</v>
      </c>
      <c r="CW863" t="n">
        <v>0</v>
      </c>
      <c r="CX863">
        <f>ROUND(Y863*Source!I2049,7)</f>
        <v/>
      </c>
      <c r="CY863">
        <f>AA863</f>
        <v/>
      </c>
      <c r="CZ863">
        <f>AE863</f>
        <v/>
      </c>
      <c r="DA863">
        <f>AI863</f>
        <v/>
      </c>
      <c r="DB863">
        <f>ROUND(ROUND(AT863*CZ863,2),2)</f>
        <v/>
      </c>
      <c r="DC863">
        <f>ROUND(ROUND(AT863*AG863,2),2)</f>
        <v/>
      </c>
      <c r="DD863" t="inlineStr"/>
      <c r="DE863" t="inlineStr"/>
      <c r="DF863">
        <f>ROUND(ROUND(AE863*AI863,0)*CX863,0)</f>
        <v/>
      </c>
      <c r="DG863">
        <f>ROUND(ROUND(AF863,0)*CX863,0)</f>
        <v/>
      </c>
      <c r="DH863">
        <f>ROUND(ROUND(AG863,0)*CX863,0)</f>
        <v/>
      </c>
      <c r="DI863">
        <f>ROUND(ROUND(AH863,0)*CX863,0)</f>
        <v/>
      </c>
      <c r="DJ863">
        <f>DF863</f>
        <v/>
      </c>
      <c r="DK863" t="n">
        <v>0</v>
      </c>
      <c r="DL863" t="inlineStr"/>
      <c r="DM863" t="n">
        <v>0</v>
      </c>
      <c r="DN863" t="inlineStr"/>
      <c r="DO863" t="n">
        <v>0</v>
      </c>
    </row>
    <row r="864">
      <c r="A864">
        <f>ROW(Source!A2088)</f>
        <v/>
      </c>
      <c r="B864" t="n">
        <v>78869116</v>
      </c>
      <c r="C864" t="n">
        <v>78875673</v>
      </c>
      <c r="D864" t="n">
        <v>18442827</v>
      </c>
      <c r="E864" t="n">
        <v>1</v>
      </c>
      <c r="F864" t="n">
        <v>1</v>
      </c>
      <c r="G864" t="n">
        <v>1</v>
      </c>
      <c r="H864" t="n">
        <v>1</v>
      </c>
      <c r="I864" t="inlineStr">
        <is>
          <t>1-1053-90</t>
        </is>
      </c>
      <c r="J864" t="inlineStr"/>
      <c r="K864" t="inlineStr">
        <is>
          <t>Рабочий строитель среднего разряда 5,3</t>
        </is>
      </c>
      <c r="L864" t="n">
        <v>1369</v>
      </c>
      <c r="N864" t="n">
        <v>1013</v>
      </c>
      <c r="O864" t="inlineStr">
        <is>
          <t>чел.-ч</t>
        </is>
      </c>
      <c r="P864" t="inlineStr">
        <is>
          <t>чел.-ч</t>
        </is>
      </c>
      <c r="Q864" t="n">
        <v>1</v>
      </c>
      <c r="W864" t="n">
        <v>0</v>
      </c>
      <c r="X864" t="n">
        <v>717490484</v>
      </c>
      <c r="Y864">
        <f>(AT864*ROUND(2,7))</f>
        <v/>
      </c>
      <c r="AA864" t="n">
        <v>0</v>
      </c>
      <c r="AB864" t="n">
        <v>0</v>
      </c>
      <c r="AC864" t="n">
        <v>0</v>
      </c>
      <c r="AD864" t="n">
        <v>11.64</v>
      </c>
      <c r="AE864" t="n">
        <v>0</v>
      </c>
      <c r="AF864" t="n">
        <v>0</v>
      </c>
      <c r="AG864" t="n">
        <v>0</v>
      </c>
      <c r="AH864" t="n">
        <v>11.64</v>
      </c>
      <c r="AI864" t="n">
        <v>1</v>
      </c>
      <c r="AJ864" t="n">
        <v>1</v>
      </c>
      <c r="AK864" t="n">
        <v>1</v>
      </c>
      <c r="AL864" t="n">
        <v>1</v>
      </c>
      <c r="AM864" t="n">
        <v>-2</v>
      </c>
      <c r="AN864" t="n">
        <v>0</v>
      </c>
      <c r="AO864" t="n">
        <v>1</v>
      </c>
      <c r="AP864" t="n">
        <v>1</v>
      </c>
      <c r="AQ864" t="n">
        <v>0</v>
      </c>
      <c r="AR864" t="n">
        <v>0</v>
      </c>
      <c r="AS864" t="inlineStr"/>
      <c r="AT864" t="n">
        <v>5.01</v>
      </c>
      <c r="AU864" t="inlineStr">
        <is>
          <t>)*2</t>
        </is>
      </c>
      <c r="AV864" t="n">
        <v>1</v>
      </c>
      <c r="AW864" t="n">
        <v>2</v>
      </c>
      <c r="AX864" t="n">
        <v>78875680</v>
      </c>
      <c r="AY864" t="n">
        <v>1</v>
      </c>
      <c r="AZ864" t="n">
        <v>0</v>
      </c>
      <c r="BA864" t="n">
        <v>799</v>
      </c>
      <c r="BB864" t="n">
        <v>0</v>
      </c>
      <c r="BC864" t="n">
        <v>0</v>
      </c>
      <c r="BD864" t="n">
        <v>0</v>
      </c>
      <c r="BE864" t="n">
        <v>0</v>
      </c>
      <c r="BF864" t="n">
        <v>0</v>
      </c>
      <c r="BG864" t="n">
        <v>0</v>
      </c>
      <c r="BH864" t="n">
        <v>0</v>
      </c>
      <c r="BI864" t="n">
        <v>0</v>
      </c>
      <c r="BJ864" t="n">
        <v>0</v>
      </c>
      <c r="BK864" t="n">
        <v>0</v>
      </c>
      <c r="BL864" t="n">
        <v>0</v>
      </c>
      <c r="BM864" t="n">
        <v>0</v>
      </c>
      <c r="BN864" t="n">
        <v>0</v>
      </c>
      <c r="BO864" t="n">
        <v>0</v>
      </c>
      <c r="BP864" t="n">
        <v>0</v>
      </c>
      <c r="BQ864" t="n">
        <v>0</v>
      </c>
      <c r="BR864" t="n">
        <v>0</v>
      </c>
      <c r="BS864" t="n">
        <v>0</v>
      </c>
      <c r="BT864" t="n">
        <v>0</v>
      </c>
      <c r="BU864" t="n">
        <v>0</v>
      </c>
      <c r="BV864" t="n">
        <v>0</v>
      </c>
      <c r="BW864" t="n">
        <v>0</v>
      </c>
      <c r="CU864">
        <f>ROUND(AT864*Source!I2088*AH864*AL864,0)</f>
        <v/>
      </c>
      <c r="CV864">
        <f>ROUND(Y864*Source!I2088,7)</f>
        <v/>
      </c>
      <c r="CW864" t="n">
        <v>0</v>
      </c>
      <c r="CX864">
        <f>ROUND(Y864*Source!I2088,7)</f>
        <v/>
      </c>
      <c r="CY864">
        <f>AD864</f>
        <v/>
      </c>
      <c r="CZ864">
        <f>AH864</f>
        <v/>
      </c>
      <c r="DA864">
        <f>AL864</f>
        <v/>
      </c>
      <c r="DB864">
        <f>ROUND((ROUND(AT864*CZ864,2)*ROUND(2,7)),2)</f>
        <v/>
      </c>
      <c r="DC864">
        <f>ROUND((ROUND(AT864*AG864,2)*ROUND(2,7)),2)</f>
        <v/>
      </c>
      <c r="DD864" t="inlineStr"/>
      <c r="DE864" t="inlineStr"/>
      <c r="DF864">
        <f>ROUND(ROUND(AE864,0)*CX864,0)</f>
        <v/>
      </c>
      <c r="DG864">
        <f>ROUND(ROUND(AF864,0)*CX864,0)</f>
        <v/>
      </c>
      <c r="DH864">
        <f>ROUND(ROUND(AG864,0)*CX864,0)</f>
        <v/>
      </c>
      <c r="DI864">
        <f>ROUND(ROUND(AH864,0)*CX864,0)</f>
        <v/>
      </c>
      <c r="DJ864">
        <f>DI864</f>
        <v/>
      </c>
      <c r="DK864" t="n">
        <v>0</v>
      </c>
      <c r="DL864" t="inlineStr"/>
      <c r="DM864" t="n">
        <v>0</v>
      </c>
      <c r="DN864" t="inlineStr"/>
      <c r="DO864" t="n">
        <v>0</v>
      </c>
    </row>
    <row r="865">
      <c r="A865">
        <f>ROW(Source!A2088)</f>
        <v/>
      </c>
      <c r="B865" t="n">
        <v>78869116</v>
      </c>
      <c r="C865" t="n">
        <v>78875673</v>
      </c>
      <c r="D865" t="n">
        <v>29172703</v>
      </c>
      <c r="E865" t="n">
        <v>1</v>
      </c>
      <c r="F865" t="n">
        <v>1</v>
      </c>
      <c r="G865" t="n">
        <v>1</v>
      </c>
      <c r="H865" t="n">
        <v>2</v>
      </c>
      <c r="I865" t="inlineStr">
        <is>
          <t>042900</t>
        </is>
      </c>
      <c r="J865" t="inlineStr">
        <is>
          <t>ТСЭМ Московской обл., 042900, приказ Минстроя России №675/пр от 28.02.2017 № 264/пр</t>
        </is>
      </c>
      <c r="K86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65" t="n">
        <v>1368</v>
      </c>
      <c r="N865" t="n">
        <v>1011</v>
      </c>
      <c r="O865" t="inlineStr">
        <is>
          <t>маш.-ч</t>
        </is>
      </c>
      <c r="P865" t="inlineStr">
        <is>
          <t>маш.-ч</t>
        </is>
      </c>
      <c r="Q865" t="n">
        <v>1</v>
      </c>
      <c r="W865" t="n">
        <v>0</v>
      </c>
      <c r="X865" t="n">
        <v>1695838894</v>
      </c>
      <c r="Y865">
        <f>(AT865*ROUND(2,7))</f>
        <v/>
      </c>
      <c r="AA865" t="n">
        <v>0</v>
      </c>
      <c r="AB865" t="n">
        <v>177.13</v>
      </c>
      <c r="AC865" t="n">
        <v>0</v>
      </c>
      <c r="AD865" t="n">
        <v>0</v>
      </c>
      <c r="AE865" t="n">
        <v>0</v>
      </c>
      <c r="AF865" t="n">
        <v>29.67</v>
      </c>
      <c r="AG865" t="n">
        <v>0</v>
      </c>
      <c r="AH865" t="n">
        <v>0</v>
      </c>
      <c r="AI865" t="n">
        <v>1</v>
      </c>
      <c r="AJ865" t="n">
        <v>5.97</v>
      </c>
      <c r="AK865" t="n">
        <v>52.25</v>
      </c>
      <c r="AL865" t="n">
        <v>1</v>
      </c>
      <c r="AM865" t="n">
        <v>2</v>
      </c>
      <c r="AN865" t="n">
        <v>0</v>
      </c>
      <c r="AO865" t="n">
        <v>1</v>
      </c>
      <c r="AP865" t="n">
        <v>1</v>
      </c>
      <c r="AQ865" t="n">
        <v>0</v>
      </c>
      <c r="AR865" t="n">
        <v>0</v>
      </c>
      <c r="AS865" t="inlineStr"/>
      <c r="AT865" t="n">
        <v>1.5</v>
      </c>
      <c r="AU865" t="inlineStr">
        <is>
          <t>)*2</t>
        </is>
      </c>
      <c r="AV865" t="n">
        <v>0</v>
      </c>
      <c r="AW865" t="n">
        <v>2</v>
      </c>
      <c r="AX865" t="n">
        <v>78875681</v>
      </c>
      <c r="AY865" t="n">
        <v>1</v>
      </c>
      <c r="AZ865" t="n">
        <v>0</v>
      </c>
      <c r="BA865" t="n">
        <v>800</v>
      </c>
      <c r="BB865" t="n">
        <v>0</v>
      </c>
      <c r="BC865" t="n">
        <v>0</v>
      </c>
      <c r="BD865" t="n">
        <v>0</v>
      </c>
      <c r="BE865" t="n">
        <v>0</v>
      </c>
      <c r="BF865" t="n">
        <v>0</v>
      </c>
      <c r="BG865" t="n">
        <v>0</v>
      </c>
      <c r="BH865" t="n">
        <v>0</v>
      </c>
      <c r="BI865" t="n">
        <v>0</v>
      </c>
      <c r="BJ865" t="n">
        <v>0</v>
      </c>
      <c r="BK865" t="n">
        <v>0</v>
      </c>
      <c r="BL865" t="n">
        <v>0</v>
      </c>
      <c r="BM865" t="n">
        <v>0</v>
      </c>
      <c r="BN865" t="n">
        <v>0</v>
      </c>
      <c r="BO865" t="n">
        <v>0</v>
      </c>
      <c r="BP865" t="n">
        <v>0</v>
      </c>
      <c r="BQ865" t="n">
        <v>0</v>
      </c>
      <c r="BR865" t="n">
        <v>0</v>
      </c>
      <c r="BS865" t="n">
        <v>0</v>
      </c>
      <c r="BT865" t="n">
        <v>0</v>
      </c>
      <c r="BU865" t="n">
        <v>0</v>
      </c>
      <c r="BV865" t="n">
        <v>0</v>
      </c>
      <c r="BW865" t="n">
        <v>0</v>
      </c>
      <c r="CV865" t="n">
        <v>0</v>
      </c>
      <c r="CW865">
        <f>ROUND(Y865*Source!I2088*DO865,7)</f>
        <v/>
      </c>
      <c r="CX865">
        <f>ROUND(Y865*Source!I2088,7)</f>
        <v/>
      </c>
      <c r="CY865">
        <f>AB865</f>
        <v/>
      </c>
      <c r="CZ865">
        <f>AF865</f>
        <v/>
      </c>
      <c r="DA865">
        <f>AJ865</f>
        <v/>
      </c>
      <c r="DB865">
        <f>ROUND((ROUND(AT865*CZ865,2)*ROUND(2,7)),2)</f>
        <v/>
      </c>
      <c r="DC865">
        <f>ROUND((ROUND(AT865*AG865,2)*ROUND(2,7)),2)</f>
        <v/>
      </c>
      <c r="DD865" t="inlineStr"/>
      <c r="DE865" t="inlineStr"/>
      <c r="DF865">
        <f>ROUND(ROUND(AE865,0)*CX865,0)</f>
        <v/>
      </c>
      <c r="DG865">
        <f>ROUND(ROUND(AF865*AJ865,0)*CX865,0)</f>
        <v/>
      </c>
      <c r="DH865">
        <f>ROUND(ROUND(AG865*AK865,0)*CX865,0)</f>
        <v/>
      </c>
      <c r="DI865">
        <f>ROUND(ROUND(AH865,0)*CX865,0)</f>
        <v/>
      </c>
      <c r="DJ865">
        <f>DG865</f>
        <v/>
      </c>
      <c r="DK865" t="n">
        <v>0</v>
      </c>
      <c r="DL865" t="inlineStr"/>
      <c r="DM865" t="n">
        <v>0</v>
      </c>
      <c r="DN865" t="inlineStr"/>
      <c r="DO865" t="n">
        <v>0</v>
      </c>
    </row>
    <row r="866">
      <c r="A866">
        <f>ROW(Source!A2088)</f>
        <v/>
      </c>
      <c r="B866" t="n">
        <v>78869116</v>
      </c>
      <c r="C866" t="n">
        <v>78875673</v>
      </c>
      <c r="D866" t="n">
        <v>29110398</v>
      </c>
      <c r="E866" t="n">
        <v>1</v>
      </c>
      <c r="F866" t="n">
        <v>1</v>
      </c>
      <c r="G866" t="n">
        <v>1</v>
      </c>
      <c r="H866" t="n">
        <v>3</v>
      </c>
      <c r="I866" t="inlineStr">
        <is>
          <t>101-0388</t>
        </is>
      </c>
      <c r="J866" t="inlineStr">
        <is>
          <t>ТССЦ Московской обл., 101-0388, приказ Минстроя России №675/пр от 28.02.2017 № 254/пр</t>
        </is>
      </c>
      <c r="K866" t="inlineStr">
        <is>
          <t>Краски масляные земляные марки МА-0115 мумия, сурик железный</t>
        </is>
      </c>
      <c r="L866" t="n">
        <v>1348</v>
      </c>
      <c r="N866" t="n">
        <v>1009</v>
      </c>
      <c r="O866" t="inlineStr">
        <is>
          <t>т</t>
        </is>
      </c>
      <c r="P866" t="inlineStr">
        <is>
          <t>т</t>
        </is>
      </c>
      <c r="Q866" t="n">
        <v>1000</v>
      </c>
      <c r="W866" t="n">
        <v>0</v>
      </c>
      <c r="X866" t="n">
        <v>1625292450</v>
      </c>
      <c r="Y866">
        <f>(AT866*ROUND(2,7))</f>
        <v/>
      </c>
      <c r="AA866" t="n">
        <v>76804.47</v>
      </c>
      <c r="AB866" t="n">
        <v>0</v>
      </c>
      <c r="AC866" t="n">
        <v>0</v>
      </c>
      <c r="AD866" t="n">
        <v>0</v>
      </c>
      <c r="AE866" t="n">
        <v>15118.99</v>
      </c>
      <c r="AF866" t="n">
        <v>0</v>
      </c>
      <c r="AG866" t="n">
        <v>0</v>
      </c>
      <c r="AH866" t="n">
        <v>0</v>
      </c>
      <c r="AI866" t="n">
        <v>5.08</v>
      </c>
      <c r="AJ866" t="n">
        <v>1</v>
      </c>
      <c r="AK866" t="n">
        <v>1</v>
      </c>
      <c r="AL866" t="n">
        <v>1</v>
      </c>
      <c r="AM866" t="n">
        <v>2</v>
      </c>
      <c r="AN866" t="n">
        <v>0</v>
      </c>
      <c r="AO866" t="n">
        <v>1</v>
      </c>
      <c r="AP866" t="n">
        <v>1</v>
      </c>
      <c r="AQ866" t="n">
        <v>0</v>
      </c>
      <c r="AR866" t="n">
        <v>0</v>
      </c>
      <c r="AS866" t="inlineStr"/>
      <c r="AT866" t="n">
        <v>5e-05</v>
      </c>
      <c r="AU866" t="inlineStr">
        <is>
          <t>)*2</t>
        </is>
      </c>
      <c r="AV866" t="n">
        <v>0</v>
      </c>
      <c r="AW866" t="n">
        <v>2</v>
      </c>
      <c r="AX866" t="n">
        <v>78875682</v>
      </c>
      <c r="AY866" t="n">
        <v>1</v>
      </c>
      <c r="AZ866" t="n">
        <v>0</v>
      </c>
      <c r="BA866" t="n">
        <v>801</v>
      </c>
      <c r="BB866" t="n">
        <v>0</v>
      </c>
      <c r="BC866" t="n">
        <v>0</v>
      </c>
      <c r="BD866" t="n">
        <v>0</v>
      </c>
      <c r="BE866" t="n">
        <v>0</v>
      </c>
      <c r="BF866" t="n">
        <v>0</v>
      </c>
      <c r="BG866" t="n">
        <v>0</v>
      </c>
      <c r="BH866" t="n">
        <v>0</v>
      </c>
      <c r="BI866" t="n">
        <v>0</v>
      </c>
      <c r="BJ866" t="n">
        <v>0</v>
      </c>
      <c r="BK866" t="n">
        <v>0</v>
      </c>
      <c r="BL866" t="n">
        <v>0</v>
      </c>
      <c r="BM866" t="n">
        <v>0</v>
      </c>
      <c r="BN866" t="n">
        <v>0</v>
      </c>
      <c r="BO866" t="n">
        <v>0</v>
      </c>
      <c r="BP866" t="n">
        <v>0</v>
      </c>
      <c r="BQ866" t="n">
        <v>0</v>
      </c>
      <c r="BR866" t="n">
        <v>0</v>
      </c>
      <c r="BS866" t="n">
        <v>0</v>
      </c>
      <c r="BT866" t="n">
        <v>0</v>
      </c>
      <c r="BU866" t="n">
        <v>0</v>
      </c>
      <c r="BV866" t="n">
        <v>0</v>
      </c>
      <c r="BW866" t="n">
        <v>0</v>
      </c>
      <c r="CV866" t="n">
        <v>0</v>
      </c>
      <c r="CW866" t="n">
        <v>0</v>
      </c>
      <c r="CX866">
        <f>ROUND(Y866*Source!I2088,7)</f>
        <v/>
      </c>
      <c r="CY866">
        <f>AA866</f>
        <v/>
      </c>
      <c r="CZ866">
        <f>AE866</f>
        <v/>
      </c>
      <c r="DA866">
        <f>AI866</f>
        <v/>
      </c>
      <c r="DB866">
        <f>ROUND((ROUND(AT866*CZ866,2)*ROUND(2,7)),2)</f>
        <v/>
      </c>
      <c r="DC866">
        <f>ROUND((ROUND(AT866*AG866,2)*ROUND(2,7)),2)</f>
        <v/>
      </c>
      <c r="DD866" t="inlineStr"/>
      <c r="DE866" t="inlineStr"/>
      <c r="DF866">
        <f>ROUND(ROUND(AE866*AI866,0)*CX866,0)</f>
        <v/>
      </c>
      <c r="DG866">
        <f>ROUND(ROUND(AF866,0)*CX866,0)</f>
        <v/>
      </c>
      <c r="DH866">
        <f>ROUND(ROUND(AG866,0)*CX866,0)</f>
        <v/>
      </c>
      <c r="DI866">
        <f>ROUND(ROUND(AH866,0)*CX866,0)</f>
        <v/>
      </c>
      <c r="DJ866">
        <f>DF866</f>
        <v/>
      </c>
      <c r="DK866" t="n">
        <v>0</v>
      </c>
      <c r="DL866" t="inlineStr"/>
      <c r="DM866" t="n">
        <v>0</v>
      </c>
      <c r="DN866" t="inlineStr"/>
      <c r="DO866" t="n">
        <v>0</v>
      </c>
    </row>
    <row r="867">
      <c r="A867">
        <f>ROW(Source!A2088)</f>
        <v/>
      </c>
      <c r="B867" t="n">
        <v>78869116</v>
      </c>
      <c r="C867" t="n">
        <v>78875673</v>
      </c>
      <c r="D867" t="n">
        <v>29110573</v>
      </c>
      <c r="E867" t="n">
        <v>1</v>
      </c>
      <c r="F867" t="n">
        <v>1</v>
      </c>
      <c r="G867" t="n">
        <v>1</v>
      </c>
      <c r="H867" t="n">
        <v>3</v>
      </c>
      <c r="I867" t="inlineStr">
        <is>
          <t>101-0628</t>
        </is>
      </c>
      <c r="J867" t="inlineStr">
        <is>
          <t>ТССЦ Московской обл., 101-0628, приказ Минстроя России №675/пр от 28.02.2017 № 254/пр</t>
        </is>
      </c>
      <c r="K867" t="inlineStr">
        <is>
          <t>Олифа комбинированная, марки К-3</t>
        </is>
      </c>
      <c r="L867" t="n">
        <v>1348</v>
      </c>
      <c r="N867" t="n">
        <v>1009</v>
      </c>
      <c r="O867" t="inlineStr">
        <is>
          <t>т</t>
        </is>
      </c>
      <c r="P867" t="inlineStr">
        <is>
          <t>т</t>
        </is>
      </c>
      <c r="Q867" t="n">
        <v>1000</v>
      </c>
      <c r="W867" t="n">
        <v>0</v>
      </c>
      <c r="X867" t="n">
        <v>24062879</v>
      </c>
      <c r="Y867">
        <f>(AT867*ROUND(2,7))</f>
        <v/>
      </c>
      <c r="AA867" t="n">
        <v>87631.5</v>
      </c>
      <c r="AB867" t="n">
        <v>0</v>
      </c>
      <c r="AC867" t="n">
        <v>0</v>
      </c>
      <c r="AD867" t="n">
        <v>0</v>
      </c>
      <c r="AE867" t="n">
        <v>16950</v>
      </c>
      <c r="AF867" t="n">
        <v>0</v>
      </c>
      <c r="AG867" t="n">
        <v>0</v>
      </c>
      <c r="AH867" t="n">
        <v>0</v>
      </c>
      <c r="AI867" t="n">
        <v>5.17</v>
      </c>
      <c r="AJ867" t="n">
        <v>1</v>
      </c>
      <c r="AK867" t="n">
        <v>1</v>
      </c>
      <c r="AL867" t="n">
        <v>1</v>
      </c>
      <c r="AM867" t="n">
        <v>2</v>
      </c>
      <c r="AN867" t="n">
        <v>0</v>
      </c>
      <c r="AO867" t="n">
        <v>1</v>
      </c>
      <c r="AP867" t="n">
        <v>1</v>
      </c>
      <c r="AQ867" t="n">
        <v>0</v>
      </c>
      <c r="AR867" t="n">
        <v>0</v>
      </c>
      <c r="AS867" t="inlineStr"/>
      <c r="AT867" t="n">
        <v>2e-05</v>
      </c>
      <c r="AU867" t="inlineStr">
        <is>
          <t>)*2</t>
        </is>
      </c>
      <c r="AV867" t="n">
        <v>0</v>
      </c>
      <c r="AW867" t="n">
        <v>2</v>
      </c>
      <c r="AX867" t="n">
        <v>78875683</v>
      </c>
      <c r="AY867" t="n">
        <v>1</v>
      </c>
      <c r="AZ867" t="n">
        <v>0</v>
      </c>
      <c r="BA867" t="n">
        <v>802</v>
      </c>
      <c r="BB867" t="n">
        <v>0</v>
      </c>
      <c r="BC867" t="n">
        <v>0</v>
      </c>
      <c r="BD867" t="n">
        <v>0</v>
      </c>
      <c r="BE867" t="n">
        <v>0</v>
      </c>
      <c r="BF867" t="n">
        <v>0</v>
      </c>
      <c r="BG867" t="n">
        <v>0</v>
      </c>
      <c r="BH867" t="n">
        <v>0</v>
      </c>
      <c r="BI867" t="n">
        <v>0</v>
      </c>
      <c r="BJ867" t="n">
        <v>0</v>
      </c>
      <c r="BK867" t="n">
        <v>0</v>
      </c>
      <c r="BL867" t="n">
        <v>0</v>
      </c>
      <c r="BM867" t="n">
        <v>0</v>
      </c>
      <c r="BN867" t="n">
        <v>0</v>
      </c>
      <c r="BO867" t="n">
        <v>0</v>
      </c>
      <c r="BP867" t="n">
        <v>0</v>
      </c>
      <c r="BQ867" t="n">
        <v>0</v>
      </c>
      <c r="BR867" t="n">
        <v>0</v>
      </c>
      <c r="BS867" t="n">
        <v>0</v>
      </c>
      <c r="BT867" t="n">
        <v>0</v>
      </c>
      <c r="BU867" t="n">
        <v>0</v>
      </c>
      <c r="BV867" t="n">
        <v>0</v>
      </c>
      <c r="BW867" t="n">
        <v>0</v>
      </c>
      <c r="CV867" t="n">
        <v>0</v>
      </c>
      <c r="CW867" t="n">
        <v>0</v>
      </c>
      <c r="CX867">
        <f>ROUND(Y867*Source!I2088,7)</f>
        <v/>
      </c>
      <c r="CY867">
        <f>AA867</f>
        <v/>
      </c>
      <c r="CZ867">
        <f>AE867</f>
        <v/>
      </c>
      <c r="DA867">
        <f>AI867</f>
        <v/>
      </c>
      <c r="DB867">
        <f>ROUND((ROUND(AT867*CZ867,2)*ROUND(2,7)),2)</f>
        <v/>
      </c>
      <c r="DC867">
        <f>ROUND((ROUND(AT867*AG867,2)*ROUND(2,7)),2)</f>
        <v/>
      </c>
      <c r="DD867" t="inlineStr"/>
      <c r="DE867" t="inlineStr"/>
      <c r="DF867">
        <f>ROUND(ROUND(AE867*AI867,0)*CX867,0)</f>
        <v/>
      </c>
      <c r="DG867">
        <f>ROUND(ROUND(AF867,0)*CX867,0)</f>
        <v/>
      </c>
      <c r="DH867">
        <f>ROUND(ROUND(AG867,0)*CX867,0)</f>
        <v/>
      </c>
      <c r="DI867">
        <f>ROUND(ROUND(AH867,0)*CX867,0)</f>
        <v/>
      </c>
      <c r="DJ867">
        <f>DF867</f>
        <v/>
      </c>
      <c r="DK867" t="n">
        <v>0</v>
      </c>
      <c r="DL867" t="inlineStr"/>
      <c r="DM867" t="n">
        <v>0</v>
      </c>
      <c r="DN867" t="inlineStr"/>
      <c r="DO867" t="n">
        <v>0</v>
      </c>
    </row>
    <row r="868">
      <c r="A868">
        <f>ROW(Source!A2088)</f>
        <v/>
      </c>
      <c r="B868" t="n">
        <v>78869116</v>
      </c>
      <c r="C868" t="n">
        <v>78875673</v>
      </c>
      <c r="D868" t="n">
        <v>29107963</v>
      </c>
      <c r="E868" t="n">
        <v>1</v>
      </c>
      <c r="F868" t="n">
        <v>1</v>
      </c>
      <c r="G868" t="n">
        <v>1</v>
      </c>
      <c r="H868" t="n">
        <v>3</v>
      </c>
      <c r="I868" t="inlineStr">
        <is>
          <t>101-1669</t>
        </is>
      </c>
      <c r="J868" t="inlineStr">
        <is>
          <t>ТССЦ Московской обл., 101-1669, приказ Минстроя России №675/пр от 28.02.2017 № 254/пр</t>
        </is>
      </c>
      <c r="K868" t="inlineStr">
        <is>
          <t>Очес льняной</t>
        </is>
      </c>
      <c r="L868" t="n">
        <v>1346</v>
      </c>
      <c r="N868" t="n">
        <v>1009</v>
      </c>
      <c r="O868" t="inlineStr">
        <is>
          <t>кг</t>
        </is>
      </c>
      <c r="P868" t="inlineStr">
        <is>
          <t>кг</t>
        </is>
      </c>
      <c r="Q868" t="n">
        <v>1</v>
      </c>
      <c r="W868" t="n">
        <v>0</v>
      </c>
      <c r="X868" t="n">
        <v>-2113933962</v>
      </c>
      <c r="Y868">
        <f>(AT868*ROUND(2,7))</f>
        <v/>
      </c>
      <c r="AA868" t="n">
        <v>590.67</v>
      </c>
      <c r="AB868" t="n">
        <v>0</v>
      </c>
      <c r="AC868" t="n">
        <v>0</v>
      </c>
      <c r="AD868" t="n">
        <v>0</v>
      </c>
      <c r="AE868" t="n">
        <v>37.29</v>
      </c>
      <c r="AF868" t="n">
        <v>0</v>
      </c>
      <c r="AG868" t="n">
        <v>0</v>
      </c>
      <c r="AH868" t="n">
        <v>0</v>
      </c>
      <c r="AI868" t="n">
        <v>15.84</v>
      </c>
      <c r="AJ868" t="n">
        <v>1</v>
      </c>
      <c r="AK868" t="n">
        <v>1</v>
      </c>
      <c r="AL868" t="n">
        <v>1</v>
      </c>
      <c r="AM868" t="n">
        <v>2</v>
      </c>
      <c r="AN868" t="n">
        <v>0</v>
      </c>
      <c r="AO868" t="n">
        <v>1</v>
      </c>
      <c r="AP868" t="n">
        <v>1</v>
      </c>
      <c r="AQ868" t="n">
        <v>0</v>
      </c>
      <c r="AR868" t="n">
        <v>0</v>
      </c>
      <c r="AS868" t="inlineStr"/>
      <c r="AT868" t="n">
        <v>0.02</v>
      </c>
      <c r="AU868" t="inlineStr">
        <is>
          <t>)*2</t>
        </is>
      </c>
      <c r="AV868" t="n">
        <v>0</v>
      </c>
      <c r="AW868" t="n">
        <v>2</v>
      </c>
      <c r="AX868" t="n">
        <v>78875684</v>
      </c>
      <c r="AY868" t="n">
        <v>1</v>
      </c>
      <c r="AZ868" t="n">
        <v>0</v>
      </c>
      <c r="BA868" t="n">
        <v>803</v>
      </c>
      <c r="BB868" t="n">
        <v>0</v>
      </c>
      <c r="BC868" t="n">
        <v>0</v>
      </c>
      <c r="BD868" t="n">
        <v>0</v>
      </c>
      <c r="BE868" t="n">
        <v>0</v>
      </c>
      <c r="BF868" t="n">
        <v>0</v>
      </c>
      <c r="BG868" t="n">
        <v>0</v>
      </c>
      <c r="BH868" t="n">
        <v>0</v>
      </c>
      <c r="BI868" t="n">
        <v>0</v>
      </c>
      <c r="BJ868" t="n">
        <v>0</v>
      </c>
      <c r="BK868" t="n">
        <v>0</v>
      </c>
      <c r="BL868" t="n">
        <v>0</v>
      </c>
      <c r="BM868" t="n">
        <v>0</v>
      </c>
      <c r="BN868" t="n">
        <v>0</v>
      </c>
      <c r="BO868" t="n">
        <v>0</v>
      </c>
      <c r="BP868" t="n">
        <v>0</v>
      </c>
      <c r="BQ868" t="n">
        <v>0</v>
      </c>
      <c r="BR868" t="n">
        <v>0</v>
      </c>
      <c r="BS868" t="n">
        <v>0</v>
      </c>
      <c r="BT868" t="n">
        <v>0</v>
      </c>
      <c r="BU868" t="n">
        <v>0</v>
      </c>
      <c r="BV868" t="n">
        <v>0</v>
      </c>
      <c r="BW868" t="n">
        <v>0</v>
      </c>
      <c r="CV868" t="n">
        <v>0</v>
      </c>
      <c r="CW868" t="n">
        <v>0</v>
      </c>
      <c r="CX868">
        <f>ROUND(Y868*Source!I2088,7)</f>
        <v/>
      </c>
      <c r="CY868">
        <f>AA868</f>
        <v/>
      </c>
      <c r="CZ868">
        <f>AE868</f>
        <v/>
      </c>
      <c r="DA868">
        <f>AI868</f>
        <v/>
      </c>
      <c r="DB868">
        <f>ROUND((ROUND(AT868*CZ868,2)*ROUND(2,7)),2)</f>
        <v/>
      </c>
      <c r="DC868">
        <f>ROUND((ROUND(AT868*AG868,2)*ROUND(2,7)),2)</f>
        <v/>
      </c>
      <c r="DD868" t="inlineStr"/>
      <c r="DE868" t="inlineStr"/>
      <c r="DF868">
        <f>ROUND(ROUND(AE868*AI868,0)*CX868,0)</f>
        <v/>
      </c>
      <c r="DG868">
        <f>ROUND(ROUND(AF868,0)*CX868,0)</f>
        <v/>
      </c>
      <c r="DH868">
        <f>ROUND(ROUND(AG868,0)*CX868,0)</f>
        <v/>
      </c>
      <c r="DI868">
        <f>ROUND(ROUND(AH868,0)*CX868,0)</f>
        <v/>
      </c>
      <c r="DJ868">
        <f>DF868</f>
        <v/>
      </c>
      <c r="DK868" t="n">
        <v>0</v>
      </c>
      <c r="DL868" t="inlineStr"/>
      <c r="DM868" t="n">
        <v>0</v>
      </c>
      <c r="DN868" t="inlineStr"/>
      <c r="DO868" t="n">
        <v>0</v>
      </c>
    </row>
    <row r="869">
      <c r="A869">
        <f>ROW(Source!A2088)</f>
        <v/>
      </c>
      <c r="B869" t="n">
        <v>78869116</v>
      </c>
      <c r="C869" t="n">
        <v>78875673</v>
      </c>
      <c r="D869" t="n">
        <v>29150040</v>
      </c>
      <c r="E869" t="n">
        <v>1</v>
      </c>
      <c r="F869" t="n">
        <v>1</v>
      </c>
      <c r="G869" t="n">
        <v>1</v>
      </c>
      <c r="H869" t="n">
        <v>3</v>
      </c>
      <c r="I869" t="inlineStr">
        <is>
          <t>411-0001</t>
        </is>
      </c>
      <c r="J869" t="inlineStr">
        <is>
          <t>ТССЦ Московской обл., 411-0001, приказ Минстроя России №675/пр от 28.02.2017 № 257/пр</t>
        </is>
      </c>
      <c r="K869" t="inlineStr">
        <is>
          <t>Вода</t>
        </is>
      </c>
      <c r="L869" t="n">
        <v>1339</v>
      </c>
      <c r="N869" t="n">
        <v>1007</v>
      </c>
      <c r="O869" t="inlineStr">
        <is>
          <t>м3</t>
        </is>
      </c>
      <c r="P869" t="inlineStr">
        <is>
          <t>м3</t>
        </is>
      </c>
      <c r="Q869" t="n">
        <v>1</v>
      </c>
      <c r="W869" t="n">
        <v>0</v>
      </c>
      <c r="X869" t="n">
        <v>619799737</v>
      </c>
      <c r="Y869">
        <f>(AT869*ROUND(2,7))</f>
        <v/>
      </c>
      <c r="AA869" t="n">
        <v>31.28</v>
      </c>
      <c r="AB869" t="n">
        <v>0</v>
      </c>
      <c r="AC869" t="n">
        <v>0</v>
      </c>
      <c r="AD869" t="n">
        <v>0</v>
      </c>
      <c r="AE869" t="n">
        <v>2.44</v>
      </c>
      <c r="AF869" t="n">
        <v>0</v>
      </c>
      <c r="AG869" t="n">
        <v>0</v>
      </c>
      <c r="AH869" t="n">
        <v>0</v>
      </c>
      <c r="AI869" t="n">
        <v>12.82</v>
      </c>
      <c r="AJ869" t="n">
        <v>1</v>
      </c>
      <c r="AK869" t="n">
        <v>1</v>
      </c>
      <c r="AL869" t="n">
        <v>1</v>
      </c>
      <c r="AM869" t="n">
        <v>2</v>
      </c>
      <c r="AN869" t="n">
        <v>0</v>
      </c>
      <c r="AO869" t="n">
        <v>1</v>
      </c>
      <c r="AP869" t="n">
        <v>1</v>
      </c>
      <c r="AQ869" t="n">
        <v>0</v>
      </c>
      <c r="AR869" t="n">
        <v>0</v>
      </c>
      <c r="AS869" t="inlineStr"/>
      <c r="AT869" t="n">
        <v>1</v>
      </c>
      <c r="AU869" t="inlineStr">
        <is>
          <t>)*2</t>
        </is>
      </c>
      <c r="AV869" t="n">
        <v>0</v>
      </c>
      <c r="AW869" t="n">
        <v>2</v>
      </c>
      <c r="AX869" t="n">
        <v>78875685</v>
      </c>
      <c r="AY869" t="n">
        <v>1</v>
      </c>
      <c r="AZ869" t="n">
        <v>0</v>
      </c>
      <c r="BA869" t="n">
        <v>804</v>
      </c>
      <c r="BB869" t="n">
        <v>0</v>
      </c>
      <c r="BC869" t="n">
        <v>0</v>
      </c>
      <c r="BD869" t="n">
        <v>0</v>
      </c>
      <c r="BE869" t="n">
        <v>0</v>
      </c>
      <c r="BF869" t="n">
        <v>0</v>
      </c>
      <c r="BG869" t="n">
        <v>0</v>
      </c>
      <c r="BH869" t="n">
        <v>0</v>
      </c>
      <c r="BI869" t="n">
        <v>0</v>
      </c>
      <c r="BJ869" t="n">
        <v>0</v>
      </c>
      <c r="BK869" t="n">
        <v>0</v>
      </c>
      <c r="BL869" t="n">
        <v>0</v>
      </c>
      <c r="BM869" t="n">
        <v>0</v>
      </c>
      <c r="BN869" t="n">
        <v>0</v>
      </c>
      <c r="BO869" t="n">
        <v>0</v>
      </c>
      <c r="BP869" t="n">
        <v>0</v>
      </c>
      <c r="BQ869" t="n">
        <v>0</v>
      </c>
      <c r="BR869" t="n">
        <v>0</v>
      </c>
      <c r="BS869" t="n">
        <v>0</v>
      </c>
      <c r="BT869" t="n">
        <v>0</v>
      </c>
      <c r="BU869" t="n">
        <v>0</v>
      </c>
      <c r="BV869" t="n">
        <v>0</v>
      </c>
      <c r="BW869" t="n">
        <v>0</v>
      </c>
      <c r="CV869" t="n">
        <v>0</v>
      </c>
      <c r="CW869" t="n">
        <v>0</v>
      </c>
      <c r="CX869">
        <f>ROUND(Y869*Source!I2088,7)</f>
        <v/>
      </c>
      <c r="CY869">
        <f>AA869</f>
        <v/>
      </c>
      <c r="CZ869">
        <f>AE869</f>
        <v/>
      </c>
      <c r="DA869">
        <f>AI869</f>
        <v/>
      </c>
      <c r="DB869">
        <f>ROUND((ROUND(AT869*CZ869,2)*ROUND(2,7)),2)</f>
        <v/>
      </c>
      <c r="DC869">
        <f>ROUND((ROUND(AT869*AG869,2)*ROUND(2,7)),2)</f>
        <v/>
      </c>
      <c r="DD869" t="inlineStr"/>
      <c r="DE869" t="inlineStr"/>
      <c r="DF869">
        <f>ROUND(ROUND(AE869*AI869,0)*CX869,0)</f>
        <v/>
      </c>
      <c r="DG869">
        <f>ROUND(ROUND(AF869,0)*CX869,0)</f>
        <v/>
      </c>
      <c r="DH869">
        <f>ROUND(ROUND(AG869,0)*CX869,0)</f>
        <v/>
      </c>
      <c r="DI869">
        <f>ROUND(ROUND(AH869,0)*CX869,0)</f>
        <v/>
      </c>
      <c r="DJ869">
        <f>DF869</f>
        <v/>
      </c>
      <c r="DK869" t="n">
        <v>0</v>
      </c>
      <c r="DL869" t="inlineStr"/>
      <c r="DM869" t="n">
        <v>0</v>
      </c>
      <c r="DN869" t="inlineStr"/>
      <c r="DO869" t="n">
        <v>0</v>
      </c>
    </row>
    <row r="870">
      <c r="A870">
        <f>ROW(Source!A2127)</f>
        <v/>
      </c>
      <c r="B870" t="n">
        <v>78869116</v>
      </c>
      <c r="C870" t="n">
        <v>78875753</v>
      </c>
      <c r="D870" t="n">
        <v>18442827</v>
      </c>
      <c r="E870" t="n">
        <v>1</v>
      </c>
      <c r="F870" t="n">
        <v>1</v>
      </c>
      <c r="G870" t="n">
        <v>1</v>
      </c>
      <c r="H870" t="n">
        <v>1</v>
      </c>
      <c r="I870" t="inlineStr">
        <is>
          <t>1-1053-90</t>
        </is>
      </c>
      <c r="J870" t="inlineStr"/>
      <c r="K870" t="inlineStr">
        <is>
          <t>Рабочий строитель среднего разряда 5,3</t>
        </is>
      </c>
      <c r="L870" t="n">
        <v>1369</v>
      </c>
      <c r="N870" t="n">
        <v>1013</v>
      </c>
      <c r="O870" t="inlineStr">
        <is>
          <t>чел.-ч</t>
        </is>
      </c>
      <c r="P870" t="inlineStr">
        <is>
          <t>чел.-ч</t>
        </is>
      </c>
      <c r="Q870" t="n">
        <v>1</v>
      </c>
      <c r="W870" t="n">
        <v>0</v>
      </c>
      <c r="X870" t="n">
        <v>717490484</v>
      </c>
      <c r="Y870">
        <f>(AT870*ROUND(3,7))</f>
        <v/>
      </c>
      <c r="AA870" t="n">
        <v>0</v>
      </c>
      <c r="AB870" t="n">
        <v>0</v>
      </c>
      <c r="AC870" t="n">
        <v>0</v>
      </c>
      <c r="AD870" t="n">
        <v>11.64</v>
      </c>
      <c r="AE870" t="n">
        <v>0</v>
      </c>
      <c r="AF870" t="n">
        <v>0</v>
      </c>
      <c r="AG870" t="n">
        <v>0</v>
      </c>
      <c r="AH870" t="n">
        <v>11.64</v>
      </c>
      <c r="AI870" t="n">
        <v>1</v>
      </c>
      <c r="AJ870" t="n">
        <v>1</v>
      </c>
      <c r="AK870" t="n">
        <v>1</v>
      </c>
      <c r="AL870" t="n">
        <v>1</v>
      </c>
      <c r="AM870" t="n">
        <v>-2</v>
      </c>
      <c r="AN870" t="n">
        <v>0</v>
      </c>
      <c r="AO870" t="n">
        <v>1</v>
      </c>
      <c r="AP870" t="n">
        <v>1</v>
      </c>
      <c r="AQ870" t="n">
        <v>0</v>
      </c>
      <c r="AR870" t="n">
        <v>0</v>
      </c>
      <c r="AS870" t="inlineStr"/>
      <c r="AT870" t="n">
        <v>5.01</v>
      </c>
      <c r="AU870" t="inlineStr">
        <is>
          <t>)*3</t>
        </is>
      </c>
      <c r="AV870" t="n">
        <v>1</v>
      </c>
      <c r="AW870" t="n">
        <v>2</v>
      </c>
      <c r="AX870" t="n">
        <v>78875760</v>
      </c>
      <c r="AY870" t="n">
        <v>1</v>
      </c>
      <c r="AZ870" t="n">
        <v>0</v>
      </c>
      <c r="BA870" t="n">
        <v>805</v>
      </c>
      <c r="BB870" t="n">
        <v>0</v>
      </c>
      <c r="BC870" t="n">
        <v>0</v>
      </c>
      <c r="BD870" t="n">
        <v>0</v>
      </c>
      <c r="BE870" t="n">
        <v>0</v>
      </c>
      <c r="BF870" t="n">
        <v>0</v>
      </c>
      <c r="BG870" t="n">
        <v>0</v>
      </c>
      <c r="BH870" t="n">
        <v>0</v>
      </c>
      <c r="BI870" t="n">
        <v>0</v>
      </c>
      <c r="BJ870" t="n">
        <v>0</v>
      </c>
      <c r="BK870" t="n">
        <v>0</v>
      </c>
      <c r="BL870" t="n">
        <v>0</v>
      </c>
      <c r="BM870" t="n">
        <v>0</v>
      </c>
      <c r="BN870" t="n">
        <v>0</v>
      </c>
      <c r="BO870" t="n">
        <v>0</v>
      </c>
      <c r="BP870" t="n">
        <v>0</v>
      </c>
      <c r="BQ870" t="n">
        <v>0</v>
      </c>
      <c r="BR870" t="n">
        <v>0</v>
      </c>
      <c r="BS870" t="n">
        <v>0</v>
      </c>
      <c r="BT870" t="n">
        <v>0</v>
      </c>
      <c r="BU870" t="n">
        <v>0</v>
      </c>
      <c r="BV870" t="n">
        <v>0</v>
      </c>
      <c r="BW870" t="n">
        <v>0</v>
      </c>
      <c r="CU870">
        <f>ROUND(AT870*Source!I2127*AH870*AL870,0)</f>
        <v/>
      </c>
      <c r="CV870">
        <f>ROUND(Y870*Source!I2127,7)</f>
        <v/>
      </c>
      <c r="CW870" t="n">
        <v>0</v>
      </c>
      <c r="CX870">
        <f>ROUND(Y870*Source!I2127,7)</f>
        <v/>
      </c>
      <c r="CY870">
        <f>AD870</f>
        <v/>
      </c>
      <c r="CZ870">
        <f>AH870</f>
        <v/>
      </c>
      <c r="DA870">
        <f>AL870</f>
        <v/>
      </c>
      <c r="DB870">
        <f>ROUND((ROUND(AT870*CZ870,2)*ROUND(3,7)),2)</f>
        <v/>
      </c>
      <c r="DC870">
        <f>ROUND((ROUND(AT870*AG870,2)*ROUND(3,7)),2)</f>
        <v/>
      </c>
      <c r="DD870" t="inlineStr"/>
      <c r="DE870" t="inlineStr"/>
      <c r="DF870">
        <f>ROUND(ROUND(AE870,0)*CX870,0)</f>
        <v/>
      </c>
      <c r="DG870">
        <f>ROUND(ROUND(AF870,0)*CX870,0)</f>
        <v/>
      </c>
      <c r="DH870">
        <f>ROUND(ROUND(AG870,0)*CX870,0)</f>
        <v/>
      </c>
      <c r="DI870">
        <f>ROUND(ROUND(AH870,0)*CX870,0)</f>
        <v/>
      </c>
      <c r="DJ870">
        <f>DI870</f>
        <v/>
      </c>
      <c r="DK870" t="n">
        <v>0</v>
      </c>
      <c r="DL870" t="inlineStr"/>
      <c r="DM870" t="n">
        <v>0</v>
      </c>
      <c r="DN870" t="inlineStr"/>
      <c r="DO870" t="n">
        <v>0</v>
      </c>
    </row>
    <row r="871">
      <c r="A871">
        <f>ROW(Source!A2127)</f>
        <v/>
      </c>
      <c r="B871" t="n">
        <v>78869116</v>
      </c>
      <c r="C871" t="n">
        <v>78875753</v>
      </c>
      <c r="D871" t="n">
        <v>29172703</v>
      </c>
      <c r="E871" t="n">
        <v>1</v>
      </c>
      <c r="F871" t="n">
        <v>1</v>
      </c>
      <c r="G871" t="n">
        <v>1</v>
      </c>
      <c r="H871" t="n">
        <v>2</v>
      </c>
      <c r="I871" t="inlineStr">
        <is>
          <t>042900</t>
        </is>
      </c>
      <c r="J871" t="inlineStr">
        <is>
          <t>ТСЭМ Московской обл., 042900, приказ Минстроя России №675/пр от 28.02.2017 № 264/пр</t>
        </is>
      </c>
      <c r="K871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71" t="n">
        <v>1368</v>
      </c>
      <c r="N871" t="n">
        <v>1011</v>
      </c>
      <c r="O871" t="inlineStr">
        <is>
          <t>маш.-ч</t>
        </is>
      </c>
      <c r="P871" t="inlineStr">
        <is>
          <t>маш.-ч</t>
        </is>
      </c>
      <c r="Q871" t="n">
        <v>1</v>
      </c>
      <c r="W871" t="n">
        <v>0</v>
      </c>
      <c r="X871" t="n">
        <v>1695838894</v>
      </c>
      <c r="Y871">
        <f>(AT871*ROUND(3,7))</f>
        <v/>
      </c>
      <c r="AA871" t="n">
        <v>0</v>
      </c>
      <c r="AB871" t="n">
        <v>177.13</v>
      </c>
      <c r="AC871" t="n">
        <v>0</v>
      </c>
      <c r="AD871" t="n">
        <v>0</v>
      </c>
      <c r="AE871" t="n">
        <v>0</v>
      </c>
      <c r="AF871" t="n">
        <v>29.67</v>
      </c>
      <c r="AG871" t="n">
        <v>0</v>
      </c>
      <c r="AH871" t="n">
        <v>0</v>
      </c>
      <c r="AI871" t="n">
        <v>1</v>
      </c>
      <c r="AJ871" t="n">
        <v>5.97</v>
      </c>
      <c r="AK871" t="n">
        <v>52.25</v>
      </c>
      <c r="AL871" t="n">
        <v>1</v>
      </c>
      <c r="AM871" t="n">
        <v>2</v>
      </c>
      <c r="AN871" t="n">
        <v>0</v>
      </c>
      <c r="AO871" t="n">
        <v>1</v>
      </c>
      <c r="AP871" t="n">
        <v>1</v>
      </c>
      <c r="AQ871" t="n">
        <v>0</v>
      </c>
      <c r="AR871" t="n">
        <v>0</v>
      </c>
      <c r="AS871" t="inlineStr"/>
      <c r="AT871" t="n">
        <v>1.5</v>
      </c>
      <c r="AU871" t="inlineStr">
        <is>
          <t>)*3</t>
        </is>
      </c>
      <c r="AV871" t="n">
        <v>0</v>
      </c>
      <c r="AW871" t="n">
        <v>2</v>
      </c>
      <c r="AX871" t="n">
        <v>78875761</v>
      </c>
      <c r="AY871" t="n">
        <v>1</v>
      </c>
      <c r="AZ871" t="n">
        <v>0</v>
      </c>
      <c r="BA871" t="n">
        <v>806</v>
      </c>
      <c r="BB871" t="n">
        <v>0</v>
      </c>
      <c r="BC871" t="n">
        <v>0</v>
      </c>
      <c r="BD871" t="n">
        <v>0</v>
      </c>
      <c r="BE871" t="n">
        <v>0</v>
      </c>
      <c r="BF871" t="n">
        <v>0</v>
      </c>
      <c r="BG871" t="n">
        <v>0</v>
      </c>
      <c r="BH871" t="n">
        <v>0</v>
      </c>
      <c r="BI871" t="n">
        <v>0</v>
      </c>
      <c r="BJ871" t="n">
        <v>0</v>
      </c>
      <c r="BK871" t="n">
        <v>0</v>
      </c>
      <c r="BL871" t="n">
        <v>0</v>
      </c>
      <c r="BM871" t="n">
        <v>0</v>
      </c>
      <c r="BN871" t="n">
        <v>0</v>
      </c>
      <c r="BO871" t="n">
        <v>0</v>
      </c>
      <c r="BP871" t="n">
        <v>0</v>
      </c>
      <c r="BQ871" t="n">
        <v>0</v>
      </c>
      <c r="BR871" t="n">
        <v>0</v>
      </c>
      <c r="BS871" t="n">
        <v>0</v>
      </c>
      <c r="BT871" t="n">
        <v>0</v>
      </c>
      <c r="BU871" t="n">
        <v>0</v>
      </c>
      <c r="BV871" t="n">
        <v>0</v>
      </c>
      <c r="BW871" t="n">
        <v>0</v>
      </c>
      <c r="CV871" t="n">
        <v>0</v>
      </c>
      <c r="CW871">
        <f>ROUND(Y871*Source!I2127*DO871,7)</f>
        <v/>
      </c>
      <c r="CX871">
        <f>ROUND(Y871*Source!I2127,7)</f>
        <v/>
      </c>
      <c r="CY871">
        <f>AB871</f>
        <v/>
      </c>
      <c r="CZ871">
        <f>AF871</f>
        <v/>
      </c>
      <c r="DA871">
        <f>AJ871</f>
        <v/>
      </c>
      <c r="DB871">
        <f>ROUND((ROUND(AT871*CZ871,2)*ROUND(3,7)),2)</f>
        <v/>
      </c>
      <c r="DC871">
        <f>ROUND((ROUND(AT871*AG871,2)*ROUND(3,7)),2)</f>
        <v/>
      </c>
      <c r="DD871" t="inlineStr"/>
      <c r="DE871" t="inlineStr"/>
      <c r="DF871">
        <f>ROUND(ROUND(AE871,0)*CX871,0)</f>
        <v/>
      </c>
      <c r="DG871">
        <f>ROUND(ROUND(AF871*AJ871,0)*CX871,0)</f>
        <v/>
      </c>
      <c r="DH871">
        <f>ROUND(ROUND(AG871*AK871,0)*CX871,0)</f>
        <v/>
      </c>
      <c r="DI871">
        <f>ROUND(ROUND(AH871,0)*CX871,0)</f>
        <v/>
      </c>
      <c r="DJ871">
        <f>DG871</f>
        <v/>
      </c>
      <c r="DK871" t="n">
        <v>0</v>
      </c>
      <c r="DL871" t="inlineStr"/>
      <c r="DM871" t="n">
        <v>0</v>
      </c>
      <c r="DN871" t="inlineStr"/>
      <c r="DO871" t="n">
        <v>0</v>
      </c>
    </row>
    <row r="872">
      <c r="A872">
        <f>ROW(Source!A2127)</f>
        <v/>
      </c>
      <c r="B872" t="n">
        <v>78869116</v>
      </c>
      <c r="C872" t="n">
        <v>78875753</v>
      </c>
      <c r="D872" t="n">
        <v>29110398</v>
      </c>
      <c r="E872" t="n">
        <v>1</v>
      </c>
      <c r="F872" t="n">
        <v>1</v>
      </c>
      <c r="G872" t="n">
        <v>1</v>
      </c>
      <c r="H872" t="n">
        <v>3</v>
      </c>
      <c r="I872" t="inlineStr">
        <is>
          <t>101-0388</t>
        </is>
      </c>
      <c r="J872" t="inlineStr">
        <is>
          <t>ТССЦ Московской обл., 101-0388, приказ Минстроя России №675/пр от 28.02.2017 № 254/пр</t>
        </is>
      </c>
      <c r="K872" t="inlineStr">
        <is>
          <t>Краски масляные земляные марки МА-0115 мумия, сурик железный</t>
        </is>
      </c>
      <c r="L872" t="n">
        <v>1348</v>
      </c>
      <c r="N872" t="n">
        <v>1009</v>
      </c>
      <c r="O872" t="inlineStr">
        <is>
          <t>т</t>
        </is>
      </c>
      <c r="P872" t="inlineStr">
        <is>
          <t>т</t>
        </is>
      </c>
      <c r="Q872" t="n">
        <v>1000</v>
      </c>
      <c r="W872" t="n">
        <v>0</v>
      </c>
      <c r="X872" t="n">
        <v>1625292450</v>
      </c>
      <c r="Y872">
        <f>(AT872*ROUND(3,7))</f>
        <v/>
      </c>
      <c r="AA872" t="n">
        <v>76804.47</v>
      </c>
      <c r="AB872" t="n">
        <v>0</v>
      </c>
      <c r="AC872" t="n">
        <v>0</v>
      </c>
      <c r="AD872" t="n">
        <v>0</v>
      </c>
      <c r="AE872" t="n">
        <v>15118.99</v>
      </c>
      <c r="AF872" t="n">
        <v>0</v>
      </c>
      <c r="AG872" t="n">
        <v>0</v>
      </c>
      <c r="AH872" t="n">
        <v>0</v>
      </c>
      <c r="AI872" t="n">
        <v>5.08</v>
      </c>
      <c r="AJ872" t="n">
        <v>1</v>
      </c>
      <c r="AK872" t="n">
        <v>1</v>
      </c>
      <c r="AL872" t="n">
        <v>1</v>
      </c>
      <c r="AM872" t="n">
        <v>2</v>
      </c>
      <c r="AN872" t="n">
        <v>0</v>
      </c>
      <c r="AO872" t="n">
        <v>1</v>
      </c>
      <c r="AP872" t="n">
        <v>1</v>
      </c>
      <c r="AQ872" t="n">
        <v>0</v>
      </c>
      <c r="AR872" t="n">
        <v>0</v>
      </c>
      <c r="AS872" t="inlineStr"/>
      <c r="AT872" t="n">
        <v>5e-05</v>
      </c>
      <c r="AU872" t="inlineStr">
        <is>
          <t>)*3</t>
        </is>
      </c>
      <c r="AV872" t="n">
        <v>0</v>
      </c>
      <c r="AW872" t="n">
        <v>2</v>
      </c>
      <c r="AX872" t="n">
        <v>78875762</v>
      </c>
      <c r="AY872" t="n">
        <v>1</v>
      </c>
      <c r="AZ872" t="n">
        <v>2048</v>
      </c>
      <c r="BA872" t="n">
        <v>807</v>
      </c>
      <c r="BB872" t="n">
        <v>0</v>
      </c>
      <c r="BC872" t="n">
        <v>0</v>
      </c>
      <c r="BD872" t="n">
        <v>0</v>
      </c>
      <c r="BE872" t="n">
        <v>0</v>
      </c>
      <c r="BF872" t="n">
        <v>0</v>
      </c>
      <c r="BG872" t="n">
        <v>0</v>
      </c>
      <c r="BH872" t="n">
        <v>0</v>
      </c>
      <c r="BI872" t="n">
        <v>0</v>
      </c>
      <c r="BJ872" t="n">
        <v>0</v>
      </c>
      <c r="BK872" t="n">
        <v>0</v>
      </c>
      <c r="BL872" t="n">
        <v>0</v>
      </c>
      <c r="BM872" t="n">
        <v>0</v>
      </c>
      <c r="BN872" t="n">
        <v>0</v>
      </c>
      <c r="BO872" t="n">
        <v>0</v>
      </c>
      <c r="BP872" t="n">
        <v>0</v>
      </c>
      <c r="BQ872" t="n">
        <v>0</v>
      </c>
      <c r="BR872" t="n">
        <v>0</v>
      </c>
      <c r="BS872" t="n">
        <v>0</v>
      </c>
      <c r="BT872" t="n">
        <v>0</v>
      </c>
      <c r="BU872" t="n">
        <v>0</v>
      </c>
      <c r="BV872" t="n">
        <v>0</v>
      </c>
      <c r="BW872" t="n">
        <v>0</v>
      </c>
      <c r="CV872" t="n">
        <v>0</v>
      </c>
      <c r="CW872" t="n">
        <v>0</v>
      </c>
      <c r="CX872">
        <f>ROUND(Y872*Source!I2127,7)</f>
        <v/>
      </c>
      <c r="CY872">
        <f>AA872</f>
        <v/>
      </c>
      <c r="CZ872">
        <f>AE872</f>
        <v/>
      </c>
      <c r="DA872">
        <f>AI872</f>
        <v/>
      </c>
      <c r="DB872">
        <f>ROUND((ROUND(AT872*CZ872,2)*ROUND(3,7)),2)</f>
        <v/>
      </c>
      <c r="DC872">
        <f>ROUND((ROUND(AT872*AG872,2)*ROUND(3,7)),2)</f>
        <v/>
      </c>
      <c r="DD872" t="inlineStr"/>
      <c r="DE872" t="inlineStr"/>
      <c r="DF872">
        <f>ROUND(ROUND(AE872*AI872,0)*CX872,0)</f>
        <v/>
      </c>
      <c r="DG872">
        <f>ROUND(ROUND(AF872,0)*CX872,0)</f>
        <v/>
      </c>
      <c r="DH872">
        <f>ROUND(ROUND(AG872,0)*CX872,0)</f>
        <v/>
      </c>
      <c r="DI872">
        <f>ROUND(ROUND(AH872,0)*CX872,0)</f>
        <v/>
      </c>
      <c r="DJ872">
        <f>DF872</f>
        <v/>
      </c>
      <c r="DK872" t="n">
        <v>0</v>
      </c>
      <c r="DL872" t="inlineStr"/>
      <c r="DM872" t="n">
        <v>0</v>
      </c>
      <c r="DN872" t="inlineStr"/>
      <c r="DO872" t="n">
        <v>0</v>
      </c>
    </row>
    <row r="873">
      <c r="A873">
        <f>ROW(Source!A2127)</f>
        <v/>
      </c>
      <c r="B873" t="n">
        <v>78869116</v>
      </c>
      <c r="C873" t="n">
        <v>78875753</v>
      </c>
      <c r="D873" t="n">
        <v>29110573</v>
      </c>
      <c r="E873" t="n">
        <v>1</v>
      </c>
      <c r="F873" t="n">
        <v>1</v>
      </c>
      <c r="G873" t="n">
        <v>1</v>
      </c>
      <c r="H873" t="n">
        <v>3</v>
      </c>
      <c r="I873" t="inlineStr">
        <is>
          <t>101-0628</t>
        </is>
      </c>
      <c r="J873" t="inlineStr">
        <is>
          <t>ТССЦ Московской обл., 101-0628, приказ Минстроя России №675/пр от 28.02.2017 № 254/пр</t>
        </is>
      </c>
      <c r="K873" t="inlineStr">
        <is>
          <t>Олифа комбинированная, марки К-3</t>
        </is>
      </c>
      <c r="L873" t="n">
        <v>1348</v>
      </c>
      <c r="N873" t="n">
        <v>1009</v>
      </c>
      <c r="O873" t="inlineStr">
        <is>
          <t>т</t>
        </is>
      </c>
      <c r="P873" t="inlineStr">
        <is>
          <t>т</t>
        </is>
      </c>
      <c r="Q873" t="n">
        <v>1000</v>
      </c>
      <c r="W873" t="n">
        <v>0</v>
      </c>
      <c r="X873" t="n">
        <v>24062879</v>
      </c>
      <c r="Y873">
        <f>(AT873*ROUND(3,7))</f>
        <v/>
      </c>
      <c r="AA873" t="n">
        <v>87631.5</v>
      </c>
      <c r="AB873" t="n">
        <v>0</v>
      </c>
      <c r="AC873" t="n">
        <v>0</v>
      </c>
      <c r="AD873" t="n">
        <v>0</v>
      </c>
      <c r="AE873" t="n">
        <v>16950</v>
      </c>
      <c r="AF873" t="n">
        <v>0</v>
      </c>
      <c r="AG873" t="n">
        <v>0</v>
      </c>
      <c r="AH873" t="n">
        <v>0</v>
      </c>
      <c r="AI873" t="n">
        <v>5.17</v>
      </c>
      <c r="AJ873" t="n">
        <v>1</v>
      </c>
      <c r="AK873" t="n">
        <v>1</v>
      </c>
      <c r="AL873" t="n">
        <v>1</v>
      </c>
      <c r="AM873" t="n">
        <v>2</v>
      </c>
      <c r="AN873" t="n">
        <v>0</v>
      </c>
      <c r="AO873" t="n">
        <v>1</v>
      </c>
      <c r="AP873" t="n">
        <v>1</v>
      </c>
      <c r="AQ873" t="n">
        <v>0</v>
      </c>
      <c r="AR873" t="n">
        <v>0</v>
      </c>
      <c r="AS873" t="inlineStr"/>
      <c r="AT873" t="n">
        <v>2e-05</v>
      </c>
      <c r="AU873" t="inlineStr">
        <is>
          <t>)*3</t>
        </is>
      </c>
      <c r="AV873" t="n">
        <v>0</v>
      </c>
      <c r="AW873" t="n">
        <v>2</v>
      </c>
      <c r="AX873" t="n">
        <v>78875763</v>
      </c>
      <c r="AY873" t="n">
        <v>1</v>
      </c>
      <c r="AZ873" t="n">
        <v>2048</v>
      </c>
      <c r="BA873" t="n">
        <v>808</v>
      </c>
      <c r="BB873" t="n">
        <v>0</v>
      </c>
      <c r="BC873" t="n">
        <v>0</v>
      </c>
      <c r="BD873" t="n">
        <v>0</v>
      </c>
      <c r="BE873" t="n">
        <v>0</v>
      </c>
      <c r="BF873" t="n">
        <v>0</v>
      </c>
      <c r="BG873" t="n">
        <v>0</v>
      </c>
      <c r="BH873" t="n">
        <v>0</v>
      </c>
      <c r="BI873" t="n">
        <v>0</v>
      </c>
      <c r="BJ873" t="n">
        <v>0</v>
      </c>
      <c r="BK873" t="n">
        <v>0</v>
      </c>
      <c r="BL873" t="n">
        <v>0</v>
      </c>
      <c r="BM873" t="n">
        <v>0</v>
      </c>
      <c r="BN873" t="n">
        <v>0</v>
      </c>
      <c r="BO873" t="n">
        <v>0</v>
      </c>
      <c r="BP873" t="n">
        <v>0</v>
      </c>
      <c r="BQ873" t="n">
        <v>0</v>
      </c>
      <c r="BR873" t="n">
        <v>0</v>
      </c>
      <c r="BS873" t="n">
        <v>0</v>
      </c>
      <c r="BT873" t="n">
        <v>0</v>
      </c>
      <c r="BU873" t="n">
        <v>0</v>
      </c>
      <c r="BV873" t="n">
        <v>0</v>
      </c>
      <c r="BW873" t="n">
        <v>0</v>
      </c>
      <c r="CV873" t="n">
        <v>0</v>
      </c>
      <c r="CW873" t="n">
        <v>0</v>
      </c>
      <c r="CX873">
        <f>ROUND(Y873*Source!I2127,7)</f>
        <v/>
      </c>
      <c r="CY873">
        <f>AA873</f>
        <v/>
      </c>
      <c r="CZ873">
        <f>AE873</f>
        <v/>
      </c>
      <c r="DA873">
        <f>AI873</f>
        <v/>
      </c>
      <c r="DB873">
        <f>ROUND((ROUND(AT873*CZ873,2)*ROUND(3,7)),2)</f>
        <v/>
      </c>
      <c r="DC873">
        <f>ROUND((ROUND(AT873*AG873,2)*ROUND(3,7)),2)</f>
        <v/>
      </c>
      <c r="DD873" t="inlineStr"/>
      <c r="DE873" t="inlineStr"/>
      <c r="DF873">
        <f>ROUND(ROUND(AE873*AI873,0)*CX873,0)</f>
        <v/>
      </c>
      <c r="DG873">
        <f>ROUND(ROUND(AF873,0)*CX873,0)</f>
        <v/>
      </c>
      <c r="DH873">
        <f>ROUND(ROUND(AG873,0)*CX873,0)</f>
        <v/>
      </c>
      <c r="DI873">
        <f>ROUND(ROUND(AH873,0)*CX873,0)</f>
        <v/>
      </c>
      <c r="DJ873">
        <f>DF873</f>
        <v/>
      </c>
      <c r="DK873" t="n">
        <v>0</v>
      </c>
      <c r="DL873" t="inlineStr"/>
      <c r="DM873" t="n">
        <v>0</v>
      </c>
      <c r="DN873" t="inlineStr"/>
      <c r="DO873" t="n">
        <v>0</v>
      </c>
    </row>
    <row r="874">
      <c r="A874">
        <f>ROW(Source!A2127)</f>
        <v/>
      </c>
      <c r="B874" t="n">
        <v>78869116</v>
      </c>
      <c r="C874" t="n">
        <v>78875753</v>
      </c>
      <c r="D874" t="n">
        <v>29107963</v>
      </c>
      <c r="E874" t="n">
        <v>1</v>
      </c>
      <c r="F874" t="n">
        <v>1</v>
      </c>
      <c r="G874" t="n">
        <v>1</v>
      </c>
      <c r="H874" t="n">
        <v>3</v>
      </c>
      <c r="I874" t="inlineStr">
        <is>
          <t>101-1669</t>
        </is>
      </c>
      <c r="J874" t="inlineStr">
        <is>
          <t>ТССЦ Московской обл., 101-1669, приказ Минстроя России №675/пр от 28.02.2017 № 254/пр</t>
        </is>
      </c>
      <c r="K874" t="inlineStr">
        <is>
          <t>Очес льняной</t>
        </is>
      </c>
      <c r="L874" t="n">
        <v>1346</v>
      </c>
      <c r="N874" t="n">
        <v>1009</v>
      </c>
      <c r="O874" t="inlineStr">
        <is>
          <t>кг</t>
        </is>
      </c>
      <c r="P874" t="inlineStr">
        <is>
          <t>кг</t>
        </is>
      </c>
      <c r="Q874" t="n">
        <v>1</v>
      </c>
      <c r="W874" t="n">
        <v>0</v>
      </c>
      <c r="X874" t="n">
        <v>-2113933962</v>
      </c>
      <c r="Y874">
        <f>(AT874*ROUND(3,7))</f>
        <v/>
      </c>
      <c r="AA874" t="n">
        <v>590.67</v>
      </c>
      <c r="AB874" t="n">
        <v>0</v>
      </c>
      <c r="AC874" t="n">
        <v>0</v>
      </c>
      <c r="AD874" t="n">
        <v>0</v>
      </c>
      <c r="AE874" t="n">
        <v>37.29</v>
      </c>
      <c r="AF874" t="n">
        <v>0</v>
      </c>
      <c r="AG874" t="n">
        <v>0</v>
      </c>
      <c r="AH874" t="n">
        <v>0</v>
      </c>
      <c r="AI874" t="n">
        <v>15.84</v>
      </c>
      <c r="AJ874" t="n">
        <v>1</v>
      </c>
      <c r="AK874" t="n">
        <v>1</v>
      </c>
      <c r="AL874" t="n">
        <v>1</v>
      </c>
      <c r="AM874" t="n">
        <v>2</v>
      </c>
      <c r="AN874" t="n">
        <v>0</v>
      </c>
      <c r="AO874" t="n">
        <v>1</v>
      </c>
      <c r="AP874" t="n">
        <v>1</v>
      </c>
      <c r="AQ874" t="n">
        <v>0</v>
      </c>
      <c r="AR874" t="n">
        <v>0</v>
      </c>
      <c r="AS874" t="inlineStr"/>
      <c r="AT874" t="n">
        <v>0.02</v>
      </c>
      <c r="AU874" t="inlineStr">
        <is>
          <t>)*3</t>
        </is>
      </c>
      <c r="AV874" t="n">
        <v>0</v>
      </c>
      <c r="AW874" t="n">
        <v>2</v>
      </c>
      <c r="AX874" t="n">
        <v>78875764</v>
      </c>
      <c r="AY874" t="n">
        <v>1</v>
      </c>
      <c r="AZ874" t="n">
        <v>0</v>
      </c>
      <c r="BA874" t="n">
        <v>809</v>
      </c>
      <c r="BB874" t="n">
        <v>0</v>
      </c>
      <c r="BC874" t="n">
        <v>0</v>
      </c>
      <c r="BD874" t="n">
        <v>0</v>
      </c>
      <c r="BE874" t="n">
        <v>0</v>
      </c>
      <c r="BF874" t="n">
        <v>0</v>
      </c>
      <c r="BG874" t="n">
        <v>0</v>
      </c>
      <c r="BH874" t="n">
        <v>0</v>
      </c>
      <c r="BI874" t="n">
        <v>0</v>
      </c>
      <c r="BJ874" t="n">
        <v>0</v>
      </c>
      <c r="BK874" t="n">
        <v>0</v>
      </c>
      <c r="BL874" t="n">
        <v>0</v>
      </c>
      <c r="BM874" t="n">
        <v>0</v>
      </c>
      <c r="BN874" t="n">
        <v>0</v>
      </c>
      <c r="BO874" t="n">
        <v>0</v>
      </c>
      <c r="BP874" t="n">
        <v>0</v>
      </c>
      <c r="BQ874" t="n">
        <v>0</v>
      </c>
      <c r="BR874" t="n">
        <v>0</v>
      </c>
      <c r="BS874" t="n">
        <v>0</v>
      </c>
      <c r="BT874" t="n">
        <v>0</v>
      </c>
      <c r="BU874" t="n">
        <v>0</v>
      </c>
      <c r="BV874" t="n">
        <v>0</v>
      </c>
      <c r="BW874" t="n">
        <v>0</v>
      </c>
      <c r="CV874" t="n">
        <v>0</v>
      </c>
      <c r="CW874" t="n">
        <v>0</v>
      </c>
      <c r="CX874">
        <f>ROUND(Y874*Source!I2127,7)</f>
        <v/>
      </c>
      <c r="CY874">
        <f>AA874</f>
        <v/>
      </c>
      <c r="CZ874">
        <f>AE874</f>
        <v/>
      </c>
      <c r="DA874">
        <f>AI874</f>
        <v/>
      </c>
      <c r="DB874">
        <f>ROUND((ROUND(AT874*CZ874,2)*ROUND(3,7)),2)</f>
        <v/>
      </c>
      <c r="DC874">
        <f>ROUND((ROUND(AT874*AG874,2)*ROUND(3,7)),2)</f>
        <v/>
      </c>
      <c r="DD874" t="inlineStr"/>
      <c r="DE874" t="inlineStr"/>
      <c r="DF874">
        <f>ROUND(ROUND(AE874*AI874,0)*CX874,0)</f>
        <v/>
      </c>
      <c r="DG874">
        <f>ROUND(ROUND(AF874,0)*CX874,0)</f>
        <v/>
      </c>
      <c r="DH874">
        <f>ROUND(ROUND(AG874,0)*CX874,0)</f>
        <v/>
      </c>
      <c r="DI874">
        <f>ROUND(ROUND(AH874,0)*CX874,0)</f>
        <v/>
      </c>
      <c r="DJ874">
        <f>DF874</f>
        <v/>
      </c>
      <c r="DK874" t="n">
        <v>0</v>
      </c>
      <c r="DL874" t="inlineStr"/>
      <c r="DM874" t="n">
        <v>0</v>
      </c>
      <c r="DN874" t="inlineStr"/>
      <c r="DO874" t="n">
        <v>0</v>
      </c>
    </row>
    <row r="875">
      <c r="A875">
        <f>ROW(Source!A2127)</f>
        <v/>
      </c>
      <c r="B875" t="n">
        <v>78869116</v>
      </c>
      <c r="C875" t="n">
        <v>78875753</v>
      </c>
      <c r="D875" t="n">
        <v>29150040</v>
      </c>
      <c r="E875" t="n">
        <v>1</v>
      </c>
      <c r="F875" t="n">
        <v>1</v>
      </c>
      <c r="G875" t="n">
        <v>1</v>
      </c>
      <c r="H875" t="n">
        <v>3</v>
      </c>
      <c r="I875" t="inlineStr">
        <is>
          <t>411-0001</t>
        </is>
      </c>
      <c r="J875" t="inlineStr">
        <is>
          <t>ТССЦ Московской обл., 411-0001, приказ Минстроя России №675/пр от 28.02.2017 № 257/пр</t>
        </is>
      </c>
      <c r="K875" t="inlineStr">
        <is>
          <t>Вода</t>
        </is>
      </c>
      <c r="L875" t="n">
        <v>1339</v>
      </c>
      <c r="N875" t="n">
        <v>1007</v>
      </c>
      <c r="O875" t="inlineStr">
        <is>
          <t>м3</t>
        </is>
      </c>
      <c r="P875" t="inlineStr">
        <is>
          <t>м3</t>
        </is>
      </c>
      <c r="Q875" t="n">
        <v>1</v>
      </c>
      <c r="W875" t="n">
        <v>0</v>
      </c>
      <c r="X875" t="n">
        <v>619799737</v>
      </c>
      <c r="Y875">
        <f>(AT875*ROUND(3,7))</f>
        <v/>
      </c>
      <c r="AA875" t="n">
        <v>31.28</v>
      </c>
      <c r="AB875" t="n">
        <v>0</v>
      </c>
      <c r="AC875" t="n">
        <v>0</v>
      </c>
      <c r="AD875" t="n">
        <v>0</v>
      </c>
      <c r="AE875" t="n">
        <v>2.44</v>
      </c>
      <c r="AF875" t="n">
        <v>0</v>
      </c>
      <c r="AG875" t="n">
        <v>0</v>
      </c>
      <c r="AH875" t="n">
        <v>0</v>
      </c>
      <c r="AI875" t="n">
        <v>12.82</v>
      </c>
      <c r="AJ875" t="n">
        <v>1</v>
      </c>
      <c r="AK875" t="n">
        <v>1</v>
      </c>
      <c r="AL875" t="n">
        <v>1</v>
      </c>
      <c r="AM875" t="n">
        <v>2</v>
      </c>
      <c r="AN875" t="n">
        <v>0</v>
      </c>
      <c r="AO875" t="n">
        <v>1</v>
      </c>
      <c r="AP875" t="n">
        <v>1</v>
      </c>
      <c r="AQ875" t="n">
        <v>0</v>
      </c>
      <c r="AR875" t="n">
        <v>0</v>
      </c>
      <c r="AS875" t="inlineStr"/>
      <c r="AT875" t="n">
        <v>1</v>
      </c>
      <c r="AU875" t="inlineStr">
        <is>
          <t>)*3</t>
        </is>
      </c>
      <c r="AV875" t="n">
        <v>0</v>
      </c>
      <c r="AW875" t="n">
        <v>2</v>
      </c>
      <c r="AX875" t="n">
        <v>78875765</v>
      </c>
      <c r="AY875" t="n">
        <v>1</v>
      </c>
      <c r="AZ875" t="n">
        <v>0</v>
      </c>
      <c r="BA875" t="n">
        <v>810</v>
      </c>
      <c r="BB875" t="n">
        <v>0</v>
      </c>
      <c r="BC875" t="n">
        <v>0</v>
      </c>
      <c r="BD875" t="n">
        <v>0</v>
      </c>
      <c r="BE875" t="n">
        <v>0</v>
      </c>
      <c r="BF875" t="n">
        <v>0</v>
      </c>
      <c r="BG875" t="n">
        <v>0</v>
      </c>
      <c r="BH875" t="n">
        <v>0</v>
      </c>
      <c r="BI875" t="n">
        <v>0</v>
      </c>
      <c r="BJ875" t="n">
        <v>0</v>
      </c>
      <c r="BK875" t="n">
        <v>0</v>
      </c>
      <c r="BL875" t="n">
        <v>0</v>
      </c>
      <c r="BM875" t="n">
        <v>0</v>
      </c>
      <c r="BN875" t="n">
        <v>0</v>
      </c>
      <c r="BO875" t="n">
        <v>0</v>
      </c>
      <c r="BP875" t="n">
        <v>0</v>
      </c>
      <c r="BQ875" t="n">
        <v>0</v>
      </c>
      <c r="BR875" t="n">
        <v>0</v>
      </c>
      <c r="BS875" t="n">
        <v>0</v>
      </c>
      <c r="BT875" t="n">
        <v>0</v>
      </c>
      <c r="BU875" t="n">
        <v>0</v>
      </c>
      <c r="BV875" t="n">
        <v>0</v>
      </c>
      <c r="BW875" t="n">
        <v>0</v>
      </c>
      <c r="CV875" t="n">
        <v>0</v>
      </c>
      <c r="CW875" t="n">
        <v>0</v>
      </c>
      <c r="CX875">
        <f>ROUND(Y875*Source!I2127,7)</f>
        <v/>
      </c>
      <c r="CY875">
        <f>AA875</f>
        <v/>
      </c>
      <c r="CZ875">
        <f>AE875</f>
        <v/>
      </c>
      <c r="DA875">
        <f>AI875</f>
        <v/>
      </c>
      <c r="DB875">
        <f>ROUND((ROUND(AT875*CZ875,2)*ROUND(3,7)),2)</f>
        <v/>
      </c>
      <c r="DC875">
        <f>ROUND((ROUND(AT875*AG875,2)*ROUND(3,7)),2)</f>
        <v/>
      </c>
      <c r="DD875" t="inlineStr"/>
      <c r="DE875" t="inlineStr"/>
      <c r="DF875">
        <f>ROUND(ROUND(AE875*AI875,0)*CX875,0)</f>
        <v/>
      </c>
      <c r="DG875">
        <f>ROUND(ROUND(AF875,0)*CX875,0)</f>
        <v/>
      </c>
      <c r="DH875">
        <f>ROUND(ROUND(AG875,0)*CX875,0)</f>
        <v/>
      </c>
      <c r="DI875">
        <f>ROUND(ROUND(AH875,0)*CX875,0)</f>
        <v/>
      </c>
      <c r="DJ875">
        <f>DF875</f>
        <v/>
      </c>
      <c r="DK875" t="n">
        <v>0</v>
      </c>
      <c r="DL875" t="inlineStr"/>
      <c r="DM875" t="n">
        <v>0</v>
      </c>
      <c r="DN875" t="inlineStr"/>
      <c r="DO875" t="n">
        <v>0</v>
      </c>
    </row>
    <row r="876">
      <c r="A876">
        <f>ROW(Source!A2166)</f>
        <v/>
      </c>
      <c r="B876" t="n">
        <v>78869116</v>
      </c>
      <c r="C876" t="n">
        <v>78875823</v>
      </c>
      <c r="D876" t="n">
        <v>18442827</v>
      </c>
      <c r="E876" t="n">
        <v>1</v>
      </c>
      <c r="F876" t="n">
        <v>1</v>
      </c>
      <c r="G876" t="n">
        <v>1</v>
      </c>
      <c r="H876" t="n">
        <v>1</v>
      </c>
      <c r="I876" t="inlineStr">
        <is>
          <t>1-1053-90</t>
        </is>
      </c>
      <c r="J876" t="inlineStr"/>
      <c r="K876" t="inlineStr">
        <is>
          <t>Рабочий строитель среднего разряда 5,3</t>
        </is>
      </c>
      <c r="L876" t="n">
        <v>1369</v>
      </c>
      <c r="N876" t="n">
        <v>1013</v>
      </c>
      <c r="O876" t="inlineStr">
        <is>
          <t>чел.-ч</t>
        </is>
      </c>
      <c r="P876" t="inlineStr">
        <is>
          <t>чел.-ч</t>
        </is>
      </c>
      <c r="Q876" t="n">
        <v>1</v>
      </c>
      <c r="W876" t="n">
        <v>0</v>
      </c>
      <c r="X876" t="n">
        <v>717490484</v>
      </c>
      <c r="Y876">
        <f>(AT876*ROUND(3,7))</f>
        <v/>
      </c>
      <c r="AA876" t="n">
        <v>0</v>
      </c>
      <c r="AB876" t="n">
        <v>0</v>
      </c>
      <c r="AC876" t="n">
        <v>0</v>
      </c>
      <c r="AD876" t="n">
        <v>11.64</v>
      </c>
      <c r="AE876" t="n">
        <v>0</v>
      </c>
      <c r="AF876" t="n">
        <v>0</v>
      </c>
      <c r="AG876" t="n">
        <v>0</v>
      </c>
      <c r="AH876" t="n">
        <v>11.64</v>
      </c>
      <c r="AI876" t="n">
        <v>1</v>
      </c>
      <c r="AJ876" t="n">
        <v>1</v>
      </c>
      <c r="AK876" t="n">
        <v>1</v>
      </c>
      <c r="AL876" t="n">
        <v>1</v>
      </c>
      <c r="AM876" t="n">
        <v>-2</v>
      </c>
      <c r="AN876" t="n">
        <v>0</v>
      </c>
      <c r="AO876" t="n">
        <v>1</v>
      </c>
      <c r="AP876" t="n">
        <v>1</v>
      </c>
      <c r="AQ876" t="n">
        <v>0</v>
      </c>
      <c r="AR876" t="n">
        <v>0</v>
      </c>
      <c r="AS876" t="inlineStr"/>
      <c r="AT876" t="n">
        <v>5.01</v>
      </c>
      <c r="AU876" t="inlineStr">
        <is>
          <t>)*3</t>
        </is>
      </c>
      <c r="AV876" t="n">
        <v>1</v>
      </c>
      <c r="AW876" t="n">
        <v>2</v>
      </c>
      <c r="AX876" t="n">
        <v>78875830</v>
      </c>
      <c r="AY876" t="n">
        <v>1</v>
      </c>
      <c r="AZ876" t="n">
        <v>0</v>
      </c>
      <c r="BA876" t="n">
        <v>811</v>
      </c>
      <c r="BB876" t="n">
        <v>0</v>
      </c>
      <c r="BC876" t="n">
        <v>0</v>
      </c>
      <c r="BD876" t="n">
        <v>0</v>
      </c>
      <c r="BE876" t="n">
        <v>0</v>
      </c>
      <c r="BF876" t="n">
        <v>0</v>
      </c>
      <c r="BG876" t="n">
        <v>0</v>
      </c>
      <c r="BH876" t="n">
        <v>0</v>
      </c>
      <c r="BI876" t="n">
        <v>0</v>
      </c>
      <c r="BJ876" t="n">
        <v>0</v>
      </c>
      <c r="BK876" t="n">
        <v>0</v>
      </c>
      <c r="BL876" t="n">
        <v>0</v>
      </c>
      <c r="BM876" t="n">
        <v>0</v>
      </c>
      <c r="BN876" t="n">
        <v>0</v>
      </c>
      <c r="BO876" t="n">
        <v>0</v>
      </c>
      <c r="BP876" t="n">
        <v>0</v>
      </c>
      <c r="BQ876" t="n">
        <v>0</v>
      </c>
      <c r="BR876" t="n">
        <v>0</v>
      </c>
      <c r="BS876" t="n">
        <v>0</v>
      </c>
      <c r="BT876" t="n">
        <v>0</v>
      </c>
      <c r="BU876" t="n">
        <v>0</v>
      </c>
      <c r="BV876" t="n">
        <v>0</v>
      </c>
      <c r="BW876" t="n">
        <v>0</v>
      </c>
      <c r="CU876">
        <f>ROUND(AT876*Source!I2166*AH876*AL876,0)</f>
        <v/>
      </c>
      <c r="CV876">
        <f>ROUND(Y876*Source!I2166,7)</f>
        <v/>
      </c>
      <c r="CW876" t="n">
        <v>0</v>
      </c>
      <c r="CX876">
        <f>ROUND(Y876*Source!I2166,7)</f>
        <v/>
      </c>
      <c r="CY876">
        <f>AD876</f>
        <v/>
      </c>
      <c r="CZ876">
        <f>AH876</f>
        <v/>
      </c>
      <c r="DA876">
        <f>AL876</f>
        <v/>
      </c>
      <c r="DB876">
        <f>ROUND((ROUND(AT876*CZ876,2)*ROUND(3,7)),2)</f>
        <v/>
      </c>
      <c r="DC876">
        <f>ROUND((ROUND(AT876*AG876,2)*ROUND(3,7)),2)</f>
        <v/>
      </c>
      <c r="DD876" t="inlineStr"/>
      <c r="DE876" t="inlineStr"/>
      <c r="DF876">
        <f>ROUND(ROUND(AE876,0)*CX876,0)</f>
        <v/>
      </c>
      <c r="DG876">
        <f>ROUND(ROUND(AF876,0)*CX876,0)</f>
        <v/>
      </c>
      <c r="DH876">
        <f>ROUND(ROUND(AG876,0)*CX876,0)</f>
        <v/>
      </c>
      <c r="DI876">
        <f>ROUND(ROUND(AH876,0)*CX876,0)</f>
        <v/>
      </c>
      <c r="DJ876">
        <f>DI876</f>
        <v/>
      </c>
      <c r="DK876" t="n">
        <v>0</v>
      </c>
      <c r="DL876" t="inlineStr"/>
      <c r="DM876" t="n">
        <v>0</v>
      </c>
      <c r="DN876" t="inlineStr"/>
      <c r="DO876" t="n">
        <v>0</v>
      </c>
    </row>
    <row r="877">
      <c r="A877">
        <f>ROW(Source!A2166)</f>
        <v/>
      </c>
      <c r="B877" t="n">
        <v>78869116</v>
      </c>
      <c r="C877" t="n">
        <v>78875823</v>
      </c>
      <c r="D877" t="n">
        <v>29172703</v>
      </c>
      <c r="E877" t="n">
        <v>1</v>
      </c>
      <c r="F877" t="n">
        <v>1</v>
      </c>
      <c r="G877" t="n">
        <v>1</v>
      </c>
      <c r="H877" t="n">
        <v>2</v>
      </c>
      <c r="I877" t="inlineStr">
        <is>
          <t>042900</t>
        </is>
      </c>
      <c r="J877" t="inlineStr">
        <is>
          <t>ТСЭМ Московской обл., 042900, приказ Минстроя России №675/пр от 28.02.2017 № 264/пр</t>
        </is>
      </c>
      <c r="K877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77" t="n">
        <v>1368</v>
      </c>
      <c r="N877" t="n">
        <v>1011</v>
      </c>
      <c r="O877" t="inlineStr">
        <is>
          <t>маш.-ч</t>
        </is>
      </c>
      <c r="P877" t="inlineStr">
        <is>
          <t>маш.-ч</t>
        </is>
      </c>
      <c r="Q877" t="n">
        <v>1</v>
      </c>
      <c r="W877" t="n">
        <v>0</v>
      </c>
      <c r="X877" t="n">
        <v>1695838894</v>
      </c>
      <c r="Y877">
        <f>(AT877*ROUND(3,7))</f>
        <v/>
      </c>
      <c r="AA877" t="n">
        <v>0</v>
      </c>
      <c r="AB877" t="n">
        <v>177.13</v>
      </c>
      <c r="AC877" t="n">
        <v>0</v>
      </c>
      <c r="AD877" t="n">
        <v>0</v>
      </c>
      <c r="AE877" t="n">
        <v>0</v>
      </c>
      <c r="AF877" t="n">
        <v>29.67</v>
      </c>
      <c r="AG877" t="n">
        <v>0</v>
      </c>
      <c r="AH877" t="n">
        <v>0</v>
      </c>
      <c r="AI877" t="n">
        <v>1</v>
      </c>
      <c r="AJ877" t="n">
        <v>5.97</v>
      </c>
      <c r="AK877" t="n">
        <v>52.25</v>
      </c>
      <c r="AL877" t="n">
        <v>1</v>
      </c>
      <c r="AM877" t="n">
        <v>2</v>
      </c>
      <c r="AN877" t="n">
        <v>0</v>
      </c>
      <c r="AO877" t="n">
        <v>1</v>
      </c>
      <c r="AP877" t="n">
        <v>1</v>
      </c>
      <c r="AQ877" t="n">
        <v>0</v>
      </c>
      <c r="AR877" t="n">
        <v>0</v>
      </c>
      <c r="AS877" t="inlineStr"/>
      <c r="AT877" t="n">
        <v>1.5</v>
      </c>
      <c r="AU877" t="inlineStr">
        <is>
          <t>)*3</t>
        </is>
      </c>
      <c r="AV877" t="n">
        <v>0</v>
      </c>
      <c r="AW877" t="n">
        <v>2</v>
      </c>
      <c r="AX877" t="n">
        <v>78875831</v>
      </c>
      <c r="AY877" t="n">
        <v>1</v>
      </c>
      <c r="AZ877" t="n">
        <v>0</v>
      </c>
      <c r="BA877" t="n">
        <v>812</v>
      </c>
      <c r="BB877" t="n">
        <v>0</v>
      </c>
      <c r="BC877" t="n">
        <v>0</v>
      </c>
      <c r="BD877" t="n">
        <v>0</v>
      </c>
      <c r="BE877" t="n">
        <v>0</v>
      </c>
      <c r="BF877" t="n">
        <v>0</v>
      </c>
      <c r="BG877" t="n">
        <v>0</v>
      </c>
      <c r="BH877" t="n">
        <v>0</v>
      </c>
      <c r="BI877" t="n">
        <v>0</v>
      </c>
      <c r="BJ877" t="n">
        <v>0</v>
      </c>
      <c r="BK877" t="n">
        <v>0</v>
      </c>
      <c r="BL877" t="n">
        <v>0</v>
      </c>
      <c r="BM877" t="n">
        <v>0</v>
      </c>
      <c r="BN877" t="n">
        <v>0</v>
      </c>
      <c r="BO877" t="n">
        <v>0</v>
      </c>
      <c r="BP877" t="n">
        <v>0</v>
      </c>
      <c r="BQ877" t="n">
        <v>0</v>
      </c>
      <c r="BR877" t="n">
        <v>0</v>
      </c>
      <c r="BS877" t="n">
        <v>0</v>
      </c>
      <c r="BT877" t="n">
        <v>0</v>
      </c>
      <c r="BU877" t="n">
        <v>0</v>
      </c>
      <c r="BV877" t="n">
        <v>0</v>
      </c>
      <c r="BW877" t="n">
        <v>0</v>
      </c>
      <c r="CV877" t="n">
        <v>0</v>
      </c>
      <c r="CW877">
        <f>ROUND(Y877*Source!I2166*DO877,7)</f>
        <v/>
      </c>
      <c r="CX877">
        <f>ROUND(Y877*Source!I2166,7)</f>
        <v/>
      </c>
      <c r="CY877">
        <f>AB877</f>
        <v/>
      </c>
      <c r="CZ877">
        <f>AF877</f>
        <v/>
      </c>
      <c r="DA877">
        <f>AJ877</f>
        <v/>
      </c>
      <c r="DB877">
        <f>ROUND((ROUND(AT877*CZ877,2)*ROUND(3,7)),2)</f>
        <v/>
      </c>
      <c r="DC877">
        <f>ROUND((ROUND(AT877*AG877,2)*ROUND(3,7)),2)</f>
        <v/>
      </c>
      <c r="DD877" t="inlineStr"/>
      <c r="DE877" t="inlineStr"/>
      <c r="DF877">
        <f>ROUND(ROUND(AE877,0)*CX877,0)</f>
        <v/>
      </c>
      <c r="DG877">
        <f>ROUND(ROUND(AF877*AJ877,0)*CX877,0)</f>
        <v/>
      </c>
      <c r="DH877">
        <f>ROUND(ROUND(AG877*AK877,0)*CX877,0)</f>
        <v/>
      </c>
      <c r="DI877">
        <f>ROUND(ROUND(AH877,0)*CX877,0)</f>
        <v/>
      </c>
      <c r="DJ877">
        <f>DG877</f>
        <v/>
      </c>
      <c r="DK877" t="n">
        <v>0</v>
      </c>
      <c r="DL877" t="inlineStr"/>
      <c r="DM877" t="n">
        <v>0</v>
      </c>
      <c r="DN877" t="inlineStr"/>
      <c r="DO877" t="n">
        <v>0</v>
      </c>
    </row>
    <row r="878">
      <c r="A878">
        <f>ROW(Source!A2166)</f>
        <v/>
      </c>
      <c r="B878" t="n">
        <v>78869116</v>
      </c>
      <c r="C878" t="n">
        <v>78875823</v>
      </c>
      <c r="D878" t="n">
        <v>29110398</v>
      </c>
      <c r="E878" t="n">
        <v>1</v>
      </c>
      <c r="F878" t="n">
        <v>1</v>
      </c>
      <c r="G878" t="n">
        <v>1</v>
      </c>
      <c r="H878" t="n">
        <v>3</v>
      </c>
      <c r="I878" t="inlineStr">
        <is>
          <t>101-0388</t>
        </is>
      </c>
      <c r="J878" t="inlineStr">
        <is>
          <t>ТССЦ Московской обл., 101-0388, приказ Минстроя России №675/пр от 28.02.2017 № 254/пр</t>
        </is>
      </c>
      <c r="K878" t="inlineStr">
        <is>
          <t>Краски масляные земляные марки МА-0115 мумия, сурик железный</t>
        </is>
      </c>
      <c r="L878" t="n">
        <v>1348</v>
      </c>
      <c r="N878" t="n">
        <v>1009</v>
      </c>
      <c r="O878" t="inlineStr">
        <is>
          <t>т</t>
        </is>
      </c>
      <c r="P878" t="inlineStr">
        <is>
          <t>т</t>
        </is>
      </c>
      <c r="Q878" t="n">
        <v>1000</v>
      </c>
      <c r="W878" t="n">
        <v>0</v>
      </c>
      <c r="X878" t="n">
        <v>1625292450</v>
      </c>
      <c r="Y878">
        <f>(AT878*ROUND(3,7))</f>
        <v/>
      </c>
      <c r="AA878" t="n">
        <v>76804.47</v>
      </c>
      <c r="AB878" t="n">
        <v>0</v>
      </c>
      <c r="AC878" t="n">
        <v>0</v>
      </c>
      <c r="AD878" t="n">
        <v>0</v>
      </c>
      <c r="AE878" t="n">
        <v>15118.99</v>
      </c>
      <c r="AF878" t="n">
        <v>0</v>
      </c>
      <c r="AG878" t="n">
        <v>0</v>
      </c>
      <c r="AH878" t="n">
        <v>0</v>
      </c>
      <c r="AI878" t="n">
        <v>5.08</v>
      </c>
      <c r="AJ878" t="n">
        <v>1</v>
      </c>
      <c r="AK878" t="n">
        <v>1</v>
      </c>
      <c r="AL878" t="n">
        <v>1</v>
      </c>
      <c r="AM878" t="n">
        <v>2</v>
      </c>
      <c r="AN878" t="n">
        <v>0</v>
      </c>
      <c r="AO878" t="n">
        <v>1</v>
      </c>
      <c r="AP878" t="n">
        <v>1</v>
      </c>
      <c r="AQ878" t="n">
        <v>0</v>
      </c>
      <c r="AR878" t="n">
        <v>0</v>
      </c>
      <c r="AS878" t="inlineStr"/>
      <c r="AT878" t="n">
        <v>5e-05</v>
      </c>
      <c r="AU878" t="inlineStr">
        <is>
          <t>)*3</t>
        </is>
      </c>
      <c r="AV878" t="n">
        <v>0</v>
      </c>
      <c r="AW878" t="n">
        <v>2</v>
      </c>
      <c r="AX878" t="n">
        <v>78875832</v>
      </c>
      <c r="AY878" t="n">
        <v>1</v>
      </c>
      <c r="AZ878" t="n">
        <v>2048</v>
      </c>
      <c r="BA878" t="n">
        <v>813</v>
      </c>
      <c r="BB878" t="n">
        <v>0</v>
      </c>
      <c r="BC878" t="n">
        <v>0</v>
      </c>
      <c r="BD878" t="n">
        <v>0</v>
      </c>
      <c r="BE878" t="n">
        <v>0</v>
      </c>
      <c r="BF878" t="n">
        <v>0</v>
      </c>
      <c r="BG878" t="n">
        <v>0</v>
      </c>
      <c r="BH878" t="n">
        <v>0</v>
      </c>
      <c r="BI878" t="n">
        <v>0</v>
      </c>
      <c r="BJ878" t="n">
        <v>0</v>
      </c>
      <c r="BK878" t="n">
        <v>0</v>
      </c>
      <c r="BL878" t="n">
        <v>0</v>
      </c>
      <c r="BM878" t="n">
        <v>0</v>
      </c>
      <c r="BN878" t="n">
        <v>0</v>
      </c>
      <c r="BO878" t="n">
        <v>0</v>
      </c>
      <c r="BP878" t="n">
        <v>0</v>
      </c>
      <c r="BQ878" t="n">
        <v>0</v>
      </c>
      <c r="BR878" t="n">
        <v>0</v>
      </c>
      <c r="BS878" t="n">
        <v>0</v>
      </c>
      <c r="BT878" t="n">
        <v>0</v>
      </c>
      <c r="BU878" t="n">
        <v>0</v>
      </c>
      <c r="BV878" t="n">
        <v>0</v>
      </c>
      <c r="BW878" t="n">
        <v>0</v>
      </c>
      <c r="CV878" t="n">
        <v>0</v>
      </c>
      <c r="CW878" t="n">
        <v>0</v>
      </c>
      <c r="CX878">
        <f>ROUND(Y878*Source!I2166,7)</f>
        <v/>
      </c>
      <c r="CY878">
        <f>AA878</f>
        <v/>
      </c>
      <c r="CZ878">
        <f>AE878</f>
        <v/>
      </c>
      <c r="DA878">
        <f>AI878</f>
        <v/>
      </c>
      <c r="DB878">
        <f>ROUND((ROUND(AT878*CZ878,2)*ROUND(3,7)),2)</f>
        <v/>
      </c>
      <c r="DC878">
        <f>ROUND((ROUND(AT878*AG878,2)*ROUND(3,7)),2)</f>
        <v/>
      </c>
      <c r="DD878" t="inlineStr"/>
      <c r="DE878" t="inlineStr"/>
      <c r="DF878">
        <f>ROUND(ROUND(AE878*AI878,0)*CX878,0)</f>
        <v/>
      </c>
      <c r="DG878">
        <f>ROUND(ROUND(AF878,0)*CX878,0)</f>
        <v/>
      </c>
      <c r="DH878">
        <f>ROUND(ROUND(AG878,0)*CX878,0)</f>
        <v/>
      </c>
      <c r="DI878">
        <f>ROUND(ROUND(AH878,0)*CX878,0)</f>
        <v/>
      </c>
      <c r="DJ878">
        <f>DF878</f>
        <v/>
      </c>
      <c r="DK878" t="n">
        <v>0</v>
      </c>
      <c r="DL878" t="inlineStr"/>
      <c r="DM878" t="n">
        <v>0</v>
      </c>
      <c r="DN878" t="inlineStr"/>
      <c r="DO878" t="n">
        <v>0</v>
      </c>
    </row>
    <row r="879">
      <c r="A879">
        <f>ROW(Source!A2166)</f>
        <v/>
      </c>
      <c r="B879" t="n">
        <v>78869116</v>
      </c>
      <c r="C879" t="n">
        <v>78875823</v>
      </c>
      <c r="D879" t="n">
        <v>29110573</v>
      </c>
      <c r="E879" t="n">
        <v>1</v>
      </c>
      <c r="F879" t="n">
        <v>1</v>
      </c>
      <c r="G879" t="n">
        <v>1</v>
      </c>
      <c r="H879" t="n">
        <v>3</v>
      </c>
      <c r="I879" t="inlineStr">
        <is>
          <t>101-0628</t>
        </is>
      </c>
      <c r="J879" t="inlineStr">
        <is>
          <t>ТССЦ Московской обл., 101-0628, приказ Минстроя России №675/пр от 28.02.2017 № 254/пр</t>
        </is>
      </c>
      <c r="K879" t="inlineStr">
        <is>
          <t>Олифа комбинированная, марки К-3</t>
        </is>
      </c>
      <c r="L879" t="n">
        <v>1348</v>
      </c>
      <c r="N879" t="n">
        <v>1009</v>
      </c>
      <c r="O879" t="inlineStr">
        <is>
          <t>т</t>
        </is>
      </c>
      <c r="P879" t="inlineStr">
        <is>
          <t>т</t>
        </is>
      </c>
      <c r="Q879" t="n">
        <v>1000</v>
      </c>
      <c r="W879" t="n">
        <v>0</v>
      </c>
      <c r="X879" t="n">
        <v>24062879</v>
      </c>
      <c r="Y879">
        <f>(AT879*ROUND(3,7))</f>
        <v/>
      </c>
      <c r="AA879" t="n">
        <v>87631.5</v>
      </c>
      <c r="AB879" t="n">
        <v>0</v>
      </c>
      <c r="AC879" t="n">
        <v>0</v>
      </c>
      <c r="AD879" t="n">
        <v>0</v>
      </c>
      <c r="AE879" t="n">
        <v>16950</v>
      </c>
      <c r="AF879" t="n">
        <v>0</v>
      </c>
      <c r="AG879" t="n">
        <v>0</v>
      </c>
      <c r="AH879" t="n">
        <v>0</v>
      </c>
      <c r="AI879" t="n">
        <v>5.17</v>
      </c>
      <c r="AJ879" t="n">
        <v>1</v>
      </c>
      <c r="AK879" t="n">
        <v>1</v>
      </c>
      <c r="AL879" t="n">
        <v>1</v>
      </c>
      <c r="AM879" t="n">
        <v>2</v>
      </c>
      <c r="AN879" t="n">
        <v>0</v>
      </c>
      <c r="AO879" t="n">
        <v>1</v>
      </c>
      <c r="AP879" t="n">
        <v>1</v>
      </c>
      <c r="AQ879" t="n">
        <v>0</v>
      </c>
      <c r="AR879" t="n">
        <v>0</v>
      </c>
      <c r="AS879" t="inlineStr"/>
      <c r="AT879" t="n">
        <v>2e-05</v>
      </c>
      <c r="AU879" t="inlineStr">
        <is>
          <t>)*3</t>
        </is>
      </c>
      <c r="AV879" t="n">
        <v>0</v>
      </c>
      <c r="AW879" t="n">
        <v>2</v>
      </c>
      <c r="AX879" t="n">
        <v>78875833</v>
      </c>
      <c r="AY879" t="n">
        <v>1</v>
      </c>
      <c r="AZ879" t="n">
        <v>2048</v>
      </c>
      <c r="BA879" t="n">
        <v>814</v>
      </c>
      <c r="BB879" t="n">
        <v>0</v>
      </c>
      <c r="BC879" t="n">
        <v>0</v>
      </c>
      <c r="BD879" t="n">
        <v>0</v>
      </c>
      <c r="BE879" t="n">
        <v>0</v>
      </c>
      <c r="BF879" t="n">
        <v>0</v>
      </c>
      <c r="BG879" t="n">
        <v>0</v>
      </c>
      <c r="BH879" t="n">
        <v>0</v>
      </c>
      <c r="BI879" t="n">
        <v>0</v>
      </c>
      <c r="BJ879" t="n">
        <v>0</v>
      </c>
      <c r="BK879" t="n">
        <v>0</v>
      </c>
      <c r="BL879" t="n">
        <v>0</v>
      </c>
      <c r="BM879" t="n">
        <v>0</v>
      </c>
      <c r="BN879" t="n">
        <v>0</v>
      </c>
      <c r="BO879" t="n">
        <v>0</v>
      </c>
      <c r="BP879" t="n">
        <v>0</v>
      </c>
      <c r="BQ879" t="n">
        <v>0</v>
      </c>
      <c r="BR879" t="n">
        <v>0</v>
      </c>
      <c r="BS879" t="n">
        <v>0</v>
      </c>
      <c r="BT879" t="n">
        <v>0</v>
      </c>
      <c r="BU879" t="n">
        <v>0</v>
      </c>
      <c r="BV879" t="n">
        <v>0</v>
      </c>
      <c r="BW879" t="n">
        <v>0</v>
      </c>
      <c r="CV879" t="n">
        <v>0</v>
      </c>
      <c r="CW879" t="n">
        <v>0</v>
      </c>
      <c r="CX879">
        <f>ROUND(Y879*Source!I2166,7)</f>
        <v/>
      </c>
      <c r="CY879">
        <f>AA879</f>
        <v/>
      </c>
      <c r="CZ879">
        <f>AE879</f>
        <v/>
      </c>
      <c r="DA879">
        <f>AI879</f>
        <v/>
      </c>
      <c r="DB879">
        <f>ROUND((ROUND(AT879*CZ879,2)*ROUND(3,7)),2)</f>
        <v/>
      </c>
      <c r="DC879">
        <f>ROUND((ROUND(AT879*AG879,2)*ROUND(3,7)),2)</f>
        <v/>
      </c>
      <c r="DD879" t="inlineStr"/>
      <c r="DE879" t="inlineStr"/>
      <c r="DF879">
        <f>ROUND(ROUND(AE879*AI879,0)*CX879,0)</f>
        <v/>
      </c>
      <c r="DG879">
        <f>ROUND(ROUND(AF879,0)*CX879,0)</f>
        <v/>
      </c>
      <c r="DH879">
        <f>ROUND(ROUND(AG879,0)*CX879,0)</f>
        <v/>
      </c>
      <c r="DI879">
        <f>ROUND(ROUND(AH879,0)*CX879,0)</f>
        <v/>
      </c>
      <c r="DJ879">
        <f>DF879</f>
        <v/>
      </c>
      <c r="DK879" t="n">
        <v>0</v>
      </c>
      <c r="DL879" t="inlineStr"/>
      <c r="DM879" t="n">
        <v>0</v>
      </c>
      <c r="DN879" t="inlineStr"/>
      <c r="DO879" t="n">
        <v>0</v>
      </c>
    </row>
    <row r="880">
      <c r="A880">
        <f>ROW(Source!A2166)</f>
        <v/>
      </c>
      <c r="B880" t="n">
        <v>78869116</v>
      </c>
      <c r="C880" t="n">
        <v>78875823</v>
      </c>
      <c r="D880" t="n">
        <v>29107963</v>
      </c>
      <c r="E880" t="n">
        <v>1</v>
      </c>
      <c r="F880" t="n">
        <v>1</v>
      </c>
      <c r="G880" t="n">
        <v>1</v>
      </c>
      <c r="H880" t="n">
        <v>3</v>
      </c>
      <c r="I880" t="inlineStr">
        <is>
          <t>101-1669</t>
        </is>
      </c>
      <c r="J880" t="inlineStr">
        <is>
          <t>ТССЦ Московской обл., 101-1669, приказ Минстроя России №675/пр от 28.02.2017 № 254/пр</t>
        </is>
      </c>
      <c r="K880" t="inlineStr">
        <is>
          <t>Очес льняной</t>
        </is>
      </c>
      <c r="L880" t="n">
        <v>1346</v>
      </c>
      <c r="N880" t="n">
        <v>1009</v>
      </c>
      <c r="O880" t="inlineStr">
        <is>
          <t>кг</t>
        </is>
      </c>
      <c r="P880" t="inlineStr">
        <is>
          <t>кг</t>
        </is>
      </c>
      <c r="Q880" t="n">
        <v>1</v>
      </c>
      <c r="W880" t="n">
        <v>0</v>
      </c>
      <c r="X880" t="n">
        <v>-2113933962</v>
      </c>
      <c r="Y880">
        <f>(AT880*ROUND(3,7))</f>
        <v/>
      </c>
      <c r="AA880" t="n">
        <v>590.67</v>
      </c>
      <c r="AB880" t="n">
        <v>0</v>
      </c>
      <c r="AC880" t="n">
        <v>0</v>
      </c>
      <c r="AD880" t="n">
        <v>0</v>
      </c>
      <c r="AE880" t="n">
        <v>37.29</v>
      </c>
      <c r="AF880" t="n">
        <v>0</v>
      </c>
      <c r="AG880" t="n">
        <v>0</v>
      </c>
      <c r="AH880" t="n">
        <v>0</v>
      </c>
      <c r="AI880" t="n">
        <v>15.84</v>
      </c>
      <c r="AJ880" t="n">
        <v>1</v>
      </c>
      <c r="AK880" t="n">
        <v>1</v>
      </c>
      <c r="AL880" t="n">
        <v>1</v>
      </c>
      <c r="AM880" t="n">
        <v>2</v>
      </c>
      <c r="AN880" t="n">
        <v>0</v>
      </c>
      <c r="AO880" t="n">
        <v>1</v>
      </c>
      <c r="AP880" t="n">
        <v>1</v>
      </c>
      <c r="AQ880" t="n">
        <v>0</v>
      </c>
      <c r="AR880" t="n">
        <v>0</v>
      </c>
      <c r="AS880" t="inlineStr"/>
      <c r="AT880" t="n">
        <v>0.02</v>
      </c>
      <c r="AU880" t="inlineStr">
        <is>
          <t>)*3</t>
        </is>
      </c>
      <c r="AV880" t="n">
        <v>0</v>
      </c>
      <c r="AW880" t="n">
        <v>2</v>
      </c>
      <c r="AX880" t="n">
        <v>78875834</v>
      </c>
      <c r="AY880" t="n">
        <v>1</v>
      </c>
      <c r="AZ880" t="n">
        <v>0</v>
      </c>
      <c r="BA880" t="n">
        <v>815</v>
      </c>
      <c r="BB880" t="n">
        <v>0</v>
      </c>
      <c r="BC880" t="n">
        <v>0</v>
      </c>
      <c r="BD880" t="n">
        <v>0</v>
      </c>
      <c r="BE880" t="n">
        <v>0</v>
      </c>
      <c r="BF880" t="n">
        <v>0</v>
      </c>
      <c r="BG880" t="n">
        <v>0</v>
      </c>
      <c r="BH880" t="n">
        <v>0</v>
      </c>
      <c r="BI880" t="n">
        <v>0</v>
      </c>
      <c r="BJ880" t="n">
        <v>0</v>
      </c>
      <c r="BK880" t="n">
        <v>0</v>
      </c>
      <c r="BL880" t="n">
        <v>0</v>
      </c>
      <c r="BM880" t="n">
        <v>0</v>
      </c>
      <c r="BN880" t="n">
        <v>0</v>
      </c>
      <c r="BO880" t="n">
        <v>0</v>
      </c>
      <c r="BP880" t="n">
        <v>0</v>
      </c>
      <c r="BQ880" t="n">
        <v>0</v>
      </c>
      <c r="BR880" t="n">
        <v>0</v>
      </c>
      <c r="BS880" t="n">
        <v>0</v>
      </c>
      <c r="BT880" t="n">
        <v>0</v>
      </c>
      <c r="BU880" t="n">
        <v>0</v>
      </c>
      <c r="BV880" t="n">
        <v>0</v>
      </c>
      <c r="BW880" t="n">
        <v>0</v>
      </c>
      <c r="CV880" t="n">
        <v>0</v>
      </c>
      <c r="CW880" t="n">
        <v>0</v>
      </c>
      <c r="CX880">
        <f>ROUND(Y880*Source!I2166,7)</f>
        <v/>
      </c>
      <c r="CY880">
        <f>AA880</f>
        <v/>
      </c>
      <c r="CZ880">
        <f>AE880</f>
        <v/>
      </c>
      <c r="DA880">
        <f>AI880</f>
        <v/>
      </c>
      <c r="DB880">
        <f>ROUND((ROUND(AT880*CZ880,2)*ROUND(3,7)),2)</f>
        <v/>
      </c>
      <c r="DC880">
        <f>ROUND((ROUND(AT880*AG880,2)*ROUND(3,7)),2)</f>
        <v/>
      </c>
      <c r="DD880" t="inlineStr"/>
      <c r="DE880" t="inlineStr"/>
      <c r="DF880">
        <f>ROUND(ROUND(AE880*AI880,0)*CX880,0)</f>
        <v/>
      </c>
      <c r="DG880">
        <f>ROUND(ROUND(AF880,0)*CX880,0)</f>
        <v/>
      </c>
      <c r="DH880">
        <f>ROUND(ROUND(AG880,0)*CX880,0)</f>
        <v/>
      </c>
      <c r="DI880">
        <f>ROUND(ROUND(AH880,0)*CX880,0)</f>
        <v/>
      </c>
      <c r="DJ880">
        <f>DF880</f>
        <v/>
      </c>
      <c r="DK880" t="n">
        <v>0</v>
      </c>
      <c r="DL880" t="inlineStr"/>
      <c r="DM880" t="n">
        <v>0</v>
      </c>
      <c r="DN880" t="inlineStr"/>
      <c r="DO880" t="n">
        <v>0</v>
      </c>
    </row>
    <row r="881">
      <c r="A881">
        <f>ROW(Source!A2166)</f>
        <v/>
      </c>
      <c r="B881" t="n">
        <v>78869116</v>
      </c>
      <c r="C881" t="n">
        <v>78875823</v>
      </c>
      <c r="D881" t="n">
        <v>29150040</v>
      </c>
      <c r="E881" t="n">
        <v>1</v>
      </c>
      <c r="F881" t="n">
        <v>1</v>
      </c>
      <c r="G881" t="n">
        <v>1</v>
      </c>
      <c r="H881" t="n">
        <v>3</v>
      </c>
      <c r="I881" t="inlineStr">
        <is>
          <t>411-0001</t>
        </is>
      </c>
      <c r="J881" t="inlineStr">
        <is>
          <t>ТССЦ Московской обл., 411-0001, приказ Минстроя России №675/пр от 28.02.2017 № 257/пр</t>
        </is>
      </c>
      <c r="K881" t="inlineStr">
        <is>
          <t>Вода</t>
        </is>
      </c>
      <c r="L881" t="n">
        <v>1339</v>
      </c>
      <c r="N881" t="n">
        <v>1007</v>
      </c>
      <c r="O881" t="inlineStr">
        <is>
          <t>м3</t>
        </is>
      </c>
      <c r="P881" t="inlineStr">
        <is>
          <t>м3</t>
        </is>
      </c>
      <c r="Q881" t="n">
        <v>1</v>
      </c>
      <c r="W881" t="n">
        <v>0</v>
      </c>
      <c r="X881" t="n">
        <v>619799737</v>
      </c>
      <c r="Y881">
        <f>(AT881*ROUND(3,7))</f>
        <v/>
      </c>
      <c r="AA881" t="n">
        <v>31.28</v>
      </c>
      <c r="AB881" t="n">
        <v>0</v>
      </c>
      <c r="AC881" t="n">
        <v>0</v>
      </c>
      <c r="AD881" t="n">
        <v>0</v>
      </c>
      <c r="AE881" t="n">
        <v>2.44</v>
      </c>
      <c r="AF881" t="n">
        <v>0</v>
      </c>
      <c r="AG881" t="n">
        <v>0</v>
      </c>
      <c r="AH881" t="n">
        <v>0</v>
      </c>
      <c r="AI881" t="n">
        <v>12.82</v>
      </c>
      <c r="AJ881" t="n">
        <v>1</v>
      </c>
      <c r="AK881" t="n">
        <v>1</v>
      </c>
      <c r="AL881" t="n">
        <v>1</v>
      </c>
      <c r="AM881" t="n">
        <v>2</v>
      </c>
      <c r="AN881" t="n">
        <v>0</v>
      </c>
      <c r="AO881" t="n">
        <v>1</v>
      </c>
      <c r="AP881" t="n">
        <v>1</v>
      </c>
      <c r="AQ881" t="n">
        <v>0</v>
      </c>
      <c r="AR881" t="n">
        <v>0</v>
      </c>
      <c r="AS881" t="inlineStr"/>
      <c r="AT881" t="n">
        <v>1</v>
      </c>
      <c r="AU881" t="inlineStr">
        <is>
          <t>)*3</t>
        </is>
      </c>
      <c r="AV881" t="n">
        <v>0</v>
      </c>
      <c r="AW881" t="n">
        <v>2</v>
      </c>
      <c r="AX881" t="n">
        <v>78875835</v>
      </c>
      <c r="AY881" t="n">
        <v>1</v>
      </c>
      <c r="AZ881" t="n">
        <v>0</v>
      </c>
      <c r="BA881" t="n">
        <v>816</v>
      </c>
      <c r="BB881" t="n">
        <v>0</v>
      </c>
      <c r="BC881" t="n">
        <v>0</v>
      </c>
      <c r="BD881" t="n">
        <v>0</v>
      </c>
      <c r="BE881" t="n">
        <v>0</v>
      </c>
      <c r="BF881" t="n">
        <v>0</v>
      </c>
      <c r="BG881" t="n">
        <v>0</v>
      </c>
      <c r="BH881" t="n">
        <v>0</v>
      </c>
      <c r="BI881" t="n">
        <v>0</v>
      </c>
      <c r="BJ881" t="n">
        <v>0</v>
      </c>
      <c r="BK881" t="n">
        <v>0</v>
      </c>
      <c r="BL881" t="n">
        <v>0</v>
      </c>
      <c r="BM881" t="n">
        <v>0</v>
      </c>
      <c r="BN881" t="n">
        <v>0</v>
      </c>
      <c r="BO881" t="n">
        <v>0</v>
      </c>
      <c r="BP881" t="n">
        <v>0</v>
      </c>
      <c r="BQ881" t="n">
        <v>0</v>
      </c>
      <c r="BR881" t="n">
        <v>0</v>
      </c>
      <c r="BS881" t="n">
        <v>0</v>
      </c>
      <c r="BT881" t="n">
        <v>0</v>
      </c>
      <c r="BU881" t="n">
        <v>0</v>
      </c>
      <c r="BV881" t="n">
        <v>0</v>
      </c>
      <c r="BW881" t="n">
        <v>0</v>
      </c>
      <c r="CV881" t="n">
        <v>0</v>
      </c>
      <c r="CW881" t="n">
        <v>0</v>
      </c>
      <c r="CX881">
        <f>ROUND(Y881*Source!I2166,7)</f>
        <v/>
      </c>
      <c r="CY881">
        <f>AA881</f>
        <v/>
      </c>
      <c r="CZ881">
        <f>AE881</f>
        <v/>
      </c>
      <c r="DA881">
        <f>AI881</f>
        <v/>
      </c>
      <c r="DB881">
        <f>ROUND((ROUND(AT881*CZ881,2)*ROUND(3,7)),2)</f>
        <v/>
      </c>
      <c r="DC881">
        <f>ROUND((ROUND(AT881*AG881,2)*ROUND(3,7)),2)</f>
        <v/>
      </c>
      <c r="DD881" t="inlineStr"/>
      <c r="DE881" t="inlineStr"/>
      <c r="DF881">
        <f>ROUND(ROUND(AE881*AI881,0)*CX881,0)</f>
        <v/>
      </c>
      <c r="DG881">
        <f>ROUND(ROUND(AF881,0)*CX881,0)</f>
        <v/>
      </c>
      <c r="DH881">
        <f>ROUND(ROUND(AG881,0)*CX881,0)</f>
        <v/>
      </c>
      <c r="DI881">
        <f>ROUND(ROUND(AH881,0)*CX881,0)</f>
        <v/>
      </c>
      <c r="DJ881">
        <f>DF881</f>
        <v/>
      </c>
      <c r="DK881" t="n">
        <v>0</v>
      </c>
      <c r="DL881" t="inlineStr"/>
      <c r="DM881" t="n">
        <v>0</v>
      </c>
      <c r="DN881" t="inlineStr"/>
      <c r="DO881" t="n">
        <v>0</v>
      </c>
    </row>
    <row r="882">
      <c r="A882">
        <f>ROW(Source!A2205)</f>
        <v/>
      </c>
      <c r="B882" t="n">
        <v>78869116</v>
      </c>
      <c r="C882" t="n">
        <v>78875903</v>
      </c>
      <c r="D882" t="n">
        <v>18407150</v>
      </c>
      <c r="E882" t="n">
        <v>1</v>
      </c>
      <c r="F882" t="n">
        <v>1</v>
      </c>
      <c r="G882" t="n">
        <v>1</v>
      </c>
      <c r="H882" t="n">
        <v>1</v>
      </c>
      <c r="I882" t="inlineStr">
        <is>
          <t>1-1030-90</t>
        </is>
      </c>
      <c r="J882" t="inlineStr"/>
      <c r="K882" t="inlineStr">
        <is>
          <t>Рабочий строитель среднего разряда 3</t>
        </is>
      </c>
      <c r="L882" t="n">
        <v>1369</v>
      </c>
      <c r="N882" t="n">
        <v>1013</v>
      </c>
      <c r="O882" t="inlineStr">
        <is>
          <t>чел.-ч</t>
        </is>
      </c>
      <c r="P882" t="inlineStr">
        <is>
          <t>чел.-ч</t>
        </is>
      </c>
      <c r="Q882" t="n">
        <v>1</v>
      </c>
      <c r="W882" t="n">
        <v>0</v>
      </c>
      <c r="X882" t="n">
        <v>-931037793</v>
      </c>
      <c r="Y882">
        <f>AT882</f>
        <v/>
      </c>
      <c r="AA882" t="n">
        <v>0</v>
      </c>
      <c r="AB882" t="n">
        <v>0</v>
      </c>
      <c r="AC882" t="n">
        <v>0</v>
      </c>
      <c r="AD882" t="n">
        <v>8.529999999999999</v>
      </c>
      <c r="AE882" t="n">
        <v>0</v>
      </c>
      <c r="AF882" t="n">
        <v>0</v>
      </c>
      <c r="AG882" t="n">
        <v>0</v>
      </c>
      <c r="AH882" t="n">
        <v>8.529999999999999</v>
      </c>
      <c r="AI882" t="n">
        <v>1</v>
      </c>
      <c r="AJ882" t="n">
        <v>1</v>
      </c>
      <c r="AK882" t="n">
        <v>1</v>
      </c>
      <c r="AL882" t="n">
        <v>1</v>
      </c>
      <c r="AM882" t="n">
        <v>-2</v>
      </c>
      <c r="AN882" t="n">
        <v>0</v>
      </c>
      <c r="AO882" t="n">
        <v>1</v>
      </c>
      <c r="AP882" t="n">
        <v>0</v>
      </c>
      <c r="AQ882" t="n">
        <v>0</v>
      </c>
      <c r="AR882" t="n">
        <v>0</v>
      </c>
      <c r="AS882" t="inlineStr"/>
      <c r="AT882" t="n">
        <v>13.9</v>
      </c>
      <c r="AU882" t="inlineStr"/>
      <c r="AV882" t="n">
        <v>1</v>
      </c>
      <c r="AW882" t="n">
        <v>2</v>
      </c>
      <c r="AX882" t="n">
        <v>78875907</v>
      </c>
      <c r="AY882" t="n">
        <v>1</v>
      </c>
      <c r="AZ882" t="n">
        <v>0</v>
      </c>
      <c r="BA882" t="n">
        <v>817</v>
      </c>
      <c r="BB882" t="n">
        <v>0</v>
      </c>
      <c r="BC882" t="n">
        <v>0</v>
      </c>
      <c r="BD882" t="n">
        <v>0</v>
      </c>
      <c r="BE882" t="n">
        <v>0</v>
      </c>
      <c r="BF882" t="n">
        <v>0</v>
      </c>
      <c r="BG882" t="n">
        <v>0</v>
      </c>
      <c r="BH882" t="n">
        <v>0</v>
      </c>
      <c r="BI882" t="n">
        <v>0</v>
      </c>
      <c r="BJ882" t="n">
        <v>0</v>
      </c>
      <c r="BK882" t="n">
        <v>0</v>
      </c>
      <c r="BL882" t="n">
        <v>0</v>
      </c>
      <c r="BM882" t="n">
        <v>0</v>
      </c>
      <c r="BN882" t="n">
        <v>0</v>
      </c>
      <c r="BO882" t="n">
        <v>0</v>
      </c>
      <c r="BP882" t="n">
        <v>0</v>
      </c>
      <c r="BQ882" t="n">
        <v>0</v>
      </c>
      <c r="BR882" t="n">
        <v>0</v>
      </c>
      <c r="BS882" t="n">
        <v>0</v>
      </c>
      <c r="BT882" t="n">
        <v>0</v>
      </c>
      <c r="BU882" t="n">
        <v>0</v>
      </c>
      <c r="BV882" t="n">
        <v>0</v>
      </c>
      <c r="BW882" t="n">
        <v>0</v>
      </c>
      <c r="CU882">
        <f>ROUND(AT882*Source!I2205*AH882*AL882,0)</f>
        <v/>
      </c>
      <c r="CV882">
        <f>ROUND(Y882*Source!I2205,7)</f>
        <v/>
      </c>
      <c r="CW882" t="n">
        <v>0</v>
      </c>
      <c r="CX882">
        <f>ROUND(Y882*Source!I2205,7)</f>
        <v/>
      </c>
      <c r="CY882">
        <f>AD882</f>
        <v/>
      </c>
      <c r="CZ882">
        <f>AH882</f>
        <v/>
      </c>
      <c r="DA882">
        <f>AL882</f>
        <v/>
      </c>
      <c r="DB882">
        <f>ROUND(ROUND(AT882*CZ882,2),2)</f>
        <v/>
      </c>
      <c r="DC882">
        <f>ROUND(ROUND(AT882*AG882,2),2)</f>
        <v/>
      </c>
      <c r="DD882" t="inlineStr"/>
      <c r="DE882" t="inlineStr"/>
      <c r="DF882">
        <f>ROUND(ROUND(AE882,0)*CX882,0)</f>
        <v/>
      </c>
      <c r="DG882">
        <f>ROUND(ROUND(AF882,0)*CX882,0)</f>
        <v/>
      </c>
      <c r="DH882">
        <f>ROUND(ROUND(AG882,0)*CX882,0)</f>
        <v/>
      </c>
      <c r="DI882">
        <f>ROUND(ROUND(AH882,0)*CX882,0)</f>
        <v/>
      </c>
      <c r="DJ882">
        <f>DI882</f>
        <v/>
      </c>
      <c r="DK882" t="n">
        <v>0</v>
      </c>
      <c r="DL882" t="inlineStr"/>
      <c r="DM882" t="n">
        <v>0</v>
      </c>
      <c r="DN882" t="inlineStr"/>
      <c r="DO882" t="n">
        <v>0</v>
      </c>
    </row>
    <row r="883">
      <c r="A883">
        <f>ROW(Source!A2205)</f>
        <v/>
      </c>
      <c r="B883" t="n">
        <v>78869116</v>
      </c>
      <c r="C883" t="n">
        <v>78875903</v>
      </c>
      <c r="D883" t="n">
        <v>29169821</v>
      </c>
      <c r="E883" t="n">
        <v>1</v>
      </c>
      <c r="F883" t="n">
        <v>1</v>
      </c>
      <c r="G883" t="n">
        <v>1</v>
      </c>
      <c r="H883" t="n">
        <v>3</v>
      </c>
      <c r="I883" t="inlineStr">
        <is>
          <t>509-0696</t>
        </is>
      </c>
      <c r="J883" t="inlineStr">
        <is>
          <t>ТССЦ Московской обл., 509-0696, приказ Минстроя России №675/пр от 28.02.2017 № 258/пр</t>
        </is>
      </c>
      <c r="K883" t="inlineStr">
        <is>
          <t>Лампы люминесцентные ртутные низкого давления типа ЛБ, ЛД, ЛДЦ, ЛТВ, ЛБХ 20</t>
        </is>
      </c>
      <c r="L883" t="n">
        <v>1358</v>
      </c>
      <c r="N883" t="n">
        <v>1010</v>
      </c>
      <c r="O883" t="inlineStr">
        <is>
          <t>10 шт.</t>
        </is>
      </c>
      <c r="P883" t="inlineStr">
        <is>
          <t>10 шт.</t>
        </is>
      </c>
      <c r="Q883" t="n">
        <v>10</v>
      </c>
      <c r="W883" t="n">
        <v>0</v>
      </c>
      <c r="X883" t="n">
        <v>-1187244712</v>
      </c>
      <c r="Y883">
        <f>AT883</f>
        <v/>
      </c>
      <c r="AA883" t="n">
        <v>352.73</v>
      </c>
      <c r="AB883" t="n">
        <v>0</v>
      </c>
      <c r="AC883" t="n">
        <v>0</v>
      </c>
      <c r="AD883" t="n">
        <v>0</v>
      </c>
      <c r="AE883" t="n">
        <v>85.2</v>
      </c>
      <c r="AF883" t="n">
        <v>0</v>
      </c>
      <c r="AG883" t="n">
        <v>0</v>
      </c>
      <c r="AH883" t="n">
        <v>0</v>
      </c>
      <c r="AI883" t="n">
        <v>4.14</v>
      </c>
      <c r="AJ883" t="n">
        <v>1</v>
      </c>
      <c r="AK883" t="n">
        <v>1</v>
      </c>
      <c r="AL883" t="n">
        <v>1</v>
      </c>
      <c r="AM883" t="n">
        <v>2</v>
      </c>
      <c r="AN883" t="n">
        <v>0</v>
      </c>
      <c r="AO883" t="n">
        <v>1</v>
      </c>
      <c r="AP883" t="n">
        <v>0</v>
      </c>
      <c r="AQ883" t="n">
        <v>0</v>
      </c>
      <c r="AR883" t="n">
        <v>0</v>
      </c>
      <c r="AS883" t="inlineStr"/>
      <c r="AT883" t="n">
        <v>10</v>
      </c>
      <c r="AU883" t="inlineStr"/>
      <c r="AV883" t="n">
        <v>0</v>
      </c>
      <c r="AW883" t="n">
        <v>2</v>
      </c>
      <c r="AX883" t="n">
        <v>78875908</v>
      </c>
      <c r="AY883" t="n">
        <v>1</v>
      </c>
      <c r="AZ883" t="n">
        <v>0</v>
      </c>
      <c r="BA883" t="n">
        <v>818</v>
      </c>
      <c r="BB883" t="n">
        <v>0</v>
      </c>
      <c r="BC883" t="n">
        <v>0</v>
      </c>
      <c r="BD883" t="n">
        <v>0</v>
      </c>
      <c r="BE883" t="n">
        <v>0</v>
      </c>
      <c r="BF883" t="n">
        <v>0</v>
      </c>
      <c r="BG883" t="n">
        <v>0</v>
      </c>
      <c r="BH883" t="n">
        <v>0</v>
      </c>
      <c r="BI883" t="n">
        <v>0</v>
      </c>
      <c r="BJ883" t="n">
        <v>0</v>
      </c>
      <c r="BK883" t="n">
        <v>0</v>
      </c>
      <c r="BL883" t="n">
        <v>0</v>
      </c>
      <c r="BM883" t="n">
        <v>0</v>
      </c>
      <c r="BN883" t="n">
        <v>0</v>
      </c>
      <c r="BO883" t="n">
        <v>0</v>
      </c>
      <c r="BP883" t="n">
        <v>0</v>
      </c>
      <c r="BQ883" t="n">
        <v>0</v>
      </c>
      <c r="BR883" t="n">
        <v>0</v>
      </c>
      <c r="BS883" t="n">
        <v>0</v>
      </c>
      <c r="BT883" t="n">
        <v>0</v>
      </c>
      <c r="BU883" t="n">
        <v>0</v>
      </c>
      <c r="BV883" t="n">
        <v>0</v>
      </c>
      <c r="BW883" t="n">
        <v>0</v>
      </c>
      <c r="CV883" t="n">
        <v>0</v>
      </c>
      <c r="CW883" t="n">
        <v>0</v>
      </c>
      <c r="CX883">
        <f>ROUND(Y883*Source!I2205,7)</f>
        <v/>
      </c>
      <c r="CY883">
        <f>AA883</f>
        <v/>
      </c>
      <c r="CZ883">
        <f>AE883</f>
        <v/>
      </c>
      <c r="DA883">
        <f>AI883</f>
        <v/>
      </c>
      <c r="DB883">
        <f>ROUND(ROUND(AT883*CZ883,2),2)</f>
        <v/>
      </c>
      <c r="DC883">
        <f>ROUND(ROUND(AT883*AG883,2),2)</f>
        <v/>
      </c>
      <c r="DD883" t="inlineStr"/>
      <c r="DE883" t="inlineStr"/>
      <c r="DF883">
        <f>ROUND(ROUND(AE883*AI883,0)*CX883,0)</f>
        <v/>
      </c>
      <c r="DG883">
        <f>ROUND(ROUND(AF883,0)*CX883,0)</f>
        <v/>
      </c>
      <c r="DH883">
        <f>ROUND(ROUND(AG883,0)*CX883,0)</f>
        <v/>
      </c>
      <c r="DI883">
        <f>ROUND(ROUND(AH883,0)*CX883,0)</f>
        <v/>
      </c>
      <c r="DJ883">
        <f>DF883</f>
        <v/>
      </c>
      <c r="DK883" t="n">
        <v>0</v>
      </c>
      <c r="DL883" t="inlineStr"/>
      <c r="DM883" t="n">
        <v>0</v>
      </c>
      <c r="DN883" t="inlineStr"/>
      <c r="DO883" t="n">
        <v>0</v>
      </c>
    </row>
    <row r="884">
      <c r="A884">
        <f>ROW(Source!A2205)</f>
        <v/>
      </c>
      <c r="B884" t="n">
        <v>78869116</v>
      </c>
      <c r="C884" t="n">
        <v>78875903</v>
      </c>
      <c r="D884" t="n">
        <v>29169828</v>
      </c>
      <c r="E884" t="n">
        <v>1</v>
      </c>
      <c r="F884" t="n">
        <v>1</v>
      </c>
      <c r="G884" t="n">
        <v>1</v>
      </c>
      <c r="H884" t="n">
        <v>3</v>
      </c>
      <c r="I884" t="inlineStr">
        <is>
          <t>509-6744</t>
        </is>
      </c>
      <c r="J884" t="inlineStr">
        <is>
          <t>ТССЦ Московской обл., 509-6744, приказ Минстроя России №675/пр от 28.02.2017 № 258/пр</t>
        </is>
      </c>
      <c r="K884" t="inlineStr">
        <is>
          <t>Лампы люминесцентные компактные энергосберегающие с цоколем Е27 мощностью 55 Вт</t>
        </is>
      </c>
      <c r="L884" t="n">
        <v>1354</v>
      </c>
      <c r="N884" t="n">
        <v>1010</v>
      </c>
      <c r="O884" t="inlineStr">
        <is>
          <t>шт.</t>
        </is>
      </c>
      <c r="P884" t="inlineStr">
        <is>
          <t>шт.</t>
        </is>
      </c>
      <c r="Q884" t="n">
        <v>1</v>
      </c>
      <c r="W884" t="n">
        <v>0</v>
      </c>
      <c r="X884" t="n">
        <v>-228955380</v>
      </c>
      <c r="Y884">
        <f>AT884</f>
        <v/>
      </c>
      <c r="AA884" t="n">
        <v>237.77</v>
      </c>
      <c r="AB884" t="n">
        <v>0</v>
      </c>
      <c r="AC884" t="n">
        <v>0</v>
      </c>
      <c r="AD884" t="n">
        <v>0</v>
      </c>
      <c r="AE884" t="n">
        <v>140.69</v>
      </c>
      <c r="AF884" t="n">
        <v>0</v>
      </c>
      <c r="AG884" t="n">
        <v>0</v>
      </c>
      <c r="AH884" t="n">
        <v>0</v>
      </c>
      <c r="AI884" t="n">
        <v>1.69</v>
      </c>
      <c r="AJ884" t="n">
        <v>1</v>
      </c>
      <c r="AK884" t="n">
        <v>1</v>
      </c>
      <c r="AL884" t="n">
        <v>1</v>
      </c>
      <c r="AM884" t="n">
        <v>0</v>
      </c>
      <c r="AN884" t="n">
        <v>0</v>
      </c>
      <c r="AO884" t="n">
        <v>0</v>
      </c>
      <c r="AP884" t="n">
        <v>1</v>
      </c>
      <c r="AQ884" t="n">
        <v>0</v>
      </c>
      <c r="AR884" t="n">
        <v>0</v>
      </c>
      <c r="AS884" t="inlineStr"/>
      <c r="AT884" t="n">
        <v>100</v>
      </c>
      <c r="AU884" t="inlineStr"/>
      <c r="AV884" t="n">
        <v>0</v>
      </c>
      <c r="AW884" t="n">
        <v>1</v>
      </c>
      <c r="AX884" t="n">
        <v>-1</v>
      </c>
      <c r="AY884" t="n">
        <v>0</v>
      </c>
      <c r="AZ884" t="n">
        <v>0</v>
      </c>
      <c r="BA884" t="inlineStr"/>
      <c r="BB884" t="n">
        <v>0</v>
      </c>
      <c r="BC884" t="n">
        <v>0</v>
      </c>
      <c r="BD884" t="n">
        <v>0</v>
      </c>
      <c r="BE884" t="n">
        <v>0</v>
      </c>
      <c r="BF884" t="n">
        <v>0</v>
      </c>
      <c r="BG884" t="n">
        <v>0</v>
      </c>
      <c r="BH884" t="n">
        <v>0</v>
      </c>
      <c r="BI884" t="n">
        <v>0</v>
      </c>
      <c r="BJ884" t="n">
        <v>0</v>
      </c>
      <c r="BK884" t="n">
        <v>0</v>
      </c>
      <c r="BL884" t="n">
        <v>0</v>
      </c>
      <c r="BM884" t="n">
        <v>0</v>
      </c>
      <c r="BN884" t="n">
        <v>0</v>
      </c>
      <c r="BO884" t="n">
        <v>0</v>
      </c>
      <c r="BP884" t="n">
        <v>0</v>
      </c>
      <c r="BQ884" t="n">
        <v>0</v>
      </c>
      <c r="BR884" t="n">
        <v>0</v>
      </c>
      <c r="BS884" t="n">
        <v>0</v>
      </c>
      <c r="BT884" t="n">
        <v>0</v>
      </c>
      <c r="BU884" t="n">
        <v>0</v>
      </c>
      <c r="BV884" t="n">
        <v>0</v>
      </c>
      <c r="BW884" t="n">
        <v>0</v>
      </c>
      <c r="CV884" t="n">
        <v>0</v>
      </c>
      <c r="CW884" t="n">
        <v>0</v>
      </c>
      <c r="CX884">
        <f>ROUND(Y884*Source!I2205,7)</f>
        <v/>
      </c>
      <c r="CY884">
        <f>AA884</f>
        <v/>
      </c>
      <c r="CZ884">
        <f>AE884</f>
        <v/>
      </c>
      <c r="DA884">
        <f>AI884</f>
        <v/>
      </c>
      <c r="DB884">
        <f>ROUND(ROUND(AT884*CZ884,2),2)</f>
        <v/>
      </c>
      <c r="DC884">
        <f>ROUND(ROUND(AT884*AG884,2),2)</f>
        <v/>
      </c>
      <c r="DD884" t="inlineStr"/>
      <c r="DE884" t="inlineStr"/>
      <c r="DF884">
        <f>ROUND(ROUND(AE884*AI884,0)*CX884,0)</f>
        <v/>
      </c>
      <c r="DG884">
        <f>ROUND(ROUND(AF884,0)*CX884,0)</f>
        <v/>
      </c>
      <c r="DH884">
        <f>ROUND(ROUND(AG884,0)*CX884,0)</f>
        <v/>
      </c>
      <c r="DI884">
        <f>ROUND(ROUND(AH884,0)*CX884,0)</f>
        <v/>
      </c>
      <c r="DJ884">
        <f>DF884</f>
        <v/>
      </c>
      <c r="DK884" t="n">
        <v>0</v>
      </c>
      <c r="DL884" t="inlineStr"/>
      <c r="DM884" t="n">
        <v>0</v>
      </c>
      <c r="DN884" t="inlineStr"/>
      <c r="DO884" t="n">
        <v>0</v>
      </c>
    </row>
    <row r="885">
      <c r="A885">
        <f>ROW(Source!A2207)</f>
        <v/>
      </c>
      <c r="B885" t="n">
        <v>78869116</v>
      </c>
      <c r="C885" t="n">
        <v>78875910</v>
      </c>
      <c r="D885" t="n">
        <v>18442827</v>
      </c>
      <c r="E885" t="n">
        <v>1</v>
      </c>
      <c r="F885" t="n">
        <v>1</v>
      </c>
      <c r="G885" t="n">
        <v>1</v>
      </c>
      <c r="H885" t="n">
        <v>1</v>
      </c>
      <c r="I885" t="inlineStr">
        <is>
          <t>1-1053-90</t>
        </is>
      </c>
      <c r="J885" t="inlineStr"/>
      <c r="K885" t="inlineStr">
        <is>
          <t>Рабочий строитель среднего разряда 5,3</t>
        </is>
      </c>
      <c r="L885" t="n">
        <v>1369</v>
      </c>
      <c r="N885" t="n">
        <v>1013</v>
      </c>
      <c r="O885" t="inlineStr">
        <is>
          <t>чел.-ч</t>
        </is>
      </c>
      <c r="P885" t="inlineStr">
        <is>
          <t>чел.-ч</t>
        </is>
      </c>
      <c r="Q885" t="n">
        <v>1</v>
      </c>
      <c r="W885" t="n">
        <v>0</v>
      </c>
      <c r="X885" t="n">
        <v>717490484</v>
      </c>
      <c r="Y885">
        <f>(AT885*ROUND(5,7))</f>
        <v/>
      </c>
      <c r="AA885" t="n">
        <v>0</v>
      </c>
      <c r="AB885" t="n">
        <v>0</v>
      </c>
      <c r="AC885" t="n">
        <v>0</v>
      </c>
      <c r="AD885" t="n">
        <v>11.64</v>
      </c>
      <c r="AE885" t="n">
        <v>0</v>
      </c>
      <c r="AF885" t="n">
        <v>0</v>
      </c>
      <c r="AG885" t="n">
        <v>0</v>
      </c>
      <c r="AH885" t="n">
        <v>11.64</v>
      </c>
      <c r="AI885" t="n">
        <v>1</v>
      </c>
      <c r="AJ885" t="n">
        <v>1</v>
      </c>
      <c r="AK885" t="n">
        <v>1</v>
      </c>
      <c r="AL885" t="n">
        <v>1</v>
      </c>
      <c r="AM885" t="n">
        <v>-2</v>
      </c>
      <c r="AN885" t="n">
        <v>0</v>
      </c>
      <c r="AO885" t="n">
        <v>1</v>
      </c>
      <c r="AP885" t="n">
        <v>1</v>
      </c>
      <c r="AQ885" t="n">
        <v>0</v>
      </c>
      <c r="AR885" t="n">
        <v>0</v>
      </c>
      <c r="AS885" t="inlineStr"/>
      <c r="AT885" t="n">
        <v>5.01</v>
      </c>
      <c r="AU885" t="inlineStr">
        <is>
          <t>)*5</t>
        </is>
      </c>
      <c r="AV885" t="n">
        <v>1</v>
      </c>
      <c r="AW885" t="n">
        <v>2</v>
      </c>
      <c r="AX885" t="n">
        <v>78875917</v>
      </c>
      <c r="AY885" t="n">
        <v>1</v>
      </c>
      <c r="AZ885" t="n">
        <v>2048</v>
      </c>
      <c r="BA885" t="n">
        <v>819</v>
      </c>
      <c r="BB885" t="n">
        <v>0</v>
      </c>
      <c r="BC885" t="n">
        <v>0</v>
      </c>
      <c r="BD885" t="n">
        <v>0</v>
      </c>
      <c r="BE885" t="n">
        <v>0</v>
      </c>
      <c r="BF885" t="n">
        <v>0</v>
      </c>
      <c r="BG885" t="n">
        <v>0</v>
      </c>
      <c r="BH885" t="n">
        <v>0</v>
      </c>
      <c r="BI885" t="n">
        <v>0</v>
      </c>
      <c r="BJ885" t="n">
        <v>0</v>
      </c>
      <c r="BK885" t="n">
        <v>0</v>
      </c>
      <c r="BL885" t="n">
        <v>0</v>
      </c>
      <c r="BM885" t="n">
        <v>0</v>
      </c>
      <c r="BN885" t="n">
        <v>0</v>
      </c>
      <c r="BO885" t="n">
        <v>0</v>
      </c>
      <c r="BP885" t="n">
        <v>0</v>
      </c>
      <c r="BQ885" t="n">
        <v>0</v>
      </c>
      <c r="BR885" t="n">
        <v>0</v>
      </c>
      <c r="BS885" t="n">
        <v>0</v>
      </c>
      <c r="BT885" t="n">
        <v>0</v>
      </c>
      <c r="BU885" t="n">
        <v>0</v>
      </c>
      <c r="BV885" t="n">
        <v>0</v>
      </c>
      <c r="BW885" t="n">
        <v>0</v>
      </c>
      <c r="CU885">
        <f>ROUND(AT885*Source!I2207*AH885*AL885,0)</f>
        <v/>
      </c>
      <c r="CV885">
        <f>ROUND(Y885*Source!I2207,7)</f>
        <v/>
      </c>
      <c r="CW885" t="n">
        <v>0</v>
      </c>
      <c r="CX885">
        <f>ROUND(Y885*Source!I2207,7)</f>
        <v/>
      </c>
      <c r="CY885">
        <f>AD885</f>
        <v/>
      </c>
      <c r="CZ885">
        <f>AH885</f>
        <v/>
      </c>
      <c r="DA885">
        <f>AL885</f>
        <v/>
      </c>
      <c r="DB885">
        <f>ROUND((ROUND(AT885*CZ885,2)*ROUND(5,7)),2)</f>
        <v/>
      </c>
      <c r="DC885">
        <f>ROUND((ROUND(AT885*AG885,2)*ROUND(5,7)),2)</f>
        <v/>
      </c>
      <c r="DD885" t="inlineStr"/>
      <c r="DE885" t="inlineStr"/>
      <c r="DF885">
        <f>ROUND(ROUND(AE885,0)*CX885,0)</f>
        <v/>
      </c>
      <c r="DG885">
        <f>ROUND(ROUND(AF885,0)*CX885,0)</f>
        <v/>
      </c>
      <c r="DH885">
        <f>ROUND(ROUND(AG885,0)*CX885,0)</f>
        <v/>
      </c>
      <c r="DI885">
        <f>ROUND(ROUND(AH885,0)*CX885,0)</f>
        <v/>
      </c>
      <c r="DJ885">
        <f>DI885</f>
        <v/>
      </c>
      <c r="DK885" t="n">
        <v>0</v>
      </c>
      <c r="DL885" t="inlineStr"/>
      <c r="DM885" t="n">
        <v>0</v>
      </c>
      <c r="DN885" t="inlineStr"/>
      <c r="DO885" t="n">
        <v>0</v>
      </c>
    </row>
    <row r="886">
      <c r="A886">
        <f>ROW(Source!A2207)</f>
        <v/>
      </c>
      <c r="B886" t="n">
        <v>78869116</v>
      </c>
      <c r="C886" t="n">
        <v>78875910</v>
      </c>
      <c r="D886" t="n">
        <v>29172703</v>
      </c>
      <c r="E886" t="n">
        <v>1</v>
      </c>
      <c r="F886" t="n">
        <v>1</v>
      </c>
      <c r="G886" t="n">
        <v>1</v>
      </c>
      <c r="H886" t="n">
        <v>2</v>
      </c>
      <c r="I886" t="inlineStr">
        <is>
          <t>042900</t>
        </is>
      </c>
      <c r="J886" t="inlineStr">
        <is>
          <t>ТСЭМ Московской обл., 042900, приказ Минстроя России №675/пр от 28.02.2017 № 264/пр</t>
        </is>
      </c>
      <c r="K886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86" t="n">
        <v>1368</v>
      </c>
      <c r="N886" t="n">
        <v>1011</v>
      </c>
      <c r="O886" t="inlineStr">
        <is>
          <t>маш.-ч</t>
        </is>
      </c>
      <c r="P886" t="inlineStr">
        <is>
          <t>маш.-ч</t>
        </is>
      </c>
      <c r="Q886" t="n">
        <v>1</v>
      </c>
      <c r="W886" t="n">
        <v>0</v>
      </c>
      <c r="X886" t="n">
        <v>1695838894</v>
      </c>
      <c r="Y886">
        <f>(AT886*ROUND(5,7))</f>
        <v/>
      </c>
      <c r="AA886" t="n">
        <v>0</v>
      </c>
      <c r="AB886" t="n">
        <v>177.13</v>
      </c>
      <c r="AC886" t="n">
        <v>0</v>
      </c>
      <c r="AD886" t="n">
        <v>0</v>
      </c>
      <c r="AE886" t="n">
        <v>0</v>
      </c>
      <c r="AF886" t="n">
        <v>29.67</v>
      </c>
      <c r="AG886" t="n">
        <v>0</v>
      </c>
      <c r="AH886" t="n">
        <v>0</v>
      </c>
      <c r="AI886" t="n">
        <v>1</v>
      </c>
      <c r="AJ886" t="n">
        <v>5.97</v>
      </c>
      <c r="AK886" t="n">
        <v>52.25</v>
      </c>
      <c r="AL886" t="n">
        <v>1</v>
      </c>
      <c r="AM886" t="n">
        <v>2</v>
      </c>
      <c r="AN886" t="n">
        <v>0</v>
      </c>
      <c r="AO886" t="n">
        <v>1</v>
      </c>
      <c r="AP886" t="n">
        <v>1</v>
      </c>
      <c r="AQ886" t="n">
        <v>0</v>
      </c>
      <c r="AR886" t="n">
        <v>0</v>
      </c>
      <c r="AS886" t="inlineStr"/>
      <c r="AT886" t="n">
        <v>1.5</v>
      </c>
      <c r="AU886" t="inlineStr">
        <is>
          <t>)*5</t>
        </is>
      </c>
      <c r="AV886" t="n">
        <v>0</v>
      </c>
      <c r="AW886" t="n">
        <v>2</v>
      </c>
      <c r="AX886" t="n">
        <v>78875918</v>
      </c>
      <c r="AY886" t="n">
        <v>1</v>
      </c>
      <c r="AZ886" t="n">
        <v>0</v>
      </c>
      <c r="BA886" t="n">
        <v>820</v>
      </c>
      <c r="BB886" t="n">
        <v>0</v>
      </c>
      <c r="BC886" t="n">
        <v>0</v>
      </c>
      <c r="BD886" t="n">
        <v>0</v>
      </c>
      <c r="BE886" t="n">
        <v>0</v>
      </c>
      <c r="BF886" t="n">
        <v>0</v>
      </c>
      <c r="BG886" t="n">
        <v>0</v>
      </c>
      <c r="BH886" t="n">
        <v>0</v>
      </c>
      <c r="BI886" t="n">
        <v>0</v>
      </c>
      <c r="BJ886" t="n">
        <v>0</v>
      </c>
      <c r="BK886" t="n">
        <v>0</v>
      </c>
      <c r="BL886" t="n">
        <v>0</v>
      </c>
      <c r="BM886" t="n">
        <v>0</v>
      </c>
      <c r="BN886" t="n">
        <v>0</v>
      </c>
      <c r="BO886" t="n">
        <v>0</v>
      </c>
      <c r="BP886" t="n">
        <v>0</v>
      </c>
      <c r="BQ886" t="n">
        <v>0</v>
      </c>
      <c r="BR886" t="n">
        <v>0</v>
      </c>
      <c r="BS886" t="n">
        <v>0</v>
      </c>
      <c r="BT886" t="n">
        <v>0</v>
      </c>
      <c r="BU886" t="n">
        <v>0</v>
      </c>
      <c r="BV886" t="n">
        <v>0</v>
      </c>
      <c r="BW886" t="n">
        <v>0</v>
      </c>
      <c r="CV886" t="n">
        <v>0</v>
      </c>
      <c r="CW886">
        <f>ROUND(Y886*Source!I2207*DO886,7)</f>
        <v/>
      </c>
      <c r="CX886">
        <f>ROUND(Y886*Source!I2207,7)</f>
        <v/>
      </c>
      <c r="CY886">
        <f>AB886</f>
        <v/>
      </c>
      <c r="CZ886">
        <f>AF886</f>
        <v/>
      </c>
      <c r="DA886">
        <f>AJ886</f>
        <v/>
      </c>
      <c r="DB886">
        <f>ROUND((ROUND(AT886*CZ886,2)*ROUND(5,7)),2)</f>
        <v/>
      </c>
      <c r="DC886">
        <f>ROUND((ROUND(AT886*AG886,2)*ROUND(5,7)),2)</f>
        <v/>
      </c>
      <c r="DD886" t="inlineStr"/>
      <c r="DE886" t="inlineStr"/>
      <c r="DF886">
        <f>ROUND(ROUND(AE886,0)*CX886,0)</f>
        <v/>
      </c>
      <c r="DG886">
        <f>ROUND(ROUND(AF886*AJ886,0)*CX886,0)</f>
        <v/>
      </c>
      <c r="DH886">
        <f>ROUND(ROUND(AG886*AK886,0)*CX886,0)</f>
        <v/>
      </c>
      <c r="DI886">
        <f>ROUND(ROUND(AH886,0)*CX886,0)</f>
        <v/>
      </c>
      <c r="DJ886">
        <f>DG886</f>
        <v/>
      </c>
      <c r="DK886" t="n">
        <v>0</v>
      </c>
      <c r="DL886" t="inlineStr"/>
      <c r="DM886" t="n">
        <v>0</v>
      </c>
      <c r="DN886" t="inlineStr"/>
      <c r="DO886" t="n">
        <v>0</v>
      </c>
    </row>
    <row r="887">
      <c r="A887">
        <f>ROW(Source!A2207)</f>
        <v/>
      </c>
      <c r="B887" t="n">
        <v>78869116</v>
      </c>
      <c r="C887" t="n">
        <v>78875910</v>
      </c>
      <c r="D887" t="n">
        <v>29110398</v>
      </c>
      <c r="E887" t="n">
        <v>1</v>
      </c>
      <c r="F887" t="n">
        <v>1</v>
      </c>
      <c r="G887" t="n">
        <v>1</v>
      </c>
      <c r="H887" t="n">
        <v>3</v>
      </c>
      <c r="I887" t="inlineStr">
        <is>
          <t>101-0388</t>
        </is>
      </c>
      <c r="J887" t="inlineStr">
        <is>
          <t>ТССЦ Московской обл., 101-0388, приказ Минстроя России №675/пр от 28.02.2017 № 254/пр</t>
        </is>
      </c>
      <c r="K887" t="inlineStr">
        <is>
          <t>Краски масляные земляные марки МА-0115 мумия, сурик железный</t>
        </is>
      </c>
      <c r="L887" t="n">
        <v>1348</v>
      </c>
      <c r="N887" t="n">
        <v>1009</v>
      </c>
      <c r="O887" t="inlineStr">
        <is>
          <t>т</t>
        </is>
      </c>
      <c r="P887" t="inlineStr">
        <is>
          <t>т</t>
        </is>
      </c>
      <c r="Q887" t="n">
        <v>1000</v>
      </c>
      <c r="W887" t="n">
        <v>0</v>
      </c>
      <c r="X887" t="n">
        <v>1625292450</v>
      </c>
      <c r="Y887">
        <f>(AT887*ROUND(5,7))</f>
        <v/>
      </c>
      <c r="AA887" t="n">
        <v>76804.47</v>
      </c>
      <c r="AB887" t="n">
        <v>0</v>
      </c>
      <c r="AC887" t="n">
        <v>0</v>
      </c>
      <c r="AD887" t="n">
        <v>0</v>
      </c>
      <c r="AE887" t="n">
        <v>15118.99</v>
      </c>
      <c r="AF887" t="n">
        <v>0</v>
      </c>
      <c r="AG887" t="n">
        <v>0</v>
      </c>
      <c r="AH887" t="n">
        <v>0</v>
      </c>
      <c r="AI887" t="n">
        <v>5.08</v>
      </c>
      <c r="AJ887" t="n">
        <v>1</v>
      </c>
      <c r="AK887" t="n">
        <v>1</v>
      </c>
      <c r="AL887" t="n">
        <v>1</v>
      </c>
      <c r="AM887" t="n">
        <v>2</v>
      </c>
      <c r="AN887" t="n">
        <v>0</v>
      </c>
      <c r="AO887" t="n">
        <v>1</v>
      </c>
      <c r="AP887" t="n">
        <v>1</v>
      </c>
      <c r="AQ887" t="n">
        <v>0</v>
      </c>
      <c r="AR887" t="n">
        <v>0</v>
      </c>
      <c r="AS887" t="inlineStr"/>
      <c r="AT887" t="n">
        <v>5e-05</v>
      </c>
      <c r="AU887" t="inlineStr">
        <is>
          <t>)*5</t>
        </is>
      </c>
      <c r="AV887" t="n">
        <v>0</v>
      </c>
      <c r="AW887" t="n">
        <v>2</v>
      </c>
      <c r="AX887" t="n">
        <v>78875919</v>
      </c>
      <c r="AY887" t="n">
        <v>1</v>
      </c>
      <c r="AZ887" t="n">
        <v>0</v>
      </c>
      <c r="BA887" t="n">
        <v>821</v>
      </c>
      <c r="BB887" t="n">
        <v>0</v>
      </c>
      <c r="BC887" t="n">
        <v>0</v>
      </c>
      <c r="BD887" t="n">
        <v>0</v>
      </c>
      <c r="BE887" t="n">
        <v>0</v>
      </c>
      <c r="BF887" t="n">
        <v>0</v>
      </c>
      <c r="BG887" t="n">
        <v>0</v>
      </c>
      <c r="BH887" t="n">
        <v>0</v>
      </c>
      <c r="BI887" t="n">
        <v>0</v>
      </c>
      <c r="BJ887" t="n">
        <v>0</v>
      </c>
      <c r="BK887" t="n">
        <v>0</v>
      </c>
      <c r="BL887" t="n">
        <v>0</v>
      </c>
      <c r="BM887" t="n">
        <v>0</v>
      </c>
      <c r="BN887" t="n">
        <v>0</v>
      </c>
      <c r="BO887" t="n">
        <v>0</v>
      </c>
      <c r="BP887" t="n">
        <v>0</v>
      </c>
      <c r="BQ887" t="n">
        <v>0</v>
      </c>
      <c r="BR887" t="n">
        <v>0</v>
      </c>
      <c r="BS887" t="n">
        <v>0</v>
      </c>
      <c r="BT887" t="n">
        <v>0</v>
      </c>
      <c r="BU887" t="n">
        <v>0</v>
      </c>
      <c r="BV887" t="n">
        <v>0</v>
      </c>
      <c r="BW887" t="n">
        <v>0</v>
      </c>
      <c r="CV887" t="n">
        <v>0</v>
      </c>
      <c r="CW887" t="n">
        <v>0</v>
      </c>
      <c r="CX887">
        <f>ROUND(Y887*Source!I2207,7)</f>
        <v/>
      </c>
      <c r="CY887">
        <f>AA887</f>
        <v/>
      </c>
      <c r="CZ887">
        <f>AE887</f>
        <v/>
      </c>
      <c r="DA887">
        <f>AI887</f>
        <v/>
      </c>
      <c r="DB887">
        <f>ROUND((ROUND(AT887*CZ887,2)*ROUND(5,7)),2)</f>
        <v/>
      </c>
      <c r="DC887">
        <f>ROUND((ROUND(AT887*AG887,2)*ROUND(5,7)),2)</f>
        <v/>
      </c>
      <c r="DD887" t="inlineStr"/>
      <c r="DE887" t="inlineStr"/>
      <c r="DF887">
        <f>ROUND(ROUND(AE887*AI887,0)*CX887,0)</f>
        <v/>
      </c>
      <c r="DG887">
        <f>ROUND(ROUND(AF887,0)*CX887,0)</f>
        <v/>
      </c>
      <c r="DH887">
        <f>ROUND(ROUND(AG887,0)*CX887,0)</f>
        <v/>
      </c>
      <c r="DI887">
        <f>ROUND(ROUND(AH887,0)*CX887,0)</f>
        <v/>
      </c>
      <c r="DJ887">
        <f>DF887</f>
        <v/>
      </c>
      <c r="DK887" t="n">
        <v>0</v>
      </c>
      <c r="DL887" t="inlineStr"/>
      <c r="DM887" t="n">
        <v>0</v>
      </c>
      <c r="DN887" t="inlineStr"/>
      <c r="DO887" t="n">
        <v>0</v>
      </c>
    </row>
    <row r="888">
      <c r="A888">
        <f>ROW(Source!A2207)</f>
        <v/>
      </c>
      <c r="B888" t="n">
        <v>78869116</v>
      </c>
      <c r="C888" t="n">
        <v>78875910</v>
      </c>
      <c r="D888" t="n">
        <v>29110573</v>
      </c>
      <c r="E888" t="n">
        <v>1</v>
      </c>
      <c r="F888" t="n">
        <v>1</v>
      </c>
      <c r="G888" t="n">
        <v>1</v>
      </c>
      <c r="H888" t="n">
        <v>3</v>
      </c>
      <c r="I888" t="inlineStr">
        <is>
          <t>101-0628</t>
        </is>
      </c>
      <c r="J888" t="inlineStr">
        <is>
          <t>ТССЦ Московской обл., 101-0628, приказ Минстроя России №675/пр от 28.02.2017 № 254/пр</t>
        </is>
      </c>
      <c r="K888" t="inlineStr">
        <is>
          <t>Олифа комбинированная, марки К-3</t>
        </is>
      </c>
      <c r="L888" t="n">
        <v>1348</v>
      </c>
      <c r="N888" t="n">
        <v>1009</v>
      </c>
      <c r="O888" t="inlineStr">
        <is>
          <t>т</t>
        </is>
      </c>
      <c r="P888" t="inlineStr">
        <is>
          <t>т</t>
        </is>
      </c>
      <c r="Q888" t="n">
        <v>1000</v>
      </c>
      <c r="W888" t="n">
        <v>0</v>
      </c>
      <c r="X888" t="n">
        <v>24062879</v>
      </c>
      <c r="Y888">
        <f>(AT888*ROUND(5,7))</f>
        <v/>
      </c>
      <c r="AA888" t="n">
        <v>87631.5</v>
      </c>
      <c r="AB888" t="n">
        <v>0</v>
      </c>
      <c r="AC888" t="n">
        <v>0</v>
      </c>
      <c r="AD888" t="n">
        <v>0</v>
      </c>
      <c r="AE888" t="n">
        <v>16950</v>
      </c>
      <c r="AF888" t="n">
        <v>0</v>
      </c>
      <c r="AG888" t="n">
        <v>0</v>
      </c>
      <c r="AH888" t="n">
        <v>0</v>
      </c>
      <c r="AI888" t="n">
        <v>5.17</v>
      </c>
      <c r="AJ888" t="n">
        <v>1</v>
      </c>
      <c r="AK888" t="n">
        <v>1</v>
      </c>
      <c r="AL888" t="n">
        <v>1</v>
      </c>
      <c r="AM888" t="n">
        <v>2</v>
      </c>
      <c r="AN888" t="n">
        <v>0</v>
      </c>
      <c r="AO888" t="n">
        <v>1</v>
      </c>
      <c r="AP888" t="n">
        <v>1</v>
      </c>
      <c r="AQ888" t="n">
        <v>0</v>
      </c>
      <c r="AR888" t="n">
        <v>0</v>
      </c>
      <c r="AS888" t="inlineStr"/>
      <c r="AT888" t="n">
        <v>2e-05</v>
      </c>
      <c r="AU888" t="inlineStr">
        <is>
          <t>)*5</t>
        </is>
      </c>
      <c r="AV888" t="n">
        <v>0</v>
      </c>
      <c r="AW888" t="n">
        <v>2</v>
      </c>
      <c r="AX888" t="n">
        <v>78875920</v>
      </c>
      <c r="AY888" t="n">
        <v>1</v>
      </c>
      <c r="AZ888" t="n">
        <v>0</v>
      </c>
      <c r="BA888" t="n">
        <v>822</v>
      </c>
      <c r="BB888" t="n">
        <v>0</v>
      </c>
      <c r="BC888" t="n">
        <v>0</v>
      </c>
      <c r="BD888" t="n">
        <v>0</v>
      </c>
      <c r="BE888" t="n">
        <v>0</v>
      </c>
      <c r="BF888" t="n">
        <v>0</v>
      </c>
      <c r="BG888" t="n">
        <v>0</v>
      </c>
      <c r="BH888" t="n">
        <v>0</v>
      </c>
      <c r="BI888" t="n">
        <v>0</v>
      </c>
      <c r="BJ888" t="n">
        <v>0</v>
      </c>
      <c r="BK888" t="n">
        <v>0</v>
      </c>
      <c r="BL888" t="n">
        <v>0</v>
      </c>
      <c r="BM888" t="n">
        <v>0</v>
      </c>
      <c r="BN888" t="n">
        <v>0</v>
      </c>
      <c r="BO888" t="n">
        <v>0</v>
      </c>
      <c r="BP888" t="n">
        <v>0</v>
      </c>
      <c r="BQ888" t="n">
        <v>0</v>
      </c>
      <c r="BR888" t="n">
        <v>0</v>
      </c>
      <c r="BS888" t="n">
        <v>0</v>
      </c>
      <c r="BT888" t="n">
        <v>0</v>
      </c>
      <c r="BU888" t="n">
        <v>0</v>
      </c>
      <c r="BV888" t="n">
        <v>0</v>
      </c>
      <c r="BW888" t="n">
        <v>0</v>
      </c>
      <c r="CV888" t="n">
        <v>0</v>
      </c>
      <c r="CW888" t="n">
        <v>0</v>
      </c>
      <c r="CX888">
        <f>ROUND(Y888*Source!I2207,7)</f>
        <v/>
      </c>
      <c r="CY888">
        <f>AA888</f>
        <v/>
      </c>
      <c r="CZ888">
        <f>AE888</f>
        <v/>
      </c>
      <c r="DA888">
        <f>AI888</f>
        <v/>
      </c>
      <c r="DB888">
        <f>ROUND((ROUND(AT888*CZ888,2)*ROUND(5,7)),2)</f>
        <v/>
      </c>
      <c r="DC888">
        <f>ROUND((ROUND(AT888*AG888,2)*ROUND(5,7)),2)</f>
        <v/>
      </c>
      <c r="DD888" t="inlineStr"/>
      <c r="DE888" t="inlineStr"/>
      <c r="DF888">
        <f>ROUND(ROUND(AE888*AI888,0)*CX888,0)</f>
        <v/>
      </c>
      <c r="DG888">
        <f>ROUND(ROUND(AF888,0)*CX888,0)</f>
        <v/>
      </c>
      <c r="DH888">
        <f>ROUND(ROUND(AG888,0)*CX888,0)</f>
        <v/>
      </c>
      <c r="DI888">
        <f>ROUND(ROUND(AH888,0)*CX888,0)</f>
        <v/>
      </c>
      <c r="DJ888">
        <f>DF888</f>
        <v/>
      </c>
      <c r="DK888" t="n">
        <v>0</v>
      </c>
      <c r="DL888" t="inlineStr"/>
      <c r="DM888" t="n">
        <v>0</v>
      </c>
      <c r="DN888" t="inlineStr"/>
      <c r="DO888" t="n">
        <v>0</v>
      </c>
    </row>
    <row r="889">
      <c r="A889">
        <f>ROW(Source!A2207)</f>
        <v/>
      </c>
      <c r="B889" t="n">
        <v>78869116</v>
      </c>
      <c r="C889" t="n">
        <v>78875910</v>
      </c>
      <c r="D889" t="n">
        <v>29107963</v>
      </c>
      <c r="E889" t="n">
        <v>1</v>
      </c>
      <c r="F889" t="n">
        <v>1</v>
      </c>
      <c r="G889" t="n">
        <v>1</v>
      </c>
      <c r="H889" t="n">
        <v>3</v>
      </c>
      <c r="I889" t="inlineStr">
        <is>
          <t>101-1669</t>
        </is>
      </c>
      <c r="J889" t="inlineStr">
        <is>
          <t>ТССЦ Московской обл., 101-1669, приказ Минстроя России №675/пр от 28.02.2017 № 254/пр</t>
        </is>
      </c>
      <c r="K889" t="inlineStr">
        <is>
          <t>Очес льняной</t>
        </is>
      </c>
      <c r="L889" t="n">
        <v>1346</v>
      </c>
      <c r="N889" t="n">
        <v>1009</v>
      </c>
      <c r="O889" t="inlineStr">
        <is>
          <t>кг</t>
        </is>
      </c>
      <c r="P889" t="inlineStr">
        <is>
          <t>кг</t>
        </is>
      </c>
      <c r="Q889" t="n">
        <v>1</v>
      </c>
      <c r="W889" t="n">
        <v>0</v>
      </c>
      <c r="X889" t="n">
        <v>-2113933962</v>
      </c>
      <c r="Y889">
        <f>(AT889*ROUND(5,7))</f>
        <v/>
      </c>
      <c r="AA889" t="n">
        <v>590.67</v>
      </c>
      <c r="AB889" t="n">
        <v>0</v>
      </c>
      <c r="AC889" t="n">
        <v>0</v>
      </c>
      <c r="AD889" t="n">
        <v>0</v>
      </c>
      <c r="AE889" t="n">
        <v>37.29</v>
      </c>
      <c r="AF889" t="n">
        <v>0</v>
      </c>
      <c r="AG889" t="n">
        <v>0</v>
      </c>
      <c r="AH889" t="n">
        <v>0</v>
      </c>
      <c r="AI889" t="n">
        <v>15.84</v>
      </c>
      <c r="AJ889" t="n">
        <v>1</v>
      </c>
      <c r="AK889" t="n">
        <v>1</v>
      </c>
      <c r="AL889" t="n">
        <v>1</v>
      </c>
      <c r="AM889" t="n">
        <v>2</v>
      </c>
      <c r="AN889" t="n">
        <v>0</v>
      </c>
      <c r="AO889" t="n">
        <v>1</v>
      </c>
      <c r="AP889" t="n">
        <v>1</v>
      </c>
      <c r="AQ889" t="n">
        <v>0</v>
      </c>
      <c r="AR889" t="n">
        <v>0</v>
      </c>
      <c r="AS889" t="inlineStr"/>
      <c r="AT889" t="n">
        <v>0.02</v>
      </c>
      <c r="AU889" t="inlineStr">
        <is>
          <t>)*5</t>
        </is>
      </c>
      <c r="AV889" t="n">
        <v>0</v>
      </c>
      <c r="AW889" t="n">
        <v>2</v>
      </c>
      <c r="AX889" t="n">
        <v>78875921</v>
      </c>
      <c r="AY889" t="n">
        <v>1</v>
      </c>
      <c r="AZ889" t="n">
        <v>0</v>
      </c>
      <c r="BA889" t="n">
        <v>823</v>
      </c>
      <c r="BB889" t="n">
        <v>0</v>
      </c>
      <c r="BC889" t="n">
        <v>0</v>
      </c>
      <c r="BD889" t="n">
        <v>0</v>
      </c>
      <c r="BE889" t="n">
        <v>0</v>
      </c>
      <c r="BF889" t="n">
        <v>0</v>
      </c>
      <c r="BG889" t="n">
        <v>0</v>
      </c>
      <c r="BH889" t="n">
        <v>0</v>
      </c>
      <c r="BI889" t="n">
        <v>0</v>
      </c>
      <c r="BJ889" t="n">
        <v>0</v>
      </c>
      <c r="BK889" t="n">
        <v>0</v>
      </c>
      <c r="BL889" t="n">
        <v>0</v>
      </c>
      <c r="BM889" t="n">
        <v>0</v>
      </c>
      <c r="BN889" t="n">
        <v>0</v>
      </c>
      <c r="BO889" t="n">
        <v>0</v>
      </c>
      <c r="BP889" t="n">
        <v>0</v>
      </c>
      <c r="BQ889" t="n">
        <v>0</v>
      </c>
      <c r="BR889" t="n">
        <v>0</v>
      </c>
      <c r="BS889" t="n">
        <v>0</v>
      </c>
      <c r="BT889" t="n">
        <v>0</v>
      </c>
      <c r="BU889" t="n">
        <v>0</v>
      </c>
      <c r="BV889" t="n">
        <v>0</v>
      </c>
      <c r="BW889" t="n">
        <v>0</v>
      </c>
      <c r="CV889" t="n">
        <v>0</v>
      </c>
      <c r="CW889" t="n">
        <v>0</v>
      </c>
      <c r="CX889">
        <f>ROUND(Y889*Source!I2207,7)</f>
        <v/>
      </c>
      <c r="CY889">
        <f>AA889</f>
        <v/>
      </c>
      <c r="CZ889">
        <f>AE889</f>
        <v/>
      </c>
      <c r="DA889">
        <f>AI889</f>
        <v/>
      </c>
      <c r="DB889">
        <f>ROUND((ROUND(AT889*CZ889,2)*ROUND(5,7)),2)</f>
        <v/>
      </c>
      <c r="DC889">
        <f>ROUND((ROUND(AT889*AG889,2)*ROUND(5,7)),2)</f>
        <v/>
      </c>
      <c r="DD889" t="inlineStr"/>
      <c r="DE889" t="inlineStr"/>
      <c r="DF889">
        <f>ROUND(ROUND(AE889*AI889,0)*CX889,0)</f>
        <v/>
      </c>
      <c r="DG889">
        <f>ROUND(ROUND(AF889,0)*CX889,0)</f>
        <v/>
      </c>
      <c r="DH889">
        <f>ROUND(ROUND(AG889,0)*CX889,0)</f>
        <v/>
      </c>
      <c r="DI889">
        <f>ROUND(ROUND(AH889,0)*CX889,0)</f>
        <v/>
      </c>
      <c r="DJ889">
        <f>DF889</f>
        <v/>
      </c>
      <c r="DK889" t="n">
        <v>0</v>
      </c>
      <c r="DL889" t="inlineStr"/>
      <c r="DM889" t="n">
        <v>0</v>
      </c>
      <c r="DN889" t="inlineStr"/>
      <c r="DO889" t="n">
        <v>0</v>
      </c>
    </row>
    <row r="890">
      <c r="A890">
        <f>ROW(Source!A2207)</f>
        <v/>
      </c>
      <c r="B890" t="n">
        <v>78869116</v>
      </c>
      <c r="C890" t="n">
        <v>78875910</v>
      </c>
      <c r="D890" t="n">
        <v>29150040</v>
      </c>
      <c r="E890" t="n">
        <v>1</v>
      </c>
      <c r="F890" t="n">
        <v>1</v>
      </c>
      <c r="G890" t="n">
        <v>1</v>
      </c>
      <c r="H890" t="n">
        <v>3</v>
      </c>
      <c r="I890" t="inlineStr">
        <is>
          <t>411-0001</t>
        </is>
      </c>
      <c r="J890" t="inlineStr">
        <is>
          <t>ТССЦ Московской обл., 411-0001, приказ Минстроя России №675/пр от 28.02.2017 № 257/пр</t>
        </is>
      </c>
      <c r="K890" t="inlineStr">
        <is>
          <t>Вода</t>
        </is>
      </c>
      <c r="L890" t="n">
        <v>1339</v>
      </c>
      <c r="N890" t="n">
        <v>1007</v>
      </c>
      <c r="O890" t="inlineStr">
        <is>
          <t>м3</t>
        </is>
      </c>
      <c r="P890" t="inlineStr">
        <is>
          <t>м3</t>
        </is>
      </c>
      <c r="Q890" t="n">
        <v>1</v>
      </c>
      <c r="W890" t="n">
        <v>0</v>
      </c>
      <c r="X890" t="n">
        <v>619799737</v>
      </c>
      <c r="Y890">
        <f>(AT890*ROUND(5,7))</f>
        <v/>
      </c>
      <c r="AA890" t="n">
        <v>31.28</v>
      </c>
      <c r="AB890" t="n">
        <v>0</v>
      </c>
      <c r="AC890" t="n">
        <v>0</v>
      </c>
      <c r="AD890" t="n">
        <v>0</v>
      </c>
      <c r="AE890" t="n">
        <v>2.44</v>
      </c>
      <c r="AF890" t="n">
        <v>0</v>
      </c>
      <c r="AG890" t="n">
        <v>0</v>
      </c>
      <c r="AH890" t="n">
        <v>0</v>
      </c>
      <c r="AI890" t="n">
        <v>12.82</v>
      </c>
      <c r="AJ890" t="n">
        <v>1</v>
      </c>
      <c r="AK890" t="n">
        <v>1</v>
      </c>
      <c r="AL890" t="n">
        <v>1</v>
      </c>
      <c r="AM890" t="n">
        <v>2</v>
      </c>
      <c r="AN890" t="n">
        <v>0</v>
      </c>
      <c r="AO890" t="n">
        <v>1</v>
      </c>
      <c r="AP890" t="n">
        <v>1</v>
      </c>
      <c r="AQ890" t="n">
        <v>0</v>
      </c>
      <c r="AR890" t="n">
        <v>0</v>
      </c>
      <c r="AS890" t="inlineStr"/>
      <c r="AT890" t="n">
        <v>1</v>
      </c>
      <c r="AU890" t="inlineStr">
        <is>
          <t>)*5</t>
        </is>
      </c>
      <c r="AV890" t="n">
        <v>0</v>
      </c>
      <c r="AW890" t="n">
        <v>2</v>
      </c>
      <c r="AX890" t="n">
        <v>78875922</v>
      </c>
      <c r="AY890" t="n">
        <v>1</v>
      </c>
      <c r="AZ890" t="n">
        <v>0</v>
      </c>
      <c r="BA890" t="n">
        <v>824</v>
      </c>
      <c r="BB890" t="n">
        <v>0</v>
      </c>
      <c r="BC890" t="n">
        <v>0</v>
      </c>
      <c r="BD890" t="n">
        <v>0</v>
      </c>
      <c r="BE890" t="n">
        <v>0</v>
      </c>
      <c r="BF890" t="n">
        <v>0</v>
      </c>
      <c r="BG890" t="n">
        <v>0</v>
      </c>
      <c r="BH890" t="n">
        <v>0</v>
      </c>
      <c r="BI890" t="n">
        <v>0</v>
      </c>
      <c r="BJ890" t="n">
        <v>0</v>
      </c>
      <c r="BK890" t="n">
        <v>0</v>
      </c>
      <c r="BL890" t="n">
        <v>0</v>
      </c>
      <c r="BM890" t="n">
        <v>0</v>
      </c>
      <c r="BN890" t="n">
        <v>0</v>
      </c>
      <c r="BO890" t="n">
        <v>0</v>
      </c>
      <c r="BP890" t="n">
        <v>0</v>
      </c>
      <c r="BQ890" t="n">
        <v>0</v>
      </c>
      <c r="BR890" t="n">
        <v>0</v>
      </c>
      <c r="BS890" t="n">
        <v>0</v>
      </c>
      <c r="BT890" t="n">
        <v>0</v>
      </c>
      <c r="BU890" t="n">
        <v>0</v>
      </c>
      <c r="BV890" t="n">
        <v>0</v>
      </c>
      <c r="BW890" t="n">
        <v>0</v>
      </c>
      <c r="CV890" t="n">
        <v>0</v>
      </c>
      <c r="CW890" t="n">
        <v>0</v>
      </c>
      <c r="CX890">
        <f>ROUND(Y890*Source!I2207,7)</f>
        <v/>
      </c>
      <c r="CY890">
        <f>AA890</f>
        <v/>
      </c>
      <c r="CZ890">
        <f>AE890</f>
        <v/>
      </c>
      <c r="DA890">
        <f>AI890</f>
        <v/>
      </c>
      <c r="DB890">
        <f>ROUND((ROUND(AT890*CZ890,2)*ROUND(5,7)),2)</f>
        <v/>
      </c>
      <c r="DC890">
        <f>ROUND((ROUND(AT890*AG890,2)*ROUND(5,7)),2)</f>
        <v/>
      </c>
      <c r="DD890" t="inlineStr"/>
      <c r="DE890" t="inlineStr"/>
      <c r="DF890">
        <f>ROUND(ROUND(AE890*AI890,0)*CX890,0)</f>
        <v/>
      </c>
      <c r="DG890">
        <f>ROUND(ROUND(AF890,0)*CX890,0)</f>
        <v/>
      </c>
      <c r="DH890">
        <f>ROUND(ROUND(AG890,0)*CX890,0)</f>
        <v/>
      </c>
      <c r="DI890">
        <f>ROUND(ROUND(AH890,0)*CX890,0)</f>
        <v/>
      </c>
      <c r="DJ890">
        <f>DF890</f>
        <v/>
      </c>
      <c r="DK890" t="n">
        <v>0</v>
      </c>
      <c r="DL890" t="inlineStr"/>
      <c r="DM890" t="n">
        <v>0</v>
      </c>
      <c r="DN890" t="inlineStr"/>
      <c r="DO890" t="n">
        <v>0</v>
      </c>
    </row>
    <row r="891">
      <c r="A891">
        <f>ROW(Source!A2208)</f>
        <v/>
      </c>
      <c r="B891" t="n">
        <v>78869116</v>
      </c>
      <c r="C891" t="n">
        <v>78875923</v>
      </c>
      <c r="D891" t="n">
        <v>18409850</v>
      </c>
      <c r="E891" t="n">
        <v>1</v>
      </c>
      <c r="F891" t="n">
        <v>1</v>
      </c>
      <c r="G891" t="n">
        <v>1</v>
      </c>
      <c r="H891" t="n">
        <v>1</v>
      </c>
      <c r="I891" t="inlineStr">
        <is>
          <t>1-1035-90</t>
        </is>
      </c>
      <c r="J891" t="inlineStr"/>
      <c r="K891" t="inlineStr">
        <is>
          <t>Рабочий строитель среднего разряда 3,5</t>
        </is>
      </c>
      <c r="L891" t="n">
        <v>1369</v>
      </c>
      <c r="N891" t="n">
        <v>1013</v>
      </c>
      <c r="O891" t="inlineStr">
        <is>
          <t>чел.-ч</t>
        </is>
      </c>
      <c r="P891" t="inlineStr">
        <is>
          <t>чел.-ч</t>
        </is>
      </c>
      <c r="Q891" t="n">
        <v>1</v>
      </c>
      <c r="W891" t="n">
        <v>0</v>
      </c>
      <c r="X891" t="n">
        <v>855544366</v>
      </c>
      <c r="Y891">
        <f>AT891</f>
        <v/>
      </c>
      <c r="AA891" t="n">
        <v>0</v>
      </c>
      <c r="AB891" t="n">
        <v>0</v>
      </c>
      <c r="AC891" t="n">
        <v>0</v>
      </c>
      <c r="AD891" t="n">
        <v>9.07</v>
      </c>
      <c r="AE891" t="n">
        <v>0</v>
      </c>
      <c r="AF891" t="n">
        <v>0</v>
      </c>
      <c r="AG891" t="n">
        <v>0</v>
      </c>
      <c r="AH891" t="n">
        <v>9.07</v>
      </c>
      <c r="AI891" t="n">
        <v>1</v>
      </c>
      <c r="AJ891" t="n">
        <v>1</v>
      </c>
      <c r="AK891" t="n">
        <v>1</v>
      </c>
      <c r="AL891" t="n">
        <v>1</v>
      </c>
      <c r="AM891" t="n">
        <v>-2</v>
      </c>
      <c r="AN891" t="n">
        <v>0</v>
      </c>
      <c r="AO891" t="n">
        <v>1</v>
      </c>
      <c r="AP891" t="n">
        <v>1</v>
      </c>
      <c r="AQ891" t="n">
        <v>0</v>
      </c>
      <c r="AR891" t="n">
        <v>0</v>
      </c>
      <c r="AS891" t="inlineStr"/>
      <c r="AT891" t="n">
        <v>81</v>
      </c>
      <c r="AU891" t="inlineStr"/>
      <c r="AV891" t="n">
        <v>1</v>
      </c>
      <c r="AW891" t="n">
        <v>2</v>
      </c>
      <c r="AX891" t="n">
        <v>78875924</v>
      </c>
      <c r="AY891" t="n">
        <v>1</v>
      </c>
      <c r="AZ891" t="n">
        <v>0</v>
      </c>
      <c r="BA891" t="n">
        <v>825</v>
      </c>
      <c r="BB891" t="n">
        <v>0</v>
      </c>
      <c r="BC891" t="n">
        <v>0</v>
      </c>
      <c r="BD891" t="n">
        <v>0</v>
      </c>
      <c r="BE891" t="n">
        <v>0</v>
      </c>
      <c r="BF891" t="n">
        <v>0</v>
      </c>
      <c r="BG891" t="n">
        <v>0</v>
      </c>
      <c r="BH891" t="n">
        <v>0</v>
      </c>
      <c r="BI891" t="n">
        <v>0</v>
      </c>
      <c r="BJ891" t="n">
        <v>0</v>
      </c>
      <c r="BK891" t="n">
        <v>0</v>
      </c>
      <c r="BL891" t="n">
        <v>0</v>
      </c>
      <c r="BM891" t="n">
        <v>0</v>
      </c>
      <c r="BN891" t="n">
        <v>0</v>
      </c>
      <c r="BO891" t="n">
        <v>0</v>
      </c>
      <c r="BP891" t="n">
        <v>0</v>
      </c>
      <c r="BQ891" t="n">
        <v>0</v>
      </c>
      <c r="BR891" t="n">
        <v>0</v>
      </c>
      <c r="BS891" t="n">
        <v>0</v>
      </c>
      <c r="BT891" t="n">
        <v>0</v>
      </c>
      <c r="BU891" t="n">
        <v>0</v>
      </c>
      <c r="BV891" t="n">
        <v>0</v>
      </c>
      <c r="BW891" t="n">
        <v>0</v>
      </c>
      <c r="CU891">
        <f>ROUND(AT891*Source!I2208*AH891*AL891,0)</f>
        <v/>
      </c>
      <c r="CV891">
        <f>ROUND(Y891*Source!I2208,7)</f>
        <v/>
      </c>
      <c r="CW891" t="n">
        <v>0</v>
      </c>
      <c r="CX891">
        <f>ROUND(Y891*Source!I2208,7)</f>
        <v/>
      </c>
      <c r="CY891">
        <f>AD891</f>
        <v/>
      </c>
      <c r="CZ891">
        <f>AH891</f>
        <v/>
      </c>
      <c r="DA891">
        <f>AL891</f>
        <v/>
      </c>
      <c r="DB891">
        <f>ROUND(ROUND(AT891*CZ891,2),2)</f>
        <v/>
      </c>
      <c r="DC891">
        <f>ROUND(ROUND(AT891*AG891,2),2)</f>
        <v/>
      </c>
      <c r="DD891" t="inlineStr"/>
      <c r="DE891" t="inlineStr"/>
      <c r="DF891">
        <f>ROUND(ROUND(AE891,0)*CX891,0)</f>
        <v/>
      </c>
      <c r="DG891">
        <f>ROUND(ROUND(AF891,0)*CX891,0)</f>
        <v/>
      </c>
      <c r="DH891">
        <f>ROUND(ROUND(AG891,0)*CX891,0)</f>
        <v/>
      </c>
      <c r="DI891">
        <f>ROUND(ROUND(AH891,0)*CX891,0)</f>
        <v/>
      </c>
      <c r="DJ891">
        <f>DI891</f>
        <v/>
      </c>
      <c r="DK891" t="n">
        <v>0</v>
      </c>
      <c r="DL891" t="inlineStr"/>
      <c r="DM891" t="n">
        <v>0</v>
      </c>
      <c r="DN891" t="inlineStr"/>
      <c r="DO891" t="n">
        <v>0</v>
      </c>
    </row>
    <row r="892">
      <c r="A892">
        <f>ROW(Source!A2208)</f>
        <v/>
      </c>
      <c r="B892" t="n">
        <v>78869116</v>
      </c>
      <c r="C892" t="n">
        <v>78875923</v>
      </c>
      <c r="D892" t="n">
        <v>29174913</v>
      </c>
      <c r="E892" t="n">
        <v>1</v>
      </c>
      <c r="F892" t="n">
        <v>1</v>
      </c>
      <c r="G892" t="n">
        <v>1</v>
      </c>
      <c r="H892" t="n">
        <v>2</v>
      </c>
      <c r="I892" t="inlineStr">
        <is>
          <t>400001</t>
        </is>
      </c>
      <c r="J892" t="inlineStr">
        <is>
          <t>ТСЭМ Московской обл., 400001, приказ Минстроя России №675/пр от 28.02.2017 № 264/пр</t>
        </is>
      </c>
      <c r="K892" t="inlineStr">
        <is>
          <t>Автомобили бортовые, грузоподъемность до 5 т</t>
        </is>
      </c>
      <c r="L892" t="n">
        <v>1368</v>
      </c>
      <c r="N892" t="n">
        <v>1011</v>
      </c>
      <c r="O892" t="inlineStr">
        <is>
          <t>маш.-ч</t>
        </is>
      </c>
      <c r="P892" t="inlineStr">
        <is>
          <t>маш.-ч</t>
        </is>
      </c>
      <c r="Q892" t="n">
        <v>1</v>
      </c>
      <c r="W892" t="n">
        <v>0</v>
      </c>
      <c r="X892" t="n">
        <v>1230759911</v>
      </c>
      <c r="Y892">
        <f>AT892</f>
        <v/>
      </c>
      <c r="AA892" t="n">
        <v>0</v>
      </c>
      <c r="AB892" t="n">
        <v>2177.51</v>
      </c>
      <c r="AC892" t="n">
        <v>606.1</v>
      </c>
      <c r="AD892" t="n">
        <v>0</v>
      </c>
      <c r="AE892" t="n">
        <v>0</v>
      </c>
      <c r="AF892" t="n">
        <v>87.17</v>
      </c>
      <c r="AG892" t="n">
        <v>11.6</v>
      </c>
      <c r="AH892" t="n">
        <v>0</v>
      </c>
      <c r="AI892" t="n">
        <v>1</v>
      </c>
      <c r="AJ892" t="n">
        <v>24.98</v>
      </c>
      <c r="AK892" t="n">
        <v>52.25</v>
      </c>
      <c r="AL892" t="n">
        <v>1</v>
      </c>
      <c r="AM892" t="n">
        <v>2</v>
      </c>
      <c r="AN892" t="n">
        <v>0</v>
      </c>
      <c r="AO892" t="n">
        <v>1</v>
      </c>
      <c r="AP892" t="n">
        <v>1</v>
      </c>
      <c r="AQ892" t="n">
        <v>0</v>
      </c>
      <c r="AR892" t="n">
        <v>0</v>
      </c>
      <c r="AS892" t="inlineStr"/>
      <c r="AT892" t="n">
        <v>0.05</v>
      </c>
      <c r="AU892" t="inlineStr"/>
      <c r="AV892" t="n">
        <v>0</v>
      </c>
      <c r="AW892" t="n">
        <v>2</v>
      </c>
      <c r="AX892" t="n">
        <v>78875925</v>
      </c>
      <c r="AY892" t="n">
        <v>1</v>
      </c>
      <c r="AZ892" t="n">
        <v>0</v>
      </c>
      <c r="BA892" t="n">
        <v>826</v>
      </c>
      <c r="BB892" t="n">
        <v>0</v>
      </c>
      <c r="BC892" t="n">
        <v>0</v>
      </c>
      <c r="BD892" t="n">
        <v>0</v>
      </c>
      <c r="BE892" t="n">
        <v>0</v>
      </c>
      <c r="BF892" t="n">
        <v>0</v>
      </c>
      <c r="BG892" t="n">
        <v>0</v>
      </c>
      <c r="BH892" t="n">
        <v>0</v>
      </c>
      <c r="BI892" t="n">
        <v>0</v>
      </c>
      <c r="BJ892" t="n">
        <v>0</v>
      </c>
      <c r="BK892" t="n">
        <v>0</v>
      </c>
      <c r="BL892" t="n">
        <v>0</v>
      </c>
      <c r="BM892" t="n">
        <v>0</v>
      </c>
      <c r="BN892" t="n">
        <v>0</v>
      </c>
      <c r="BO892" t="n">
        <v>0</v>
      </c>
      <c r="BP892" t="n">
        <v>0</v>
      </c>
      <c r="BQ892" t="n">
        <v>0</v>
      </c>
      <c r="BR892" t="n">
        <v>0</v>
      </c>
      <c r="BS892" t="n">
        <v>0</v>
      </c>
      <c r="BT892" t="n">
        <v>0</v>
      </c>
      <c r="BU892" t="n">
        <v>0</v>
      </c>
      <c r="BV892" t="n">
        <v>0</v>
      </c>
      <c r="BW892" t="n">
        <v>0</v>
      </c>
      <c r="CV892" t="n">
        <v>0</v>
      </c>
      <c r="CW892">
        <f>ROUND(Y892*Source!I2208*DO892,7)</f>
        <v/>
      </c>
      <c r="CX892">
        <f>ROUND(Y892*Source!I2208,7)</f>
        <v/>
      </c>
      <c r="CY892">
        <f>AB892</f>
        <v/>
      </c>
      <c r="CZ892">
        <f>AF892</f>
        <v/>
      </c>
      <c r="DA892">
        <f>AJ892</f>
        <v/>
      </c>
      <c r="DB892">
        <f>ROUND(ROUND(AT892*CZ892,2),2)</f>
        <v/>
      </c>
      <c r="DC892">
        <f>ROUND(ROUND(AT892*AG892,2),2)</f>
        <v/>
      </c>
      <c r="DD892" t="inlineStr"/>
      <c r="DE892" t="inlineStr"/>
      <c r="DF892">
        <f>ROUND(ROUND(AE892,0)*CX892,0)</f>
        <v/>
      </c>
      <c r="DG892">
        <f>ROUND(ROUND(AF892*AJ892,0)*CX892,0)</f>
        <v/>
      </c>
      <c r="DH892">
        <f>ROUND(ROUND(AG892*AK892,0)*CX892,0)</f>
        <v/>
      </c>
      <c r="DI892">
        <f>ROUND(ROUND(AH892,0)*CX892,0)</f>
        <v/>
      </c>
      <c r="DJ892">
        <f>DG892</f>
        <v/>
      </c>
      <c r="DK892" t="n">
        <v>0</v>
      </c>
      <c r="DL892" t="inlineStr"/>
      <c r="DM892" t="n">
        <v>0</v>
      </c>
      <c r="DN892" t="inlineStr"/>
      <c r="DO892" t="n">
        <v>0</v>
      </c>
    </row>
    <row r="893">
      <c r="A893">
        <f>ROW(Source!A2208)</f>
        <v/>
      </c>
      <c r="B893" t="n">
        <v>78869116</v>
      </c>
      <c r="C893" t="n">
        <v>78875923</v>
      </c>
      <c r="D893" t="n">
        <v>29110398</v>
      </c>
      <c r="E893" t="n">
        <v>1</v>
      </c>
      <c r="F893" t="n">
        <v>1</v>
      </c>
      <c r="G893" t="n">
        <v>1</v>
      </c>
      <c r="H893" t="n">
        <v>3</v>
      </c>
      <c r="I893" t="inlineStr">
        <is>
          <t>101-0388</t>
        </is>
      </c>
      <c r="J893" t="inlineStr">
        <is>
          <t>ТССЦ Московской обл., 101-0388, приказ Минстроя России №675/пр от 28.02.2017 № 254/пр</t>
        </is>
      </c>
      <c r="K893" t="inlineStr">
        <is>
          <t>Краски масляные земляные марки МА-0115 мумия, сурик железный</t>
        </is>
      </c>
      <c r="L893" t="n">
        <v>1348</v>
      </c>
      <c r="N893" t="n">
        <v>1009</v>
      </c>
      <c r="O893" t="inlineStr">
        <is>
          <t>т</t>
        </is>
      </c>
      <c r="P893" t="inlineStr">
        <is>
          <t>т</t>
        </is>
      </c>
      <c r="Q893" t="n">
        <v>1000</v>
      </c>
      <c r="W893" t="n">
        <v>0</v>
      </c>
      <c r="X893" t="n">
        <v>1625292450</v>
      </c>
      <c r="Y893">
        <f>AT893</f>
        <v/>
      </c>
      <c r="AA893" t="n">
        <v>76804.47</v>
      </c>
      <c r="AB893" t="n">
        <v>0</v>
      </c>
      <c r="AC893" t="n">
        <v>0</v>
      </c>
      <c r="AD893" t="n">
        <v>0</v>
      </c>
      <c r="AE893" t="n">
        <v>15118.99</v>
      </c>
      <c r="AF893" t="n">
        <v>0</v>
      </c>
      <c r="AG893" t="n">
        <v>0</v>
      </c>
      <c r="AH893" t="n">
        <v>0</v>
      </c>
      <c r="AI893" t="n">
        <v>5.08</v>
      </c>
      <c r="AJ893" t="n">
        <v>1</v>
      </c>
      <c r="AK893" t="n">
        <v>1</v>
      </c>
      <c r="AL893" t="n">
        <v>1</v>
      </c>
      <c r="AM893" t="n">
        <v>2</v>
      </c>
      <c r="AN893" t="n">
        <v>0</v>
      </c>
      <c r="AO893" t="n">
        <v>1</v>
      </c>
      <c r="AP893" t="n">
        <v>1</v>
      </c>
      <c r="AQ893" t="n">
        <v>0</v>
      </c>
      <c r="AR893" t="n">
        <v>0</v>
      </c>
      <c r="AS893" t="inlineStr"/>
      <c r="AT893" t="n">
        <v>0.0014</v>
      </c>
      <c r="AU893" t="inlineStr"/>
      <c r="AV893" t="n">
        <v>0</v>
      </c>
      <c r="AW893" t="n">
        <v>2</v>
      </c>
      <c r="AX893" t="n">
        <v>78875926</v>
      </c>
      <c r="AY893" t="n">
        <v>1</v>
      </c>
      <c r="AZ893" t="n">
        <v>0</v>
      </c>
      <c r="BA893" t="n">
        <v>827</v>
      </c>
      <c r="BB893" t="n">
        <v>0</v>
      </c>
      <c r="BC893" t="n">
        <v>0</v>
      </c>
      <c r="BD893" t="n">
        <v>0</v>
      </c>
      <c r="BE893" t="n">
        <v>0</v>
      </c>
      <c r="BF893" t="n">
        <v>0</v>
      </c>
      <c r="BG893" t="n">
        <v>0</v>
      </c>
      <c r="BH893" t="n">
        <v>0</v>
      </c>
      <c r="BI893" t="n">
        <v>0</v>
      </c>
      <c r="BJ893" t="n">
        <v>0</v>
      </c>
      <c r="BK893" t="n">
        <v>0</v>
      </c>
      <c r="BL893" t="n">
        <v>0</v>
      </c>
      <c r="BM893" t="n">
        <v>0</v>
      </c>
      <c r="BN893" t="n">
        <v>0</v>
      </c>
      <c r="BO893" t="n">
        <v>0</v>
      </c>
      <c r="BP893" t="n">
        <v>0</v>
      </c>
      <c r="BQ893" t="n">
        <v>0</v>
      </c>
      <c r="BR893" t="n">
        <v>0</v>
      </c>
      <c r="BS893" t="n">
        <v>0</v>
      </c>
      <c r="BT893" t="n">
        <v>0</v>
      </c>
      <c r="BU893" t="n">
        <v>0</v>
      </c>
      <c r="BV893" t="n">
        <v>0</v>
      </c>
      <c r="BW893" t="n">
        <v>0</v>
      </c>
      <c r="CV893" t="n">
        <v>0</v>
      </c>
      <c r="CW893" t="n">
        <v>0</v>
      </c>
      <c r="CX893">
        <f>ROUND(Y893*Source!I2208,7)</f>
        <v/>
      </c>
      <c r="CY893">
        <f>AA893</f>
        <v/>
      </c>
      <c r="CZ893">
        <f>AE893</f>
        <v/>
      </c>
      <c r="DA893">
        <f>AI893</f>
        <v/>
      </c>
      <c r="DB893">
        <f>ROUND(ROUND(AT893*CZ893,2),2)</f>
        <v/>
      </c>
      <c r="DC893">
        <f>ROUND(ROUND(AT893*AG893,2),2)</f>
        <v/>
      </c>
      <c r="DD893" t="inlineStr"/>
      <c r="DE893" t="inlineStr"/>
      <c r="DF893">
        <f>ROUND(ROUND(AE893*AI893,0)*CX893,0)</f>
        <v/>
      </c>
      <c r="DG893">
        <f>ROUND(ROUND(AF893,0)*CX893,0)</f>
        <v/>
      </c>
      <c r="DH893">
        <f>ROUND(ROUND(AG893,0)*CX893,0)</f>
        <v/>
      </c>
      <c r="DI893">
        <f>ROUND(ROUND(AH893,0)*CX893,0)</f>
        <v/>
      </c>
      <c r="DJ893">
        <f>DF893</f>
        <v/>
      </c>
      <c r="DK893" t="n">
        <v>0</v>
      </c>
      <c r="DL893" t="inlineStr"/>
      <c r="DM893" t="n">
        <v>0</v>
      </c>
      <c r="DN893" t="inlineStr"/>
      <c r="DO893" t="n">
        <v>0</v>
      </c>
    </row>
    <row r="894">
      <c r="A894">
        <f>ROW(Source!A2208)</f>
        <v/>
      </c>
      <c r="B894" t="n">
        <v>78869116</v>
      </c>
      <c r="C894" t="n">
        <v>78875923</v>
      </c>
      <c r="D894" t="n">
        <v>29110573</v>
      </c>
      <c r="E894" t="n">
        <v>1</v>
      </c>
      <c r="F894" t="n">
        <v>1</v>
      </c>
      <c r="G894" t="n">
        <v>1</v>
      </c>
      <c r="H894" t="n">
        <v>3</v>
      </c>
      <c r="I894" t="inlineStr">
        <is>
          <t>101-0628</t>
        </is>
      </c>
      <c r="J894" t="inlineStr">
        <is>
          <t>ТССЦ Московской обл., 101-0628, приказ Минстроя России №675/пр от 28.02.2017 № 254/пр</t>
        </is>
      </c>
      <c r="K894" t="inlineStr">
        <is>
          <t>Олифа комбинированная, марки К-3</t>
        </is>
      </c>
      <c r="L894" t="n">
        <v>1348</v>
      </c>
      <c r="N894" t="n">
        <v>1009</v>
      </c>
      <c r="O894" t="inlineStr">
        <is>
          <t>т</t>
        </is>
      </c>
      <c r="P894" t="inlineStr">
        <is>
          <t>т</t>
        </is>
      </c>
      <c r="Q894" t="n">
        <v>1000</v>
      </c>
      <c r="W894" t="n">
        <v>0</v>
      </c>
      <c r="X894" t="n">
        <v>24062879</v>
      </c>
      <c r="Y894">
        <f>AT894</f>
        <v/>
      </c>
      <c r="AA894" t="n">
        <v>87631.5</v>
      </c>
      <c r="AB894" t="n">
        <v>0</v>
      </c>
      <c r="AC894" t="n">
        <v>0</v>
      </c>
      <c r="AD894" t="n">
        <v>0</v>
      </c>
      <c r="AE894" t="n">
        <v>16950</v>
      </c>
      <c r="AF894" t="n">
        <v>0</v>
      </c>
      <c r="AG894" t="n">
        <v>0</v>
      </c>
      <c r="AH894" t="n">
        <v>0</v>
      </c>
      <c r="AI894" t="n">
        <v>5.17</v>
      </c>
      <c r="AJ894" t="n">
        <v>1</v>
      </c>
      <c r="AK894" t="n">
        <v>1</v>
      </c>
      <c r="AL894" t="n">
        <v>1</v>
      </c>
      <c r="AM894" t="n">
        <v>2</v>
      </c>
      <c r="AN894" t="n">
        <v>0</v>
      </c>
      <c r="AO894" t="n">
        <v>1</v>
      </c>
      <c r="AP894" t="n">
        <v>1</v>
      </c>
      <c r="AQ894" t="n">
        <v>0</v>
      </c>
      <c r="AR894" t="n">
        <v>0</v>
      </c>
      <c r="AS894" t="inlineStr"/>
      <c r="AT894" t="n">
        <v>0.0007</v>
      </c>
      <c r="AU894" t="inlineStr"/>
      <c r="AV894" t="n">
        <v>0</v>
      </c>
      <c r="AW894" t="n">
        <v>2</v>
      </c>
      <c r="AX894" t="n">
        <v>78875927</v>
      </c>
      <c r="AY894" t="n">
        <v>1</v>
      </c>
      <c r="AZ894" t="n">
        <v>0</v>
      </c>
      <c r="BA894" t="n">
        <v>828</v>
      </c>
      <c r="BB894" t="n">
        <v>0</v>
      </c>
      <c r="BC894" t="n">
        <v>0</v>
      </c>
      <c r="BD894" t="n">
        <v>0</v>
      </c>
      <c r="BE894" t="n">
        <v>0</v>
      </c>
      <c r="BF894" t="n">
        <v>0</v>
      </c>
      <c r="BG894" t="n">
        <v>0</v>
      </c>
      <c r="BH894" t="n">
        <v>0</v>
      </c>
      <c r="BI894" t="n">
        <v>0</v>
      </c>
      <c r="BJ894" t="n">
        <v>0</v>
      </c>
      <c r="BK894" t="n">
        <v>0</v>
      </c>
      <c r="BL894" t="n">
        <v>0</v>
      </c>
      <c r="BM894" t="n">
        <v>0</v>
      </c>
      <c r="BN894" t="n">
        <v>0</v>
      </c>
      <c r="BO894" t="n">
        <v>0</v>
      </c>
      <c r="BP894" t="n">
        <v>0</v>
      </c>
      <c r="BQ894" t="n">
        <v>0</v>
      </c>
      <c r="BR894" t="n">
        <v>0</v>
      </c>
      <c r="BS894" t="n">
        <v>0</v>
      </c>
      <c r="BT894" t="n">
        <v>0</v>
      </c>
      <c r="BU894" t="n">
        <v>0</v>
      </c>
      <c r="BV894" t="n">
        <v>0</v>
      </c>
      <c r="BW894" t="n">
        <v>0</v>
      </c>
      <c r="CV894" t="n">
        <v>0</v>
      </c>
      <c r="CW894" t="n">
        <v>0</v>
      </c>
      <c r="CX894">
        <f>ROUND(Y894*Source!I2208,7)</f>
        <v/>
      </c>
      <c r="CY894">
        <f>AA894</f>
        <v/>
      </c>
      <c r="CZ894">
        <f>AE894</f>
        <v/>
      </c>
      <c r="DA894">
        <f>AI894</f>
        <v/>
      </c>
      <c r="DB894">
        <f>ROUND(ROUND(AT894*CZ894,2),2)</f>
        <v/>
      </c>
      <c r="DC894">
        <f>ROUND(ROUND(AT894*AG894,2),2)</f>
        <v/>
      </c>
      <c r="DD894" t="inlineStr"/>
      <c r="DE894" t="inlineStr"/>
      <c r="DF894">
        <f>ROUND(ROUND(AE894*AI894,0)*CX894,0)</f>
        <v/>
      </c>
      <c r="DG894">
        <f>ROUND(ROUND(AF894,0)*CX894,0)</f>
        <v/>
      </c>
      <c r="DH894">
        <f>ROUND(ROUND(AG894,0)*CX894,0)</f>
        <v/>
      </c>
      <c r="DI894">
        <f>ROUND(ROUND(AH894,0)*CX894,0)</f>
        <v/>
      </c>
      <c r="DJ894">
        <f>DF894</f>
        <v/>
      </c>
      <c r="DK894" t="n">
        <v>0</v>
      </c>
      <c r="DL894" t="inlineStr"/>
      <c r="DM894" t="n">
        <v>0</v>
      </c>
      <c r="DN894" t="inlineStr"/>
      <c r="DO894" t="n">
        <v>0</v>
      </c>
    </row>
    <row r="895">
      <c r="A895">
        <f>ROW(Source!A2208)</f>
        <v/>
      </c>
      <c r="B895" t="n">
        <v>78869116</v>
      </c>
      <c r="C895" t="n">
        <v>78875923</v>
      </c>
      <c r="D895" t="n">
        <v>29107963</v>
      </c>
      <c r="E895" t="n">
        <v>1</v>
      </c>
      <c r="F895" t="n">
        <v>1</v>
      </c>
      <c r="G895" t="n">
        <v>1</v>
      </c>
      <c r="H895" t="n">
        <v>3</v>
      </c>
      <c r="I895" t="inlineStr">
        <is>
          <t>101-1669</t>
        </is>
      </c>
      <c r="J895" t="inlineStr">
        <is>
          <t>ТССЦ Московской обл., 101-1669, приказ Минстроя России №675/пр от 28.02.2017 № 254/пр</t>
        </is>
      </c>
      <c r="K895" t="inlineStr">
        <is>
          <t>Очес льняной</t>
        </is>
      </c>
      <c r="L895" t="n">
        <v>1346</v>
      </c>
      <c r="N895" t="n">
        <v>1009</v>
      </c>
      <c r="O895" t="inlineStr">
        <is>
          <t>кг</t>
        </is>
      </c>
      <c r="P895" t="inlineStr">
        <is>
          <t>кг</t>
        </is>
      </c>
      <c r="Q895" t="n">
        <v>1</v>
      </c>
      <c r="W895" t="n">
        <v>0</v>
      </c>
      <c r="X895" t="n">
        <v>-2113933962</v>
      </c>
      <c r="Y895">
        <f>AT895</f>
        <v/>
      </c>
      <c r="AA895" t="n">
        <v>590.67</v>
      </c>
      <c r="AB895" t="n">
        <v>0</v>
      </c>
      <c r="AC895" t="n">
        <v>0</v>
      </c>
      <c r="AD895" t="n">
        <v>0</v>
      </c>
      <c r="AE895" t="n">
        <v>37.29</v>
      </c>
      <c r="AF895" t="n">
        <v>0</v>
      </c>
      <c r="AG895" t="n">
        <v>0</v>
      </c>
      <c r="AH895" t="n">
        <v>0</v>
      </c>
      <c r="AI895" t="n">
        <v>15.84</v>
      </c>
      <c r="AJ895" t="n">
        <v>1</v>
      </c>
      <c r="AK895" t="n">
        <v>1</v>
      </c>
      <c r="AL895" t="n">
        <v>1</v>
      </c>
      <c r="AM895" t="n">
        <v>2</v>
      </c>
      <c r="AN895" t="n">
        <v>0</v>
      </c>
      <c r="AO895" t="n">
        <v>1</v>
      </c>
      <c r="AP895" t="n">
        <v>1</v>
      </c>
      <c r="AQ895" t="n">
        <v>0</v>
      </c>
      <c r="AR895" t="n">
        <v>0</v>
      </c>
      <c r="AS895" t="inlineStr"/>
      <c r="AT895" t="n">
        <v>0.7</v>
      </c>
      <c r="AU895" t="inlineStr"/>
      <c r="AV895" t="n">
        <v>0</v>
      </c>
      <c r="AW895" t="n">
        <v>2</v>
      </c>
      <c r="AX895" t="n">
        <v>78875928</v>
      </c>
      <c r="AY895" t="n">
        <v>1</v>
      </c>
      <c r="AZ895" t="n">
        <v>0</v>
      </c>
      <c r="BA895" t="n">
        <v>829</v>
      </c>
      <c r="BB895" t="n">
        <v>0</v>
      </c>
      <c r="BC895" t="n">
        <v>0</v>
      </c>
      <c r="BD895" t="n">
        <v>0</v>
      </c>
      <c r="BE895" t="n">
        <v>0</v>
      </c>
      <c r="BF895" t="n">
        <v>0</v>
      </c>
      <c r="BG895" t="n">
        <v>0</v>
      </c>
      <c r="BH895" t="n">
        <v>0</v>
      </c>
      <c r="BI895" t="n">
        <v>0</v>
      </c>
      <c r="BJ895" t="n">
        <v>0</v>
      </c>
      <c r="BK895" t="n">
        <v>0</v>
      </c>
      <c r="BL895" t="n">
        <v>0</v>
      </c>
      <c r="BM895" t="n">
        <v>0</v>
      </c>
      <c r="BN895" t="n">
        <v>0</v>
      </c>
      <c r="BO895" t="n">
        <v>0</v>
      </c>
      <c r="BP895" t="n">
        <v>0</v>
      </c>
      <c r="BQ895" t="n">
        <v>0</v>
      </c>
      <c r="BR895" t="n">
        <v>0</v>
      </c>
      <c r="BS895" t="n">
        <v>0</v>
      </c>
      <c r="BT895" t="n">
        <v>0</v>
      </c>
      <c r="BU895" t="n">
        <v>0</v>
      </c>
      <c r="BV895" t="n">
        <v>0</v>
      </c>
      <c r="BW895" t="n">
        <v>0</v>
      </c>
      <c r="CV895" t="n">
        <v>0</v>
      </c>
      <c r="CW895" t="n">
        <v>0</v>
      </c>
      <c r="CX895">
        <f>ROUND(Y895*Source!I2208,7)</f>
        <v/>
      </c>
      <c r="CY895">
        <f>AA895</f>
        <v/>
      </c>
      <c r="CZ895">
        <f>AE895</f>
        <v/>
      </c>
      <c r="DA895">
        <f>AI895</f>
        <v/>
      </c>
      <c r="DB895">
        <f>ROUND(ROUND(AT895*CZ895,2),2)</f>
        <v/>
      </c>
      <c r="DC895">
        <f>ROUND(ROUND(AT895*AG895,2),2)</f>
        <v/>
      </c>
      <c r="DD895" t="inlineStr"/>
      <c r="DE895" t="inlineStr"/>
      <c r="DF895">
        <f>ROUND(ROUND(AE895*AI895,0)*CX895,0)</f>
        <v/>
      </c>
      <c r="DG895">
        <f>ROUND(ROUND(AF895,0)*CX895,0)</f>
        <v/>
      </c>
      <c r="DH895">
        <f>ROUND(ROUND(AG895,0)*CX895,0)</f>
        <v/>
      </c>
      <c r="DI895">
        <f>ROUND(ROUND(AH895,0)*CX895,0)</f>
        <v/>
      </c>
      <c r="DJ895">
        <f>DF895</f>
        <v/>
      </c>
      <c r="DK895" t="n">
        <v>0</v>
      </c>
      <c r="DL895" t="inlineStr"/>
      <c r="DM895" t="n">
        <v>0</v>
      </c>
      <c r="DN895" t="inlineStr"/>
      <c r="DO895" t="n">
        <v>0</v>
      </c>
    </row>
    <row r="896">
      <c r="A896">
        <f>ROW(Source!A2208)</f>
        <v/>
      </c>
      <c r="B896" t="n">
        <v>78869116</v>
      </c>
      <c r="C896" t="n">
        <v>78875923</v>
      </c>
      <c r="D896" t="n">
        <v>29143378</v>
      </c>
      <c r="E896" t="n">
        <v>1</v>
      </c>
      <c r="F896" t="n">
        <v>1</v>
      </c>
      <c r="G896" t="n">
        <v>1</v>
      </c>
      <c r="H896" t="n">
        <v>3</v>
      </c>
      <c r="I896" t="inlineStr">
        <is>
          <t>302-0062</t>
        </is>
      </c>
      <c r="J896" t="inlineStr">
        <is>
          <t>ТССЦ Московской обл., 302-0062, приказ Минстроя России №675/пр от 28.02.2017 № 256/пр</t>
        </is>
      </c>
      <c r="K896" t="inlineStr">
        <is>
          <t>Кран шаровый муфтовый Valtec для воды диаметром 15 мм, тип в/в</t>
        </is>
      </c>
      <c r="L896" t="n">
        <v>1354</v>
      </c>
      <c r="N896" t="n">
        <v>1010</v>
      </c>
      <c r="O896" t="inlineStr">
        <is>
          <t>шт.</t>
        </is>
      </c>
      <c r="P896" t="inlineStr">
        <is>
          <t>шт.</t>
        </is>
      </c>
      <c r="Q896" t="n">
        <v>1</v>
      </c>
      <c r="W896" t="n">
        <v>0</v>
      </c>
      <c r="X896" t="n">
        <v>-1687406522</v>
      </c>
      <c r="Y896">
        <f>AT896</f>
        <v/>
      </c>
      <c r="AA896" t="n">
        <v>384.3</v>
      </c>
      <c r="AB896" t="n">
        <v>0</v>
      </c>
      <c r="AC896" t="n">
        <v>0</v>
      </c>
      <c r="AD896" t="n">
        <v>0</v>
      </c>
      <c r="AE896" t="n">
        <v>28.53</v>
      </c>
      <c r="AF896" t="n">
        <v>0</v>
      </c>
      <c r="AG896" t="n">
        <v>0</v>
      </c>
      <c r="AH896" t="n">
        <v>0</v>
      </c>
      <c r="AI896" t="n">
        <v>13.47</v>
      </c>
      <c r="AJ896" t="n">
        <v>1</v>
      </c>
      <c r="AK896" t="n">
        <v>1</v>
      </c>
      <c r="AL896" t="n">
        <v>1</v>
      </c>
      <c r="AM896" t="n">
        <v>0</v>
      </c>
      <c r="AN896" t="n">
        <v>0</v>
      </c>
      <c r="AO896" t="n">
        <v>0</v>
      </c>
      <c r="AP896" t="n">
        <v>1</v>
      </c>
      <c r="AQ896" t="n">
        <v>0</v>
      </c>
      <c r="AR896" t="n">
        <v>0</v>
      </c>
      <c r="AS896" t="inlineStr"/>
      <c r="AT896" t="n">
        <v>66.66666669999999</v>
      </c>
      <c r="AU896" t="inlineStr"/>
      <c r="AV896" t="n">
        <v>0</v>
      </c>
      <c r="AW896" t="n">
        <v>1</v>
      </c>
      <c r="AX896" t="n">
        <v>-1</v>
      </c>
      <c r="AY896" t="n">
        <v>0</v>
      </c>
      <c r="AZ896" t="n">
        <v>0</v>
      </c>
      <c r="BA896" t="inlineStr"/>
      <c r="BB896" t="n">
        <v>0</v>
      </c>
      <c r="BC896" t="n">
        <v>0</v>
      </c>
      <c r="BD896" t="n">
        <v>0</v>
      </c>
      <c r="BE896" t="n">
        <v>0</v>
      </c>
      <c r="BF896" t="n">
        <v>0</v>
      </c>
      <c r="BG896" t="n">
        <v>0</v>
      </c>
      <c r="BH896" t="n">
        <v>0</v>
      </c>
      <c r="BI896" t="n">
        <v>0</v>
      </c>
      <c r="BJ896" t="n">
        <v>0</v>
      </c>
      <c r="BK896" t="n">
        <v>0</v>
      </c>
      <c r="BL896" t="n">
        <v>0</v>
      </c>
      <c r="BM896" t="n">
        <v>0</v>
      </c>
      <c r="BN896" t="n">
        <v>0</v>
      </c>
      <c r="BO896" t="n">
        <v>0</v>
      </c>
      <c r="BP896" t="n">
        <v>0</v>
      </c>
      <c r="BQ896" t="n">
        <v>0</v>
      </c>
      <c r="BR896" t="n">
        <v>0</v>
      </c>
      <c r="BS896" t="n">
        <v>0</v>
      </c>
      <c r="BT896" t="n">
        <v>0</v>
      </c>
      <c r="BU896" t="n">
        <v>0</v>
      </c>
      <c r="BV896" t="n">
        <v>0</v>
      </c>
      <c r="BW896" t="n">
        <v>0</v>
      </c>
      <c r="CV896" t="n">
        <v>0</v>
      </c>
      <c r="CW896" t="n">
        <v>0</v>
      </c>
      <c r="CX896">
        <f>ROUND(Y896*Source!I2208,7)</f>
        <v/>
      </c>
      <c r="CY896">
        <f>AA896</f>
        <v/>
      </c>
      <c r="CZ896">
        <f>AE896</f>
        <v/>
      </c>
      <c r="DA896">
        <f>AI896</f>
        <v/>
      </c>
      <c r="DB896">
        <f>ROUND(ROUND(AT896*CZ896,2),2)</f>
        <v/>
      </c>
      <c r="DC896">
        <f>ROUND(ROUND(AT896*AG896,2),2)</f>
        <v/>
      </c>
      <c r="DD896" t="inlineStr"/>
      <c r="DE896" t="inlineStr"/>
      <c r="DF896">
        <f>ROUND(ROUND(AE896*AI896,0)*CX896,0)</f>
        <v/>
      </c>
      <c r="DG896">
        <f>ROUND(ROUND(AF896,0)*CX896,0)</f>
        <v/>
      </c>
      <c r="DH896">
        <f>ROUND(ROUND(AG896,0)*CX896,0)</f>
        <v/>
      </c>
      <c r="DI896">
        <f>ROUND(ROUND(AH896,0)*CX896,0)</f>
        <v/>
      </c>
      <c r="DJ896">
        <f>DF896</f>
        <v/>
      </c>
      <c r="DK896" t="n">
        <v>0</v>
      </c>
      <c r="DL896" t="inlineStr"/>
      <c r="DM896" t="n">
        <v>0</v>
      </c>
      <c r="DN896" t="inlineStr"/>
      <c r="DO896" t="n">
        <v>0</v>
      </c>
    </row>
    <row r="897">
      <c r="A897">
        <f>ROW(Source!A2208)</f>
        <v/>
      </c>
      <c r="B897" t="n">
        <v>78869116</v>
      </c>
      <c r="C897" t="n">
        <v>78875923</v>
      </c>
      <c r="D897" t="n">
        <v>29143379</v>
      </c>
      <c r="E897" t="n">
        <v>1</v>
      </c>
      <c r="F897" t="n">
        <v>1</v>
      </c>
      <c r="G897" t="n">
        <v>1</v>
      </c>
      <c r="H897" t="n">
        <v>3</v>
      </c>
      <c r="I897" t="inlineStr">
        <is>
          <t>302-0063</t>
        </is>
      </c>
      <c r="J897" t="inlineStr">
        <is>
          <t>ТССЦ Московской обл., 302-0063, приказ Минстроя России №675/пр от 28.02.2017 № 256/пр</t>
        </is>
      </c>
      <c r="K897" t="inlineStr">
        <is>
          <t>Кран шаровый муфтовый Valtec для воды диаметром 20 мм, тип в/в</t>
        </is>
      </c>
      <c r="L897" t="n">
        <v>1354</v>
      </c>
      <c r="N897" t="n">
        <v>1010</v>
      </c>
      <c r="O897" t="inlineStr">
        <is>
          <t>шт.</t>
        </is>
      </c>
      <c r="P897" t="inlineStr">
        <is>
          <t>шт.</t>
        </is>
      </c>
      <c r="Q897" t="n">
        <v>1</v>
      </c>
      <c r="W897" t="n">
        <v>0</v>
      </c>
      <c r="X897" t="n">
        <v>1037232740</v>
      </c>
      <c r="Y897">
        <f>AT897</f>
        <v/>
      </c>
      <c r="AA897" t="n">
        <v>585.1</v>
      </c>
      <c r="AB897" t="n">
        <v>0</v>
      </c>
      <c r="AC897" t="n">
        <v>0</v>
      </c>
      <c r="AD897" t="n">
        <v>0</v>
      </c>
      <c r="AE897" t="n">
        <v>42.46</v>
      </c>
      <c r="AF897" t="n">
        <v>0</v>
      </c>
      <c r="AG897" t="n">
        <v>0</v>
      </c>
      <c r="AH897" t="n">
        <v>0</v>
      </c>
      <c r="AI897" t="n">
        <v>13.78</v>
      </c>
      <c r="AJ897" t="n">
        <v>1</v>
      </c>
      <c r="AK897" t="n">
        <v>1</v>
      </c>
      <c r="AL897" t="n">
        <v>1</v>
      </c>
      <c r="AM897" t="n">
        <v>0</v>
      </c>
      <c r="AN897" t="n">
        <v>0</v>
      </c>
      <c r="AO897" t="n">
        <v>0</v>
      </c>
      <c r="AP897" t="n">
        <v>1</v>
      </c>
      <c r="AQ897" t="n">
        <v>0</v>
      </c>
      <c r="AR897" t="n">
        <v>0</v>
      </c>
      <c r="AS897" t="inlineStr"/>
      <c r="AT897" t="n">
        <v>100</v>
      </c>
      <c r="AU897" t="inlineStr"/>
      <c r="AV897" t="n">
        <v>0</v>
      </c>
      <c r="AW897" t="n">
        <v>1</v>
      </c>
      <c r="AX897" t="n">
        <v>-1</v>
      </c>
      <c r="AY897" t="n">
        <v>0</v>
      </c>
      <c r="AZ897" t="n">
        <v>0</v>
      </c>
      <c r="BA897" t="inlineStr"/>
      <c r="BB897" t="n">
        <v>0</v>
      </c>
      <c r="BC897" t="n">
        <v>0</v>
      </c>
      <c r="BD897" t="n">
        <v>0</v>
      </c>
      <c r="BE897" t="n">
        <v>0</v>
      </c>
      <c r="BF897" t="n">
        <v>0</v>
      </c>
      <c r="BG897" t="n">
        <v>0</v>
      </c>
      <c r="BH897" t="n">
        <v>0</v>
      </c>
      <c r="BI897" t="n">
        <v>0</v>
      </c>
      <c r="BJ897" t="n">
        <v>0</v>
      </c>
      <c r="BK897" t="n">
        <v>0</v>
      </c>
      <c r="BL897" t="n">
        <v>0</v>
      </c>
      <c r="BM897" t="n">
        <v>0</v>
      </c>
      <c r="BN897" t="n">
        <v>0</v>
      </c>
      <c r="BO897" t="n">
        <v>0</v>
      </c>
      <c r="BP897" t="n">
        <v>0</v>
      </c>
      <c r="BQ897" t="n">
        <v>0</v>
      </c>
      <c r="BR897" t="n">
        <v>0</v>
      </c>
      <c r="BS897" t="n">
        <v>0</v>
      </c>
      <c r="BT897" t="n">
        <v>0</v>
      </c>
      <c r="BU897" t="n">
        <v>0</v>
      </c>
      <c r="BV897" t="n">
        <v>0</v>
      </c>
      <c r="BW897" t="n">
        <v>0</v>
      </c>
      <c r="CV897" t="n">
        <v>0</v>
      </c>
      <c r="CW897" t="n">
        <v>0</v>
      </c>
      <c r="CX897">
        <f>ROUND(Y897*Source!I2208,7)</f>
        <v/>
      </c>
      <c r="CY897">
        <f>AA897</f>
        <v/>
      </c>
      <c r="CZ897">
        <f>AE897</f>
        <v/>
      </c>
      <c r="DA897">
        <f>AI897</f>
        <v/>
      </c>
      <c r="DB897">
        <f>ROUND(ROUND(AT897*CZ897,2),2)</f>
        <v/>
      </c>
      <c r="DC897">
        <f>ROUND(ROUND(AT897*AG897,2),2)</f>
        <v/>
      </c>
      <c r="DD897" t="inlineStr"/>
      <c r="DE897" t="inlineStr"/>
      <c r="DF897">
        <f>ROUND(ROUND(AE897*AI897,0)*CX897,0)</f>
        <v/>
      </c>
      <c r="DG897">
        <f>ROUND(ROUND(AF897,0)*CX897,0)</f>
        <v/>
      </c>
      <c r="DH897">
        <f>ROUND(ROUND(AG897,0)*CX897,0)</f>
        <v/>
      </c>
      <c r="DI897">
        <f>ROUND(ROUND(AH897,0)*CX897,0)</f>
        <v/>
      </c>
      <c r="DJ897">
        <f>DF897</f>
        <v/>
      </c>
      <c r="DK897" t="n">
        <v>0</v>
      </c>
      <c r="DL897" t="inlineStr"/>
      <c r="DM897" t="n">
        <v>0</v>
      </c>
      <c r="DN897" t="inlineStr"/>
      <c r="DO897" t="n">
        <v>0</v>
      </c>
    </row>
    <row r="898">
      <c r="A898">
        <f>ROW(Source!A2208)</f>
        <v/>
      </c>
      <c r="B898" t="n">
        <v>78869116</v>
      </c>
      <c r="C898" t="n">
        <v>78875923</v>
      </c>
      <c r="D898" t="n">
        <v>29142465</v>
      </c>
      <c r="E898" t="n">
        <v>1</v>
      </c>
      <c r="F898" t="n">
        <v>1</v>
      </c>
      <c r="G898" t="n">
        <v>1</v>
      </c>
      <c r="H898" t="n">
        <v>3</v>
      </c>
      <c r="I898" t="inlineStr">
        <is>
          <t>302-1342</t>
        </is>
      </c>
      <c r="J898" t="inlineStr">
        <is>
          <t>ТССЦ Московской обл., 302-1342, приказ Минстроя России №675/пр от 28.02.2017 № 256/пр</t>
        </is>
      </c>
      <c r="K898" t="inlineStr">
        <is>
          <t>Вентили проходные муфтовые 15кч18п для воды давлением 1,6 МПа (16 кгс/см2), диаметром 20 мм</t>
        </is>
      </c>
      <c r="L898" t="n">
        <v>1354</v>
      </c>
      <c r="N898" t="n">
        <v>1010</v>
      </c>
      <c r="O898" t="inlineStr">
        <is>
          <t>шт.</t>
        </is>
      </c>
      <c r="P898" t="inlineStr">
        <is>
          <t>шт.</t>
        </is>
      </c>
      <c r="Q898" t="n">
        <v>1</v>
      </c>
      <c r="W898" t="n">
        <v>1</v>
      </c>
      <c r="X898" t="n">
        <v>-852705161</v>
      </c>
      <c r="Y898">
        <f>AT898</f>
        <v/>
      </c>
      <c r="AA898" t="n">
        <v>221.81</v>
      </c>
      <c r="AB898" t="n">
        <v>0</v>
      </c>
      <c r="AC898" t="n">
        <v>0</v>
      </c>
      <c r="AD898" t="n">
        <v>0</v>
      </c>
      <c r="AE898" t="n">
        <v>21.81</v>
      </c>
      <c r="AF898" t="n">
        <v>0</v>
      </c>
      <c r="AG898" t="n">
        <v>0</v>
      </c>
      <c r="AH898" t="n">
        <v>0</v>
      </c>
      <c r="AI898" t="n">
        <v>10.17</v>
      </c>
      <c r="AJ898" t="n">
        <v>1</v>
      </c>
      <c r="AK898" t="n">
        <v>1</v>
      </c>
      <c r="AL898" t="n">
        <v>1</v>
      </c>
      <c r="AM898" t="n">
        <v>2</v>
      </c>
      <c r="AN898" t="n">
        <v>0</v>
      </c>
      <c r="AO898" t="n">
        <v>1</v>
      </c>
      <c r="AP898" t="n">
        <v>1</v>
      </c>
      <c r="AQ898" t="n">
        <v>0</v>
      </c>
      <c r="AR898" t="n">
        <v>0</v>
      </c>
      <c r="AS898" t="inlineStr"/>
      <c r="AT898" t="n">
        <v>-100</v>
      </c>
      <c r="AU898" t="inlineStr"/>
      <c r="AV898" t="n">
        <v>0</v>
      </c>
      <c r="AW898" t="n">
        <v>2</v>
      </c>
      <c r="AX898" t="n">
        <v>78875929</v>
      </c>
      <c r="AY898" t="n">
        <v>1</v>
      </c>
      <c r="AZ898" t="n">
        <v>6144</v>
      </c>
      <c r="BA898" t="n">
        <v>830</v>
      </c>
      <c r="BB898" t="n">
        <v>0</v>
      </c>
      <c r="BC898" t="n">
        <v>0</v>
      </c>
      <c r="BD898" t="n">
        <v>0</v>
      </c>
      <c r="BE898" t="n">
        <v>0</v>
      </c>
      <c r="BF898" t="n">
        <v>0</v>
      </c>
      <c r="BG898" t="n">
        <v>0</v>
      </c>
      <c r="BH898" t="n">
        <v>0</v>
      </c>
      <c r="BI898" t="n">
        <v>0</v>
      </c>
      <c r="BJ898" t="n">
        <v>0</v>
      </c>
      <c r="BK898" t="n">
        <v>0</v>
      </c>
      <c r="BL898" t="n">
        <v>0</v>
      </c>
      <c r="BM898" t="n">
        <v>0</v>
      </c>
      <c r="BN898" t="n">
        <v>0</v>
      </c>
      <c r="BO898" t="n">
        <v>0</v>
      </c>
      <c r="BP898" t="n">
        <v>0</v>
      </c>
      <c r="BQ898" t="n">
        <v>0</v>
      </c>
      <c r="BR898" t="n">
        <v>0</v>
      </c>
      <c r="BS898" t="n">
        <v>0</v>
      </c>
      <c r="BT898" t="n">
        <v>0</v>
      </c>
      <c r="BU898" t="n">
        <v>0</v>
      </c>
      <c r="BV898" t="n">
        <v>0</v>
      </c>
      <c r="BW898" t="n">
        <v>0</v>
      </c>
      <c r="CV898" t="n">
        <v>0</v>
      </c>
      <c r="CW898" t="n">
        <v>0</v>
      </c>
      <c r="CX898">
        <f>ROUND(Y898*Source!I2208,7)</f>
        <v/>
      </c>
      <c r="CY898">
        <f>AA898</f>
        <v/>
      </c>
      <c r="CZ898">
        <f>AE898</f>
        <v/>
      </c>
      <c r="DA898">
        <f>AI898</f>
        <v/>
      </c>
      <c r="DB898">
        <f>ROUND(ROUND(AT898*CZ898,2),2)</f>
        <v/>
      </c>
      <c r="DC898">
        <f>ROUND(ROUND(AT898*AG898,2),2)</f>
        <v/>
      </c>
      <c r="DD898" t="inlineStr"/>
      <c r="DE898" t="inlineStr"/>
      <c r="DF898">
        <f>ROUND(ROUND(AE898*AI898,0)*CX898,0)</f>
        <v/>
      </c>
      <c r="DG898">
        <f>ROUND(ROUND(AF898,0)*CX898,0)</f>
        <v/>
      </c>
      <c r="DH898">
        <f>ROUND(ROUND(AG898,0)*CX898,0)</f>
        <v/>
      </c>
      <c r="DI898">
        <f>ROUND(ROUND(AH898,0)*CX898,0)</f>
        <v/>
      </c>
      <c r="DJ898">
        <f>DF898</f>
        <v/>
      </c>
      <c r="DK898" t="n">
        <v>0</v>
      </c>
      <c r="DL898" t="inlineStr"/>
      <c r="DM898" t="n">
        <v>0</v>
      </c>
      <c r="DN898" t="inlineStr"/>
      <c r="DO898" t="n">
        <v>0</v>
      </c>
    </row>
    <row r="899">
      <c r="A899">
        <f>ROW(Source!A2208)</f>
        <v/>
      </c>
      <c r="B899" t="n">
        <v>78869116</v>
      </c>
      <c r="C899" t="n">
        <v>78875923</v>
      </c>
      <c r="D899" t="n">
        <v>29164350</v>
      </c>
      <c r="E899" t="n">
        <v>1</v>
      </c>
      <c r="F899" t="n">
        <v>1</v>
      </c>
      <c r="G899" t="n">
        <v>1</v>
      </c>
      <c r="H899" t="n">
        <v>3</v>
      </c>
      <c r="I899" t="inlineStr">
        <is>
          <t>509-9899</t>
        </is>
      </c>
      <c r="J899" t="inlineStr">
        <is>
          <t>ТССЦ Московской обл., 509-9899, приказ Минстроя России №675/пр от 28.02.2017 № 258/пр</t>
        </is>
      </c>
      <c r="K899" t="inlineStr">
        <is>
          <t>Строительный мусор и масса возвратных материалов</t>
        </is>
      </c>
      <c r="L899" t="n">
        <v>1348</v>
      </c>
      <c r="N899" t="n">
        <v>1009</v>
      </c>
      <c r="O899" t="inlineStr">
        <is>
          <t>т</t>
        </is>
      </c>
      <c r="P899" t="inlineStr">
        <is>
          <t>т</t>
        </is>
      </c>
      <c r="Q899" t="n">
        <v>1000</v>
      </c>
      <c r="W899" t="n">
        <v>0</v>
      </c>
      <c r="X899" t="n">
        <v>1839160745</v>
      </c>
      <c r="Y899">
        <f>AT899</f>
        <v/>
      </c>
      <c r="AA899" t="n">
        <v>0</v>
      </c>
      <c r="AB899" t="n">
        <v>0</v>
      </c>
      <c r="AC899" t="n">
        <v>0</v>
      </c>
      <c r="AD899" t="n">
        <v>0</v>
      </c>
      <c r="AE899" t="n">
        <v>0</v>
      </c>
      <c r="AF899" t="n">
        <v>0</v>
      </c>
      <c r="AG899" t="n">
        <v>0</v>
      </c>
      <c r="AH899" t="n">
        <v>0</v>
      </c>
      <c r="AI899" t="n">
        <v>1</v>
      </c>
      <c r="AJ899" t="n">
        <v>1</v>
      </c>
      <c r="AK899" t="n">
        <v>1</v>
      </c>
      <c r="AL899" t="n">
        <v>1</v>
      </c>
      <c r="AM899" t="n">
        <v>0</v>
      </c>
      <c r="AN899" t="n">
        <v>0</v>
      </c>
      <c r="AO899" t="n">
        <v>0</v>
      </c>
      <c r="AP899" t="n">
        <v>1</v>
      </c>
      <c r="AQ899" t="n">
        <v>0</v>
      </c>
      <c r="AR899" t="n">
        <v>0</v>
      </c>
      <c r="AS899" t="inlineStr"/>
      <c r="AT899" t="n">
        <v>0.04</v>
      </c>
      <c r="AU899" t="inlineStr"/>
      <c r="AV899" t="n">
        <v>0</v>
      </c>
      <c r="AW899" t="n">
        <v>2</v>
      </c>
      <c r="AX899" t="n">
        <v>78875930</v>
      </c>
      <c r="AY899" t="n">
        <v>1</v>
      </c>
      <c r="AZ899" t="n">
        <v>0</v>
      </c>
      <c r="BA899" t="n">
        <v>831</v>
      </c>
      <c r="BB899" t="n">
        <v>0</v>
      </c>
      <c r="BC899" t="n">
        <v>0</v>
      </c>
      <c r="BD899" t="n">
        <v>0</v>
      </c>
      <c r="BE899" t="n">
        <v>0</v>
      </c>
      <c r="BF899" t="n">
        <v>0</v>
      </c>
      <c r="BG899" t="n">
        <v>0</v>
      </c>
      <c r="BH899" t="n">
        <v>0</v>
      </c>
      <c r="BI899" t="n">
        <v>0</v>
      </c>
      <c r="BJ899" t="n">
        <v>0</v>
      </c>
      <c r="BK899" t="n">
        <v>0</v>
      </c>
      <c r="BL899" t="n">
        <v>0</v>
      </c>
      <c r="BM899" t="n">
        <v>0</v>
      </c>
      <c r="BN899" t="n">
        <v>0</v>
      </c>
      <c r="BO899" t="n">
        <v>0</v>
      </c>
      <c r="BP899" t="n">
        <v>0</v>
      </c>
      <c r="BQ899" t="n">
        <v>0</v>
      </c>
      <c r="BR899" t="n">
        <v>0</v>
      </c>
      <c r="BS899" t="n">
        <v>0</v>
      </c>
      <c r="BT899" t="n">
        <v>0</v>
      </c>
      <c r="BU899" t="n">
        <v>0</v>
      </c>
      <c r="BV899" t="n">
        <v>0</v>
      </c>
      <c r="BW899" t="n">
        <v>0</v>
      </c>
      <c r="CV899" t="n">
        <v>0</v>
      </c>
      <c r="CW899" t="n">
        <v>0</v>
      </c>
      <c r="CX899">
        <f>ROUND(Y899*Source!I2208,7)</f>
        <v/>
      </c>
      <c r="CY899">
        <f>AA899</f>
        <v/>
      </c>
      <c r="CZ899">
        <f>AE899</f>
        <v/>
      </c>
      <c r="DA899">
        <f>AI899</f>
        <v/>
      </c>
      <c r="DB899">
        <f>ROUND(ROUND(AT899*CZ899,2),2)</f>
        <v/>
      </c>
      <c r="DC899">
        <f>ROUND(ROUND(AT899*AG899,2),2)</f>
        <v/>
      </c>
      <c r="DD899" t="inlineStr"/>
      <c r="DE899" t="inlineStr"/>
      <c r="DF899">
        <f>ROUND(ROUND(AE899,0)*CX899,0)</f>
        <v/>
      </c>
      <c r="DG899">
        <f>ROUND(ROUND(AF899,0)*CX899,0)</f>
        <v/>
      </c>
      <c r="DH899">
        <f>ROUND(ROUND(AG899,0)*CX899,0)</f>
        <v/>
      </c>
      <c r="DI899">
        <f>ROUND(ROUND(AH899,0)*CX899,0)</f>
        <v/>
      </c>
      <c r="DJ899">
        <f>DF899</f>
        <v/>
      </c>
      <c r="DK899" t="n">
        <v>0</v>
      </c>
      <c r="DL899" t="inlineStr"/>
      <c r="DM899" t="n">
        <v>0</v>
      </c>
      <c r="DN899" t="inlineStr"/>
      <c r="DO899" t="n">
        <v>0</v>
      </c>
    </row>
    <row r="900">
      <c r="A900">
        <f>ROW(Source!A2251)</f>
        <v/>
      </c>
      <c r="B900" t="n">
        <v>78869116</v>
      </c>
      <c r="C900" t="n">
        <v>78876003</v>
      </c>
      <c r="D900" t="n">
        <v>18442827</v>
      </c>
      <c r="E900" t="n">
        <v>1</v>
      </c>
      <c r="F900" t="n">
        <v>1</v>
      </c>
      <c r="G900" t="n">
        <v>1</v>
      </c>
      <c r="H900" t="n">
        <v>1</v>
      </c>
      <c r="I900" t="inlineStr">
        <is>
          <t>1-1053-90</t>
        </is>
      </c>
      <c r="J900" t="inlineStr"/>
      <c r="K900" t="inlineStr">
        <is>
          <t>Рабочий строитель среднего разряда 5,3</t>
        </is>
      </c>
      <c r="L900" t="n">
        <v>1369</v>
      </c>
      <c r="N900" t="n">
        <v>1013</v>
      </c>
      <c r="O900" t="inlineStr">
        <is>
          <t>чел.-ч</t>
        </is>
      </c>
      <c r="P900" t="inlineStr">
        <is>
          <t>чел.-ч</t>
        </is>
      </c>
      <c r="Q900" t="n">
        <v>1</v>
      </c>
      <c r="W900" t="n">
        <v>0</v>
      </c>
      <c r="X900" t="n">
        <v>717490484</v>
      </c>
      <c r="Y900">
        <f>(AT900*ROUND(5,7))</f>
        <v/>
      </c>
      <c r="AA900" t="n">
        <v>0</v>
      </c>
      <c r="AB900" t="n">
        <v>0</v>
      </c>
      <c r="AC900" t="n">
        <v>0</v>
      </c>
      <c r="AD900" t="n">
        <v>11.64</v>
      </c>
      <c r="AE900" t="n">
        <v>0</v>
      </c>
      <c r="AF900" t="n">
        <v>0</v>
      </c>
      <c r="AG900" t="n">
        <v>0</v>
      </c>
      <c r="AH900" t="n">
        <v>11.64</v>
      </c>
      <c r="AI900" t="n">
        <v>1</v>
      </c>
      <c r="AJ900" t="n">
        <v>1</v>
      </c>
      <c r="AK900" t="n">
        <v>1</v>
      </c>
      <c r="AL900" t="n">
        <v>1</v>
      </c>
      <c r="AM900" t="n">
        <v>-2</v>
      </c>
      <c r="AN900" t="n">
        <v>0</v>
      </c>
      <c r="AO900" t="n">
        <v>1</v>
      </c>
      <c r="AP900" t="n">
        <v>1</v>
      </c>
      <c r="AQ900" t="n">
        <v>0</v>
      </c>
      <c r="AR900" t="n">
        <v>0</v>
      </c>
      <c r="AS900" t="inlineStr"/>
      <c r="AT900" t="n">
        <v>5.01</v>
      </c>
      <c r="AU900" t="inlineStr">
        <is>
          <t>)*5</t>
        </is>
      </c>
      <c r="AV900" t="n">
        <v>1</v>
      </c>
      <c r="AW900" t="n">
        <v>2</v>
      </c>
      <c r="AX900" t="n">
        <v>78876010</v>
      </c>
      <c r="AY900" t="n">
        <v>1</v>
      </c>
      <c r="AZ900" t="n">
        <v>2048</v>
      </c>
      <c r="BA900" t="n">
        <v>832</v>
      </c>
      <c r="BB900" t="n">
        <v>0</v>
      </c>
      <c r="BC900" t="n">
        <v>0</v>
      </c>
      <c r="BD900" t="n">
        <v>0</v>
      </c>
      <c r="BE900" t="n">
        <v>0</v>
      </c>
      <c r="BF900" t="n">
        <v>0</v>
      </c>
      <c r="BG900" t="n">
        <v>0</v>
      </c>
      <c r="BH900" t="n">
        <v>0</v>
      </c>
      <c r="BI900" t="n">
        <v>0</v>
      </c>
      <c r="BJ900" t="n">
        <v>0</v>
      </c>
      <c r="BK900" t="n">
        <v>0</v>
      </c>
      <c r="BL900" t="n">
        <v>0</v>
      </c>
      <c r="BM900" t="n">
        <v>0</v>
      </c>
      <c r="BN900" t="n">
        <v>0</v>
      </c>
      <c r="BO900" t="n">
        <v>0</v>
      </c>
      <c r="BP900" t="n">
        <v>0</v>
      </c>
      <c r="BQ900" t="n">
        <v>0</v>
      </c>
      <c r="BR900" t="n">
        <v>0</v>
      </c>
      <c r="BS900" t="n">
        <v>0</v>
      </c>
      <c r="BT900" t="n">
        <v>0</v>
      </c>
      <c r="BU900" t="n">
        <v>0</v>
      </c>
      <c r="BV900" t="n">
        <v>0</v>
      </c>
      <c r="BW900" t="n">
        <v>0</v>
      </c>
      <c r="CU900">
        <f>ROUND(AT900*Source!I2251*AH900*AL900,0)</f>
        <v/>
      </c>
      <c r="CV900">
        <f>ROUND(Y900*Source!I2251,7)</f>
        <v/>
      </c>
      <c r="CW900" t="n">
        <v>0</v>
      </c>
      <c r="CX900">
        <f>ROUND(Y900*Source!I2251,7)</f>
        <v/>
      </c>
      <c r="CY900">
        <f>AD900</f>
        <v/>
      </c>
      <c r="CZ900">
        <f>AH900</f>
        <v/>
      </c>
      <c r="DA900">
        <f>AL900</f>
        <v/>
      </c>
      <c r="DB900">
        <f>ROUND((ROUND(AT900*CZ900,2)*ROUND(5,7)),2)</f>
        <v/>
      </c>
      <c r="DC900">
        <f>ROUND((ROUND(AT900*AG900,2)*ROUND(5,7)),2)</f>
        <v/>
      </c>
      <c r="DD900" t="inlineStr"/>
      <c r="DE900" t="inlineStr"/>
      <c r="DF900">
        <f>ROUND(ROUND(AE900,0)*CX900,0)</f>
        <v/>
      </c>
      <c r="DG900">
        <f>ROUND(ROUND(AF900,0)*CX900,0)</f>
        <v/>
      </c>
      <c r="DH900">
        <f>ROUND(ROUND(AG900,0)*CX900,0)</f>
        <v/>
      </c>
      <c r="DI900">
        <f>ROUND(ROUND(AH900,0)*CX900,0)</f>
        <v/>
      </c>
      <c r="DJ900">
        <f>DI900</f>
        <v/>
      </c>
      <c r="DK900" t="n">
        <v>0</v>
      </c>
      <c r="DL900" t="inlineStr"/>
      <c r="DM900" t="n">
        <v>0</v>
      </c>
      <c r="DN900" t="inlineStr"/>
      <c r="DO900" t="n">
        <v>0</v>
      </c>
    </row>
    <row r="901">
      <c r="A901">
        <f>ROW(Source!A2251)</f>
        <v/>
      </c>
      <c r="B901" t="n">
        <v>78869116</v>
      </c>
      <c r="C901" t="n">
        <v>78876003</v>
      </c>
      <c r="D901" t="n">
        <v>29172703</v>
      </c>
      <c r="E901" t="n">
        <v>1</v>
      </c>
      <c r="F901" t="n">
        <v>1</v>
      </c>
      <c r="G901" t="n">
        <v>1</v>
      </c>
      <c r="H901" t="n">
        <v>2</v>
      </c>
      <c r="I901" t="inlineStr">
        <is>
          <t>042900</t>
        </is>
      </c>
      <c r="J901" t="inlineStr">
        <is>
          <t>ТСЭМ Московской обл., 042900, приказ Минстроя России №675/пр от 28.02.2017 № 264/пр</t>
        </is>
      </c>
      <c r="K901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901" t="n">
        <v>1368</v>
      </c>
      <c r="N901" t="n">
        <v>1011</v>
      </c>
      <c r="O901" t="inlineStr">
        <is>
          <t>маш.-ч</t>
        </is>
      </c>
      <c r="P901" t="inlineStr">
        <is>
          <t>маш.-ч</t>
        </is>
      </c>
      <c r="Q901" t="n">
        <v>1</v>
      </c>
      <c r="W901" t="n">
        <v>0</v>
      </c>
      <c r="X901" t="n">
        <v>1695838894</v>
      </c>
      <c r="Y901">
        <f>(AT901*ROUND(5,7))</f>
        <v/>
      </c>
      <c r="AA901" t="n">
        <v>0</v>
      </c>
      <c r="AB901" t="n">
        <v>177.13</v>
      </c>
      <c r="AC901" t="n">
        <v>0</v>
      </c>
      <c r="AD901" t="n">
        <v>0</v>
      </c>
      <c r="AE901" t="n">
        <v>0</v>
      </c>
      <c r="AF901" t="n">
        <v>29.67</v>
      </c>
      <c r="AG901" t="n">
        <v>0</v>
      </c>
      <c r="AH901" t="n">
        <v>0</v>
      </c>
      <c r="AI901" t="n">
        <v>1</v>
      </c>
      <c r="AJ901" t="n">
        <v>5.97</v>
      </c>
      <c r="AK901" t="n">
        <v>52.25</v>
      </c>
      <c r="AL901" t="n">
        <v>1</v>
      </c>
      <c r="AM901" t="n">
        <v>2</v>
      </c>
      <c r="AN901" t="n">
        <v>0</v>
      </c>
      <c r="AO901" t="n">
        <v>1</v>
      </c>
      <c r="AP901" t="n">
        <v>1</v>
      </c>
      <c r="AQ901" t="n">
        <v>0</v>
      </c>
      <c r="AR901" t="n">
        <v>0</v>
      </c>
      <c r="AS901" t="inlineStr"/>
      <c r="AT901" t="n">
        <v>1.5</v>
      </c>
      <c r="AU901" t="inlineStr">
        <is>
          <t>)*5</t>
        </is>
      </c>
      <c r="AV901" t="n">
        <v>0</v>
      </c>
      <c r="AW901" t="n">
        <v>2</v>
      </c>
      <c r="AX901" t="n">
        <v>78876011</v>
      </c>
      <c r="AY901" t="n">
        <v>1</v>
      </c>
      <c r="AZ901" t="n">
        <v>0</v>
      </c>
      <c r="BA901" t="n">
        <v>833</v>
      </c>
      <c r="BB901" t="n">
        <v>0</v>
      </c>
      <c r="BC901" t="n">
        <v>0</v>
      </c>
      <c r="BD901" t="n">
        <v>0</v>
      </c>
      <c r="BE901" t="n">
        <v>0</v>
      </c>
      <c r="BF901" t="n">
        <v>0</v>
      </c>
      <c r="BG901" t="n">
        <v>0</v>
      </c>
      <c r="BH901" t="n">
        <v>0</v>
      </c>
      <c r="BI901" t="n">
        <v>0</v>
      </c>
      <c r="BJ901" t="n">
        <v>0</v>
      </c>
      <c r="BK901" t="n">
        <v>0</v>
      </c>
      <c r="BL901" t="n">
        <v>0</v>
      </c>
      <c r="BM901" t="n">
        <v>0</v>
      </c>
      <c r="BN901" t="n">
        <v>0</v>
      </c>
      <c r="BO901" t="n">
        <v>0</v>
      </c>
      <c r="BP901" t="n">
        <v>0</v>
      </c>
      <c r="BQ901" t="n">
        <v>0</v>
      </c>
      <c r="BR901" t="n">
        <v>0</v>
      </c>
      <c r="BS901" t="n">
        <v>0</v>
      </c>
      <c r="BT901" t="n">
        <v>0</v>
      </c>
      <c r="BU901" t="n">
        <v>0</v>
      </c>
      <c r="BV901" t="n">
        <v>0</v>
      </c>
      <c r="BW901" t="n">
        <v>0</v>
      </c>
      <c r="CV901" t="n">
        <v>0</v>
      </c>
      <c r="CW901">
        <f>ROUND(Y901*Source!I2251*DO901,7)</f>
        <v/>
      </c>
      <c r="CX901">
        <f>ROUND(Y901*Source!I2251,7)</f>
        <v/>
      </c>
      <c r="CY901">
        <f>AB901</f>
        <v/>
      </c>
      <c r="CZ901">
        <f>AF901</f>
        <v/>
      </c>
      <c r="DA901">
        <f>AJ901</f>
        <v/>
      </c>
      <c r="DB901">
        <f>ROUND((ROUND(AT901*CZ901,2)*ROUND(5,7)),2)</f>
        <v/>
      </c>
      <c r="DC901">
        <f>ROUND((ROUND(AT901*AG901,2)*ROUND(5,7)),2)</f>
        <v/>
      </c>
      <c r="DD901" t="inlineStr"/>
      <c r="DE901" t="inlineStr"/>
      <c r="DF901">
        <f>ROUND(ROUND(AE901,0)*CX901,0)</f>
        <v/>
      </c>
      <c r="DG901">
        <f>ROUND(ROUND(AF901*AJ901,0)*CX901,0)</f>
        <v/>
      </c>
      <c r="DH901">
        <f>ROUND(ROUND(AG901*AK901,0)*CX901,0)</f>
        <v/>
      </c>
      <c r="DI901">
        <f>ROUND(ROUND(AH901,0)*CX901,0)</f>
        <v/>
      </c>
      <c r="DJ901">
        <f>DG901</f>
        <v/>
      </c>
      <c r="DK901" t="n">
        <v>0</v>
      </c>
      <c r="DL901" t="inlineStr"/>
      <c r="DM901" t="n">
        <v>0</v>
      </c>
      <c r="DN901" t="inlineStr"/>
      <c r="DO901" t="n">
        <v>0</v>
      </c>
    </row>
    <row r="902">
      <c r="A902">
        <f>ROW(Source!A2251)</f>
        <v/>
      </c>
      <c r="B902" t="n">
        <v>78869116</v>
      </c>
      <c r="C902" t="n">
        <v>78876003</v>
      </c>
      <c r="D902" t="n">
        <v>29110398</v>
      </c>
      <c r="E902" t="n">
        <v>1</v>
      </c>
      <c r="F902" t="n">
        <v>1</v>
      </c>
      <c r="G902" t="n">
        <v>1</v>
      </c>
      <c r="H902" t="n">
        <v>3</v>
      </c>
      <c r="I902" t="inlineStr">
        <is>
          <t>101-0388</t>
        </is>
      </c>
      <c r="J902" t="inlineStr">
        <is>
          <t>ТССЦ Московской обл., 101-0388, приказ Минстроя России №675/пр от 28.02.2017 № 254/пр</t>
        </is>
      </c>
      <c r="K902" t="inlineStr">
        <is>
          <t>Краски масляные земляные марки МА-0115 мумия, сурик железный</t>
        </is>
      </c>
      <c r="L902" t="n">
        <v>1348</v>
      </c>
      <c r="N902" t="n">
        <v>1009</v>
      </c>
      <c r="O902" t="inlineStr">
        <is>
          <t>т</t>
        </is>
      </c>
      <c r="P902" t="inlineStr">
        <is>
          <t>т</t>
        </is>
      </c>
      <c r="Q902" t="n">
        <v>1000</v>
      </c>
      <c r="W902" t="n">
        <v>0</v>
      </c>
      <c r="X902" t="n">
        <v>1625292450</v>
      </c>
      <c r="Y902">
        <f>(AT902*ROUND(5,7))</f>
        <v/>
      </c>
      <c r="AA902" t="n">
        <v>76804.47</v>
      </c>
      <c r="AB902" t="n">
        <v>0</v>
      </c>
      <c r="AC902" t="n">
        <v>0</v>
      </c>
      <c r="AD902" t="n">
        <v>0</v>
      </c>
      <c r="AE902" t="n">
        <v>15118.99</v>
      </c>
      <c r="AF902" t="n">
        <v>0</v>
      </c>
      <c r="AG902" t="n">
        <v>0</v>
      </c>
      <c r="AH902" t="n">
        <v>0</v>
      </c>
      <c r="AI902" t="n">
        <v>5.08</v>
      </c>
      <c r="AJ902" t="n">
        <v>1</v>
      </c>
      <c r="AK902" t="n">
        <v>1</v>
      </c>
      <c r="AL902" t="n">
        <v>1</v>
      </c>
      <c r="AM902" t="n">
        <v>2</v>
      </c>
      <c r="AN902" t="n">
        <v>0</v>
      </c>
      <c r="AO902" t="n">
        <v>1</v>
      </c>
      <c r="AP902" t="n">
        <v>1</v>
      </c>
      <c r="AQ902" t="n">
        <v>0</v>
      </c>
      <c r="AR902" t="n">
        <v>0</v>
      </c>
      <c r="AS902" t="inlineStr"/>
      <c r="AT902" t="n">
        <v>5e-05</v>
      </c>
      <c r="AU902" t="inlineStr">
        <is>
          <t>)*5</t>
        </is>
      </c>
      <c r="AV902" t="n">
        <v>0</v>
      </c>
      <c r="AW902" t="n">
        <v>2</v>
      </c>
      <c r="AX902" t="n">
        <v>78876012</v>
      </c>
      <c r="AY902" t="n">
        <v>1</v>
      </c>
      <c r="AZ902" t="n">
        <v>0</v>
      </c>
      <c r="BA902" t="n">
        <v>834</v>
      </c>
      <c r="BB902" t="n">
        <v>0</v>
      </c>
      <c r="BC902" t="n">
        <v>0</v>
      </c>
      <c r="BD902" t="n">
        <v>0</v>
      </c>
      <c r="BE902" t="n">
        <v>0</v>
      </c>
      <c r="BF902" t="n">
        <v>0</v>
      </c>
      <c r="BG902" t="n">
        <v>0</v>
      </c>
      <c r="BH902" t="n">
        <v>0</v>
      </c>
      <c r="BI902" t="n">
        <v>0</v>
      </c>
      <c r="BJ902" t="n">
        <v>0</v>
      </c>
      <c r="BK902" t="n">
        <v>0</v>
      </c>
      <c r="BL902" t="n">
        <v>0</v>
      </c>
      <c r="BM902" t="n">
        <v>0</v>
      </c>
      <c r="BN902" t="n">
        <v>0</v>
      </c>
      <c r="BO902" t="n">
        <v>0</v>
      </c>
      <c r="BP902" t="n">
        <v>0</v>
      </c>
      <c r="BQ902" t="n">
        <v>0</v>
      </c>
      <c r="BR902" t="n">
        <v>0</v>
      </c>
      <c r="BS902" t="n">
        <v>0</v>
      </c>
      <c r="BT902" t="n">
        <v>0</v>
      </c>
      <c r="BU902" t="n">
        <v>0</v>
      </c>
      <c r="BV902" t="n">
        <v>0</v>
      </c>
      <c r="BW902" t="n">
        <v>0</v>
      </c>
      <c r="CV902" t="n">
        <v>0</v>
      </c>
      <c r="CW902" t="n">
        <v>0</v>
      </c>
      <c r="CX902">
        <f>ROUND(Y902*Source!I2251,7)</f>
        <v/>
      </c>
      <c r="CY902">
        <f>AA902</f>
        <v/>
      </c>
      <c r="CZ902">
        <f>AE902</f>
        <v/>
      </c>
      <c r="DA902">
        <f>AI902</f>
        <v/>
      </c>
      <c r="DB902">
        <f>ROUND((ROUND(AT902*CZ902,2)*ROUND(5,7)),2)</f>
        <v/>
      </c>
      <c r="DC902">
        <f>ROUND((ROUND(AT902*AG902,2)*ROUND(5,7)),2)</f>
        <v/>
      </c>
      <c r="DD902" t="inlineStr"/>
      <c r="DE902" t="inlineStr"/>
      <c r="DF902">
        <f>ROUND(ROUND(AE902*AI902,0)*CX902,0)</f>
        <v/>
      </c>
      <c r="DG902">
        <f>ROUND(ROUND(AF902,0)*CX902,0)</f>
        <v/>
      </c>
      <c r="DH902">
        <f>ROUND(ROUND(AG902,0)*CX902,0)</f>
        <v/>
      </c>
      <c r="DI902">
        <f>ROUND(ROUND(AH902,0)*CX902,0)</f>
        <v/>
      </c>
      <c r="DJ902">
        <f>DF902</f>
        <v/>
      </c>
      <c r="DK902" t="n">
        <v>0</v>
      </c>
      <c r="DL902" t="inlineStr"/>
      <c r="DM902" t="n">
        <v>0</v>
      </c>
      <c r="DN902" t="inlineStr"/>
      <c r="DO902" t="n">
        <v>0</v>
      </c>
    </row>
    <row r="903">
      <c r="A903">
        <f>ROW(Source!A2251)</f>
        <v/>
      </c>
      <c r="B903" t="n">
        <v>78869116</v>
      </c>
      <c r="C903" t="n">
        <v>78876003</v>
      </c>
      <c r="D903" t="n">
        <v>29110573</v>
      </c>
      <c r="E903" t="n">
        <v>1</v>
      </c>
      <c r="F903" t="n">
        <v>1</v>
      </c>
      <c r="G903" t="n">
        <v>1</v>
      </c>
      <c r="H903" t="n">
        <v>3</v>
      </c>
      <c r="I903" t="inlineStr">
        <is>
          <t>101-0628</t>
        </is>
      </c>
      <c r="J903" t="inlineStr">
        <is>
          <t>ТССЦ Московской обл., 101-0628, приказ Минстроя России №675/пр от 28.02.2017 № 254/пр</t>
        </is>
      </c>
      <c r="K903" t="inlineStr">
        <is>
          <t>Олифа комбинированная, марки К-3</t>
        </is>
      </c>
      <c r="L903" t="n">
        <v>1348</v>
      </c>
      <c r="N903" t="n">
        <v>1009</v>
      </c>
      <c r="O903" t="inlineStr">
        <is>
          <t>т</t>
        </is>
      </c>
      <c r="P903" t="inlineStr">
        <is>
          <t>т</t>
        </is>
      </c>
      <c r="Q903" t="n">
        <v>1000</v>
      </c>
      <c r="W903" t="n">
        <v>0</v>
      </c>
      <c r="X903" t="n">
        <v>24062879</v>
      </c>
      <c r="Y903">
        <f>(AT903*ROUND(5,7))</f>
        <v/>
      </c>
      <c r="AA903" t="n">
        <v>87631.5</v>
      </c>
      <c r="AB903" t="n">
        <v>0</v>
      </c>
      <c r="AC903" t="n">
        <v>0</v>
      </c>
      <c r="AD903" t="n">
        <v>0</v>
      </c>
      <c r="AE903" t="n">
        <v>16950</v>
      </c>
      <c r="AF903" t="n">
        <v>0</v>
      </c>
      <c r="AG903" t="n">
        <v>0</v>
      </c>
      <c r="AH903" t="n">
        <v>0</v>
      </c>
      <c r="AI903" t="n">
        <v>5.17</v>
      </c>
      <c r="AJ903" t="n">
        <v>1</v>
      </c>
      <c r="AK903" t="n">
        <v>1</v>
      </c>
      <c r="AL903" t="n">
        <v>1</v>
      </c>
      <c r="AM903" t="n">
        <v>2</v>
      </c>
      <c r="AN903" t="n">
        <v>0</v>
      </c>
      <c r="AO903" t="n">
        <v>1</v>
      </c>
      <c r="AP903" t="n">
        <v>1</v>
      </c>
      <c r="AQ903" t="n">
        <v>0</v>
      </c>
      <c r="AR903" t="n">
        <v>0</v>
      </c>
      <c r="AS903" t="inlineStr"/>
      <c r="AT903" t="n">
        <v>2e-05</v>
      </c>
      <c r="AU903" t="inlineStr">
        <is>
          <t>)*5</t>
        </is>
      </c>
      <c r="AV903" t="n">
        <v>0</v>
      </c>
      <c r="AW903" t="n">
        <v>2</v>
      </c>
      <c r="AX903" t="n">
        <v>78876013</v>
      </c>
      <c r="AY903" t="n">
        <v>1</v>
      </c>
      <c r="AZ903" t="n">
        <v>0</v>
      </c>
      <c r="BA903" t="n">
        <v>835</v>
      </c>
      <c r="BB903" t="n">
        <v>0</v>
      </c>
      <c r="BC903" t="n">
        <v>0</v>
      </c>
      <c r="BD903" t="n">
        <v>0</v>
      </c>
      <c r="BE903" t="n">
        <v>0</v>
      </c>
      <c r="BF903" t="n">
        <v>0</v>
      </c>
      <c r="BG903" t="n">
        <v>0</v>
      </c>
      <c r="BH903" t="n">
        <v>0</v>
      </c>
      <c r="BI903" t="n">
        <v>0</v>
      </c>
      <c r="BJ903" t="n">
        <v>0</v>
      </c>
      <c r="BK903" t="n">
        <v>0</v>
      </c>
      <c r="BL903" t="n">
        <v>0</v>
      </c>
      <c r="BM903" t="n">
        <v>0</v>
      </c>
      <c r="BN903" t="n">
        <v>0</v>
      </c>
      <c r="BO903" t="n">
        <v>0</v>
      </c>
      <c r="BP903" t="n">
        <v>0</v>
      </c>
      <c r="BQ903" t="n">
        <v>0</v>
      </c>
      <c r="BR903" t="n">
        <v>0</v>
      </c>
      <c r="BS903" t="n">
        <v>0</v>
      </c>
      <c r="BT903" t="n">
        <v>0</v>
      </c>
      <c r="BU903" t="n">
        <v>0</v>
      </c>
      <c r="BV903" t="n">
        <v>0</v>
      </c>
      <c r="BW903" t="n">
        <v>0</v>
      </c>
      <c r="CV903" t="n">
        <v>0</v>
      </c>
      <c r="CW903" t="n">
        <v>0</v>
      </c>
      <c r="CX903">
        <f>ROUND(Y903*Source!I2251,7)</f>
        <v/>
      </c>
      <c r="CY903">
        <f>AA903</f>
        <v/>
      </c>
      <c r="CZ903">
        <f>AE903</f>
        <v/>
      </c>
      <c r="DA903">
        <f>AI903</f>
        <v/>
      </c>
      <c r="DB903">
        <f>ROUND((ROUND(AT903*CZ903,2)*ROUND(5,7)),2)</f>
        <v/>
      </c>
      <c r="DC903">
        <f>ROUND((ROUND(AT903*AG903,2)*ROUND(5,7)),2)</f>
        <v/>
      </c>
      <c r="DD903" t="inlineStr"/>
      <c r="DE903" t="inlineStr"/>
      <c r="DF903">
        <f>ROUND(ROUND(AE903*AI903,0)*CX903,0)</f>
        <v/>
      </c>
      <c r="DG903">
        <f>ROUND(ROUND(AF903,0)*CX903,0)</f>
        <v/>
      </c>
      <c r="DH903">
        <f>ROUND(ROUND(AG903,0)*CX903,0)</f>
        <v/>
      </c>
      <c r="DI903">
        <f>ROUND(ROUND(AH903,0)*CX903,0)</f>
        <v/>
      </c>
      <c r="DJ903">
        <f>DF903</f>
        <v/>
      </c>
      <c r="DK903" t="n">
        <v>0</v>
      </c>
      <c r="DL903" t="inlineStr"/>
      <c r="DM903" t="n">
        <v>0</v>
      </c>
      <c r="DN903" t="inlineStr"/>
      <c r="DO903" t="n">
        <v>0</v>
      </c>
    </row>
    <row r="904">
      <c r="A904">
        <f>ROW(Source!A2251)</f>
        <v/>
      </c>
      <c r="B904" t="n">
        <v>78869116</v>
      </c>
      <c r="C904" t="n">
        <v>78876003</v>
      </c>
      <c r="D904" t="n">
        <v>29107963</v>
      </c>
      <c r="E904" t="n">
        <v>1</v>
      </c>
      <c r="F904" t="n">
        <v>1</v>
      </c>
      <c r="G904" t="n">
        <v>1</v>
      </c>
      <c r="H904" t="n">
        <v>3</v>
      </c>
      <c r="I904" t="inlineStr">
        <is>
          <t>101-1669</t>
        </is>
      </c>
      <c r="J904" t="inlineStr">
        <is>
          <t>ТССЦ Московской обл., 101-1669, приказ Минстроя России №675/пр от 28.02.2017 № 254/пр</t>
        </is>
      </c>
      <c r="K904" t="inlineStr">
        <is>
          <t>Очес льняной</t>
        </is>
      </c>
      <c r="L904" t="n">
        <v>1346</v>
      </c>
      <c r="N904" t="n">
        <v>1009</v>
      </c>
      <c r="O904" t="inlineStr">
        <is>
          <t>кг</t>
        </is>
      </c>
      <c r="P904" t="inlineStr">
        <is>
          <t>кг</t>
        </is>
      </c>
      <c r="Q904" t="n">
        <v>1</v>
      </c>
      <c r="W904" t="n">
        <v>0</v>
      </c>
      <c r="X904" t="n">
        <v>-2113933962</v>
      </c>
      <c r="Y904">
        <f>(AT904*ROUND(5,7))</f>
        <v/>
      </c>
      <c r="AA904" t="n">
        <v>590.67</v>
      </c>
      <c r="AB904" t="n">
        <v>0</v>
      </c>
      <c r="AC904" t="n">
        <v>0</v>
      </c>
      <c r="AD904" t="n">
        <v>0</v>
      </c>
      <c r="AE904" t="n">
        <v>37.29</v>
      </c>
      <c r="AF904" t="n">
        <v>0</v>
      </c>
      <c r="AG904" t="n">
        <v>0</v>
      </c>
      <c r="AH904" t="n">
        <v>0</v>
      </c>
      <c r="AI904" t="n">
        <v>15.84</v>
      </c>
      <c r="AJ904" t="n">
        <v>1</v>
      </c>
      <c r="AK904" t="n">
        <v>1</v>
      </c>
      <c r="AL904" t="n">
        <v>1</v>
      </c>
      <c r="AM904" t="n">
        <v>2</v>
      </c>
      <c r="AN904" t="n">
        <v>0</v>
      </c>
      <c r="AO904" t="n">
        <v>1</v>
      </c>
      <c r="AP904" t="n">
        <v>1</v>
      </c>
      <c r="AQ904" t="n">
        <v>0</v>
      </c>
      <c r="AR904" t="n">
        <v>0</v>
      </c>
      <c r="AS904" t="inlineStr"/>
      <c r="AT904" t="n">
        <v>0.02</v>
      </c>
      <c r="AU904" t="inlineStr">
        <is>
          <t>)*5</t>
        </is>
      </c>
      <c r="AV904" t="n">
        <v>0</v>
      </c>
      <c r="AW904" t="n">
        <v>2</v>
      </c>
      <c r="AX904" t="n">
        <v>78876014</v>
      </c>
      <c r="AY904" t="n">
        <v>1</v>
      </c>
      <c r="AZ904" t="n">
        <v>0</v>
      </c>
      <c r="BA904" t="n">
        <v>836</v>
      </c>
      <c r="BB904" t="n">
        <v>0</v>
      </c>
      <c r="BC904" t="n">
        <v>0</v>
      </c>
      <c r="BD904" t="n">
        <v>0</v>
      </c>
      <c r="BE904" t="n">
        <v>0</v>
      </c>
      <c r="BF904" t="n">
        <v>0</v>
      </c>
      <c r="BG904" t="n">
        <v>0</v>
      </c>
      <c r="BH904" t="n">
        <v>0</v>
      </c>
      <c r="BI904" t="n">
        <v>0</v>
      </c>
      <c r="BJ904" t="n">
        <v>0</v>
      </c>
      <c r="BK904" t="n">
        <v>0</v>
      </c>
      <c r="BL904" t="n">
        <v>0</v>
      </c>
      <c r="BM904" t="n">
        <v>0</v>
      </c>
      <c r="BN904" t="n">
        <v>0</v>
      </c>
      <c r="BO904" t="n">
        <v>0</v>
      </c>
      <c r="BP904" t="n">
        <v>0</v>
      </c>
      <c r="BQ904" t="n">
        <v>0</v>
      </c>
      <c r="BR904" t="n">
        <v>0</v>
      </c>
      <c r="BS904" t="n">
        <v>0</v>
      </c>
      <c r="BT904" t="n">
        <v>0</v>
      </c>
      <c r="BU904" t="n">
        <v>0</v>
      </c>
      <c r="BV904" t="n">
        <v>0</v>
      </c>
      <c r="BW904" t="n">
        <v>0</v>
      </c>
      <c r="CV904" t="n">
        <v>0</v>
      </c>
      <c r="CW904" t="n">
        <v>0</v>
      </c>
      <c r="CX904">
        <f>ROUND(Y904*Source!I2251,7)</f>
        <v/>
      </c>
      <c r="CY904">
        <f>AA904</f>
        <v/>
      </c>
      <c r="CZ904">
        <f>AE904</f>
        <v/>
      </c>
      <c r="DA904">
        <f>AI904</f>
        <v/>
      </c>
      <c r="DB904">
        <f>ROUND((ROUND(AT904*CZ904,2)*ROUND(5,7)),2)</f>
        <v/>
      </c>
      <c r="DC904">
        <f>ROUND((ROUND(AT904*AG904,2)*ROUND(5,7)),2)</f>
        <v/>
      </c>
      <c r="DD904" t="inlineStr"/>
      <c r="DE904" t="inlineStr"/>
      <c r="DF904">
        <f>ROUND(ROUND(AE904*AI904,0)*CX904,0)</f>
        <v/>
      </c>
      <c r="DG904">
        <f>ROUND(ROUND(AF904,0)*CX904,0)</f>
        <v/>
      </c>
      <c r="DH904">
        <f>ROUND(ROUND(AG904,0)*CX904,0)</f>
        <v/>
      </c>
      <c r="DI904">
        <f>ROUND(ROUND(AH904,0)*CX904,0)</f>
        <v/>
      </c>
      <c r="DJ904">
        <f>DF904</f>
        <v/>
      </c>
      <c r="DK904" t="n">
        <v>0</v>
      </c>
      <c r="DL904" t="inlineStr"/>
      <c r="DM904" t="n">
        <v>0</v>
      </c>
      <c r="DN904" t="inlineStr"/>
      <c r="DO904" t="n">
        <v>0</v>
      </c>
    </row>
    <row r="905">
      <c r="A905">
        <f>ROW(Source!A2251)</f>
        <v/>
      </c>
      <c r="B905" t="n">
        <v>78869116</v>
      </c>
      <c r="C905" t="n">
        <v>78876003</v>
      </c>
      <c r="D905" t="n">
        <v>29150040</v>
      </c>
      <c r="E905" t="n">
        <v>1</v>
      </c>
      <c r="F905" t="n">
        <v>1</v>
      </c>
      <c r="G905" t="n">
        <v>1</v>
      </c>
      <c r="H905" t="n">
        <v>3</v>
      </c>
      <c r="I905" t="inlineStr">
        <is>
          <t>411-0001</t>
        </is>
      </c>
      <c r="J905" t="inlineStr">
        <is>
          <t>ТССЦ Московской обл., 411-0001, приказ Минстроя России №675/пр от 28.02.2017 № 257/пр</t>
        </is>
      </c>
      <c r="K905" t="inlineStr">
        <is>
          <t>Вода</t>
        </is>
      </c>
      <c r="L905" t="n">
        <v>1339</v>
      </c>
      <c r="N905" t="n">
        <v>1007</v>
      </c>
      <c r="O905" t="inlineStr">
        <is>
          <t>м3</t>
        </is>
      </c>
      <c r="P905" t="inlineStr">
        <is>
          <t>м3</t>
        </is>
      </c>
      <c r="Q905" t="n">
        <v>1</v>
      </c>
      <c r="W905" t="n">
        <v>0</v>
      </c>
      <c r="X905" t="n">
        <v>619799737</v>
      </c>
      <c r="Y905">
        <f>(AT905*ROUND(5,7))</f>
        <v/>
      </c>
      <c r="AA905" t="n">
        <v>31.28</v>
      </c>
      <c r="AB905" t="n">
        <v>0</v>
      </c>
      <c r="AC905" t="n">
        <v>0</v>
      </c>
      <c r="AD905" t="n">
        <v>0</v>
      </c>
      <c r="AE905" t="n">
        <v>2.44</v>
      </c>
      <c r="AF905" t="n">
        <v>0</v>
      </c>
      <c r="AG905" t="n">
        <v>0</v>
      </c>
      <c r="AH905" t="n">
        <v>0</v>
      </c>
      <c r="AI905" t="n">
        <v>12.82</v>
      </c>
      <c r="AJ905" t="n">
        <v>1</v>
      </c>
      <c r="AK905" t="n">
        <v>1</v>
      </c>
      <c r="AL905" t="n">
        <v>1</v>
      </c>
      <c r="AM905" t="n">
        <v>2</v>
      </c>
      <c r="AN905" t="n">
        <v>0</v>
      </c>
      <c r="AO905" t="n">
        <v>1</v>
      </c>
      <c r="AP905" t="n">
        <v>1</v>
      </c>
      <c r="AQ905" t="n">
        <v>0</v>
      </c>
      <c r="AR905" t="n">
        <v>0</v>
      </c>
      <c r="AS905" t="inlineStr"/>
      <c r="AT905" t="n">
        <v>1</v>
      </c>
      <c r="AU905" t="inlineStr">
        <is>
          <t>)*5</t>
        </is>
      </c>
      <c r="AV905" t="n">
        <v>0</v>
      </c>
      <c r="AW905" t="n">
        <v>2</v>
      </c>
      <c r="AX905" t="n">
        <v>78876015</v>
      </c>
      <c r="AY905" t="n">
        <v>1</v>
      </c>
      <c r="AZ905" t="n">
        <v>0</v>
      </c>
      <c r="BA905" t="n">
        <v>837</v>
      </c>
      <c r="BB905" t="n">
        <v>0</v>
      </c>
      <c r="BC905" t="n">
        <v>0</v>
      </c>
      <c r="BD905" t="n">
        <v>0</v>
      </c>
      <c r="BE905" t="n">
        <v>0</v>
      </c>
      <c r="BF905" t="n">
        <v>0</v>
      </c>
      <c r="BG905" t="n">
        <v>0</v>
      </c>
      <c r="BH905" t="n">
        <v>0</v>
      </c>
      <c r="BI905" t="n">
        <v>0</v>
      </c>
      <c r="BJ905" t="n">
        <v>0</v>
      </c>
      <c r="BK905" t="n">
        <v>0</v>
      </c>
      <c r="BL905" t="n">
        <v>0</v>
      </c>
      <c r="BM905" t="n">
        <v>0</v>
      </c>
      <c r="BN905" t="n">
        <v>0</v>
      </c>
      <c r="BO905" t="n">
        <v>0</v>
      </c>
      <c r="BP905" t="n">
        <v>0</v>
      </c>
      <c r="BQ905" t="n">
        <v>0</v>
      </c>
      <c r="BR905" t="n">
        <v>0</v>
      </c>
      <c r="BS905" t="n">
        <v>0</v>
      </c>
      <c r="BT905" t="n">
        <v>0</v>
      </c>
      <c r="BU905" t="n">
        <v>0</v>
      </c>
      <c r="BV905" t="n">
        <v>0</v>
      </c>
      <c r="BW905" t="n">
        <v>0</v>
      </c>
      <c r="CV905" t="n">
        <v>0</v>
      </c>
      <c r="CW905" t="n">
        <v>0</v>
      </c>
      <c r="CX905">
        <f>ROUND(Y905*Source!I2251,7)</f>
        <v/>
      </c>
      <c r="CY905">
        <f>AA905</f>
        <v/>
      </c>
      <c r="CZ905">
        <f>AE905</f>
        <v/>
      </c>
      <c r="DA905">
        <f>AI905</f>
        <v/>
      </c>
      <c r="DB905">
        <f>ROUND((ROUND(AT905*CZ905,2)*ROUND(5,7)),2)</f>
        <v/>
      </c>
      <c r="DC905">
        <f>ROUND((ROUND(AT905*AG905,2)*ROUND(5,7)),2)</f>
        <v/>
      </c>
      <c r="DD905" t="inlineStr"/>
      <c r="DE905" t="inlineStr"/>
      <c r="DF905">
        <f>ROUND(ROUND(AE905*AI905,0)*CX905,0)</f>
        <v/>
      </c>
      <c r="DG905">
        <f>ROUND(ROUND(AF905,0)*CX905,0)</f>
        <v/>
      </c>
      <c r="DH905">
        <f>ROUND(ROUND(AG905,0)*CX905,0)</f>
        <v/>
      </c>
      <c r="DI905">
        <f>ROUND(ROUND(AH905,0)*CX905,0)</f>
        <v/>
      </c>
      <c r="DJ905">
        <f>DF905</f>
        <v/>
      </c>
      <c r="DK905" t="n">
        <v>0</v>
      </c>
      <c r="DL905" t="inlineStr"/>
      <c r="DM905" t="n">
        <v>0</v>
      </c>
      <c r="DN905" t="inlineStr"/>
      <c r="DO905" t="n">
        <v>0</v>
      </c>
    </row>
    <row r="906">
      <c r="A906">
        <f>ROW(Source!A2252)</f>
        <v/>
      </c>
      <c r="B906" t="n">
        <v>78869116</v>
      </c>
      <c r="C906" t="n">
        <v>78876016</v>
      </c>
      <c r="D906" t="n">
        <v>18409850</v>
      </c>
      <c r="E906" t="n">
        <v>1</v>
      </c>
      <c r="F906" t="n">
        <v>1</v>
      </c>
      <c r="G906" t="n">
        <v>1</v>
      </c>
      <c r="H906" t="n">
        <v>1</v>
      </c>
      <c r="I906" t="inlineStr">
        <is>
          <t>1-1035-90</t>
        </is>
      </c>
      <c r="J906" t="inlineStr"/>
      <c r="K906" t="inlineStr">
        <is>
          <t>Рабочий строитель среднего разряда 3,5</t>
        </is>
      </c>
      <c r="L906" t="n">
        <v>1369</v>
      </c>
      <c r="N906" t="n">
        <v>1013</v>
      </c>
      <c r="O906" t="inlineStr">
        <is>
          <t>чел.-ч</t>
        </is>
      </c>
      <c r="P906" t="inlineStr">
        <is>
          <t>чел.-ч</t>
        </is>
      </c>
      <c r="Q906" t="n">
        <v>1</v>
      </c>
      <c r="W906" t="n">
        <v>0</v>
      </c>
      <c r="X906" t="n">
        <v>855544366</v>
      </c>
      <c r="Y906">
        <f>AT906</f>
        <v/>
      </c>
      <c r="AA906" t="n">
        <v>0</v>
      </c>
      <c r="AB906" t="n">
        <v>0</v>
      </c>
      <c r="AC906" t="n">
        <v>0</v>
      </c>
      <c r="AD906" t="n">
        <v>9.07</v>
      </c>
      <c r="AE906" t="n">
        <v>0</v>
      </c>
      <c r="AF906" t="n">
        <v>0</v>
      </c>
      <c r="AG906" t="n">
        <v>0</v>
      </c>
      <c r="AH906" t="n">
        <v>9.07</v>
      </c>
      <c r="AI906" t="n">
        <v>1</v>
      </c>
      <c r="AJ906" t="n">
        <v>1</v>
      </c>
      <c r="AK906" t="n">
        <v>1</v>
      </c>
      <c r="AL906" t="n">
        <v>1</v>
      </c>
      <c r="AM906" t="n">
        <v>-2</v>
      </c>
      <c r="AN906" t="n">
        <v>0</v>
      </c>
      <c r="AO906" t="n">
        <v>1</v>
      </c>
      <c r="AP906" t="n">
        <v>1</v>
      </c>
      <c r="AQ906" t="n">
        <v>0</v>
      </c>
      <c r="AR906" t="n">
        <v>0</v>
      </c>
      <c r="AS906" t="inlineStr"/>
      <c r="AT906" t="n">
        <v>81</v>
      </c>
      <c r="AU906" t="inlineStr"/>
      <c r="AV906" t="n">
        <v>1</v>
      </c>
      <c r="AW906" t="n">
        <v>2</v>
      </c>
      <c r="AX906" t="n">
        <v>78876026</v>
      </c>
      <c r="AY906" t="n">
        <v>1</v>
      </c>
      <c r="AZ906" t="n">
        <v>0</v>
      </c>
      <c r="BA906" t="n">
        <v>838</v>
      </c>
      <c r="BB906" t="n">
        <v>0</v>
      </c>
      <c r="BC906" t="n">
        <v>0</v>
      </c>
      <c r="BD906" t="n">
        <v>0</v>
      </c>
      <c r="BE906" t="n">
        <v>0</v>
      </c>
      <c r="BF906" t="n">
        <v>0</v>
      </c>
      <c r="BG906" t="n">
        <v>0</v>
      </c>
      <c r="BH906" t="n">
        <v>0</v>
      </c>
      <c r="BI906" t="n">
        <v>0</v>
      </c>
      <c r="BJ906" t="n">
        <v>0</v>
      </c>
      <c r="BK906" t="n">
        <v>0</v>
      </c>
      <c r="BL906" t="n">
        <v>0</v>
      </c>
      <c r="BM906" t="n">
        <v>0</v>
      </c>
      <c r="BN906" t="n">
        <v>0</v>
      </c>
      <c r="BO906" t="n">
        <v>0</v>
      </c>
      <c r="BP906" t="n">
        <v>0</v>
      </c>
      <c r="BQ906" t="n">
        <v>0</v>
      </c>
      <c r="BR906" t="n">
        <v>0</v>
      </c>
      <c r="BS906" t="n">
        <v>0</v>
      </c>
      <c r="BT906" t="n">
        <v>0</v>
      </c>
      <c r="BU906" t="n">
        <v>0</v>
      </c>
      <c r="BV906" t="n">
        <v>0</v>
      </c>
      <c r="BW906" t="n">
        <v>0</v>
      </c>
      <c r="CU906">
        <f>ROUND(AT906*Source!I2252*AH906*AL906,0)</f>
        <v/>
      </c>
      <c r="CV906">
        <f>ROUND(Y906*Source!I2252,7)</f>
        <v/>
      </c>
      <c r="CW906" t="n">
        <v>0</v>
      </c>
      <c r="CX906">
        <f>ROUND(Y906*Source!I2252,7)</f>
        <v/>
      </c>
      <c r="CY906">
        <f>AD906</f>
        <v/>
      </c>
      <c r="CZ906">
        <f>AH906</f>
        <v/>
      </c>
      <c r="DA906">
        <f>AL906</f>
        <v/>
      </c>
      <c r="DB906">
        <f>ROUND(ROUND(AT906*CZ906,2),2)</f>
        <v/>
      </c>
      <c r="DC906">
        <f>ROUND(ROUND(AT906*AG906,2),2)</f>
        <v/>
      </c>
      <c r="DD906" t="inlineStr"/>
      <c r="DE906" t="inlineStr"/>
      <c r="DF906">
        <f>ROUND(ROUND(AE906,0)*CX906,0)</f>
        <v/>
      </c>
      <c r="DG906">
        <f>ROUND(ROUND(AF906,0)*CX906,0)</f>
        <v/>
      </c>
      <c r="DH906">
        <f>ROUND(ROUND(AG906,0)*CX906,0)</f>
        <v/>
      </c>
      <c r="DI906">
        <f>ROUND(ROUND(AH906,0)*CX906,0)</f>
        <v/>
      </c>
      <c r="DJ906">
        <f>DI906</f>
        <v/>
      </c>
      <c r="DK906" t="n">
        <v>0</v>
      </c>
      <c r="DL906" t="inlineStr"/>
      <c r="DM906" t="n">
        <v>0</v>
      </c>
      <c r="DN906" t="inlineStr"/>
      <c r="DO906" t="n">
        <v>0</v>
      </c>
    </row>
    <row r="907">
      <c r="A907">
        <f>ROW(Source!A2252)</f>
        <v/>
      </c>
      <c r="B907" t="n">
        <v>78869116</v>
      </c>
      <c r="C907" t="n">
        <v>78876016</v>
      </c>
      <c r="D907" t="n">
        <v>29174913</v>
      </c>
      <c r="E907" t="n">
        <v>1</v>
      </c>
      <c r="F907" t="n">
        <v>1</v>
      </c>
      <c r="G907" t="n">
        <v>1</v>
      </c>
      <c r="H907" t="n">
        <v>2</v>
      </c>
      <c r="I907" t="inlineStr">
        <is>
          <t>400001</t>
        </is>
      </c>
      <c r="J907" t="inlineStr">
        <is>
          <t>ТСЭМ Московской обл., 400001, приказ Минстроя России №675/пр от 28.02.2017 № 264/пр</t>
        </is>
      </c>
      <c r="K907" t="inlineStr">
        <is>
          <t>Автомобили бортовые, грузоподъемность до 5 т</t>
        </is>
      </c>
      <c r="L907" t="n">
        <v>1368</v>
      </c>
      <c r="N907" t="n">
        <v>1011</v>
      </c>
      <c r="O907" t="inlineStr">
        <is>
          <t>маш.-ч</t>
        </is>
      </c>
      <c r="P907" t="inlineStr">
        <is>
          <t>маш.-ч</t>
        </is>
      </c>
      <c r="Q907" t="n">
        <v>1</v>
      </c>
      <c r="W907" t="n">
        <v>0</v>
      </c>
      <c r="X907" t="n">
        <v>1230759911</v>
      </c>
      <c r="Y907">
        <f>AT907</f>
        <v/>
      </c>
      <c r="AA907" t="n">
        <v>0</v>
      </c>
      <c r="AB907" t="n">
        <v>2177.51</v>
      </c>
      <c r="AC907" t="n">
        <v>606.1</v>
      </c>
      <c r="AD907" t="n">
        <v>0</v>
      </c>
      <c r="AE907" t="n">
        <v>0</v>
      </c>
      <c r="AF907" t="n">
        <v>87.17</v>
      </c>
      <c r="AG907" t="n">
        <v>11.6</v>
      </c>
      <c r="AH907" t="n">
        <v>0</v>
      </c>
      <c r="AI907" t="n">
        <v>1</v>
      </c>
      <c r="AJ907" t="n">
        <v>24.98</v>
      </c>
      <c r="AK907" t="n">
        <v>52.25</v>
      </c>
      <c r="AL907" t="n">
        <v>1</v>
      </c>
      <c r="AM907" t="n">
        <v>2</v>
      </c>
      <c r="AN907" t="n">
        <v>0</v>
      </c>
      <c r="AO907" t="n">
        <v>1</v>
      </c>
      <c r="AP907" t="n">
        <v>1</v>
      </c>
      <c r="AQ907" t="n">
        <v>0</v>
      </c>
      <c r="AR907" t="n">
        <v>0</v>
      </c>
      <c r="AS907" t="inlineStr"/>
      <c r="AT907" t="n">
        <v>0.05</v>
      </c>
      <c r="AU907" t="inlineStr"/>
      <c r="AV907" t="n">
        <v>0</v>
      </c>
      <c r="AW907" t="n">
        <v>2</v>
      </c>
      <c r="AX907" t="n">
        <v>78876027</v>
      </c>
      <c r="AY907" t="n">
        <v>1</v>
      </c>
      <c r="AZ907" t="n">
        <v>0</v>
      </c>
      <c r="BA907" t="n">
        <v>839</v>
      </c>
      <c r="BB907" t="n">
        <v>0</v>
      </c>
      <c r="BC907" t="n">
        <v>0</v>
      </c>
      <c r="BD907" t="n">
        <v>0</v>
      </c>
      <c r="BE907" t="n">
        <v>0</v>
      </c>
      <c r="BF907" t="n">
        <v>0</v>
      </c>
      <c r="BG907" t="n">
        <v>0</v>
      </c>
      <c r="BH907" t="n">
        <v>0</v>
      </c>
      <c r="BI907" t="n">
        <v>0</v>
      </c>
      <c r="BJ907" t="n">
        <v>0</v>
      </c>
      <c r="BK907" t="n">
        <v>0</v>
      </c>
      <c r="BL907" t="n">
        <v>0</v>
      </c>
      <c r="BM907" t="n">
        <v>0</v>
      </c>
      <c r="BN907" t="n">
        <v>0</v>
      </c>
      <c r="BO907" t="n">
        <v>0</v>
      </c>
      <c r="BP907" t="n">
        <v>0</v>
      </c>
      <c r="BQ907" t="n">
        <v>0</v>
      </c>
      <c r="BR907" t="n">
        <v>0</v>
      </c>
      <c r="BS907" t="n">
        <v>0</v>
      </c>
      <c r="BT907" t="n">
        <v>0</v>
      </c>
      <c r="BU907" t="n">
        <v>0</v>
      </c>
      <c r="BV907" t="n">
        <v>0</v>
      </c>
      <c r="BW907" t="n">
        <v>0</v>
      </c>
      <c r="CV907" t="n">
        <v>0</v>
      </c>
      <c r="CW907">
        <f>ROUND(Y907*Source!I2252*DO907,7)</f>
        <v/>
      </c>
      <c r="CX907">
        <f>ROUND(Y907*Source!I2252,7)</f>
        <v/>
      </c>
      <c r="CY907">
        <f>AB907</f>
        <v/>
      </c>
      <c r="CZ907">
        <f>AF907</f>
        <v/>
      </c>
      <c r="DA907">
        <f>AJ907</f>
        <v/>
      </c>
      <c r="DB907">
        <f>ROUND(ROUND(AT907*CZ907,2),2)</f>
        <v/>
      </c>
      <c r="DC907">
        <f>ROUND(ROUND(AT907*AG907,2),2)</f>
        <v/>
      </c>
      <c r="DD907" t="inlineStr"/>
      <c r="DE907" t="inlineStr"/>
      <c r="DF907">
        <f>ROUND(ROUND(AE907,0)*CX907,0)</f>
        <v/>
      </c>
      <c r="DG907">
        <f>ROUND(ROUND(AF907*AJ907,0)*CX907,0)</f>
        <v/>
      </c>
      <c r="DH907">
        <f>ROUND(ROUND(AG907*AK907,0)*CX907,0)</f>
        <v/>
      </c>
      <c r="DI907">
        <f>ROUND(ROUND(AH907,0)*CX907,0)</f>
        <v/>
      </c>
      <c r="DJ907">
        <f>DG907</f>
        <v/>
      </c>
      <c r="DK907" t="n">
        <v>0</v>
      </c>
      <c r="DL907" t="inlineStr"/>
      <c r="DM907" t="n">
        <v>0</v>
      </c>
      <c r="DN907" t="inlineStr"/>
      <c r="DO907" t="n">
        <v>0</v>
      </c>
    </row>
    <row r="908">
      <c r="A908">
        <f>ROW(Source!A2252)</f>
        <v/>
      </c>
      <c r="B908" t="n">
        <v>78869116</v>
      </c>
      <c r="C908" t="n">
        <v>78876016</v>
      </c>
      <c r="D908" t="n">
        <v>29110398</v>
      </c>
      <c r="E908" t="n">
        <v>1</v>
      </c>
      <c r="F908" t="n">
        <v>1</v>
      </c>
      <c r="G908" t="n">
        <v>1</v>
      </c>
      <c r="H908" t="n">
        <v>3</v>
      </c>
      <c r="I908" t="inlineStr">
        <is>
          <t>101-0388</t>
        </is>
      </c>
      <c r="J908" t="inlineStr">
        <is>
          <t>ТССЦ Московской обл., 101-0388, приказ Минстроя России №675/пр от 28.02.2017 № 254/пр</t>
        </is>
      </c>
      <c r="K908" t="inlineStr">
        <is>
          <t>Краски масляные земляные марки МА-0115 мумия, сурик железный</t>
        </is>
      </c>
      <c r="L908" t="n">
        <v>1348</v>
      </c>
      <c r="N908" t="n">
        <v>1009</v>
      </c>
      <c r="O908" t="inlineStr">
        <is>
          <t>т</t>
        </is>
      </c>
      <c r="P908" t="inlineStr">
        <is>
          <t>т</t>
        </is>
      </c>
      <c r="Q908" t="n">
        <v>1000</v>
      </c>
      <c r="W908" t="n">
        <v>0</v>
      </c>
      <c r="X908" t="n">
        <v>1625292450</v>
      </c>
      <c r="Y908">
        <f>AT908</f>
        <v/>
      </c>
      <c r="AA908" t="n">
        <v>76804.47</v>
      </c>
      <c r="AB908" t="n">
        <v>0</v>
      </c>
      <c r="AC908" t="n">
        <v>0</v>
      </c>
      <c r="AD908" t="n">
        <v>0</v>
      </c>
      <c r="AE908" t="n">
        <v>15118.99</v>
      </c>
      <c r="AF908" t="n">
        <v>0</v>
      </c>
      <c r="AG908" t="n">
        <v>0</v>
      </c>
      <c r="AH908" t="n">
        <v>0</v>
      </c>
      <c r="AI908" t="n">
        <v>5.08</v>
      </c>
      <c r="AJ908" t="n">
        <v>1</v>
      </c>
      <c r="AK908" t="n">
        <v>1</v>
      </c>
      <c r="AL908" t="n">
        <v>1</v>
      </c>
      <c r="AM908" t="n">
        <v>2</v>
      </c>
      <c r="AN908" t="n">
        <v>0</v>
      </c>
      <c r="AO908" t="n">
        <v>1</v>
      </c>
      <c r="AP908" t="n">
        <v>1</v>
      </c>
      <c r="AQ908" t="n">
        <v>0</v>
      </c>
      <c r="AR908" t="n">
        <v>0</v>
      </c>
      <c r="AS908" t="inlineStr"/>
      <c r="AT908" t="n">
        <v>0.0014</v>
      </c>
      <c r="AU908" t="inlineStr"/>
      <c r="AV908" t="n">
        <v>0</v>
      </c>
      <c r="AW908" t="n">
        <v>2</v>
      </c>
      <c r="AX908" t="n">
        <v>78876028</v>
      </c>
      <c r="AY908" t="n">
        <v>1</v>
      </c>
      <c r="AZ908" t="n">
        <v>0</v>
      </c>
      <c r="BA908" t="n">
        <v>840</v>
      </c>
      <c r="BB908" t="n">
        <v>0</v>
      </c>
      <c r="BC908" t="n">
        <v>0</v>
      </c>
      <c r="BD908" t="n">
        <v>0</v>
      </c>
      <c r="BE908" t="n">
        <v>0</v>
      </c>
      <c r="BF908" t="n">
        <v>0</v>
      </c>
      <c r="BG908" t="n">
        <v>0</v>
      </c>
      <c r="BH908" t="n">
        <v>0</v>
      </c>
      <c r="BI908" t="n">
        <v>0</v>
      </c>
      <c r="BJ908" t="n">
        <v>0</v>
      </c>
      <c r="BK908" t="n">
        <v>0</v>
      </c>
      <c r="BL908" t="n">
        <v>0</v>
      </c>
      <c r="BM908" t="n">
        <v>0</v>
      </c>
      <c r="BN908" t="n">
        <v>0</v>
      </c>
      <c r="BO908" t="n">
        <v>0</v>
      </c>
      <c r="BP908" t="n">
        <v>0</v>
      </c>
      <c r="BQ908" t="n">
        <v>0</v>
      </c>
      <c r="BR908" t="n">
        <v>0</v>
      </c>
      <c r="BS908" t="n">
        <v>0</v>
      </c>
      <c r="BT908" t="n">
        <v>0</v>
      </c>
      <c r="BU908" t="n">
        <v>0</v>
      </c>
      <c r="BV908" t="n">
        <v>0</v>
      </c>
      <c r="BW908" t="n">
        <v>0</v>
      </c>
      <c r="CV908" t="n">
        <v>0</v>
      </c>
      <c r="CW908" t="n">
        <v>0</v>
      </c>
      <c r="CX908">
        <f>ROUND(Y908*Source!I2252,7)</f>
        <v/>
      </c>
      <c r="CY908">
        <f>AA908</f>
        <v/>
      </c>
      <c r="CZ908">
        <f>AE908</f>
        <v/>
      </c>
      <c r="DA908">
        <f>AI908</f>
        <v/>
      </c>
      <c r="DB908">
        <f>ROUND(ROUND(AT908*CZ908,2),2)</f>
        <v/>
      </c>
      <c r="DC908">
        <f>ROUND(ROUND(AT908*AG908,2),2)</f>
        <v/>
      </c>
      <c r="DD908" t="inlineStr"/>
      <c r="DE908" t="inlineStr"/>
      <c r="DF908">
        <f>ROUND(ROUND(AE908*AI908,0)*CX908,0)</f>
        <v/>
      </c>
      <c r="DG908">
        <f>ROUND(ROUND(AF908,0)*CX908,0)</f>
        <v/>
      </c>
      <c r="DH908">
        <f>ROUND(ROUND(AG908,0)*CX908,0)</f>
        <v/>
      </c>
      <c r="DI908">
        <f>ROUND(ROUND(AH908,0)*CX908,0)</f>
        <v/>
      </c>
      <c r="DJ908">
        <f>DF908</f>
        <v/>
      </c>
      <c r="DK908" t="n">
        <v>0</v>
      </c>
      <c r="DL908" t="inlineStr"/>
      <c r="DM908" t="n">
        <v>0</v>
      </c>
      <c r="DN908" t="inlineStr"/>
      <c r="DO908" t="n">
        <v>0</v>
      </c>
    </row>
    <row r="909">
      <c r="A909">
        <f>ROW(Source!A2252)</f>
        <v/>
      </c>
      <c r="B909" t="n">
        <v>78869116</v>
      </c>
      <c r="C909" t="n">
        <v>78876016</v>
      </c>
      <c r="D909" t="n">
        <v>29110573</v>
      </c>
      <c r="E909" t="n">
        <v>1</v>
      </c>
      <c r="F909" t="n">
        <v>1</v>
      </c>
      <c r="G909" t="n">
        <v>1</v>
      </c>
      <c r="H909" t="n">
        <v>3</v>
      </c>
      <c r="I909" t="inlineStr">
        <is>
          <t>101-0628</t>
        </is>
      </c>
      <c r="J909" t="inlineStr">
        <is>
          <t>ТССЦ Московской обл., 101-0628, приказ Минстроя России №675/пр от 28.02.2017 № 254/пр</t>
        </is>
      </c>
      <c r="K909" t="inlineStr">
        <is>
          <t>Олифа комбинированная, марки К-3</t>
        </is>
      </c>
      <c r="L909" t="n">
        <v>1348</v>
      </c>
      <c r="N909" t="n">
        <v>1009</v>
      </c>
      <c r="O909" t="inlineStr">
        <is>
          <t>т</t>
        </is>
      </c>
      <c r="P909" t="inlineStr">
        <is>
          <t>т</t>
        </is>
      </c>
      <c r="Q909" t="n">
        <v>1000</v>
      </c>
      <c r="W909" t="n">
        <v>0</v>
      </c>
      <c r="X909" t="n">
        <v>24062879</v>
      </c>
      <c r="Y909">
        <f>AT909</f>
        <v/>
      </c>
      <c r="AA909" t="n">
        <v>87631.5</v>
      </c>
      <c r="AB909" t="n">
        <v>0</v>
      </c>
      <c r="AC909" t="n">
        <v>0</v>
      </c>
      <c r="AD909" t="n">
        <v>0</v>
      </c>
      <c r="AE909" t="n">
        <v>16950</v>
      </c>
      <c r="AF909" t="n">
        <v>0</v>
      </c>
      <c r="AG909" t="n">
        <v>0</v>
      </c>
      <c r="AH909" t="n">
        <v>0</v>
      </c>
      <c r="AI909" t="n">
        <v>5.17</v>
      </c>
      <c r="AJ909" t="n">
        <v>1</v>
      </c>
      <c r="AK909" t="n">
        <v>1</v>
      </c>
      <c r="AL909" t="n">
        <v>1</v>
      </c>
      <c r="AM909" t="n">
        <v>2</v>
      </c>
      <c r="AN909" t="n">
        <v>0</v>
      </c>
      <c r="AO909" t="n">
        <v>1</v>
      </c>
      <c r="AP909" t="n">
        <v>1</v>
      </c>
      <c r="AQ909" t="n">
        <v>0</v>
      </c>
      <c r="AR909" t="n">
        <v>0</v>
      </c>
      <c r="AS909" t="inlineStr"/>
      <c r="AT909" t="n">
        <v>0.0007</v>
      </c>
      <c r="AU909" t="inlineStr"/>
      <c r="AV909" t="n">
        <v>0</v>
      </c>
      <c r="AW909" t="n">
        <v>2</v>
      </c>
      <c r="AX909" t="n">
        <v>78876029</v>
      </c>
      <c r="AY909" t="n">
        <v>1</v>
      </c>
      <c r="AZ909" t="n">
        <v>0</v>
      </c>
      <c r="BA909" t="n">
        <v>841</v>
      </c>
      <c r="BB909" t="n">
        <v>0</v>
      </c>
      <c r="BC909" t="n">
        <v>0</v>
      </c>
      <c r="BD909" t="n">
        <v>0</v>
      </c>
      <c r="BE909" t="n">
        <v>0</v>
      </c>
      <c r="BF909" t="n">
        <v>0</v>
      </c>
      <c r="BG909" t="n">
        <v>0</v>
      </c>
      <c r="BH909" t="n">
        <v>0</v>
      </c>
      <c r="BI909" t="n">
        <v>0</v>
      </c>
      <c r="BJ909" t="n">
        <v>0</v>
      </c>
      <c r="BK909" t="n">
        <v>0</v>
      </c>
      <c r="BL909" t="n">
        <v>0</v>
      </c>
      <c r="BM909" t="n">
        <v>0</v>
      </c>
      <c r="BN909" t="n">
        <v>0</v>
      </c>
      <c r="BO909" t="n">
        <v>0</v>
      </c>
      <c r="BP909" t="n">
        <v>0</v>
      </c>
      <c r="BQ909" t="n">
        <v>0</v>
      </c>
      <c r="BR909" t="n">
        <v>0</v>
      </c>
      <c r="BS909" t="n">
        <v>0</v>
      </c>
      <c r="BT909" t="n">
        <v>0</v>
      </c>
      <c r="BU909" t="n">
        <v>0</v>
      </c>
      <c r="BV909" t="n">
        <v>0</v>
      </c>
      <c r="BW909" t="n">
        <v>0</v>
      </c>
      <c r="CV909" t="n">
        <v>0</v>
      </c>
      <c r="CW909" t="n">
        <v>0</v>
      </c>
      <c r="CX909">
        <f>ROUND(Y909*Source!I2252,7)</f>
        <v/>
      </c>
      <c r="CY909">
        <f>AA909</f>
        <v/>
      </c>
      <c r="CZ909">
        <f>AE909</f>
        <v/>
      </c>
      <c r="DA909">
        <f>AI909</f>
        <v/>
      </c>
      <c r="DB909">
        <f>ROUND(ROUND(AT909*CZ909,2),2)</f>
        <v/>
      </c>
      <c r="DC909">
        <f>ROUND(ROUND(AT909*AG909,2),2)</f>
        <v/>
      </c>
      <c r="DD909" t="inlineStr"/>
      <c r="DE909" t="inlineStr"/>
      <c r="DF909">
        <f>ROUND(ROUND(AE909*AI909,0)*CX909,0)</f>
        <v/>
      </c>
      <c r="DG909">
        <f>ROUND(ROUND(AF909,0)*CX909,0)</f>
        <v/>
      </c>
      <c r="DH909">
        <f>ROUND(ROUND(AG909,0)*CX909,0)</f>
        <v/>
      </c>
      <c r="DI909">
        <f>ROUND(ROUND(AH909,0)*CX909,0)</f>
        <v/>
      </c>
      <c r="DJ909">
        <f>DF909</f>
        <v/>
      </c>
      <c r="DK909" t="n">
        <v>0</v>
      </c>
      <c r="DL909" t="inlineStr"/>
      <c r="DM909" t="n">
        <v>0</v>
      </c>
      <c r="DN909" t="inlineStr"/>
      <c r="DO909" t="n">
        <v>0</v>
      </c>
    </row>
    <row r="910">
      <c r="A910">
        <f>ROW(Source!A2252)</f>
        <v/>
      </c>
      <c r="B910" t="n">
        <v>78869116</v>
      </c>
      <c r="C910" t="n">
        <v>78876016</v>
      </c>
      <c r="D910" t="n">
        <v>29107963</v>
      </c>
      <c r="E910" t="n">
        <v>1</v>
      </c>
      <c r="F910" t="n">
        <v>1</v>
      </c>
      <c r="G910" t="n">
        <v>1</v>
      </c>
      <c r="H910" t="n">
        <v>3</v>
      </c>
      <c r="I910" t="inlineStr">
        <is>
          <t>101-1669</t>
        </is>
      </c>
      <c r="J910" t="inlineStr">
        <is>
          <t>ТССЦ Московской обл., 101-1669, приказ Минстроя России №675/пр от 28.02.2017 № 254/пр</t>
        </is>
      </c>
      <c r="K910" t="inlineStr">
        <is>
          <t>Очес льняной</t>
        </is>
      </c>
      <c r="L910" t="n">
        <v>1346</v>
      </c>
      <c r="N910" t="n">
        <v>1009</v>
      </c>
      <c r="O910" t="inlineStr">
        <is>
          <t>кг</t>
        </is>
      </c>
      <c r="P910" t="inlineStr">
        <is>
          <t>кг</t>
        </is>
      </c>
      <c r="Q910" t="n">
        <v>1</v>
      </c>
      <c r="W910" t="n">
        <v>0</v>
      </c>
      <c r="X910" t="n">
        <v>-2113933962</v>
      </c>
      <c r="Y910">
        <f>AT910</f>
        <v/>
      </c>
      <c r="AA910" t="n">
        <v>590.67</v>
      </c>
      <c r="AB910" t="n">
        <v>0</v>
      </c>
      <c r="AC910" t="n">
        <v>0</v>
      </c>
      <c r="AD910" t="n">
        <v>0</v>
      </c>
      <c r="AE910" t="n">
        <v>37.29</v>
      </c>
      <c r="AF910" t="n">
        <v>0</v>
      </c>
      <c r="AG910" t="n">
        <v>0</v>
      </c>
      <c r="AH910" t="n">
        <v>0</v>
      </c>
      <c r="AI910" t="n">
        <v>15.84</v>
      </c>
      <c r="AJ910" t="n">
        <v>1</v>
      </c>
      <c r="AK910" t="n">
        <v>1</v>
      </c>
      <c r="AL910" t="n">
        <v>1</v>
      </c>
      <c r="AM910" t="n">
        <v>2</v>
      </c>
      <c r="AN910" t="n">
        <v>0</v>
      </c>
      <c r="AO910" t="n">
        <v>1</v>
      </c>
      <c r="AP910" t="n">
        <v>1</v>
      </c>
      <c r="AQ910" t="n">
        <v>0</v>
      </c>
      <c r="AR910" t="n">
        <v>0</v>
      </c>
      <c r="AS910" t="inlineStr"/>
      <c r="AT910" t="n">
        <v>0.7</v>
      </c>
      <c r="AU910" t="inlineStr"/>
      <c r="AV910" t="n">
        <v>0</v>
      </c>
      <c r="AW910" t="n">
        <v>2</v>
      </c>
      <c r="AX910" t="n">
        <v>78876030</v>
      </c>
      <c r="AY910" t="n">
        <v>1</v>
      </c>
      <c r="AZ910" t="n">
        <v>0</v>
      </c>
      <c r="BA910" t="n">
        <v>842</v>
      </c>
      <c r="BB910" t="n">
        <v>0</v>
      </c>
      <c r="BC910" t="n">
        <v>0</v>
      </c>
      <c r="BD910" t="n">
        <v>0</v>
      </c>
      <c r="BE910" t="n">
        <v>0</v>
      </c>
      <c r="BF910" t="n">
        <v>0</v>
      </c>
      <c r="BG910" t="n">
        <v>0</v>
      </c>
      <c r="BH910" t="n">
        <v>0</v>
      </c>
      <c r="BI910" t="n">
        <v>0</v>
      </c>
      <c r="BJ910" t="n">
        <v>0</v>
      </c>
      <c r="BK910" t="n">
        <v>0</v>
      </c>
      <c r="BL910" t="n">
        <v>0</v>
      </c>
      <c r="BM910" t="n">
        <v>0</v>
      </c>
      <c r="BN910" t="n">
        <v>0</v>
      </c>
      <c r="BO910" t="n">
        <v>0</v>
      </c>
      <c r="BP910" t="n">
        <v>0</v>
      </c>
      <c r="BQ910" t="n">
        <v>0</v>
      </c>
      <c r="BR910" t="n">
        <v>0</v>
      </c>
      <c r="BS910" t="n">
        <v>0</v>
      </c>
      <c r="BT910" t="n">
        <v>0</v>
      </c>
      <c r="BU910" t="n">
        <v>0</v>
      </c>
      <c r="BV910" t="n">
        <v>0</v>
      </c>
      <c r="BW910" t="n">
        <v>0</v>
      </c>
      <c r="CV910" t="n">
        <v>0</v>
      </c>
      <c r="CW910" t="n">
        <v>0</v>
      </c>
      <c r="CX910">
        <f>ROUND(Y910*Source!I2252,7)</f>
        <v/>
      </c>
      <c r="CY910">
        <f>AA910</f>
        <v/>
      </c>
      <c r="CZ910">
        <f>AE910</f>
        <v/>
      </c>
      <c r="DA910">
        <f>AI910</f>
        <v/>
      </c>
      <c r="DB910">
        <f>ROUND(ROUND(AT910*CZ910,2),2)</f>
        <v/>
      </c>
      <c r="DC910">
        <f>ROUND(ROUND(AT910*AG910,2),2)</f>
        <v/>
      </c>
      <c r="DD910" t="inlineStr"/>
      <c r="DE910" t="inlineStr"/>
      <c r="DF910">
        <f>ROUND(ROUND(AE910*AI910,0)*CX910,0)</f>
        <v/>
      </c>
      <c r="DG910">
        <f>ROUND(ROUND(AF910,0)*CX910,0)</f>
        <v/>
      </c>
      <c r="DH910">
        <f>ROUND(ROUND(AG910,0)*CX910,0)</f>
        <v/>
      </c>
      <c r="DI910">
        <f>ROUND(ROUND(AH910,0)*CX910,0)</f>
        <v/>
      </c>
      <c r="DJ910">
        <f>DF910</f>
        <v/>
      </c>
      <c r="DK910" t="n">
        <v>0</v>
      </c>
      <c r="DL910" t="inlineStr"/>
      <c r="DM910" t="n">
        <v>0</v>
      </c>
      <c r="DN910" t="inlineStr"/>
      <c r="DO910" t="n">
        <v>0</v>
      </c>
    </row>
    <row r="911">
      <c r="A911">
        <f>ROW(Source!A2252)</f>
        <v/>
      </c>
      <c r="B911" t="n">
        <v>78869116</v>
      </c>
      <c r="C911" t="n">
        <v>78876016</v>
      </c>
      <c r="D911" t="n">
        <v>29143378</v>
      </c>
      <c r="E911" t="n">
        <v>1</v>
      </c>
      <c r="F911" t="n">
        <v>1</v>
      </c>
      <c r="G911" t="n">
        <v>1</v>
      </c>
      <c r="H911" t="n">
        <v>3</v>
      </c>
      <c r="I911" t="inlineStr">
        <is>
          <t>302-0062</t>
        </is>
      </c>
      <c r="J911" t="inlineStr">
        <is>
          <t>ТССЦ Московской обл., 302-0062, приказ Минстроя России №675/пр от 28.02.2017 № 256/пр</t>
        </is>
      </c>
      <c r="K911" t="inlineStr">
        <is>
          <t>Кран шаровый муфтовый Valtec для воды диаметром 15 мм, тип в/в</t>
        </is>
      </c>
      <c r="L911" t="n">
        <v>1354</v>
      </c>
      <c r="N911" t="n">
        <v>1010</v>
      </c>
      <c r="O911" t="inlineStr">
        <is>
          <t>шт.</t>
        </is>
      </c>
      <c r="P911" t="inlineStr">
        <is>
          <t>шт.</t>
        </is>
      </c>
      <c r="Q911" t="n">
        <v>1</v>
      </c>
      <c r="W911" t="n">
        <v>0</v>
      </c>
      <c r="X911" t="n">
        <v>-1687406522</v>
      </c>
      <c r="Y911">
        <f>AT911</f>
        <v/>
      </c>
      <c r="AA911" t="n">
        <v>384.3</v>
      </c>
      <c r="AB911" t="n">
        <v>0</v>
      </c>
      <c r="AC911" t="n">
        <v>0</v>
      </c>
      <c r="AD911" t="n">
        <v>0</v>
      </c>
      <c r="AE911" t="n">
        <v>28.53</v>
      </c>
      <c r="AF911" t="n">
        <v>0</v>
      </c>
      <c r="AG911" t="n">
        <v>0</v>
      </c>
      <c r="AH911" t="n">
        <v>0</v>
      </c>
      <c r="AI911" t="n">
        <v>13.47</v>
      </c>
      <c r="AJ911" t="n">
        <v>1</v>
      </c>
      <c r="AK911" t="n">
        <v>1</v>
      </c>
      <c r="AL911" t="n">
        <v>1</v>
      </c>
      <c r="AM911" t="n">
        <v>0</v>
      </c>
      <c r="AN911" t="n">
        <v>0</v>
      </c>
      <c r="AO911" t="n">
        <v>0</v>
      </c>
      <c r="AP911" t="n">
        <v>1</v>
      </c>
      <c r="AQ911" t="n">
        <v>0</v>
      </c>
      <c r="AR911" t="n">
        <v>0</v>
      </c>
      <c r="AS911" t="inlineStr"/>
      <c r="AT911" t="n">
        <v>50</v>
      </c>
      <c r="AU911" t="inlineStr"/>
      <c r="AV911" t="n">
        <v>0</v>
      </c>
      <c r="AW911" t="n">
        <v>1</v>
      </c>
      <c r="AX911" t="n">
        <v>-1</v>
      </c>
      <c r="AY911" t="n">
        <v>0</v>
      </c>
      <c r="AZ911" t="n">
        <v>0</v>
      </c>
      <c r="BA911" t="inlineStr"/>
      <c r="BB911" t="n">
        <v>0</v>
      </c>
      <c r="BC911" t="n">
        <v>0</v>
      </c>
      <c r="BD911" t="n">
        <v>0</v>
      </c>
      <c r="BE911" t="n">
        <v>0</v>
      </c>
      <c r="BF911" t="n">
        <v>0</v>
      </c>
      <c r="BG911" t="n">
        <v>0</v>
      </c>
      <c r="BH911" t="n">
        <v>0</v>
      </c>
      <c r="BI911" t="n">
        <v>0</v>
      </c>
      <c r="BJ911" t="n">
        <v>0</v>
      </c>
      <c r="BK911" t="n">
        <v>0</v>
      </c>
      <c r="BL911" t="n">
        <v>0</v>
      </c>
      <c r="BM911" t="n">
        <v>0</v>
      </c>
      <c r="BN911" t="n">
        <v>0</v>
      </c>
      <c r="BO911" t="n">
        <v>0</v>
      </c>
      <c r="BP911" t="n">
        <v>0</v>
      </c>
      <c r="BQ911" t="n">
        <v>0</v>
      </c>
      <c r="BR911" t="n">
        <v>0</v>
      </c>
      <c r="BS911" t="n">
        <v>0</v>
      </c>
      <c r="BT911" t="n">
        <v>0</v>
      </c>
      <c r="BU911" t="n">
        <v>0</v>
      </c>
      <c r="BV911" t="n">
        <v>0</v>
      </c>
      <c r="BW911" t="n">
        <v>0</v>
      </c>
      <c r="CV911" t="n">
        <v>0</v>
      </c>
      <c r="CW911" t="n">
        <v>0</v>
      </c>
      <c r="CX911">
        <f>ROUND(Y911*Source!I2252,7)</f>
        <v/>
      </c>
      <c r="CY911">
        <f>AA911</f>
        <v/>
      </c>
      <c r="CZ911">
        <f>AE911</f>
        <v/>
      </c>
      <c r="DA911">
        <f>AI911</f>
        <v/>
      </c>
      <c r="DB911">
        <f>ROUND(ROUND(AT911*CZ911,2),2)</f>
        <v/>
      </c>
      <c r="DC911">
        <f>ROUND(ROUND(AT911*AG911,2),2)</f>
        <v/>
      </c>
      <c r="DD911" t="inlineStr"/>
      <c r="DE911" t="inlineStr"/>
      <c r="DF911">
        <f>ROUND(ROUND(AE911*AI911,0)*CX911,0)</f>
        <v/>
      </c>
      <c r="DG911">
        <f>ROUND(ROUND(AF911,0)*CX911,0)</f>
        <v/>
      </c>
      <c r="DH911">
        <f>ROUND(ROUND(AG911,0)*CX911,0)</f>
        <v/>
      </c>
      <c r="DI911">
        <f>ROUND(ROUND(AH911,0)*CX911,0)</f>
        <v/>
      </c>
      <c r="DJ911">
        <f>DF911</f>
        <v/>
      </c>
      <c r="DK911" t="n">
        <v>0</v>
      </c>
      <c r="DL911" t="inlineStr"/>
      <c r="DM911" t="n">
        <v>0</v>
      </c>
      <c r="DN911" t="inlineStr"/>
      <c r="DO911" t="n">
        <v>0</v>
      </c>
    </row>
    <row r="912">
      <c r="A912">
        <f>ROW(Source!A2252)</f>
        <v/>
      </c>
      <c r="B912" t="n">
        <v>78869116</v>
      </c>
      <c r="C912" t="n">
        <v>78876016</v>
      </c>
      <c r="D912" t="n">
        <v>29143379</v>
      </c>
      <c r="E912" t="n">
        <v>1</v>
      </c>
      <c r="F912" t="n">
        <v>1</v>
      </c>
      <c r="G912" t="n">
        <v>1</v>
      </c>
      <c r="H912" t="n">
        <v>3</v>
      </c>
      <c r="I912" t="inlineStr">
        <is>
          <t>302-0063</t>
        </is>
      </c>
      <c r="J912" t="inlineStr">
        <is>
          <t>ТССЦ Московской обл., 302-0063, приказ Минстроя России №675/пр от 28.02.2017 № 256/пр</t>
        </is>
      </c>
      <c r="K912" t="inlineStr">
        <is>
          <t>Кран шаровый муфтовый Valtec для воды диаметром 20 мм, тип в/в</t>
        </is>
      </c>
      <c r="L912" t="n">
        <v>1354</v>
      </c>
      <c r="N912" t="n">
        <v>1010</v>
      </c>
      <c r="O912" t="inlineStr">
        <is>
          <t>шт.</t>
        </is>
      </c>
      <c r="P912" t="inlineStr">
        <is>
          <t>шт.</t>
        </is>
      </c>
      <c r="Q912" t="n">
        <v>1</v>
      </c>
      <c r="W912" t="n">
        <v>0</v>
      </c>
      <c r="X912" t="n">
        <v>1037232740</v>
      </c>
      <c r="Y912">
        <f>AT912</f>
        <v/>
      </c>
      <c r="AA912" t="n">
        <v>585.1</v>
      </c>
      <c r="AB912" t="n">
        <v>0</v>
      </c>
      <c r="AC912" t="n">
        <v>0</v>
      </c>
      <c r="AD912" t="n">
        <v>0</v>
      </c>
      <c r="AE912" t="n">
        <v>42.46</v>
      </c>
      <c r="AF912" t="n">
        <v>0</v>
      </c>
      <c r="AG912" t="n">
        <v>0</v>
      </c>
      <c r="AH912" t="n">
        <v>0</v>
      </c>
      <c r="AI912" t="n">
        <v>13.78</v>
      </c>
      <c r="AJ912" t="n">
        <v>1</v>
      </c>
      <c r="AK912" t="n">
        <v>1</v>
      </c>
      <c r="AL912" t="n">
        <v>1</v>
      </c>
      <c r="AM912" t="n">
        <v>0</v>
      </c>
      <c r="AN912" t="n">
        <v>0</v>
      </c>
      <c r="AO912" t="n">
        <v>0</v>
      </c>
      <c r="AP912" t="n">
        <v>1</v>
      </c>
      <c r="AQ912" t="n">
        <v>0</v>
      </c>
      <c r="AR912" t="n">
        <v>0</v>
      </c>
      <c r="AS912" t="inlineStr"/>
      <c r="AT912" t="n">
        <v>50</v>
      </c>
      <c r="AU912" t="inlineStr"/>
      <c r="AV912" t="n">
        <v>0</v>
      </c>
      <c r="AW912" t="n">
        <v>1</v>
      </c>
      <c r="AX912" t="n">
        <v>-1</v>
      </c>
      <c r="AY912" t="n">
        <v>0</v>
      </c>
      <c r="AZ912" t="n">
        <v>0</v>
      </c>
      <c r="BA912" t="inlineStr"/>
      <c r="BB912" t="n">
        <v>0</v>
      </c>
      <c r="BC912" t="n">
        <v>0</v>
      </c>
      <c r="BD912" t="n">
        <v>0</v>
      </c>
      <c r="BE912" t="n">
        <v>0</v>
      </c>
      <c r="BF912" t="n">
        <v>0</v>
      </c>
      <c r="BG912" t="n">
        <v>0</v>
      </c>
      <c r="BH912" t="n">
        <v>0</v>
      </c>
      <c r="BI912" t="n">
        <v>0</v>
      </c>
      <c r="BJ912" t="n">
        <v>0</v>
      </c>
      <c r="BK912" t="n">
        <v>0</v>
      </c>
      <c r="BL912" t="n">
        <v>0</v>
      </c>
      <c r="BM912" t="n">
        <v>0</v>
      </c>
      <c r="BN912" t="n">
        <v>0</v>
      </c>
      <c r="BO912" t="n">
        <v>0</v>
      </c>
      <c r="BP912" t="n">
        <v>0</v>
      </c>
      <c r="BQ912" t="n">
        <v>0</v>
      </c>
      <c r="BR912" t="n">
        <v>0</v>
      </c>
      <c r="BS912" t="n">
        <v>0</v>
      </c>
      <c r="BT912" t="n">
        <v>0</v>
      </c>
      <c r="BU912" t="n">
        <v>0</v>
      </c>
      <c r="BV912" t="n">
        <v>0</v>
      </c>
      <c r="BW912" t="n">
        <v>0</v>
      </c>
      <c r="CV912" t="n">
        <v>0</v>
      </c>
      <c r="CW912" t="n">
        <v>0</v>
      </c>
      <c r="CX912">
        <f>ROUND(Y912*Source!I2252,7)</f>
        <v/>
      </c>
      <c r="CY912">
        <f>AA912</f>
        <v/>
      </c>
      <c r="CZ912">
        <f>AE912</f>
        <v/>
      </c>
      <c r="DA912">
        <f>AI912</f>
        <v/>
      </c>
      <c r="DB912">
        <f>ROUND(ROUND(AT912*CZ912,2),2)</f>
        <v/>
      </c>
      <c r="DC912">
        <f>ROUND(ROUND(AT912*AG912,2),2)</f>
        <v/>
      </c>
      <c r="DD912" t="inlineStr"/>
      <c r="DE912" t="inlineStr"/>
      <c r="DF912">
        <f>ROUND(ROUND(AE912*AI912,0)*CX912,0)</f>
        <v/>
      </c>
      <c r="DG912">
        <f>ROUND(ROUND(AF912,0)*CX912,0)</f>
        <v/>
      </c>
      <c r="DH912">
        <f>ROUND(ROUND(AG912,0)*CX912,0)</f>
        <v/>
      </c>
      <c r="DI912">
        <f>ROUND(ROUND(AH912,0)*CX912,0)</f>
        <v/>
      </c>
      <c r="DJ912">
        <f>DF912</f>
        <v/>
      </c>
      <c r="DK912" t="n">
        <v>0</v>
      </c>
      <c r="DL912" t="inlineStr"/>
      <c r="DM912" t="n">
        <v>0</v>
      </c>
      <c r="DN912" t="inlineStr"/>
      <c r="DO912" t="n">
        <v>0</v>
      </c>
    </row>
    <row r="913">
      <c r="A913">
        <f>ROW(Source!A2252)</f>
        <v/>
      </c>
      <c r="B913" t="n">
        <v>78869116</v>
      </c>
      <c r="C913" t="n">
        <v>78876016</v>
      </c>
      <c r="D913" t="n">
        <v>29142465</v>
      </c>
      <c r="E913" t="n">
        <v>1</v>
      </c>
      <c r="F913" t="n">
        <v>1</v>
      </c>
      <c r="G913" t="n">
        <v>1</v>
      </c>
      <c r="H913" t="n">
        <v>3</v>
      </c>
      <c r="I913" t="inlineStr">
        <is>
          <t>302-1342</t>
        </is>
      </c>
      <c r="J913" t="inlineStr">
        <is>
          <t>ТССЦ Московской обл., 302-1342, приказ Минстроя России №675/пр от 28.02.2017 № 256/пр</t>
        </is>
      </c>
      <c r="K913" t="inlineStr">
        <is>
          <t>Вентили проходные муфтовые 15кч18п для воды давлением 1,6 МПа (16 кгс/см2), диаметром 20 мм</t>
        </is>
      </c>
      <c r="L913" t="n">
        <v>1354</v>
      </c>
      <c r="N913" t="n">
        <v>1010</v>
      </c>
      <c r="O913" t="inlineStr">
        <is>
          <t>шт.</t>
        </is>
      </c>
      <c r="P913" t="inlineStr">
        <is>
          <t>шт.</t>
        </is>
      </c>
      <c r="Q913" t="n">
        <v>1</v>
      </c>
      <c r="W913" t="n">
        <v>1</v>
      </c>
      <c r="X913" t="n">
        <v>-852705161</v>
      </c>
      <c r="Y913">
        <f>AT913</f>
        <v/>
      </c>
      <c r="AA913" t="n">
        <v>221.81</v>
      </c>
      <c r="AB913" t="n">
        <v>0</v>
      </c>
      <c r="AC913" t="n">
        <v>0</v>
      </c>
      <c r="AD913" t="n">
        <v>0</v>
      </c>
      <c r="AE913" t="n">
        <v>21.81</v>
      </c>
      <c r="AF913" t="n">
        <v>0</v>
      </c>
      <c r="AG913" t="n">
        <v>0</v>
      </c>
      <c r="AH913" t="n">
        <v>0</v>
      </c>
      <c r="AI913" t="n">
        <v>10.17</v>
      </c>
      <c r="AJ913" t="n">
        <v>1</v>
      </c>
      <c r="AK913" t="n">
        <v>1</v>
      </c>
      <c r="AL913" t="n">
        <v>1</v>
      </c>
      <c r="AM913" t="n">
        <v>2</v>
      </c>
      <c r="AN913" t="n">
        <v>0</v>
      </c>
      <c r="AO913" t="n">
        <v>1</v>
      </c>
      <c r="AP913" t="n">
        <v>1</v>
      </c>
      <c r="AQ913" t="n">
        <v>0</v>
      </c>
      <c r="AR913" t="n">
        <v>0</v>
      </c>
      <c r="AS913" t="inlineStr"/>
      <c r="AT913" t="n">
        <v>-100</v>
      </c>
      <c r="AU913" t="inlineStr"/>
      <c r="AV913" t="n">
        <v>0</v>
      </c>
      <c r="AW913" t="n">
        <v>2</v>
      </c>
      <c r="AX913" t="n">
        <v>78876031</v>
      </c>
      <c r="AY913" t="n">
        <v>1</v>
      </c>
      <c r="AZ913" t="n">
        <v>6144</v>
      </c>
      <c r="BA913" t="n">
        <v>843</v>
      </c>
      <c r="BB913" t="n">
        <v>0</v>
      </c>
      <c r="BC913" t="n">
        <v>0</v>
      </c>
      <c r="BD913" t="n">
        <v>0</v>
      </c>
      <c r="BE913" t="n">
        <v>0</v>
      </c>
      <c r="BF913" t="n">
        <v>0</v>
      </c>
      <c r="BG913" t="n">
        <v>0</v>
      </c>
      <c r="BH913" t="n">
        <v>0</v>
      </c>
      <c r="BI913" t="n">
        <v>0</v>
      </c>
      <c r="BJ913" t="n">
        <v>0</v>
      </c>
      <c r="BK913" t="n">
        <v>0</v>
      </c>
      <c r="BL913" t="n">
        <v>0</v>
      </c>
      <c r="BM913" t="n">
        <v>0</v>
      </c>
      <c r="BN913" t="n">
        <v>0</v>
      </c>
      <c r="BO913" t="n">
        <v>0</v>
      </c>
      <c r="BP913" t="n">
        <v>0</v>
      </c>
      <c r="BQ913" t="n">
        <v>0</v>
      </c>
      <c r="BR913" t="n">
        <v>0</v>
      </c>
      <c r="BS913" t="n">
        <v>0</v>
      </c>
      <c r="BT913" t="n">
        <v>0</v>
      </c>
      <c r="BU913" t="n">
        <v>0</v>
      </c>
      <c r="BV913" t="n">
        <v>0</v>
      </c>
      <c r="BW913" t="n">
        <v>0</v>
      </c>
      <c r="CV913" t="n">
        <v>0</v>
      </c>
      <c r="CW913" t="n">
        <v>0</v>
      </c>
      <c r="CX913">
        <f>ROUND(Y913*Source!I2252,7)</f>
        <v/>
      </c>
      <c r="CY913">
        <f>AA913</f>
        <v/>
      </c>
      <c r="CZ913">
        <f>AE913</f>
        <v/>
      </c>
      <c r="DA913">
        <f>AI913</f>
        <v/>
      </c>
      <c r="DB913">
        <f>ROUND(ROUND(AT913*CZ913,2),2)</f>
        <v/>
      </c>
      <c r="DC913">
        <f>ROUND(ROUND(AT913*AG913,2),2)</f>
        <v/>
      </c>
      <c r="DD913" t="inlineStr"/>
      <c r="DE913" t="inlineStr"/>
      <c r="DF913">
        <f>ROUND(ROUND(AE913*AI913,0)*CX913,0)</f>
        <v/>
      </c>
      <c r="DG913">
        <f>ROUND(ROUND(AF913,0)*CX913,0)</f>
        <v/>
      </c>
      <c r="DH913">
        <f>ROUND(ROUND(AG913,0)*CX913,0)</f>
        <v/>
      </c>
      <c r="DI913">
        <f>ROUND(ROUND(AH913,0)*CX913,0)</f>
        <v/>
      </c>
      <c r="DJ913">
        <f>DF913</f>
        <v/>
      </c>
      <c r="DK913" t="n">
        <v>0</v>
      </c>
      <c r="DL913" t="inlineStr"/>
      <c r="DM913" t="n">
        <v>0</v>
      </c>
      <c r="DN913" t="inlineStr"/>
      <c r="DO913" t="n">
        <v>0</v>
      </c>
    </row>
    <row r="914">
      <c r="A914">
        <f>ROW(Source!A2252)</f>
        <v/>
      </c>
      <c r="B914" t="n">
        <v>78869116</v>
      </c>
      <c r="C914" t="n">
        <v>78876016</v>
      </c>
      <c r="D914" t="n">
        <v>29164350</v>
      </c>
      <c r="E914" t="n">
        <v>1</v>
      </c>
      <c r="F914" t="n">
        <v>1</v>
      </c>
      <c r="G914" t="n">
        <v>1</v>
      </c>
      <c r="H914" t="n">
        <v>3</v>
      </c>
      <c r="I914" t="inlineStr">
        <is>
          <t>509-9899</t>
        </is>
      </c>
      <c r="J914" t="inlineStr">
        <is>
          <t>ТССЦ Московской обл., 509-9899, приказ Минстроя России №675/пр от 28.02.2017 № 258/пр</t>
        </is>
      </c>
      <c r="K914" t="inlineStr">
        <is>
          <t>Строительный мусор и масса возвратных материалов</t>
        </is>
      </c>
      <c r="L914" t="n">
        <v>1348</v>
      </c>
      <c r="N914" t="n">
        <v>1009</v>
      </c>
      <c r="O914" t="inlineStr">
        <is>
          <t>т</t>
        </is>
      </c>
      <c r="P914" t="inlineStr">
        <is>
          <t>т</t>
        </is>
      </c>
      <c r="Q914" t="n">
        <v>1000</v>
      </c>
      <c r="W914" t="n">
        <v>0</v>
      </c>
      <c r="X914" t="n">
        <v>1839160745</v>
      </c>
      <c r="Y914">
        <f>AT914</f>
        <v/>
      </c>
      <c r="AA914" t="n">
        <v>0</v>
      </c>
      <c r="AB914" t="n">
        <v>0</v>
      </c>
      <c r="AC914" t="n">
        <v>0</v>
      </c>
      <c r="AD914" t="n">
        <v>0</v>
      </c>
      <c r="AE914" t="n">
        <v>0</v>
      </c>
      <c r="AF914" t="n">
        <v>0</v>
      </c>
      <c r="AG914" t="n">
        <v>0</v>
      </c>
      <c r="AH914" t="n">
        <v>0</v>
      </c>
      <c r="AI914" t="n">
        <v>1</v>
      </c>
      <c r="AJ914" t="n">
        <v>1</v>
      </c>
      <c r="AK914" t="n">
        <v>1</v>
      </c>
      <c r="AL914" t="n">
        <v>1</v>
      </c>
      <c r="AM914" t="n">
        <v>0</v>
      </c>
      <c r="AN914" t="n">
        <v>0</v>
      </c>
      <c r="AO914" t="n">
        <v>0</v>
      </c>
      <c r="AP914" t="n">
        <v>1</v>
      </c>
      <c r="AQ914" t="n">
        <v>0</v>
      </c>
      <c r="AR914" t="n">
        <v>0</v>
      </c>
      <c r="AS914" t="inlineStr"/>
      <c r="AT914" t="n">
        <v>0.04</v>
      </c>
      <c r="AU914" t="inlineStr"/>
      <c r="AV914" t="n">
        <v>0</v>
      </c>
      <c r="AW914" t="n">
        <v>2</v>
      </c>
      <c r="AX914" t="n">
        <v>78876032</v>
      </c>
      <c r="AY914" t="n">
        <v>1</v>
      </c>
      <c r="AZ914" t="n">
        <v>0</v>
      </c>
      <c r="BA914" t="n">
        <v>844</v>
      </c>
      <c r="BB914" t="n">
        <v>0</v>
      </c>
      <c r="BC914" t="n">
        <v>0</v>
      </c>
      <c r="BD914" t="n">
        <v>0</v>
      </c>
      <c r="BE914" t="n">
        <v>0</v>
      </c>
      <c r="BF914" t="n">
        <v>0</v>
      </c>
      <c r="BG914" t="n">
        <v>0</v>
      </c>
      <c r="BH914" t="n">
        <v>0</v>
      </c>
      <c r="BI914" t="n">
        <v>0</v>
      </c>
      <c r="BJ914" t="n">
        <v>0</v>
      </c>
      <c r="BK914" t="n">
        <v>0</v>
      </c>
      <c r="BL914" t="n">
        <v>0</v>
      </c>
      <c r="BM914" t="n">
        <v>0</v>
      </c>
      <c r="BN914" t="n">
        <v>0</v>
      </c>
      <c r="BO914" t="n">
        <v>0</v>
      </c>
      <c r="BP914" t="n">
        <v>0</v>
      </c>
      <c r="BQ914" t="n">
        <v>0</v>
      </c>
      <c r="BR914" t="n">
        <v>0</v>
      </c>
      <c r="BS914" t="n">
        <v>0</v>
      </c>
      <c r="BT914" t="n">
        <v>0</v>
      </c>
      <c r="BU914" t="n">
        <v>0</v>
      </c>
      <c r="BV914" t="n">
        <v>0</v>
      </c>
      <c r="BW914" t="n">
        <v>0</v>
      </c>
      <c r="CV914" t="n">
        <v>0</v>
      </c>
      <c r="CW914" t="n">
        <v>0</v>
      </c>
      <c r="CX914">
        <f>ROUND(Y914*Source!I2252,7)</f>
        <v/>
      </c>
      <c r="CY914">
        <f>AA914</f>
        <v/>
      </c>
      <c r="CZ914">
        <f>AE914</f>
        <v/>
      </c>
      <c r="DA914">
        <f>AI914</f>
        <v/>
      </c>
      <c r="DB914">
        <f>ROUND(ROUND(AT914*CZ914,2),2)</f>
        <v/>
      </c>
      <c r="DC914">
        <f>ROUND(ROUND(AT914*AG914,2),2)</f>
        <v/>
      </c>
      <c r="DD914" t="inlineStr"/>
      <c r="DE914" t="inlineStr"/>
      <c r="DF914">
        <f>ROUND(ROUND(AE914,0)*CX914,0)</f>
        <v/>
      </c>
      <c r="DG914">
        <f>ROUND(ROUND(AF914,0)*CX914,0)</f>
        <v/>
      </c>
      <c r="DH914">
        <f>ROUND(ROUND(AG914,0)*CX914,0)</f>
        <v/>
      </c>
      <c r="DI914">
        <f>ROUND(ROUND(AH914,0)*CX914,0)</f>
        <v/>
      </c>
      <c r="DJ914">
        <f>DF914</f>
        <v/>
      </c>
      <c r="DK914" t="n">
        <v>0</v>
      </c>
      <c r="DL914" t="inlineStr"/>
      <c r="DM914" t="n">
        <v>0</v>
      </c>
      <c r="DN914" t="inlineStr"/>
      <c r="DO914" t="n">
        <v>0</v>
      </c>
    </row>
    <row r="915">
      <c r="A915">
        <f>ROW(Source!A2295)</f>
        <v/>
      </c>
      <c r="B915" t="n">
        <v>78869116</v>
      </c>
      <c r="C915" t="n">
        <v>78876098</v>
      </c>
      <c r="D915" t="n">
        <v>18407150</v>
      </c>
      <c r="E915" t="n">
        <v>1</v>
      </c>
      <c r="F915" t="n">
        <v>1</v>
      </c>
      <c r="G915" t="n">
        <v>1</v>
      </c>
      <c r="H915" t="n">
        <v>1</v>
      </c>
      <c r="I915" t="inlineStr">
        <is>
          <t>1-1030-90</t>
        </is>
      </c>
      <c r="J915" t="inlineStr"/>
      <c r="K915" t="inlineStr">
        <is>
          <t>Рабочий строитель среднего разряда 3</t>
        </is>
      </c>
      <c r="L915" t="n">
        <v>1369</v>
      </c>
      <c r="N915" t="n">
        <v>1013</v>
      </c>
      <c r="O915" t="inlineStr">
        <is>
          <t>чел.-ч</t>
        </is>
      </c>
      <c r="P915" t="inlineStr">
        <is>
          <t>чел.-ч</t>
        </is>
      </c>
      <c r="Q915" t="n">
        <v>1</v>
      </c>
      <c r="W915" t="n">
        <v>0</v>
      </c>
      <c r="X915" t="n">
        <v>-931037793</v>
      </c>
      <c r="Y915">
        <f>AT915</f>
        <v/>
      </c>
      <c r="AA915" t="n">
        <v>0</v>
      </c>
      <c r="AB915" t="n">
        <v>0</v>
      </c>
      <c r="AC915" t="n">
        <v>0</v>
      </c>
      <c r="AD915" t="n">
        <v>8.529999999999999</v>
      </c>
      <c r="AE915" t="n">
        <v>0</v>
      </c>
      <c r="AF915" t="n">
        <v>0</v>
      </c>
      <c r="AG915" t="n">
        <v>0</v>
      </c>
      <c r="AH915" t="n">
        <v>8.529999999999999</v>
      </c>
      <c r="AI915" t="n">
        <v>1</v>
      </c>
      <c r="AJ915" t="n">
        <v>1</v>
      </c>
      <c r="AK915" t="n">
        <v>1</v>
      </c>
      <c r="AL915" t="n">
        <v>1</v>
      </c>
      <c r="AM915" t="n">
        <v>-2</v>
      </c>
      <c r="AN915" t="n">
        <v>0</v>
      </c>
      <c r="AO915" t="n">
        <v>1</v>
      </c>
      <c r="AP915" t="n">
        <v>0</v>
      </c>
      <c r="AQ915" t="n">
        <v>0</v>
      </c>
      <c r="AR915" t="n">
        <v>0</v>
      </c>
      <c r="AS915" t="inlineStr"/>
      <c r="AT915" t="n">
        <v>13.9</v>
      </c>
      <c r="AU915" t="inlineStr"/>
      <c r="AV915" t="n">
        <v>1</v>
      </c>
      <c r="AW915" t="n">
        <v>2</v>
      </c>
      <c r="AX915" t="n">
        <v>78876102</v>
      </c>
      <c r="AY915" t="n">
        <v>1</v>
      </c>
      <c r="AZ915" t="n">
        <v>0</v>
      </c>
      <c r="BA915" t="n">
        <v>845</v>
      </c>
      <c r="BB915" t="n">
        <v>0</v>
      </c>
      <c r="BC915" t="n">
        <v>0</v>
      </c>
      <c r="BD915" t="n">
        <v>0</v>
      </c>
      <c r="BE915" t="n">
        <v>0</v>
      </c>
      <c r="BF915" t="n">
        <v>0</v>
      </c>
      <c r="BG915" t="n">
        <v>0</v>
      </c>
      <c r="BH915" t="n">
        <v>0</v>
      </c>
      <c r="BI915" t="n">
        <v>0</v>
      </c>
      <c r="BJ915" t="n">
        <v>0</v>
      </c>
      <c r="BK915" t="n">
        <v>0</v>
      </c>
      <c r="BL915" t="n">
        <v>0</v>
      </c>
      <c r="BM915" t="n">
        <v>0</v>
      </c>
      <c r="BN915" t="n">
        <v>0</v>
      </c>
      <c r="BO915" t="n">
        <v>0</v>
      </c>
      <c r="BP915" t="n">
        <v>0</v>
      </c>
      <c r="BQ915" t="n">
        <v>0</v>
      </c>
      <c r="BR915" t="n">
        <v>0</v>
      </c>
      <c r="BS915" t="n">
        <v>0</v>
      </c>
      <c r="BT915" t="n">
        <v>0</v>
      </c>
      <c r="BU915" t="n">
        <v>0</v>
      </c>
      <c r="BV915" t="n">
        <v>0</v>
      </c>
      <c r="BW915" t="n">
        <v>0</v>
      </c>
      <c r="CU915">
        <f>ROUND(AT915*Source!I2295*AH915*AL915,0)</f>
        <v/>
      </c>
      <c r="CV915">
        <f>ROUND(Y915*Source!I2295,7)</f>
        <v/>
      </c>
      <c r="CW915" t="n">
        <v>0</v>
      </c>
      <c r="CX915">
        <f>ROUND(Y915*Source!I2295,7)</f>
        <v/>
      </c>
      <c r="CY915">
        <f>AD915</f>
        <v/>
      </c>
      <c r="CZ915">
        <f>AH915</f>
        <v/>
      </c>
      <c r="DA915">
        <f>AL915</f>
        <v/>
      </c>
      <c r="DB915">
        <f>ROUND(ROUND(AT915*CZ915,2),2)</f>
        <v/>
      </c>
      <c r="DC915">
        <f>ROUND(ROUND(AT915*AG915,2),2)</f>
        <v/>
      </c>
      <c r="DD915" t="inlineStr"/>
      <c r="DE915" t="inlineStr"/>
      <c r="DF915">
        <f>ROUND(ROUND(AE915,0)*CX915,0)</f>
        <v/>
      </c>
      <c r="DG915">
        <f>ROUND(ROUND(AF915,0)*CX915,0)</f>
        <v/>
      </c>
      <c r="DH915">
        <f>ROUND(ROUND(AG915,0)*CX915,0)</f>
        <v/>
      </c>
      <c r="DI915">
        <f>ROUND(ROUND(AH915,0)*CX915,0)</f>
        <v/>
      </c>
      <c r="DJ915">
        <f>DI915</f>
        <v/>
      </c>
      <c r="DK915" t="n">
        <v>0</v>
      </c>
      <c r="DL915" t="inlineStr"/>
      <c r="DM915" t="n">
        <v>0</v>
      </c>
      <c r="DN915" t="inlineStr"/>
      <c r="DO915" t="n">
        <v>0</v>
      </c>
    </row>
    <row r="916">
      <c r="A916">
        <f>ROW(Source!A2295)</f>
        <v/>
      </c>
      <c r="B916" t="n">
        <v>78869116</v>
      </c>
      <c r="C916" t="n">
        <v>78876098</v>
      </c>
      <c r="D916" t="n">
        <v>29169821</v>
      </c>
      <c r="E916" t="n">
        <v>1</v>
      </c>
      <c r="F916" t="n">
        <v>1</v>
      </c>
      <c r="G916" t="n">
        <v>1</v>
      </c>
      <c r="H916" t="n">
        <v>3</v>
      </c>
      <c r="I916" t="inlineStr">
        <is>
          <t>509-0696</t>
        </is>
      </c>
      <c r="J916" t="inlineStr">
        <is>
          <t>ТССЦ Московской обл., 509-0696, приказ Минстроя России №675/пр от 28.02.2017 № 258/пр</t>
        </is>
      </c>
      <c r="K916" t="inlineStr">
        <is>
          <t>Лампы люминесцентные ртутные низкого давления типа ЛБ, ЛД, ЛДЦ, ЛТВ, ЛБХ 20</t>
        </is>
      </c>
      <c r="L916" t="n">
        <v>1358</v>
      </c>
      <c r="N916" t="n">
        <v>1010</v>
      </c>
      <c r="O916" t="inlineStr">
        <is>
          <t>10 шт.</t>
        </is>
      </c>
      <c r="P916" t="inlineStr">
        <is>
          <t>10 шт.</t>
        </is>
      </c>
      <c r="Q916" t="n">
        <v>10</v>
      </c>
      <c r="W916" t="n">
        <v>0</v>
      </c>
      <c r="X916" t="n">
        <v>-1187244712</v>
      </c>
      <c r="Y916">
        <f>AT916</f>
        <v/>
      </c>
      <c r="AA916" t="n">
        <v>352.73</v>
      </c>
      <c r="AB916" t="n">
        <v>0</v>
      </c>
      <c r="AC916" t="n">
        <v>0</v>
      </c>
      <c r="AD916" t="n">
        <v>0</v>
      </c>
      <c r="AE916" t="n">
        <v>85.2</v>
      </c>
      <c r="AF916" t="n">
        <v>0</v>
      </c>
      <c r="AG916" t="n">
        <v>0</v>
      </c>
      <c r="AH916" t="n">
        <v>0</v>
      </c>
      <c r="AI916" t="n">
        <v>4.14</v>
      </c>
      <c r="AJ916" t="n">
        <v>1</v>
      </c>
      <c r="AK916" t="n">
        <v>1</v>
      </c>
      <c r="AL916" t="n">
        <v>1</v>
      </c>
      <c r="AM916" t="n">
        <v>2</v>
      </c>
      <c r="AN916" t="n">
        <v>0</v>
      </c>
      <c r="AO916" t="n">
        <v>1</v>
      </c>
      <c r="AP916" t="n">
        <v>0</v>
      </c>
      <c r="AQ916" t="n">
        <v>0</v>
      </c>
      <c r="AR916" t="n">
        <v>0</v>
      </c>
      <c r="AS916" t="inlineStr"/>
      <c r="AT916" t="n">
        <v>10</v>
      </c>
      <c r="AU916" t="inlineStr"/>
      <c r="AV916" t="n">
        <v>0</v>
      </c>
      <c r="AW916" t="n">
        <v>2</v>
      </c>
      <c r="AX916" t="n">
        <v>78876103</v>
      </c>
      <c r="AY916" t="n">
        <v>1</v>
      </c>
      <c r="AZ916" t="n">
        <v>0</v>
      </c>
      <c r="BA916" t="n">
        <v>846</v>
      </c>
      <c r="BB916" t="n">
        <v>0</v>
      </c>
      <c r="BC916" t="n">
        <v>0</v>
      </c>
      <c r="BD916" t="n">
        <v>0</v>
      </c>
      <c r="BE916" t="n">
        <v>0</v>
      </c>
      <c r="BF916" t="n">
        <v>0</v>
      </c>
      <c r="BG916" t="n">
        <v>0</v>
      </c>
      <c r="BH916" t="n">
        <v>0</v>
      </c>
      <c r="BI916" t="n">
        <v>0</v>
      </c>
      <c r="BJ916" t="n">
        <v>0</v>
      </c>
      <c r="BK916" t="n">
        <v>0</v>
      </c>
      <c r="BL916" t="n">
        <v>0</v>
      </c>
      <c r="BM916" t="n">
        <v>0</v>
      </c>
      <c r="BN916" t="n">
        <v>0</v>
      </c>
      <c r="BO916" t="n">
        <v>0</v>
      </c>
      <c r="BP916" t="n">
        <v>0</v>
      </c>
      <c r="BQ916" t="n">
        <v>0</v>
      </c>
      <c r="BR916" t="n">
        <v>0</v>
      </c>
      <c r="BS916" t="n">
        <v>0</v>
      </c>
      <c r="BT916" t="n">
        <v>0</v>
      </c>
      <c r="BU916" t="n">
        <v>0</v>
      </c>
      <c r="BV916" t="n">
        <v>0</v>
      </c>
      <c r="BW916" t="n">
        <v>0</v>
      </c>
      <c r="CV916" t="n">
        <v>0</v>
      </c>
      <c r="CW916" t="n">
        <v>0</v>
      </c>
      <c r="CX916">
        <f>ROUND(Y916*Source!I2295,7)</f>
        <v/>
      </c>
      <c r="CY916">
        <f>AA916</f>
        <v/>
      </c>
      <c r="CZ916">
        <f>AE916</f>
        <v/>
      </c>
      <c r="DA916">
        <f>AI916</f>
        <v/>
      </c>
      <c r="DB916">
        <f>ROUND(ROUND(AT916*CZ916,2),2)</f>
        <v/>
      </c>
      <c r="DC916">
        <f>ROUND(ROUND(AT916*AG916,2),2)</f>
        <v/>
      </c>
      <c r="DD916" t="inlineStr"/>
      <c r="DE916" t="inlineStr"/>
      <c r="DF916">
        <f>ROUND(ROUND(AE916*AI916,0)*CX916,0)</f>
        <v/>
      </c>
      <c r="DG916">
        <f>ROUND(ROUND(AF916,0)*CX916,0)</f>
        <v/>
      </c>
      <c r="DH916">
        <f>ROUND(ROUND(AG916,0)*CX916,0)</f>
        <v/>
      </c>
      <c r="DI916">
        <f>ROUND(ROUND(AH916,0)*CX916,0)</f>
        <v/>
      </c>
      <c r="DJ916">
        <f>DF916</f>
        <v/>
      </c>
      <c r="DK916" t="n">
        <v>0</v>
      </c>
      <c r="DL916" t="inlineStr"/>
      <c r="DM916" t="n">
        <v>0</v>
      </c>
      <c r="DN916" t="inlineStr"/>
      <c r="DO916" t="n">
        <v>0</v>
      </c>
    </row>
    <row r="917">
      <c r="A917">
        <f>ROW(Source!A2295)</f>
        <v/>
      </c>
      <c r="B917" t="n">
        <v>78869116</v>
      </c>
      <c r="C917" t="n">
        <v>78876098</v>
      </c>
      <c r="D917" t="n">
        <v>29169828</v>
      </c>
      <c r="E917" t="n">
        <v>1</v>
      </c>
      <c r="F917" t="n">
        <v>1</v>
      </c>
      <c r="G917" t="n">
        <v>1</v>
      </c>
      <c r="H917" t="n">
        <v>3</v>
      </c>
      <c r="I917" t="inlineStr">
        <is>
          <t>509-6744</t>
        </is>
      </c>
      <c r="J917" t="inlineStr">
        <is>
          <t>ТССЦ Московской обл., 509-6744, приказ Минстроя России №675/пр от 28.02.2017 № 258/пр</t>
        </is>
      </c>
      <c r="K917" t="inlineStr">
        <is>
          <t>Лампы люминесцентные компактные энергосберегающие с цоколем Е27 мощностью 55 Вт</t>
        </is>
      </c>
      <c r="L917" t="n">
        <v>1354</v>
      </c>
      <c r="N917" t="n">
        <v>1010</v>
      </c>
      <c r="O917" t="inlineStr">
        <is>
          <t>шт.</t>
        </is>
      </c>
      <c r="P917" t="inlineStr">
        <is>
          <t>шт.</t>
        </is>
      </c>
      <c r="Q917" t="n">
        <v>1</v>
      </c>
      <c r="W917" t="n">
        <v>0</v>
      </c>
      <c r="X917" t="n">
        <v>-228955380</v>
      </c>
      <c r="Y917">
        <f>AT917</f>
        <v/>
      </c>
      <c r="AA917" t="n">
        <v>237.77</v>
      </c>
      <c r="AB917" t="n">
        <v>0</v>
      </c>
      <c r="AC917" t="n">
        <v>0</v>
      </c>
      <c r="AD917" t="n">
        <v>0</v>
      </c>
      <c r="AE917" t="n">
        <v>140.69</v>
      </c>
      <c r="AF917" t="n">
        <v>0</v>
      </c>
      <c r="AG917" t="n">
        <v>0</v>
      </c>
      <c r="AH917" t="n">
        <v>0</v>
      </c>
      <c r="AI917" t="n">
        <v>1.69</v>
      </c>
      <c r="AJ917" t="n">
        <v>1</v>
      </c>
      <c r="AK917" t="n">
        <v>1</v>
      </c>
      <c r="AL917" t="n">
        <v>1</v>
      </c>
      <c r="AM917" t="n">
        <v>0</v>
      </c>
      <c r="AN917" t="n">
        <v>0</v>
      </c>
      <c r="AO917" t="n">
        <v>0</v>
      </c>
      <c r="AP917" t="n">
        <v>1</v>
      </c>
      <c r="AQ917" t="n">
        <v>0</v>
      </c>
      <c r="AR917" t="n">
        <v>0</v>
      </c>
      <c r="AS917" t="inlineStr"/>
      <c r="AT917" t="n">
        <v>100</v>
      </c>
      <c r="AU917" t="inlineStr"/>
      <c r="AV917" t="n">
        <v>0</v>
      </c>
      <c r="AW917" t="n">
        <v>1</v>
      </c>
      <c r="AX917" t="n">
        <v>-1</v>
      </c>
      <c r="AY917" t="n">
        <v>0</v>
      </c>
      <c r="AZ917" t="n">
        <v>0</v>
      </c>
      <c r="BA917" t="inlineStr"/>
      <c r="BB917" t="n">
        <v>0</v>
      </c>
      <c r="BC917" t="n">
        <v>0</v>
      </c>
      <c r="BD917" t="n">
        <v>0</v>
      </c>
      <c r="BE917" t="n">
        <v>0</v>
      </c>
      <c r="BF917" t="n">
        <v>0</v>
      </c>
      <c r="BG917" t="n">
        <v>0</v>
      </c>
      <c r="BH917" t="n">
        <v>0</v>
      </c>
      <c r="BI917" t="n">
        <v>0</v>
      </c>
      <c r="BJ917" t="n">
        <v>0</v>
      </c>
      <c r="BK917" t="n">
        <v>0</v>
      </c>
      <c r="BL917" t="n">
        <v>0</v>
      </c>
      <c r="BM917" t="n">
        <v>0</v>
      </c>
      <c r="BN917" t="n">
        <v>0</v>
      </c>
      <c r="BO917" t="n">
        <v>0</v>
      </c>
      <c r="BP917" t="n">
        <v>0</v>
      </c>
      <c r="BQ917" t="n">
        <v>0</v>
      </c>
      <c r="BR917" t="n">
        <v>0</v>
      </c>
      <c r="BS917" t="n">
        <v>0</v>
      </c>
      <c r="BT917" t="n">
        <v>0</v>
      </c>
      <c r="BU917" t="n">
        <v>0</v>
      </c>
      <c r="BV917" t="n">
        <v>0</v>
      </c>
      <c r="BW917" t="n">
        <v>0</v>
      </c>
      <c r="CV917" t="n">
        <v>0</v>
      </c>
      <c r="CW917" t="n">
        <v>0</v>
      </c>
      <c r="CX917">
        <f>ROUND(Y917*Source!I2295,7)</f>
        <v/>
      </c>
      <c r="CY917">
        <f>AA917</f>
        <v/>
      </c>
      <c r="CZ917">
        <f>AE917</f>
        <v/>
      </c>
      <c r="DA917">
        <f>AI917</f>
        <v/>
      </c>
      <c r="DB917">
        <f>ROUND(ROUND(AT917*CZ917,2),2)</f>
        <v/>
      </c>
      <c r="DC917">
        <f>ROUND(ROUND(AT917*AG917,2),2)</f>
        <v/>
      </c>
      <c r="DD917" t="inlineStr"/>
      <c r="DE917" t="inlineStr"/>
      <c r="DF917">
        <f>ROUND(ROUND(AE917*AI917,0)*CX917,0)</f>
        <v/>
      </c>
      <c r="DG917">
        <f>ROUND(ROUND(AF917,0)*CX917,0)</f>
        <v/>
      </c>
      <c r="DH917">
        <f>ROUND(ROUND(AG917,0)*CX917,0)</f>
        <v/>
      </c>
      <c r="DI917">
        <f>ROUND(ROUND(AH917,0)*CX917,0)</f>
        <v/>
      </c>
      <c r="DJ917">
        <f>DF917</f>
        <v/>
      </c>
      <c r="DK917" t="n">
        <v>0</v>
      </c>
      <c r="DL917" t="inlineStr"/>
      <c r="DM917" t="n">
        <v>0</v>
      </c>
      <c r="DN917" t="inlineStr"/>
      <c r="DO917" t="n">
        <v>0</v>
      </c>
    </row>
    <row r="918">
      <c r="A918">
        <f>ROW(Source!A2297)</f>
        <v/>
      </c>
      <c r="B918" t="n">
        <v>78869116</v>
      </c>
      <c r="C918" t="n">
        <v>78876105</v>
      </c>
      <c r="D918" t="n">
        <v>18442827</v>
      </c>
      <c r="E918" t="n">
        <v>1</v>
      </c>
      <c r="F918" t="n">
        <v>1</v>
      </c>
      <c r="G918" t="n">
        <v>1</v>
      </c>
      <c r="H918" t="n">
        <v>1</v>
      </c>
      <c r="I918" t="inlineStr">
        <is>
          <t>1-1053-90</t>
        </is>
      </c>
      <c r="J918" t="inlineStr"/>
      <c r="K918" t="inlineStr">
        <is>
          <t>Рабочий строитель среднего разряда 5,3</t>
        </is>
      </c>
      <c r="L918" t="n">
        <v>1369</v>
      </c>
      <c r="N918" t="n">
        <v>1013</v>
      </c>
      <c r="O918" t="inlineStr">
        <is>
          <t>чел.-ч</t>
        </is>
      </c>
      <c r="P918" t="inlineStr">
        <is>
          <t>чел.-ч</t>
        </is>
      </c>
      <c r="Q918" t="n">
        <v>1</v>
      </c>
      <c r="W918" t="n">
        <v>0</v>
      </c>
      <c r="X918" t="n">
        <v>717490484</v>
      </c>
      <c r="Y918">
        <f>(AT918*ROUND(5,7))</f>
        <v/>
      </c>
      <c r="AA918" t="n">
        <v>0</v>
      </c>
      <c r="AB918" t="n">
        <v>0</v>
      </c>
      <c r="AC918" t="n">
        <v>0</v>
      </c>
      <c r="AD918" t="n">
        <v>11.64</v>
      </c>
      <c r="AE918" t="n">
        <v>0</v>
      </c>
      <c r="AF918" t="n">
        <v>0</v>
      </c>
      <c r="AG918" t="n">
        <v>0</v>
      </c>
      <c r="AH918" t="n">
        <v>11.64</v>
      </c>
      <c r="AI918" t="n">
        <v>1</v>
      </c>
      <c r="AJ918" t="n">
        <v>1</v>
      </c>
      <c r="AK918" t="n">
        <v>1</v>
      </c>
      <c r="AL918" t="n">
        <v>1</v>
      </c>
      <c r="AM918" t="n">
        <v>-2</v>
      </c>
      <c r="AN918" t="n">
        <v>0</v>
      </c>
      <c r="AO918" t="n">
        <v>1</v>
      </c>
      <c r="AP918" t="n">
        <v>1</v>
      </c>
      <c r="AQ918" t="n">
        <v>0</v>
      </c>
      <c r="AR918" t="n">
        <v>0</v>
      </c>
      <c r="AS918" t="inlineStr"/>
      <c r="AT918" t="n">
        <v>5.01</v>
      </c>
      <c r="AU918" t="inlineStr">
        <is>
          <t>)*5</t>
        </is>
      </c>
      <c r="AV918" t="n">
        <v>1</v>
      </c>
      <c r="AW918" t="n">
        <v>2</v>
      </c>
      <c r="AX918" t="n">
        <v>78876112</v>
      </c>
      <c r="AY918" t="n">
        <v>1</v>
      </c>
      <c r="AZ918" t="n">
        <v>2048</v>
      </c>
      <c r="BA918" t="n">
        <v>847</v>
      </c>
      <c r="BB918" t="n">
        <v>0</v>
      </c>
      <c r="BC918" t="n">
        <v>0</v>
      </c>
      <c r="BD918" t="n">
        <v>0</v>
      </c>
      <c r="BE918" t="n">
        <v>0</v>
      </c>
      <c r="BF918" t="n">
        <v>0</v>
      </c>
      <c r="BG918" t="n">
        <v>0</v>
      </c>
      <c r="BH918" t="n">
        <v>0</v>
      </c>
      <c r="BI918" t="n">
        <v>0</v>
      </c>
      <c r="BJ918" t="n">
        <v>0</v>
      </c>
      <c r="BK918" t="n">
        <v>0</v>
      </c>
      <c r="BL918" t="n">
        <v>0</v>
      </c>
      <c r="BM918" t="n">
        <v>0</v>
      </c>
      <c r="BN918" t="n">
        <v>0</v>
      </c>
      <c r="BO918" t="n">
        <v>0</v>
      </c>
      <c r="BP918" t="n">
        <v>0</v>
      </c>
      <c r="BQ918" t="n">
        <v>0</v>
      </c>
      <c r="BR918" t="n">
        <v>0</v>
      </c>
      <c r="BS918" t="n">
        <v>0</v>
      </c>
      <c r="BT918" t="n">
        <v>0</v>
      </c>
      <c r="BU918" t="n">
        <v>0</v>
      </c>
      <c r="BV918" t="n">
        <v>0</v>
      </c>
      <c r="BW918" t="n">
        <v>0</v>
      </c>
      <c r="CU918">
        <f>ROUND(AT918*Source!I2297*AH918*AL918,0)</f>
        <v/>
      </c>
      <c r="CV918">
        <f>ROUND(Y918*Source!I2297,7)</f>
        <v/>
      </c>
      <c r="CW918" t="n">
        <v>0</v>
      </c>
      <c r="CX918">
        <f>ROUND(Y918*Source!I2297,7)</f>
        <v/>
      </c>
      <c r="CY918">
        <f>AD918</f>
        <v/>
      </c>
      <c r="CZ918">
        <f>AH918</f>
        <v/>
      </c>
      <c r="DA918">
        <f>AL918</f>
        <v/>
      </c>
      <c r="DB918">
        <f>ROUND((ROUND(AT918*CZ918,2)*ROUND(5,7)),2)</f>
        <v/>
      </c>
      <c r="DC918">
        <f>ROUND((ROUND(AT918*AG918,2)*ROUND(5,7)),2)</f>
        <v/>
      </c>
      <c r="DD918" t="inlineStr"/>
      <c r="DE918" t="inlineStr"/>
      <c r="DF918">
        <f>ROUND(ROUND(AE918,0)*CX918,0)</f>
        <v/>
      </c>
      <c r="DG918">
        <f>ROUND(ROUND(AF918,0)*CX918,0)</f>
        <v/>
      </c>
      <c r="DH918">
        <f>ROUND(ROUND(AG918,0)*CX918,0)</f>
        <v/>
      </c>
      <c r="DI918">
        <f>ROUND(ROUND(AH918,0)*CX918,0)</f>
        <v/>
      </c>
      <c r="DJ918">
        <f>DI918</f>
        <v/>
      </c>
      <c r="DK918" t="n">
        <v>0</v>
      </c>
      <c r="DL918" t="inlineStr"/>
      <c r="DM918" t="n">
        <v>0</v>
      </c>
      <c r="DN918" t="inlineStr"/>
      <c r="DO918" t="n">
        <v>0</v>
      </c>
    </row>
    <row r="919">
      <c r="A919">
        <f>ROW(Source!A2297)</f>
        <v/>
      </c>
      <c r="B919" t="n">
        <v>78869116</v>
      </c>
      <c r="C919" t="n">
        <v>78876105</v>
      </c>
      <c r="D919" t="n">
        <v>29172703</v>
      </c>
      <c r="E919" t="n">
        <v>1</v>
      </c>
      <c r="F919" t="n">
        <v>1</v>
      </c>
      <c r="G919" t="n">
        <v>1</v>
      </c>
      <c r="H919" t="n">
        <v>2</v>
      </c>
      <c r="I919" t="inlineStr">
        <is>
          <t>042900</t>
        </is>
      </c>
      <c r="J919" t="inlineStr">
        <is>
          <t>ТСЭМ Московской обл., 042900, приказ Минстроя России №675/пр от 28.02.2017 № 264/пр</t>
        </is>
      </c>
      <c r="K91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919" t="n">
        <v>1368</v>
      </c>
      <c r="N919" t="n">
        <v>1011</v>
      </c>
      <c r="O919" t="inlineStr">
        <is>
          <t>маш.-ч</t>
        </is>
      </c>
      <c r="P919" t="inlineStr">
        <is>
          <t>маш.-ч</t>
        </is>
      </c>
      <c r="Q919" t="n">
        <v>1</v>
      </c>
      <c r="W919" t="n">
        <v>0</v>
      </c>
      <c r="X919" t="n">
        <v>1695838894</v>
      </c>
      <c r="Y919">
        <f>(AT919*ROUND(5,7))</f>
        <v/>
      </c>
      <c r="AA919" t="n">
        <v>0</v>
      </c>
      <c r="AB919" t="n">
        <v>177.13</v>
      </c>
      <c r="AC919" t="n">
        <v>0</v>
      </c>
      <c r="AD919" t="n">
        <v>0</v>
      </c>
      <c r="AE919" t="n">
        <v>0</v>
      </c>
      <c r="AF919" t="n">
        <v>29.67</v>
      </c>
      <c r="AG919" t="n">
        <v>0</v>
      </c>
      <c r="AH919" t="n">
        <v>0</v>
      </c>
      <c r="AI919" t="n">
        <v>1</v>
      </c>
      <c r="AJ919" t="n">
        <v>5.97</v>
      </c>
      <c r="AK919" t="n">
        <v>52.25</v>
      </c>
      <c r="AL919" t="n">
        <v>1</v>
      </c>
      <c r="AM919" t="n">
        <v>2</v>
      </c>
      <c r="AN919" t="n">
        <v>0</v>
      </c>
      <c r="AO919" t="n">
        <v>1</v>
      </c>
      <c r="AP919" t="n">
        <v>1</v>
      </c>
      <c r="AQ919" t="n">
        <v>0</v>
      </c>
      <c r="AR919" t="n">
        <v>0</v>
      </c>
      <c r="AS919" t="inlineStr"/>
      <c r="AT919" t="n">
        <v>1.5</v>
      </c>
      <c r="AU919" t="inlineStr">
        <is>
          <t>)*5</t>
        </is>
      </c>
      <c r="AV919" t="n">
        <v>0</v>
      </c>
      <c r="AW919" t="n">
        <v>2</v>
      </c>
      <c r="AX919" t="n">
        <v>78876113</v>
      </c>
      <c r="AY919" t="n">
        <v>1</v>
      </c>
      <c r="AZ919" t="n">
        <v>0</v>
      </c>
      <c r="BA919" t="n">
        <v>848</v>
      </c>
      <c r="BB919" t="n">
        <v>0</v>
      </c>
      <c r="BC919" t="n">
        <v>0</v>
      </c>
      <c r="BD919" t="n">
        <v>0</v>
      </c>
      <c r="BE919" t="n">
        <v>0</v>
      </c>
      <c r="BF919" t="n">
        <v>0</v>
      </c>
      <c r="BG919" t="n">
        <v>0</v>
      </c>
      <c r="BH919" t="n">
        <v>0</v>
      </c>
      <c r="BI919" t="n">
        <v>0</v>
      </c>
      <c r="BJ919" t="n">
        <v>0</v>
      </c>
      <c r="BK919" t="n">
        <v>0</v>
      </c>
      <c r="BL919" t="n">
        <v>0</v>
      </c>
      <c r="BM919" t="n">
        <v>0</v>
      </c>
      <c r="BN919" t="n">
        <v>0</v>
      </c>
      <c r="BO919" t="n">
        <v>0</v>
      </c>
      <c r="BP919" t="n">
        <v>0</v>
      </c>
      <c r="BQ919" t="n">
        <v>0</v>
      </c>
      <c r="BR919" t="n">
        <v>0</v>
      </c>
      <c r="BS919" t="n">
        <v>0</v>
      </c>
      <c r="BT919" t="n">
        <v>0</v>
      </c>
      <c r="BU919" t="n">
        <v>0</v>
      </c>
      <c r="BV919" t="n">
        <v>0</v>
      </c>
      <c r="BW919" t="n">
        <v>0</v>
      </c>
      <c r="CV919" t="n">
        <v>0</v>
      </c>
      <c r="CW919">
        <f>ROUND(Y919*Source!I2297*DO919,7)</f>
        <v/>
      </c>
      <c r="CX919">
        <f>ROUND(Y919*Source!I2297,7)</f>
        <v/>
      </c>
      <c r="CY919">
        <f>AB919</f>
        <v/>
      </c>
      <c r="CZ919">
        <f>AF919</f>
        <v/>
      </c>
      <c r="DA919">
        <f>AJ919</f>
        <v/>
      </c>
      <c r="DB919">
        <f>ROUND((ROUND(AT919*CZ919,2)*ROUND(5,7)),2)</f>
        <v/>
      </c>
      <c r="DC919">
        <f>ROUND((ROUND(AT919*AG919,2)*ROUND(5,7)),2)</f>
        <v/>
      </c>
      <c r="DD919" t="inlineStr"/>
      <c r="DE919" t="inlineStr"/>
      <c r="DF919">
        <f>ROUND(ROUND(AE919,0)*CX919,0)</f>
        <v/>
      </c>
      <c r="DG919">
        <f>ROUND(ROUND(AF919*AJ919,0)*CX919,0)</f>
        <v/>
      </c>
      <c r="DH919">
        <f>ROUND(ROUND(AG919*AK919,0)*CX919,0)</f>
        <v/>
      </c>
      <c r="DI919">
        <f>ROUND(ROUND(AH919,0)*CX919,0)</f>
        <v/>
      </c>
      <c r="DJ919">
        <f>DG919</f>
        <v/>
      </c>
      <c r="DK919" t="n">
        <v>0</v>
      </c>
      <c r="DL919" t="inlineStr"/>
      <c r="DM919" t="n">
        <v>0</v>
      </c>
      <c r="DN919" t="inlineStr"/>
      <c r="DO919" t="n">
        <v>0</v>
      </c>
    </row>
    <row r="920">
      <c r="A920">
        <f>ROW(Source!A2297)</f>
        <v/>
      </c>
      <c r="B920" t="n">
        <v>78869116</v>
      </c>
      <c r="C920" t="n">
        <v>78876105</v>
      </c>
      <c r="D920" t="n">
        <v>29110398</v>
      </c>
      <c r="E920" t="n">
        <v>1</v>
      </c>
      <c r="F920" t="n">
        <v>1</v>
      </c>
      <c r="G920" t="n">
        <v>1</v>
      </c>
      <c r="H920" t="n">
        <v>3</v>
      </c>
      <c r="I920" t="inlineStr">
        <is>
          <t>101-0388</t>
        </is>
      </c>
      <c r="J920" t="inlineStr">
        <is>
          <t>ТССЦ Московской обл., 101-0388, приказ Минстроя России №675/пр от 28.02.2017 № 254/пр</t>
        </is>
      </c>
      <c r="K920" t="inlineStr">
        <is>
          <t>Краски масляные земляные марки МА-0115 мумия, сурик железный</t>
        </is>
      </c>
      <c r="L920" t="n">
        <v>1348</v>
      </c>
      <c r="N920" t="n">
        <v>1009</v>
      </c>
      <c r="O920" t="inlineStr">
        <is>
          <t>т</t>
        </is>
      </c>
      <c r="P920" t="inlineStr">
        <is>
          <t>т</t>
        </is>
      </c>
      <c r="Q920" t="n">
        <v>1000</v>
      </c>
      <c r="W920" t="n">
        <v>0</v>
      </c>
      <c r="X920" t="n">
        <v>1625292450</v>
      </c>
      <c r="Y920">
        <f>(AT920*ROUND(5,7))</f>
        <v/>
      </c>
      <c r="AA920" t="n">
        <v>76804.47</v>
      </c>
      <c r="AB920" t="n">
        <v>0</v>
      </c>
      <c r="AC920" t="n">
        <v>0</v>
      </c>
      <c r="AD920" t="n">
        <v>0</v>
      </c>
      <c r="AE920" t="n">
        <v>15118.99</v>
      </c>
      <c r="AF920" t="n">
        <v>0</v>
      </c>
      <c r="AG920" t="n">
        <v>0</v>
      </c>
      <c r="AH920" t="n">
        <v>0</v>
      </c>
      <c r="AI920" t="n">
        <v>5.08</v>
      </c>
      <c r="AJ920" t="n">
        <v>1</v>
      </c>
      <c r="AK920" t="n">
        <v>1</v>
      </c>
      <c r="AL920" t="n">
        <v>1</v>
      </c>
      <c r="AM920" t="n">
        <v>2</v>
      </c>
      <c r="AN920" t="n">
        <v>0</v>
      </c>
      <c r="AO920" t="n">
        <v>1</v>
      </c>
      <c r="AP920" t="n">
        <v>1</v>
      </c>
      <c r="AQ920" t="n">
        <v>0</v>
      </c>
      <c r="AR920" t="n">
        <v>0</v>
      </c>
      <c r="AS920" t="inlineStr"/>
      <c r="AT920" t="n">
        <v>5e-05</v>
      </c>
      <c r="AU920" t="inlineStr">
        <is>
          <t>)*5</t>
        </is>
      </c>
      <c r="AV920" t="n">
        <v>0</v>
      </c>
      <c r="AW920" t="n">
        <v>2</v>
      </c>
      <c r="AX920" t="n">
        <v>78876114</v>
      </c>
      <c r="AY920" t="n">
        <v>1</v>
      </c>
      <c r="AZ920" t="n">
        <v>0</v>
      </c>
      <c r="BA920" t="n">
        <v>849</v>
      </c>
      <c r="BB920" t="n">
        <v>0</v>
      </c>
      <c r="BC920" t="n">
        <v>0</v>
      </c>
      <c r="BD920" t="n">
        <v>0</v>
      </c>
      <c r="BE920" t="n">
        <v>0</v>
      </c>
      <c r="BF920" t="n">
        <v>0</v>
      </c>
      <c r="BG920" t="n">
        <v>0</v>
      </c>
      <c r="BH920" t="n">
        <v>0</v>
      </c>
      <c r="BI920" t="n">
        <v>0</v>
      </c>
      <c r="BJ920" t="n">
        <v>0</v>
      </c>
      <c r="BK920" t="n">
        <v>0</v>
      </c>
      <c r="BL920" t="n">
        <v>0</v>
      </c>
      <c r="BM920" t="n">
        <v>0</v>
      </c>
      <c r="BN920" t="n">
        <v>0</v>
      </c>
      <c r="BO920" t="n">
        <v>0</v>
      </c>
      <c r="BP920" t="n">
        <v>0</v>
      </c>
      <c r="BQ920" t="n">
        <v>0</v>
      </c>
      <c r="BR920" t="n">
        <v>0</v>
      </c>
      <c r="BS920" t="n">
        <v>0</v>
      </c>
      <c r="BT920" t="n">
        <v>0</v>
      </c>
      <c r="BU920" t="n">
        <v>0</v>
      </c>
      <c r="BV920" t="n">
        <v>0</v>
      </c>
      <c r="BW920" t="n">
        <v>0</v>
      </c>
      <c r="CV920" t="n">
        <v>0</v>
      </c>
      <c r="CW920" t="n">
        <v>0</v>
      </c>
      <c r="CX920">
        <f>ROUND(Y920*Source!I2297,7)</f>
        <v/>
      </c>
      <c r="CY920">
        <f>AA920</f>
        <v/>
      </c>
      <c r="CZ920">
        <f>AE920</f>
        <v/>
      </c>
      <c r="DA920">
        <f>AI920</f>
        <v/>
      </c>
      <c r="DB920">
        <f>ROUND((ROUND(AT920*CZ920,2)*ROUND(5,7)),2)</f>
        <v/>
      </c>
      <c r="DC920">
        <f>ROUND((ROUND(AT920*AG920,2)*ROUND(5,7)),2)</f>
        <v/>
      </c>
      <c r="DD920" t="inlineStr"/>
      <c r="DE920" t="inlineStr"/>
      <c r="DF920">
        <f>ROUND(ROUND(AE920*AI920,0)*CX920,0)</f>
        <v/>
      </c>
      <c r="DG920">
        <f>ROUND(ROUND(AF920,0)*CX920,0)</f>
        <v/>
      </c>
      <c r="DH920">
        <f>ROUND(ROUND(AG920,0)*CX920,0)</f>
        <v/>
      </c>
      <c r="DI920">
        <f>ROUND(ROUND(AH920,0)*CX920,0)</f>
        <v/>
      </c>
      <c r="DJ920">
        <f>DF920</f>
        <v/>
      </c>
      <c r="DK920" t="n">
        <v>0</v>
      </c>
      <c r="DL920" t="inlineStr"/>
      <c r="DM920" t="n">
        <v>0</v>
      </c>
      <c r="DN920" t="inlineStr"/>
      <c r="DO920" t="n">
        <v>0</v>
      </c>
    </row>
    <row r="921">
      <c r="A921">
        <f>ROW(Source!A2297)</f>
        <v/>
      </c>
      <c r="B921" t="n">
        <v>78869116</v>
      </c>
      <c r="C921" t="n">
        <v>78876105</v>
      </c>
      <c r="D921" t="n">
        <v>29110573</v>
      </c>
      <c r="E921" t="n">
        <v>1</v>
      </c>
      <c r="F921" t="n">
        <v>1</v>
      </c>
      <c r="G921" t="n">
        <v>1</v>
      </c>
      <c r="H921" t="n">
        <v>3</v>
      </c>
      <c r="I921" t="inlineStr">
        <is>
          <t>101-0628</t>
        </is>
      </c>
      <c r="J921" t="inlineStr">
        <is>
          <t>ТССЦ Московской обл., 101-0628, приказ Минстроя России №675/пр от 28.02.2017 № 254/пр</t>
        </is>
      </c>
      <c r="K921" t="inlineStr">
        <is>
          <t>Олифа комбинированная, марки К-3</t>
        </is>
      </c>
      <c r="L921" t="n">
        <v>1348</v>
      </c>
      <c r="N921" t="n">
        <v>1009</v>
      </c>
      <c r="O921" t="inlineStr">
        <is>
          <t>т</t>
        </is>
      </c>
      <c r="P921" t="inlineStr">
        <is>
          <t>т</t>
        </is>
      </c>
      <c r="Q921" t="n">
        <v>1000</v>
      </c>
      <c r="W921" t="n">
        <v>0</v>
      </c>
      <c r="X921" t="n">
        <v>24062879</v>
      </c>
      <c r="Y921">
        <f>(AT921*ROUND(5,7))</f>
        <v/>
      </c>
      <c r="AA921" t="n">
        <v>87631.5</v>
      </c>
      <c r="AB921" t="n">
        <v>0</v>
      </c>
      <c r="AC921" t="n">
        <v>0</v>
      </c>
      <c r="AD921" t="n">
        <v>0</v>
      </c>
      <c r="AE921" t="n">
        <v>16950</v>
      </c>
      <c r="AF921" t="n">
        <v>0</v>
      </c>
      <c r="AG921" t="n">
        <v>0</v>
      </c>
      <c r="AH921" t="n">
        <v>0</v>
      </c>
      <c r="AI921" t="n">
        <v>5.17</v>
      </c>
      <c r="AJ921" t="n">
        <v>1</v>
      </c>
      <c r="AK921" t="n">
        <v>1</v>
      </c>
      <c r="AL921" t="n">
        <v>1</v>
      </c>
      <c r="AM921" t="n">
        <v>2</v>
      </c>
      <c r="AN921" t="n">
        <v>0</v>
      </c>
      <c r="AO921" t="n">
        <v>1</v>
      </c>
      <c r="AP921" t="n">
        <v>1</v>
      </c>
      <c r="AQ921" t="n">
        <v>0</v>
      </c>
      <c r="AR921" t="n">
        <v>0</v>
      </c>
      <c r="AS921" t="inlineStr"/>
      <c r="AT921" t="n">
        <v>2e-05</v>
      </c>
      <c r="AU921" t="inlineStr">
        <is>
          <t>)*5</t>
        </is>
      </c>
      <c r="AV921" t="n">
        <v>0</v>
      </c>
      <c r="AW921" t="n">
        <v>2</v>
      </c>
      <c r="AX921" t="n">
        <v>78876115</v>
      </c>
      <c r="AY921" t="n">
        <v>1</v>
      </c>
      <c r="AZ921" t="n">
        <v>0</v>
      </c>
      <c r="BA921" t="n">
        <v>850</v>
      </c>
      <c r="BB921" t="n">
        <v>0</v>
      </c>
      <c r="BC921" t="n">
        <v>0</v>
      </c>
      <c r="BD921" t="n">
        <v>0</v>
      </c>
      <c r="BE921" t="n">
        <v>0</v>
      </c>
      <c r="BF921" t="n">
        <v>0</v>
      </c>
      <c r="BG921" t="n">
        <v>0</v>
      </c>
      <c r="BH921" t="n">
        <v>0</v>
      </c>
      <c r="BI921" t="n">
        <v>0</v>
      </c>
      <c r="BJ921" t="n">
        <v>0</v>
      </c>
      <c r="BK921" t="n">
        <v>0</v>
      </c>
      <c r="BL921" t="n">
        <v>0</v>
      </c>
      <c r="BM921" t="n">
        <v>0</v>
      </c>
      <c r="BN921" t="n">
        <v>0</v>
      </c>
      <c r="BO921" t="n">
        <v>0</v>
      </c>
      <c r="BP921" t="n">
        <v>0</v>
      </c>
      <c r="BQ921" t="n">
        <v>0</v>
      </c>
      <c r="BR921" t="n">
        <v>0</v>
      </c>
      <c r="BS921" t="n">
        <v>0</v>
      </c>
      <c r="BT921" t="n">
        <v>0</v>
      </c>
      <c r="BU921" t="n">
        <v>0</v>
      </c>
      <c r="BV921" t="n">
        <v>0</v>
      </c>
      <c r="BW921" t="n">
        <v>0</v>
      </c>
      <c r="CV921" t="n">
        <v>0</v>
      </c>
      <c r="CW921" t="n">
        <v>0</v>
      </c>
      <c r="CX921">
        <f>ROUND(Y921*Source!I2297,7)</f>
        <v/>
      </c>
      <c r="CY921">
        <f>AA921</f>
        <v/>
      </c>
      <c r="CZ921">
        <f>AE921</f>
        <v/>
      </c>
      <c r="DA921">
        <f>AI921</f>
        <v/>
      </c>
      <c r="DB921">
        <f>ROUND((ROUND(AT921*CZ921,2)*ROUND(5,7)),2)</f>
        <v/>
      </c>
      <c r="DC921">
        <f>ROUND((ROUND(AT921*AG921,2)*ROUND(5,7)),2)</f>
        <v/>
      </c>
      <c r="DD921" t="inlineStr"/>
      <c r="DE921" t="inlineStr"/>
      <c r="DF921">
        <f>ROUND(ROUND(AE921*AI921,0)*CX921,0)</f>
        <v/>
      </c>
      <c r="DG921">
        <f>ROUND(ROUND(AF921,0)*CX921,0)</f>
        <v/>
      </c>
      <c r="DH921">
        <f>ROUND(ROUND(AG921,0)*CX921,0)</f>
        <v/>
      </c>
      <c r="DI921">
        <f>ROUND(ROUND(AH921,0)*CX921,0)</f>
        <v/>
      </c>
      <c r="DJ921">
        <f>DF921</f>
        <v/>
      </c>
      <c r="DK921" t="n">
        <v>0</v>
      </c>
      <c r="DL921" t="inlineStr"/>
      <c r="DM921" t="n">
        <v>0</v>
      </c>
      <c r="DN921" t="inlineStr"/>
      <c r="DO921" t="n">
        <v>0</v>
      </c>
    </row>
    <row r="922">
      <c r="A922">
        <f>ROW(Source!A2297)</f>
        <v/>
      </c>
      <c r="B922" t="n">
        <v>78869116</v>
      </c>
      <c r="C922" t="n">
        <v>78876105</v>
      </c>
      <c r="D922" t="n">
        <v>29107963</v>
      </c>
      <c r="E922" t="n">
        <v>1</v>
      </c>
      <c r="F922" t="n">
        <v>1</v>
      </c>
      <c r="G922" t="n">
        <v>1</v>
      </c>
      <c r="H922" t="n">
        <v>3</v>
      </c>
      <c r="I922" t="inlineStr">
        <is>
          <t>101-1669</t>
        </is>
      </c>
      <c r="J922" t="inlineStr">
        <is>
          <t>ТССЦ Московской обл., 101-1669, приказ Минстроя России №675/пр от 28.02.2017 № 254/пр</t>
        </is>
      </c>
      <c r="K922" t="inlineStr">
        <is>
          <t>Очес льняной</t>
        </is>
      </c>
      <c r="L922" t="n">
        <v>1346</v>
      </c>
      <c r="N922" t="n">
        <v>1009</v>
      </c>
      <c r="O922" t="inlineStr">
        <is>
          <t>кг</t>
        </is>
      </c>
      <c r="P922" t="inlineStr">
        <is>
          <t>кг</t>
        </is>
      </c>
      <c r="Q922" t="n">
        <v>1</v>
      </c>
      <c r="W922" t="n">
        <v>0</v>
      </c>
      <c r="X922" t="n">
        <v>-2113933962</v>
      </c>
      <c r="Y922">
        <f>(AT922*ROUND(5,7))</f>
        <v/>
      </c>
      <c r="AA922" t="n">
        <v>590.67</v>
      </c>
      <c r="AB922" t="n">
        <v>0</v>
      </c>
      <c r="AC922" t="n">
        <v>0</v>
      </c>
      <c r="AD922" t="n">
        <v>0</v>
      </c>
      <c r="AE922" t="n">
        <v>37.29</v>
      </c>
      <c r="AF922" t="n">
        <v>0</v>
      </c>
      <c r="AG922" t="n">
        <v>0</v>
      </c>
      <c r="AH922" t="n">
        <v>0</v>
      </c>
      <c r="AI922" t="n">
        <v>15.84</v>
      </c>
      <c r="AJ922" t="n">
        <v>1</v>
      </c>
      <c r="AK922" t="n">
        <v>1</v>
      </c>
      <c r="AL922" t="n">
        <v>1</v>
      </c>
      <c r="AM922" t="n">
        <v>2</v>
      </c>
      <c r="AN922" t="n">
        <v>0</v>
      </c>
      <c r="AO922" t="n">
        <v>1</v>
      </c>
      <c r="AP922" t="n">
        <v>1</v>
      </c>
      <c r="AQ922" t="n">
        <v>0</v>
      </c>
      <c r="AR922" t="n">
        <v>0</v>
      </c>
      <c r="AS922" t="inlineStr"/>
      <c r="AT922" t="n">
        <v>0.02</v>
      </c>
      <c r="AU922" t="inlineStr">
        <is>
          <t>)*5</t>
        </is>
      </c>
      <c r="AV922" t="n">
        <v>0</v>
      </c>
      <c r="AW922" t="n">
        <v>2</v>
      </c>
      <c r="AX922" t="n">
        <v>78876116</v>
      </c>
      <c r="AY922" t="n">
        <v>1</v>
      </c>
      <c r="AZ922" t="n">
        <v>0</v>
      </c>
      <c r="BA922" t="n">
        <v>851</v>
      </c>
      <c r="BB922" t="n">
        <v>0</v>
      </c>
      <c r="BC922" t="n">
        <v>0</v>
      </c>
      <c r="BD922" t="n">
        <v>0</v>
      </c>
      <c r="BE922" t="n">
        <v>0</v>
      </c>
      <c r="BF922" t="n">
        <v>0</v>
      </c>
      <c r="BG922" t="n">
        <v>0</v>
      </c>
      <c r="BH922" t="n">
        <v>0</v>
      </c>
      <c r="BI922" t="n">
        <v>0</v>
      </c>
      <c r="BJ922" t="n">
        <v>0</v>
      </c>
      <c r="BK922" t="n">
        <v>0</v>
      </c>
      <c r="BL922" t="n">
        <v>0</v>
      </c>
      <c r="BM922" t="n">
        <v>0</v>
      </c>
      <c r="BN922" t="n">
        <v>0</v>
      </c>
      <c r="BO922" t="n">
        <v>0</v>
      </c>
      <c r="BP922" t="n">
        <v>0</v>
      </c>
      <c r="BQ922" t="n">
        <v>0</v>
      </c>
      <c r="BR922" t="n">
        <v>0</v>
      </c>
      <c r="BS922" t="n">
        <v>0</v>
      </c>
      <c r="BT922" t="n">
        <v>0</v>
      </c>
      <c r="BU922" t="n">
        <v>0</v>
      </c>
      <c r="BV922" t="n">
        <v>0</v>
      </c>
      <c r="BW922" t="n">
        <v>0</v>
      </c>
      <c r="CV922" t="n">
        <v>0</v>
      </c>
      <c r="CW922" t="n">
        <v>0</v>
      </c>
      <c r="CX922">
        <f>ROUND(Y922*Source!I2297,7)</f>
        <v/>
      </c>
      <c r="CY922">
        <f>AA922</f>
        <v/>
      </c>
      <c r="CZ922">
        <f>AE922</f>
        <v/>
      </c>
      <c r="DA922">
        <f>AI922</f>
        <v/>
      </c>
      <c r="DB922">
        <f>ROUND((ROUND(AT922*CZ922,2)*ROUND(5,7)),2)</f>
        <v/>
      </c>
      <c r="DC922">
        <f>ROUND((ROUND(AT922*AG922,2)*ROUND(5,7)),2)</f>
        <v/>
      </c>
      <c r="DD922" t="inlineStr"/>
      <c r="DE922" t="inlineStr"/>
      <c r="DF922">
        <f>ROUND(ROUND(AE922*AI922,0)*CX922,0)</f>
        <v/>
      </c>
      <c r="DG922">
        <f>ROUND(ROUND(AF922,0)*CX922,0)</f>
        <v/>
      </c>
      <c r="DH922">
        <f>ROUND(ROUND(AG922,0)*CX922,0)</f>
        <v/>
      </c>
      <c r="DI922">
        <f>ROUND(ROUND(AH922,0)*CX922,0)</f>
        <v/>
      </c>
      <c r="DJ922">
        <f>DF922</f>
        <v/>
      </c>
      <c r="DK922" t="n">
        <v>0</v>
      </c>
      <c r="DL922" t="inlineStr"/>
      <c r="DM922" t="n">
        <v>0</v>
      </c>
      <c r="DN922" t="inlineStr"/>
      <c r="DO922" t="n">
        <v>0</v>
      </c>
    </row>
    <row r="923">
      <c r="A923">
        <f>ROW(Source!A2297)</f>
        <v/>
      </c>
      <c r="B923" t="n">
        <v>78869116</v>
      </c>
      <c r="C923" t="n">
        <v>78876105</v>
      </c>
      <c r="D923" t="n">
        <v>29150040</v>
      </c>
      <c r="E923" t="n">
        <v>1</v>
      </c>
      <c r="F923" t="n">
        <v>1</v>
      </c>
      <c r="G923" t="n">
        <v>1</v>
      </c>
      <c r="H923" t="n">
        <v>3</v>
      </c>
      <c r="I923" t="inlineStr">
        <is>
          <t>411-0001</t>
        </is>
      </c>
      <c r="J923" t="inlineStr">
        <is>
          <t>ТССЦ Московской обл., 411-0001, приказ Минстроя России №675/пр от 28.02.2017 № 257/пр</t>
        </is>
      </c>
      <c r="K923" t="inlineStr">
        <is>
          <t>Вода</t>
        </is>
      </c>
      <c r="L923" t="n">
        <v>1339</v>
      </c>
      <c r="N923" t="n">
        <v>1007</v>
      </c>
      <c r="O923" t="inlineStr">
        <is>
          <t>м3</t>
        </is>
      </c>
      <c r="P923" t="inlineStr">
        <is>
          <t>м3</t>
        </is>
      </c>
      <c r="Q923" t="n">
        <v>1</v>
      </c>
      <c r="W923" t="n">
        <v>0</v>
      </c>
      <c r="X923" t="n">
        <v>619799737</v>
      </c>
      <c r="Y923">
        <f>(AT923*ROUND(5,7))</f>
        <v/>
      </c>
      <c r="AA923" t="n">
        <v>31.28</v>
      </c>
      <c r="AB923" t="n">
        <v>0</v>
      </c>
      <c r="AC923" t="n">
        <v>0</v>
      </c>
      <c r="AD923" t="n">
        <v>0</v>
      </c>
      <c r="AE923" t="n">
        <v>2.44</v>
      </c>
      <c r="AF923" t="n">
        <v>0</v>
      </c>
      <c r="AG923" t="n">
        <v>0</v>
      </c>
      <c r="AH923" t="n">
        <v>0</v>
      </c>
      <c r="AI923" t="n">
        <v>12.82</v>
      </c>
      <c r="AJ923" t="n">
        <v>1</v>
      </c>
      <c r="AK923" t="n">
        <v>1</v>
      </c>
      <c r="AL923" t="n">
        <v>1</v>
      </c>
      <c r="AM923" t="n">
        <v>2</v>
      </c>
      <c r="AN923" t="n">
        <v>0</v>
      </c>
      <c r="AO923" t="n">
        <v>1</v>
      </c>
      <c r="AP923" t="n">
        <v>1</v>
      </c>
      <c r="AQ923" t="n">
        <v>0</v>
      </c>
      <c r="AR923" t="n">
        <v>0</v>
      </c>
      <c r="AS923" t="inlineStr"/>
      <c r="AT923" t="n">
        <v>1</v>
      </c>
      <c r="AU923" t="inlineStr">
        <is>
          <t>)*5</t>
        </is>
      </c>
      <c r="AV923" t="n">
        <v>0</v>
      </c>
      <c r="AW923" t="n">
        <v>2</v>
      </c>
      <c r="AX923" t="n">
        <v>78876117</v>
      </c>
      <c r="AY923" t="n">
        <v>1</v>
      </c>
      <c r="AZ923" t="n">
        <v>0</v>
      </c>
      <c r="BA923" t="n">
        <v>852</v>
      </c>
      <c r="BB923" t="n">
        <v>0</v>
      </c>
      <c r="BC923" t="n">
        <v>0</v>
      </c>
      <c r="BD923" t="n">
        <v>0</v>
      </c>
      <c r="BE923" t="n">
        <v>0</v>
      </c>
      <c r="BF923" t="n">
        <v>0</v>
      </c>
      <c r="BG923" t="n">
        <v>0</v>
      </c>
      <c r="BH923" t="n">
        <v>0</v>
      </c>
      <c r="BI923" t="n">
        <v>0</v>
      </c>
      <c r="BJ923" t="n">
        <v>0</v>
      </c>
      <c r="BK923" t="n">
        <v>0</v>
      </c>
      <c r="BL923" t="n">
        <v>0</v>
      </c>
      <c r="BM923" t="n">
        <v>0</v>
      </c>
      <c r="BN923" t="n">
        <v>0</v>
      </c>
      <c r="BO923" t="n">
        <v>0</v>
      </c>
      <c r="BP923" t="n">
        <v>0</v>
      </c>
      <c r="BQ923" t="n">
        <v>0</v>
      </c>
      <c r="BR923" t="n">
        <v>0</v>
      </c>
      <c r="BS923" t="n">
        <v>0</v>
      </c>
      <c r="BT923" t="n">
        <v>0</v>
      </c>
      <c r="BU923" t="n">
        <v>0</v>
      </c>
      <c r="BV923" t="n">
        <v>0</v>
      </c>
      <c r="BW923" t="n">
        <v>0</v>
      </c>
      <c r="CV923" t="n">
        <v>0</v>
      </c>
      <c r="CW923" t="n">
        <v>0</v>
      </c>
      <c r="CX923">
        <f>ROUND(Y923*Source!I2297,7)</f>
        <v/>
      </c>
      <c r="CY923">
        <f>AA923</f>
        <v/>
      </c>
      <c r="CZ923">
        <f>AE923</f>
        <v/>
      </c>
      <c r="DA923">
        <f>AI923</f>
        <v/>
      </c>
      <c r="DB923">
        <f>ROUND((ROUND(AT923*CZ923,2)*ROUND(5,7)),2)</f>
        <v/>
      </c>
      <c r="DC923">
        <f>ROUND((ROUND(AT923*AG923,2)*ROUND(5,7)),2)</f>
        <v/>
      </c>
      <c r="DD923" t="inlineStr"/>
      <c r="DE923" t="inlineStr"/>
      <c r="DF923">
        <f>ROUND(ROUND(AE923*AI923,0)*CX923,0)</f>
        <v/>
      </c>
      <c r="DG923">
        <f>ROUND(ROUND(AF923,0)*CX923,0)</f>
        <v/>
      </c>
      <c r="DH923">
        <f>ROUND(ROUND(AG923,0)*CX923,0)</f>
        <v/>
      </c>
      <c r="DI923">
        <f>ROUND(ROUND(AH923,0)*CX923,0)</f>
        <v/>
      </c>
      <c r="DJ923">
        <f>DF923</f>
        <v/>
      </c>
      <c r="DK923" t="n">
        <v>0</v>
      </c>
      <c r="DL923" t="inlineStr"/>
      <c r="DM923" t="n">
        <v>0</v>
      </c>
      <c r="DN923" t="inlineStr"/>
      <c r="DO923" t="n">
        <v>0</v>
      </c>
    </row>
    <row r="924">
      <c r="A924">
        <f>ROW(Source!A2298)</f>
        <v/>
      </c>
      <c r="B924" t="n">
        <v>78869116</v>
      </c>
      <c r="C924" t="n">
        <v>78876118</v>
      </c>
      <c r="D924" t="n">
        <v>18409850</v>
      </c>
      <c r="E924" t="n">
        <v>1</v>
      </c>
      <c r="F924" t="n">
        <v>1</v>
      </c>
      <c r="G924" t="n">
        <v>1</v>
      </c>
      <c r="H924" t="n">
        <v>1</v>
      </c>
      <c r="I924" t="inlineStr">
        <is>
          <t>1-1035-90</t>
        </is>
      </c>
      <c r="J924" t="inlineStr"/>
      <c r="K924" t="inlineStr">
        <is>
          <t>Рабочий строитель среднего разряда 3,5</t>
        </is>
      </c>
      <c r="L924" t="n">
        <v>1369</v>
      </c>
      <c r="N924" t="n">
        <v>1013</v>
      </c>
      <c r="O924" t="inlineStr">
        <is>
          <t>чел.-ч</t>
        </is>
      </c>
      <c r="P924" t="inlineStr">
        <is>
          <t>чел.-ч</t>
        </is>
      </c>
      <c r="Q924" t="n">
        <v>1</v>
      </c>
      <c r="W924" t="n">
        <v>0</v>
      </c>
      <c r="X924" t="n">
        <v>855544366</v>
      </c>
      <c r="Y924">
        <f>AT924</f>
        <v/>
      </c>
      <c r="AA924" t="n">
        <v>0</v>
      </c>
      <c r="AB924" t="n">
        <v>0</v>
      </c>
      <c r="AC924" t="n">
        <v>0</v>
      </c>
      <c r="AD924" t="n">
        <v>9.07</v>
      </c>
      <c r="AE924" t="n">
        <v>0</v>
      </c>
      <c r="AF924" t="n">
        <v>0</v>
      </c>
      <c r="AG924" t="n">
        <v>0</v>
      </c>
      <c r="AH924" t="n">
        <v>9.07</v>
      </c>
      <c r="AI924" t="n">
        <v>1</v>
      </c>
      <c r="AJ924" t="n">
        <v>1</v>
      </c>
      <c r="AK924" t="n">
        <v>1</v>
      </c>
      <c r="AL924" t="n">
        <v>1</v>
      </c>
      <c r="AM924" t="n">
        <v>-2</v>
      </c>
      <c r="AN924" t="n">
        <v>0</v>
      </c>
      <c r="AO924" t="n">
        <v>1</v>
      </c>
      <c r="AP924" t="n">
        <v>1</v>
      </c>
      <c r="AQ924" t="n">
        <v>0</v>
      </c>
      <c r="AR924" t="n">
        <v>0</v>
      </c>
      <c r="AS924" t="inlineStr"/>
      <c r="AT924" t="n">
        <v>81</v>
      </c>
      <c r="AU924" t="inlineStr"/>
      <c r="AV924" t="n">
        <v>1</v>
      </c>
      <c r="AW924" t="n">
        <v>2</v>
      </c>
      <c r="AX924" t="n">
        <v>78876128</v>
      </c>
      <c r="AY924" t="n">
        <v>1</v>
      </c>
      <c r="AZ924" t="n">
        <v>0</v>
      </c>
      <c r="BA924" t="n">
        <v>853</v>
      </c>
      <c r="BB924" t="n">
        <v>0</v>
      </c>
      <c r="BC924" t="n">
        <v>0</v>
      </c>
      <c r="BD924" t="n">
        <v>0</v>
      </c>
      <c r="BE924" t="n">
        <v>0</v>
      </c>
      <c r="BF924" t="n">
        <v>0</v>
      </c>
      <c r="BG924" t="n">
        <v>0</v>
      </c>
      <c r="BH924" t="n">
        <v>0</v>
      </c>
      <c r="BI924" t="n">
        <v>0</v>
      </c>
      <c r="BJ924" t="n">
        <v>0</v>
      </c>
      <c r="BK924" t="n">
        <v>0</v>
      </c>
      <c r="BL924" t="n">
        <v>0</v>
      </c>
      <c r="BM924" t="n">
        <v>0</v>
      </c>
      <c r="BN924" t="n">
        <v>0</v>
      </c>
      <c r="BO924" t="n">
        <v>0</v>
      </c>
      <c r="BP924" t="n">
        <v>0</v>
      </c>
      <c r="BQ924" t="n">
        <v>0</v>
      </c>
      <c r="BR924" t="n">
        <v>0</v>
      </c>
      <c r="BS924" t="n">
        <v>0</v>
      </c>
      <c r="BT924" t="n">
        <v>0</v>
      </c>
      <c r="BU924" t="n">
        <v>0</v>
      </c>
      <c r="BV924" t="n">
        <v>0</v>
      </c>
      <c r="BW924" t="n">
        <v>0</v>
      </c>
      <c r="CU924">
        <f>ROUND(AT924*Source!I2298*AH924*AL924,0)</f>
        <v/>
      </c>
      <c r="CV924">
        <f>ROUND(Y924*Source!I2298,7)</f>
        <v/>
      </c>
      <c r="CW924" t="n">
        <v>0</v>
      </c>
      <c r="CX924">
        <f>ROUND(Y924*Source!I2298,7)</f>
        <v/>
      </c>
      <c r="CY924">
        <f>AD924</f>
        <v/>
      </c>
      <c r="CZ924">
        <f>AH924</f>
        <v/>
      </c>
      <c r="DA924">
        <f>AL924</f>
        <v/>
      </c>
      <c r="DB924">
        <f>ROUND(ROUND(AT924*CZ924,2),2)</f>
        <v/>
      </c>
      <c r="DC924">
        <f>ROUND(ROUND(AT924*AG924,2),2)</f>
        <v/>
      </c>
      <c r="DD924" t="inlineStr"/>
      <c r="DE924" t="inlineStr"/>
      <c r="DF924">
        <f>ROUND(ROUND(AE924,0)*CX924,0)</f>
        <v/>
      </c>
      <c r="DG924">
        <f>ROUND(ROUND(AF924,0)*CX924,0)</f>
        <v/>
      </c>
      <c r="DH924">
        <f>ROUND(ROUND(AG924,0)*CX924,0)</f>
        <v/>
      </c>
      <c r="DI924">
        <f>ROUND(ROUND(AH924,0)*CX924,0)</f>
        <v/>
      </c>
      <c r="DJ924">
        <f>DI924</f>
        <v/>
      </c>
      <c r="DK924" t="n">
        <v>0</v>
      </c>
      <c r="DL924" t="inlineStr"/>
      <c r="DM924" t="n">
        <v>0</v>
      </c>
      <c r="DN924" t="inlineStr"/>
      <c r="DO924" t="n">
        <v>0</v>
      </c>
    </row>
    <row r="925">
      <c r="A925">
        <f>ROW(Source!A2298)</f>
        <v/>
      </c>
      <c r="B925" t="n">
        <v>78869116</v>
      </c>
      <c r="C925" t="n">
        <v>78876118</v>
      </c>
      <c r="D925" t="n">
        <v>29174913</v>
      </c>
      <c r="E925" t="n">
        <v>1</v>
      </c>
      <c r="F925" t="n">
        <v>1</v>
      </c>
      <c r="G925" t="n">
        <v>1</v>
      </c>
      <c r="H925" t="n">
        <v>2</v>
      </c>
      <c r="I925" t="inlineStr">
        <is>
          <t>400001</t>
        </is>
      </c>
      <c r="J925" t="inlineStr">
        <is>
          <t>ТСЭМ Московской обл., 400001, приказ Минстроя России №675/пр от 28.02.2017 № 264/пр</t>
        </is>
      </c>
      <c r="K925" t="inlineStr">
        <is>
          <t>Автомобили бортовые, грузоподъемность до 5 т</t>
        </is>
      </c>
      <c r="L925" t="n">
        <v>1368</v>
      </c>
      <c r="N925" t="n">
        <v>1011</v>
      </c>
      <c r="O925" t="inlineStr">
        <is>
          <t>маш.-ч</t>
        </is>
      </c>
      <c r="P925" t="inlineStr">
        <is>
          <t>маш.-ч</t>
        </is>
      </c>
      <c r="Q925" t="n">
        <v>1</v>
      </c>
      <c r="W925" t="n">
        <v>0</v>
      </c>
      <c r="X925" t="n">
        <v>1230759911</v>
      </c>
      <c r="Y925">
        <f>AT925</f>
        <v/>
      </c>
      <c r="AA925" t="n">
        <v>0</v>
      </c>
      <c r="AB925" t="n">
        <v>2177.51</v>
      </c>
      <c r="AC925" t="n">
        <v>606.1</v>
      </c>
      <c r="AD925" t="n">
        <v>0</v>
      </c>
      <c r="AE925" t="n">
        <v>0</v>
      </c>
      <c r="AF925" t="n">
        <v>87.17</v>
      </c>
      <c r="AG925" t="n">
        <v>11.6</v>
      </c>
      <c r="AH925" t="n">
        <v>0</v>
      </c>
      <c r="AI925" t="n">
        <v>1</v>
      </c>
      <c r="AJ925" t="n">
        <v>24.98</v>
      </c>
      <c r="AK925" t="n">
        <v>52.25</v>
      </c>
      <c r="AL925" t="n">
        <v>1</v>
      </c>
      <c r="AM925" t="n">
        <v>2</v>
      </c>
      <c r="AN925" t="n">
        <v>0</v>
      </c>
      <c r="AO925" t="n">
        <v>1</v>
      </c>
      <c r="AP925" t="n">
        <v>1</v>
      </c>
      <c r="AQ925" t="n">
        <v>0</v>
      </c>
      <c r="AR925" t="n">
        <v>0</v>
      </c>
      <c r="AS925" t="inlineStr"/>
      <c r="AT925" t="n">
        <v>0.05</v>
      </c>
      <c r="AU925" t="inlineStr"/>
      <c r="AV925" t="n">
        <v>0</v>
      </c>
      <c r="AW925" t="n">
        <v>2</v>
      </c>
      <c r="AX925" t="n">
        <v>78876129</v>
      </c>
      <c r="AY925" t="n">
        <v>1</v>
      </c>
      <c r="AZ925" t="n">
        <v>0</v>
      </c>
      <c r="BA925" t="n">
        <v>854</v>
      </c>
      <c r="BB925" t="n">
        <v>0</v>
      </c>
      <c r="BC925" t="n">
        <v>0</v>
      </c>
      <c r="BD925" t="n">
        <v>0</v>
      </c>
      <c r="BE925" t="n">
        <v>0</v>
      </c>
      <c r="BF925" t="n">
        <v>0</v>
      </c>
      <c r="BG925" t="n">
        <v>0</v>
      </c>
      <c r="BH925" t="n">
        <v>0</v>
      </c>
      <c r="BI925" t="n">
        <v>0</v>
      </c>
      <c r="BJ925" t="n">
        <v>0</v>
      </c>
      <c r="BK925" t="n">
        <v>0</v>
      </c>
      <c r="BL925" t="n">
        <v>0</v>
      </c>
      <c r="BM925" t="n">
        <v>0</v>
      </c>
      <c r="BN925" t="n">
        <v>0</v>
      </c>
      <c r="BO925" t="n">
        <v>0</v>
      </c>
      <c r="BP925" t="n">
        <v>0</v>
      </c>
      <c r="BQ925" t="n">
        <v>0</v>
      </c>
      <c r="BR925" t="n">
        <v>0</v>
      </c>
      <c r="BS925" t="n">
        <v>0</v>
      </c>
      <c r="BT925" t="n">
        <v>0</v>
      </c>
      <c r="BU925" t="n">
        <v>0</v>
      </c>
      <c r="BV925" t="n">
        <v>0</v>
      </c>
      <c r="BW925" t="n">
        <v>0</v>
      </c>
      <c r="CV925" t="n">
        <v>0</v>
      </c>
      <c r="CW925">
        <f>ROUND(Y925*Source!I2298*DO925,7)</f>
        <v/>
      </c>
      <c r="CX925">
        <f>ROUND(Y925*Source!I2298,7)</f>
        <v/>
      </c>
      <c r="CY925">
        <f>AB925</f>
        <v/>
      </c>
      <c r="CZ925">
        <f>AF925</f>
        <v/>
      </c>
      <c r="DA925">
        <f>AJ925</f>
        <v/>
      </c>
      <c r="DB925">
        <f>ROUND(ROUND(AT925*CZ925,2),2)</f>
        <v/>
      </c>
      <c r="DC925">
        <f>ROUND(ROUND(AT925*AG925,2),2)</f>
        <v/>
      </c>
      <c r="DD925" t="inlineStr"/>
      <c r="DE925" t="inlineStr"/>
      <c r="DF925">
        <f>ROUND(ROUND(AE925,0)*CX925,0)</f>
        <v/>
      </c>
      <c r="DG925">
        <f>ROUND(ROUND(AF925*AJ925,0)*CX925,0)</f>
        <v/>
      </c>
      <c r="DH925">
        <f>ROUND(ROUND(AG925*AK925,0)*CX925,0)</f>
        <v/>
      </c>
      <c r="DI925">
        <f>ROUND(ROUND(AH925,0)*CX925,0)</f>
        <v/>
      </c>
      <c r="DJ925">
        <f>DG925</f>
        <v/>
      </c>
      <c r="DK925" t="n">
        <v>0</v>
      </c>
      <c r="DL925" t="inlineStr"/>
      <c r="DM925" t="n">
        <v>0</v>
      </c>
      <c r="DN925" t="inlineStr"/>
      <c r="DO925" t="n">
        <v>0</v>
      </c>
    </row>
    <row r="926">
      <c r="A926">
        <f>ROW(Source!A2298)</f>
        <v/>
      </c>
      <c r="B926" t="n">
        <v>78869116</v>
      </c>
      <c r="C926" t="n">
        <v>78876118</v>
      </c>
      <c r="D926" t="n">
        <v>29110398</v>
      </c>
      <c r="E926" t="n">
        <v>1</v>
      </c>
      <c r="F926" t="n">
        <v>1</v>
      </c>
      <c r="G926" t="n">
        <v>1</v>
      </c>
      <c r="H926" t="n">
        <v>3</v>
      </c>
      <c r="I926" t="inlineStr">
        <is>
          <t>101-0388</t>
        </is>
      </c>
      <c r="J926" t="inlineStr">
        <is>
          <t>ТССЦ Московской обл., 101-0388, приказ Минстроя России №675/пр от 28.02.2017 № 254/пр</t>
        </is>
      </c>
      <c r="K926" t="inlineStr">
        <is>
          <t>Краски масляные земляные марки МА-0115 мумия, сурик железный</t>
        </is>
      </c>
      <c r="L926" t="n">
        <v>1348</v>
      </c>
      <c r="N926" t="n">
        <v>1009</v>
      </c>
      <c r="O926" t="inlineStr">
        <is>
          <t>т</t>
        </is>
      </c>
      <c r="P926" t="inlineStr">
        <is>
          <t>т</t>
        </is>
      </c>
      <c r="Q926" t="n">
        <v>1000</v>
      </c>
      <c r="W926" t="n">
        <v>0</v>
      </c>
      <c r="X926" t="n">
        <v>1625292450</v>
      </c>
      <c r="Y926">
        <f>AT926</f>
        <v/>
      </c>
      <c r="AA926" t="n">
        <v>76804.47</v>
      </c>
      <c r="AB926" t="n">
        <v>0</v>
      </c>
      <c r="AC926" t="n">
        <v>0</v>
      </c>
      <c r="AD926" t="n">
        <v>0</v>
      </c>
      <c r="AE926" t="n">
        <v>15118.99</v>
      </c>
      <c r="AF926" t="n">
        <v>0</v>
      </c>
      <c r="AG926" t="n">
        <v>0</v>
      </c>
      <c r="AH926" t="n">
        <v>0</v>
      </c>
      <c r="AI926" t="n">
        <v>5.08</v>
      </c>
      <c r="AJ926" t="n">
        <v>1</v>
      </c>
      <c r="AK926" t="n">
        <v>1</v>
      </c>
      <c r="AL926" t="n">
        <v>1</v>
      </c>
      <c r="AM926" t="n">
        <v>2</v>
      </c>
      <c r="AN926" t="n">
        <v>0</v>
      </c>
      <c r="AO926" t="n">
        <v>1</v>
      </c>
      <c r="AP926" t="n">
        <v>1</v>
      </c>
      <c r="AQ926" t="n">
        <v>0</v>
      </c>
      <c r="AR926" t="n">
        <v>0</v>
      </c>
      <c r="AS926" t="inlineStr"/>
      <c r="AT926" t="n">
        <v>0.0014</v>
      </c>
      <c r="AU926" t="inlineStr"/>
      <c r="AV926" t="n">
        <v>0</v>
      </c>
      <c r="AW926" t="n">
        <v>2</v>
      </c>
      <c r="AX926" t="n">
        <v>78876130</v>
      </c>
      <c r="AY926" t="n">
        <v>1</v>
      </c>
      <c r="AZ926" t="n">
        <v>0</v>
      </c>
      <c r="BA926" t="n">
        <v>855</v>
      </c>
      <c r="BB926" t="n">
        <v>0</v>
      </c>
      <c r="BC926" t="n">
        <v>0</v>
      </c>
      <c r="BD926" t="n">
        <v>0</v>
      </c>
      <c r="BE926" t="n">
        <v>0</v>
      </c>
      <c r="BF926" t="n">
        <v>0</v>
      </c>
      <c r="BG926" t="n">
        <v>0</v>
      </c>
      <c r="BH926" t="n">
        <v>0</v>
      </c>
      <c r="BI926" t="n">
        <v>0</v>
      </c>
      <c r="BJ926" t="n">
        <v>0</v>
      </c>
      <c r="BK926" t="n">
        <v>0</v>
      </c>
      <c r="BL926" t="n">
        <v>0</v>
      </c>
      <c r="BM926" t="n">
        <v>0</v>
      </c>
      <c r="BN926" t="n">
        <v>0</v>
      </c>
      <c r="BO926" t="n">
        <v>0</v>
      </c>
      <c r="BP926" t="n">
        <v>0</v>
      </c>
      <c r="BQ926" t="n">
        <v>0</v>
      </c>
      <c r="BR926" t="n">
        <v>0</v>
      </c>
      <c r="BS926" t="n">
        <v>0</v>
      </c>
      <c r="BT926" t="n">
        <v>0</v>
      </c>
      <c r="BU926" t="n">
        <v>0</v>
      </c>
      <c r="BV926" t="n">
        <v>0</v>
      </c>
      <c r="BW926" t="n">
        <v>0</v>
      </c>
      <c r="CV926" t="n">
        <v>0</v>
      </c>
      <c r="CW926" t="n">
        <v>0</v>
      </c>
      <c r="CX926">
        <f>ROUND(Y926*Source!I2298,7)</f>
        <v/>
      </c>
      <c r="CY926">
        <f>AA926</f>
        <v/>
      </c>
      <c r="CZ926">
        <f>AE926</f>
        <v/>
      </c>
      <c r="DA926">
        <f>AI926</f>
        <v/>
      </c>
      <c r="DB926">
        <f>ROUND(ROUND(AT926*CZ926,2),2)</f>
        <v/>
      </c>
      <c r="DC926">
        <f>ROUND(ROUND(AT926*AG926,2),2)</f>
        <v/>
      </c>
      <c r="DD926" t="inlineStr"/>
      <c r="DE926" t="inlineStr"/>
      <c r="DF926">
        <f>ROUND(ROUND(AE926*AI926,0)*CX926,0)</f>
        <v/>
      </c>
      <c r="DG926">
        <f>ROUND(ROUND(AF926,0)*CX926,0)</f>
        <v/>
      </c>
      <c r="DH926">
        <f>ROUND(ROUND(AG926,0)*CX926,0)</f>
        <v/>
      </c>
      <c r="DI926">
        <f>ROUND(ROUND(AH926,0)*CX926,0)</f>
        <v/>
      </c>
      <c r="DJ926">
        <f>DF926</f>
        <v/>
      </c>
      <c r="DK926" t="n">
        <v>0</v>
      </c>
      <c r="DL926" t="inlineStr"/>
      <c r="DM926" t="n">
        <v>0</v>
      </c>
      <c r="DN926" t="inlineStr"/>
      <c r="DO926" t="n">
        <v>0</v>
      </c>
    </row>
    <row r="927">
      <c r="A927">
        <f>ROW(Source!A2298)</f>
        <v/>
      </c>
      <c r="B927" t="n">
        <v>78869116</v>
      </c>
      <c r="C927" t="n">
        <v>78876118</v>
      </c>
      <c r="D927" t="n">
        <v>29110573</v>
      </c>
      <c r="E927" t="n">
        <v>1</v>
      </c>
      <c r="F927" t="n">
        <v>1</v>
      </c>
      <c r="G927" t="n">
        <v>1</v>
      </c>
      <c r="H927" t="n">
        <v>3</v>
      </c>
      <c r="I927" t="inlineStr">
        <is>
          <t>101-0628</t>
        </is>
      </c>
      <c r="J927" t="inlineStr">
        <is>
          <t>ТССЦ Московской обл., 101-0628, приказ Минстроя России №675/пр от 28.02.2017 № 254/пр</t>
        </is>
      </c>
      <c r="K927" t="inlineStr">
        <is>
          <t>Олифа комбинированная, марки К-3</t>
        </is>
      </c>
      <c r="L927" t="n">
        <v>1348</v>
      </c>
      <c r="N927" t="n">
        <v>1009</v>
      </c>
      <c r="O927" t="inlineStr">
        <is>
          <t>т</t>
        </is>
      </c>
      <c r="P927" t="inlineStr">
        <is>
          <t>т</t>
        </is>
      </c>
      <c r="Q927" t="n">
        <v>1000</v>
      </c>
      <c r="W927" t="n">
        <v>0</v>
      </c>
      <c r="X927" t="n">
        <v>24062879</v>
      </c>
      <c r="Y927">
        <f>AT927</f>
        <v/>
      </c>
      <c r="AA927" t="n">
        <v>87631.5</v>
      </c>
      <c r="AB927" t="n">
        <v>0</v>
      </c>
      <c r="AC927" t="n">
        <v>0</v>
      </c>
      <c r="AD927" t="n">
        <v>0</v>
      </c>
      <c r="AE927" t="n">
        <v>16950</v>
      </c>
      <c r="AF927" t="n">
        <v>0</v>
      </c>
      <c r="AG927" t="n">
        <v>0</v>
      </c>
      <c r="AH927" t="n">
        <v>0</v>
      </c>
      <c r="AI927" t="n">
        <v>5.17</v>
      </c>
      <c r="AJ927" t="n">
        <v>1</v>
      </c>
      <c r="AK927" t="n">
        <v>1</v>
      </c>
      <c r="AL927" t="n">
        <v>1</v>
      </c>
      <c r="AM927" t="n">
        <v>2</v>
      </c>
      <c r="AN927" t="n">
        <v>0</v>
      </c>
      <c r="AO927" t="n">
        <v>1</v>
      </c>
      <c r="AP927" t="n">
        <v>1</v>
      </c>
      <c r="AQ927" t="n">
        <v>0</v>
      </c>
      <c r="AR927" t="n">
        <v>0</v>
      </c>
      <c r="AS927" t="inlineStr"/>
      <c r="AT927" t="n">
        <v>0.0007</v>
      </c>
      <c r="AU927" t="inlineStr"/>
      <c r="AV927" t="n">
        <v>0</v>
      </c>
      <c r="AW927" t="n">
        <v>2</v>
      </c>
      <c r="AX927" t="n">
        <v>78876131</v>
      </c>
      <c r="AY927" t="n">
        <v>1</v>
      </c>
      <c r="AZ927" t="n">
        <v>0</v>
      </c>
      <c r="BA927" t="n">
        <v>856</v>
      </c>
      <c r="BB927" t="n">
        <v>0</v>
      </c>
      <c r="BC927" t="n">
        <v>0</v>
      </c>
      <c r="BD927" t="n">
        <v>0</v>
      </c>
      <c r="BE927" t="n">
        <v>0</v>
      </c>
      <c r="BF927" t="n">
        <v>0</v>
      </c>
      <c r="BG927" t="n">
        <v>0</v>
      </c>
      <c r="BH927" t="n">
        <v>0</v>
      </c>
      <c r="BI927" t="n">
        <v>0</v>
      </c>
      <c r="BJ927" t="n">
        <v>0</v>
      </c>
      <c r="BK927" t="n">
        <v>0</v>
      </c>
      <c r="BL927" t="n">
        <v>0</v>
      </c>
      <c r="BM927" t="n">
        <v>0</v>
      </c>
      <c r="BN927" t="n">
        <v>0</v>
      </c>
      <c r="BO927" t="n">
        <v>0</v>
      </c>
      <c r="BP927" t="n">
        <v>0</v>
      </c>
      <c r="BQ927" t="n">
        <v>0</v>
      </c>
      <c r="BR927" t="n">
        <v>0</v>
      </c>
      <c r="BS927" t="n">
        <v>0</v>
      </c>
      <c r="BT927" t="n">
        <v>0</v>
      </c>
      <c r="BU927" t="n">
        <v>0</v>
      </c>
      <c r="BV927" t="n">
        <v>0</v>
      </c>
      <c r="BW927" t="n">
        <v>0</v>
      </c>
      <c r="CV927" t="n">
        <v>0</v>
      </c>
      <c r="CW927" t="n">
        <v>0</v>
      </c>
      <c r="CX927">
        <f>ROUND(Y927*Source!I2298,7)</f>
        <v/>
      </c>
      <c r="CY927">
        <f>AA927</f>
        <v/>
      </c>
      <c r="CZ927">
        <f>AE927</f>
        <v/>
      </c>
      <c r="DA927">
        <f>AI927</f>
        <v/>
      </c>
      <c r="DB927">
        <f>ROUND(ROUND(AT927*CZ927,2),2)</f>
        <v/>
      </c>
      <c r="DC927">
        <f>ROUND(ROUND(AT927*AG927,2),2)</f>
        <v/>
      </c>
      <c r="DD927" t="inlineStr"/>
      <c r="DE927" t="inlineStr"/>
      <c r="DF927">
        <f>ROUND(ROUND(AE927*AI927,0)*CX927,0)</f>
        <v/>
      </c>
      <c r="DG927">
        <f>ROUND(ROUND(AF927,0)*CX927,0)</f>
        <v/>
      </c>
      <c r="DH927">
        <f>ROUND(ROUND(AG927,0)*CX927,0)</f>
        <v/>
      </c>
      <c r="DI927">
        <f>ROUND(ROUND(AH927,0)*CX927,0)</f>
        <v/>
      </c>
      <c r="DJ927">
        <f>DF927</f>
        <v/>
      </c>
      <c r="DK927" t="n">
        <v>0</v>
      </c>
      <c r="DL927" t="inlineStr"/>
      <c r="DM927" t="n">
        <v>0</v>
      </c>
      <c r="DN927" t="inlineStr"/>
      <c r="DO927" t="n">
        <v>0</v>
      </c>
    </row>
    <row r="928">
      <c r="A928">
        <f>ROW(Source!A2298)</f>
        <v/>
      </c>
      <c r="B928" t="n">
        <v>78869116</v>
      </c>
      <c r="C928" t="n">
        <v>78876118</v>
      </c>
      <c r="D928" t="n">
        <v>29107963</v>
      </c>
      <c r="E928" t="n">
        <v>1</v>
      </c>
      <c r="F928" t="n">
        <v>1</v>
      </c>
      <c r="G928" t="n">
        <v>1</v>
      </c>
      <c r="H928" t="n">
        <v>3</v>
      </c>
      <c r="I928" t="inlineStr">
        <is>
          <t>101-1669</t>
        </is>
      </c>
      <c r="J928" t="inlineStr">
        <is>
          <t>ТССЦ Московской обл., 101-1669, приказ Минстроя России №675/пр от 28.02.2017 № 254/пр</t>
        </is>
      </c>
      <c r="K928" t="inlineStr">
        <is>
          <t>Очес льняной</t>
        </is>
      </c>
      <c r="L928" t="n">
        <v>1346</v>
      </c>
      <c r="N928" t="n">
        <v>1009</v>
      </c>
      <c r="O928" t="inlineStr">
        <is>
          <t>кг</t>
        </is>
      </c>
      <c r="P928" t="inlineStr">
        <is>
          <t>кг</t>
        </is>
      </c>
      <c r="Q928" t="n">
        <v>1</v>
      </c>
      <c r="W928" t="n">
        <v>0</v>
      </c>
      <c r="X928" t="n">
        <v>-2113933962</v>
      </c>
      <c r="Y928">
        <f>AT928</f>
        <v/>
      </c>
      <c r="AA928" t="n">
        <v>590.67</v>
      </c>
      <c r="AB928" t="n">
        <v>0</v>
      </c>
      <c r="AC928" t="n">
        <v>0</v>
      </c>
      <c r="AD928" t="n">
        <v>0</v>
      </c>
      <c r="AE928" t="n">
        <v>37.29</v>
      </c>
      <c r="AF928" t="n">
        <v>0</v>
      </c>
      <c r="AG928" t="n">
        <v>0</v>
      </c>
      <c r="AH928" t="n">
        <v>0</v>
      </c>
      <c r="AI928" t="n">
        <v>15.84</v>
      </c>
      <c r="AJ928" t="n">
        <v>1</v>
      </c>
      <c r="AK928" t="n">
        <v>1</v>
      </c>
      <c r="AL928" t="n">
        <v>1</v>
      </c>
      <c r="AM928" t="n">
        <v>2</v>
      </c>
      <c r="AN928" t="n">
        <v>0</v>
      </c>
      <c r="AO928" t="n">
        <v>1</v>
      </c>
      <c r="AP928" t="n">
        <v>1</v>
      </c>
      <c r="AQ928" t="n">
        <v>0</v>
      </c>
      <c r="AR928" t="n">
        <v>0</v>
      </c>
      <c r="AS928" t="inlineStr"/>
      <c r="AT928" t="n">
        <v>0.7</v>
      </c>
      <c r="AU928" t="inlineStr"/>
      <c r="AV928" t="n">
        <v>0</v>
      </c>
      <c r="AW928" t="n">
        <v>2</v>
      </c>
      <c r="AX928" t="n">
        <v>78876132</v>
      </c>
      <c r="AY928" t="n">
        <v>1</v>
      </c>
      <c r="AZ928" t="n">
        <v>0</v>
      </c>
      <c r="BA928" t="n">
        <v>857</v>
      </c>
      <c r="BB928" t="n">
        <v>0</v>
      </c>
      <c r="BC928" t="n">
        <v>0</v>
      </c>
      <c r="BD928" t="n">
        <v>0</v>
      </c>
      <c r="BE928" t="n">
        <v>0</v>
      </c>
      <c r="BF928" t="n">
        <v>0</v>
      </c>
      <c r="BG928" t="n">
        <v>0</v>
      </c>
      <c r="BH928" t="n">
        <v>0</v>
      </c>
      <c r="BI928" t="n">
        <v>0</v>
      </c>
      <c r="BJ928" t="n">
        <v>0</v>
      </c>
      <c r="BK928" t="n">
        <v>0</v>
      </c>
      <c r="BL928" t="n">
        <v>0</v>
      </c>
      <c r="BM928" t="n">
        <v>0</v>
      </c>
      <c r="BN928" t="n">
        <v>0</v>
      </c>
      <c r="BO928" t="n">
        <v>0</v>
      </c>
      <c r="BP928" t="n">
        <v>0</v>
      </c>
      <c r="BQ928" t="n">
        <v>0</v>
      </c>
      <c r="BR928" t="n">
        <v>0</v>
      </c>
      <c r="BS928" t="n">
        <v>0</v>
      </c>
      <c r="BT928" t="n">
        <v>0</v>
      </c>
      <c r="BU928" t="n">
        <v>0</v>
      </c>
      <c r="BV928" t="n">
        <v>0</v>
      </c>
      <c r="BW928" t="n">
        <v>0</v>
      </c>
      <c r="CV928" t="n">
        <v>0</v>
      </c>
      <c r="CW928" t="n">
        <v>0</v>
      </c>
      <c r="CX928">
        <f>ROUND(Y928*Source!I2298,7)</f>
        <v/>
      </c>
      <c r="CY928">
        <f>AA928</f>
        <v/>
      </c>
      <c r="CZ928">
        <f>AE928</f>
        <v/>
      </c>
      <c r="DA928">
        <f>AI928</f>
        <v/>
      </c>
      <c r="DB928">
        <f>ROUND(ROUND(AT928*CZ928,2),2)</f>
        <v/>
      </c>
      <c r="DC928">
        <f>ROUND(ROUND(AT928*AG928,2),2)</f>
        <v/>
      </c>
      <c r="DD928" t="inlineStr"/>
      <c r="DE928" t="inlineStr"/>
      <c r="DF928">
        <f>ROUND(ROUND(AE928*AI928,0)*CX928,0)</f>
        <v/>
      </c>
      <c r="DG928">
        <f>ROUND(ROUND(AF928,0)*CX928,0)</f>
        <v/>
      </c>
      <c r="DH928">
        <f>ROUND(ROUND(AG928,0)*CX928,0)</f>
        <v/>
      </c>
      <c r="DI928">
        <f>ROUND(ROUND(AH928,0)*CX928,0)</f>
        <v/>
      </c>
      <c r="DJ928">
        <f>DF928</f>
        <v/>
      </c>
      <c r="DK928" t="n">
        <v>0</v>
      </c>
      <c r="DL928" t="inlineStr"/>
      <c r="DM928" t="n">
        <v>0</v>
      </c>
      <c r="DN928" t="inlineStr"/>
      <c r="DO928" t="n">
        <v>0</v>
      </c>
    </row>
    <row r="929">
      <c r="A929">
        <f>ROW(Source!A2298)</f>
        <v/>
      </c>
      <c r="B929" t="n">
        <v>78869116</v>
      </c>
      <c r="C929" t="n">
        <v>78876118</v>
      </c>
      <c r="D929" t="n">
        <v>29143378</v>
      </c>
      <c r="E929" t="n">
        <v>1</v>
      </c>
      <c r="F929" t="n">
        <v>1</v>
      </c>
      <c r="G929" t="n">
        <v>1</v>
      </c>
      <c r="H929" t="n">
        <v>3</v>
      </c>
      <c r="I929" t="inlineStr">
        <is>
          <t>302-0062</t>
        </is>
      </c>
      <c r="J929" t="inlineStr">
        <is>
          <t>ТССЦ Московской обл., 302-0062, приказ Минстроя России №675/пр от 28.02.2017 № 256/пр</t>
        </is>
      </c>
      <c r="K929" t="inlineStr">
        <is>
          <t>Кран шаровый муфтовый Valtec для воды диаметром 15 мм, тип в/в</t>
        </is>
      </c>
      <c r="L929" t="n">
        <v>1354</v>
      </c>
      <c r="N929" t="n">
        <v>1010</v>
      </c>
      <c r="O929" t="inlineStr">
        <is>
          <t>шт.</t>
        </is>
      </c>
      <c r="P929" t="inlineStr">
        <is>
          <t>шт.</t>
        </is>
      </c>
      <c r="Q929" t="n">
        <v>1</v>
      </c>
      <c r="W929" t="n">
        <v>0</v>
      </c>
      <c r="X929" t="n">
        <v>-1687406522</v>
      </c>
      <c r="Y929">
        <f>AT929</f>
        <v/>
      </c>
      <c r="AA929" t="n">
        <v>384.3</v>
      </c>
      <c r="AB929" t="n">
        <v>0</v>
      </c>
      <c r="AC929" t="n">
        <v>0</v>
      </c>
      <c r="AD929" t="n">
        <v>0</v>
      </c>
      <c r="AE929" t="n">
        <v>28.53</v>
      </c>
      <c r="AF929" t="n">
        <v>0</v>
      </c>
      <c r="AG929" t="n">
        <v>0</v>
      </c>
      <c r="AH929" t="n">
        <v>0</v>
      </c>
      <c r="AI929" t="n">
        <v>13.47</v>
      </c>
      <c r="AJ929" t="n">
        <v>1</v>
      </c>
      <c r="AK929" t="n">
        <v>1</v>
      </c>
      <c r="AL929" t="n">
        <v>1</v>
      </c>
      <c r="AM929" t="n">
        <v>0</v>
      </c>
      <c r="AN929" t="n">
        <v>0</v>
      </c>
      <c r="AO929" t="n">
        <v>0</v>
      </c>
      <c r="AP929" t="n">
        <v>1</v>
      </c>
      <c r="AQ929" t="n">
        <v>0</v>
      </c>
      <c r="AR929" t="n">
        <v>0</v>
      </c>
      <c r="AS929" t="inlineStr"/>
      <c r="AT929" t="n">
        <v>66.66666669999999</v>
      </c>
      <c r="AU929" t="inlineStr"/>
      <c r="AV929" t="n">
        <v>0</v>
      </c>
      <c r="AW929" t="n">
        <v>1</v>
      </c>
      <c r="AX929" t="n">
        <v>-1</v>
      </c>
      <c r="AY929" t="n">
        <v>0</v>
      </c>
      <c r="AZ929" t="n">
        <v>0</v>
      </c>
      <c r="BA929" t="inlineStr"/>
      <c r="BB929" t="n">
        <v>0</v>
      </c>
      <c r="BC929" t="n">
        <v>0</v>
      </c>
      <c r="BD929" t="n">
        <v>0</v>
      </c>
      <c r="BE929" t="n">
        <v>0</v>
      </c>
      <c r="BF929" t="n">
        <v>0</v>
      </c>
      <c r="BG929" t="n">
        <v>0</v>
      </c>
      <c r="BH929" t="n">
        <v>0</v>
      </c>
      <c r="BI929" t="n">
        <v>0</v>
      </c>
      <c r="BJ929" t="n">
        <v>0</v>
      </c>
      <c r="BK929" t="n">
        <v>0</v>
      </c>
      <c r="BL929" t="n">
        <v>0</v>
      </c>
      <c r="BM929" t="n">
        <v>0</v>
      </c>
      <c r="BN929" t="n">
        <v>0</v>
      </c>
      <c r="BO929" t="n">
        <v>0</v>
      </c>
      <c r="BP929" t="n">
        <v>0</v>
      </c>
      <c r="BQ929" t="n">
        <v>0</v>
      </c>
      <c r="BR929" t="n">
        <v>0</v>
      </c>
      <c r="BS929" t="n">
        <v>0</v>
      </c>
      <c r="BT929" t="n">
        <v>0</v>
      </c>
      <c r="BU929" t="n">
        <v>0</v>
      </c>
      <c r="BV929" t="n">
        <v>0</v>
      </c>
      <c r="BW929" t="n">
        <v>0</v>
      </c>
      <c r="CV929" t="n">
        <v>0</v>
      </c>
      <c r="CW929" t="n">
        <v>0</v>
      </c>
      <c r="CX929">
        <f>ROUND(Y929*Source!I2298,7)</f>
        <v/>
      </c>
      <c r="CY929">
        <f>AA929</f>
        <v/>
      </c>
      <c r="CZ929">
        <f>AE929</f>
        <v/>
      </c>
      <c r="DA929">
        <f>AI929</f>
        <v/>
      </c>
      <c r="DB929">
        <f>ROUND(ROUND(AT929*CZ929,2),2)</f>
        <v/>
      </c>
      <c r="DC929">
        <f>ROUND(ROUND(AT929*AG929,2),2)</f>
        <v/>
      </c>
      <c r="DD929" t="inlineStr"/>
      <c r="DE929" t="inlineStr"/>
      <c r="DF929">
        <f>ROUND(ROUND(AE929*AI929,0)*CX929,0)</f>
        <v/>
      </c>
      <c r="DG929">
        <f>ROUND(ROUND(AF929,0)*CX929,0)</f>
        <v/>
      </c>
      <c r="DH929">
        <f>ROUND(ROUND(AG929,0)*CX929,0)</f>
        <v/>
      </c>
      <c r="DI929">
        <f>ROUND(ROUND(AH929,0)*CX929,0)</f>
        <v/>
      </c>
      <c r="DJ929">
        <f>DF929</f>
        <v/>
      </c>
      <c r="DK929" t="n">
        <v>0</v>
      </c>
      <c r="DL929" t="inlineStr"/>
      <c r="DM929" t="n">
        <v>0</v>
      </c>
      <c r="DN929" t="inlineStr"/>
      <c r="DO929" t="n">
        <v>0</v>
      </c>
    </row>
    <row r="930">
      <c r="A930">
        <f>ROW(Source!A2298)</f>
        <v/>
      </c>
      <c r="B930" t="n">
        <v>78869116</v>
      </c>
      <c r="C930" t="n">
        <v>78876118</v>
      </c>
      <c r="D930" t="n">
        <v>29143379</v>
      </c>
      <c r="E930" t="n">
        <v>1</v>
      </c>
      <c r="F930" t="n">
        <v>1</v>
      </c>
      <c r="G930" t="n">
        <v>1</v>
      </c>
      <c r="H930" t="n">
        <v>3</v>
      </c>
      <c r="I930" t="inlineStr">
        <is>
          <t>302-0063</t>
        </is>
      </c>
      <c r="J930" t="inlineStr">
        <is>
          <t>ТССЦ Московской обл., 302-0063, приказ Минстроя России №675/пр от 28.02.2017 № 256/пр</t>
        </is>
      </c>
      <c r="K930" t="inlineStr">
        <is>
          <t>Кран шаровый муфтовый Valtec для воды диаметром 20 мм, тип в/в</t>
        </is>
      </c>
      <c r="L930" t="n">
        <v>1354</v>
      </c>
      <c r="N930" t="n">
        <v>1010</v>
      </c>
      <c r="O930" t="inlineStr">
        <is>
          <t>шт.</t>
        </is>
      </c>
      <c r="P930" t="inlineStr">
        <is>
          <t>шт.</t>
        </is>
      </c>
      <c r="Q930" t="n">
        <v>1</v>
      </c>
      <c r="W930" t="n">
        <v>0</v>
      </c>
      <c r="X930" t="n">
        <v>1037232740</v>
      </c>
      <c r="Y930">
        <f>AT930</f>
        <v/>
      </c>
      <c r="AA930" t="n">
        <v>585.1</v>
      </c>
      <c r="AB930" t="n">
        <v>0</v>
      </c>
      <c r="AC930" t="n">
        <v>0</v>
      </c>
      <c r="AD930" t="n">
        <v>0</v>
      </c>
      <c r="AE930" t="n">
        <v>42.46</v>
      </c>
      <c r="AF930" t="n">
        <v>0</v>
      </c>
      <c r="AG930" t="n">
        <v>0</v>
      </c>
      <c r="AH930" t="n">
        <v>0</v>
      </c>
      <c r="AI930" t="n">
        <v>13.78</v>
      </c>
      <c r="AJ930" t="n">
        <v>1</v>
      </c>
      <c r="AK930" t="n">
        <v>1</v>
      </c>
      <c r="AL930" t="n">
        <v>1</v>
      </c>
      <c r="AM930" t="n">
        <v>0</v>
      </c>
      <c r="AN930" t="n">
        <v>0</v>
      </c>
      <c r="AO930" t="n">
        <v>0</v>
      </c>
      <c r="AP930" t="n">
        <v>1</v>
      </c>
      <c r="AQ930" t="n">
        <v>0</v>
      </c>
      <c r="AR930" t="n">
        <v>0</v>
      </c>
      <c r="AS930" t="inlineStr"/>
      <c r="AT930" t="n">
        <v>66.66666669999999</v>
      </c>
      <c r="AU930" t="inlineStr"/>
      <c r="AV930" t="n">
        <v>0</v>
      </c>
      <c r="AW930" t="n">
        <v>1</v>
      </c>
      <c r="AX930" t="n">
        <v>-1</v>
      </c>
      <c r="AY930" t="n">
        <v>0</v>
      </c>
      <c r="AZ930" t="n">
        <v>0</v>
      </c>
      <c r="BA930" t="inlineStr"/>
      <c r="BB930" t="n">
        <v>0</v>
      </c>
      <c r="BC930" t="n">
        <v>0</v>
      </c>
      <c r="BD930" t="n">
        <v>0</v>
      </c>
      <c r="BE930" t="n">
        <v>0</v>
      </c>
      <c r="BF930" t="n">
        <v>0</v>
      </c>
      <c r="BG930" t="n">
        <v>0</v>
      </c>
      <c r="BH930" t="n">
        <v>0</v>
      </c>
      <c r="BI930" t="n">
        <v>0</v>
      </c>
      <c r="BJ930" t="n">
        <v>0</v>
      </c>
      <c r="BK930" t="n">
        <v>0</v>
      </c>
      <c r="BL930" t="n">
        <v>0</v>
      </c>
      <c r="BM930" t="n">
        <v>0</v>
      </c>
      <c r="BN930" t="n">
        <v>0</v>
      </c>
      <c r="BO930" t="n">
        <v>0</v>
      </c>
      <c r="BP930" t="n">
        <v>0</v>
      </c>
      <c r="BQ930" t="n">
        <v>0</v>
      </c>
      <c r="BR930" t="n">
        <v>0</v>
      </c>
      <c r="BS930" t="n">
        <v>0</v>
      </c>
      <c r="BT930" t="n">
        <v>0</v>
      </c>
      <c r="BU930" t="n">
        <v>0</v>
      </c>
      <c r="BV930" t="n">
        <v>0</v>
      </c>
      <c r="BW930" t="n">
        <v>0</v>
      </c>
      <c r="CV930" t="n">
        <v>0</v>
      </c>
      <c r="CW930" t="n">
        <v>0</v>
      </c>
      <c r="CX930">
        <f>ROUND(Y930*Source!I2298,7)</f>
        <v/>
      </c>
      <c r="CY930">
        <f>AA930</f>
        <v/>
      </c>
      <c r="CZ930">
        <f>AE930</f>
        <v/>
      </c>
      <c r="DA930">
        <f>AI930</f>
        <v/>
      </c>
      <c r="DB930">
        <f>ROUND(ROUND(AT930*CZ930,2),2)</f>
        <v/>
      </c>
      <c r="DC930">
        <f>ROUND(ROUND(AT930*AG930,2),2)</f>
        <v/>
      </c>
      <c r="DD930" t="inlineStr"/>
      <c r="DE930" t="inlineStr"/>
      <c r="DF930">
        <f>ROUND(ROUND(AE930*AI930,0)*CX930,0)</f>
        <v/>
      </c>
      <c r="DG930">
        <f>ROUND(ROUND(AF930,0)*CX930,0)</f>
        <v/>
      </c>
      <c r="DH930">
        <f>ROUND(ROUND(AG930,0)*CX930,0)</f>
        <v/>
      </c>
      <c r="DI930">
        <f>ROUND(ROUND(AH930,0)*CX930,0)</f>
        <v/>
      </c>
      <c r="DJ930">
        <f>DF930</f>
        <v/>
      </c>
      <c r="DK930" t="n">
        <v>0</v>
      </c>
      <c r="DL930" t="inlineStr"/>
      <c r="DM930" t="n">
        <v>0</v>
      </c>
      <c r="DN930" t="inlineStr"/>
      <c r="DO930" t="n">
        <v>0</v>
      </c>
    </row>
    <row r="931">
      <c r="A931">
        <f>ROW(Source!A2298)</f>
        <v/>
      </c>
      <c r="B931" t="n">
        <v>78869116</v>
      </c>
      <c r="C931" t="n">
        <v>78876118</v>
      </c>
      <c r="D931" t="n">
        <v>29142465</v>
      </c>
      <c r="E931" t="n">
        <v>1</v>
      </c>
      <c r="F931" t="n">
        <v>1</v>
      </c>
      <c r="G931" t="n">
        <v>1</v>
      </c>
      <c r="H931" t="n">
        <v>3</v>
      </c>
      <c r="I931" t="inlineStr">
        <is>
          <t>302-1342</t>
        </is>
      </c>
      <c r="J931" t="inlineStr">
        <is>
          <t>ТССЦ Московской обл., 302-1342, приказ Минстроя России №675/пр от 28.02.2017 № 256/пр</t>
        </is>
      </c>
      <c r="K931" t="inlineStr">
        <is>
          <t>Вентили проходные муфтовые 15кч18п для воды давлением 1,6 МПа (16 кгс/см2), диаметром 20 мм</t>
        </is>
      </c>
      <c r="L931" t="n">
        <v>1354</v>
      </c>
      <c r="N931" t="n">
        <v>1010</v>
      </c>
      <c r="O931" t="inlineStr">
        <is>
          <t>шт.</t>
        </is>
      </c>
      <c r="P931" t="inlineStr">
        <is>
          <t>шт.</t>
        </is>
      </c>
      <c r="Q931" t="n">
        <v>1</v>
      </c>
      <c r="W931" t="n">
        <v>1</v>
      </c>
      <c r="X931" t="n">
        <v>-852705161</v>
      </c>
      <c r="Y931">
        <f>AT931</f>
        <v/>
      </c>
      <c r="AA931" t="n">
        <v>221.81</v>
      </c>
      <c r="AB931" t="n">
        <v>0</v>
      </c>
      <c r="AC931" t="n">
        <v>0</v>
      </c>
      <c r="AD931" t="n">
        <v>0</v>
      </c>
      <c r="AE931" t="n">
        <v>21.81</v>
      </c>
      <c r="AF931" t="n">
        <v>0</v>
      </c>
      <c r="AG931" t="n">
        <v>0</v>
      </c>
      <c r="AH931" t="n">
        <v>0</v>
      </c>
      <c r="AI931" t="n">
        <v>10.17</v>
      </c>
      <c r="AJ931" t="n">
        <v>1</v>
      </c>
      <c r="AK931" t="n">
        <v>1</v>
      </c>
      <c r="AL931" t="n">
        <v>1</v>
      </c>
      <c r="AM931" t="n">
        <v>2</v>
      </c>
      <c r="AN931" t="n">
        <v>0</v>
      </c>
      <c r="AO931" t="n">
        <v>1</v>
      </c>
      <c r="AP931" t="n">
        <v>1</v>
      </c>
      <c r="AQ931" t="n">
        <v>0</v>
      </c>
      <c r="AR931" t="n">
        <v>0</v>
      </c>
      <c r="AS931" t="inlineStr"/>
      <c r="AT931" t="n">
        <v>-100</v>
      </c>
      <c r="AU931" t="inlineStr"/>
      <c r="AV931" t="n">
        <v>0</v>
      </c>
      <c r="AW931" t="n">
        <v>2</v>
      </c>
      <c r="AX931" t="n">
        <v>78876133</v>
      </c>
      <c r="AY931" t="n">
        <v>1</v>
      </c>
      <c r="AZ931" t="n">
        <v>6144</v>
      </c>
      <c r="BA931" t="n">
        <v>858</v>
      </c>
      <c r="BB931" t="n">
        <v>0</v>
      </c>
      <c r="BC931" t="n">
        <v>0</v>
      </c>
      <c r="BD931" t="n">
        <v>0</v>
      </c>
      <c r="BE931" t="n">
        <v>0</v>
      </c>
      <c r="BF931" t="n">
        <v>0</v>
      </c>
      <c r="BG931" t="n">
        <v>0</v>
      </c>
      <c r="BH931" t="n">
        <v>0</v>
      </c>
      <c r="BI931" t="n">
        <v>0</v>
      </c>
      <c r="BJ931" t="n">
        <v>0</v>
      </c>
      <c r="BK931" t="n">
        <v>0</v>
      </c>
      <c r="BL931" t="n">
        <v>0</v>
      </c>
      <c r="BM931" t="n">
        <v>0</v>
      </c>
      <c r="BN931" t="n">
        <v>0</v>
      </c>
      <c r="BO931" t="n">
        <v>0</v>
      </c>
      <c r="BP931" t="n">
        <v>0</v>
      </c>
      <c r="BQ931" t="n">
        <v>0</v>
      </c>
      <c r="BR931" t="n">
        <v>0</v>
      </c>
      <c r="BS931" t="n">
        <v>0</v>
      </c>
      <c r="BT931" t="n">
        <v>0</v>
      </c>
      <c r="BU931" t="n">
        <v>0</v>
      </c>
      <c r="BV931" t="n">
        <v>0</v>
      </c>
      <c r="BW931" t="n">
        <v>0</v>
      </c>
      <c r="CV931" t="n">
        <v>0</v>
      </c>
      <c r="CW931" t="n">
        <v>0</v>
      </c>
      <c r="CX931">
        <f>ROUND(Y931*Source!I2298,7)</f>
        <v/>
      </c>
      <c r="CY931">
        <f>AA931</f>
        <v/>
      </c>
      <c r="CZ931">
        <f>AE931</f>
        <v/>
      </c>
      <c r="DA931">
        <f>AI931</f>
        <v/>
      </c>
      <c r="DB931">
        <f>ROUND(ROUND(AT931*CZ931,2),2)</f>
        <v/>
      </c>
      <c r="DC931">
        <f>ROUND(ROUND(AT931*AG931,2),2)</f>
        <v/>
      </c>
      <c r="DD931" t="inlineStr"/>
      <c r="DE931" t="inlineStr"/>
      <c r="DF931">
        <f>ROUND(ROUND(AE931*AI931,0)*CX931,0)</f>
        <v/>
      </c>
      <c r="DG931">
        <f>ROUND(ROUND(AF931,0)*CX931,0)</f>
        <v/>
      </c>
      <c r="DH931">
        <f>ROUND(ROUND(AG931,0)*CX931,0)</f>
        <v/>
      </c>
      <c r="DI931">
        <f>ROUND(ROUND(AH931,0)*CX931,0)</f>
        <v/>
      </c>
      <c r="DJ931">
        <f>DF931</f>
        <v/>
      </c>
      <c r="DK931" t="n">
        <v>0</v>
      </c>
      <c r="DL931" t="inlineStr"/>
      <c r="DM931" t="n">
        <v>0</v>
      </c>
      <c r="DN931" t="inlineStr"/>
      <c r="DO931" t="n">
        <v>0</v>
      </c>
    </row>
    <row r="932">
      <c r="A932">
        <f>ROW(Source!A2298)</f>
        <v/>
      </c>
      <c r="B932" t="n">
        <v>78869116</v>
      </c>
      <c r="C932" t="n">
        <v>78876118</v>
      </c>
      <c r="D932" t="n">
        <v>29159168</v>
      </c>
      <c r="E932" t="n">
        <v>1</v>
      </c>
      <c r="F932" t="n">
        <v>1</v>
      </c>
      <c r="G932" t="n">
        <v>1</v>
      </c>
      <c r="H932" t="n">
        <v>3</v>
      </c>
      <c r="I932" t="inlineStr">
        <is>
          <t>507-5008</t>
        </is>
      </c>
      <c r="J932" t="inlineStr">
        <is>
          <t>ТССЦ Московской обл., 507-5008, приказ Минстроя России №675/пр от 28.02.2017 № 258/пр</t>
        </is>
      </c>
      <c r="K932" t="inlineStr">
        <is>
          <t>Муфта полипропиленовая соединительная диаметром 25 мм</t>
        </is>
      </c>
      <c r="L932" t="n">
        <v>1358</v>
      </c>
      <c r="N932" t="n">
        <v>1010</v>
      </c>
      <c r="O932" t="inlineStr">
        <is>
          <t>10 шт.</t>
        </is>
      </c>
      <c r="P932" t="inlineStr">
        <is>
          <t>10 шт.</t>
        </is>
      </c>
      <c r="Q932" t="n">
        <v>10</v>
      </c>
      <c r="W932" t="n">
        <v>0</v>
      </c>
      <c r="X932" t="n">
        <v>1871529504</v>
      </c>
      <c r="Y932">
        <f>AT932</f>
        <v/>
      </c>
      <c r="AA932" t="n">
        <v>76.81999999999999</v>
      </c>
      <c r="AB932" t="n">
        <v>0</v>
      </c>
      <c r="AC932" t="n">
        <v>0</v>
      </c>
      <c r="AD932" t="n">
        <v>0</v>
      </c>
      <c r="AE932" t="n">
        <v>9.9</v>
      </c>
      <c r="AF932" t="n">
        <v>0</v>
      </c>
      <c r="AG932" t="n">
        <v>0</v>
      </c>
      <c r="AH932" t="n">
        <v>0</v>
      </c>
      <c r="AI932" t="n">
        <v>7.76</v>
      </c>
      <c r="AJ932" t="n">
        <v>1</v>
      </c>
      <c r="AK932" t="n">
        <v>1</v>
      </c>
      <c r="AL932" t="n">
        <v>1</v>
      </c>
      <c r="AM932" t="n">
        <v>0</v>
      </c>
      <c r="AN932" t="n">
        <v>0</v>
      </c>
      <c r="AO932" t="n">
        <v>0</v>
      </c>
      <c r="AP932" t="n">
        <v>1</v>
      </c>
      <c r="AQ932" t="n">
        <v>0</v>
      </c>
      <c r="AR932" t="n">
        <v>0</v>
      </c>
      <c r="AS932" t="inlineStr"/>
      <c r="AT932" t="n">
        <v>3.3333333</v>
      </c>
      <c r="AU932" t="inlineStr"/>
      <c r="AV932" t="n">
        <v>0</v>
      </c>
      <c r="AW932" t="n">
        <v>1</v>
      </c>
      <c r="AX932" t="n">
        <v>-1</v>
      </c>
      <c r="AY932" t="n">
        <v>0</v>
      </c>
      <c r="AZ932" t="n">
        <v>0</v>
      </c>
      <c r="BA932" t="inlineStr"/>
      <c r="BB932" t="n">
        <v>0</v>
      </c>
      <c r="BC932" t="n">
        <v>0</v>
      </c>
      <c r="BD932" t="n">
        <v>0</v>
      </c>
      <c r="BE932" t="n">
        <v>0</v>
      </c>
      <c r="BF932" t="n">
        <v>0</v>
      </c>
      <c r="BG932" t="n">
        <v>0</v>
      </c>
      <c r="BH932" t="n">
        <v>0</v>
      </c>
      <c r="BI932" t="n">
        <v>0</v>
      </c>
      <c r="BJ932" t="n">
        <v>0</v>
      </c>
      <c r="BK932" t="n">
        <v>0</v>
      </c>
      <c r="BL932" t="n">
        <v>0</v>
      </c>
      <c r="BM932" t="n">
        <v>0</v>
      </c>
      <c r="BN932" t="n">
        <v>0</v>
      </c>
      <c r="BO932" t="n">
        <v>0</v>
      </c>
      <c r="BP932" t="n">
        <v>0</v>
      </c>
      <c r="BQ932" t="n">
        <v>0</v>
      </c>
      <c r="BR932" t="n">
        <v>0</v>
      </c>
      <c r="BS932" t="n">
        <v>0</v>
      </c>
      <c r="BT932" t="n">
        <v>0</v>
      </c>
      <c r="BU932" t="n">
        <v>0</v>
      </c>
      <c r="BV932" t="n">
        <v>0</v>
      </c>
      <c r="BW932" t="n">
        <v>0</v>
      </c>
      <c r="CV932" t="n">
        <v>0</v>
      </c>
      <c r="CW932" t="n">
        <v>0</v>
      </c>
      <c r="CX932">
        <f>ROUND(Y932*Source!I2298,7)</f>
        <v/>
      </c>
      <c r="CY932">
        <f>AA932</f>
        <v/>
      </c>
      <c r="CZ932">
        <f>AE932</f>
        <v/>
      </c>
      <c r="DA932">
        <f>AI932</f>
        <v/>
      </c>
      <c r="DB932">
        <f>ROUND(ROUND(AT932*CZ932,2),2)</f>
        <v/>
      </c>
      <c r="DC932">
        <f>ROUND(ROUND(AT932*AG932,2),2)</f>
        <v/>
      </c>
      <c r="DD932" t="inlineStr"/>
      <c r="DE932" t="inlineStr"/>
      <c r="DF932">
        <f>ROUND(ROUND(AE932*AI932,0)*CX932,0)</f>
        <v/>
      </c>
      <c r="DG932">
        <f>ROUND(ROUND(AF932,0)*CX932,0)</f>
        <v/>
      </c>
      <c r="DH932">
        <f>ROUND(ROUND(AG932,0)*CX932,0)</f>
        <v/>
      </c>
      <c r="DI932">
        <f>ROUND(ROUND(AH932,0)*CX932,0)</f>
        <v/>
      </c>
      <c r="DJ932">
        <f>DF932</f>
        <v/>
      </c>
      <c r="DK932" t="n">
        <v>0</v>
      </c>
      <c r="DL932" t="inlineStr"/>
      <c r="DM932" t="n">
        <v>0</v>
      </c>
      <c r="DN932" t="inlineStr"/>
      <c r="DO932" t="n">
        <v>0</v>
      </c>
    </row>
    <row r="933">
      <c r="A933">
        <f>ROW(Source!A2298)</f>
        <v/>
      </c>
      <c r="B933" t="n">
        <v>78869116</v>
      </c>
      <c r="C933" t="n">
        <v>78876118</v>
      </c>
      <c r="D933" t="n">
        <v>29164350</v>
      </c>
      <c r="E933" t="n">
        <v>1</v>
      </c>
      <c r="F933" t="n">
        <v>1</v>
      </c>
      <c r="G933" t="n">
        <v>1</v>
      </c>
      <c r="H933" t="n">
        <v>3</v>
      </c>
      <c r="I933" t="inlineStr">
        <is>
          <t>509-9899</t>
        </is>
      </c>
      <c r="J933" t="inlineStr">
        <is>
          <t>ТССЦ Московской обл., 509-9899, приказ Минстроя России №675/пр от 28.02.2017 № 258/пр</t>
        </is>
      </c>
      <c r="K933" t="inlineStr">
        <is>
          <t>Строительный мусор и масса возвратных материалов</t>
        </is>
      </c>
      <c r="L933" t="n">
        <v>1348</v>
      </c>
      <c r="N933" t="n">
        <v>1009</v>
      </c>
      <c r="O933" t="inlineStr">
        <is>
          <t>т</t>
        </is>
      </c>
      <c r="P933" t="inlineStr">
        <is>
          <t>т</t>
        </is>
      </c>
      <c r="Q933" t="n">
        <v>1000</v>
      </c>
      <c r="W933" t="n">
        <v>0</v>
      </c>
      <c r="X933" t="n">
        <v>1839160745</v>
      </c>
      <c r="Y933">
        <f>AT933</f>
        <v/>
      </c>
      <c r="AA933" t="n">
        <v>0</v>
      </c>
      <c r="AB933" t="n">
        <v>0</v>
      </c>
      <c r="AC933" t="n">
        <v>0</v>
      </c>
      <c r="AD933" t="n">
        <v>0</v>
      </c>
      <c r="AE933" t="n">
        <v>0</v>
      </c>
      <c r="AF933" t="n">
        <v>0</v>
      </c>
      <c r="AG933" t="n">
        <v>0</v>
      </c>
      <c r="AH933" t="n">
        <v>0</v>
      </c>
      <c r="AI933" t="n">
        <v>1</v>
      </c>
      <c r="AJ933" t="n">
        <v>1</v>
      </c>
      <c r="AK933" t="n">
        <v>1</v>
      </c>
      <c r="AL933" t="n">
        <v>1</v>
      </c>
      <c r="AM933" t="n">
        <v>0</v>
      </c>
      <c r="AN933" t="n">
        <v>0</v>
      </c>
      <c r="AO933" t="n">
        <v>0</v>
      </c>
      <c r="AP933" t="n">
        <v>1</v>
      </c>
      <c r="AQ933" t="n">
        <v>0</v>
      </c>
      <c r="AR933" t="n">
        <v>0</v>
      </c>
      <c r="AS933" t="inlineStr"/>
      <c r="AT933" t="n">
        <v>0.04</v>
      </c>
      <c r="AU933" t="inlineStr"/>
      <c r="AV933" t="n">
        <v>0</v>
      </c>
      <c r="AW933" t="n">
        <v>2</v>
      </c>
      <c r="AX933" t="n">
        <v>78876134</v>
      </c>
      <c r="AY933" t="n">
        <v>1</v>
      </c>
      <c r="AZ933" t="n">
        <v>0</v>
      </c>
      <c r="BA933" t="n">
        <v>859</v>
      </c>
      <c r="BB933" t="n">
        <v>0</v>
      </c>
      <c r="BC933" t="n">
        <v>0</v>
      </c>
      <c r="BD933" t="n">
        <v>0</v>
      </c>
      <c r="BE933" t="n">
        <v>0</v>
      </c>
      <c r="BF933" t="n">
        <v>0</v>
      </c>
      <c r="BG933" t="n">
        <v>0</v>
      </c>
      <c r="BH933" t="n">
        <v>0</v>
      </c>
      <c r="BI933" t="n">
        <v>0</v>
      </c>
      <c r="BJ933" t="n">
        <v>0</v>
      </c>
      <c r="BK933" t="n">
        <v>0</v>
      </c>
      <c r="BL933" t="n">
        <v>0</v>
      </c>
      <c r="BM933" t="n">
        <v>0</v>
      </c>
      <c r="BN933" t="n">
        <v>0</v>
      </c>
      <c r="BO933" t="n">
        <v>0</v>
      </c>
      <c r="BP933" t="n">
        <v>0</v>
      </c>
      <c r="BQ933" t="n">
        <v>0</v>
      </c>
      <c r="BR933" t="n">
        <v>0</v>
      </c>
      <c r="BS933" t="n">
        <v>0</v>
      </c>
      <c r="BT933" t="n">
        <v>0</v>
      </c>
      <c r="BU933" t="n">
        <v>0</v>
      </c>
      <c r="BV933" t="n">
        <v>0</v>
      </c>
      <c r="BW933" t="n">
        <v>0</v>
      </c>
      <c r="CV933" t="n">
        <v>0</v>
      </c>
      <c r="CW933" t="n">
        <v>0</v>
      </c>
      <c r="CX933">
        <f>ROUND(Y933*Source!I2298,7)</f>
        <v/>
      </c>
      <c r="CY933">
        <f>AA933</f>
        <v/>
      </c>
      <c r="CZ933">
        <f>AE933</f>
        <v/>
      </c>
      <c r="DA933">
        <f>AI933</f>
        <v/>
      </c>
      <c r="DB933">
        <f>ROUND(ROUND(AT933*CZ933,2),2)</f>
        <v/>
      </c>
      <c r="DC933">
        <f>ROUND(ROUND(AT933*AG933,2),2)</f>
        <v/>
      </c>
      <c r="DD933" t="inlineStr"/>
      <c r="DE933" t="inlineStr"/>
      <c r="DF933">
        <f>ROUND(ROUND(AE933,0)*CX933,0)</f>
        <v/>
      </c>
      <c r="DG933">
        <f>ROUND(ROUND(AF933,0)*CX933,0)</f>
        <v/>
      </c>
      <c r="DH933">
        <f>ROUND(ROUND(AG933,0)*CX933,0)</f>
        <v/>
      </c>
      <c r="DI933">
        <f>ROUND(ROUND(AH933,0)*CX933,0)</f>
        <v/>
      </c>
      <c r="DJ933">
        <f>DF933</f>
        <v/>
      </c>
      <c r="DK933" t="n">
        <v>0</v>
      </c>
      <c r="DL933" t="inlineStr"/>
      <c r="DM933" t="n">
        <v>0</v>
      </c>
      <c r="DN933" t="inlineStr"/>
      <c r="DO933" t="n">
        <v>0</v>
      </c>
    </row>
    <row r="934">
      <c r="A934">
        <f>ROW(Source!A2342)</f>
        <v/>
      </c>
      <c r="B934" t="n">
        <v>78869116</v>
      </c>
      <c r="C934" t="n">
        <v>78876209</v>
      </c>
      <c r="D934" t="n">
        <v>18442827</v>
      </c>
      <c r="E934" t="n">
        <v>1</v>
      </c>
      <c r="F934" t="n">
        <v>1</v>
      </c>
      <c r="G934" t="n">
        <v>1</v>
      </c>
      <c r="H934" t="n">
        <v>1</v>
      </c>
      <c r="I934" t="inlineStr">
        <is>
          <t>1-1053-90</t>
        </is>
      </c>
      <c r="J934" t="inlineStr"/>
      <c r="K934" t="inlineStr">
        <is>
          <t>Рабочий строитель среднего разряда 5,3</t>
        </is>
      </c>
      <c r="L934" t="n">
        <v>1369</v>
      </c>
      <c r="N934" t="n">
        <v>1013</v>
      </c>
      <c r="O934" t="inlineStr">
        <is>
          <t>чел.-ч</t>
        </is>
      </c>
      <c r="P934" t="inlineStr">
        <is>
          <t>чел.-ч</t>
        </is>
      </c>
      <c r="Q934" t="n">
        <v>1</v>
      </c>
      <c r="W934" t="n">
        <v>0</v>
      </c>
      <c r="X934" t="n">
        <v>717490484</v>
      </c>
      <c r="Y934">
        <f>AT934</f>
        <v/>
      </c>
      <c r="AA934" t="n">
        <v>0</v>
      </c>
      <c r="AB934" t="n">
        <v>0</v>
      </c>
      <c r="AC934" t="n">
        <v>0</v>
      </c>
      <c r="AD934" t="n">
        <v>11.64</v>
      </c>
      <c r="AE934" t="n">
        <v>0</v>
      </c>
      <c r="AF934" t="n">
        <v>0</v>
      </c>
      <c r="AG934" t="n">
        <v>0</v>
      </c>
      <c r="AH934" t="n">
        <v>11.64</v>
      </c>
      <c r="AI934" t="n">
        <v>1</v>
      </c>
      <c r="AJ934" t="n">
        <v>1</v>
      </c>
      <c r="AK934" t="n">
        <v>1</v>
      </c>
      <c r="AL934" t="n">
        <v>1</v>
      </c>
      <c r="AM934" t="n">
        <v>-2</v>
      </c>
      <c r="AN934" t="n">
        <v>0</v>
      </c>
      <c r="AO934" t="n">
        <v>1</v>
      </c>
      <c r="AP934" t="n">
        <v>1</v>
      </c>
      <c r="AQ934" t="n">
        <v>0</v>
      </c>
      <c r="AR934" t="n">
        <v>0</v>
      </c>
      <c r="AS934" t="inlineStr"/>
      <c r="AT934" t="n">
        <v>5.01</v>
      </c>
      <c r="AU934" t="inlineStr"/>
      <c r="AV934" t="n">
        <v>1</v>
      </c>
      <c r="AW934" t="n">
        <v>2</v>
      </c>
      <c r="AX934" t="n">
        <v>78876216</v>
      </c>
      <c r="AY934" t="n">
        <v>1</v>
      </c>
      <c r="AZ934" t="n">
        <v>0</v>
      </c>
      <c r="BA934" t="n">
        <v>860</v>
      </c>
      <c r="BB934" t="n">
        <v>0</v>
      </c>
      <c r="BC934" t="n">
        <v>0</v>
      </c>
      <c r="BD934" t="n">
        <v>0</v>
      </c>
      <c r="BE934" t="n">
        <v>0</v>
      </c>
      <c r="BF934" t="n">
        <v>0</v>
      </c>
      <c r="BG934" t="n">
        <v>0</v>
      </c>
      <c r="BH934" t="n">
        <v>0</v>
      </c>
      <c r="BI934" t="n">
        <v>0</v>
      </c>
      <c r="BJ934" t="n">
        <v>0</v>
      </c>
      <c r="BK934" t="n">
        <v>0</v>
      </c>
      <c r="BL934" t="n">
        <v>0</v>
      </c>
      <c r="BM934" t="n">
        <v>0</v>
      </c>
      <c r="BN934" t="n">
        <v>0</v>
      </c>
      <c r="BO934" t="n">
        <v>0</v>
      </c>
      <c r="BP934" t="n">
        <v>0</v>
      </c>
      <c r="BQ934" t="n">
        <v>0</v>
      </c>
      <c r="BR934" t="n">
        <v>0</v>
      </c>
      <c r="BS934" t="n">
        <v>0</v>
      </c>
      <c r="BT934" t="n">
        <v>0</v>
      </c>
      <c r="BU934" t="n">
        <v>0</v>
      </c>
      <c r="BV934" t="n">
        <v>0</v>
      </c>
      <c r="BW934" t="n">
        <v>0</v>
      </c>
      <c r="CU934">
        <f>ROUND(AT934*Source!I2342*AH934*AL934,0)</f>
        <v/>
      </c>
      <c r="CV934">
        <f>ROUND(Y934*Source!I2342,7)</f>
        <v/>
      </c>
      <c r="CW934" t="n">
        <v>0</v>
      </c>
      <c r="CX934">
        <f>ROUND(Y934*Source!I2342,7)</f>
        <v/>
      </c>
      <c r="CY934">
        <f>AD934</f>
        <v/>
      </c>
      <c r="CZ934">
        <f>AH934</f>
        <v/>
      </c>
      <c r="DA934">
        <f>AL934</f>
        <v/>
      </c>
      <c r="DB934">
        <f>ROUND(ROUND(AT934*CZ934,2),2)</f>
        <v/>
      </c>
      <c r="DC934">
        <f>ROUND(ROUND(AT934*AG934,2),2)</f>
        <v/>
      </c>
      <c r="DD934" t="inlineStr"/>
      <c r="DE934" t="inlineStr"/>
      <c r="DF934">
        <f>ROUND(ROUND(AE934,0)*CX934,0)</f>
        <v/>
      </c>
      <c r="DG934">
        <f>ROUND(ROUND(AF934,0)*CX934,0)</f>
        <v/>
      </c>
      <c r="DH934">
        <f>ROUND(ROUND(AG934,0)*CX934,0)</f>
        <v/>
      </c>
      <c r="DI934">
        <f>ROUND(ROUND(AH934,0)*CX934,0)</f>
        <v/>
      </c>
      <c r="DJ934">
        <f>DI934</f>
        <v/>
      </c>
      <c r="DK934" t="n">
        <v>0</v>
      </c>
      <c r="DL934" t="inlineStr"/>
      <c r="DM934" t="n">
        <v>0</v>
      </c>
      <c r="DN934" t="inlineStr"/>
      <c r="DO934" t="n">
        <v>0</v>
      </c>
    </row>
    <row r="935">
      <c r="A935">
        <f>ROW(Source!A2342)</f>
        <v/>
      </c>
      <c r="B935" t="n">
        <v>78869116</v>
      </c>
      <c r="C935" t="n">
        <v>78876209</v>
      </c>
      <c r="D935" t="n">
        <v>29172703</v>
      </c>
      <c r="E935" t="n">
        <v>1</v>
      </c>
      <c r="F935" t="n">
        <v>1</v>
      </c>
      <c r="G935" t="n">
        <v>1</v>
      </c>
      <c r="H935" t="n">
        <v>2</v>
      </c>
      <c r="I935" t="inlineStr">
        <is>
          <t>042900</t>
        </is>
      </c>
      <c r="J935" t="inlineStr">
        <is>
          <t>ТСЭМ Московской обл., 042900, приказ Минстроя России №675/пр от 28.02.2017 № 264/пр</t>
        </is>
      </c>
      <c r="K93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935" t="n">
        <v>1368</v>
      </c>
      <c r="N935" t="n">
        <v>1011</v>
      </c>
      <c r="O935" t="inlineStr">
        <is>
          <t>маш.-ч</t>
        </is>
      </c>
      <c r="P935" t="inlineStr">
        <is>
          <t>маш.-ч</t>
        </is>
      </c>
      <c r="Q935" t="n">
        <v>1</v>
      </c>
      <c r="W935" t="n">
        <v>0</v>
      </c>
      <c r="X935" t="n">
        <v>1695838894</v>
      </c>
      <c r="Y935">
        <f>AT935</f>
        <v/>
      </c>
      <c r="AA935" t="n">
        <v>0</v>
      </c>
      <c r="AB935" t="n">
        <v>177.13</v>
      </c>
      <c r="AC935" t="n">
        <v>0</v>
      </c>
      <c r="AD935" t="n">
        <v>0</v>
      </c>
      <c r="AE935" t="n">
        <v>0</v>
      </c>
      <c r="AF935" t="n">
        <v>29.67</v>
      </c>
      <c r="AG935" t="n">
        <v>0</v>
      </c>
      <c r="AH935" t="n">
        <v>0</v>
      </c>
      <c r="AI935" t="n">
        <v>1</v>
      </c>
      <c r="AJ935" t="n">
        <v>5.97</v>
      </c>
      <c r="AK935" t="n">
        <v>52.25</v>
      </c>
      <c r="AL935" t="n">
        <v>1</v>
      </c>
      <c r="AM935" t="n">
        <v>2</v>
      </c>
      <c r="AN935" t="n">
        <v>0</v>
      </c>
      <c r="AO935" t="n">
        <v>1</v>
      </c>
      <c r="AP935" t="n">
        <v>1</v>
      </c>
      <c r="AQ935" t="n">
        <v>0</v>
      </c>
      <c r="AR935" t="n">
        <v>0</v>
      </c>
      <c r="AS935" t="inlineStr"/>
      <c r="AT935" t="n">
        <v>1.5</v>
      </c>
      <c r="AU935" t="inlineStr"/>
      <c r="AV935" t="n">
        <v>0</v>
      </c>
      <c r="AW935" t="n">
        <v>2</v>
      </c>
      <c r="AX935" t="n">
        <v>78876217</v>
      </c>
      <c r="AY935" t="n">
        <v>1</v>
      </c>
      <c r="AZ935" t="n">
        <v>0</v>
      </c>
      <c r="BA935" t="n">
        <v>861</v>
      </c>
      <c r="BB935" t="n">
        <v>0</v>
      </c>
      <c r="BC935" t="n">
        <v>0</v>
      </c>
      <c r="BD935" t="n">
        <v>0</v>
      </c>
      <c r="BE935" t="n">
        <v>0</v>
      </c>
      <c r="BF935" t="n">
        <v>0</v>
      </c>
      <c r="BG935" t="n">
        <v>0</v>
      </c>
      <c r="BH935" t="n">
        <v>0</v>
      </c>
      <c r="BI935" t="n">
        <v>0</v>
      </c>
      <c r="BJ935" t="n">
        <v>0</v>
      </c>
      <c r="BK935" t="n">
        <v>0</v>
      </c>
      <c r="BL935" t="n">
        <v>0</v>
      </c>
      <c r="BM935" t="n">
        <v>0</v>
      </c>
      <c r="BN935" t="n">
        <v>0</v>
      </c>
      <c r="BO935" t="n">
        <v>0</v>
      </c>
      <c r="BP935" t="n">
        <v>0</v>
      </c>
      <c r="BQ935" t="n">
        <v>0</v>
      </c>
      <c r="BR935" t="n">
        <v>0</v>
      </c>
      <c r="BS935" t="n">
        <v>0</v>
      </c>
      <c r="BT935" t="n">
        <v>0</v>
      </c>
      <c r="BU935" t="n">
        <v>0</v>
      </c>
      <c r="BV935" t="n">
        <v>0</v>
      </c>
      <c r="BW935" t="n">
        <v>0</v>
      </c>
      <c r="CV935" t="n">
        <v>0</v>
      </c>
      <c r="CW935">
        <f>ROUND(Y935*Source!I2342*DO935,7)</f>
        <v/>
      </c>
      <c r="CX935">
        <f>ROUND(Y935*Source!I2342,7)</f>
        <v/>
      </c>
      <c r="CY935">
        <f>AB935</f>
        <v/>
      </c>
      <c r="CZ935">
        <f>AF935</f>
        <v/>
      </c>
      <c r="DA935">
        <f>AJ935</f>
        <v/>
      </c>
      <c r="DB935">
        <f>ROUND(ROUND(AT935*CZ935,2),2)</f>
        <v/>
      </c>
      <c r="DC935">
        <f>ROUND(ROUND(AT935*AG935,2),2)</f>
        <v/>
      </c>
      <c r="DD935" t="inlineStr"/>
      <c r="DE935" t="inlineStr"/>
      <c r="DF935">
        <f>ROUND(ROUND(AE935,0)*CX935,0)</f>
        <v/>
      </c>
      <c r="DG935">
        <f>ROUND(ROUND(AF935*AJ935,0)*CX935,0)</f>
        <v/>
      </c>
      <c r="DH935">
        <f>ROUND(ROUND(AG935*AK935,0)*CX935,0)</f>
        <v/>
      </c>
      <c r="DI935">
        <f>ROUND(ROUND(AH935,0)*CX935,0)</f>
        <v/>
      </c>
      <c r="DJ935">
        <f>DG935</f>
        <v/>
      </c>
      <c r="DK935" t="n">
        <v>0</v>
      </c>
      <c r="DL935" t="inlineStr"/>
      <c r="DM935" t="n">
        <v>0</v>
      </c>
      <c r="DN935" t="inlineStr"/>
      <c r="DO935" t="n">
        <v>0</v>
      </c>
    </row>
    <row r="936">
      <c r="A936">
        <f>ROW(Source!A2342)</f>
        <v/>
      </c>
      <c r="B936" t="n">
        <v>78869116</v>
      </c>
      <c r="C936" t="n">
        <v>78876209</v>
      </c>
      <c r="D936" t="n">
        <v>29110398</v>
      </c>
      <c r="E936" t="n">
        <v>1</v>
      </c>
      <c r="F936" t="n">
        <v>1</v>
      </c>
      <c r="G936" t="n">
        <v>1</v>
      </c>
      <c r="H936" t="n">
        <v>3</v>
      </c>
      <c r="I936" t="inlineStr">
        <is>
          <t>101-0388</t>
        </is>
      </c>
      <c r="J936" t="inlineStr">
        <is>
          <t>ТССЦ Московской обл., 101-0388, приказ Минстроя России №675/пр от 28.02.2017 № 254/пр</t>
        </is>
      </c>
      <c r="K936" t="inlineStr">
        <is>
          <t>Краски масляные земляные марки МА-0115 мумия, сурик железный</t>
        </is>
      </c>
      <c r="L936" t="n">
        <v>1348</v>
      </c>
      <c r="N936" t="n">
        <v>1009</v>
      </c>
      <c r="O936" t="inlineStr">
        <is>
          <t>т</t>
        </is>
      </c>
      <c r="P936" t="inlineStr">
        <is>
          <t>т</t>
        </is>
      </c>
      <c r="Q936" t="n">
        <v>1000</v>
      </c>
      <c r="W936" t="n">
        <v>0</v>
      </c>
      <c r="X936" t="n">
        <v>1625292450</v>
      </c>
      <c r="Y936">
        <f>AT936</f>
        <v/>
      </c>
      <c r="AA936" t="n">
        <v>76804.47</v>
      </c>
      <c r="AB936" t="n">
        <v>0</v>
      </c>
      <c r="AC936" t="n">
        <v>0</v>
      </c>
      <c r="AD936" t="n">
        <v>0</v>
      </c>
      <c r="AE936" t="n">
        <v>15118.99</v>
      </c>
      <c r="AF936" t="n">
        <v>0</v>
      </c>
      <c r="AG936" t="n">
        <v>0</v>
      </c>
      <c r="AH936" t="n">
        <v>0</v>
      </c>
      <c r="AI936" t="n">
        <v>5.08</v>
      </c>
      <c r="AJ936" t="n">
        <v>1</v>
      </c>
      <c r="AK936" t="n">
        <v>1</v>
      </c>
      <c r="AL936" t="n">
        <v>1</v>
      </c>
      <c r="AM936" t="n">
        <v>2</v>
      </c>
      <c r="AN936" t="n">
        <v>0</v>
      </c>
      <c r="AO936" t="n">
        <v>1</v>
      </c>
      <c r="AP936" t="n">
        <v>1</v>
      </c>
      <c r="AQ936" t="n">
        <v>0</v>
      </c>
      <c r="AR936" t="n">
        <v>0</v>
      </c>
      <c r="AS936" t="inlineStr"/>
      <c r="AT936" t="n">
        <v>5e-05</v>
      </c>
      <c r="AU936" t="inlineStr"/>
      <c r="AV936" t="n">
        <v>0</v>
      </c>
      <c r="AW936" t="n">
        <v>2</v>
      </c>
      <c r="AX936" t="n">
        <v>78876218</v>
      </c>
      <c r="AY936" t="n">
        <v>1</v>
      </c>
      <c r="AZ936" t="n">
        <v>0</v>
      </c>
      <c r="BA936" t="n">
        <v>862</v>
      </c>
      <c r="BB936" t="n">
        <v>0</v>
      </c>
      <c r="BC936" t="n">
        <v>0</v>
      </c>
      <c r="BD936" t="n">
        <v>0</v>
      </c>
      <c r="BE936" t="n">
        <v>0</v>
      </c>
      <c r="BF936" t="n">
        <v>0</v>
      </c>
      <c r="BG936" t="n">
        <v>0</v>
      </c>
      <c r="BH936" t="n">
        <v>0</v>
      </c>
      <c r="BI936" t="n">
        <v>0</v>
      </c>
      <c r="BJ936" t="n">
        <v>0</v>
      </c>
      <c r="BK936" t="n">
        <v>0</v>
      </c>
      <c r="BL936" t="n">
        <v>0</v>
      </c>
      <c r="BM936" t="n">
        <v>0</v>
      </c>
      <c r="BN936" t="n">
        <v>0</v>
      </c>
      <c r="BO936" t="n">
        <v>0</v>
      </c>
      <c r="BP936" t="n">
        <v>0</v>
      </c>
      <c r="BQ936" t="n">
        <v>0</v>
      </c>
      <c r="BR936" t="n">
        <v>0</v>
      </c>
      <c r="BS936" t="n">
        <v>0</v>
      </c>
      <c r="BT936" t="n">
        <v>0</v>
      </c>
      <c r="BU936" t="n">
        <v>0</v>
      </c>
      <c r="BV936" t="n">
        <v>0</v>
      </c>
      <c r="BW936" t="n">
        <v>0</v>
      </c>
      <c r="CV936" t="n">
        <v>0</v>
      </c>
      <c r="CW936" t="n">
        <v>0</v>
      </c>
      <c r="CX936">
        <f>ROUND(Y936*Source!I2342,7)</f>
        <v/>
      </c>
      <c r="CY936">
        <f>AA936</f>
        <v/>
      </c>
      <c r="CZ936">
        <f>AE936</f>
        <v/>
      </c>
      <c r="DA936">
        <f>AI936</f>
        <v/>
      </c>
      <c r="DB936">
        <f>ROUND(ROUND(AT936*CZ936,2),2)</f>
        <v/>
      </c>
      <c r="DC936">
        <f>ROUND(ROUND(AT936*AG936,2),2)</f>
        <v/>
      </c>
      <c r="DD936" t="inlineStr"/>
      <c r="DE936" t="inlineStr"/>
      <c r="DF936">
        <f>ROUND(ROUND(AE936*AI936,0)*CX936,0)</f>
        <v/>
      </c>
      <c r="DG936">
        <f>ROUND(ROUND(AF936,0)*CX936,0)</f>
        <v/>
      </c>
      <c r="DH936">
        <f>ROUND(ROUND(AG936,0)*CX936,0)</f>
        <v/>
      </c>
      <c r="DI936">
        <f>ROUND(ROUND(AH936,0)*CX936,0)</f>
        <v/>
      </c>
      <c r="DJ936">
        <f>DF936</f>
        <v/>
      </c>
      <c r="DK936" t="n">
        <v>0</v>
      </c>
      <c r="DL936" t="inlineStr"/>
      <c r="DM936" t="n">
        <v>0</v>
      </c>
      <c r="DN936" t="inlineStr"/>
      <c r="DO936" t="n">
        <v>0</v>
      </c>
    </row>
    <row r="937">
      <c r="A937">
        <f>ROW(Source!A2342)</f>
        <v/>
      </c>
      <c r="B937" t="n">
        <v>78869116</v>
      </c>
      <c r="C937" t="n">
        <v>78876209</v>
      </c>
      <c r="D937" t="n">
        <v>29110573</v>
      </c>
      <c r="E937" t="n">
        <v>1</v>
      </c>
      <c r="F937" t="n">
        <v>1</v>
      </c>
      <c r="G937" t="n">
        <v>1</v>
      </c>
      <c r="H937" t="n">
        <v>3</v>
      </c>
      <c r="I937" t="inlineStr">
        <is>
          <t>101-0628</t>
        </is>
      </c>
      <c r="J937" t="inlineStr">
        <is>
          <t>ТССЦ Московской обл., 101-0628, приказ Минстроя России №675/пр от 28.02.2017 № 254/пр</t>
        </is>
      </c>
      <c r="K937" t="inlineStr">
        <is>
          <t>Олифа комбинированная, марки К-3</t>
        </is>
      </c>
      <c r="L937" t="n">
        <v>1348</v>
      </c>
      <c r="N937" t="n">
        <v>1009</v>
      </c>
      <c r="O937" t="inlineStr">
        <is>
          <t>т</t>
        </is>
      </c>
      <c r="P937" t="inlineStr">
        <is>
          <t>т</t>
        </is>
      </c>
      <c r="Q937" t="n">
        <v>1000</v>
      </c>
      <c r="W937" t="n">
        <v>0</v>
      </c>
      <c r="X937" t="n">
        <v>24062879</v>
      </c>
      <c r="Y937">
        <f>AT937</f>
        <v/>
      </c>
      <c r="AA937" t="n">
        <v>87631.5</v>
      </c>
      <c r="AB937" t="n">
        <v>0</v>
      </c>
      <c r="AC937" t="n">
        <v>0</v>
      </c>
      <c r="AD937" t="n">
        <v>0</v>
      </c>
      <c r="AE937" t="n">
        <v>16950</v>
      </c>
      <c r="AF937" t="n">
        <v>0</v>
      </c>
      <c r="AG937" t="n">
        <v>0</v>
      </c>
      <c r="AH937" t="n">
        <v>0</v>
      </c>
      <c r="AI937" t="n">
        <v>5.17</v>
      </c>
      <c r="AJ937" t="n">
        <v>1</v>
      </c>
      <c r="AK937" t="n">
        <v>1</v>
      </c>
      <c r="AL937" t="n">
        <v>1</v>
      </c>
      <c r="AM937" t="n">
        <v>2</v>
      </c>
      <c r="AN937" t="n">
        <v>0</v>
      </c>
      <c r="AO937" t="n">
        <v>1</v>
      </c>
      <c r="AP937" t="n">
        <v>1</v>
      </c>
      <c r="AQ937" t="n">
        <v>0</v>
      </c>
      <c r="AR937" t="n">
        <v>0</v>
      </c>
      <c r="AS937" t="inlineStr"/>
      <c r="AT937" t="n">
        <v>2e-05</v>
      </c>
      <c r="AU937" t="inlineStr"/>
      <c r="AV937" t="n">
        <v>0</v>
      </c>
      <c r="AW937" t="n">
        <v>2</v>
      </c>
      <c r="AX937" t="n">
        <v>78876219</v>
      </c>
      <c r="AY937" t="n">
        <v>1</v>
      </c>
      <c r="AZ937" t="n">
        <v>0</v>
      </c>
      <c r="BA937" t="n">
        <v>863</v>
      </c>
      <c r="BB937" t="n">
        <v>0</v>
      </c>
      <c r="BC937" t="n">
        <v>0</v>
      </c>
      <c r="BD937" t="n">
        <v>0</v>
      </c>
      <c r="BE937" t="n">
        <v>0</v>
      </c>
      <c r="BF937" t="n">
        <v>0</v>
      </c>
      <c r="BG937" t="n">
        <v>0</v>
      </c>
      <c r="BH937" t="n">
        <v>0</v>
      </c>
      <c r="BI937" t="n">
        <v>0</v>
      </c>
      <c r="BJ937" t="n">
        <v>0</v>
      </c>
      <c r="BK937" t="n">
        <v>0</v>
      </c>
      <c r="BL937" t="n">
        <v>0</v>
      </c>
      <c r="BM937" t="n">
        <v>0</v>
      </c>
      <c r="BN937" t="n">
        <v>0</v>
      </c>
      <c r="BO937" t="n">
        <v>0</v>
      </c>
      <c r="BP937" t="n">
        <v>0</v>
      </c>
      <c r="BQ937" t="n">
        <v>0</v>
      </c>
      <c r="BR937" t="n">
        <v>0</v>
      </c>
      <c r="BS937" t="n">
        <v>0</v>
      </c>
      <c r="BT937" t="n">
        <v>0</v>
      </c>
      <c r="BU937" t="n">
        <v>0</v>
      </c>
      <c r="BV937" t="n">
        <v>0</v>
      </c>
      <c r="BW937" t="n">
        <v>0</v>
      </c>
      <c r="CV937" t="n">
        <v>0</v>
      </c>
      <c r="CW937" t="n">
        <v>0</v>
      </c>
      <c r="CX937">
        <f>ROUND(Y937*Source!I2342,7)</f>
        <v/>
      </c>
      <c r="CY937">
        <f>AA937</f>
        <v/>
      </c>
      <c r="CZ937">
        <f>AE937</f>
        <v/>
      </c>
      <c r="DA937">
        <f>AI937</f>
        <v/>
      </c>
      <c r="DB937">
        <f>ROUND(ROUND(AT937*CZ937,2),2)</f>
        <v/>
      </c>
      <c r="DC937">
        <f>ROUND(ROUND(AT937*AG937,2),2)</f>
        <v/>
      </c>
      <c r="DD937" t="inlineStr"/>
      <c r="DE937" t="inlineStr"/>
      <c r="DF937">
        <f>ROUND(ROUND(AE937*AI937,0)*CX937,0)</f>
        <v/>
      </c>
      <c r="DG937">
        <f>ROUND(ROUND(AF937,0)*CX937,0)</f>
        <v/>
      </c>
      <c r="DH937">
        <f>ROUND(ROUND(AG937,0)*CX937,0)</f>
        <v/>
      </c>
      <c r="DI937">
        <f>ROUND(ROUND(AH937,0)*CX937,0)</f>
        <v/>
      </c>
      <c r="DJ937">
        <f>DF937</f>
        <v/>
      </c>
      <c r="DK937" t="n">
        <v>0</v>
      </c>
      <c r="DL937" t="inlineStr"/>
      <c r="DM937" t="n">
        <v>0</v>
      </c>
      <c r="DN937" t="inlineStr"/>
      <c r="DO937" t="n">
        <v>0</v>
      </c>
    </row>
    <row r="938">
      <c r="A938">
        <f>ROW(Source!A2342)</f>
        <v/>
      </c>
      <c r="B938" t="n">
        <v>78869116</v>
      </c>
      <c r="C938" t="n">
        <v>78876209</v>
      </c>
      <c r="D938" t="n">
        <v>29107963</v>
      </c>
      <c r="E938" t="n">
        <v>1</v>
      </c>
      <c r="F938" t="n">
        <v>1</v>
      </c>
      <c r="G938" t="n">
        <v>1</v>
      </c>
      <c r="H938" t="n">
        <v>3</v>
      </c>
      <c r="I938" t="inlineStr">
        <is>
          <t>101-1669</t>
        </is>
      </c>
      <c r="J938" t="inlineStr">
        <is>
          <t>ТССЦ Московской обл., 101-1669, приказ Минстроя России №675/пр от 28.02.2017 № 254/пр</t>
        </is>
      </c>
      <c r="K938" t="inlineStr">
        <is>
          <t>Очес льняной</t>
        </is>
      </c>
      <c r="L938" t="n">
        <v>1346</v>
      </c>
      <c r="N938" t="n">
        <v>1009</v>
      </c>
      <c r="O938" t="inlineStr">
        <is>
          <t>кг</t>
        </is>
      </c>
      <c r="P938" t="inlineStr">
        <is>
          <t>кг</t>
        </is>
      </c>
      <c r="Q938" t="n">
        <v>1</v>
      </c>
      <c r="W938" t="n">
        <v>0</v>
      </c>
      <c r="X938" t="n">
        <v>-2113933962</v>
      </c>
      <c r="Y938">
        <f>AT938</f>
        <v/>
      </c>
      <c r="AA938" t="n">
        <v>590.67</v>
      </c>
      <c r="AB938" t="n">
        <v>0</v>
      </c>
      <c r="AC938" t="n">
        <v>0</v>
      </c>
      <c r="AD938" t="n">
        <v>0</v>
      </c>
      <c r="AE938" t="n">
        <v>37.29</v>
      </c>
      <c r="AF938" t="n">
        <v>0</v>
      </c>
      <c r="AG938" t="n">
        <v>0</v>
      </c>
      <c r="AH938" t="n">
        <v>0</v>
      </c>
      <c r="AI938" t="n">
        <v>15.84</v>
      </c>
      <c r="AJ938" t="n">
        <v>1</v>
      </c>
      <c r="AK938" t="n">
        <v>1</v>
      </c>
      <c r="AL938" t="n">
        <v>1</v>
      </c>
      <c r="AM938" t="n">
        <v>2</v>
      </c>
      <c r="AN938" t="n">
        <v>0</v>
      </c>
      <c r="AO938" t="n">
        <v>1</v>
      </c>
      <c r="AP938" t="n">
        <v>1</v>
      </c>
      <c r="AQ938" t="n">
        <v>0</v>
      </c>
      <c r="AR938" t="n">
        <v>0</v>
      </c>
      <c r="AS938" t="inlineStr"/>
      <c r="AT938" t="n">
        <v>0.02</v>
      </c>
      <c r="AU938" t="inlineStr"/>
      <c r="AV938" t="n">
        <v>0</v>
      </c>
      <c r="AW938" t="n">
        <v>2</v>
      </c>
      <c r="AX938" t="n">
        <v>78876220</v>
      </c>
      <c r="AY938" t="n">
        <v>1</v>
      </c>
      <c r="AZ938" t="n">
        <v>0</v>
      </c>
      <c r="BA938" t="n">
        <v>864</v>
      </c>
      <c r="BB938" t="n">
        <v>0</v>
      </c>
      <c r="BC938" t="n">
        <v>0</v>
      </c>
      <c r="BD938" t="n">
        <v>0</v>
      </c>
      <c r="BE938" t="n">
        <v>0</v>
      </c>
      <c r="BF938" t="n">
        <v>0</v>
      </c>
      <c r="BG938" t="n">
        <v>0</v>
      </c>
      <c r="BH938" t="n">
        <v>0</v>
      </c>
      <c r="BI938" t="n">
        <v>0</v>
      </c>
      <c r="BJ938" t="n">
        <v>0</v>
      </c>
      <c r="BK938" t="n">
        <v>0</v>
      </c>
      <c r="BL938" t="n">
        <v>0</v>
      </c>
      <c r="BM938" t="n">
        <v>0</v>
      </c>
      <c r="BN938" t="n">
        <v>0</v>
      </c>
      <c r="BO938" t="n">
        <v>0</v>
      </c>
      <c r="BP938" t="n">
        <v>0</v>
      </c>
      <c r="BQ938" t="n">
        <v>0</v>
      </c>
      <c r="BR938" t="n">
        <v>0</v>
      </c>
      <c r="BS938" t="n">
        <v>0</v>
      </c>
      <c r="BT938" t="n">
        <v>0</v>
      </c>
      <c r="BU938" t="n">
        <v>0</v>
      </c>
      <c r="BV938" t="n">
        <v>0</v>
      </c>
      <c r="BW938" t="n">
        <v>0</v>
      </c>
      <c r="CV938" t="n">
        <v>0</v>
      </c>
      <c r="CW938" t="n">
        <v>0</v>
      </c>
      <c r="CX938">
        <f>ROUND(Y938*Source!I2342,7)</f>
        <v/>
      </c>
      <c r="CY938">
        <f>AA938</f>
        <v/>
      </c>
      <c r="CZ938">
        <f>AE938</f>
        <v/>
      </c>
      <c r="DA938">
        <f>AI938</f>
        <v/>
      </c>
      <c r="DB938">
        <f>ROUND(ROUND(AT938*CZ938,2),2)</f>
        <v/>
      </c>
      <c r="DC938">
        <f>ROUND(ROUND(AT938*AG938,2),2)</f>
        <v/>
      </c>
      <c r="DD938" t="inlineStr"/>
      <c r="DE938" t="inlineStr"/>
      <c r="DF938">
        <f>ROUND(ROUND(AE938*AI938,0)*CX938,0)</f>
        <v/>
      </c>
      <c r="DG938">
        <f>ROUND(ROUND(AF938,0)*CX938,0)</f>
        <v/>
      </c>
      <c r="DH938">
        <f>ROUND(ROUND(AG938,0)*CX938,0)</f>
        <v/>
      </c>
      <c r="DI938">
        <f>ROUND(ROUND(AH938,0)*CX938,0)</f>
        <v/>
      </c>
      <c r="DJ938">
        <f>DF938</f>
        <v/>
      </c>
      <c r="DK938" t="n">
        <v>0</v>
      </c>
      <c r="DL938" t="inlineStr"/>
      <c r="DM938" t="n">
        <v>0</v>
      </c>
      <c r="DN938" t="inlineStr"/>
      <c r="DO938" t="n">
        <v>0</v>
      </c>
    </row>
    <row r="939">
      <c r="A939">
        <f>ROW(Source!A2342)</f>
        <v/>
      </c>
      <c r="B939" t="n">
        <v>78869116</v>
      </c>
      <c r="C939" t="n">
        <v>78876209</v>
      </c>
      <c r="D939" t="n">
        <v>29150040</v>
      </c>
      <c r="E939" t="n">
        <v>1</v>
      </c>
      <c r="F939" t="n">
        <v>1</v>
      </c>
      <c r="G939" t="n">
        <v>1</v>
      </c>
      <c r="H939" t="n">
        <v>3</v>
      </c>
      <c r="I939" t="inlineStr">
        <is>
          <t>411-0001</t>
        </is>
      </c>
      <c r="J939" t="inlineStr">
        <is>
          <t>ТССЦ Московской обл., 411-0001, приказ Минстроя России №675/пр от 28.02.2017 № 257/пр</t>
        </is>
      </c>
      <c r="K939" t="inlineStr">
        <is>
          <t>Вода</t>
        </is>
      </c>
      <c r="L939" t="n">
        <v>1339</v>
      </c>
      <c r="N939" t="n">
        <v>1007</v>
      </c>
      <c r="O939" t="inlineStr">
        <is>
          <t>м3</t>
        </is>
      </c>
      <c r="P939" t="inlineStr">
        <is>
          <t>м3</t>
        </is>
      </c>
      <c r="Q939" t="n">
        <v>1</v>
      </c>
      <c r="W939" t="n">
        <v>0</v>
      </c>
      <c r="X939" t="n">
        <v>619799737</v>
      </c>
      <c r="Y939">
        <f>AT939</f>
        <v/>
      </c>
      <c r="AA939" t="n">
        <v>31.28</v>
      </c>
      <c r="AB939" t="n">
        <v>0</v>
      </c>
      <c r="AC939" t="n">
        <v>0</v>
      </c>
      <c r="AD939" t="n">
        <v>0</v>
      </c>
      <c r="AE939" t="n">
        <v>2.44</v>
      </c>
      <c r="AF939" t="n">
        <v>0</v>
      </c>
      <c r="AG939" t="n">
        <v>0</v>
      </c>
      <c r="AH939" t="n">
        <v>0</v>
      </c>
      <c r="AI939" t="n">
        <v>12.82</v>
      </c>
      <c r="AJ939" t="n">
        <v>1</v>
      </c>
      <c r="AK939" t="n">
        <v>1</v>
      </c>
      <c r="AL939" t="n">
        <v>1</v>
      </c>
      <c r="AM939" t="n">
        <v>2</v>
      </c>
      <c r="AN939" t="n">
        <v>0</v>
      </c>
      <c r="AO939" t="n">
        <v>1</v>
      </c>
      <c r="AP939" t="n">
        <v>1</v>
      </c>
      <c r="AQ939" t="n">
        <v>0</v>
      </c>
      <c r="AR939" t="n">
        <v>0</v>
      </c>
      <c r="AS939" t="inlineStr"/>
      <c r="AT939" t="n">
        <v>1</v>
      </c>
      <c r="AU939" t="inlineStr"/>
      <c r="AV939" t="n">
        <v>0</v>
      </c>
      <c r="AW939" t="n">
        <v>2</v>
      </c>
      <c r="AX939" t="n">
        <v>78876221</v>
      </c>
      <c r="AY939" t="n">
        <v>1</v>
      </c>
      <c r="AZ939" t="n">
        <v>0</v>
      </c>
      <c r="BA939" t="n">
        <v>865</v>
      </c>
      <c r="BB939" t="n">
        <v>0</v>
      </c>
      <c r="BC939" t="n">
        <v>0</v>
      </c>
      <c r="BD939" t="n">
        <v>0</v>
      </c>
      <c r="BE939" t="n">
        <v>0</v>
      </c>
      <c r="BF939" t="n">
        <v>0</v>
      </c>
      <c r="BG939" t="n">
        <v>0</v>
      </c>
      <c r="BH939" t="n">
        <v>0</v>
      </c>
      <c r="BI939" t="n">
        <v>0</v>
      </c>
      <c r="BJ939" t="n">
        <v>0</v>
      </c>
      <c r="BK939" t="n">
        <v>0</v>
      </c>
      <c r="BL939" t="n">
        <v>0</v>
      </c>
      <c r="BM939" t="n">
        <v>0</v>
      </c>
      <c r="BN939" t="n">
        <v>0</v>
      </c>
      <c r="BO939" t="n">
        <v>0</v>
      </c>
      <c r="BP939" t="n">
        <v>0</v>
      </c>
      <c r="BQ939" t="n">
        <v>0</v>
      </c>
      <c r="BR939" t="n">
        <v>0</v>
      </c>
      <c r="BS939" t="n">
        <v>0</v>
      </c>
      <c r="BT939" t="n">
        <v>0</v>
      </c>
      <c r="BU939" t="n">
        <v>0</v>
      </c>
      <c r="BV939" t="n">
        <v>0</v>
      </c>
      <c r="BW939" t="n">
        <v>0</v>
      </c>
      <c r="CV939" t="n">
        <v>0</v>
      </c>
      <c r="CW939" t="n">
        <v>0</v>
      </c>
      <c r="CX939">
        <f>ROUND(Y939*Source!I2342,7)</f>
        <v/>
      </c>
      <c r="CY939">
        <f>AA939</f>
        <v/>
      </c>
      <c r="CZ939">
        <f>AE939</f>
        <v/>
      </c>
      <c r="DA939">
        <f>AI939</f>
        <v/>
      </c>
      <c r="DB939">
        <f>ROUND(ROUND(AT939*CZ939,2),2)</f>
        <v/>
      </c>
      <c r="DC939">
        <f>ROUND(ROUND(AT939*AG939,2),2)</f>
        <v/>
      </c>
      <c r="DD939" t="inlineStr"/>
      <c r="DE939" t="inlineStr"/>
      <c r="DF939">
        <f>ROUND(ROUND(AE939*AI939,0)*CX939,0)</f>
        <v/>
      </c>
      <c r="DG939">
        <f>ROUND(ROUND(AF939,0)*CX939,0)</f>
        <v/>
      </c>
      <c r="DH939">
        <f>ROUND(ROUND(AG939,0)*CX939,0)</f>
        <v/>
      </c>
      <c r="DI939">
        <f>ROUND(ROUND(AH939,0)*CX939,0)</f>
        <v/>
      </c>
      <c r="DJ939">
        <f>DF939</f>
        <v/>
      </c>
      <c r="DK939" t="n">
        <v>0</v>
      </c>
      <c r="DL939" t="inlineStr"/>
      <c r="DM939" t="n">
        <v>0</v>
      </c>
      <c r="DN939" t="inlineStr"/>
      <c r="DO939" t="n">
        <v>0</v>
      </c>
    </row>
    <row r="940">
      <c r="A940">
        <f>ROW(Source!A2343)</f>
        <v/>
      </c>
      <c r="B940" t="n">
        <v>78869116</v>
      </c>
      <c r="C940" t="n">
        <v>78876249</v>
      </c>
      <c r="D940" t="n">
        <v>18407150</v>
      </c>
      <c r="E940" t="n">
        <v>1</v>
      </c>
      <c r="F940" t="n">
        <v>1</v>
      </c>
      <c r="G940" t="n">
        <v>1</v>
      </c>
      <c r="H940" t="n">
        <v>1</v>
      </c>
      <c r="I940" t="inlineStr">
        <is>
          <t>1-1030-90</t>
        </is>
      </c>
      <c r="J940" t="inlineStr"/>
      <c r="K940" t="inlineStr">
        <is>
          <t>Рабочий строитель среднего разряда 3</t>
        </is>
      </c>
      <c r="L940" t="n">
        <v>1369</v>
      </c>
      <c r="N940" t="n">
        <v>1013</v>
      </c>
      <c r="O940" t="inlineStr">
        <is>
          <t>чел.-ч</t>
        </is>
      </c>
      <c r="P940" t="inlineStr">
        <is>
          <t>чел.-ч</t>
        </is>
      </c>
      <c r="Q940" t="n">
        <v>1</v>
      </c>
      <c r="W940" t="n">
        <v>0</v>
      </c>
      <c r="X940" t="n">
        <v>-931037793</v>
      </c>
      <c r="Y940">
        <f>AT940</f>
        <v/>
      </c>
      <c r="AA940" t="n">
        <v>0</v>
      </c>
      <c r="AB940" t="n">
        <v>0</v>
      </c>
      <c r="AC940" t="n">
        <v>0</v>
      </c>
      <c r="AD940" t="n">
        <v>8.529999999999999</v>
      </c>
      <c r="AE940" t="n">
        <v>0</v>
      </c>
      <c r="AF940" t="n">
        <v>0</v>
      </c>
      <c r="AG940" t="n">
        <v>0</v>
      </c>
      <c r="AH940" t="n">
        <v>8.529999999999999</v>
      </c>
      <c r="AI940" t="n">
        <v>1</v>
      </c>
      <c r="AJ940" t="n">
        <v>1</v>
      </c>
      <c r="AK940" t="n">
        <v>1</v>
      </c>
      <c r="AL940" t="n">
        <v>1</v>
      </c>
      <c r="AM940" t="n">
        <v>-2</v>
      </c>
      <c r="AN940" t="n">
        <v>0</v>
      </c>
      <c r="AO940" t="n">
        <v>1</v>
      </c>
      <c r="AP940" t="n">
        <v>0</v>
      </c>
      <c r="AQ940" t="n">
        <v>0</v>
      </c>
      <c r="AR940" t="n">
        <v>0</v>
      </c>
      <c r="AS940" t="inlineStr"/>
      <c r="AT940" t="n">
        <v>37.8</v>
      </c>
      <c r="AU940" t="inlineStr"/>
      <c r="AV940" t="n">
        <v>1</v>
      </c>
      <c r="AW940" t="n">
        <v>2</v>
      </c>
      <c r="AX940" t="n">
        <v>78876251</v>
      </c>
      <c r="AY940" t="n">
        <v>1</v>
      </c>
      <c r="AZ940" t="n">
        <v>0</v>
      </c>
      <c r="BA940" t="n">
        <v>866</v>
      </c>
      <c r="BB940" t="n">
        <v>0</v>
      </c>
      <c r="BC940" t="n">
        <v>0</v>
      </c>
      <c r="BD940" t="n">
        <v>0</v>
      </c>
      <c r="BE940" t="n">
        <v>0</v>
      </c>
      <c r="BF940" t="n">
        <v>0</v>
      </c>
      <c r="BG940" t="n">
        <v>0</v>
      </c>
      <c r="BH940" t="n">
        <v>0</v>
      </c>
      <c r="BI940" t="n">
        <v>0</v>
      </c>
      <c r="BJ940" t="n">
        <v>0</v>
      </c>
      <c r="BK940" t="n">
        <v>0</v>
      </c>
      <c r="BL940" t="n">
        <v>0</v>
      </c>
      <c r="BM940" t="n">
        <v>0</v>
      </c>
      <c r="BN940" t="n">
        <v>0</v>
      </c>
      <c r="BO940" t="n">
        <v>0</v>
      </c>
      <c r="BP940" t="n">
        <v>0</v>
      </c>
      <c r="BQ940" t="n">
        <v>0</v>
      </c>
      <c r="BR940" t="n">
        <v>0</v>
      </c>
      <c r="BS940" t="n">
        <v>0</v>
      </c>
      <c r="BT940" t="n">
        <v>0</v>
      </c>
      <c r="BU940" t="n">
        <v>0</v>
      </c>
      <c r="BV940" t="n">
        <v>0</v>
      </c>
      <c r="BW940" t="n">
        <v>0</v>
      </c>
      <c r="CU940">
        <f>ROUND(AT940*Source!I2343*AH940*AL940,0)</f>
        <v/>
      </c>
      <c r="CV940">
        <f>ROUND(Y940*Source!I2343,7)</f>
        <v/>
      </c>
      <c r="CW940" t="n">
        <v>0</v>
      </c>
      <c r="CX940">
        <f>ROUND(Y940*Source!I2343,7)</f>
        <v/>
      </c>
      <c r="CY940">
        <f>AD940</f>
        <v/>
      </c>
      <c r="CZ940">
        <f>AH940</f>
        <v/>
      </c>
      <c r="DA940">
        <f>AL940</f>
        <v/>
      </c>
      <c r="DB940">
        <f>ROUND(ROUND(AT940*CZ940,2),2)</f>
        <v/>
      </c>
      <c r="DC940">
        <f>ROUND(ROUND(AT940*AG940,2),2)</f>
        <v/>
      </c>
      <c r="DD940" t="inlineStr"/>
      <c r="DE940" t="inlineStr"/>
      <c r="DF940">
        <f>ROUND(ROUND(AE940,0)*CX940,0)</f>
        <v/>
      </c>
      <c r="DG940">
        <f>ROUND(ROUND(AF940,0)*CX940,0)</f>
        <v/>
      </c>
      <c r="DH940">
        <f>ROUND(ROUND(AG940,0)*CX940,0)</f>
        <v/>
      </c>
      <c r="DI940">
        <f>ROUND(ROUND(AH940,0)*CX940,0)</f>
        <v/>
      </c>
      <c r="DJ940">
        <f>DI940</f>
        <v/>
      </c>
      <c r="DK940" t="n">
        <v>0</v>
      </c>
      <c r="DL940" t="inlineStr"/>
      <c r="DM940" t="n">
        <v>0</v>
      </c>
      <c r="DN940" t="inlineStr"/>
      <c r="DO940" t="n">
        <v>0</v>
      </c>
    </row>
    <row r="941">
      <c r="A941">
        <f>ROW(Source!A2344)</f>
        <v/>
      </c>
      <c r="B941" t="n">
        <v>78869116</v>
      </c>
      <c r="C941" t="n">
        <v>78876252</v>
      </c>
      <c r="D941" t="n">
        <v>18413627</v>
      </c>
      <c r="E941" t="n">
        <v>1</v>
      </c>
      <c r="F941" t="n">
        <v>1</v>
      </c>
      <c r="G941" t="n">
        <v>1</v>
      </c>
      <c r="H941" t="n">
        <v>1</v>
      </c>
      <c r="I941" t="inlineStr">
        <is>
          <t>1-1042-90</t>
        </is>
      </c>
      <c r="J941" t="inlineStr"/>
      <c r="K941" t="inlineStr">
        <is>
          <t>Рабочий строитель среднего разряда 4,2</t>
        </is>
      </c>
      <c r="L941" t="n">
        <v>1369</v>
      </c>
      <c r="N941" t="n">
        <v>1013</v>
      </c>
      <c r="O941" t="inlineStr">
        <is>
          <t>чел.-ч</t>
        </is>
      </c>
      <c r="P941" t="inlineStr">
        <is>
          <t>чел.-ч</t>
        </is>
      </c>
      <c r="Q941" t="n">
        <v>1</v>
      </c>
      <c r="W941" t="n">
        <v>0</v>
      </c>
      <c r="X941" t="n">
        <v>-1366182279</v>
      </c>
      <c r="Y941">
        <f>AT941</f>
        <v/>
      </c>
      <c r="AA941" t="n">
        <v>0</v>
      </c>
      <c r="AB941" t="n">
        <v>0</v>
      </c>
      <c r="AC941" t="n">
        <v>0</v>
      </c>
      <c r="AD941" t="n">
        <v>9.92</v>
      </c>
      <c r="AE941" t="n">
        <v>0</v>
      </c>
      <c r="AF941" t="n">
        <v>0</v>
      </c>
      <c r="AG941" t="n">
        <v>0</v>
      </c>
      <c r="AH941" t="n">
        <v>9.92</v>
      </c>
      <c r="AI941" t="n">
        <v>1</v>
      </c>
      <c r="AJ941" t="n">
        <v>1</v>
      </c>
      <c r="AK941" t="n">
        <v>1</v>
      </c>
      <c r="AL941" t="n">
        <v>1</v>
      </c>
      <c r="AM941" t="n">
        <v>-2</v>
      </c>
      <c r="AN941" t="n">
        <v>0</v>
      </c>
      <c r="AO941" t="n">
        <v>1</v>
      </c>
      <c r="AP941" t="n">
        <v>0</v>
      </c>
      <c r="AQ941" t="n">
        <v>0</v>
      </c>
      <c r="AR941" t="n">
        <v>0</v>
      </c>
      <c r="AS941" t="inlineStr"/>
      <c r="AT941" t="n">
        <v>121.8</v>
      </c>
      <c r="AU941" t="inlineStr"/>
      <c r="AV941" t="n">
        <v>1</v>
      </c>
      <c r="AW941" t="n">
        <v>2</v>
      </c>
      <c r="AX941" t="n">
        <v>78876271</v>
      </c>
      <c r="AY941" t="n">
        <v>1</v>
      </c>
      <c r="AZ941" t="n">
        <v>0</v>
      </c>
      <c r="BA941" t="n">
        <v>867</v>
      </c>
      <c r="BB941" t="n">
        <v>0</v>
      </c>
      <c r="BC941" t="n">
        <v>0</v>
      </c>
      <c r="BD941" t="n">
        <v>0</v>
      </c>
      <c r="BE941" t="n">
        <v>0</v>
      </c>
      <c r="BF941" t="n">
        <v>0</v>
      </c>
      <c r="BG941" t="n">
        <v>0</v>
      </c>
      <c r="BH941" t="n">
        <v>0</v>
      </c>
      <c r="BI941" t="n">
        <v>0</v>
      </c>
      <c r="BJ941" t="n">
        <v>0</v>
      </c>
      <c r="BK941" t="n">
        <v>0</v>
      </c>
      <c r="BL941" t="n">
        <v>0</v>
      </c>
      <c r="BM941" t="n">
        <v>0</v>
      </c>
      <c r="BN941" t="n">
        <v>0</v>
      </c>
      <c r="BO941" t="n">
        <v>0</v>
      </c>
      <c r="BP941" t="n">
        <v>0</v>
      </c>
      <c r="BQ941" t="n">
        <v>0</v>
      </c>
      <c r="BR941" t="n">
        <v>0</v>
      </c>
      <c r="BS941" t="n">
        <v>0</v>
      </c>
      <c r="BT941" t="n">
        <v>0</v>
      </c>
      <c r="BU941" t="n">
        <v>0</v>
      </c>
      <c r="BV941" t="n">
        <v>0</v>
      </c>
      <c r="BW941" t="n">
        <v>0</v>
      </c>
      <c r="CU941">
        <f>ROUND(AT941*Source!I2344*AH941*AL941,0)</f>
        <v/>
      </c>
      <c r="CV941">
        <f>ROUND(Y941*Source!I2344,7)</f>
        <v/>
      </c>
      <c r="CW941" t="n">
        <v>0</v>
      </c>
      <c r="CX941">
        <f>ROUND(Y941*Source!I2344,7)</f>
        <v/>
      </c>
      <c r="CY941">
        <f>AD941</f>
        <v/>
      </c>
      <c r="CZ941">
        <f>AH941</f>
        <v/>
      </c>
      <c r="DA941">
        <f>AL941</f>
        <v/>
      </c>
      <c r="DB941">
        <f>ROUND(ROUND(AT941*CZ941,2),2)</f>
        <v/>
      </c>
      <c r="DC941">
        <f>ROUND(ROUND(AT941*AG941,2),2)</f>
        <v/>
      </c>
      <c r="DD941" t="inlineStr"/>
      <c r="DE941" t="inlineStr"/>
      <c r="DF941">
        <f>ROUND(ROUND(AE941,0)*CX941,0)</f>
        <v/>
      </c>
      <c r="DG941">
        <f>ROUND(ROUND(AF941,0)*CX941,0)</f>
        <v/>
      </c>
      <c r="DH941">
        <f>ROUND(ROUND(AG941,0)*CX941,0)</f>
        <v/>
      </c>
      <c r="DI941">
        <f>ROUND(ROUND(AH941,0)*CX941,0)</f>
        <v/>
      </c>
      <c r="DJ941">
        <f>DI941</f>
        <v/>
      </c>
      <c r="DK941" t="n">
        <v>0</v>
      </c>
      <c r="DL941" t="inlineStr"/>
      <c r="DM941" t="n">
        <v>0</v>
      </c>
      <c r="DN941" t="inlineStr"/>
      <c r="DO941" t="n">
        <v>0</v>
      </c>
    </row>
    <row r="942">
      <c r="A942">
        <f>ROW(Source!A2344)</f>
        <v/>
      </c>
      <c r="B942" t="n">
        <v>78869116</v>
      </c>
      <c r="C942" t="n">
        <v>78876252</v>
      </c>
      <c r="D942" t="n">
        <v>121548</v>
      </c>
      <c r="E942" t="n">
        <v>1</v>
      </c>
      <c r="F942" t="n">
        <v>1</v>
      </c>
      <c r="G942" t="n">
        <v>1</v>
      </c>
      <c r="H942" t="n">
        <v>1</v>
      </c>
      <c r="I942" t="inlineStr">
        <is>
          <t>2</t>
        </is>
      </c>
      <c r="J942" t="inlineStr"/>
      <c r="K942" t="inlineStr">
        <is>
          <t>Затраты труда машинистов</t>
        </is>
      </c>
      <c r="L942" t="n">
        <v>608254</v>
      </c>
      <c r="N942" t="n">
        <v>1013</v>
      </c>
      <c r="O942" t="inlineStr">
        <is>
          <t>чел.час</t>
        </is>
      </c>
      <c r="P942" t="inlineStr">
        <is>
          <t>чел.час</t>
        </is>
      </c>
      <c r="Q942" t="n">
        <v>1</v>
      </c>
      <c r="W942" t="n">
        <v>0</v>
      </c>
      <c r="X942" t="n">
        <v>-185737400</v>
      </c>
      <c r="Y942">
        <f>AT942</f>
        <v/>
      </c>
      <c r="AA942" t="n">
        <v>0</v>
      </c>
      <c r="AB942" t="n">
        <v>0</v>
      </c>
      <c r="AC942" t="n">
        <v>0</v>
      </c>
      <c r="AD942" t="n">
        <v>0</v>
      </c>
      <c r="AE942" t="n">
        <v>0</v>
      </c>
      <c r="AF942" t="n">
        <v>0</v>
      </c>
      <c r="AG942" t="n">
        <v>0</v>
      </c>
      <c r="AH942" t="n">
        <v>0</v>
      </c>
      <c r="AI942" t="n">
        <v>1</v>
      </c>
      <c r="AJ942" t="n">
        <v>1</v>
      </c>
      <c r="AK942" t="n">
        <v>1</v>
      </c>
      <c r="AL942" t="n">
        <v>1</v>
      </c>
      <c r="AM942" t="n">
        <v>-2</v>
      </c>
      <c r="AN942" t="n">
        <v>0</v>
      </c>
      <c r="AO942" t="n">
        <v>1</v>
      </c>
      <c r="AP942" t="n">
        <v>0</v>
      </c>
      <c r="AQ942" t="n">
        <v>0</v>
      </c>
      <c r="AR942" t="n">
        <v>0</v>
      </c>
      <c r="AS942" t="inlineStr"/>
      <c r="AT942" t="n">
        <v>4.72</v>
      </c>
      <c r="AU942" t="inlineStr"/>
      <c r="AV942" t="n">
        <v>2</v>
      </c>
      <c r="AW942" t="n">
        <v>2</v>
      </c>
      <c r="AX942" t="n">
        <v>78876272</v>
      </c>
      <c r="AY942" t="n">
        <v>1</v>
      </c>
      <c r="AZ942" t="n">
        <v>0</v>
      </c>
      <c r="BA942" t="n">
        <v>868</v>
      </c>
      <c r="BB942" t="n">
        <v>0</v>
      </c>
      <c r="BC942" t="n">
        <v>0</v>
      </c>
      <c r="BD942" t="n">
        <v>0</v>
      </c>
      <c r="BE942" t="n">
        <v>0</v>
      </c>
      <c r="BF942" t="n">
        <v>0</v>
      </c>
      <c r="BG942" t="n">
        <v>0</v>
      </c>
      <c r="BH942" t="n">
        <v>0</v>
      </c>
      <c r="BI942" t="n">
        <v>0</v>
      </c>
      <c r="BJ942" t="n">
        <v>0</v>
      </c>
      <c r="BK942" t="n">
        <v>0</v>
      </c>
      <c r="BL942" t="n">
        <v>0</v>
      </c>
      <c r="BM942" t="n">
        <v>0</v>
      </c>
      <c r="BN942" t="n">
        <v>0</v>
      </c>
      <c r="BO942" t="n">
        <v>0</v>
      </c>
      <c r="BP942" t="n">
        <v>0</v>
      </c>
      <c r="BQ942" t="n">
        <v>0</v>
      </c>
      <c r="BR942" t="n">
        <v>0</v>
      </c>
      <c r="BS942" t="n">
        <v>0</v>
      </c>
      <c r="BT942" t="n">
        <v>0</v>
      </c>
      <c r="BU942" t="n">
        <v>0</v>
      </c>
      <c r="BV942" t="n">
        <v>0</v>
      </c>
      <c r="BW942" t="n">
        <v>0</v>
      </c>
      <c r="CV942" t="n">
        <v>0</v>
      </c>
      <c r="CW942" t="n">
        <v>0</v>
      </c>
      <c r="CX942">
        <f>ROUND(Y942*Source!I2344,7)</f>
        <v/>
      </c>
      <c r="CY942">
        <f>AD942</f>
        <v/>
      </c>
      <c r="CZ942">
        <f>AH942</f>
        <v/>
      </c>
      <c r="DA942">
        <f>AL942</f>
        <v/>
      </c>
      <c r="DB942">
        <f>ROUND(ROUND(AT942*CZ942,2),2)</f>
        <v/>
      </c>
      <c r="DC942">
        <f>ROUND(ROUND(AT942*AG942,2),2)</f>
        <v/>
      </c>
      <c r="DD942" t="inlineStr"/>
      <c r="DE942" t="inlineStr"/>
      <c r="DF942">
        <f>ROUND(ROUND(AE942,0)*CX942,0)</f>
        <v/>
      </c>
      <c r="DG942">
        <f>ROUND(ROUND(AF942,0)*CX942,0)</f>
        <v/>
      </c>
      <c r="DH942">
        <f>ROUND(ROUND(AG942,0)*CX942,0)</f>
        <v/>
      </c>
      <c r="DI942">
        <f>ROUND(ROUND(AH942,0)*CX942,0)</f>
        <v/>
      </c>
      <c r="DJ942">
        <f>DI942</f>
        <v/>
      </c>
      <c r="DK942" t="n">
        <v>0</v>
      </c>
      <c r="DL942" t="inlineStr"/>
      <c r="DM942" t="n">
        <v>0</v>
      </c>
      <c r="DN942" t="inlineStr"/>
      <c r="DO942" t="n">
        <v>0</v>
      </c>
    </row>
    <row r="943">
      <c r="A943">
        <f>ROW(Source!A2344)</f>
        <v/>
      </c>
      <c r="B943" t="n">
        <v>78869116</v>
      </c>
      <c r="C943" t="n">
        <v>78876252</v>
      </c>
      <c r="D943" t="n">
        <v>29172268</v>
      </c>
      <c r="E943" t="n">
        <v>1</v>
      </c>
      <c r="F943" t="n">
        <v>1</v>
      </c>
      <c r="G943" t="n">
        <v>1</v>
      </c>
      <c r="H943" t="n">
        <v>2</v>
      </c>
      <c r="I943" t="inlineStr">
        <is>
          <t>020129</t>
        </is>
      </c>
      <c r="J943" t="inlineStr">
        <is>
          <t>ТСЭМ Московской обл., 020129, приказ Минстроя России №675/пр от 28.02.2017 № 264/пр</t>
        </is>
      </c>
      <c r="K943" t="inlineStr">
        <is>
          <t>Краны башенные при работе на других видах строительства 8 т</t>
        </is>
      </c>
      <c r="L943" t="n">
        <v>1368</v>
      </c>
      <c r="N943" t="n">
        <v>1011</v>
      </c>
      <c r="O943" t="inlineStr">
        <is>
          <t>маш.-ч</t>
        </is>
      </c>
      <c r="P943" t="inlineStr">
        <is>
          <t>маш.-ч</t>
        </is>
      </c>
      <c r="Q943" t="n">
        <v>1</v>
      </c>
      <c r="W943" t="n">
        <v>0</v>
      </c>
      <c r="X943" t="n">
        <v>-438066613</v>
      </c>
      <c r="Y943">
        <f>AT943</f>
        <v/>
      </c>
      <c r="AA943" t="n">
        <v>0</v>
      </c>
      <c r="AB943" t="n">
        <v>1211.33</v>
      </c>
      <c r="AC943" t="n">
        <v>705.38</v>
      </c>
      <c r="AD943" t="n">
        <v>0</v>
      </c>
      <c r="AE943" t="n">
        <v>0</v>
      </c>
      <c r="AF943" t="n">
        <v>86.40000000000001</v>
      </c>
      <c r="AG943" t="n">
        <v>13.5</v>
      </c>
      <c r="AH943" t="n">
        <v>0</v>
      </c>
      <c r="AI943" t="n">
        <v>1</v>
      </c>
      <c r="AJ943" t="n">
        <v>14.02</v>
      </c>
      <c r="AK943" t="n">
        <v>52.25</v>
      </c>
      <c r="AL943" t="n">
        <v>1</v>
      </c>
      <c r="AM943" t="n">
        <v>2</v>
      </c>
      <c r="AN943" t="n">
        <v>0</v>
      </c>
      <c r="AO943" t="n">
        <v>1</v>
      </c>
      <c r="AP943" t="n">
        <v>0</v>
      </c>
      <c r="AQ943" t="n">
        <v>0</v>
      </c>
      <c r="AR943" t="n">
        <v>0</v>
      </c>
      <c r="AS943" t="inlineStr"/>
      <c r="AT943" t="n">
        <v>0.05</v>
      </c>
      <c r="AU943" t="inlineStr"/>
      <c r="AV943" t="n">
        <v>0</v>
      </c>
      <c r="AW943" t="n">
        <v>2</v>
      </c>
      <c r="AX943" t="n">
        <v>78876273</v>
      </c>
      <c r="AY943" t="n">
        <v>1</v>
      </c>
      <c r="AZ943" t="n">
        <v>0</v>
      </c>
      <c r="BA943" t="n">
        <v>869</v>
      </c>
      <c r="BB943" t="n">
        <v>0</v>
      </c>
      <c r="BC943" t="n">
        <v>0</v>
      </c>
      <c r="BD943" t="n">
        <v>0</v>
      </c>
      <c r="BE943" t="n">
        <v>0</v>
      </c>
      <c r="BF943" t="n">
        <v>0</v>
      </c>
      <c r="BG943" t="n">
        <v>0</v>
      </c>
      <c r="BH943" t="n">
        <v>0</v>
      </c>
      <c r="BI943" t="n">
        <v>0</v>
      </c>
      <c r="BJ943" t="n">
        <v>0</v>
      </c>
      <c r="BK943" t="n">
        <v>0</v>
      </c>
      <c r="BL943" t="n">
        <v>0</v>
      </c>
      <c r="BM943" t="n">
        <v>0</v>
      </c>
      <c r="BN943" t="n">
        <v>0</v>
      </c>
      <c r="BO943" t="n">
        <v>0</v>
      </c>
      <c r="BP943" t="n">
        <v>0</v>
      </c>
      <c r="BQ943" t="n">
        <v>0</v>
      </c>
      <c r="BR943" t="n">
        <v>0</v>
      </c>
      <c r="BS943" t="n">
        <v>0</v>
      </c>
      <c r="BT943" t="n">
        <v>0</v>
      </c>
      <c r="BU943" t="n">
        <v>0</v>
      </c>
      <c r="BV943" t="n">
        <v>0</v>
      </c>
      <c r="BW943" t="n">
        <v>0</v>
      </c>
      <c r="CV943" t="n">
        <v>0</v>
      </c>
      <c r="CW943">
        <f>ROUND(Y943*Source!I2344*DO943,7)</f>
        <v/>
      </c>
      <c r="CX943">
        <f>ROUND(Y943*Source!I2344,7)</f>
        <v/>
      </c>
      <c r="CY943">
        <f>AB943</f>
        <v/>
      </c>
      <c r="CZ943">
        <f>AF943</f>
        <v/>
      </c>
      <c r="DA943">
        <f>AJ943</f>
        <v/>
      </c>
      <c r="DB943">
        <f>ROUND(ROUND(AT943*CZ943,2),2)</f>
        <v/>
      </c>
      <c r="DC943">
        <f>ROUND(ROUND(AT943*AG943,2),2)</f>
        <v/>
      </c>
      <c r="DD943" t="inlineStr"/>
      <c r="DE943" t="inlineStr"/>
      <c r="DF943">
        <f>ROUND(ROUND(AE943,0)*CX943,0)</f>
        <v/>
      </c>
      <c r="DG943">
        <f>ROUND(ROUND(AF943*AJ943,0)*CX943,0)</f>
        <v/>
      </c>
      <c r="DH943">
        <f>ROUND(ROUND(AG943*AK943,0)*CX943,0)</f>
        <v/>
      </c>
      <c r="DI943">
        <f>ROUND(ROUND(AH943,0)*CX943,0)</f>
        <v/>
      </c>
      <c r="DJ943">
        <f>DG943</f>
        <v/>
      </c>
      <c r="DK943" t="n">
        <v>0</v>
      </c>
      <c r="DL943" t="inlineStr"/>
      <c r="DM943" t="n">
        <v>0</v>
      </c>
      <c r="DN943" t="inlineStr"/>
      <c r="DO943" t="n">
        <v>0</v>
      </c>
    </row>
    <row r="944">
      <c r="A944">
        <f>ROW(Source!A2344)</f>
        <v/>
      </c>
      <c r="B944" t="n">
        <v>78869116</v>
      </c>
      <c r="C944" t="n">
        <v>78876252</v>
      </c>
      <c r="D944" t="n">
        <v>29172379</v>
      </c>
      <c r="E944" t="n">
        <v>1</v>
      </c>
      <c r="F944" t="n">
        <v>1</v>
      </c>
      <c r="G944" t="n">
        <v>1</v>
      </c>
      <c r="H944" t="n">
        <v>2</v>
      </c>
      <c r="I944" t="inlineStr">
        <is>
          <t>021141</t>
        </is>
      </c>
      <c r="J944" t="inlineStr">
        <is>
          <t>ТСЭМ Московской обл., 021141, приказ Минстроя России №675/пр от 28.02.2017 № 264/пр</t>
        </is>
      </c>
      <c r="K944" t="inlineStr">
        <is>
          <t>Краны на автомобильном ходу при работе на других видах строительства 10 т</t>
        </is>
      </c>
      <c r="L944" t="n">
        <v>1368</v>
      </c>
      <c r="N944" t="n">
        <v>1011</v>
      </c>
      <c r="O944" t="inlineStr">
        <is>
          <t>маш.-ч</t>
        </is>
      </c>
      <c r="P944" t="inlineStr">
        <is>
          <t>маш.-ч</t>
        </is>
      </c>
      <c r="Q944" t="n">
        <v>1</v>
      </c>
      <c r="W944" t="n">
        <v>0</v>
      </c>
      <c r="X944" t="n">
        <v>1106923569</v>
      </c>
      <c r="Y944">
        <f>AT944</f>
        <v/>
      </c>
      <c r="AA944" t="n">
        <v>0</v>
      </c>
      <c r="AB944" t="n">
        <v>1490.72</v>
      </c>
      <c r="AC944" t="n">
        <v>705.38</v>
      </c>
      <c r="AD944" t="n">
        <v>0</v>
      </c>
      <c r="AE944" t="n">
        <v>0</v>
      </c>
      <c r="AF944" t="n">
        <v>112</v>
      </c>
      <c r="AG944" t="n">
        <v>13.5</v>
      </c>
      <c r="AH944" t="n">
        <v>0</v>
      </c>
      <c r="AI944" t="n">
        <v>1</v>
      </c>
      <c r="AJ944" t="n">
        <v>13.31</v>
      </c>
      <c r="AK944" t="n">
        <v>52.25</v>
      </c>
      <c r="AL944" t="n">
        <v>1</v>
      </c>
      <c r="AM944" t="n">
        <v>2</v>
      </c>
      <c r="AN944" t="n">
        <v>0</v>
      </c>
      <c r="AO944" t="n">
        <v>1</v>
      </c>
      <c r="AP944" t="n">
        <v>0</v>
      </c>
      <c r="AQ944" t="n">
        <v>0</v>
      </c>
      <c r="AR944" t="n">
        <v>0</v>
      </c>
      <c r="AS944" t="inlineStr"/>
      <c r="AT944" t="n">
        <v>0.03</v>
      </c>
      <c r="AU944" t="inlineStr"/>
      <c r="AV944" t="n">
        <v>0</v>
      </c>
      <c r="AW944" t="n">
        <v>2</v>
      </c>
      <c r="AX944" t="n">
        <v>78876274</v>
      </c>
      <c r="AY944" t="n">
        <v>1</v>
      </c>
      <c r="AZ944" t="n">
        <v>0</v>
      </c>
      <c r="BA944" t="n">
        <v>870</v>
      </c>
      <c r="BB944" t="n">
        <v>0</v>
      </c>
      <c r="BC944" t="n">
        <v>0</v>
      </c>
      <c r="BD944" t="n">
        <v>0</v>
      </c>
      <c r="BE944" t="n">
        <v>0</v>
      </c>
      <c r="BF944" t="n">
        <v>0</v>
      </c>
      <c r="BG944" t="n">
        <v>0</v>
      </c>
      <c r="BH944" t="n">
        <v>0</v>
      </c>
      <c r="BI944" t="n">
        <v>0</v>
      </c>
      <c r="BJ944" t="n">
        <v>0</v>
      </c>
      <c r="BK944" t="n">
        <v>0</v>
      </c>
      <c r="BL944" t="n">
        <v>0</v>
      </c>
      <c r="BM944" t="n">
        <v>0</v>
      </c>
      <c r="BN944" t="n">
        <v>0</v>
      </c>
      <c r="BO944" t="n">
        <v>0</v>
      </c>
      <c r="BP944" t="n">
        <v>0</v>
      </c>
      <c r="BQ944" t="n">
        <v>0</v>
      </c>
      <c r="BR944" t="n">
        <v>0</v>
      </c>
      <c r="BS944" t="n">
        <v>0</v>
      </c>
      <c r="BT944" t="n">
        <v>0</v>
      </c>
      <c r="BU944" t="n">
        <v>0</v>
      </c>
      <c r="BV944" t="n">
        <v>0</v>
      </c>
      <c r="BW944" t="n">
        <v>0</v>
      </c>
      <c r="CV944" t="n">
        <v>0</v>
      </c>
      <c r="CW944">
        <f>ROUND(Y944*Source!I2344*DO944,7)</f>
        <v/>
      </c>
      <c r="CX944">
        <f>ROUND(Y944*Source!I2344,7)</f>
        <v/>
      </c>
      <c r="CY944">
        <f>AB944</f>
        <v/>
      </c>
      <c r="CZ944">
        <f>AF944</f>
        <v/>
      </c>
      <c r="DA944">
        <f>AJ944</f>
        <v/>
      </c>
      <c r="DB944">
        <f>ROUND(ROUND(AT944*CZ944,2),2)</f>
        <v/>
      </c>
      <c r="DC944">
        <f>ROUND(ROUND(AT944*AG944,2),2)</f>
        <v/>
      </c>
      <c r="DD944" t="inlineStr"/>
      <c r="DE944" t="inlineStr"/>
      <c r="DF944">
        <f>ROUND(ROUND(AE944,0)*CX944,0)</f>
        <v/>
      </c>
      <c r="DG944">
        <f>ROUND(ROUND(AF944*AJ944,0)*CX944,0)</f>
        <v/>
      </c>
      <c r="DH944">
        <f>ROUND(ROUND(AG944*AK944,0)*CX944,0)</f>
        <v/>
      </c>
      <c r="DI944">
        <f>ROUND(ROUND(AH944,0)*CX944,0)</f>
        <v/>
      </c>
      <c r="DJ944">
        <f>DG944</f>
        <v/>
      </c>
      <c r="DK944" t="n">
        <v>0</v>
      </c>
      <c r="DL944" t="inlineStr"/>
      <c r="DM944" t="n">
        <v>0</v>
      </c>
      <c r="DN944" t="inlineStr"/>
      <c r="DO944" t="n">
        <v>0</v>
      </c>
    </row>
    <row r="945">
      <c r="A945">
        <f>ROW(Source!A2344)</f>
        <v/>
      </c>
      <c r="B945" t="n">
        <v>78869116</v>
      </c>
      <c r="C945" t="n">
        <v>78876252</v>
      </c>
      <c r="D945" t="n">
        <v>29172951</v>
      </c>
      <c r="E945" t="n">
        <v>1</v>
      </c>
      <c r="F945" t="n">
        <v>1</v>
      </c>
      <c r="G945" t="n">
        <v>1</v>
      </c>
      <c r="H945" t="n">
        <v>2</v>
      </c>
      <c r="I945" t="inlineStr">
        <is>
          <t>081600</t>
        </is>
      </c>
      <c r="J945" t="inlineStr">
        <is>
          <t>ТСЭМ Московской обл., 081600, приказ Минстроя России №675/пр от 28.02.2017 № 264/пр</t>
        </is>
      </c>
      <c r="K945" t="inlineStr">
        <is>
          <t>Агрегаты для сварки полиэтиленовых труб</t>
        </is>
      </c>
      <c r="L945" t="n">
        <v>1368</v>
      </c>
      <c r="N945" t="n">
        <v>1011</v>
      </c>
      <c r="O945" t="inlineStr">
        <is>
          <t>маш.-ч</t>
        </is>
      </c>
      <c r="P945" t="inlineStr">
        <is>
          <t>маш.-ч</t>
        </is>
      </c>
      <c r="Q945" t="n">
        <v>1</v>
      </c>
      <c r="W945" t="n">
        <v>0</v>
      </c>
      <c r="X945" t="n">
        <v>1994325455</v>
      </c>
      <c r="Y945">
        <f>AT945</f>
        <v/>
      </c>
      <c r="AA945" t="n">
        <v>0</v>
      </c>
      <c r="AB945" t="n">
        <v>1193.19</v>
      </c>
      <c r="AC945" t="n">
        <v>705.38</v>
      </c>
      <c r="AD945" t="n">
        <v>0</v>
      </c>
      <c r="AE945" t="n">
        <v>0</v>
      </c>
      <c r="AF945" t="n">
        <v>100.1</v>
      </c>
      <c r="AG945" t="n">
        <v>13.5</v>
      </c>
      <c r="AH945" t="n">
        <v>0</v>
      </c>
      <c r="AI945" t="n">
        <v>1</v>
      </c>
      <c r="AJ945" t="n">
        <v>11.92</v>
      </c>
      <c r="AK945" t="n">
        <v>52.25</v>
      </c>
      <c r="AL945" t="n">
        <v>1</v>
      </c>
      <c r="AM945" t="n">
        <v>2</v>
      </c>
      <c r="AN945" t="n">
        <v>0</v>
      </c>
      <c r="AO945" t="n">
        <v>1</v>
      </c>
      <c r="AP945" t="n">
        <v>0</v>
      </c>
      <c r="AQ945" t="n">
        <v>0</v>
      </c>
      <c r="AR945" t="n">
        <v>0</v>
      </c>
      <c r="AS945" t="inlineStr"/>
      <c r="AT945" t="n">
        <v>4.64</v>
      </c>
      <c r="AU945" t="inlineStr"/>
      <c r="AV945" t="n">
        <v>0</v>
      </c>
      <c r="AW945" t="n">
        <v>2</v>
      </c>
      <c r="AX945" t="n">
        <v>78876275</v>
      </c>
      <c r="AY945" t="n">
        <v>1</v>
      </c>
      <c r="AZ945" t="n">
        <v>0</v>
      </c>
      <c r="BA945" t="n">
        <v>871</v>
      </c>
      <c r="BB945" t="n">
        <v>0</v>
      </c>
      <c r="BC945" t="n">
        <v>0</v>
      </c>
      <c r="BD945" t="n">
        <v>0</v>
      </c>
      <c r="BE945" t="n">
        <v>0</v>
      </c>
      <c r="BF945" t="n">
        <v>0</v>
      </c>
      <c r="BG945" t="n">
        <v>0</v>
      </c>
      <c r="BH945" t="n">
        <v>0</v>
      </c>
      <c r="BI945" t="n">
        <v>0</v>
      </c>
      <c r="BJ945" t="n">
        <v>0</v>
      </c>
      <c r="BK945" t="n">
        <v>0</v>
      </c>
      <c r="BL945" t="n">
        <v>0</v>
      </c>
      <c r="BM945" t="n">
        <v>0</v>
      </c>
      <c r="BN945" t="n">
        <v>0</v>
      </c>
      <c r="BO945" t="n">
        <v>0</v>
      </c>
      <c r="BP945" t="n">
        <v>0</v>
      </c>
      <c r="BQ945" t="n">
        <v>0</v>
      </c>
      <c r="BR945" t="n">
        <v>0</v>
      </c>
      <c r="BS945" t="n">
        <v>0</v>
      </c>
      <c r="BT945" t="n">
        <v>0</v>
      </c>
      <c r="BU945" t="n">
        <v>0</v>
      </c>
      <c r="BV945" t="n">
        <v>0</v>
      </c>
      <c r="BW945" t="n">
        <v>0</v>
      </c>
      <c r="CV945" t="n">
        <v>0</v>
      </c>
      <c r="CW945">
        <f>ROUND(Y945*Source!I2344*DO945,7)</f>
        <v/>
      </c>
      <c r="CX945">
        <f>ROUND(Y945*Source!I2344,7)</f>
        <v/>
      </c>
      <c r="CY945">
        <f>AB945</f>
        <v/>
      </c>
      <c r="CZ945">
        <f>AF945</f>
        <v/>
      </c>
      <c r="DA945">
        <f>AJ945</f>
        <v/>
      </c>
      <c r="DB945">
        <f>ROUND(ROUND(AT945*CZ945,2),2)</f>
        <v/>
      </c>
      <c r="DC945">
        <f>ROUND(ROUND(AT945*AG945,2),2)</f>
        <v/>
      </c>
      <c r="DD945" t="inlineStr"/>
      <c r="DE945" t="inlineStr"/>
      <c r="DF945">
        <f>ROUND(ROUND(AE945,0)*CX945,0)</f>
        <v/>
      </c>
      <c r="DG945">
        <f>ROUND(ROUND(AF945*AJ945,0)*CX945,0)</f>
        <v/>
      </c>
      <c r="DH945">
        <f>ROUND(ROUND(AG945*AK945,0)*CX945,0)</f>
        <v/>
      </c>
      <c r="DI945">
        <f>ROUND(ROUND(AH945,0)*CX945,0)</f>
        <v/>
      </c>
      <c r="DJ945">
        <f>DG945</f>
        <v/>
      </c>
      <c r="DK945" t="n">
        <v>0</v>
      </c>
      <c r="DL945" t="inlineStr"/>
      <c r="DM945" t="n">
        <v>0</v>
      </c>
      <c r="DN945" t="inlineStr"/>
      <c r="DO945" t="n">
        <v>0</v>
      </c>
    </row>
    <row r="946">
      <c r="A946">
        <f>ROW(Source!A2344)</f>
        <v/>
      </c>
      <c r="B946" t="n">
        <v>78869116</v>
      </c>
      <c r="C946" t="n">
        <v>78876252</v>
      </c>
      <c r="D946" t="n">
        <v>29174913</v>
      </c>
      <c r="E946" t="n">
        <v>1</v>
      </c>
      <c r="F946" t="n">
        <v>1</v>
      </c>
      <c r="G946" t="n">
        <v>1</v>
      </c>
      <c r="H946" t="n">
        <v>2</v>
      </c>
      <c r="I946" t="inlineStr">
        <is>
          <t>400001</t>
        </is>
      </c>
      <c r="J946" t="inlineStr">
        <is>
          <t>ТСЭМ Московской обл., 400001, приказ Минстроя России №675/пр от 28.02.2017 № 264/пр</t>
        </is>
      </c>
      <c r="K946" t="inlineStr">
        <is>
          <t>Автомобили бортовые, грузоподъемность до 5 т</t>
        </is>
      </c>
      <c r="L946" t="n">
        <v>1368</v>
      </c>
      <c r="N946" t="n">
        <v>1011</v>
      </c>
      <c r="O946" t="inlineStr">
        <is>
          <t>маш.-ч</t>
        </is>
      </c>
      <c r="P946" t="inlineStr">
        <is>
          <t>маш.-ч</t>
        </is>
      </c>
      <c r="Q946" t="n">
        <v>1</v>
      </c>
      <c r="W946" t="n">
        <v>0</v>
      </c>
      <c r="X946" t="n">
        <v>1230759911</v>
      </c>
      <c r="Y946">
        <f>AT946</f>
        <v/>
      </c>
      <c r="AA946" t="n">
        <v>0</v>
      </c>
      <c r="AB946" t="n">
        <v>2177.51</v>
      </c>
      <c r="AC946" t="n">
        <v>606.1</v>
      </c>
      <c r="AD946" t="n">
        <v>0</v>
      </c>
      <c r="AE946" t="n">
        <v>0</v>
      </c>
      <c r="AF946" t="n">
        <v>87.17</v>
      </c>
      <c r="AG946" t="n">
        <v>11.6</v>
      </c>
      <c r="AH946" t="n">
        <v>0</v>
      </c>
      <c r="AI946" t="n">
        <v>1</v>
      </c>
      <c r="AJ946" t="n">
        <v>24.98</v>
      </c>
      <c r="AK946" t="n">
        <v>52.25</v>
      </c>
      <c r="AL946" t="n">
        <v>1</v>
      </c>
      <c r="AM946" t="n">
        <v>2</v>
      </c>
      <c r="AN946" t="n">
        <v>0</v>
      </c>
      <c r="AO946" t="n">
        <v>1</v>
      </c>
      <c r="AP946" t="n">
        <v>0</v>
      </c>
      <c r="AQ946" t="n">
        <v>0</v>
      </c>
      <c r="AR946" t="n">
        <v>0</v>
      </c>
      <c r="AS946" t="inlineStr"/>
      <c r="AT946" t="n">
        <v>0.22</v>
      </c>
      <c r="AU946" t="inlineStr"/>
      <c r="AV946" t="n">
        <v>0</v>
      </c>
      <c r="AW946" t="n">
        <v>2</v>
      </c>
      <c r="AX946" t="n">
        <v>78876276</v>
      </c>
      <c r="AY946" t="n">
        <v>1</v>
      </c>
      <c r="AZ946" t="n">
        <v>0</v>
      </c>
      <c r="BA946" t="n">
        <v>872</v>
      </c>
      <c r="BB946" t="n">
        <v>0</v>
      </c>
      <c r="BC946" t="n">
        <v>0</v>
      </c>
      <c r="BD946" t="n">
        <v>0</v>
      </c>
      <c r="BE946" t="n">
        <v>0</v>
      </c>
      <c r="BF946" t="n">
        <v>0</v>
      </c>
      <c r="BG946" t="n">
        <v>0</v>
      </c>
      <c r="BH946" t="n">
        <v>0</v>
      </c>
      <c r="BI946" t="n">
        <v>0</v>
      </c>
      <c r="BJ946" t="n">
        <v>0</v>
      </c>
      <c r="BK946" t="n">
        <v>0</v>
      </c>
      <c r="BL946" t="n">
        <v>0</v>
      </c>
      <c r="BM946" t="n">
        <v>0</v>
      </c>
      <c r="BN946" t="n">
        <v>0</v>
      </c>
      <c r="BO946" t="n">
        <v>0</v>
      </c>
      <c r="BP946" t="n">
        <v>0</v>
      </c>
      <c r="BQ946" t="n">
        <v>0</v>
      </c>
      <c r="BR946" t="n">
        <v>0</v>
      </c>
      <c r="BS946" t="n">
        <v>0</v>
      </c>
      <c r="BT946" t="n">
        <v>0</v>
      </c>
      <c r="BU946" t="n">
        <v>0</v>
      </c>
      <c r="BV946" t="n">
        <v>0</v>
      </c>
      <c r="BW946" t="n">
        <v>0</v>
      </c>
      <c r="CV946" t="n">
        <v>0</v>
      </c>
      <c r="CW946">
        <f>ROUND(Y946*Source!I2344*DO946,7)</f>
        <v/>
      </c>
      <c r="CX946">
        <f>ROUND(Y946*Source!I2344,7)</f>
        <v/>
      </c>
      <c r="CY946">
        <f>AB946</f>
        <v/>
      </c>
      <c r="CZ946">
        <f>AF946</f>
        <v/>
      </c>
      <c r="DA946">
        <f>AJ946</f>
        <v/>
      </c>
      <c r="DB946">
        <f>ROUND(ROUND(AT946*CZ946,2),2)</f>
        <v/>
      </c>
      <c r="DC946">
        <f>ROUND(ROUND(AT946*AG946,2),2)</f>
        <v/>
      </c>
      <c r="DD946" t="inlineStr"/>
      <c r="DE946" t="inlineStr"/>
      <c r="DF946">
        <f>ROUND(ROUND(AE946,0)*CX946,0)</f>
        <v/>
      </c>
      <c r="DG946">
        <f>ROUND(ROUND(AF946*AJ946,0)*CX946,0)</f>
        <v/>
      </c>
      <c r="DH946">
        <f>ROUND(ROUND(AG946*AK946,0)*CX946,0)</f>
        <v/>
      </c>
      <c r="DI946">
        <f>ROUND(ROUND(AH946,0)*CX946,0)</f>
        <v/>
      </c>
      <c r="DJ946">
        <f>DG946</f>
        <v/>
      </c>
      <c r="DK946" t="n">
        <v>0</v>
      </c>
      <c r="DL946" t="inlineStr"/>
      <c r="DM946" t="n">
        <v>0</v>
      </c>
      <c r="DN946" t="inlineStr"/>
      <c r="DO946" t="n">
        <v>0</v>
      </c>
    </row>
    <row r="947">
      <c r="A947">
        <f>ROW(Source!A2344)</f>
        <v/>
      </c>
      <c r="B947" t="n">
        <v>78869116</v>
      </c>
      <c r="C947" t="n">
        <v>78876252</v>
      </c>
      <c r="D947" t="n">
        <v>29114425</v>
      </c>
      <c r="E947" t="n">
        <v>1</v>
      </c>
      <c r="F947" t="n">
        <v>1</v>
      </c>
      <c r="G947" t="n">
        <v>1</v>
      </c>
      <c r="H947" t="n">
        <v>3</v>
      </c>
      <c r="I947" t="inlineStr">
        <is>
          <t>101-0137</t>
        </is>
      </c>
      <c r="J947" t="inlineStr">
        <is>
          <t>ТССЦ Московской обл., 101-0137, приказ Минстроя России №675/пр от 28.02.2017 № 254/пр</t>
        </is>
      </c>
      <c r="K947" t="inlineStr">
        <is>
          <t>Дюбели с калиброванной головкой (в обоймах) 3х58,5 мм</t>
        </is>
      </c>
      <c r="L947" t="n">
        <v>1348</v>
      </c>
      <c r="N947" t="n">
        <v>1009</v>
      </c>
      <c r="O947" t="inlineStr">
        <is>
          <t>т</t>
        </is>
      </c>
      <c r="P947" t="inlineStr">
        <is>
          <t>т</t>
        </is>
      </c>
      <c r="Q947" t="n">
        <v>1000</v>
      </c>
      <c r="W947" t="n">
        <v>0</v>
      </c>
      <c r="X947" t="n">
        <v>-1847793032</v>
      </c>
      <c r="Y947">
        <f>AT947</f>
        <v/>
      </c>
      <c r="AA947" t="n">
        <v>84141.34</v>
      </c>
      <c r="AB947" t="n">
        <v>0</v>
      </c>
      <c r="AC947" t="n">
        <v>0</v>
      </c>
      <c r="AD947" t="n">
        <v>0</v>
      </c>
      <c r="AE947" t="n">
        <v>22558</v>
      </c>
      <c r="AF947" t="n">
        <v>0</v>
      </c>
      <c r="AG947" t="n">
        <v>0</v>
      </c>
      <c r="AH947" t="n">
        <v>0</v>
      </c>
      <c r="AI947" t="n">
        <v>3.73</v>
      </c>
      <c r="AJ947" t="n">
        <v>1</v>
      </c>
      <c r="AK947" t="n">
        <v>1</v>
      </c>
      <c r="AL947" t="n">
        <v>1</v>
      </c>
      <c r="AM947" t="n">
        <v>2</v>
      </c>
      <c r="AN947" t="n">
        <v>0</v>
      </c>
      <c r="AO947" t="n">
        <v>1</v>
      </c>
      <c r="AP947" t="n">
        <v>0</v>
      </c>
      <c r="AQ947" t="n">
        <v>0</v>
      </c>
      <c r="AR947" t="n">
        <v>0</v>
      </c>
      <c r="AS947" t="inlineStr"/>
      <c r="AT947" t="n">
        <v>0.00051</v>
      </c>
      <c r="AU947" t="inlineStr"/>
      <c r="AV947" t="n">
        <v>0</v>
      </c>
      <c r="AW947" t="n">
        <v>2</v>
      </c>
      <c r="AX947" t="n">
        <v>78876277</v>
      </c>
      <c r="AY947" t="n">
        <v>1</v>
      </c>
      <c r="AZ947" t="n">
        <v>0</v>
      </c>
      <c r="BA947" t="n">
        <v>873</v>
      </c>
      <c r="BB947" t="n">
        <v>0</v>
      </c>
      <c r="BC947" t="n">
        <v>0</v>
      </c>
      <c r="BD947" t="n">
        <v>0</v>
      </c>
      <c r="BE947" t="n">
        <v>0</v>
      </c>
      <c r="BF947" t="n">
        <v>0</v>
      </c>
      <c r="BG947" t="n">
        <v>0</v>
      </c>
      <c r="BH947" t="n">
        <v>0</v>
      </c>
      <c r="BI947" t="n">
        <v>0</v>
      </c>
      <c r="BJ947" t="n">
        <v>0</v>
      </c>
      <c r="BK947" t="n">
        <v>0</v>
      </c>
      <c r="BL947" t="n">
        <v>0</v>
      </c>
      <c r="BM947" t="n">
        <v>0</v>
      </c>
      <c r="BN947" t="n">
        <v>0</v>
      </c>
      <c r="BO947" t="n">
        <v>0</v>
      </c>
      <c r="BP947" t="n">
        <v>0</v>
      </c>
      <c r="BQ947" t="n">
        <v>0</v>
      </c>
      <c r="BR947" t="n">
        <v>0</v>
      </c>
      <c r="BS947" t="n">
        <v>0</v>
      </c>
      <c r="BT947" t="n">
        <v>0</v>
      </c>
      <c r="BU947" t="n">
        <v>0</v>
      </c>
      <c r="BV947" t="n">
        <v>0</v>
      </c>
      <c r="BW947" t="n">
        <v>0</v>
      </c>
      <c r="CV947" t="n">
        <v>0</v>
      </c>
      <c r="CW947" t="n">
        <v>0</v>
      </c>
      <c r="CX947">
        <f>ROUND(Y947*Source!I2344,7)</f>
        <v/>
      </c>
      <c r="CY947">
        <f>AA947</f>
        <v/>
      </c>
      <c r="CZ947">
        <f>AE947</f>
        <v/>
      </c>
      <c r="DA947">
        <f>AI947</f>
        <v/>
      </c>
      <c r="DB947">
        <f>ROUND(ROUND(AT947*CZ947,2),2)</f>
        <v/>
      </c>
      <c r="DC947">
        <f>ROUND(ROUND(AT947*AG947,2),2)</f>
        <v/>
      </c>
      <c r="DD947" t="inlineStr"/>
      <c r="DE947" t="inlineStr"/>
      <c r="DF947">
        <f>ROUND(ROUND(AE947*AI947,0)*CX947,0)</f>
        <v/>
      </c>
      <c r="DG947">
        <f>ROUND(ROUND(AF947,0)*CX947,0)</f>
        <v/>
      </c>
      <c r="DH947">
        <f>ROUND(ROUND(AG947,0)*CX947,0)</f>
        <v/>
      </c>
      <c r="DI947">
        <f>ROUND(ROUND(AH947,0)*CX947,0)</f>
        <v/>
      </c>
      <c r="DJ947">
        <f>DF947</f>
        <v/>
      </c>
      <c r="DK947" t="n">
        <v>0</v>
      </c>
      <c r="DL947" t="inlineStr"/>
      <c r="DM947" t="n">
        <v>0</v>
      </c>
      <c r="DN947" t="inlineStr"/>
      <c r="DO947" t="n">
        <v>0</v>
      </c>
    </row>
    <row r="948">
      <c r="A948">
        <f>ROW(Source!A2344)</f>
        <v/>
      </c>
      <c r="B948" t="n">
        <v>78869116</v>
      </c>
      <c r="C948" t="n">
        <v>78876252</v>
      </c>
      <c r="D948" t="n">
        <v>29109382</v>
      </c>
      <c r="E948" t="n">
        <v>1</v>
      </c>
      <c r="F948" t="n">
        <v>1</v>
      </c>
      <c r="G948" t="n">
        <v>1</v>
      </c>
      <c r="H948" t="n">
        <v>3</v>
      </c>
      <c r="I948" t="inlineStr">
        <is>
          <t>101-0329</t>
        </is>
      </c>
      <c r="J948" t="inlineStr">
        <is>
          <t>ТССЦ Московской обл., 101-0329, приказ Минстроя России №675/пр от 28.02.2017 № 254/пр</t>
        </is>
      </c>
      <c r="K948" t="inlineStr">
        <is>
          <t>Клей 88-СА</t>
        </is>
      </c>
      <c r="L948" t="n">
        <v>1346</v>
      </c>
      <c r="N948" t="n">
        <v>1009</v>
      </c>
      <c r="O948" t="inlineStr">
        <is>
          <t>кг</t>
        </is>
      </c>
      <c r="P948" t="inlineStr">
        <is>
          <t>кг</t>
        </is>
      </c>
      <c r="Q948" t="n">
        <v>1</v>
      </c>
      <c r="W948" t="n">
        <v>0</v>
      </c>
      <c r="X948" t="n">
        <v>342338703</v>
      </c>
      <c r="Y948">
        <f>AT948</f>
        <v/>
      </c>
      <c r="AA948" t="n">
        <v>477.06</v>
      </c>
      <c r="AB948" t="n">
        <v>0</v>
      </c>
      <c r="AC948" t="n">
        <v>0</v>
      </c>
      <c r="AD948" t="n">
        <v>0</v>
      </c>
      <c r="AE948" t="n">
        <v>28.93</v>
      </c>
      <c r="AF948" t="n">
        <v>0</v>
      </c>
      <c r="AG948" t="n">
        <v>0</v>
      </c>
      <c r="AH948" t="n">
        <v>0</v>
      </c>
      <c r="AI948" t="n">
        <v>16.49</v>
      </c>
      <c r="AJ948" t="n">
        <v>1</v>
      </c>
      <c r="AK948" t="n">
        <v>1</v>
      </c>
      <c r="AL948" t="n">
        <v>1</v>
      </c>
      <c r="AM948" t="n">
        <v>2</v>
      </c>
      <c r="AN948" t="n">
        <v>0</v>
      </c>
      <c r="AO948" t="n">
        <v>1</v>
      </c>
      <c r="AP948" t="n">
        <v>0</v>
      </c>
      <c r="AQ948" t="n">
        <v>0</v>
      </c>
      <c r="AR948" t="n">
        <v>0</v>
      </c>
      <c r="AS948" t="inlineStr"/>
      <c r="AT948" t="n">
        <v>0.17</v>
      </c>
      <c r="AU948" t="inlineStr"/>
      <c r="AV948" t="n">
        <v>0</v>
      </c>
      <c r="AW948" t="n">
        <v>2</v>
      </c>
      <c r="AX948" t="n">
        <v>78876278</v>
      </c>
      <c r="AY948" t="n">
        <v>1</v>
      </c>
      <c r="AZ948" t="n">
        <v>0</v>
      </c>
      <c r="BA948" t="n">
        <v>874</v>
      </c>
      <c r="BB948" t="n">
        <v>0</v>
      </c>
      <c r="BC948" t="n">
        <v>0</v>
      </c>
      <c r="BD948" t="n">
        <v>0</v>
      </c>
      <c r="BE948" t="n">
        <v>0</v>
      </c>
      <c r="BF948" t="n">
        <v>0</v>
      </c>
      <c r="BG948" t="n">
        <v>0</v>
      </c>
      <c r="BH948" t="n">
        <v>0</v>
      </c>
      <c r="BI948" t="n">
        <v>0</v>
      </c>
      <c r="BJ948" t="n">
        <v>0</v>
      </c>
      <c r="BK948" t="n">
        <v>0</v>
      </c>
      <c r="BL948" t="n">
        <v>0</v>
      </c>
      <c r="BM948" t="n">
        <v>0</v>
      </c>
      <c r="BN948" t="n">
        <v>0</v>
      </c>
      <c r="BO948" t="n">
        <v>0</v>
      </c>
      <c r="BP948" t="n">
        <v>0</v>
      </c>
      <c r="BQ948" t="n">
        <v>0</v>
      </c>
      <c r="BR948" t="n">
        <v>0</v>
      </c>
      <c r="BS948" t="n">
        <v>0</v>
      </c>
      <c r="BT948" t="n">
        <v>0</v>
      </c>
      <c r="BU948" t="n">
        <v>0</v>
      </c>
      <c r="BV948" t="n">
        <v>0</v>
      </c>
      <c r="BW948" t="n">
        <v>0</v>
      </c>
      <c r="CV948" t="n">
        <v>0</v>
      </c>
      <c r="CW948" t="n">
        <v>0</v>
      </c>
      <c r="CX948">
        <f>ROUND(Y948*Source!I2344,7)</f>
        <v/>
      </c>
      <c r="CY948">
        <f>AA948</f>
        <v/>
      </c>
      <c r="CZ948">
        <f>AE948</f>
        <v/>
      </c>
      <c r="DA948">
        <f>AI948</f>
        <v/>
      </c>
      <c r="DB948">
        <f>ROUND(ROUND(AT948*CZ948,2),2)</f>
        <v/>
      </c>
      <c r="DC948">
        <f>ROUND(ROUND(AT948*AG948,2),2)</f>
        <v/>
      </c>
      <c r="DD948" t="inlineStr"/>
      <c r="DE948" t="inlineStr"/>
      <c r="DF948">
        <f>ROUND(ROUND(AE948*AI948,0)*CX948,0)</f>
        <v/>
      </c>
      <c r="DG948">
        <f>ROUND(ROUND(AF948,0)*CX948,0)</f>
        <v/>
      </c>
      <c r="DH948">
        <f>ROUND(ROUND(AG948,0)*CX948,0)</f>
        <v/>
      </c>
      <c r="DI948">
        <f>ROUND(ROUND(AH948,0)*CX948,0)</f>
        <v/>
      </c>
      <c r="DJ948">
        <f>DF948</f>
        <v/>
      </c>
      <c r="DK948" t="n">
        <v>0</v>
      </c>
      <c r="DL948" t="inlineStr"/>
      <c r="DM948" t="n">
        <v>0</v>
      </c>
      <c r="DN948" t="inlineStr"/>
      <c r="DO948" t="n">
        <v>0</v>
      </c>
    </row>
    <row r="949">
      <c r="A949">
        <f>ROW(Source!A2344)</f>
        <v/>
      </c>
      <c r="B949" t="n">
        <v>78869116</v>
      </c>
      <c r="C949" t="n">
        <v>78876252</v>
      </c>
      <c r="D949" t="n">
        <v>29107972</v>
      </c>
      <c r="E949" t="n">
        <v>1</v>
      </c>
      <c r="F949" t="n">
        <v>1</v>
      </c>
      <c r="G949" t="n">
        <v>1</v>
      </c>
      <c r="H949" t="n">
        <v>3</v>
      </c>
      <c r="I949" t="inlineStr">
        <is>
          <t>101-1680</t>
        </is>
      </c>
      <c r="J949" t="inlineStr">
        <is>
          <t>ТССЦ Московской обл., 101-1680, приказ Минстроя России №675/пр от 28.02.2017 № 254/пр</t>
        </is>
      </c>
      <c r="K949" t="inlineStr">
        <is>
          <t>Патроны для строительно-монтажного пистолета</t>
        </is>
      </c>
      <c r="L949" t="n">
        <v>1356</v>
      </c>
      <c r="N949" t="n">
        <v>1010</v>
      </c>
      <c r="O949" t="inlineStr">
        <is>
          <t>1000 шт.</t>
        </is>
      </c>
      <c r="P949" t="inlineStr">
        <is>
          <t>1000 шт.</t>
        </is>
      </c>
      <c r="Q949" t="n">
        <v>1000</v>
      </c>
      <c r="W949" t="n">
        <v>0</v>
      </c>
      <c r="X949" t="n">
        <v>110535374</v>
      </c>
      <c r="Y949">
        <f>AT949</f>
        <v/>
      </c>
      <c r="AA949" t="n">
        <v>4642</v>
      </c>
      <c r="AB949" t="n">
        <v>0</v>
      </c>
      <c r="AC949" t="n">
        <v>0</v>
      </c>
      <c r="AD949" t="n">
        <v>0</v>
      </c>
      <c r="AE949" t="n">
        <v>253.8</v>
      </c>
      <c r="AF949" t="n">
        <v>0</v>
      </c>
      <c r="AG949" t="n">
        <v>0</v>
      </c>
      <c r="AH949" t="n">
        <v>0</v>
      </c>
      <c r="AI949" t="n">
        <v>18.29</v>
      </c>
      <c r="AJ949" t="n">
        <v>1</v>
      </c>
      <c r="AK949" t="n">
        <v>1</v>
      </c>
      <c r="AL949" t="n">
        <v>1</v>
      </c>
      <c r="AM949" t="n">
        <v>2</v>
      </c>
      <c r="AN949" t="n">
        <v>0</v>
      </c>
      <c r="AO949" t="n">
        <v>1</v>
      </c>
      <c r="AP949" t="n">
        <v>0</v>
      </c>
      <c r="AQ949" t="n">
        <v>0</v>
      </c>
      <c r="AR949" t="n">
        <v>0</v>
      </c>
      <c r="AS949" t="inlineStr"/>
      <c r="AT949" t="n">
        <v>0.06</v>
      </c>
      <c r="AU949" t="inlineStr"/>
      <c r="AV949" t="n">
        <v>0</v>
      </c>
      <c r="AW949" t="n">
        <v>2</v>
      </c>
      <c r="AX949" t="n">
        <v>78876279</v>
      </c>
      <c r="AY949" t="n">
        <v>1</v>
      </c>
      <c r="AZ949" t="n">
        <v>0</v>
      </c>
      <c r="BA949" t="n">
        <v>875</v>
      </c>
      <c r="BB949" t="n">
        <v>0</v>
      </c>
      <c r="BC949" t="n">
        <v>0</v>
      </c>
      <c r="BD949" t="n">
        <v>0</v>
      </c>
      <c r="BE949" t="n">
        <v>0</v>
      </c>
      <c r="BF949" t="n">
        <v>0</v>
      </c>
      <c r="BG949" t="n">
        <v>0</v>
      </c>
      <c r="BH949" t="n">
        <v>0</v>
      </c>
      <c r="BI949" t="n">
        <v>0</v>
      </c>
      <c r="BJ949" t="n">
        <v>0</v>
      </c>
      <c r="BK949" t="n">
        <v>0</v>
      </c>
      <c r="BL949" t="n">
        <v>0</v>
      </c>
      <c r="BM949" t="n">
        <v>0</v>
      </c>
      <c r="BN949" t="n">
        <v>0</v>
      </c>
      <c r="BO949" t="n">
        <v>0</v>
      </c>
      <c r="BP949" t="n">
        <v>0</v>
      </c>
      <c r="BQ949" t="n">
        <v>0</v>
      </c>
      <c r="BR949" t="n">
        <v>0</v>
      </c>
      <c r="BS949" t="n">
        <v>0</v>
      </c>
      <c r="BT949" t="n">
        <v>0</v>
      </c>
      <c r="BU949" t="n">
        <v>0</v>
      </c>
      <c r="BV949" t="n">
        <v>0</v>
      </c>
      <c r="BW949" t="n">
        <v>0</v>
      </c>
      <c r="CV949" t="n">
        <v>0</v>
      </c>
      <c r="CW949" t="n">
        <v>0</v>
      </c>
      <c r="CX949">
        <f>ROUND(Y949*Source!I2344,7)</f>
        <v/>
      </c>
      <c r="CY949">
        <f>AA949</f>
        <v/>
      </c>
      <c r="CZ949">
        <f>AE949</f>
        <v/>
      </c>
      <c r="DA949">
        <f>AI949</f>
        <v/>
      </c>
      <c r="DB949">
        <f>ROUND(ROUND(AT949*CZ949,2),2)</f>
        <v/>
      </c>
      <c r="DC949">
        <f>ROUND(ROUND(AT949*AG949,2),2)</f>
        <v/>
      </c>
      <c r="DD949" t="inlineStr"/>
      <c r="DE949" t="inlineStr"/>
      <c r="DF949">
        <f>ROUND(ROUND(AE949*AI949,0)*CX949,0)</f>
        <v/>
      </c>
      <c r="DG949">
        <f>ROUND(ROUND(AF949,0)*CX949,0)</f>
        <v/>
      </c>
      <c r="DH949">
        <f>ROUND(ROUND(AG949,0)*CX949,0)</f>
        <v/>
      </c>
      <c r="DI949">
        <f>ROUND(ROUND(AH949,0)*CX949,0)</f>
        <v/>
      </c>
      <c r="DJ949">
        <f>DF949</f>
        <v/>
      </c>
      <c r="DK949" t="n">
        <v>0</v>
      </c>
      <c r="DL949" t="inlineStr"/>
      <c r="DM949" t="n">
        <v>0</v>
      </c>
      <c r="DN949" t="inlineStr"/>
      <c r="DO949" t="n">
        <v>0</v>
      </c>
    </row>
    <row r="950">
      <c r="A950">
        <f>ROW(Source!A2344)</f>
        <v/>
      </c>
      <c r="B950" t="n">
        <v>78869116</v>
      </c>
      <c r="C950" t="n">
        <v>78876252</v>
      </c>
      <c r="D950" t="n">
        <v>29112620</v>
      </c>
      <c r="E950" t="n">
        <v>1</v>
      </c>
      <c r="F950" t="n">
        <v>1</v>
      </c>
      <c r="G950" t="n">
        <v>1</v>
      </c>
      <c r="H950" t="n">
        <v>3</v>
      </c>
      <c r="I950" t="inlineStr">
        <is>
          <t>101-1700</t>
        </is>
      </c>
      <c r="J950" t="inlineStr">
        <is>
          <t>ТССЦ Московской обл., 101-1700, приказ Минстроя России №675/пр от 28.02.2017 № 254/пр</t>
        </is>
      </c>
      <c r="K950" t="inlineStr">
        <is>
          <t>Наконечники для полиэтиленовых труб</t>
        </is>
      </c>
      <c r="L950" t="n">
        <v>1346</v>
      </c>
      <c r="N950" t="n">
        <v>1009</v>
      </c>
      <c r="O950" t="inlineStr">
        <is>
          <t>кг</t>
        </is>
      </c>
      <c r="P950" t="inlineStr">
        <is>
          <t>кг</t>
        </is>
      </c>
      <c r="Q950" t="n">
        <v>1</v>
      </c>
      <c r="W950" t="n">
        <v>0</v>
      </c>
      <c r="X950" t="n">
        <v>-2067002353</v>
      </c>
      <c r="Y950">
        <f>AT950</f>
        <v/>
      </c>
      <c r="AA950" t="n">
        <v>54.27</v>
      </c>
      <c r="AB950" t="n">
        <v>0</v>
      </c>
      <c r="AC950" t="n">
        <v>0</v>
      </c>
      <c r="AD950" t="n">
        <v>0</v>
      </c>
      <c r="AE950" t="n">
        <v>25.01</v>
      </c>
      <c r="AF950" t="n">
        <v>0</v>
      </c>
      <c r="AG950" t="n">
        <v>0</v>
      </c>
      <c r="AH950" t="n">
        <v>0</v>
      </c>
      <c r="AI950" t="n">
        <v>2.17</v>
      </c>
      <c r="AJ950" t="n">
        <v>1</v>
      </c>
      <c r="AK950" t="n">
        <v>1</v>
      </c>
      <c r="AL950" t="n">
        <v>1</v>
      </c>
      <c r="AM950" t="n">
        <v>2</v>
      </c>
      <c r="AN950" t="n">
        <v>0</v>
      </c>
      <c r="AO950" t="n">
        <v>1</v>
      </c>
      <c r="AP950" t="n">
        <v>0</v>
      </c>
      <c r="AQ950" t="n">
        <v>0</v>
      </c>
      <c r="AR950" t="n">
        <v>0</v>
      </c>
      <c r="AS950" t="inlineStr"/>
      <c r="AT950" t="n">
        <v>0.33</v>
      </c>
      <c r="AU950" t="inlineStr"/>
      <c r="AV950" t="n">
        <v>0</v>
      </c>
      <c r="AW950" t="n">
        <v>2</v>
      </c>
      <c r="AX950" t="n">
        <v>78876280</v>
      </c>
      <c r="AY950" t="n">
        <v>1</v>
      </c>
      <c r="AZ950" t="n">
        <v>0</v>
      </c>
      <c r="BA950" t="n">
        <v>876</v>
      </c>
      <c r="BB950" t="n">
        <v>0</v>
      </c>
      <c r="BC950" t="n">
        <v>0</v>
      </c>
      <c r="BD950" t="n">
        <v>0</v>
      </c>
      <c r="BE950" t="n">
        <v>0</v>
      </c>
      <c r="BF950" t="n">
        <v>0</v>
      </c>
      <c r="BG950" t="n">
        <v>0</v>
      </c>
      <c r="BH950" t="n">
        <v>0</v>
      </c>
      <c r="BI950" t="n">
        <v>0</v>
      </c>
      <c r="BJ950" t="n">
        <v>0</v>
      </c>
      <c r="BK950" t="n">
        <v>0</v>
      </c>
      <c r="BL950" t="n">
        <v>0</v>
      </c>
      <c r="BM950" t="n">
        <v>0</v>
      </c>
      <c r="BN950" t="n">
        <v>0</v>
      </c>
      <c r="BO950" t="n">
        <v>0</v>
      </c>
      <c r="BP950" t="n">
        <v>0</v>
      </c>
      <c r="BQ950" t="n">
        <v>0</v>
      </c>
      <c r="BR950" t="n">
        <v>0</v>
      </c>
      <c r="BS950" t="n">
        <v>0</v>
      </c>
      <c r="BT950" t="n">
        <v>0</v>
      </c>
      <c r="BU950" t="n">
        <v>0</v>
      </c>
      <c r="BV950" t="n">
        <v>0</v>
      </c>
      <c r="BW950" t="n">
        <v>0</v>
      </c>
      <c r="CV950" t="n">
        <v>0</v>
      </c>
      <c r="CW950" t="n">
        <v>0</v>
      </c>
      <c r="CX950">
        <f>ROUND(Y950*Source!I2344,7)</f>
        <v/>
      </c>
      <c r="CY950">
        <f>AA950</f>
        <v/>
      </c>
      <c r="CZ950">
        <f>AE950</f>
        <v/>
      </c>
      <c r="DA950">
        <f>AI950</f>
        <v/>
      </c>
      <c r="DB950">
        <f>ROUND(ROUND(AT950*CZ950,2),2)</f>
        <v/>
      </c>
      <c r="DC950">
        <f>ROUND(ROUND(AT950*AG950,2),2)</f>
        <v/>
      </c>
      <c r="DD950" t="inlineStr"/>
      <c r="DE950" t="inlineStr"/>
      <c r="DF950">
        <f>ROUND(ROUND(AE950*AI950,0)*CX950,0)</f>
        <v/>
      </c>
      <c r="DG950">
        <f>ROUND(ROUND(AF950,0)*CX950,0)</f>
        <v/>
      </c>
      <c r="DH950">
        <f>ROUND(ROUND(AG950,0)*CX950,0)</f>
        <v/>
      </c>
      <c r="DI950">
        <f>ROUND(ROUND(AH950,0)*CX950,0)</f>
        <v/>
      </c>
      <c r="DJ950">
        <f>DF950</f>
        <v/>
      </c>
      <c r="DK950" t="n">
        <v>0</v>
      </c>
      <c r="DL950" t="inlineStr"/>
      <c r="DM950" t="n">
        <v>0</v>
      </c>
      <c r="DN950" t="inlineStr"/>
      <c r="DO950" t="n">
        <v>0</v>
      </c>
    </row>
    <row r="951">
      <c r="A951">
        <f>ROW(Source!A2344)</f>
        <v/>
      </c>
      <c r="B951" t="n">
        <v>78869116</v>
      </c>
      <c r="C951" t="n">
        <v>78876252</v>
      </c>
      <c r="D951" t="n">
        <v>29122510</v>
      </c>
      <c r="E951" t="n">
        <v>1</v>
      </c>
      <c r="F951" t="n">
        <v>1</v>
      </c>
      <c r="G951" t="n">
        <v>1</v>
      </c>
      <c r="H951" t="n">
        <v>3</v>
      </c>
      <c r="I951" t="inlineStr">
        <is>
          <t>113-0473</t>
        </is>
      </c>
      <c r="J951" t="inlineStr">
        <is>
          <t>ТССЦ Московской обл., 113-0473, приказ Минстроя России №675/пр от 28.02.2017 № 254/пр</t>
        </is>
      </c>
      <c r="K951" t="inlineStr">
        <is>
          <t>Метиленхлорид</t>
        </is>
      </c>
      <c r="L951" t="n">
        <v>1346</v>
      </c>
      <c r="N951" t="n">
        <v>1009</v>
      </c>
      <c r="O951" t="inlineStr">
        <is>
          <t>кг</t>
        </is>
      </c>
      <c r="P951" t="inlineStr">
        <is>
          <t>кг</t>
        </is>
      </c>
      <c r="Q951" t="n">
        <v>1</v>
      </c>
      <c r="W951" t="n">
        <v>0</v>
      </c>
      <c r="X951" t="n">
        <v>-773887630</v>
      </c>
      <c r="Y951">
        <f>AT951</f>
        <v/>
      </c>
      <c r="AA951" t="n">
        <v>352.8</v>
      </c>
      <c r="AB951" t="n">
        <v>0</v>
      </c>
      <c r="AC951" t="n">
        <v>0</v>
      </c>
      <c r="AD951" t="n">
        <v>0</v>
      </c>
      <c r="AE951" t="n">
        <v>120</v>
      </c>
      <c r="AF951" t="n">
        <v>0</v>
      </c>
      <c r="AG951" t="n">
        <v>0</v>
      </c>
      <c r="AH951" t="n">
        <v>0</v>
      </c>
      <c r="AI951" t="n">
        <v>2.94</v>
      </c>
      <c r="AJ951" t="n">
        <v>1</v>
      </c>
      <c r="AK951" t="n">
        <v>1</v>
      </c>
      <c r="AL951" t="n">
        <v>1</v>
      </c>
      <c r="AM951" t="n">
        <v>2</v>
      </c>
      <c r="AN951" t="n">
        <v>0</v>
      </c>
      <c r="AO951" t="n">
        <v>1</v>
      </c>
      <c r="AP951" t="n">
        <v>0</v>
      </c>
      <c r="AQ951" t="n">
        <v>0</v>
      </c>
      <c r="AR951" t="n">
        <v>0</v>
      </c>
      <c r="AS951" t="inlineStr"/>
      <c r="AT951" t="n">
        <v>0.2</v>
      </c>
      <c r="AU951" t="inlineStr"/>
      <c r="AV951" t="n">
        <v>0</v>
      </c>
      <c r="AW951" t="n">
        <v>2</v>
      </c>
      <c r="AX951" t="n">
        <v>78876282</v>
      </c>
      <c r="AY951" t="n">
        <v>1</v>
      </c>
      <c r="AZ951" t="n">
        <v>0</v>
      </c>
      <c r="BA951" t="n">
        <v>878</v>
      </c>
      <c r="BB951" t="n">
        <v>0</v>
      </c>
      <c r="BC951" t="n">
        <v>0</v>
      </c>
      <c r="BD951" t="n">
        <v>0</v>
      </c>
      <c r="BE951" t="n">
        <v>0</v>
      </c>
      <c r="BF951" t="n">
        <v>0</v>
      </c>
      <c r="BG951" t="n">
        <v>0</v>
      </c>
      <c r="BH951" t="n">
        <v>0</v>
      </c>
      <c r="BI951" t="n">
        <v>0</v>
      </c>
      <c r="BJ951" t="n">
        <v>0</v>
      </c>
      <c r="BK951" t="n">
        <v>0</v>
      </c>
      <c r="BL951" t="n">
        <v>0</v>
      </c>
      <c r="BM951" t="n">
        <v>0</v>
      </c>
      <c r="BN951" t="n">
        <v>0</v>
      </c>
      <c r="BO951" t="n">
        <v>0</v>
      </c>
      <c r="BP951" t="n">
        <v>0</v>
      </c>
      <c r="BQ951" t="n">
        <v>0</v>
      </c>
      <c r="BR951" t="n">
        <v>0</v>
      </c>
      <c r="BS951" t="n">
        <v>0</v>
      </c>
      <c r="BT951" t="n">
        <v>0</v>
      </c>
      <c r="BU951" t="n">
        <v>0</v>
      </c>
      <c r="BV951" t="n">
        <v>0</v>
      </c>
      <c r="BW951" t="n">
        <v>0</v>
      </c>
      <c r="CV951" t="n">
        <v>0</v>
      </c>
      <c r="CW951" t="n">
        <v>0</v>
      </c>
      <c r="CX951">
        <f>ROUND(Y951*Source!I2344,7)</f>
        <v/>
      </c>
      <c r="CY951">
        <f>AA951</f>
        <v/>
      </c>
      <c r="CZ951">
        <f>AE951</f>
        <v/>
      </c>
      <c r="DA951">
        <f>AI951</f>
        <v/>
      </c>
      <c r="DB951">
        <f>ROUND(ROUND(AT951*CZ951,2),2)</f>
        <v/>
      </c>
      <c r="DC951">
        <f>ROUND(ROUND(AT951*AG951,2),2)</f>
        <v/>
      </c>
      <c r="DD951" t="inlineStr"/>
      <c r="DE951" t="inlineStr"/>
      <c r="DF951">
        <f>ROUND(ROUND(AE951*AI951,0)*CX951,0)</f>
        <v/>
      </c>
      <c r="DG951">
        <f>ROUND(ROUND(AF951,0)*CX951,0)</f>
        <v/>
      </c>
      <c r="DH951">
        <f>ROUND(ROUND(AG951,0)*CX951,0)</f>
        <v/>
      </c>
      <c r="DI951">
        <f>ROUND(ROUND(AH951,0)*CX951,0)</f>
        <v/>
      </c>
      <c r="DJ951">
        <f>DF951</f>
        <v/>
      </c>
      <c r="DK951" t="n">
        <v>0</v>
      </c>
      <c r="DL951" t="inlineStr"/>
      <c r="DM951" t="n">
        <v>0</v>
      </c>
      <c r="DN951" t="inlineStr"/>
      <c r="DO951" t="n">
        <v>0</v>
      </c>
    </row>
    <row r="952">
      <c r="A952">
        <f>ROW(Source!A2344)</f>
        <v/>
      </c>
      <c r="B952" t="n">
        <v>78869116</v>
      </c>
      <c r="C952" t="n">
        <v>78876252</v>
      </c>
      <c r="D952" t="n">
        <v>29143381</v>
      </c>
      <c r="E952" t="n">
        <v>1</v>
      </c>
      <c r="F952" t="n">
        <v>1</v>
      </c>
      <c r="G952" t="n">
        <v>1</v>
      </c>
      <c r="H952" t="n">
        <v>3</v>
      </c>
      <c r="I952" t="inlineStr">
        <is>
          <t>302-0065</t>
        </is>
      </c>
      <c r="J952" t="inlineStr">
        <is>
          <t>ТССЦ Московской обл., 302-0065, приказ Минстроя России №675/пр от 28.02.2017 № 256/пр</t>
        </is>
      </c>
      <c r="K952" t="inlineStr">
        <is>
          <t>Кран шаровый муфтовый Valtec для воды диаметром 32 мм, тип в/в</t>
        </is>
      </c>
      <c r="L952" t="n">
        <v>1354</v>
      </c>
      <c r="N952" t="n">
        <v>1010</v>
      </c>
      <c r="O952" t="inlineStr">
        <is>
          <t>шт.</t>
        </is>
      </c>
      <c r="P952" t="inlineStr">
        <is>
          <t>шт.</t>
        </is>
      </c>
      <c r="Q952" t="n">
        <v>1</v>
      </c>
      <c r="W952" t="n">
        <v>0</v>
      </c>
      <c r="X952" t="n">
        <v>535473645</v>
      </c>
      <c r="Y952">
        <f>AT952</f>
        <v/>
      </c>
      <c r="AA952" t="n">
        <v>1520.76</v>
      </c>
      <c r="AB952" t="n">
        <v>0</v>
      </c>
      <c r="AC952" t="n">
        <v>0</v>
      </c>
      <c r="AD952" t="n">
        <v>0</v>
      </c>
      <c r="AE952" t="n">
        <v>106.72</v>
      </c>
      <c r="AF952" t="n">
        <v>0</v>
      </c>
      <c r="AG952" t="n">
        <v>0</v>
      </c>
      <c r="AH952" t="n">
        <v>0</v>
      </c>
      <c r="AI952" t="n">
        <v>14.25</v>
      </c>
      <c r="AJ952" t="n">
        <v>1</v>
      </c>
      <c r="AK952" t="n">
        <v>1</v>
      </c>
      <c r="AL952" t="n">
        <v>1</v>
      </c>
      <c r="AM952" t="n">
        <v>0</v>
      </c>
      <c r="AN952" t="n">
        <v>0</v>
      </c>
      <c r="AO952" t="n">
        <v>0</v>
      </c>
      <c r="AP952" t="n">
        <v>1</v>
      </c>
      <c r="AQ952" t="n">
        <v>0</v>
      </c>
      <c r="AR952" t="n">
        <v>0</v>
      </c>
      <c r="AS952" t="inlineStr"/>
      <c r="AT952" t="n">
        <v>25</v>
      </c>
      <c r="AU952" t="inlineStr"/>
      <c r="AV952" t="n">
        <v>0</v>
      </c>
      <c r="AW952" t="n">
        <v>1</v>
      </c>
      <c r="AX952" t="n">
        <v>-1</v>
      </c>
      <c r="AY952" t="n">
        <v>0</v>
      </c>
      <c r="AZ952" t="n">
        <v>0</v>
      </c>
      <c r="BA952" t="inlineStr"/>
      <c r="BB952" t="n">
        <v>0</v>
      </c>
      <c r="BC952" t="n">
        <v>0</v>
      </c>
      <c r="BD952" t="n">
        <v>0</v>
      </c>
      <c r="BE952" t="n">
        <v>0</v>
      </c>
      <c r="BF952" t="n">
        <v>0</v>
      </c>
      <c r="BG952" t="n">
        <v>0</v>
      </c>
      <c r="BH952" t="n">
        <v>0</v>
      </c>
      <c r="BI952" t="n">
        <v>0</v>
      </c>
      <c r="BJ952" t="n">
        <v>0</v>
      </c>
      <c r="BK952" t="n">
        <v>0</v>
      </c>
      <c r="BL952" t="n">
        <v>0</v>
      </c>
      <c r="BM952" t="n">
        <v>0</v>
      </c>
      <c r="BN952" t="n">
        <v>0</v>
      </c>
      <c r="BO952" t="n">
        <v>0</v>
      </c>
      <c r="BP952" t="n">
        <v>0</v>
      </c>
      <c r="BQ952" t="n">
        <v>0</v>
      </c>
      <c r="BR952" t="n">
        <v>0</v>
      </c>
      <c r="BS952" t="n">
        <v>0</v>
      </c>
      <c r="BT952" t="n">
        <v>0</v>
      </c>
      <c r="BU952" t="n">
        <v>0</v>
      </c>
      <c r="BV952" t="n">
        <v>0</v>
      </c>
      <c r="BW952" t="n">
        <v>0</v>
      </c>
      <c r="CV952" t="n">
        <v>0</v>
      </c>
      <c r="CW952" t="n">
        <v>0</v>
      </c>
      <c r="CX952">
        <f>ROUND(Y952*Source!I2344,7)</f>
        <v/>
      </c>
      <c r="CY952">
        <f>AA952</f>
        <v/>
      </c>
      <c r="CZ952">
        <f>AE952</f>
        <v/>
      </c>
      <c r="DA952">
        <f>AI952</f>
        <v/>
      </c>
      <c r="DB952">
        <f>ROUND(ROUND(AT952*CZ952,2),2)</f>
        <v/>
      </c>
      <c r="DC952">
        <f>ROUND(ROUND(AT952*AG952,2),2)</f>
        <v/>
      </c>
      <c r="DD952" t="inlineStr"/>
      <c r="DE952" t="inlineStr"/>
      <c r="DF952">
        <f>ROUND(ROUND(AE952*AI952,0)*CX952,0)</f>
        <v/>
      </c>
      <c r="DG952">
        <f>ROUND(ROUND(AF952,0)*CX952,0)</f>
        <v/>
      </c>
      <c r="DH952">
        <f>ROUND(ROUND(AG952,0)*CX952,0)</f>
        <v/>
      </c>
      <c r="DI952">
        <f>ROUND(ROUND(AH952,0)*CX952,0)</f>
        <v/>
      </c>
      <c r="DJ952">
        <f>DF952</f>
        <v/>
      </c>
      <c r="DK952" t="n">
        <v>0</v>
      </c>
      <c r="DL952" t="inlineStr"/>
      <c r="DM952" t="n">
        <v>0</v>
      </c>
      <c r="DN952" t="inlineStr"/>
      <c r="DO952" t="n">
        <v>0</v>
      </c>
    </row>
    <row r="953">
      <c r="A953">
        <f>ROW(Source!A2344)</f>
        <v/>
      </c>
      <c r="B953" t="n">
        <v>78869116</v>
      </c>
      <c r="C953" t="n">
        <v>78876252</v>
      </c>
      <c r="D953" t="n">
        <v>29149246</v>
      </c>
      <c r="E953" t="n">
        <v>1</v>
      </c>
      <c r="F953" t="n">
        <v>1</v>
      </c>
      <c r="G953" t="n">
        <v>1</v>
      </c>
      <c r="H953" t="n">
        <v>3</v>
      </c>
      <c r="I953" t="inlineStr">
        <is>
          <t>405-1601</t>
        </is>
      </c>
      <c r="J953" t="inlineStr">
        <is>
          <t>ТССЦ Московской обл., 405-1601, приказ Минстроя России №675/пр от 28.02.2017 № 257/пр</t>
        </is>
      </c>
      <c r="K953" t="inlineStr">
        <is>
          <t>Известь строительная негашеная хлорная, марки А</t>
        </is>
      </c>
      <c r="L953" t="n">
        <v>1346</v>
      </c>
      <c r="N953" t="n">
        <v>1009</v>
      </c>
      <c r="O953" t="inlineStr">
        <is>
          <t>кг</t>
        </is>
      </c>
      <c r="P953" t="inlineStr">
        <is>
          <t>кг</t>
        </is>
      </c>
      <c r="Q953" t="n">
        <v>1</v>
      </c>
      <c r="W953" t="n">
        <v>0</v>
      </c>
      <c r="X953" t="n">
        <v>-823040862</v>
      </c>
      <c r="Y953">
        <f>AT953</f>
        <v/>
      </c>
      <c r="AA953" t="n">
        <v>7.87</v>
      </c>
      <c r="AB953" t="n">
        <v>0</v>
      </c>
      <c r="AC953" t="n">
        <v>0</v>
      </c>
      <c r="AD953" t="n">
        <v>0</v>
      </c>
      <c r="AE953" t="n">
        <v>2.15</v>
      </c>
      <c r="AF953" t="n">
        <v>0</v>
      </c>
      <c r="AG953" t="n">
        <v>0</v>
      </c>
      <c r="AH953" t="n">
        <v>0</v>
      </c>
      <c r="AI953" t="n">
        <v>3.66</v>
      </c>
      <c r="AJ953" t="n">
        <v>1</v>
      </c>
      <c r="AK953" t="n">
        <v>1</v>
      </c>
      <c r="AL953" t="n">
        <v>1</v>
      </c>
      <c r="AM953" t="n">
        <v>2</v>
      </c>
      <c r="AN953" t="n">
        <v>0</v>
      </c>
      <c r="AO953" t="n">
        <v>1</v>
      </c>
      <c r="AP953" t="n">
        <v>0</v>
      </c>
      <c r="AQ953" t="n">
        <v>0</v>
      </c>
      <c r="AR953" t="n">
        <v>0</v>
      </c>
      <c r="AS953" t="inlineStr"/>
      <c r="AT953" t="n">
        <v>0.004</v>
      </c>
      <c r="AU953" t="inlineStr"/>
      <c r="AV953" t="n">
        <v>0</v>
      </c>
      <c r="AW953" t="n">
        <v>2</v>
      </c>
      <c r="AX953" t="n">
        <v>78876285</v>
      </c>
      <c r="AY953" t="n">
        <v>1</v>
      </c>
      <c r="AZ953" t="n">
        <v>0</v>
      </c>
      <c r="BA953" t="n">
        <v>881</v>
      </c>
      <c r="BB953" t="n">
        <v>0</v>
      </c>
      <c r="BC953" t="n">
        <v>0</v>
      </c>
      <c r="BD953" t="n">
        <v>0</v>
      </c>
      <c r="BE953" t="n">
        <v>0</v>
      </c>
      <c r="BF953" t="n">
        <v>0</v>
      </c>
      <c r="BG953" t="n">
        <v>0</v>
      </c>
      <c r="BH953" t="n">
        <v>0</v>
      </c>
      <c r="BI953" t="n">
        <v>0</v>
      </c>
      <c r="BJ953" t="n">
        <v>0</v>
      </c>
      <c r="BK953" t="n">
        <v>0</v>
      </c>
      <c r="BL953" t="n">
        <v>0</v>
      </c>
      <c r="BM953" t="n">
        <v>0</v>
      </c>
      <c r="BN953" t="n">
        <v>0</v>
      </c>
      <c r="BO953" t="n">
        <v>0</v>
      </c>
      <c r="BP953" t="n">
        <v>0</v>
      </c>
      <c r="BQ953" t="n">
        <v>0</v>
      </c>
      <c r="BR953" t="n">
        <v>0</v>
      </c>
      <c r="BS953" t="n">
        <v>0</v>
      </c>
      <c r="BT953" t="n">
        <v>0</v>
      </c>
      <c r="BU953" t="n">
        <v>0</v>
      </c>
      <c r="BV953" t="n">
        <v>0</v>
      </c>
      <c r="BW953" t="n">
        <v>0</v>
      </c>
      <c r="CV953" t="n">
        <v>0</v>
      </c>
      <c r="CW953" t="n">
        <v>0</v>
      </c>
      <c r="CX953">
        <f>ROUND(Y953*Source!I2344,7)</f>
        <v/>
      </c>
      <c r="CY953">
        <f>AA953</f>
        <v/>
      </c>
      <c r="CZ953">
        <f>AE953</f>
        <v/>
      </c>
      <c r="DA953">
        <f>AI953</f>
        <v/>
      </c>
      <c r="DB953">
        <f>ROUND(ROUND(AT953*CZ953,2),2)</f>
        <v/>
      </c>
      <c r="DC953">
        <f>ROUND(ROUND(AT953*AG953,2),2)</f>
        <v/>
      </c>
      <c r="DD953" t="inlineStr"/>
      <c r="DE953" t="inlineStr"/>
      <c r="DF953">
        <f>ROUND(ROUND(AE953*AI953,0)*CX953,0)</f>
        <v/>
      </c>
      <c r="DG953">
        <f>ROUND(ROUND(AF953,0)*CX953,0)</f>
        <v/>
      </c>
      <c r="DH953">
        <f>ROUND(ROUND(AG953,0)*CX953,0)</f>
        <v/>
      </c>
      <c r="DI953">
        <f>ROUND(ROUND(AH953,0)*CX953,0)</f>
        <v/>
      </c>
      <c r="DJ953">
        <f>DF953</f>
        <v/>
      </c>
      <c r="DK953" t="n">
        <v>0</v>
      </c>
      <c r="DL953" t="inlineStr"/>
      <c r="DM953" t="n">
        <v>0</v>
      </c>
      <c r="DN953" t="inlineStr"/>
      <c r="DO953" t="n">
        <v>0</v>
      </c>
    </row>
    <row r="954">
      <c r="A954">
        <f>ROW(Source!A2344)</f>
        <v/>
      </c>
      <c r="B954" t="n">
        <v>78869116</v>
      </c>
      <c r="C954" t="n">
        <v>78876252</v>
      </c>
      <c r="D954" t="n">
        <v>29150040</v>
      </c>
      <c r="E954" t="n">
        <v>1</v>
      </c>
      <c r="F954" t="n">
        <v>1</v>
      </c>
      <c r="G954" t="n">
        <v>1</v>
      </c>
      <c r="H954" t="n">
        <v>3</v>
      </c>
      <c r="I954" t="inlineStr">
        <is>
          <t>411-0001</t>
        </is>
      </c>
      <c r="J954" t="inlineStr">
        <is>
          <t>ТССЦ Московской обл., 411-0001, приказ Минстроя России №675/пр от 28.02.2017 № 257/пр</t>
        </is>
      </c>
      <c r="K954" t="inlineStr">
        <is>
          <t>Вода</t>
        </is>
      </c>
      <c r="L954" t="n">
        <v>1339</v>
      </c>
      <c r="N954" t="n">
        <v>1007</v>
      </c>
      <c r="O954" t="inlineStr">
        <is>
          <t>м3</t>
        </is>
      </c>
      <c r="P954" t="inlineStr">
        <is>
          <t>м3</t>
        </is>
      </c>
      <c r="Q954" t="n">
        <v>1</v>
      </c>
      <c r="W954" t="n">
        <v>0</v>
      </c>
      <c r="X954" t="n">
        <v>619799737</v>
      </c>
      <c r="Y954">
        <f>AT954</f>
        <v/>
      </c>
      <c r="AA954" t="n">
        <v>31.28</v>
      </c>
      <c r="AB954" t="n">
        <v>0</v>
      </c>
      <c r="AC954" t="n">
        <v>0</v>
      </c>
      <c r="AD954" t="n">
        <v>0</v>
      </c>
      <c r="AE954" t="n">
        <v>2.44</v>
      </c>
      <c r="AF954" t="n">
        <v>0</v>
      </c>
      <c r="AG954" t="n">
        <v>0</v>
      </c>
      <c r="AH954" t="n">
        <v>0</v>
      </c>
      <c r="AI954" t="n">
        <v>12.82</v>
      </c>
      <c r="AJ954" t="n">
        <v>1</v>
      </c>
      <c r="AK954" t="n">
        <v>1</v>
      </c>
      <c r="AL954" t="n">
        <v>1</v>
      </c>
      <c r="AM954" t="n">
        <v>2</v>
      </c>
      <c r="AN954" t="n">
        <v>0</v>
      </c>
      <c r="AO954" t="n">
        <v>1</v>
      </c>
      <c r="AP954" t="n">
        <v>0</v>
      </c>
      <c r="AQ954" t="n">
        <v>0</v>
      </c>
      <c r="AR954" t="n">
        <v>0</v>
      </c>
      <c r="AS954" t="inlineStr"/>
      <c r="AT954" t="n">
        <v>1.21</v>
      </c>
      <c r="AU954" t="inlineStr"/>
      <c r="AV954" t="n">
        <v>0</v>
      </c>
      <c r="AW954" t="n">
        <v>2</v>
      </c>
      <c r="AX954" t="n">
        <v>78876286</v>
      </c>
      <c r="AY954" t="n">
        <v>1</v>
      </c>
      <c r="AZ954" t="n">
        <v>0</v>
      </c>
      <c r="BA954" t="n">
        <v>882</v>
      </c>
      <c r="BB954" t="n">
        <v>0</v>
      </c>
      <c r="BC954" t="n">
        <v>0</v>
      </c>
      <c r="BD954" t="n">
        <v>0</v>
      </c>
      <c r="BE954" t="n">
        <v>0</v>
      </c>
      <c r="BF954" t="n">
        <v>0</v>
      </c>
      <c r="BG954" t="n">
        <v>0</v>
      </c>
      <c r="BH954" t="n">
        <v>0</v>
      </c>
      <c r="BI954" t="n">
        <v>0</v>
      </c>
      <c r="BJ954" t="n">
        <v>0</v>
      </c>
      <c r="BK954" t="n">
        <v>0</v>
      </c>
      <c r="BL954" t="n">
        <v>0</v>
      </c>
      <c r="BM954" t="n">
        <v>0</v>
      </c>
      <c r="BN954" t="n">
        <v>0</v>
      </c>
      <c r="BO954" t="n">
        <v>0</v>
      </c>
      <c r="BP954" t="n">
        <v>0</v>
      </c>
      <c r="BQ954" t="n">
        <v>0</v>
      </c>
      <c r="BR954" t="n">
        <v>0</v>
      </c>
      <c r="BS954" t="n">
        <v>0</v>
      </c>
      <c r="BT954" t="n">
        <v>0</v>
      </c>
      <c r="BU954" t="n">
        <v>0</v>
      </c>
      <c r="BV954" t="n">
        <v>0</v>
      </c>
      <c r="BW954" t="n">
        <v>0</v>
      </c>
      <c r="CV954" t="n">
        <v>0</v>
      </c>
      <c r="CW954" t="n">
        <v>0</v>
      </c>
      <c r="CX954">
        <f>ROUND(Y954*Source!I2344,7)</f>
        <v/>
      </c>
      <c r="CY954">
        <f>AA954</f>
        <v/>
      </c>
      <c r="CZ954">
        <f>AE954</f>
        <v/>
      </c>
      <c r="DA954">
        <f>AI954</f>
        <v/>
      </c>
      <c r="DB954">
        <f>ROUND(ROUND(AT954*CZ954,2),2)</f>
        <v/>
      </c>
      <c r="DC954">
        <f>ROUND(ROUND(AT954*AG954,2),2)</f>
        <v/>
      </c>
      <c r="DD954" t="inlineStr"/>
      <c r="DE954" t="inlineStr"/>
      <c r="DF954">
        <f>ROUND(ROUND(AE954*AI954,0)*CX954,0)</f>
        <v/>
      </c>
      <c r="DG954">
        <f>ROUND(ROUND(AF954,0)*CX954,0)</f>
        <v/>
      </c>
      <c r="DH954">
        <f>ROUND(ROUND(AG954,0)*CX954,0)</f>
        <v/>
      </c>
      <c r="DI954">
        <f>ROUND(ROUND(AH954,0)*CX954,0)</f>
        <v/>
      </c>
      <c r="DJ954">
        <f>DF954</f>
        <v/>
      </c>
      <c r="DK954" t="n">
        <v>0</v>
      </c>
      <c r="DL954" t="inlineStr"/>
      <c r="DM954" t="n">
        <v>0</v>
      </c>
      <c r="DN954" t="inlineStr"/>
      <c r="DO954" t="n">
        <v>0</v>
      </c>
    </row>
    <row r="955">
      <c r="A955">
        <f>ROW(Source!A2344)</f>
        <v/>
      </c>
      <c r="B955" t="n">
        <v>78869116</v>
      </c>
      <c r="C955" t="n">
        <v>78876252</v>
      </c>
      <c r="D955" t="n">
        <v>29160298</v>
      </c>
      <c r="E955" t="n">
        <v>1</v>
      </c>
      <c r="F955" t="n">
        <v>1</v>
      </c>
      <c r="G955" t="n">
        <v>1</v>
      </c>
      <c r="H955" t="n">
        <v>3</v>
      </c>
      <c r="I955" t="inlineStr">
        <is>
          <t>507-3175</t>
        </is>
      </c>
      <c r="J955" t="inlineStr">
        <is>
          <t>ТССЦ Московской обл., 507-3175, приказ Минстроя России №675/пр от 28.02.2017 № 258/пр</t>
        </is>
      </c>
      <c r="K955" t="inlineStr">
        <is>
          <t>Угольник 90 град. полипропиленовый диаметром 32 мм</t>
        </is>
      </c>
      <c r="L955" t="n">
        <v>1358</v>
      </c>
      <c r="N955" t="n">
        <v>1010</v>
      </c>
      <c r="O955" t="inlineStr">
        <is>
          <t>10 шт.</t>
        </is>
      </c>
      <c r="P955" t="inlineStr">
        <is>
          <t>10 шт.</t>
        </is>
      </c>
      <c r="Q955" t="n">
        <v>10</v>
      </c>
      <c r="W955" t="n">
        <v>0</v>
      </c>
      <c r="X955" t="n">
        <v>1600264197</v>
      </c>
      <c r="Y955">
        <f>AT955</f>
        <v/>
      </c>
      <c r="AA955" t="n">
        <v>595.89</v>
      </c>
      <c r="AB955" t="n">
        <v>0</v>
      </c>
      <c r="AC955" t="n">
        <v>0</v>
      </c>
      <c r="AD955" t="n">
        <v>0</v>
      </c>
      <c r="AE955" t="n">
        <v>64.7</v>
      </c>
      <c r="AF955" t="n">
        <v>0</v>
      </c>
      <c r="AG955" t="n">
        <v>0</v>
      </c>
      <c r="AH955" t="n">
        <v>0</v>
      </c>
      <c r="AI955" t="n">
        <v>9.210000000000001</v>
      </c>
      <c r="AJ955" t="n">
        <v>1</v>
      </c>
      <c r="AK955" t="n">
        <v>1</v>
      </c>
      <c r="AL955" t="n">
        <v>1</v>
      </c>
      <c r="AM955" t="n">
        <v>0</v>
      </c>
      <c r="AN955" t="n">
        <v>0</v>
      </c>
      <c r="AO955" t="n">
        <v>0</v>
      </c>
      <c r="AP955" t="n">
        <v>1</v>
      </c>
      <c r="AQ955" t="n">
        <v>0</v>
      </c>
      <c r="AR955" t="n">
        <v>0</v>
      </c>
      <c r="AS955" t="inlineStr"/>
      <c r="AT955" t="n">
        <v>10</v>
      </c>
      <c r="AU955" t="inlineStr"/>
      <c r="AV955" t="n">
        <v>0</v>
      </c>
      <c r="AW955" t="n">
        <v>1</v>
      </c>
      <c r="AX955" t="n">
        <v>-1</v>
      </c>
      <c r="AY955" t="n">
        <v>0</v>
      </c>
      <c r="AZ955" t="n">
        <v>0</v>
      </c>
      <c r="BA955" t="inlineStr"/>
      <c r="BB955" t="n">
        <v>0</v>
      </c>
      <c r="BC955" t="n">
        <v>0</v>
      </c>
      <c r="BD955" t="n">
        <v>0</v>
      </c>
      <c r="BE955" t="n">
        <v>0</v>
      </c>
      <c r="BF955" t="n">
        <v>0</v>
      </c>
      <c r="BG955" t="n">
        <v>0</v>
      </c>
      <c r="BH955" t="n">
        <v>0</v>
      </c>
      <c r="BI955" t="n">
        <v>0</v>
      </c>
      <c r="BJ955" t="n">
        <v>0</v>
      </c>
      <c r="BK955" t="n">
        <v>0</v>
      </c>
      <c r="BL955" t="n">
        <v>0</v>
      </c>
      <c r="BM955" t="n">
        <v>0</v>
      </c>
      <c r="BN955" t="n">
        <v>0</v>
      </c>
      <c r="BO955" t="n">
        <v>0</v>
      </c>
      <c r="BP955" t="n">
        <v>0</v>
      </c>
      <c r="BQ955" t="n">
        <v>0</v>
      </c>
      <c r="BR955" t="n">
        <v>0</v>
      </c>
      <c r="BS955" t="n">
        <v>0</v>
      </c>
      <c r="BT955" t="n">
        <v>0</v>
      </c>
      <c r="BU955" t="n">
        <v>0</v>
      </c>
      <c r="BV955" t="n">
        <v>0</v>
      </c>
      <c r="BW955" t="n">
        <v>0</v>
      </c>
      <c r="CV955" t="n">
        <v>0</v>
      </c>
      <c r="CW955" t="n">
        <v>0</v>
      </c>
      <c r="CX955">
        <f>ROUND(Y955*Source!I2344,7)</f>
        <v/>
      </c>
      <c r="CY955">
        <f>AA955</f>
        <v/>
      </c>
      <c r="CZ955">
        <f>AE955</f>
        <v/>
      </c>
      <c r="DA955">
        <f>AI955</f>
        <v/>
      </c>
      <c r="DB955">
        <f>ROUND(ROUND(AT955*CZ955,2),2)</f>
        <v/>
      </c>
      <c r="DC955">
        <f>ROUND(ROUND(AT955*AG955,2),2)</f>
        <v/>
      </c>
      <c r="DD955" t="inlineStr"/>
      <c r="DE955" t="inlineStr"/>
      <c r="DF955">
        <f>ROUND(ROUND(AE955*AI955,0)*CX955,0)</f>
        <v/>
      </c>
      <c r="DG955">
        <f>ROUND(ROUND(AF955,0)*CX955,0)</f>
        <v/>
      </c>
      <c r="DH955">
        <f>ROUND(ROUND(AG955,0)*CX955,0)</f>
        <v/>
      </c>
      <c r="DI955">
        <f>ROUND(ROUND(AH955,0)*CX955,0)</f>
        <v/>
      </c>
      <c r="DJ955">
        <f>DF955</f>
        <v/>
      </c>
      <c r="DK955" t="n">
        <v>0</v>
      </c>
      <c r="DL955" t="inlineStr"/>
      <c r="DM955" t="n">
        <v>0</v>
      </c>
      <c r="DN955" t="inlineStr"/>
      <c r="DO955" t="n">
        <v>0</v>
      </c>
    </row>
    <row r="956">
      <c r="A956">
        <f>ROW(Source!A2344)</f>
        <v/>
      </c>
      <c r="B956" t="n">
        <v>78869116</v>
      </c>
      <c r="C956" t="n">
        <v>78876252</v>
      </c>
      <c r="D956" t="n">
        <v>29160085</v>
      </c>
      <c r="E956" t="n">
        <v>1</v>
      </c>
      <c r="F956" t="n">
        <v>1</v>
      </c>
      <c r="G956" t="n">
        <v>1</v>
      </c>
      <c r="H956" t="n">
        <v>3</v>
      </c>
      <c r="I956" t="inlineStr">
        <is>
          <t>507-3288</t>
        </is>
      </c>
      <c r="J956" t="inlineStr">
        <is>
          <t>ТССЦ Московской обл., 507-3288, приказ Минстроя России №675/пр от 28.02.2017 № 258/пр</t>
        </is>
      </c>
      <c r="K956" t="inlineStr">
        <is>
          <t>Тройник полипропиленовый соединительный диаметром 32 мм</t>
        </is>
      </c>
      <c r="L956" t="n">
        <v>1358</v>
      </c>
      <c r="N956" t="n">
        <v>1010</v>
      </c>
      <c r="O956" t="inlineStr">
        <is>
          <t>10 шт.</t>
        </is>
      </c>
      <c r="P956" t="inlineStr">
        <is>
          <t>10 шт.</t>
        </is>
      </c>
      <c r="Q956" t="n">
        <v>10</v>
      </c>
      <c r="W956" t="n">
        <v>0</v>
      </c>
      <c r="X956" t="n">
        <v>50169520</v>
      </c>
      <c r="Y956">
        <f>AT956</f>
        <v/>
      </c>
      <c r="AA956" t="n">
        <v>235.94</v>
      </c>
      <c r="AB956" t="n">
        <v>0</v>
      </c>
      <c r="AC956" t="n">
        <v>0</v>
      </c>
      <c r="AD956" t="n">
        <v>0</v>
      </c>
      <c r="AE956" t="n">
        <v>52.2</v>
      </c>
      <c r="AF956" t="n">
        <v>0</v>
      </c>
      <c r="AG956" t="n">
        <v>0</v>
      </c>
      <c r="AH956" t="n">
        <v>0</v>
      </c>
      <c r="AI956" t="n">
        <v>4.52</v>
      </c>
      <c r="AJ956" t="n">
        <v>1</v>
      </c>
      <c r="AK956" t="n">
        <v>1</v>
      </c>
      <c r="AL956" t="n">
        <v>1</v>
      </c>
      <c r="AM956" t="n">
        <v>0</v>
      </c>
      <c r="AN956" t="n">
        <v>0</v>
      </c>
      <c r="AO956" t="n">
        <v>0</v>
      </c>
      <c r="AP956" t="n">
        <v>1</v>
      </c>
      <c r="AQ956" t="n">
        <v>0</v>
      </c>
      <c r="AR956" t="n">
        <v>0</v>
      </c>
      <c r="AS956" t="inlineStr"/>
      <c r="AT956" t="n">
        <v>5</v>
      </c>
      <c r="AU956" t="inlineStr"/>
      <c r="AV956" t="n">
        <v>0</v>
      </c>
      <c r="AW956" t="n">
        <v>1</v>
      </c>
      <c r="AX956" t="n">
        <v>-1</v>
      </c>
      <c r="AY956" t="n">
        <v>0</v>
      </c>
      <c r="AZ956" t="n">
        <v>0</v>
      </c>
      <c r="BA956" t="inlineStr"/>
      <c r="BB956" t="n">
        <v>0</v>
      </c>
      <c r="BC956" t="n">
        <v>0</v>
      </c>
      <c r="BD956" t="n">
        <v>0</v>
      </c>
      <c r="BE956" t="n">
        <v>0</v>
      </c>
      <c r="BF956" t="n">
        <v>0</v>
      </c>
      <c r="BG956" t="n">
        <v>0</v>
      </c>
      <c r="BH956" t="n">
        <v>0</v>
      </c>
      <c r="BI956" t="n">
        <v>0</v>
      </c>
      <c r="BJ956" t="n">
        <v>0</v>
      </c>
      <c r="BK956" t="n">
        <v>0</v>
      </c>
      <c r="BL956" t="n">
        <v>0</v>
      </c>
      <c r="BM956" t="n">
        <v>0</v>
      </c>
      <c r="BN956" t="n">
        <v>0</v>
      </c>
      <c r="BO956" t="n">
        <v>0</v>
      </c>
      <c r="BP956" t="n">
        <v>0</v>
      </c>
      <c r="BQ956" t="n">
        <v>0</v>
      </c>
      <c r="BR956" t="n">
        <v>0</v>
      </c>
      <c r="BS956" t="n">
        <v>0</v>
      </c>
      <c r="BT956" t="n">
        <v>0</v>
      </c>
      <c r="BU956" t="n">
        <v>0</v>
      </c>
      <c r="BV956" t="n">
        <v>0</v>
      </c>
      <c r="BW956" t="n">
        <v>0</v>
      </c>
      <c r="CV956" t="n">
        <v>0</v>
      </c>
      <c r="CW956" t="n">
        <v>0</v>
      </c>
      <c r="CX956">
        <f>ROUND(Y956*Source!I2344,7)</f>
        <v/>
      </c>
      <c r="CY956">
        <f>AA956</f>
        <v/>
      </c>
      <c r="CZ956">
        <f>AE956</f>
        <v/>
      </c>
      <c r="DA956">
        <f>AI956</f>
        <v/>
      </c>
      <c r="DB956">
        <f>ROUND(ROUND(AT956*CZ956,2),2)</f>
        <v/>
      </c>
      <c r="DC956">
        <f>ROUND(ROUND(AT956*AG956,2),2)</f>
        <v/>
      </c>
      <c r="DD956" t="inlineStr"/>
      <c r="DE956" t="inlineStr"/>
      <c r="DF956">
        <f>ROUND(ROUND(AE956*AI956,0)*CX956,0)</f>
        <v/>
      </c>
      <c r="DG956">
        <f>ROUND(ROUND(AF956,0)*CX956,0)</f>
        <v/>
      </c>
      <c r="DH956">
        <f>ROUND(ROUND(AG956,0)*CX956,0)</f>
        <v/>
      </c>
      <c r="DI956">
        <f>ROUND(ROUND(AH956,0)*CX956,0)</f>
        <v/>
      </c>
      <c r="DJ956">
        <f>DF956</f>
        <v/>
      </c>
      <c r="DK956" t="n">
        <v>0</v>
      </c>
      <c r="DL956" t="inlineStr"/>
      <c r="DM956" t="n">
        <v>0</v>
      </c>
      <c r="DN956" t="inlineStr"/>
      <c r="DO956" t="n">
        <v>0</v>
      </c>
    </row>
    <row r="957">
      <c r="A957">
        <f>ROW(Source!A2344)</f>
        <v/>
      </c>
      <c r="B957" t="n">
        <v>78869116</v>
      </c>
      <c r="C957" t="n">
        <v>78876252</v>
      </c>
      <c r="D957" t="n">
        <v>29158419</v>
      </c>
      <c r="E957" t="n">
        <v>1</v>
      </c>
      <c r="F957" t="n">
        <v>1</v>
      </c>
      <c r="G957" t="n">
        <v>1</v>
      </c>
      <c r="H957" t="n">
        <v>3</v>
      </c>
      <c r="I957" t="inlineStr">
        <is>
          <t>507-3642</t>
        </is>
      </c>
      <c r="J957" t="inlineStr">
        <is>
          <t>ТССЦ Московской обл., 507-3642, приказ Минстроя России №675/пр от 28.02.2017 № 258/пр</t>
        </is>
      </c>
      <c r="K957" t="inlineStr">
        <is>
          <t>Труба напорная из полиэтилена PE 100 питьевая ПЭ100 SDR11, размером 32х3,0 мм (ГОСТ 18599-2001, ГОСТ Р 52134-2003)</t>
        </is>
      </c>
      <c r="L957" t="n">
        <v>1301</v>
      </c>
      <c r="N957" t="n">
        <v>1003</v>
      </c>
      <c r="O957" t="inlineStr">
        <is>
          <t>м</t>
        </is>
      </c>
      <c r="P957" t="inlineStr">
        <is>
          <t>м</t>
        </is>
      </c>
      <c r="Q957" t="n">
        <v>1</v>
      </c>
      <c r="W957" t="n">
        <v>0</v>
      </c>
      <c r="X957" t="n">
        <v>-829717903</v>
      </c>
      <c r="Y957">
        <f>AT957</f>
        <v/>
      </c>
      <c r="AA957" t="n">
        <v>49.03</v>
      </c>
      <c r="AB957" t="n">
        <v>0</v>
      </c>
      <c r="AC957" t="n">
        <v>0</v>
      </c>
      <c r="AD957" t="n">
        <v>0</v>
      </c>
      <c r="AE957" t="n">
        <v>16.29</v>
      </c>
      <c r="AF957" t="n">
        <v>0</v>
      </c>
      <c r="AG957" t="n">
        <v>0</v>
      </c>
      <c r="AH957" t="n">
        <v>0</v>
      </c>
      <c r="AI957" t="n">
        <v>3.01</v>
      </c>
      <c r="AJ957" t="n">
        <v>1</v>
      </c>
      <c r="AK957" t="n">
        <v>1</v>
      </c>
      <c r="AL957" t="n">
        <v>1</v>
      </c>
      <c r="AM957" t="n">
        <v>2</v>
      </c>
      <c r="AN957" t="n">
        <v>0</v>
      </c>
      <c r="AO957" t="n">
        <v>1</v>
      </c>
      <c r="AP957" t="n">
        <v>0</v>
      </c>
      <c r="AQ957" t="n">
        <v>0</v>
      </c>
      <c r="AR957" t="n">
        <v>0</v>
      </c>
      <c r="AS957" t="inlineStr"/>
      <c r="AT957" t="n">
        <v>93.8</v>
      </c>
      <c r="AU957" t="inlineStr"/>
      <c r="AV957" t="n">
        <v>0</v>
      </c>
      <c r="AW957" t="n">
        <v>2</v>
      </c>
      <c r="AX957" t="n">
        <v>78876287</v>
      </c>
      <c r="AY957" t="n">
        <v>1</v>
      </c>
      <c r="AZ957" t="n">
        <v>0</v>
      </c>
      <c r="BA957" t="n">
        <v>883</v>
      </c>
      <c r="BB957" t="n">
        <v>0</v>
      </c>
      <c r="BC957" t="n">
        <v>0</v>
      </c>
      <c r="BD957" t="n">
        <v>0</v>
      </c>
      <c r="BE957" t="n">
        <v>0</v>
      </c>
      <c r="BF957" t="n">
        <v>0</v>
      </c>
      <c r="BG957" t="n">
        <v>0</v>
      </c>
      <c r="BH957" t="n">
        <v>0</v>
      </c>
      <c r="BI957" t="n">
        <v>0</v>
      </c>
      <c r="BJ957" t="n">
        <v>0</v>
      </c>
      <c r="BK957" t="n">
        <v>0</v>
      </c>
      <c r="BL957" t="n">
        <v>0</v>
      </c>
      <c r="BM957" t="n">
        <v>0</v>
      </c>
      <c r="BN957" t="n">
        <v>0</v>
      </c>
      <c r="BO957" t="n">
        <v>0</v>
      </c>
      <c r="BP957" t="n">
        <v>0</v>
      </c>
      <c r="BQ957" t="n">
        <v>0</v>
      </c>
      <c r="BR957" t="n">
        <v>0</v>
      </c>
      <c r="BS957" t="n">
        <v>0</v>
      </c>
      <c r="BT957" t="n">
        <v>0</v>
      </c>
      <c r="BU957" t="n">
        <v>0</v>
      </c>
      <c r="BV957" t="n">
        <v>0</v>
      </c>
      <c r="BW957" t="n">
        <v>0</v>
      </c>
      <c r="CV957" t="n">
        <v>0</v>
      </c>
      <c r="CW957" t="n">
        <v>0</v>
      </c>
      <c r="CX957">
        <f>ROUND(Y957*Source!I2344,7)</f>
        <v/>
      </c>
      <c r="CY957">
        <f>AA957</f>
        <v/>
      </c>
      <c r="CZ957">
        <f>AE957</f>
        <v/>
      </c>
      <c r="DA957">
        <f>AI957</f>
        <v/>
      </c>
      <c r="DB957">
        <f>ROUND(ROUND(AT957*CZ957,2),2)</f>
        <v/>
      </c>
      <c r="DC957">
        <f>ROUND(ROUND(AT957*AG957,2),2)</f>
        <v/>
      </c>
      <c r="DD957" t="inlineStr"/>
      <c r="DE957" t="inlineStr"/>
      <c r="DF957">
        <f>ROUND(ROUND(AE957*AI957,0)*CX957,0)</f>
        <v/>
      </c>
      <c r="DG957">
        <f>ROUND(ROUND(AF957,0)*CX957,0)</f>
        <v/>
      </c>
      <c r="DH957">
        <f>ROUND(ROUND(AG957,0)*CX957,0)</f>
        <v/>
      </c>
      <c r="DI957">
        <f>ROUND(ROUND(AH957,0)*CX957,0)</f>
        <v/>
      </c>
      <c r="DJ957">
        <f>DF957</f>
        <v/>
      </c>
      <c r="DK957" t="n">
        <v>0</v>
      </c>
      <c r="DL957" t="inlineStr"/>
      <c r="DM957" t="n">
        <v>0</v>
      </c>
      <c r="DN957" t="inlineStr"/>
      <c r="DO957" t="n">
        <v>0</v>
      </c>
    </row>
    <row r="958">
      <c r="A958">
        <f>ROW(Source!A2344)</f>
        <v/>
      </c>
      <c r="B958" t="n">
        <v>78869116</v>
      </c>
      <c r="C958" t="n">
        <v>78876252</v>
      </c>
      <c r="D958" t="n">
        <v>29159169</v>
      </c>
      <c r="E958" t="n">
        <v>1</v>
      </c>
      <c r="F958" t="n">
        <v>1</v>
      </c>
      <c r="G958" t="n">
        <v>1</v>
      </c>
      <c r="H958" t="n">
        <v>3</v>
      </c>
      <c r="I958" t="inlineStr">
        <is>
          <t>507-5009</t>
        </is>
      </c>
      <c r="J958" t="inlineStr">
        <is>
          <t>ТССЦ Московской обл., 507-5009, приказ Минстроя России №675/пр от 28.02.2017 № 258/пр</t>
        </is>
      </c>
      <c r="K958" t="inlineStr">
        <is>
          <t>Муфта полипропиленовая соединительная диаметром 32 мм</t>
        </is>
      </c>
      <c r="L958" t="n">
        <v>1358</v>
      </c>
      <c r="N958" t="n">
        <v>1010</v>
      </c>
      <c r="O958" t="inlineStr">
        <is>
          <t>10 шт.</t>
        </is>
      </c>
      <c r="P958" t="inlineStr">
        <is>
          <t>10 шт.</t>
        </is>
      </c>
      <c r="Q958" t="n">
        <v>10</v>
      </c>
      <c r="W958" t="n">
        <v>0</v>
      </c>
      <c r="X958" t="n">
        <v>-1186610544</v>
      </c>
      <c r="Y958">
        <f>AT958</f>
        <v/>
      </c>
      <c r="AA958" t="n">
        <v>133.92</v>
      </c>
      <c r="AB958" t="n">
        <v>0</v>
      </c>
      <c r="AC958" t="n">
        <v>0</v>
      </c>
      <c r="AD958" t="n">
        <v>0</v>
      </c>
      <c r="AE958" t="n">
        <v>13.5</v>
      </c>
      <c r="AF958" t="n">
        <v>0</v>
      </c>
      <c r="AG958" t="n">
        <v>0</v>
      </c>
      <c r="AH958" t="n">
        <v>0</v>
      </c>
      <c r="AI958" t="n">
        <v>9.92</v>
      </c>
      <c r="AJ958" t="n">
        <v>1</v>
      </c>
      <c r="AK958" t="n">
        <v>1</v>
      </c>
      <c r="AL958" t="n">
        <v>1</v>
      </c>
      <c r="AM958" t="n">
        <v>0</v>
      </c>
      <c r="AN958" t="n">
        <v>0</v>
      </c>
      <c r="AO958" t="n">
        <v>0</v>
      </c>
      <c r="AP958" t="n">
        <v>0</v>
      </c>
      <c r="AQ958" t="n">
        <v>0</v>
      </c>
      <c r="AR958" t="n">
        <v>0</v>
      </c>
      <c r="AS958" t="inlineStr"/>
      <c r="AT958" t="n">
        <v>12.5</v>
      </c>
      <c r="AU958" t="inlineStr"/>
      <c r="AV958" t="n">
        <v>0</v>
      </c>
      <c r="AW958" t="n">
        <v>1</v>
      </c>
      <c r="AX958" t="n">
        <v>-1</v>
      </c>
      <c r="AY958" t="n">
        <v>0</v>
      </c>
      <c r="AZ958" t="n">
        <v>0</v>
      </c>
      <c r="BA958" t="inlineStr"/>
      <c r="BB958" t="n">
        <v>0</v>
      </c>
      <c r="BC958" t="n">
        <v>0</v>
      </c>
      <c r="BD958" t="n">
        <v>0</v>
      </c>
      <c r="BE958" t="n">
        <v>0</v>
      </c>
      <c r="BF958" t="n">
        <v>0</v>
      </c>
      <c r="BG958" t="n">
        <v>0</v>
      </c>
      <c r="BH958" t="n">
        <v>0</v>
      </c>
      <c r="BI958" t="n">
        <v>0</v>
      </c>
      <c r="BJ958" t="n">
        <v>0</v>
      </c>
      <c r="BK958" t="n">
        <v>0</v>
      </c>
      <c r="BL958" t="n">
        <v>0</v>
      </c>
      <c r="BM958" t="n">
        <v>0</v>
      </c>
      <c r="BN958" t="n">
        <v>0</v>
      </c>
      <c r="BO958" t="n">
        <v>0</v>
      </c>
      <c r="BP958" t="n">
        <v>0</v>
      </c>
      <c r="BQ958" t="n">
        <v>0</v>
      </c>
      <c r="BR958" t="n">
        <v>0</v>
      </c>
      <c r="BS958" t="n">
        <v>0</v>
      </c>
      <c r="BT958" t="n">
        <v>0</v>
      </c>
      <c r="BU958" t="n">
        <v>0</v>
      </c>
      <c r="BV958" t="n">
        <v>0</v>
      </c>
      <c r="BW958" t="n">
        <v>0</v>
      </c>
      <c r="CV958" t="n">
        <v>0</v>
      </c>
      <c r="CW958" t="n">
        <v>0</v>
      </c>
      <c r="CX958">
        <f>ROUND(Y958*Source!I2344,7)</f>
        <v/>
      </c>
      <c r="CY958">
        <f>AA958</f>
        <v/>
      </c>
      <c r="CZ958">
        <f>AE958</f>
        <v/>
      </c>
      <c r="DA958">
        <f>AI958</f>
        <v/>
      </c>
      <c r="DB958">
        <f>ROUND(ROUND(AT958*CZ958,2),2)</f>
        <v/>
      </c>
      <c r="DC958">
        <f>ROUND(ROUND(AT958*AG958,2),2)</f>
        <v/>
      </c>
      <c r="DD958" t="inlineStr"/>
      <c r="DE958" t="inlineStr"/>
      <c r="DF958">
        <f>ROUND(ROUND(AE958*AI958,0)*CX958,0)</f>
        <v/>
      </c>
      <c r="DG958">
        <f>ROUND(ROUND(AF958,0)*CX958,0)</f>
        <v/>
      </c>
      <c r="DH958">
        <f>ROUND(ROUND(AG958,0)*CX958,0)</f>
        <v/>
      </c>
      <c r="DI958">
        <f>ROUND(ROUND(AH958,0)*CX958,0)</f>
        <v/>
      </c>
      <c r="DJ958">
        <f>DF958</f>
        <v/>
      </c>
      <c r="DK958" t="n">
        <v>0</v>
      </c>
      <c r="DL958" t="inlineStr"/>
      <c r="DM958" t="n">
        <v>0</v>
      </c>
      <c r="DN958" t="inlineStr"/>
      <c r="DO958" t="n">
        <v>0</v>
      </c>
    </row>
    <row r="959">
      <c r="A959">
        <f>ROW(Source!A2349)</f>
        <v/>
      </c>
      <c r="B959" t="n">
        <v>78869116</v>
      </c>
      <c r="C959" t="n">
        <v>78876292</v>
      </c>
      <c r="D959" t="n">
        <v>18413627</v>
      </c>
      <c r="E959" t="n">
        <v>1</v>
      </c>
      <c r="F959" t="n">
        <v>1</v>
      </c>
      <c r="G959" t="n">
        <v>1</v>
      </c>
      <c r="H959" t="n">
        <v>1</v>
      </c>
      <c r="I959" t="inlineStr">
        <is>
          <t>1-1042-90</t>
        </is>
      </c>
      <c r="J959" t="inlineStr"/>
      <c r="K959" t="inlineStr">
        <is>
          <t>Рабочий строитель среднего разряда 4,2</t>
        </is>
      </c>
      <c r="L959" t="n">
        <v>1369</v>
      </c>
      <c r="N959" t="n">
        <v>1013</v>
      </c>
      <c r="O959" t="inlineStr">
        <is>
          <t>чел.-ч</t>
        </is>
      </c>
      <c r="P959" t="inlineStr">
        <is>
          <t>чел.-ч</t>
        </is>
      </c>
      <c r="Q959" t="n">
        <v>1</v>
      </c>
      <c r="W959" t="n">
        <v>0</v>
      </c>
      <c r="X959" t="n">
        <v>-1366182279</v>
      </c>
      <c r="Y959">
        <f>AT959</f>
        <v/>
      </c>
      <c r="AA959" t="n">
        <v>0</v>
      </c>
      <c r="AB959" t="n">
        <v>0</v>
      </c>
      <c r="AC959" t="n">
        <v>0</v>
      </c>
      <c r="AD959" t="n">
        <v>9.92</v>
      </c>
      <c r="AE959" t="n">
        <v>0</v>
      </c>
      <c r="AF959" t="n">
        <v>0</v>
      </c>
      <c r="AG959" t="n">
        <v>0</v>
      </c>
      <c r="AH959" t="n">
        <v>9.92</v>
      </c>
      <c r="AI959" t="n">
        <v>1</v>
      </c>
      <c r="AJ959" t="n">
        <v>1</v>
      </c>
      <c r="AK959" t="n">
        <v>1</v>
      </c>
      <c r="AL959" t="n">
        <v>1</v>
      </c>
      <c r="AM959" t="n">
        <v>-2</v>
      </c>
      <c r="AN959" t="n">
        <v>0</v>
      </c>
      <c r="AO959" t="n">
        <v>1</v>
      </c>
      <c r="AP959" t="n">
        <v>1</v>
      </c>
      <c r="AQ959" t="n">
        <v>0</v>
      </c>
      <c r="AR959" t="n">
        <v>0</v>
      </c>
      <c r="AS959" t="inlineStr"/>
      <c r="AT959" t="n">
        <v>190.24</v>
      </c>
      <c r="AU959" t="inlineStr"/>
      <c r="AV959" t="n">
        <v>1</v>
      </c>
      <c r="AW959" t="n">
        <v>2</v>
      </c>
      <c r="AX959" t="n">
        <v>78876293</v>
      </c>
      <c r="AY959" t="n">
        <v>1</v>
      </c>
      <c r="AZ959" t="n">
        <v>0</v>
      </c>
      <c r="BA959" t="n">
        <v>884</v>
      </c>
      <c r="BB959" t="n">
        <v>0</v>
      </c>
      <c r="BC959" t="n">
        <v>0</v>
      </c>
      <c r="BD959" t="n">
        <v>0</v>
      </c>
      <c r="BE959" t="n">
        <v>0</v>
      </c>
      <c r="BF959" t="n">
        <v>0</v>
      </c>
      <c r="BG959" t="n">
        <v>0</v>
      </c>
      <c r="BH959" t="n">
        <v>0</v>
      </c>
      <c r="BI959" t="n">
        <v>0</v>
      </c>
      <c r="BJ959" t="n">
        <v>0</v>
      </c>
      <c r="BK959" t="n">
        <v>0</v>
      </c>
      <c r="BL959" t="n">
        <v>0</v>
      </c>
      <c r="BM959" t="n">
        <v>0</v>
      </c>
      <c r="BN959" t="n">
        <v>0</v>
      </c>
      <c r="BO959" t="n">
        <v>0</v>
      </c>
      <c r="BP959" t="n">
        <v>0</v>
      </c>
      <c r="BQ959" t="n">
        <v>0</v>
      </c>
      <c r="BR959" t="n">
        <v>0</v>
      </c>
      <c r="BS959" t="n">
        <v>0</v>
      </c>
      <c r="BT959" t="n">
        <v>0</v>
      </c>
      <c r="BU959" t="n">
        <v>0</v>
      </c>
      <c r="BV959" t="n">
        <v>0</v>
      </c>
      <c r="BW959" t="n">
        <v>0</v>
      </c>
      <c r="CU959">
        <f>ROUND(AT959*Source!I2349*AH959*AL959,0)</f>
        <v/>
      </c>
      <c r="CV959">
        <f>ROUND(Y959*Source!I2349,7)</f>
        <v/>
      </c>
      <c r="CW959" t="n">
        <v>0</v>
      </c>
      <c r="CX959">
        <f>ROUND(Y959*Source!I2349,7)</f>
        <v/>
      </c>
      <c r="CY959">
        <f>AD959</f>
        <v/>
      </c>
      <c r="CZ959">
        <f>AH959</f>
        <v/>
      </c>
      <c r="DA959">
        <f>AL959</f>
        <v/>
      </c>
      <c r="DB959">
        <f>ROUND(ROUND(AT959*CZ959,2),2)</f>
        <v/>
      </c>
      <c r="DC959">
        <f>ROUND(ROUND(AT959*AG959,2),2)</f>
        <v/>
      </c>
      <c r="DD959" t="inlineStr"/>
      <c r="DE959" t="inlineStr"/>
      <c r="DF959">
        <f>ROUND(ROUND(AE959,0)*CX959,0)</f>
        <v/>
      </c>
      <c r="DG959">
        <f>ROUND(ROUND(AF959,0)*CX959,0)</f>
        <v/>
      </c>
      <c r="DH959">
        <f>ROUND(ROUND(AG959,0)*CX959,0)</f>
        <v/>
      </c>
      <c r="DI959">
        <f>ROUND(ROUND(AH959,0)*CX959,0)</f>
        <v/>
      </c>
      <c r="DJ959">
        <f>DI959</f>
        <v/>
      </c>
      <c r="DK959" t="n">
        <v>0</v>
      </c>
      <c r="DL959" t="inlineStr"/>
      <c r="DM959" t="n">
        <v>0</v>
      </c>
      <c r="DN959" t="inlineStr"/>
      <c r="DO959" t="n">
        <v>0</v>
      </c>
    </row>
    <row r="960">
      <c r="A960">
        <f>ROW(Source!A2349)</f>
        <v/>
      </c>
      <c r="B960" t="n">
        <v>78869116</v>
      </c>
      <c r="C960" t="n">
        <v>78876292</v>
      </c>
      <c r="D960" t="n">
        <v>121548</v>
      </c>
      <c r="E960" t="n">
        <v>1</v>
      </c>
      <c r="F960" t="n">
        <v>1</v>
      </c>
      <c r="G960" t="n">
        <v>1</v>
      </c>
      <c r="H960" t="n">
        <v>1</v>
      </c>
      <c r="I960" t="inlineStr">
        <is>
          <t>2</t>
        </is>
      </c>
      <c r="J960" t="inlineStr"/>
      <c r="K960" t="inlineStr">
        <is>
          <t>Затраты труда машинистов</t>
        </is>
      </c>
      <c r="L960" t="n">
        <v>608254</v>
      </c>
      <c r="N960" t="n">
        <v>1013</v>
      </c>
      <c r="O960" t="inlineStr">
        <is>
          <t>чел.час</t>
        </is>
      </c>
      <c r="P960" t="inlineStr">
        <is>
          <t>чел.час</t>
        </is>
      </c>
      <c r="Q960" t="n">
        <v>1</v>
      </c>
      <c r="W960" t="n">
        <v>0</v>
      </c>
      <c r="X960" t="n">
        <v>-185737400</v>
      </c>
      <c r="Y960">
        <f>AT960</f>
        <v/>
      </c>
      <c r="AA960" t="n">
        <v>0</v>
      </c>
      <c r="AB960" t="n">
        <v>0</v>
      </c>
      <c r="AC960" t="n">
        <v>0</v>
      </c>
      <c r="AD960" t="n">
        <v>0</v>
      </c>
      <c r="AE960" t="n">
        <v>0</v>
      </c>
      <c r="AF960" t="n">
        <v>0</v>
      </c>
      <c r="AG960" t="n">
        <v>0</v>
      </c>
      <c r="AH960" t="n">
        <v>0</v>
      </c>
      <c r="AI960" t="n">
        <v>1</v>
      </c>
      <c r="AJ960" t="n">
        <v>1</v>
      </c>
      <c r="AK960" t="n">
        <v>1</v>
      </c>
      <c r="AL960" t="n">
        <v>1</v>
      </c>
      <c r="AM960" t="n">
        <v>-2</v>
      </c>
      <c r="AN960" t="n">
        <v>0</v>
      </c>
      <c r="AO960" t="n">
        <v>1</v>
      </c>
      <c r="AP960" t="n">
        <v>1</v>
      </c>
      <c r="AQ960" t="n">
        <v>0</v>
      </c>
      <c r="AR960" t="n">
        <v>0</v>
      </c>
      <c r="AS960" t="inlineStr"/>
      <c r="AT960" t="n">
        <v>13.42</v>
      </c>
      <c r="AU960" t="inlineStr"/>
      <c r="AV960" t="n">
        <v>2</v>
      </c>
      <c r="AW960" t="n">
        <v>2</v>
      </c>
      <c r="AX960" t="n">
        <v>78876294</v>
      </c>
      <c r="AY960" t="n">
        <v>1</v>
      </c>
      <c r="AZ960" t="n">
        <v>0</v>
      </c>
      <c r="BA960" t="n">
        <v>885</v>
      </c>
      <c r="BB960" t="n">
        <v>0</v>
      </c>
      <c r="BC960" t="n">
        <v>0</v>
      </c>
      <c r="BD960" t="n">
        <v>0</v>
      </c>
      <c r="BE960" t="n">
        <v>0</v>
      </c>
      <c r="BF960" t="n">
        <v>0</v>
      </c>
      <c r="BG960" t="n">
        <v>0</v>
      </c>
      <c r="BH960" t="n">
        <v>0</v>
      </c>
      <c r="BI960" t="n">
        <v>0</v>
      </c>
      <c r="BJ960" t="n">
        <v>0</v>
      </c>
      <c r="BK960" t="n">
        <v>0</v>
      </c>
      <c r="BL960" t="n">
        <v>0</v>
      </c>
      <c r="BM960" t="n">
        <v>0</v>
      </c>
      <c r="BN960" t="n">
        <v>0</v>
      </c>
      <c r="BO960" t="n">
        <v>0</v>
      </c>
      <c r="BP960" t="n">
        <v>0</v>
      </c>
      <c r="BQ960" t="n">
        <v>0</v>
      </c>
      <c r="BR960" t="n">
        <v>0</v>
      </c>
      <c r="BS960" t="n">
        <v>0</v>
      </c>
      <c r="BT960" t="n">
        <v>0</v>
      </c>
      <c r="BU960" t="n">
        <v>0</v>
      </c>
      <c r="BV960" t="n">
        <v>0</v>
      </c>
      <c r="BW960" t="n">
        <v>0</v>
      </c>
      <c r="CV960" t="n">
        <v>0</v>
      </c>
      <c r="CW960" t="n">
        <v>0</v>
      </c>
      <c r="CX960">
        <f>ROUND(Y960*Source!I2349,7)</f>
        <v/>
      </c>
      <c r="CY960">
        <f>AD960</f>
        <v/>
      </c>
      <c r="CZ960">
        <f>AH960</f>
        <v/>
      </c>
      <c r="DA960">
        <f>AL960</f>
        <v/>
      </c>
      <c r="DB960">
        <f>ROUND(ROUND(AT960*CZ960,2),2)</f>
        <v/>
      </c>
      <c r="DC960">
        <f>ROUND(ROUND(AT960*AG960,2),2)</f>
        <v/>
      </c>
      <c r="DD960" t="inlineStr"/>
      <c r="DE960" t="inlineStr"/>
      <c r="DF960">
        <f>ROUND(ROUND(AE960,0)*CX960,0)</f>
        <v/>
      </c>
      <c r="DG960">
        <f>ROUND(ROUND(AF960,0)*CX960,0)</f>
        <v/>
      </c>
      <c r="DH960">
        <f>ROUND(ROUND(AG960,0)*CX960,0)</f>
        <v/>
      </c>
      <c r="DI960">
        <f>ROUND(ROUND(AH960,0)*CX960,0)</f>
        <v/>
      </c>
      <c r="DJ960">
        <f>DI960</f>
        <v/>
      </c>
      <c r="DK960" t="n">
        <v>0</v>
      </c>
      <c r="DL960" t="inlineStr"/>
      <c r="DM960" t="n">
        <v>0</v>
      </c>
      <c r="DN960" t="inlineStr"/>
      <c r="DO960" t="n">
        <v>0</v>
      </c>
    </row>
    <row r="961">
      <c r="A961">
        <f>ROW(Source!A2349)</f>
        <v/>
      </c>
      <c r="B961" t="n">
        <v>78869116</v>
      </c>
      <c r="C961" t="n">
        <v>78876292</v>
      </c>
      <c r="D961" t="n">
        <v>29172268</v>
      </c>
      <c r="E961" t="n">
        <v>1</v>
      </c>
      <c r="F961" t="n">
        <v>1</v>
      </c>
      <c r="G961" t="n">
        <v>1</v>
      </c>
      <c r="H961" t="n">
        <v>2</v>
      </c>
      <c r="I961" t="inlineStr">
        <is>
          <t>020129</t>
        </is>
      </c>
      <c r="J961" t="inlineStr">
        <is>
          <t>ТСЭМ Московской обл., 020129, приказ Минстроя России №675/пр от 28.02.2017 № 264/пр</t>
        </is>
      </c>
      <c r="K961" t="inlineStr">
        <is>
          <t>Краны башенные при работе на других видах строительства 8 т</t>
        </is>
      </c>
      <c r="L961" t="n">
        <v>1368</v>
      </c>
      <c r="N961" t="n">
        <v>1011</v>
      </c>
      <c r="O961" t="inlineStr">
        <is>
          <t>маш.-ч</t>
        </is>
      </c>
      <c r="P961" t="inlineStr">
        <is>
          <t>маш.-ч</t>
        </is>
      </c>
      <c r="Q961" t="n">
        <v>1</v>
      </c>
      <c r="W961" t="n">
        <v>0</v>
      </c>
      <c r="X961" t="n">
        <v>-438066613</v>
      </c>
      <c r="Y961">
        <f>AT961</f>
        <v/>
      </c>
      <c r="AA961" t="n">
        <v>0</v>
      </c>
      <c r="AB961" t="n">
        <v>1211.33</v>
      </c>
      <c r="AC961" t="n">
        <v>705.38</v>
      </c>
      <c r="AD961" t="n">
        <v>0</v>
      </c>
      <c r="AE961" t="n">
        <v>0</v>
      </c>
      <c r="AF961" t="n">
        <v>86.40000000000001</v>
      </c>
      <c r="AG961" t="n">
        <v>13.5</v>
      </c>
      <c r="AH961" t="n">
        <v>0</v>
      </c>
      <c r="AI961" t="n">
        <v>1</v>
      </c>
      <c r="AJ961" t="n">
        <v>14.02</v>
      </c>
      <c r="AK961" t="n">
        <v>52.25</v>
      </c>
      <c r="AL961" t="n">
        <v>1</v>
      </c>
      <c r="AM961" t="n">
        <v>2</v>
      </c>
      <c r="AN961" t="n">
        <v>0</v>
      </c>
      <c r="AO961" t="n">
        <v>1</v>
      </c>
      <c r="AP961" t="n">
        <v>1</v>
      </c>
      <c r="AQ961" t="n">
        <v>0</v>
      </c>
      <c r="AR961" t="n">
        <v>0</v>
      </c>
      <c r="AS961" t="inlineStr"/>
      <c r="AT961" t="n">
        <v>0.05</v>
      </c>
      <c r="AU961" t="inlineStr"/>
      <c r="AV961" t="n">
        <v>0</v>
      </c>
      <c r="AW961" t="n">
        <v>2</v>
      </c>
      <c r="AX961" t="n">
        <v>78876295</v>
      </c>
      <c r="AY961" t="n">
        <v>1</v>
      </c>
      <c r="AZ961" t="n">
        <v>0</v>
      </c>
      <c r="BA961" t="n">
        <v>886</v>
      </c>
      <c r="BB961" t="n">
        <v>0</v>
      </c>
      <c r="BC961" t="n">
        <v>0</v>
      </c>
      <c r="BD961" t="n">
        <v>0</v>
      </c>
      <c r="BE961" t="n">
        <v>0</v>
      </c>
      <c r="BF961" t="n">
        <v>0</v>
      </c>
      <c r="BG961" t="n">
        <v>0</v>
      </c>
      <c r="BH961" t="n">
        <v>0</v>
      </c>
      <c r="BI961" t="n">
        <v>0</v>
      </c>
      <c r="BJ961" t="n">
        <v>0</v>
      </c>
      <c r="BK961" t="n">
        <v>0</v>
      </c>
      <c r="BL961" t="n">
        <v>0</v>
      </c>
      <c r="BM961" t="n">
        <v>0</v>
      </c>
      <c r="BN961" t="n">
        <v>0</v>
      </c>
      <c r="BO961" t="n">
        <v>0</v>
      </c>
      <c r="BP961" t="n">
        <v>0</v>
      </c>
      <c r="BQ961" t="n">
        <v>0</v>
      </c>
      <c r="BR961" t="n">
        <v>0</v>
      </c>
      <c r="BS961" t="n">
        <v>0</v>
      </c>
      <c r="BT961" t="n">
        <v>0</v>
      </c>
      <c r="BU961" t="n">
        <v>0</v>
      </c>
      <c r="BV961" t="n">
        <v>0</v>
      </c>
      <c r="BW961" t="n">
        <v>0</v>
      </c>
      <c r="CV961" t="n">
        <v>0</v>
      </c>
      <c r="CW961">
        <f>ROUND(Y961*Source!I2349*DO961,7)</f>
        <v/>
      </c>
      <c r="CX961">
        <f>ROUND(Y961*Source!I2349,7)</f>
        <v/>
      </c>
      <c r="CY961">
        <f>AB961</f>
        <v/>
      </c>
      <c r="CZ961">
        <f>AF961</f>
        <v/>
      </c>
      <c r="DA961">
        <f>AJ961</f>
        <v/>
      </c>
      <c r="DB961">
        <f>ROUND(ROUND(AT961*CZ961,2),2)</f>
        <v/>
      </c>
      <c r="DC961">
        <f>ROUND(ROUND(AT961*AG961,2),2)</f>
        <v/>
      </c>
      <c r="DD961" t="inlineStr"/>
      <c r="DE961" t="inlineStr"/>
      <c r="DF961">
        <f>ROUND(ROUND(AE961,0)*CX961,0)</f>
        <v/>
      </c>
      <c r="DG961">
        <f>ROUND(ROUND(AF961*AJ961,0)*CX961,0)</f>
        <v/>
      </c>
      <c r="DH961">
        <f>ROUND(ROUND(AG961*AK961,0)*CX961,0)</f>
        <v/>
      </c>
      <c r="DI961">
        <f>ROUND(ROUND(AH961,0)*CX961,0)</f>
        <v/>
      </c>
      <c r="DJ961">
        <f>DG961</f>
        <v/>
      </c>
      <c r="DK961" t="n">
        <v>0</v>
      </c>
      <c r="DL961" t="inlineStr"/>
      <c r="DM961" t="n">
        <v>0</v>
      </c>
      <c r="DN961" t="inlineStr"/>
      <c r="DO961" t="n">
        <v>0</v>
      </c>
    </row>
    <row r="962">
      <c r="A962">
        <f>ROW(Source!A2349)</f>
        <v/>
      </c>
      <c r="B962" t="n">
        <v>78869116</v>
      </c>
      <c r="C962" t="n">
        <v>78876292</v>
      </c>
      <c r="D962" t="n">
        <v>29172379</v>
      </c>
      <c r="E962" t="n">
        <v>1</v>
      </c>
      <c r="F962" t="n">
        <v>1</v>
      </c>
      <c r="G962" t="n">
        <v>1</v>
      </c>
      <c r="H962" t="n">
        <v>2</v>
      </c>
      <c r="I962" t="inlineStr">
        <is>
          <t>021141</t>
        </is>
      </c>
      <c r="J962" t="inlineStr">
        <is>
          <t>ТСЭМ Московской обл., 021141, приказ Минстроя России №675/пр от 28.02.2017 № 264/пр</t>
        </is>
      </c>
      <c r="K962" t="inlineStr">
        <is>
          <t>Краны на автомобильном ходу при работе на других видах строительства 10 т</t>
        </is>
      </c>
      <c r="L962" t="n">
        <v>1368</v>
      </c>
      <c r="N962" t="n">
        <v>1011</v>
      </c>
      <c r="O962" t="inlineStr">
        <is>
          <t>маш.-ч</t>
        </is>
      </c>
      <c r="P962" t="inlineStr">
        <is>
          <t>маш.-ч</t>
        </is>
      </c>
      <c r="Q962" t="n">
        <v>1</v>
      </c>
      <c r="W962" t="n">
        <v>0</v>
      </c>
      <c r="X962" t="n">
        <v>1106923569</v>
      </c>
      <c r="Y962">
        <f>AT962</f>
        <v/>
      </c>
      <c r="AA962" t="n">
        <v>0</v>
      </c>
      <c r="AB962" t="n">
        <v>1490.72</v>
      </c>
      <c r="AC962" t="n">
        <v>705.38</v>
      </c>
      <c r="AD962" t="n">
        <v>0</v>
      </c>
      <c r="AE962" t="n">
        <v>0</v>
      </c>
      <c r="AF962" t="n">
        <v>112</v>
      </c>
      <c r="AG962" t="n">
        <v>13.5</v>
      </c>
      <c r="AH962" t="n">
        <v>0</v>
      </c>
      <c r="AI962" t="n">
        <v>1</v>
      </c>
      <c r="AJ962" t="n">
        <v>13.31</v>
      </c>
      <c r="AK962" t="n">
        <v>52.25</v>
      </c>
      <c r="AL962" t="n">
        <v>1</v>
      </c>
      <c r="AM962" t="n">
        <v>2</v>
      </c>
      <c r="AN962" t="n">
        <v>0</v>
      </c>
      <c r="AO962" t="n">
        <v>1</v>
      </c>
      <c r="AP962" t="n">
        <v>1</v>
      </c>
      <c r="AQ962" t="n">
        <v>0</v>
      </c>
      <c r="AR962" t="n">
        <v>0</v>
      </c>
      <c r="AS962" t="inlineStr"/>
      <c r="AT962" t="n">
        <v>0.03</v>
      </c>
      <c r="AU962" t="inlineStr"/>
      <c r="AV962" t="n">
        <v>0</v>
      </c>
      <c r="AW962" t="n">
        <v>2</v>
      </c>
      <c r="AX962" t="n">
        <v>78876296</v>
      </c>
      <c r="AY962" t="n">
        <v>1</v>
      </c>
      <c r="AZ962" t="n">
        <v>0</v>
      </c>
      <c r="BA962" t="n">
        <v>887</v>
      </c>
      <c r="BB962" t="n">
        <v>0</v>
      </c>
      <c r="BC962" t="n">
        <v>0</v>
      </c>
      <c r="BD962" t="n">
        <v>0</v>
      </c>
      <c r="BE962" t="n">
        <v>0</v>
      </c>
      <c r="BF962" t="n">
        <v>0</v>
      </c>
      <c r="BG962" t="n">
        <v>0</v>
      </c>
      <c r="BH962" t="n">
        <v>0</v>
      </c>
      <c r="BI962" t="n">
        <v>0</v>
      </c>
      <c r="BJ962" t="n">
        <v>0</v>
      </c>
      <c r="BK962" t="n">
        <v>0</v>
      </c>
      <c r="BL962" t="n">
        <v>0</v>
      </c>
      <c r="BM962" t="n">
        <v>0</v>
      </c>
      <c r="BN962" t="n">
        <v>0</v>
      </c>
      <c r="BO962" t="n">
        <v>0</v>
      </c>
      <c r="BP962" t="n">
        <v>0</v>
      </c>
      <c r="BQ962" t="n">
        <v>0</v>
      </c>
      <c r="BR962" t="n">
        <v>0</v>
      </c>
      <c r="BS962" t="n">
        <v>0</v>
      </c>
      <c r="BT962" t="n">
        <v>0</v>
      </c>
      <c r="BU962" t="n">
        <v>0</v>
      </c>
      <c r="BV962" t="n">
        <v>0</v>
      </c>
      <c r="BW962" t="n">
        <v>0</v>
      </c>
      <c r="CV962" t="n">
        <v>0</v>
      </c>
      <c r="CW962">
        <f>ROUND(Y962*Source!I2349*DO962,7)</f>
        <v/>
      </c>
      <c r="CX962">
        <f>ROUND(Y962*Source!I2349,7)</f>
        <v/>
      </c>
      <c r="CY962">
        <f>AB962</f>
        <v/>
      </c>
      <c r="CZ962">
        <f>AF962</f>
        <v/>
      </c>
      <c r="DA962">
        <f>AJ962</f>
        <v/>
      </c>
      <c r="DB962">
        <f>ROUND(ROUND(AT962*CZ962,2),2)</f>
        <v/>
      </c>
      <c r="DC962">
        <f>ROUND(ROUND(AT962*AG962,2),2)</f>
        <v/>
      </c>
      <c r="DD962" t="inlineStr"/>
      <c r="DE962" t="inlineStr"/>
      <c r="DF962">
        <f>ROUND(ROUND(AE962,0)*CX962,0)</f>
        <v/>
      </c>
      <c r="DG962">
        <f>ROUND(ROUND(AF962*AJ962,0)*CX962,0)</f>
        <v/>
      </c>
      <c r="DH962">
        <f>ROUND(ROUND(AG962*AK962,0)*CX962,0)</f>
        <v/>
      </c>
      <c r="DI962">
        <f>ROUND(ROUND(AH962,0)*CX962,0)</f>
        <v/>
      </c>
      <c r="DJ962">
        <f>DG962</f>
        <v/>
      </c>
      <c r="DK962" t="n">
        <v>0</v>
      </c>
      <c r="DL962" t="inlineStr"/>
      <c r="DM962" t="n">
        <v>0</v>
      </c>
      <c r="DN962" t="inlineStr"/>
      <c r="DO962" t="n">
        <v>0</v>
      </c>
    </row>
    <row r="963">
      <c r="A963">
        <f>ROW(Source!A2349)</f>
        <v/>
      </c>
      <c r="B963" t="n">
        <v>78869116</v>
      </c>
      <c r="C963" t="n">
        <v>78876292</v>
      </c>
      <c r="D963" t="n">
        <v>29172951</v>
      </c>
      <c r="E963" t="n">
        <v>1</v>
      </c>
      <c r="F963" t="n">
        <v>1</v>
      </c>
      <c r="G963" t="n">
        <v>1</v>
      </c>
      <c r="H963" t="n">
        <v>2</v>
      </c>
      <c r="I963" t="inlineStr">
        <is>
          <t>081600</t>
        </is>
      </c>
      <c r="J963" t="inlineStr">
        <is>
          <t>ТСЭМ Московской обл., 081600, приказ Минстроя России №675/пр от 28.02.2017 № 264/пр</t>
        </is>
      </c>
      <c r="K963" t="inlineStr">
        <is>
          <t>Агрегаты для сварки полиэтиленовых труб</t>
        </is>
      </c>
      <c r="L963" t="n">
        <v>1368</v>
      </c>
      <c r="N963" t="n">
        <v>1011</v>
      </c>
      <c r="O963" t="inlineStr">
        <is>
          <t>маш.-ч</t>
        </is>
      </c>
      <c r="P963" t="inlineStr">
        <is>
          <t>маш.-ч</t>
        </is>
      </c>
      <c r="Q963" t="n">
        <v>1</v>
      </c>
      <c r="W963" t="n">
        <v>0</v>
      </c>
      <c r="X963" t="n">
        <v>1994325455</v>
      </c>
      <c r="Y963">
        <f>AT963</f>
        <v/>
      </c>
      <c r="AA963" t="n">
        <v>0</v>
      </c>
      <c r="AB963" t="n">
        <v>1193.19</v>
      </c>
      <c r="AC963" t="n">
        <v>705.38</v>
      </c>
      <c r="AD963" t="n">
        <v>0</v>
      </c>
      <c r="AE963" t="n">
        <v>0</v>
      </c>
      <c r="AF963" t="n">
        <v>100.1</v>
      </c>
      <c r="AG963" t="n">
        <v>13.5</v>
      </c>
      <c r="AH963" t="n">
        <v>0</v>
      </c>
      <c r="AI963" t="n">
        <v>1</v>
      </c>
      <c r="AJ963" t="n">
        <v>11.92</v>
      </c>
      <c r="AK963" t="n">
        <v>52.25</v>
      </c>
      <c r="AL963" t="n">
        <v>1</v>
      </c>
      <c r="AM963" t="n">
        <v>2</v>
      </c>
      <c r="AN963" t="n">
        <v>0</v>
      </c>
      <c r="AO963" t="n">
        <v>1</v>
      </c>
      <c r="AP963" t="n">
        <v>1</v>
      </c>
      <c r="AQ963" t="n">
        <v>0</v>
      </c>
      <c r="AR963" t="n">
        <v>0</v>
      </c>
      <c r="AS963" t="inlineStr"/>
      <c r="AT963" t="n">
        <v>13.34</v>
      </c>
      <c r="AU963" t="inlineStr"/>
      <c r="AV963" t="n">
        <v>0</v>
      </c>
      <c r="AW963" t="n">
        <v>2</v>
      </c>
      <c r="AX963" t="n">
        <v>78876297</v>
      </c>
      <c r="AY963" t="n">
        <v>1</v>
      </c>
      <c r="AZ963" t="n">
        <v>0</v>
      </c>
      <c r="BA963" t="n">
        <v>888</v>
      </c>
      <c r="BB963" t="n">
        <v>0</v>
      </c>
      <c r="BC963" t="n">
        <v>0</v>
      </c>
      <c r="BD963" t="n">
        <v>0</v>
      </c>
      <c r="BE963" t="n">
        <v>0</v>
      </c>
      <c r="BF963" t="n">
        <v>0</v>
      </c>
      <c r="BG963" t="n">
        <v>0</v>
      </c>
      <c r="BH963" t="n">
        <v>0</v>
      </c>
      <c r="BI963" t="n">
        <v>0</v>
      </c>
      <c r="BJ963" t="n">
        <v>0</v>
      </c>
      <c r="BK963" t="n">
        <v>0</v>
      </c>
      <c r="BL963" t="n">
        <v>0</v>
      </c>
      <c r="BM963" t="n">
        <v>0</v>
      </c>
      <c r="BN963" t="n">
        <v>0</v>
      </c>
      <c r="BO963" t="n">
        <v>0</v>
      </c>
      <c r="BP963" t="n">
        <v>0</v>
      </c>
      <c r="BQ963" t="n">
        <v>0</v>
      </c>
      <c r="BR963" t="n">
        <v>0</v>
      </c>
      <c r="BS963" t="n">
        <v>0</v>
      </c>
      <c r="BT963" t="n">
        <v>0</v>
      </c>
      <c r="BU963" t="n">
        <v>0</v>
      </c>
      <c r="BV963" t="n">
        <v>0</v>
      </c>
      <c r="BW963" t="n">
        <v>0</v>
      </c>
      <c r="CV963" t="n">
        <v>0</v>
      </c>
      <c r="CW963">
        <f>ROUND(Y963*Source!I2349*DO963,7)</f>
        <v/>
      </c>
      <c r="CX963">
        <f>ROUND(Y963*Source!I2349,7)</f>
        <v/>
      </c>
      <c r="CY963">
        <f>AB963</f>
        <v/>
      </c>
      <c r="CZ963">
        <f>AF963</f>
        <v/>
      </c>
      <c r="DA963">
        <f>AJ963</f>
        <v/>
      </c>
      <c r="DB963">
        <f>ROUND(ROUND(AT963*CZ963,2),2)</f>
        <v/>
      </c>
      <c r="DC963">
        <f>ROUND(ROUND(AT963*AG963,2),2)</f>
        <v/>
      </c>
      <c r="DD963" t="inlineStr"/>
      <c r="DE963" t="inlineStr"/>
      <c r="DF963">
        <f>ROUND(ROUND(AE963,0)*CX963,0)</f>
        <v/>
      </c>
      <c r="DG963">
        <f>ROUND(ROUND(AF963*AJ963,0)*CX963,0)</f>
        <v/>
      </c>
      <c r="DH963">
        <f>ROUND(ROUND(AG963*AK963,0)*CX963,0)</f>
        <v/>
      </c>
      <c r="DI963">
        <f>ROUND(ROUND(AH963,0)*CX963,0)</f>
        <v/>
      </c>
      <c r="DJ963">
        <f>DG963</f>
        <v/>
      </c>
      <c r="DK963" t="n">
        <v>0</v>
      </c>
      <c r="DL963" t="inlineStr"/>
      <c r="DM963" t="n">
        <v>0</v>
      </c>
      <c r="DN963" t="inlineStr"/>
      <c r="DO963" t="n">
        <v>0</v>
      </c>
    </row>
    <row r="964">
      <c r="A964">
        <f>ROW(Source!A2349)</f>
        <v/>
      </c>
      <c r="B964" t="n">
        <v>78869116</v>
      </c>
      <c r="C964" t="n">
        <v>78876292</v>
      </c>
      <c r="D964" t="n">
        <v>29174913</v>
      </c>
      <c r="E964" t="n">
        <v>1</v>
      </c>
      <c r="F964" t="n">
        <v>1</v>
      </c>
      <c r="G964" t="n">
        <v>1</v>
      </c>
      <c r="H964" t="n">
        <v>2</v>
      </c>
      <c r="I964" t="inlineStr">
        <is>
          <t>400001</t>
        </is>
      </c>
      <c r="J964" t="inlineStr">
        <is>
          <t>ТСЭМ Московской обл., 400001, приказ Минстроя России №675/пр от 28.02.2017 № 264/пр</t>
        </is>
      </c>
      <c r="K964" t="inlineStr">
        <is>
          <t>Автомобили бортовые, грузоподъемность до 5 т</t>
        </is>
      </c>
      <c r="L964" t="n">
        <v>1368</v>
      </c>
      <c r="N964" t="n">
        <v>1011</v>
      </c>
      <c r="O964" t="inlineStr">
        <is>
          <t>маш.-ч</t>
        </is>
      </c>
      <c r="P964" t="inlineStr">
        <is>
          <t>маш.-ч</t>
        </is>
      </c>
      <c r="Q964" t="n">
        <v>1</v>
      </c>
      <c r="W964" t="n">
        <v>0</v>
      </c>
      <c r="X964" t="n">
        <v>1230759911</v>
      </c>
      <c r="Y964">
        <f>AT964</f>
        <v/>
      </c>
      <c r="AA964" t="n">
        <v>0</v>
      </c>
      <c r="AB964" t="n">
        <v>2177.51</v>
      </c>
      <c r="AC964" t="n">
        <v>606.1</v>
      </c>
      <c r="AD964" t="n">
        <v>0</v>
      </c>
      <c r="AE964" t="n">
        <v>0</v>
      </c>
      <c r="AF964" t="n">
        <v>87.17</v>
      </c>
      <c r="AG964" t="n">
        <v>11.6</v>
      </c>
      <c r="AH964" t="n">
        <v>0</v>
      </c>
      <c r="AI964" t="n">
        <v>1</v>
      </c>
      <c r="AJ964" t="n">
        <v>24.98</v>
      </c>
      <c r="AK964" t="n">
        <v>52.25</v>
      </c>
      <c r="AL964" t="n">
        <v>1</v>
      </c>
      <c r="AM964" t="n">
        <v>2</v>
      </c>
      <c r="AN964" t="n">
        <v>0</v>
      </c>
      <c r="AO964" t="n">
        <v>1</v>
      </c>
      <c r="AP964" t="n">
        <v>1</v>
      </c>
      <c r="AQ964" t="n">
        <v>0</v>
      </c>
      <c r="AR964" t="n">
        <v>0</v>
      </c>
      <c r="AS964" t="inlineStr"/>
      <c r="AT964" t="n">
        <v>0.22</v>
      </c>
      <c r="AU964" t="inlineStr"/>
      <c r="AV964" t="n">
        <v>0</v>
      </c>
      <c r="AW964" t="n">
        <v>2</v>
      </c>
      <c r="AX964" t="n">
        <v>78876298</v>
      </c>
      <c r="AY964" t="n">
        <v>1</v>
      </c>
      <c r="AZ964" t="n">
        <v>0</v>
      </c>
      <c r="BA964" t="n">
        <v>889</v>
      </c>
      <c r="BB964" t="n">
        <v>0</v>
      </c>
      <c r="BC964" t="n">
        <v>0</v>
      </c>
      <c r="BD964" t="n">
        <v>0</v>
      </c>
      <c r="BE964" t="n">
        <v>0</v>
      </c>
      <c r="BF964" t="n">
        <v>0</v>
      </c>
      <c r="BG964" t="n">
        <v>0</v>
      </c>
      <c r="BH964" t="n">
        <v>0</v>
      </c>
      <c r="BI964" t="n">
        <v>0</v>
      </c>
      <c r="BJ964" t="n">
        <v>0</v>
      </c>
      <c r="BK964" t="n">
        <v>0</v>
      </c>
      <c r="BL964" t="n">
        <v>0</v>
      </c>
      <c r="BM964" t="n">
        <v>0</v>
      </c>
      <c r="BN964" t="n">
        <v>0</v>
      </c>
      <c r="BO964" t="n">
        <v>0</v>
      </c>
      <c r="BP964" t="n">
        <v>0</v>
      </c>
      <c r="BQ964" t="n">
        <v>0</v>
      </c>
      <c r="BR964" t="n">
        <v>0</v>
      </c>
      <c r="BS964" t="n">
        <v>0</v>
      </c>
      <c r="BT964" t="n">
        <v>0</v>
      </c>
      <c r="BU964" t="n">
        <v>0</v>
      </c>
      <c r="BV964" t="n">
        <v>0</v>
      </c>
      <c r="BW964" t="n">
        <v>0</v>
      </c>
      <c r="CV964" t="n">
        <v>0</v>
      </c>
      <c r="CW964">
        <f>ROUND(Y964*Source!I2349*DO964,7)</f>
        <v/>
      </c>
      <c r="CX964">
        <f>ROUND(Y964*Source!I2349,7)</f>
        <v/>
      </c>
      <c r="CY964">
        <f>AB964</f>
        <v/>
      </c>
      <c r="CZ964">
        <f>AF964</f>
        <v/>
      </c>
      <c r="DA964">
        <f>AJ964</f>
        <v/>
      </c>
      <c r="DB964">
        <f>ROUND(ROUND(AT964*CZ964,2),2)</f>
        <v/>
      </c>
      <c r="DC964">
        <f>ROUND(ROUND(AT964*AG964,2),2)</f>
        <v/>
      </c>
      <c r="DD964" t="inlineStr"/>
      <c r="DE964" t="inlineStr"/>
      <c r="DF964">
        <f>ROUND(ROUND(AE964,0)*CX964,0)</f>
        <v/>
      </c>
      <c r="DG964">
        <f>ROUND(ROUND(AF964*AJ964,0)*CX964,0)</f>
        <v/>
      </c>
      <c r="DH964">
        <f>ROUND(ROUND(AG964*AK964,0)*CX964,0)</f>
        <v/>
      </c>
      <c r="DI964">
        <f>ROUND(ROUND(AH964,0)*CX964,0)</f>
        <v/>
      </c>
      <c r="DJ964">
        <f>DG964</f>
        <v/>
      </c>
      <c r="DK964" t="n">
        <v>0</v>
      </c>
      <c r="DL964" t="inlineStr"/>
      <c r="DM964" t="n">
        <v>0</v>
      </c>
      <c r="DN964" t="inlineStr"/>
      <c r="DO964" t="n">
        <v>0</v>
      </c>
    </row>
    <row r="965">
      <c r="A965">
        <f>ROW(Source!A2349)</f>
        <v/>
      </c>
      <c r="B965" t="n">
        <v>78869116</v>
      </c>
      <c r="C965" t="n">
        <v>78876292</v>
      </c>
      <c r="D965" t="n">
        <v>29114425</v>
      </c>
      <c r="E965" t="n">
        <v>1</v>
      </c>
      <c r="F965" t="n">
        <v>1</v>
      </c>
      <c r="G965" t="n">
        <v>1</v>
      </c>
      <c r="H965" t="n">
        <v>3</v>
      </c>
      <c r="I965" t="inlineStr">
        <is>
          <t>101-0137</t>
        </is>
      </c>
      <c r="J965" t="inlineStr">
        <is>
          <t>ТССЦ Московской обл., 101-0137, приказ Минстроя России №675/пр от 28.02.2017 № 254/пр</t>
        </is>
      </c>
      <c r="K965" t="inlineStr">
        <is>
          <t>Дюбели с калиброванной головкой (в обоймах) 3х58,5 мм</t>
        </is>
      </c>
      <c r="L965" t="n">
        <v>1348</v>
      </c>
      <c r="N965" t="n">
        <v>1009</v>
      </c>
      <c r="O965" t="inlineStr">
        <is>
          <t>т</t>
        </is>
      </c>
      <c r="P965" t="inlineStr">
        <is>
          <t>т</t>
        </is>
      </c>
      <c r="Q965" t="n">
        <v>1000</v>
      </c>
      <c r="W965" t="n">
        <v>0</v>
      </c>
      <c r="X965" t="n">
        <v>-1847793032</v>
      </c>
      <c r="Y965">
        <f>AT965</f>
        <v/>
      </c>
      <c r="AA965" t="n">
        <v>84141.34</v>
      </c>
      <c r="AB965" t="n">
        <v>0</v>
      </c>
      <c r="AC965" t="n">
        <v>0</v>
      </c>
      <c r="AD965" t="n">
        <v>0</v>
      </c>
      <c r="AE965" t="n">
        <v>22558</v>
      </c>
      <c r="AF965" t="n">
        <v>0</v>
      </c>
      <c r="AG965" t="n">
        <v>0</v>
      </c>
      <c r="AH965" t="n">
        <v>0</v>
      </c>
      <c r="AI965" t="n">
        <v>3.73</v>
      </c>
      <c r="AJ965" t="n">
        <v>1</v>
      </c>
      <c r="AK965" t="n">
        <v>1</v>
      </c>
      <c r="AL965" t="n">
        <v>1</v>
      </c>
      <c r="AM965" t="n">
        <v>2</v>
      </c>
      <c r="AN965" t="n">
        <v>0</v>
      </c>
      <c r="AO965" t="n">
        <v>1</v>
      </c>
      <c r="AP965" t="n">
        <v>1</v>
      </c>
      <c r="AQ965" t="n">
        <v>0</v>
      </c>
      <c r="AR965" t="n">
        <v>0</v>
      </c>
      <c r="AS965" t="inlineStr"/>
      <c r="AT965" t="n">
        <v>0.00085</v>
      </c>
      <c r="AU965" t="inlineStr"/>
      <c r="AV965" t="n">
        <v>0</v>
      </c>
      <c r="AW965" t="n">
        <v>2</v>
      </c>
      <c r="AX965" t="n">
        <v>78876299</v>
      </c>
      <c r="AY965" t="n">
        <v>1</v>
      </c>
      <c r="AZ965" t="n">
        <v>0</v>
      </c>
      <c r="BA965" t="n">
        <v>890</v>
      </c>
      <c r="BB965" t="n">
        <v>0</v>
      </c>
      <c r="BC965" t="n">
        <v>0</v>
      </c>
      <c r="BD965" t="n">
        <v>0</v>
      </c>
      <c r="BE965" t="n">
        <v>0</v>
      </c>
      <c r="BF965" t="n">
        <v>0</v>
      </c>
      <c r="BG965" t="n">
        <v>0</v>
      </c>
      <c r="BH965" t="n">
        <v>0</v>
      </c>
      <c r="BI965" t="n">
        <v>0</v>
      </c>
      <c r="BJ965" t="n">
        <v>0</v>
      </c>
      <c r="BK965" t="n">
        <v>0</v>
      </c>
      <c r="BL965" t="n">
        <v>0</v>
      </c>
      <c r="BM965" t="n">
        <v>0</v>
      </c>
      <c r="BN965" t="n">
        <v>0</v>
      </c>
      <c r="BO965" t="n">
        <v>0</v>
      </c>
      <c r="BP965" t="n">
        <v>0</v>
      </c>
      <c r="BQ965" t="n">
        <v>0</v>
      </c>
      <c r="BR965" t="n">
        <v>0</v>
      </c>
      <c r="BS965" t="n">
        <v>0</v>
      </c>
      <c r="BT965" t="n">
        <v>0</v>
      </c>
      <c r="BU965" t="n">
        <v>0</v>
      </c>
      <c r="BV965" t="n">
        <v>0</v>
      </c>
      <c r="BW965" t="n">
        <v>0</v>
      </c>
      <c r="CV965" t="n">
        <v>0</v>
      </c>
      <c r="CW965" t="n">
        <v>0</v>
      </c>
      <c r="CX965">
        <f>ROUND(Y965*Source!I2349,7)</f>
        <v/>
      </c>
      <c r="CY965">
        <f>AA965</f>
        <v/>
      </c>
      <c r="CZ965">
        <f>AE965</f>
        <v/>
      </c>
      <c r="DA965">
        <f>AI965</f>
        <v/>
      </c>
      <c r="DB965">
        <f>ROUND(ROUND(AT965*CZ965,2),2)</f>
        <v/>
      </c>
      <c r="DC965">
        <f>ROUND(ROUND(AT965*AG965,2),2)</f>
        <v/>
      </c>
      <c r="DD965" t="inlineStr"/>
      <c r="DE965" t="inlineStr"/>
      <c r="DF965">
        <f>ROUND(ROUND(AE965*AI965,0)*CX965,0)</f>
        <v/>
      </c>
      <c r="DG965">
        <f>ROUND(ROUND(AF965,0)*CX965,0)</f>
        <v/>
      </c>
      <c r="DH965">
        <f>ROUND(ROUND(AG965,0)*CX965,0)</f>
        <v/>
      </c>
      <c r="DI965">
        <f>ROUND(ROUND(AH965,0)*CX965,0)</f>
        <v/>
      </c>
      <c r="DJ965">
        <f>DF965</f>
        <v/>
      </c>
      <c r="DK965" t="n">
        <v>0</v>
      </c>
      <c r="DL965" t="inlineStr"/>
      <c r="DM965" t="n">
        <v>0</v>
      </c>
      <c r="DN965" t="inlineStr"/>
      <c r="DO965" t="n">
        <v>0</v>
      </c>
    </row>
    <row r="966">
      <c r="A966">
        <f>ROW(Source!A2349)</f>
        <v/>
      </c>
      <c r="B966" t="n">
        <v>78869116</v>
      </c>
      <c r="C966" t="n">
        <v>78876292</v>
      </c>
      <c r="D966" t="n">
        <v>29109382</v>
      </c>
      <c r="E966" t="n">
        <v>1</v>
      </c>
      <c r="F966" t="n">
        <v>1</v>
      </c>
      <c r="G966" t="n">
        <v>1</v>
      </c>
      <c r="H966" t="n">
        <v>3</v>
      </c>
      <c r="I966" t="inlineStr">
        <is>
          <t>101-0329</t>
        </is>
      </c>
      <c r="J966" t="inlineStr">
        <is>
          <t>ТССЦ Московской обл., 101-0329, приказ Минстроя России №675/пр от 28.02.2017 № 254/пр</t>
        </is>
      </c>
      <c r="K966" t="inlineStr">
        <is>
          <t>Клей 88-СА</t>
        </is>
      </c>
      <c r="L966" t="n">
        <v>1346</v>
      </c>
      <c r="N966" t="n">
        <v>1009</v>
      </c>
      <c r="O966" t="inlineStr">
        <is>
          <t>кг</t>
        </is>
      </c>
      <c r="P966" t="inlineStr">
        <is>
          <t>кг</t>
        </is>
      </c>
      <c r="Q966" t="n">
        <v>1</v>
      </c>
      <c r="W966" t="n">
        <v>0</v>
      </c>
      <c r="X966" t="n">
        <v>342338703</v>
      </c>
      <c r="Y966">
        <f>AT966</f>
        <v/>
      </c>
      <c r="AA966" t="n">
        <v>477.06</v>
      </c>
      <c r="AB966" t="n">
        <v>0</v>
      </c>
      <c r="AC966" t="n">
        <v>0</v>
      </c>
      <c r="AD966" t="n">
        <v>0</v>
      </c>
      <c r="AE966" t="n">
        <v>28.93</v>
      </c>
      <c r="AF966" t="n">
        <v>0</v>
      </c>
      <c r="AG966" t="n">
        <v>0</v>
      </c>
      <c r="AH966" t="n">
        <v>0</v>
      </c>
      <c r="AI966" t="n">
        <v>16.49</v>
      </c>
      <c r="AJ966" t="n">
        <v>1</v>
      </c>
      <c r="AK966" t="n">
        <v>1</v>
      </c>
      <c r="AL966" t="n">
        <v>1</v>
      </c>
      <c r="AM966" t="n">
        <v>2</v>
      </c>
      <c r="AN966" t="n">
        <v>0</v>
      </c>
      <c r="AO966" t="n">
        <v>1</v>
      </c>
      <c r="AP966" t="n">
        <v>1</v>
      </c>
      <c r="AQ966" t="n">
        <v>0</v>
      </c>
      <c r="AR966" t="n">
        <v>0</v>
      </c>
      <c r="AS966" t="inlineStr"/>
      <c r="AT966" t="n">
        <v>0.25</v>
      </c>
      <c r="AU966" t="inlineStr"/>
      <c r="AV966" t="n">
        <v>0</v>
      </c>
      <c r="AW966" t="n">
        <v>2</v>
      </c>
      <c r="AX966" t="n">
        <v>78876300</v>
      </c>
      <c r="AY966" t="n">
        <v>1</v>
      </c>
      <c r="AZ966" t="n">
        <v>0</v>
      </c>
      <c r="BA966" t="n">
        <v>891</v>
      </c>
      <c r="BB966" t="n">
        <v>0</v>
      </c>
      <c r="BC966" t="n">
        <v>0</v>
      </c>
      <c r="BD966" t="n">
        <v>0</v>
      </c>
      <c r="BE966" t="n">
        <v>0</v>
      </c>
      <c r="BF966" t="n">
        <v>0</v>
      </c>
      <c r="BG966" t="n">
        <v>0</v>
      </c>
      <c r="BH966" t="n">
        <v>0</v>
      </c>
      <c r="BI966" t="n">
        <v>0</v>
      </c>
      <c r="BJ966" t="n">
        <v>0</v>
      </c>
      <c r="BK966" t="n">
        <v>0</v>
      </c>
      <c r="BL966" t="n">
        <v>0</v>
      </c>
      <c r="BM966" t="n">
        <v>0</v>
      </c>
      <c r="BN966" t="n">
        <v>0</v>
      </c>
      <c r="BO966" t="n">
        <v>0</v>
      </c>
      <c r="BP966" t="n">
        <v>0</v>
      </c>
      <c r="BQ966" t="n">
        <v>0</v>
      </c>
      <c r="BR966" t="n">
        <v>0</v>
      </c>
      <c r="BS966" t="n">
        <v>0</v>
      </c>
      <c r="BT966" t="n">
        <v>0</v>
      </c>
      <c r="BU966" t="n">
        <v>0</v>
      </c>
      <c r="BV966" t="n">
        <v>0</v>
      </c>
      <c r="BW966" t="n">
        <v>0</v>
      </c>
      <c r="CV966" t="n">
        <v>0</v>
      </c>
      <c r="CW966" t="n">
        <v>0</v>
      </c>
      <c r="CX966">
        <f>ROUND(Y966*Source!I2349,7)</f>
        <v/>
      </c>
      <c r="CY966">
        <f>AA966</f>
        <v/>
      </c>
      <c r="CZ966">
        <f>AE966</f>
        <v/>
      </c>
      <c r="DA966">
        <f>AI966</f>
        <v/>
      </c>
      <c r="DB966">
        <f>ROUND(ROUND(AT966*CZ966,2),2)</f>
        <v/>
      </c>
      <c r="DC966">
        <f>ROUND(ROUND(AT966*AG966,2),2)</f>
        <v/>
      </c>
      <c r="DD966" t="inlineStr"/>
      <c r="DE966" t="inlineStr"/>
      <c r="DF966">
        <f>ROUND(ROUND(AE966*AI966,0)*CX966,0)</f>
        <v/>
      </c>
      <c r="DG966">
        <f>ROUND(ROUND(AF966,0)*CX966,0)</f>
        <v/>
      </c>
      <c r="DH966">
        <f>ROUND(ROUND(AG966,0)*CX966,0)</f>
        <v/>
      </c>
      <c r="DI966">
        <f>ROUND(ROUND(AH966,0)*CX966,0)</f>
        <v/>
      </c>
      <c r="DJ966">
        <f>DF966</f>
        <v/>
      </c>
      <c r="DK966" t="n">
        <v>0</v>
      </c>
      <c r="DL966" t="inlineStr"/>
      <c r="DM966" t="n">
        <v>0</v>
      </c>
      <c r="DN966" t="inlineStr"/>
      <c r="DO966" t="n">
        <v>0</v>
      </c>
    </row>
    <row r="967">
      <c r="A967">
        <f>ROW(Source!A2349)</f>
        <v/>
      </c>
      <c r="B967" t="n">
        <v>78869116</v>
      </c>
      <c r="C967" t="n">
        <v>78876292</v>
      </c>
      <c r="D967" t="n">
        <v>29107972</v>
      </c>
      <c r="E967" t="n">
        <v>1</v>
      </c>
      <c r="F967" t="n">
        <v>1</v>
      </c>
      <c r="G967" t="n">
        <v>1</v>
      </c>
      <c r="H967" t="n">
        <v>3</v>
      </c>
      <c r="I967" t="inlineStr">
        <is>
          <t>101-1680</t>
        </is>
      </c>
      <c r="J967" t="inlineStr">
        <is>
          <t>ТССЦ Московской обл., 101-1680, приказ Минстроя России №675/пр от 28.02.2017 № 254/пр</t>
        </is>
      </c>
      <c r="K967" t="inlineStr">
        <is>
          <t>Патроны для строительно-монтажного пистолета</t>
        </is>
      </c>
      <c r="L967" t="n">
        <v>1356</v>
      </c>
      <c r="N967" t="n">
        <v>1010</v>
      </c>
      <c r="O967" t="inlineStr">
        <is>
          <t>1000 шт.</t>
        </is>
      </c>
      <c r="P967" t="inlineStr">
        <is>
          <t>1000 шт.</t>
        </is>
      </c>
      <c r="Q967" t="n">
        <v>1000</v>
      </c>
      <c r="W967" t="n">
        <v>0</v>
      </c>
      <c r="X967" t="n">
        <v>110535374</v>
      </c>
      <c r="Y967">
        <f>AT967</f>
        <v/>
      </c>
      <c r="AA967" t="n">
        <v>4642</v>
      </c>
      <c r="AB967" t="n">
        <v>0</v>
      </c>
      <c r="AC967" t="n">
        <v>0</v>
      </c>
      <c r="AD967" t="n">
        <v>0</v>
      </c>
      <c r="AE967" t="n">
        <v>253.8</v>
      </c>
      <c r="AF967" t="n">
        <v>0</v>
      </c>
      <c r="AG967" t="n">
        <v>0</v>
      </c>
      <c r="AH967" t="n">
        <v>0</v>
      </c>
      <c r="AI967" t="n">
        <v>18.29</v>
      </c>
      <c r="AJ967" t="n">
        <v>1</v>
      </c>
      <c r="AK967" t="n">
        <v>1</v>
      </c>
      <c r="AL967" t="n">
        <v>1</v>
      </c>
      <c r="AM967" t="n">
        <v>2</v>
      </c>
      <c r="AN967" t="n">
        <v>0</v>
      </c>
      <c r="AO967" t="n">
        <v>1</v>
      </c>
      <c r="AP967" t="n">
        <v>1</v>
      </c>
      <c r="AQ967" t="n">
        <v>0</v>
      </c>
      <c r="AR967" t="n">
        <v>0</v>
      </c>
      <c r="AS967" t="inlineStr"/>
      <c r="AT967" t="n">
        <v>0.1</v>
      </c>
      <c r="AU967" t="inlineStr"/>
      <c r="AV967" t="n">
        <v>0</v>
      </c>
      <c r="AW967" t="n">
        <v>2</v>
      </c>
      <c r="AX967" t="n">
        <v>78876301</v>
      </c>
      <c r="AY967" t="n">
        <v>1</v>
      </c>
      <c r="AZ967" t="n">
        <v>0</v>
      </c>
      <c r="BA967" t="n">
        <v>892</v>
      </c>
      <c r="BB967" t="n">
        <v>0</v>
      </c>
      <c r="BC967" t="n">
        <v>0</v>
      </c>
      <c r="BD967" t="n">
        <v>0</v>
      </c>
      <c r="BE967" t="n">
        <v>0</v>
      </c>
      <c r="BF967" t="n">
        <v>0</v>
      </c>
      <c r="BG967" t="n">
        <v>0</v>
      </c>
      <c r="BH967" t="n">
        <v>0</v>
      </c>
      <c r="BI967" t="n">
        <v>0</v>
      </c>
      <c r="BJ967" t="n">
        <v>0</v>
      </c>
      <c r="BK967" t="n">
        <v>0</v>
      </c>
      <c r="BL967" t="n">
        <v>0</v>
      </c>
      <c r="BM967" t="n">
        <v>0</v>
      </c>
      <c r="BN967" t="n">
        <v>0</v>
      </c>
      <c r="BO967" t="n">
        <v>0</v>
      </c>
      <c r="BP967" t="n">
        <v>0</v>
      </c>
      <c r="BQ967" t="n">
        <v>0</v>
      </c>
      <c r="BR967" t="n">
        <v>0</v>
      </c>
      <c r="BS967" t="n">
        <v>0</v>
      </c>
      <c r="BT967" t="n">
        <v>0</v>
      </c>
      <c r="BU967" t="n">
        <v>0</v>
      </c>
      <c r="BV967" t="n">
        <v>0</v>
      </c>
      <c r="BW967" t="n">
        <v>0</v>
      </c>
      <c r="CV967" t="n">
        <v>0</v>
      </c>
      <c r="CW967" t="n">
        <v>0</v>
      </c>
      <c r="CX967">
        <f>ROUND(Y967*Source!I2349,7)</f>
        <v/>
      </c>
      <c r="CY967">
        <f>AA967</f>
        <v/>
      </c>
      <c r="CZ967">
        <f>AE967</f>
        <v/>
      </c>
      <c r="DA967">
        <f>AI967</f>
        <v/>
      </c>
      <c r="DB967">
        <f>ROUND(ROUND(AT967*CZ967,2),2)</f>
        <v/>
      </c>
      <c r="DC967">
        <f>ROUND(ROUND(AT967*AG967,2),2)</f>
        <v/>
      </c>
      <c r="DD967" t="inlineStr"/>
      <c r="DE967" t="inlineStr"/>
      <c r="DF967">
        <f>ROUND(ROUND(AE967*AI967,0)*CX967,0)</f>
        <v/>
      </c>
      <c r="DG967">
        <f>ROUND(ROUND(AF967,0)*CX967,0)</f>
        <v/>
      </c>
      <c r="DH967">
        <f>ROUND(ROUND(AG967,0)*CX967,0)</f>
        <v/>
      </c>
      <c r="DI967">
        <f>ROUND(ROUND(AH967,0)*CX967,0)</f>
        <v/>
      </c>
      <c r="DJ967">
        <f>DF967</f>
        <v/>
      </c>
      <c r="DK967" t="n">
        <v>0</v>
      </c>
      <c r="DL967" t="inlineStr"/>
      <c r="DM967" t="n">
        <v>0</v>
      </c>
      <c r="DN967" t="inlineStr"/>
      <c r="DO967" t="n">
        <v>0</v>
      </c>
    </row>
    <row r="968">
      <c r="A968">
        <f>ROW(Source!A2349)</f>
        <v/>
      </c>
      <c r="B968" t="n">
        <v>78869116</v>
      </c>
      <c r="C968" t="n">
        <v>78876292</v>
      </c>
      <c r="D968" t="n">
        <v>29112620</v>
      </c>
      <c r="E968" t="n">
        <v>1</v>
      </c>
      <c r="F968" t="n">
        <v>1</v>
      </c>
      <c r="G968" t="n">
        <v>1</v>
      </c>
      <c r="H968" t="n">
        <v>3</v>
      </c>
      <c r="I968" t="inlineStr">
        <is>
          <t>101-1700</t>
        </is>
      </c>
      <c r="J968" t="inlineStr">
        <is>
          <t>ТССЦ Московской обл., 101-1700, приказ Минстроя России №675/пр от 28.02.2017 № 254/пр</t>
        </is>
      </c>
      <c r="K968" t="inlineStr">
        <is>
          <t>Наконечники для полиэтиленовых труб</t>
        </is>
      </c>
      <c r="L968" t="n">
        <v>1346</v>
      </c>
      <c r="N968" t="n">
        <v>1009</v>
      </c>
      <c r="O968" t="inlineStr">
        <is>
          <t>кг</t>
        </is>
      </c>
      <c r="P968" t="inlineStr">
        <is>
          <t>кг</t>
        </is>
      </c>
      <c r="Q968" t="n">
        <v>1</v>
      </c>
      <c r="W968" t="n">
        <v>0</v>
      </c>
      <c r="X968" t="n">
        <v>-2067002353</v>
      </c>
      <c r="Y968">
        <f>AT968</f>
        <v/>
      </c>
      <c r="AA968" t="n">
        <v>54.27</v>
      </c>
      <c r="AB968" t="n">
        <v>0</v>
      </c>
      <c r="AC968" t="n">
        <v>0</v>
      </c>
      <c r="AD968" t="n">
        <v>0</v>
      </c>
      <c r="AE968" t="n">
        <v>25.01</v>
      </c>
      <c r="AF968" t="n">
        <v>0</v>
      </c>
      <c r="AG968" t="n">
        <v>0</v>
      </c>
      <c r="AH968" t="n">
        <v>0</v>
      </c>
      <c r="AI968" t="n">
        <v>2.17</v>
      </c>
      <c r="AJ968" t="n">
        <v>1</v>
      </c>
      <c r="AK968" t="n">
        <v>1</v>
      </c>
      <c r="AL968" t="n">
        <v>1</v>
      </c>
      <c r="AM968" t="n">
        <v>2</v>
      </c>
      <c r="AN968" t="n">
        <v>0</v>
      </c>
      <c r="AO968" t="n">
        <v>1</v>
      </c>
      <c r="AP968" t="n">
        <v>1</v>
      </c>
      <c r="AQ968" t="n">
        <v>0</v>
      </c>
      <c r="AR968" t="n">
        <v>0</v>
      </c>
      <c r="AS968" t="inlineStr"/>
      <c r="AT968" t="n">
        <v>0.55</v>
      </c>
      <c r="AU968" t="inlineStr"/>
      <c r="AV968" t="n">
        <v>0</v>
      </c>
      <c r="AW968" t="n">
        <v>2</v>
      </c>
      <c r="AX968" t="n">
        <v>78876302</v>
      </c>
      <c r="AY968" t="n">
        <v>1</v>
      </c>
      <c r="AZ968" t="n">
        <v>0</v>
      </c>
      <c r="BA968" t="n">
        <v>893</v>
      </c>
      <c r="BB968" t="n">
        <v>0</v>
      </c>
      <c r="BC968" t="n">
        <v>0</v>
      </c>
      <c r="BD968" t="n">
        <v>0</v>
      </c>
      <c r="BE968" t="n">
        <v>0</v>
      </c>
      <c r="BF968" t="n">
        <v>0</v>
      </c>
      <c r="BG968" t="n">
        <v>0</v>
      </c>
      <c r="BH968" t="n">
        <v>0</v>
      </c>
      <c r="BI968" t="n">
        <v>0</v>
      </c>
      <c r="BJ968" t="n">
        <v>0</v>
      </c>
      <c r="BK968" t="n">
        <v>0</v>
      </c>
      <c r="BL968" t="n">
        <v>0</v>
      </c>
      <c r="BM968" t="n">
        <v>0</v>
      </c>
      <c r="BN968" t="n">
        <v>0</v>
      </c>
      <c r="BO968" t="n">
        <v>0</v>
      </c>
      <c r="BP968" t="n">
        <v>0</v>
      </c>
      <c r="BQ968" t="n">
        <v>0</v>
      </c>
      <c r="BR968" t="n">
        <v>0</v>
      </c>
      <c r="BS968" t="n">
        <v>0</v>
      </c>
      <c r="BT968" t="n">
        <v>0</v>
      </c>
      <c r="BU968" t="n">
        <v>0</v>
      </c>
      <c r="BV968" t="n">
        <v>0</v>
      </c>
      <c r="BW968" t="n">
        <v>0</v>
      </c>
      <c r="CV968" t="n">
        <v>0</v>
      </c>
      <c r="CW968" t="n">
        <v>0</v>
      </c>
      <c r="CX968">
        <f>ROUND(Y968*Source!I2349,7)</f>
        <v/>
      </c>
      <c r="CY968">
        <f>AA968</f>
        <v/>
      </c>
      <c r="CZ968">
        <f>AE968</f>
        <v/>
      </c>
      <c r="DA968">
        <f>AI968</f>
        <v/>
      </c>
      <c r="DB968">
        <f>ROUND(ROUND(AT968*CZ968,2),2)</f>
        <v/>
      </c>
      <c r="DC968">
        <f>ROUND(ROUND(AT968*AG968,2),2)</f>
        <v/>
      </c>
      <c r="DD968" t="inlineStr"/>
      <c r="DE968" t="inlineStr"/>
      <c r="DF968">
        <f>ROUND(ROUND(AE968*AI968,0)*CX968,0)</f>
        <v/>
      </c>
      <c r="DG968">
        <f>ROUND(ROUND(AF968,0)*CX968,0)</f>
        <v/>
      </c>
      <c r="DH968">
        <f>ROUND(ROUND(AG968,0)*CX968,0)</f>
        <v/>
      </c>
      <c r="DI968">
        <f>ROUND(ROUND(AH968,0)*CX968,0)</f>
        <v/>
      </c>
      <c r="DJ968">
        <f>DF968</f>
        <v/>
      </c>
      <c r="DK968" t="n">
        <v>0</v>
      </c>
      <c r="DL968" t="inlineStr"/>
      <c r="DM968" t="n">
        <v>0</v>
      </c>
      <c r="DN968" t="inlineStr"/>
      <c r="DO968" t="n">
        <v>0</v>
      </c>
    </row>
    <row r="969">
      <c r="A969">
        <f>ROW(Source!A2349)</f>
        <v/>
      </c>
      <c r="B969" t="n">
        <v>78869116</v>
      </c>
      <c r="C969" t="n">
        <v>78876292</v>
      </c>
      <c r="D969" t="n">
        <v>29122510</v>
      </c>
      <c r="E969" t="n">
        <v>1</v>
      </c>
      <c r="F969" t="n">
        <v>1</v>
      </c>
      <c r="G969" t="n">
        <v>1</v>
      </c>
      <c r="H969" t="n">
        <v>3</v>
      </c>
      <c r="I969" t="inlineStr">
        <is>
          <t>113-0473</t>
        </is>
      </c>
      <c r="J969" t="inlineStr">
        <is>
          <t>ТССЦ Московской обл., 113-0473, приказ Минстроя России №675/пр от 28.02.2017 № 254/пр</t>
        </is>
      </c>
      <c r="K969" t="inlineStr">
        <is>
          <t>Метиленхлорид</t>
        </is>
      </c>
      <c r="L969" t="n">
        <v>1346</v>
      </c>
      <c r="N969" t="n">
        <v>1009</v>
      </c>
      <c r="O969" t="inlineStr">
        <is>
          <t>кг</t>
        </is>
      </c>
      <c r="P969" t="inlineStr">
        <is>
          <t>кг</t>
        </is>
      </c>
      <c r="Q969" t="n">
        <v>1</v>
      </c>
      <c r="W969" t="n">
        <v>0</v>
      </c>
      <c r="X969" t="n">
        <v>-773887630</v>
      </c>
      <c r="Y969">
        <f>AT969</f>
        <v/>
      </c>
      <c r="AA969" t="n">
        <v>352.8</v>
      </c>
      <c r="AB969" t="n">
        <v>0</v>
      </c>
      <c r="AC969" t="n">
        <v>0</v>
      </c>
      <c r="AD969" t="n">
        <v>0</v>
      </c>
      <c r="AE969" t="n">
        <v>120</v>
      </c>
      <c r="AF969" t="n">
        <v>0</v>
      </c>
      <c r="AG969" t="n">
        <v>0</v>
      </c>
      <c r="AH969" t="n">
        <v>0</v>
      </c>
      <c r="AI969" t="n">
        <v>2.94</v>
      </c>
      <c r="AJ969" t="n">
        <v>1</v>
      </c>
      <c r="AK969" t="n">
        <v>1</v>
      </c>
      <c r="AL969" t="n">
        <v>1</v>
      </c>
      <c r="AM969" t="n">
        <v>2</v>
      </c>
      <c r="AN969" t="n">
        <v>0</v>
      </c>
      <c r="AO969" t="n">
        <v>1</v>
      </c>
      <c r="AP969" t="n">
        <v>1</v>
      </c>
      <c r="AQ969" t="n">
        <v>0</v>
      </c>
      <c r="AR969" t="n">
        <v>0</v>
      </c>
      <c r="AS969" t="inlineStr"/>
      <c r="AT969" t="n">
        <v>0.25</v>
      </c>
      <c r="AU969" t="inlineStr"/>
      <c r="AV969" t="n">
        <v>0</v>
      </c>
      <c r="AW969" t="n">
        <v>2</v>
      </c>
      <c r="AX969" t="n">
        <v>78876304</v>
      </c>
      <c r="AY969" t="n">
        <v>1</v>
      </c>
      <c r="AZ969" t="n">
        <v>0</v>
      </c>
      <c r="BA969" t="n">
        <v>895</v>
      </c>
      <c r="BB969" t="n">
        <v>0</v>
      </c>
      <c r="BC969" t="n">
        <v>0</v>
      </c>
      <c r="BD969" t="n">
        <v>0</v>
      </c>
      <c r="BE969" t="n">
        <v>0</v>
      </c>
      <c r="BF969" t="n">
        <v>0</v>
      </c>
      <c r="BG969" t="n">
        <v>0</v>
      </c>
      <c r="BH969" t="n">
        <v>0</v>
      </c>
      <c r="BI969" t="n">
        <v>0</v>
      </c>
      <c r="BJ969" t="n">
        <v>0</v>
      </c>
      <c r="BK969" t="n">
        <v>0</v>
      </c>
      <c r="BL969" t="n">
        <v>0</v>
      </c>
      <c r="BM969" t="n">
        <v>0</v>
      </c>
      <c r="BN969" t="n">
        <v>0</v>
      </c>
      <c r="BO969" t="n">
        <v>0</v>
      </c>
      <c r="BP969" t="n">
        <v>0</v>
      </c>
      <c r="BQ969" t="n">
        <v>0</v>
      </c>
      <c r="BR969" t="n">
        <v>0</v>
      </c>
      <c r="BS969" t="n">
        <v>0</v>
      </c>
      <c r="BT969" t="n">
        <v>0</v>
      </c>
      <c r="BU969" t="n">
        <v>0</v>
      </c>
      <c r="BV969" t="n">
        <v>0</v>
      </c>
      <c r="BW969" t="n">
        <v>0</v>
      </c>
      <c r="CV969" t="n">
        <v>0</v>
      </c>
      <c r="CW969" t="n">
        <v>0</v>
      </c>
      <c r="CX969">
        <f>ROUND(Y969*Source!I2349,7)</f>
        <v/>
      </c>
      <c r="CY969">
        <f>AA969</f>
        <v/>
      </c>
      <c r="CZ969">
        <f>AE969</f>
        <v/>
      </c>
      <c r="DA969">
        <f>AI969</f>
        <v/>
      </c>
      <c r="DB969">
        <f>ROUND(ROUND(AT969*CZ969,2),2)</f>
        <v/>
      </c>
      <c r="DC969">
        <f>ROUND(ROUND(AT969*AG969,2),2)</f>
        <v/>
      </c>
      <c r="DD969" t="inlineStr"/>
      <c r="DE969" t="inlineStr"/>
      <c r="DF969">
        <f>ROUND(ROUND(AE969*AI969,0)*CX969,0)</f>
        <v/>
      </c>
      <c r="DG969">
        <f>ROUND(ROUND(AF969,0)*CX969,0)</f>
        <v/>
      </c>
      <c r="DH969">
        <f>ROUND(ROUND(AG969,0)*CX969,0)</f>
        <v/>
      </c>
      <c r="DI969">
        <f>ROUND(ROUND(AH969,0)*CX969,0)</f>
        <v/>
      </c>
      <c r="DJ969">
        <f>DF969</f>
        <v/>
      </c>
      <c r="DK969" t="n">
        <v>0</v>
      </c>
      <c r="DL969" t="inlineStr"/>
      <c r="DM969" t="n">
        <v>0</v>
      </c>
      <c r="DN969" t="inlineStr"/>
      <c r="DO969" t="n">
        <v>0</v>
      </c>
    </row>
    <row r="970">
      <c r="A970">
        <f>ROW(Source!A2349)</f>
        <v/>
      </c>
      <c r="B970" t="n">
        <v>78869116</v>
      </c>
      <c r="C970" t="n">
        <v>78876292</v>
      </c>
      <c r="D970" t="n">
        <v>29143379</v>
      </c>
      <c r="E970" t="n">
        <v>1</v>
      </c>
      <c r="F970" t="n">
        <v>1</v>
      </c>
      <c r="G970" t="n">
        <v>1</v>
      </c>
      <c r="H970" t="n">
        <v>3</v>
      </c>
      <c r="I970" t="inlineStr">
        <is>
          <t>302-0063</t>
        </is>
      </c>
      <c r="J970" t="inlineStr">
        <is>
          <t>ТССЦ Московской обл., 302-0063, приказ Минстроя России №675/пр от 28.02.2017 № 256/пр</t>
        </is>
      </c>
      <c r="K970" t="inlineStr">
        <is>
          <t>Кран шаровый муфтовый Valtec для воды диаметром 20 мм, тип в/в</t>
        </is>
      </c>
      <c r="L970" t="n">
        <v>1354</v>
      </c>
      <c r="N970" t="n">
        <v>1010</v>
      </c>
      <c r="O970" t="inlineStr">
        <is>
          <t>шт.</t>
        </is>
      </c>
      <c r="P970" t="inlineStr">
        <is>
          <t>шт.</t>
        </is>
      </c>
      <c r="Q970" t="n">
        <v>1</v>
      </c>
      <c r="W970" t="n">
        <v>0</v>
      </c>
      <c r="X970" t="n">
        <v>1037232740</v>
      </c>
      <c r="Y970">
        <f>AT970</f>
        <v/>
      </c>
      <c r="AA970" t="n">
        <v>585.1</v>
      </c>
      <c r="AB970" t="n">
        <v>0</v>
      </c>
      <c r="AC970" t="n">
        <v>0</v>
      </c>
      <c r="AD970" t="n">
        <v>0</v>
      </c>
      <c r="AE970" t="n">
        <v>42.46</v>
      </c>
      <c r="AF970" t="n">
        <v>0</v>
      </c>
      <c r="AG970" t="n">
        <v>0</v>
      </c>
      <c r="AH970" t="n">
        <v>0</v>
      </c>
      <c r="AI970" t="n">
        <v>13.78</v>
      </c>
      <c r="AJ970" t="n">
        <v>1</v>
      </c>
      <c r="AK970" t="n">
        <v>1</v>
      </c>
      <c r="AL970" t="n">
        <v>1</v>
      </c>
      <c r="AM970" t="n">
        <v>0</v>
      </c>
      <c r="AN970" t="n">
        <v>0</v>
      </c>
      <c r="AO970" t="n">
        <v>0</v>
      </c>
      <c r="AP970" t="n">
        <v>1</v>
      </c>
      <c r="AQ970" t="n">
        <v>0</v>
      </c>
      <c r="AR970" t="n">
        <v>0</v>
      </c>
      <c r="AS970" t="inlineStr"/>
      <c r="AT970" t="n">
        <v>200</v>
      </c>
      <c r="AU970" t="inlineStr"/>
      <c r="AV970" t="n">
        <v>0</v>
      </c>
      <c r="AW970" t="n">
        <v>1</v>
      </c>
      <c r="AX970" t="n">
        <v>-1</v>
      </c>
      <c r="AY970" t="n">
        <v>0</v>
      </c>
      <c r="AZ970" t="n">
        <v>0</v>
      </c>
      <c r="BA970" t="inlineStr"/>
      <c r="BB970" t="n">
        <v>0</v>
      </c>
      <c r="BC970" t="n">
        <v>0</v>
      </c>
      <c r="BD970" t="n">
        <v>0</v>
      </c>
      <c r="BE970" t="n">
        <v>0</v>
      </c>
      <c r="BF970" t="n">
        <v>0</v>
      </c>
      <c r="BG970" t="n">
        <v>0</v>
      </c>
      <c r="BH970" t="n">
        <v>0</v>
      </c>
      <c r="BI970" t="n">
        <v>0</v>
      </c>
      <c r="BJ970" t="n">
        <v>0</v>
      </c>
      <c r="BK970" t="n">
        <v>0</v>
      </c>
      <c r="BL970" t="n">
        <v>0</v>
      </c>
      <c r="BM970" t="n">
        <v>0</v>
      </c>
      <c r="BN970" t="n">
        <v>0</v>
      </c>
      <c r="BO970" t="n">
        <v>0</v>
      </c>
      <c r="BP970" t="n">
        <v>0</v>
      </c>
      <c r="BQ970" t="n">
        <v>0</v>
      </c>
      <c r="BR970" t="n">
        <v>0</v>
      </c>
      <c r="BS970" t="n">
        <v>0</v>
      </c>
      <c r="BT970" t="n">
        <v>0</v>
      </c>
      <c r="BU970" t="n">
        <v>0</v>
      </c>
      <c r="BV970" t="n">
        <v>0</v>
      </c>
      <c r="BW970" t="n">
        <v>0</v>
      </c>
      <c r="CV970" t="n">
        <v>0</v>
      </c>
      <c r="CW970" t="n">
        <v>0</v>
      </c>
      <c r="CX970">
        <f>ROUND(Y970*Source!I2349,7)</f>
        <v/>
      </c>
      <c r="CY970">
        <f>AA970</f>
        <v/>
      </c>
      <c r="CZ970">
        <f>AE970</f>
        <v/>
      </c>
      <c r="DA970">
        <f>AI970</f>
        <v/>
      </c>
      <c r="DB970">
        <f>ROUND(ROUND(AT970*CZ970,2),2)</f>
        <v/>
      </c>
      <c r="DC970">
        <f>ROUND(ROUND(AT970*AG970,2),2)</f>
        <v/>
      </c>
      <c r="DD970" t="inlineStr"/>
      <c r="DE970" t="inlineStr"/>
      <c r="DF970">
        <f>ROUND(ROUND(AE970*AI970,0)*CX970,0)</f>
        <v/>
      </c>
      <c r="DG970">
        <f>ROUND(ROUND(AF970,0)*CX970,0)</f>
        <v/>
      </c>
      <c r="DH970">
        <f>ROUND(ROUND(AG970,0)*CX970,0)</f>
        <v/>
      </c>
      <c r="DI970">
        <f>ROUND(ROUND(AH970,0)*CX970,0)</f>
        <v/>
      </c>
      <c r="DJ970">
        <f>DF970</f>
        <v/>
      </c>
      <c r="DK970" t="n">
        <v>0</v>
      </c>
      <c r="DL970" t="inlineStr"/>
      <c r="DM970" t="n">
        <v>0</v>
      </c>
      <c r="DN970" t="inlineStr"/>
      <c r="DO970" t="n">
        <v>0</v>
      </c>
    </row>
    <row r="971">
      <c r="A971">
        <f>ROW(Source!A2349)</f>
        <v/>
      </c>
      <c r="B971" t="n">
        <v>78869116</v>
      </c>
      <c r="C971" t="n">
        <v>78876292</v>
      </c>
      <c r="D971" t="n">
        <v>29149246</v>
      </c>
      <c r="E971" t="n">
        <v>1</v>
      </c>
      <c r="F971" t="n">
        <v>1</v>
      </c>
      <c r="G971" t="n">
        <v>1</v>
      </c>
      <c r="H971" t="n">
        <v>3</v>
      </c>
      <c r="I971" t="inlineStr">
        <is>
          <t>405-1601</t>
        </is>
      </c>
      <c r="J971" t="inlineStr">
        <is>
          <t>ТССЦ Московской обл., 405-1601, приказ Минстроя России №675/пр от 28.02.2017 № 257/пр</t>
        </is>
      </c>
      <c r="K971" t="inlineStr">
        <is>
          <t>Известь строительная негашеная хлорная, марки А</t>
        </is>
      </c>
      <c r="L971" t="n">
        <v>1346</v>
      </c>
      <c r="N971" t="n">
        <v>1009</v>
      </c>
      <c r="O971" t="inlineStr">
        <is>
          <t>кг</t>
        </is>
      </c>
      <c r="P971" t="inlineStr">
        <is>
          <t>кг</t>
        </is>
      </c>
      <c r="Q971" t="n">
        <v>1</v>
      </c>
      <c r="W971" t="n">
        <v>0</v>
      </c>
      <c r="X971" t="n">
        <v>-823040862</v>
      </c>
      <c r="Y971">
        <f>AT971</f>
        <v/>
      </c>
      <c r="AA971" t="n">
        <v>7.87</v>
      </c>
      <c r="AB971" t="n">
        <v>0</v>
      </c>
      <c r="AC971" t="n">
        <v>0</v>
      </c>
      <c r="AD971" t="n">
        <v>0</v>
      </c>
      <c r="AE971" t="n">
        <v>2.15</v>
      </c>
      <c r="AF971" t="n">
        <v>0</v>
      </c>
      <c r="AG971" t="n">
        <v>0</v>
      </c>
      <c r="AH971" t="n">
        <v>0</v>
      </c>
      <c r="AI971" t="n">
        <v>3.66</v>
      </c>
      <c r="AJ971" t="n">
        <v>1</v>
      </c>
      <c r="AK971" t="n">
        <v>1</v>
      </c>
      <c r="AL971" t="n">
        <v>1</v>
      </c>
      <c r="AM971" t="n">
        <v>2</v>
      </c>
      <c r="AN971" t="n">
        <v>0</v>
      </c>
      <c r="AO971" t="n">
        <v>1</v>
      </c>
      <c r="AP971" t="n">
        <v>1</v>
      </c>
      <c r="AQ971" t="n">
        <v>0</v>
      </c>
      <c r="AR971" t="n">
        <v>0</v>
      </c>
      <c r="AS971" t="inlineStr"/>
      <c r="AT971" t="n">
        <v>0.0016</v>
      </c>
      <c r="AU971" t="inlineStr"/>
      <c r="AV971" t="n">
        <v>0</v>
      </c>
      <c r="AW971" t="n">
        <v>2</v>
      </c>
      <c r="AX971" t="n">
        <v>78876307</v>
      </c>
      <c r="AY971" t="n">
        <v>1</v>
      </c>
      <c r="AZ971" t="n">
        <v>0</v>
      </c>
      <c r="BA971" t="n">
        <v>898</v>
      </c>
      <c r="BB971" t="n">
        <v>0</v>
      </c>
      <c r="BC971" t="n">
        <v>0</v>
      </c>
      <c r="BD971" t="n">
        <v>0</v>
      </c>
      <c r="BE971" t="n">
        <v>0</v>
      </c>
      <c r="BF971" t="n">
        <v>0</v>
      </c>
      <c r="BG971" t="n">
        <v>0</v>
      </c>
      <c r="BH971" t="n">
        <v>0</v>
      </c>
      <c r="BI971" t="n">
        <v>0</v>
      </c>
      <c r="BJ971" t="n">
        <v>0</v>
      </c>
      <c r="BK971" t="n">
        <v>0</v>
      </c>
      <c r="BL971" t="n">
        <v>0</v>
      </c>
      <c r="BM971" t="n">
        <v>0</v>
      </c>
      <c r="BN971" t="n">
        <v>0</v>
      </c>
      <c r="BO971" t="n">
        <v>0</v>
      </c>
      <c r="BP971" t="n">
        <v>0</v>
      </c>
      <c r="BQ971" t="n">
        <v>0</v>
      </c>
      <c r="BR971" t="n">
        <v>0</v>
      </c>
      <c r="BS971" t="n">
        <v>0</v>
      </c>
      <c r="BT971" t="n">
        <v>0</v>
      </c>
      <c r="BU971" t="n">
        <v>0</v>
      </c>
      <c r="BV971" t="n">
        <v>0</v>
      </c>
      <c r="BW971" t="n">
        <v>0</v>
      </c>
      <c r="CV971" t="n">
        <v>0</v>
      </c>
      <c r="CW971" t="n">
        <v>0</v>
      </c>
      <c r="CX971">
        <f>ROUND(Y971*Source!I2349,7)</f>
        <v/>
      </c>
      <c r="CY971">
        <f>AA971</f>
        <v/>
      </c>
      <c r="CZ971">
        <f>AE971</f>
        <v/>
      </c>
      <c r="DA971">
        <f>AI971</f>
        <v/>
      </c>
      <c r="DB971">
        <f>ROUND(ROUND(AT971*CZ971,2),2)</f>
        <v/>
      </c>
      <c r="DC971">
        <f>ROUND(ROUND(AT971*AG971,2),2)</f>
        <v/>
      </c>
      <c r="DD971" t="inlineStr"/>
      <c r="DE971" t="inlineStr"/>
      <c r="DF971">
        <f>ROUND(ROUND(AE971*AI971,0)*CX971,0)</f>
        <v/>
      </c>
      <c r="DG971">
        <f>ROUND(ROUND(AF971,0)*CX971,0)</f>
        <v/>
      </c>
      <c r="DH971">
        <f>ROUND(ROUND(AG971,0)*CX971,0)</f>
        <v/>
      </c>
      <c r="DI971">
        <f>ROUND(ROUND(AH971,0)*CX971,0)</f>
        <v/>
      </c>
      <c r="DJ971">
        <f>DF971</f>
        <v/>
      </c>
      <c r="DK971" t="n">
        <v>0</v>
      </c>
      <c r="DL971" t="inlineStr"/>
      <c r="DM971" t="n">
        <v>0</v>
      </c>
      <c r="DN971" t="inlineStr"/>
      <c r="DO971" t="n">
        <v>0</v>
      </c>
    </row>
    <row r="972">
      <c r="A972">
        <f>ROW(Source!A2349)</f>
        <v/>
      </c>
      <c r="B972" t="n">
        <v>78869116</v>
      </c>
      <c r="C972" t="n">
        <v>78876292</v>
      </c>
      <c r="D972" t="n">
        <v>29150040</v>
      </c>
      <c r="E972" t="n">
        <v>1</v>
      </c>
      <c r="F972" t="n">
        <v>1</v>
      </c>
      <c r="G972" t="n">
        <v>1</v>
      </c>
      <c r="H972" t="n">
        <v>3</v>
      </c>
      <c r="I972" t="inlineStr">
        <is>
          <t>411-0001</t>
        </is>
      </c>
      <c r="J972" t="inlineStr">
        <is>
          <t>ТССЦ Московской обл., 411-0001, приказ Минстроя России №675/пр от 28.02.2017 № 257/пр</t>
        </is>
      </c>
      <c r="K972" t="inlineStr">
        <is>
          <t>Вода</t>
        </is>
      </c>
      <c r="L972" t="n">
        <v>1339</v>
      </c>
      <c r="N972" t="n">
        <v>1007</v>
      </c>
      <c r="O972" t="inlineStr">
        <is>
          <t>м3</t>
        </is>
      </c>
      <c r="P972" t="inlineStr">
        <is>
          <t>м3</t>
        </is>
      </c>
      <c r="Q972" t="n">
        <v>1</v>
      </c>
      <c r="W972" t="n">
        <v>0</v>
      </c>
      <c r="X972" t="n">
        <v>619799737</v>
      </c>
      <c r="Y972">
        <f>AT972</f>
        <v/>
      </c>
      <c r="AA972" t="n">
        <v>31.28</v>
      </c>
      <c r="AB972" t="n">
        <v>0</v>
      </c>
      <c r="AC972" t="n">
        <v>0</v>
      </c>
      <c r="AD972" t="n">
        <v>0</v>
      </c>
      <c r="AE972" t="n">
        <v>2.44</v>
      </c>
      <c r="AF972" t="n">
        <v>0</v>
      </c>
      <c r="AG972" t="n">
        <v>0</v>
      </c>
      <c r="AH972" t="n">
        <v>0</v>
      </c>
      <c r="AI972" t="n">
        <v>12.82</v>
      </c>
      <c r="AJ972" t="n">
        <v>1</v>
      </c>
      <c r="AK972" t="n">
        <v>1</v>
      </c>
      <c r="AL972" t="n">
        <v>1</v>
      </c>
      <c r="AM972" t="n">
        <v>2</v>
      </c>
      <c r="AN972" t="n">
        <v>0</v>
      </c>
      <c r="AO972" t="n">
        <v>1</v>
      </c>
      <c r="AP972" t="n">
        <v>1</v>
      </c>
      <c r="AQ972" t="n">
        <v>0</v>
      </c>
      <c r="AR972" t="n">
        <v>0</v>
      </c>
      <c r="AS972" t="inlineStr"/>
      <c r="AT972" t="n">
        <v>0.47</v>
      </c>
      <c r="AU972" t="inlineStr"/>
      <c r="AV972" t="n">
        <v>0</v>
      </c>
      <c r="AW972" t="n">
        <v>2</v>
      </c>
      <c r="AX972" t="n">
        <v>78876308</v>
      </c>
      <c r="AY972" t="n">
        <v>1</v>
      </c>
      <c r="AZ972" t="n">
        <v>0</v>
      </c>
      <c r="BA972" t="n">
        <v>899</v>
      </c>
      <c r="BB972" t="n">
        <v>0</v>
      </c>
      <c r="BC972" t="n">
        <v>0</v>
      </c>
      <c r="BD972" t="n">
        <v>0</v>
      </c>
      <c r="BE972" t="n">
        <v>0</v>
      </c>
      <c r="BF972" t="n">
        <v>0</v>
      </c>
      <c r="BG972" t="n">
        <v>0</v>
      </c>
      <c r="BH972" t="n">
        <v>0</v>
      </c>
      <c r="BI972" t="n">
        <v>0</v>
      </c>
      <c r="BJ972" t="n">
        <v>0</v>
      </c>
      <c r="BK972" t="n">
        <v>0</v>
      </c>
      <c r="BL972" t="n">
        <v>0</v>
      </c>
      <c r="BM972" t="n">
        <v>0</v>
      </c>
      <c r="BN972" t="n">
        <v>0</v>
      </c>
      <c r="BO972" t="n">
        <v>0</v>
      </c>
      <c r="BP972" t="n">
        <v>0</v>
      </c>
      <c r="BQ972" t="n">
        <v>0</v>
      </c>
      <c r="BR972" t="n">
        <v>0</v>
      </c>
      <c r="BS972" t="n">
        <v>0</v>
      </c>
      <c r="BT972" t="n">
        <v>0</v>
      </c>
      <c r="BU972" t="n">
        <v>0</v>
      </c>
      <c r="BV972" t="n">
        <v>0</v>
      </c>
      <c r="BW972" t="n">
        <v>0</v>
      </c>
      <c r="CV972" t="n">
        <v>0</v>
      </c>
      <c r="CW972" t="n">
        <v>0</v>
      </c>
      <c r="CX972">
        <f>ROUND(Y972*Source!I2349,7)</f>
        <v/>
      </c>
      <c r="CY972">
        <f>AA972</f>
        <v/>
      </c>
      <c r="CZ972">
        <f>AE972</f>
        <v/>
      </c>
      <c r="DA972">
        <f>AI972</f>
        <v/>
      </c>
      <c r="DB972">
        <f>ROUND(ROUND(AT972*CZ972,2),2)</f>
        <v/>
      </c>
      <c r="DC972">
        <f>ROUND(ROUND(AT972*AG972,2),2)</f>
        <v/>
      </c>
      <c r="DD972" t="inlineStr"/>
      <c r="DE972" t="inlineStr"/>
      <c r="DF972">
        <f>ROUND(ROUND(AE972*AI972,0)*CX972,0)</f>
        <v/>
      </c>
      <c r="DG972">
        <f>ROUND(ROUND(AF972,0)*CX972,0)</f>
        <v/>
      </c>
      <c r="DH972">
        <f>ROUND(ROUND(AG972,0)*CX972,0)</f>
        <v/>
      </c>
      <c r="DI972">
        <f>ROUND(ROUND(AH972,0)*CX972,0)</f>
        <v/>
      </c>
      <c r="DJ972">
        <f>DF972</f>
        <v/>
      </c>
      <c r="DK972" t="n">
        <v>0</v>
      </c>
      <c r="DL972" t="inlineStr"/>
      <c r="DM972" t="n">
        <v>0</v>
      </c>
      <c r="DN972" t="inlineStr"/>
      <c r="DO972" t="n">
        <v>0</v>
      </c>
    </row>
    <row r="973">
      <c r="A973">
        <f>ROW(Source!A2349)</f>
        <v/>
      </c>
      <c r="B973" t="n">
        <v>78869116</v>
      </c>
      <c r="C973" t="n">
        <v>78876292</v>
      </c>
      <c r="D973" t="n">
        <v>29158575</v>
      </c>
      <c r="E973" t="n">
        <v>1</v>
      </c>
      <c r="F973" t="n">
        <v>1</v>
      </c>
      <c r="G973" t="n">
        <v>1</v>
      </c>
      <c r="H973" t="n">
        <v>3</v>
      </c>
      <c r="I973" t="inlineStr">
        <is>
          <t>507-2970</t>
        </is>
      </c>
      <c r="J973" t="inlineStr">
        <is>
          <t>ТССЦ Московской обл., 507-2970, приказ Минстроя России №675/пр от 28.02.2017 № 258/пр</t>
        </is>
      </c>
      <c r="K973" t="inlineStr">
        <is>
          <t>Труба ПЭ 80 SDR 11, наружный диаметр 20 мм (ГОСТ 18599-2001)</t>
        </is>
      </c>
      <c r="L973" t="n">
        <v>1302</v>
      </c>
      <c r="N973" t="n">
        <v>1003</v>
      </c>
      <c r="O973" t="inlineStr">
        <is>
          <t>10 м</t>
        </is>
      </c>
      <c r="P973" t="inlineStr">
        <is>
          <t>10 м</t>
        </is>
      </c>
      <c r="Q973" t="n">
        <v>10</v>
      </c>
      <c r="W973" t="n">
        <v>0</v>
      </c>
      <c r="X973" t="n">
        <v>1055577064</v>
      </c>
      <c r="Y973">
        <f>AT973</f>
        <v/>
      </c>
      <c r="AA973" t="n">
        <v>183.64</v>
      </c>
      <c r="AB973" t="n">
        <v>0</v>
      </c>
      <c r="AC973" t="n">
        <v>0</v>
      </c>
      <c r="AD973" t="n">
        <v>0</v>
      </c>
      <c r="AE973" t="n">
        <v>27.45</v>
      </c>
      <c r="AF973" t="n">
        <v>0</v>
      </c>
      <c r="AG973" t="n">
        <v>0</v>
      </c>
      <c r="AH973" t="n">
        <v>0</v>
      </c>
      <c r="AI973" t="n">
        <v>6.69</v>
      </c>
      <c r="AJ973" t="n">
        <v>1</v>
      </c>
      <c r="AK973" t="n">
        <v>1</v>
      </c>
      <c r="AL973" t="n">
        <v>1</v>
      </c>
      <c r="AM973" t="n">
        <v>2</v>
      </c>
      <c r="AN973" t="n">
        <v>0</v>
      </c>
      <c r="AO973" t="n">
        <v>1</v>
      </c>
      <c r="AP973" t="n">
        <v>1</v>
      </c>
      <c r="AQ973" t="n">
        <v>0</v>
      </c>
      <c r="AR973" t="n">
        <v>0</v>
      </c>
      <c r="AS973" t="inlineStr"/>
      <c r="AT973" t="n">
        <v>8.99</v>
      </c>
      <c r="AU973" t="inlineStr"/>
      <c r="AV973" t="n">
        <v>0</v>
      </c>
      <c r="AW973" t="n">
        <v>2</v>
      </c>
      <c r="AX973" t="n">
        <v>78876309</v>
      </c>
      <c r="AY973" t="n">
        <v>1</v>
      </c>
      <c r="AZ973" t="n">
        <v>0</v>
      </c>
      <c r="BA973" t="n">
        <v>900</v>
      </c>
      <c r="BB973" t="n">
        <v>0</v>
      </c>
      <c r="BC973" t="n">
        <v>0</v>
      </c>
      <c r="BD973" t="n">
        <v>0</v>
      </c>
      <c r="BE973" t="n">
        <v>0</v>
      </c>
      <c r="BF973" t="n">
        <v>0</v>
      </c>
      <c r="BG973" t="n">
        <v>0</v>
      </c>
      <c r="BH973" t="n">
        <v>0</v>
      </c>
      <c r="BI973" t="n">
        <v>0</v>
      </c>
      <c r="BJ973" t="n">
        <v>0</v>
      </c>
      <c r="BK973" t="n">
        <v>0</v>
      </c>
      <c r="BL973" t="n">
        <v>0</v>
      </c>
      <c r="BM973" t="n">
        <v>0</v>
      </c>
      <c r="BN973" t="n">
        <v>0</v>
      </c>
      <c r="BO973" t="n">
        <v>0</v>
      </c>
      <c r="BP973" t="n">
        <v>0</v>
      </c>
      <c r="BQ973" t="n">
        <v>0</v>
      </c>
      <c r="BR973" t="n">
        <v>0</v>
      </c>
      <c r="BS973" t="n">
        <v>0</v>
      </c>
      <c r="BT973" t="n">
        <v>0</v>
      </c>
      <c r="BU973" t="n">
        <v>0</v>
      </c>
      <c r="BV973" t="n">
        <v>0</v>
      </c>
      <c r="BW973" t="n">
        <v>0</v>
      </c>
      <c r="CV973" t="n">
        <v>0</v>
      </c>
      <c r="CW973" t="n">
        <v>0</v>
      </c>
      <c r="CX973">
        <f>ROUND(Y973*Source!I2349,7)</f>
        <v/>
      </c>
      <c r="CY973">
        <f>AA973</f>
        <v/>
      </c>
      <c r="CZ973">
        <f>AE973</f>
        <v/>
      </c>
      <c r="DA973">
        <f>AI973</f>
        <v/>
      </c>
      <c r="DB973">
        <f>ROUND(ROUND(AT973*CZ973,2),2)</f>
        <v/>
      </c>
      <c r="DC973">
        <f>ROUND(ROUND(AT973*AG973,2),2)</f>
        <v/>
      </c>
      <c r="DD973" t="inlineStr"/>
      <c r="DE973" t="inlineStr"/>
      <c r="DF973">
        <f>ROUND(ROUND(AE973*AI973,0)*CX973,0)</f>
        <v/>
      </c>
      <c r="DG973">
        <f>ROUND(ROUND(AF973,0)*CX973,0)</f>
        <v/>
      </c>
      <c r="DH973">
        <f>ROUND(ROUND(AG973,0)*CX973,0)</f>
        <v/>
      </c>
      <c r="DI973">
        <f>ROUND(ROUND(AH973,0)*CX973,0)</f>
        <v/>
      </c>
      <c r="DJ973">
        <f>DF973</f>
        <v/>
      </c>
      <c r="DK973" t="n">
        <v>0</v>
      </c>
      <c r="DL973" t="inlineStr"/>
      <c r="DM973" t="n">
        <v>0</v>
      </c>
      <c r="DN973" t="inlineStr"/>
      <c r="DO973" t="n">
        <v>0</v>
      </c>
    </row>
    <row r="974">
      <c r="A974">
        <f>ROW(Source!A2389)</f>
        <v/>
      </c>
      <c r="B974" t="n">
        <v>78869116</v>
      </c>
      <c r="C974" t="n">
        <v>78876383</v>
      </c>
      <c r="D974" t="n">
        <v>18442827</v>
      </c>
      <c r="E974" t="n">
        <v>1</v>
      </c>
      <c r="F974" t="n">
        <v>1</v>
      </c>
      <c r="G974" t="n">
        <v>1</v>
      </c>
      <c r="H974" t="n">
        <v>1</v>
      </c>
      <c r="I974" t="inlineStr">
        <is>
          <t>1-1053-90</t>
        </is>
      </c>
      <c r="J974" t="inlineStr"/>
      <c r="K974" t="inlineStr">
        <is>
          <t>Рабочий строитель среднего разряда 5,3</t>
        </is>
      </c>
      <c r="L974" t="n">
        <v>1369</v>
      </c>
      <c r="N974" t="n">
        <v>1013</v>
      </c>
      <c r="O974" t="inlineStr">
        <is>
          <t>чел.-ч</t>
        </is>
      </c>
      <c r="P974" t="inlineStr">
        <is>
          <t>чел.-ч</t>
        </is>
      </c>
      <c r="Q974" t="n">
        <v>1</v>
      </c>
      <c r="W974" t="n">
        <v>0</v>
      </c>
      <c r="X974" t="n">
        <v>717490484</v>
      </c>
      <c r="Y974">
        <f>(AT974*ROUND(5,7))</f>
        <v/>
      </c>
      <c r="AA974" t="n">
        <v>0</v>
      </c>
      <c r="AB974" t="n">
        <v>0</v>
      </c>
      <c r="AC974" t="n">
        <v>0</v>
      </c>
      <c r="AD974" t="n">
        <v>11.64</v>
      </c>
      <c r="AE974" t="n">
        <v>0</v>
      </c>
      <c r="AF974" t="n">
        <v>0</v>
      </c>
      <c r="AG974" t="n">
        <v>0</v>
      </c>
      <c r="AH974" t="n">
        <v>11.64</v>
      </c>
      <c r="AI974" t="n">
        <v>1</v>
      </c>
      <c r="AJ974" t="n">
        <v>1</v>
      </c>
      <c r="AK974" t="n">
        <v>1</v>
      </c>
      <c r="AL974" t="n">
        <v>1</v>
      </c>
      <c r="AM974" t="n">
        <v>-2</v>
      </c>
      <c r="AN974" t="n">
        <v>0</v>
      </c>
      <c r="AO974" t="n">
        <v>1</v>
      </c>
      <c r="AP974" t="n">
        <v>1</v>
      </c>
      <c r="AQ974" t="n">
        <v>0</v>
      </c>
      <c r="AR974" t="n">
        <v>0</v>
      </c>
      <c r="AS974" t="inlineStr"/>
      <c r="AT974" t="n">
        <v>5.01</v>
      </c>
      <c r="AU974" t="inlineStr">
        <is>
          <t>)*5</t>
        </is>
      </c>
      <c r="AV974" t="n">
        <v>1</v>
      </c>
      <c r="AW974" t="n">
        <v>2</v>
      </c>
      <c r="AX974" t="n">
        <v>78876390</v>
      </c>
      <c r="AY974" t="n">
        <v>1</v>
      </c>
      <c r="AZ974" t="n">
        <v>2048</v>
      </c>
      <c r="BA974" t="n">
        <v>901</v>
      </c>
      <c r="BB974" t="n">
        <v>0</v>
      </c>
      <c r="BC974" t="n">
        <v>0</v>
      </c>
      <c r="BD974" t="n">
        <v>0</v>
      </c>
      <c r="BE974" t="n">
        <v>0</v>
      </c>
      <c r="BF974" t="n">
        <v>0</v>
      </c>
      <c r="BG974" t="n">
        <v>0</v>
      </c>
      <c r="BH974" t="n">
        <v>0</v>
      </c>
      <c r="BI974" t="n">
        <v>0</v>
      </c>
      <c r="BJ974" t="n">
        <v>0</v>
      </c>
      <c r="BK974" t="n">
        <v>0</v>
      </c>
      <c r="BL974" t="n">
        <v>0</v>
      </c>
      <c r="BM974" t="n">
        <v>0</v>
      </c>
      <c r="BN974" t="n">
        <v>0</v>
      </c>
      <c r="BO974" t="n">
        <v>0</v>
      </c>
      <c r="BP974" t="n">
        <v>0</v>
      </c>
      <c r="BQ974" t="n">
        <v>0</v>
      </c>
      <c r="BR974" t="n">
        <v>0</v>
      </c>
      <c r="BS974" t="n">
        <v>0</v>
      </c>
      <c r="BT974" t="n">
        <v>0</v>
      </c>
      <c r="BU974" t="n">
        <v>0</v>
      </c>
      <c r="BV974" t="n">
        <v>0</v>
      </c>
      <c r="BW974" t="n">
        <v>0</v>
      </c>
      <c r="CU974">
        <f>ROUND(AT974*Source!I2389*AH974*AL974,0)</f>
        <v/>
      </c>
      <c r="CV974">
        <f>ROUND(Y974*Source!I2389,7)</f>
        <v/>
      </c>
      <c r="CW974" t="n">
        <v>0</v>
      </c>
      <c r="CX974">
        <f>ROUND(Y974*Source!I2389,7)</f>
        <v/>
      </c>
      <c r="CY974">
        <f>AD974</f>
        <v/>
      </c>
      <c r="CZ974">
        <f>AH974</f>
        <v/>
      </c>
      <c r="DA974">
        <f>AL974</f>
        <v/>
      </c>
      <c r="DB974">
        <f>ROUND((ROUND(AT974*CZ974,2)*ROUND(5,7)),2)</f>
        <v/>
      </c>
      <c r="DC974">
        <f>ROUND((ROUND(AT974*AG974,2)*ROUND(5,7)),2)</f>
        <v/>
      </c>
      <c r="DD974" t="inlineStr"/>
      <c r="DE974" t="inlineStr"/>
      <c r="DF974">
        <f>ROUND(ROUND(AE974,0)*CX974,0)</f>
        <v/>
      </c>
      <c r="DG974">
        <f>ROUND(ROUND(AF974,0)*CX974,0)</f>
        <v/>
      </c>
      <c r="DH974">
        <f>ROUND(ROUND(AG974,0)*CX974,0)</f>
        <v/>
      </c>
      <c r="DI974">
        <f>ROUND(ROUND(AH974,0)*CX974,0)</f>
        <v/>
      </c>
      <c r="DJ974">
        <f>DI974</f>
        <v/>
      </c>
      <c r="DK974" t="n">
        <v>0</v>
      </c>
      <c r="DL974" t="inlineStr"/>
      <c r="DM974" t="n">
        <v>0</v>
      </c>
      <c r="DN974" t="inlineStr"/>
      <c r="DO974" t="n">
        <v>0</v>
      </c>
    </row>
    <row r="975">
      <c r="A975">
        <f>ROW(Source!A2389)</f>
        <v/>
      </c>
      <c r="B975" t="n">
        <v>78869116</v>
      </c>
      <c r="C975" t="n">
        <v>78876383</v>
      </c>
      <c r="D975" t="n">
        <v>29172703</v>
      </c>
      <c r="E975" t="n">
        <v>1</v>
      </c>
      <c r="F975" t="n">
        <v>1</v>
      </c>
      <c r="G975" t="n">
        <v>1</v>
      </c>
      <c r="H975" t="n">
        <v>2</v>
      </c>
      <c r="I975" t="inlineStr">
        <is>
          <t>042900</t>
        </is>
      </c>
      <c r="J975" t="inlineStr">
        <is>
          <t>ТСЭМ Московской обл., 042900, приказ Минстроя России №675/пр от 28.02.2017 № 264/пр</t>
        </is>
      </c>
      <c r="K97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975" t="n">
        <v>1368</v>
      </c>
      <c r="N975" t="n">
        <v>1011</v>
      </c>
      <c r="O975" t="inlineStr">
        <is>
          <t>маш.-ч</t>
        </is>
      </c>
      <c r="P975" t="inlineStr">
        <is>
          <t>маш.-ч</t>
        </is>
      </c>
      <c r="Q975" t="n">
        <v>1</v>
      </c>
      <c r="W975" t="n">
        <v>0</v>
      </c>
      <c r="X975" t="n">
        <v>1695838894</v>
      </c>
      <c r="Y975">
        <f>(AT975*ROUND(5,7))</f>
        <v/>
      </c>
      <c r="AA975" t="n">
        <v>0</v>
      </c>
      <c r="AB975" t="n">
        <v>177.13</v>
      </c>
      <c r="AC975" t="n">
        <v>0</v>
      </c>
      <c r="AD975" t="n">
        <v>0</v>
      </c>
      <c r="AE975" t="n">
        <v>0</v>
      </c>
      <c r="AF975" t="n">
        <v>29.67</v>
      </c>
      <c r="AG975" t="n">
        <v>0</v>
      </c>
      <c r="AH975" t="n">
        <v>0</v>
      </c>
      <c r="AI975" t="n">
        <v>1</v>
      </c>
      <c r="AJ975" t="n">
        <v>5.97</v>
      </c>
      <c r="AK975" t="n">
        <v>52.25</v>
      </c>
      <c r="AL975" t="n">
        <v>1</v>
      </c>
      <c r="AM975" t="n">
        <v>2</v>
      </c>
      <c r="AN975" t="n">
        <v>0</v>
      </c>
      <c r="AO975" t="n">
        <v>1</v>
      </c>
      <c r="AP975" t="n">
        <v>1</v>
      </c>
      <c r="AQ975" t="n">
        <v>0</v>
      </c>
      <c r="AR975" t="n">
        <v>0</v>
      </c>
      <c r="AS975" t="inlineStr"/>
      <c r="AT975" t="n">
        <v>1.5</v>
      </c>
      <c r="AU975" t="inlineStr">
        <is>
          <t>)*5</t>
        </is>
      </c>
      <c r="AV975" t="n">
        <v>0</v>
      </c>
      <c r="AW975" t="n">
        <v>2</v>
      </c>
      <c r="AX975" t="n">
        <v>78876391</v>
      </c>
      <c r="AY975" t="n">
        <v>1</v>
      </c>
      <c r="AZ975" t="n">
        <v>0</v>
      </c>
      <c r="BA975" t="n">
        <v>902</v>
      </c>
      <c r="BB975" t="n">
        <v>0</v>
      </c>
      <c r="BC975" t="n">
        <v>0</v>
      </c>
      <c r="BD975" t="n">
        <v>0</v>
      </c>
      <c r="BE975" t="n">
        <v>0</v>
      </c>
      <c r="BF975" t="n">
        <v>0</v>
      </c>
      <c r="BG975" t="n">
        <v>0</v>
      </c>
      <c r="BH975" t="n">
        <v>0</v>
      </c>
      <c r="BI975" t="n">
        <v>0</v>
      </c>
      <c r="BJ975" t="n">
        <v>0</v>
      </c>
      <c r="BK975" t="n">
        <v>0</v>
      </c>
      <c r="BL975" t="n">
        <v>0</v>
      </c>
      <c r="BM975" t="n">
        <v>0</v>
      </c>
      <c r="BN975" t="n">
        <v>0</v>
      </c>
      <c r="BO975" t="n">
        <v>0</v>
      </c>
      <c r="BP975" t="n">
        <v>0</v>
      </c>
      <c r="BQ975" t="n">
        <v>0</v>
      </c>
      <c r="BR975" t="n">
        <v>0</v>
      </c>
      <c r="BS975" t="n">
        <v>0</v>
      </c>
      <c r="BT975" t="n">
        <v>0</v>
      </c>
      <c r="BU975" t="n">
        <v>0</v>
      </c>
      <c r="BV975" t="n">
        <v>0</v>
      </c>
      <c r="BW975" t="n">
        <v>0</v>
      </c>
      <c r="CV975" t="n">
        <v>0</v>
      </c>
      <c r="CW975">
        <f>ROUND(Y975*Source!I2389*DO975,7)</f>
        <v/>
      </c>
      <c r="CX975">
        <f>ROUND(Y975*Source!I2389,7)</f>
        <v/>
      </c>
      <c r="CY975">
        <f>AB975</f>
        <v/>
      </c>
      <c r="CZ975">
        <f>AF975</f>
        <v/>
      </c>
      <c r="DA975">
        <f>AJ975</f>
        <v/>
      </c>
      <c r="DB975">
        <f>ROUND((ROUND(AT975*CZ975,2)*ROUND(5,7)),2)</f>
        <v/>
      </c>
      <c r="DC975">
        <f>ROUND((ROUND(AT975*AG975,2)*ROUND(5,7)),2)</f>
        <v/>
      </c>
      <c r="DD975" t="inlineStr"/>
      <c r="DE975" t="inlineStr"/>
      <c r="DF975">
        <f>ROUND(ROUND(AE975,0)*CX975,0)</f>
        <v/>
      </c>
      <c r="DG975">
        <f>ROUND(ROUND(AF975*AJ975,0)*CX975,0)</f>
        <v/>
      </c>
      <c r="DH975">
        <f>ROUND(ROUND(AG975*AK975,0)*CX975,0)</f>
        <v/>
      </c>
      <c r="DI975">
        <f>ROUND(ROUND(AH975,0)*CX975,0)</f>
        <v/>
      </c>
      <c r="DJ975">
        <f>DG975</f>
        <v/>
      </c>
      <c r="DK975" t="n">
        <v>0</v>
      </c>
      <c r="DL975" t="inlineStr"/>
      <c r="DM975" t="n">
        <v>0</v>
      </c>
      <c r="DN975" t="inlineStr"/>
      <c r="DO975" t="n">
        <v>0</v>
      </c>
    </row>
    <row r="976">
      <c r="A976">
        <f>ROW(Source!A2389)</f>
        <v/>
      </c>
      <c r="B976" t="n">
        <v>78869116</v>
      </c>
      <c r="C976" t="n">
        <v>78876383</v>
      </c>
      <c r="D976" t="n">
        <v>29110398</v>
      </c>
      <c r="E976" t="n">
        <v>1</v>
      </c>
      <c r="F976" t="n">
        <v>1</v>
      </c>
      <c r="G976" t="n">
        <v>1</v>
      </c>
      <c r="H976" t="n">
        <v>3</v>
      </c>
      <c r="I976" t="inlineStr">
        <is>
          <t>101-0388</t>
        </is>
      </c>
      <c r="J976" t="inlineStr">
        <is>
          <t>ТССЦ Московской обл., 101-0388, приказ Минстроя России №675/пр от 28.02.2017 № 254/пр</t>
        </is>
      </c>
      <c r="K976" t="inlineStr">
        <is>
          <t>Краски масляные земляные марки МА-0115 мумия, сурик железный</t>
        </is>
      </c>
      <c r="L976" t="n">
        <v>1348</v>
      </c>
      <c r="N976" t="n">
        <v>1009</v>
      </c>
      <c r="O976" t="inlineStr">
        <is>
          <t>т</t>
        </is>
      </c>
      <c r="P976" t="inlineStr">
        <is>
          <t>т</t>
        </is>
      </c>
      <c r="Q976" t="n">
        <v>1000</v>
      </c>
      <c r="W976" t="n">
        <v>0</v>
      </c>
      <c r="X976" t="n">
        <v>1625292450</v>
      </c>
      <c r="Y976">
        <f>(AT976*ROUND(5,7))</f>
        <v/>
      </c>
      <c r="AA976" t="n">
        <v>76804.47</v>
      </c>
      <c r="AB976" t="n">
        <v>0</v>
      </c>
      <c r="AC976" t="n">
        <v>0</v>
      </c>
      <c r="AD976" t="n">
        <v>0</v>
      </c>
      <c r="AE976" t="n">
        <v>15118.99</v>
      </c>
      <c r="AF976" t="n">
        <v>0</v>
      </c>
      <c r="AG976" t="n">
        <v>0</v>
      </c>
      <c r="AH976" t="n">
        <v>0</v>
      </c>
      <c r="AI976" t="n">
        <v>5.08</v>
      </c>
      <c r="AJ976" t="n">
        <v>1</v>
      </c>
      <c r="AK976" t="n">
        <v>1</v>
      </c>
      <c r="AL976" t="n">
        <v>1</v>
      </c>
      <c r="AM976" t="n">
        <v>2</v>
      </c>
      <c r="AN976" t="n">
        <v>0</v>
      </c>
      <c r="AO976" t="n">
        <v>1</v>
      </c>
      <c r="AP976" t="n">
        <v>1</v>
      </c>
      <c r="AQ976" t="n">
        <v>0</v>
      </c>
      <c r="AR976" t="n">
        <v>0</v>
      </c>
      <c r="AS976" t="inlineStr"/>
      <c r="AT976" t="n">
        <v>5e-05</v>
      </c>
      <c r="AU976" t="inlineStr">
        <is>
          <t>)*5</t>
        </is>
      </c>
      <c r="AV976" t="n">
        <v>0</v>
      </c>
      <c r="AW976" t="n">
        <v>2</v>
      </c>
      <c r="AX976" t="n">
        <v>78876392</v>
      </c>
      <c r="AY976" t="n">
        <v>1</v>
      </c>
      <c r="AZ976" t="n">
        <v>0</v>
      </c>
      <c r="BA976" t="n">
        <v>903</v>
      </c>
      <c r="BB976" t="n">
        <v>0</v>
      </c>
      <c r="BC976" t="n">
        <v>0</v>
      </c>
      <c r="BD976" t="n">
        <v>0</v>
      </c>
      <c r="BE976" t="n">
        <v>0</v>
      </c>
      <c r="BF976" t="n">
        <v>0</v>
      </c>
      <c r="BG976" t="n">
        <v>0</v>
      </c>
      <c r="BH976" t="n">
        <v>0</v>
      </c>
      <c r="BI976" t="n">
        <v>0</v>
      </c>
      <c r="BJ976" t="n">
        <v>0</v>
      </c>
      <c r="BK976" t="n">
        <v>0</v>
      </c>
      <c r="BL976" t="n">
        <v>0</v>
      </c>
      <c r="BM976" t="n">
        <v>0</v>
      </c>
      <c r="BN976" t="n">
        <v>0</v>
      </c>
      <c r="BO976" t="n">
        <v>0</v>
      </c>
      <c r="BP976" t="n">
        <v>0</v>
      </c>
      <c r="BQ976" t="n">
        <v>0</v>
      </c>
      <c r="BR976" t="n">
        <v>0</v>
      </c>
      <c r="BS976" t="n">
        <v>0</v>
      </c>
      <c r="BT976" t="n">
        <v>0</v>
      </c>
      <c r="BU976" t="n">
        <v>0</v>
      </c>
      <c r="BV976" t="n">
        <v>0</v>
      </c>
      <c r="BW976" t="n">
        <v>0</v>
      </c>
      <c r="CV976" t="n">
        <v>0</v>
      </c>
      <c r="CW976" t="n">
        <v>0</v>
      </c>
      <c r="CX976">
        <f>ROUND(Y976*Source!I2389,7)</f>
        <v/>
      </c>
      <c r="CY976">
        <f>AA976</f>
        <v/>
      </c>
      <c r="CZ976">
        <f>AE976</f>
        <v/>
      </c>
      <c r="DA976">
        <f>AI976</f>
        <v/>
      </c>
      <c r="DB976">
        <f>ROUND((ROUND(AT976*CZ976,2)*ROUND(5,7)),2)</f>
        <v/>
      </c>
      <c r="DC976">
        <f>ROUND((ROUND(AT976*AG976,2)*ROUND(5,7)),2)</f>
        <v/>
      </c>
      <c r="DD976" t="inlineStr"/>
      <c r="DE976" t="inlineStr"/>
      <c r="DF976">
        <f>ROUND(ROUND(AE976*AI976,0)*CX976,0)</f>
        <v/>
      </c>
      <c r="DG976">
        <f>ROUND(ROUND(AF976,0)*CX976,0)</f>
        <v/>
      </c>
      <c r="DH976">
        <f>ROUND(ROUND(AG976,0)*CX976,0)</f>
        <v/>
      </c>
      <c r="DI976">
        <f>ROUND(ROUND(AH976,0)*CX976,0)</f>
        <v/>
      </c>
      <c r="DJ976">
        <f>DF976</f>
        <v/>
      </c>
      <c r="DK976" t="n">
        <v>0</v>
      </c>
      <c r="DL976" t="inlineStr"/>
      <c r="DM976" t="n">
        <v>0</v>
      </c>
      <c r="DN976" t="inlineStr"/>
      <c r="DO976" t="n">
        <v>0</v>
      </c>
    </row>
    <row r="977">
      <c r="A977">
        <f>ROW(Source!A2389)</f>
        <v/>
      </c>
      <c r="B977" t="n">
        <v>78869116</v>
      </c>
      <c r="C977" t="n">
        <v>78876383</v>
      </c>
      <c r="D977" t="n">
        <v>29110573</v>
      </c>
      <c r="E977" t="n">
        <v>1</v>
      </c>
      <c r="F977" t="n">
        <v>1</v>
      </c>
      <c r="G977" t="n">
        <v>1</v>
      </c>
      <c r="H977" t="n">
        <v>3</v>
      </c>
      <c r="I977" t="inlineStr">
        <is>
          <t>101-0628</t>
        </is>
      </c>
      <c r="J977" t="inlineStr">
        <is>
          <t>ТССЦ Московской обл., 101-0628, приказ Минстроя России №675/пр от 28.02.2017 № 254/пр</t>
        </is>
      </c>
      <c r="K977" t="inlineStr">
        <is>
          <t>Олифа комбинированная, марки К-3</t>
        </is>
      </c>
      <c r="L977" t="n">
        <v>1348</v>
      </c>
      <c r="N977" t="n">
        <v>1009</v>
      </c>
      <c r="O977" t="inlineStr">
        <is>
          <t>т</t>
        </is>
      </c>
      <c r="P977" t="inlineStr">
        <is>
          <t>т</t>
        </is>
      </c>
      <c r="Q977" t="n">
        <v>1000</v>
      </c>
      <c r="W977" t="n">
        <v>0</v>
      </c>
      <c r="X977" t="n">
        <v>24062879</v>
      </c>
      <c r="Y977">
        <f>(AT977*ROUND(5,7))</f>
        <v/>
      </c>
      <c r="AA977" t="n">
        <v>87631.5</v>
      </c>
      <c r="AB977" t="n">
        <v>0</v>
      </c>
      <c r="AC977" t="n">
        <v>0</v>
      </c>
      <c r="AD977" t="n">
        <v>0</v>
      </c>
      <c r="AE977" t="n">
        <v>16950</v>
      </c>
      <c r="AF977" t="n">
        <v>0</v>
      </c>
      <c r="AG977" t="n">
        <v>0</v>
      </c>
      <c r="AH977" t="n">
        <v>0</v>
      </c>
      <c r="AI977" t="n">
        <v>5.17</v>
      </c>
      <c r="AJ977" t="n">
        <v>1</v>
      </c>
      <c r="AK977" t="n">
        <v>1</v>
      </c>
      <c r="AL977" t="n">
        <v>1</v>
      </c>
      <c r="AM977" t="n">
        <v>2</v>
      </c>
      <c r="AN977" t="n">
        <v>0</v>
      </c>
      <c r="AO977" t="n">
        <v>1</v>
      </c>
      <c r="AP977" t="n">
        <v>1</v>
      </c>
      <c r="AQ977" t="n">
        <v>0</v>
      </c>
      <c r="AR977" t="n">
        <v>0</v>
      </c>
      <c r="AS977" t="inlineStr"/>
      <c r="AT977" t="n">
        <v>2e-05</v>
      </c>
      <c r="AU977" t="inlineStr">
        <is>
          <t>)*5</t>
        </is>
      </c>
      <c r="AV977" t="n">
        <v>0</v>
      </c>
      <c r="AW977" t="n">
        <v>2</v>
      </c>
      <c r="AX977" t="n">
        <v>78876393</v>
      </c>
      <c r="AY977" t="n">
        <v>1</v>
      </c>
      <c r="AZ977" t="n">
        <v>0</v>
      </c>
      <c r="BA977" t="n">
        <v>904</v>
      </c>
      <c r="BB977" t="n">
        <v>0</v>
      </c>
      <c r="BC977" t="n">
        <v>0</v>
      </c>
      <c r="BD977" t="n">
        <v>0</v>
      </c>
      <c r="BE977" t="n">
        <v>0</v>
      </c>
      <c r="BF977" t="n">
        <v>0</v>
      </c>
      <c r="BG977" t="n">
        <v>0</v>
      </c>
      <c r="BH977" t="n">
        <v>0</v>
      </c>
      <c r="BI977" t="n">
        <v>0</v>
      </c>
      <c r="BJ977" t="n">
        <v>0</v>
      </c>
      <c r="BK977" t="n">
        <v>0</v>
      </c>
      <c r="BL977" t="n">
        <v>0</v>
      </c>
      <c r="BM977" t="n">
        <v>0</v>
      </c>
      <c r="BN977" t="n">
        <v>0</v>
      </c>
      <c r="BO977" t="n">
        <v>0</v>
      </c>
      <c r="BP977" t="n">
        <v>0</v>
      </c>
      <c r="BQ977" t="n">
        <v>0</v>
      </c>
      <c r="BR977" t="n">
        <v>0</v>
      </c>
      <c r="BS977" t="n">
        <v>0</v>
      </c>
      <c r="BT977" t="n">
        <v>0</v>
      </c>
      <c r="BU977" t="n">
        <v>0</v>
      </c>
      <c r="BV977" t="n">
        <v>0</v>
      </c>
      <c r="BW977" t="n">
        <v>0</v>
      </c>
      <c r="CV977" t="n">
        <v>0</v>
      </c>
      <c r="CW977" t="n">
        <v>0</v>
      </c>
      <c r="CX977">
        <f>ROUND(Y977*Source!I2389,7)</f>
        <v/>
      </c>
      <c r="CY977">
        <f>AA977</f>
        <v/>
      </c>
      <c r="CZ977">
        <f>AE977</f>
        <v/>
      </c>
      <c r="DA977">
        <f>AI977</f>
        <v/>
      </c>
      <c r="DB977">
        <f>ROUND((ROUND(AT977*CZ977,2)*ROUND(5,7)),2)</f>
        <v/>
      </c>
      <c r="DC977">
        <f>ROUND((ROUND(AT977*AG977,2)*ROUND(5,7)),2)</f>
        <v/>
      </c>
      <c r="DD977" t="inlineStr"/>
      <c r="DE977" t="inlineStr"/>
      <c r="DF977">
        <f>ROUND(ROUND(AE977*AI977,0)*CX977,0)</f>
        <v/>
      </c>
      <c r="DG977">
        <f>ROUND(ROUND(AF977,0)*CX977,0)</f>
        <v/>
      </c>
      <c r="DH977">
        <f>ROUND(ROUND(AG977,0)*CX977,0)</f>
        <v/>
      </c>
      <c r="DI977">
        <f>ROUND(ROUND(AH977,0)*CX977,0)</f>
        <v/>
      </c>
      <c r="DJ977">
        <f>DF977</f>
        <v/>
      </c>
      <c r="DK977" t="n">
        <v>0</v>
      </c>
      <c r="DL977" t="inlineStr"/>
      <c r="DM977" t="n">
        <v>0</v>
      </c>
      <c r="DN977" t="inlineStr"/>
      <c r="DO977" t="n">
        <v>0</v>
      </c>
    </row>
    <row r="978">
      <c r="A978">
        <f>ROW(Source!A2389)</f>
        <v/>
      </c>
      <c r="B978" t="n">
        <v>78869116</v>
      </c>
      <c r="C978" t="n">
        <v>78876383</v>
      </c>
      <c r="D978" t="n">
        <v>29107963</v>
      </c>
      <c r="E978" t="n">
        <v>1</v>
      </c>
      <c r="F978" t="n">
        <v>1</v>
      </c>
      <c r="G978" t="n">
        <v>1</v>
      </c>
      <c r="H978" t="n">
        <v>3</v>
      </c>
      <c r="I978" t="inlineStr">
        <is>
          <t>101-1669</t>
        </is>
      </c>
      <c r="J978" t="inlineStr">
        <is>
          <t>ТССЦ Московской обл., 101-1669, приказ Минстроя России №675/пр от 28.02.2017 № 254/пр</t>
        </is>
      </c>
      <c r="K978" t="inlineStr">
        <is>
          <t>Очес льняной</t>
        </is>
      </c>
      <c r="L978" t="n">
        <v>1346</v>
      </c>
      <c r="N978" t="n">
        <v>1009</v>
      </c>
      <c r="O978" t="inlineStr">
        <is>
          <t>кг</t>
        </is>
      </c>
      <c r="P978" t="inlineStr">
        <is>
          <t>кг</t>
        </is>
      </c>
      <c r="Q978" t="n">
        <v>1</v>
      </c>
      <c r="W978" t="n">
        <v>0</v>
      </c>
      <c r="X978" t="n">
        <v>-2113933962</v>
      </c>
      <c r="Y978">
        <f>(AT978*ROUND(5,7))</f>
        <v/>
      </c>
      <c r="AA978" t="n">
        <v>590.67</v>
      </c>
      <c r="AB978" t="n">
        <v>0</v>
      </c>
      <c r="AC978" t="n">
        <v>0</v>
      </c>
      <c r="AD978" t="n">
        <v>0</v>
      </c>
      <c r="AE978" t="n">
        <v>37.29</v>
      </c>
      <c r="AF978" t="n">
        <v>0</v>
      </c>
      <c r="AG978" t="n">
        <v>0</v>
      </c>
      <c r="AH978" t="n">
        <v>0</v>
      </c>
      <c r="AI978" t="n">
        <v>15.84</v>
      </c>
      <c r="AJ978" t="n">
        <v>1</v>
      </c>
      <c r="AK978" t="n">
        <v>1</v>
      </c>
      <c r="AL978" t="n">
        <v>1</v>
      </c>
      <c r="AM978" t="n">
        <v>2</v>
      </c>
      <c r="AN978" t="n">
        <v>0</v>
      </c>
      <c r="AO978" t="n">
        <v>1</v>
      </c>
      <c r="AP978" t="n">
        <v>1</v>
      </c>
      <c r="AQ978" t="n">
        <v>0</v>
      </c>
      <c r="AR978" t="n">
        <v>0</v>
      </c>
      <c r="AS978" t="inlineStr"/>
      <c r="AT978" t="n">
        <v>0.02</v>
      </c>
      <c r="AU978" t="inlineStr">
        <is>
          <t>)*5</t>
        </is>
      </c>
      <c r="AV978" t="n">
        <v>0</v>
      </c>
      <c r="AW978" t="n">
        <v>2</v>
      </c>
      <c r="AX978" t="n">
        <v>78876394</v>
      </c>
      <c r="AY978" t="n">
        <v>1</v>
      </c>
      <c r="AZ978" t="n">
        <v>0</v>
      </c>
      <c r="BA978" t="n">
        <v>905</v>
      </c>
      <c r="BB978" t="n">
        <v>0</v>
      </c>
      <c r="BC978" t="n">
        <v>0</v>
      </c>
      <c r="BD978" t="n">
        <v>0</v>
      </c>
      <c r="BE978" t="n">
        <v>0</v>
      </c>
      <c r="BF978" t="n">
        <v>0</v>
      </c>
      <c r="BG978" t="n">
        <v>0</v>
      </c>
      <c r="BH978" t="n">
        <v>0</v>
      </c>
      <c r="BI978" t="n">
        <v>0</v>
      </c>
      <c r="BJ978" t="n">
        <v>0</v>
      </c>
      <c r="BK978" t="n">
        <v>0</v>
      </c>
      <c r="BL978" t="n">
        <v>0</v>
      </c>
      <c r="BM978" t="n">
        <v>0</v>
      </c>
      <c r="BN978" t="n">
        <v>0</v>
      </c>
      <c r="BO978" t="n">
        <v>0</v>
      </c>
      <c r="BP978" t="n">
        <v>0</v>
      </c>
      <c r="BQ978" t="n">
        <v>0</v>
      </c>
      <c r="BR978" t="n">
        <v>0</v>
      </c>
      <c r="BS978" t="n">
        <v>0</v>
      </c>
      <c r="BT978" t="n">
        <v>0</v>
      </c>
      <c r="BU978" t="n">
        <v>0</v>
      </c>
      <c r="BV978" t="n">
        <v>0</v>
      </c>
      <c r="BW978" t="n">
        <v>0</v>
      </c>
      <c r="CV978" t="n">
        <v>0</v>
      </c>
      <c r="CW978" t="n">
        <v>0</v>
      </c>
      <c r="CX978">
        <f>ROUND(Y978*Source!I2389,7)</f>
        <v/>
      </c>
      <c r="CY978">
        <f>AA978</f>
        <v/>
      </c>
      <c r="CZ978">
        <f>AE978</f>
        <v/>
      </c>
      <c r="DA978">
        <f>AI978</f>
        <v/>
      </c>
      <c r="DB978">
        <f>ROUND((ROUND(AT978*CZ978,2)*ROUND(5,7)),2)</f>
        <v/>
      </c>
      <c r="DC978">
        <f>ROUND((ROUND(AT978*AG978,2)*ROUND(5,7)),2)</f>
        <v/>
      </c>
      <c r="DD978" t="inlineStr"/>
      <c r="DE978" t="inlineStr"/>
      <c r="DF978">
        <f>ROUND(ROUND(AE978*AI978,0)*CX978,0)</f>
        <v/>
      </c>
      <c r="DG978">
        <f>ROUND(ROUND(AF978,0)*CX978,0)</f>
        <v/>
      </c>
      <c r="DH978">
        <f>ROUND(ROUND(AG978,0)*CX978,0)</f>
        <v/>
      </c>
      <c r="DI978">
        <f>ROUND(ROUND(AH978,0)*CX978,0)</f>
        <v/>
      </c>
      <c r="DJ978">
        <f>DF978</f>
        <v/>
      </c>
      <c r="DK978" t="n">
        <v>0</v>
      </c>
      <c r="DL978" t="inlineStr"/>
      <c r="DM978" t="n">
        <v>0</v>
      </c>
      <c r="DN978" t="inlineStr"/>
      <c r="DO978" t="n">
        <v>0</v>
      </c>
    </row>
    <row r="979">
      <c r="A979">
        <f>ROW(Source!A2389)</f>
        <v/>
      </c>
      <c r="B979" t="n">
        <v>78869116</v>
      </c>
      <c r="C979" t="n">
        <v>78876383</v>
      </c>
      <c r="D979" t="n">
        <v>29150040</v>
      </c>
      <c r="E979" t="n">
        <v>1</v>
      </c>
      <c r="F979" t="n">
        <v>1</v>
      </c>
      <c r="G979" t="n">
        <v>1</v>
      </c>
      <c r="H979" t="n">
        <v>3</v>
      </c>
      <c r="I979" t="inlineStr">
        <is>
          <t>411-0001</t>
        </is>
      </c>
      <c r="J979" t="inlineStr">
        <is>
          <t>ТССЦ Московской обл., 411-0001, приказ Минстроя России №675/пр от 28.02.2017 № 257/пр</t>
        </is>
      </c>
      <c r="K979" t="inlineStr">
        <is>
          <t>Вода</t>
        </is>
      </c>
      <c r="L979" t="n">
        <v>1339</v>
      </c>
      <c r="N979" t="n">
        <v>1007</v>
      </c>
      <c r="O979" t="inlineStr">
        <is>
          <t>м3</t>
        </is>
      </c>
      <c r="P979" t="inlineStr">
        <is>
          <t>м3</t>
        </is>
      </c>
      <c r="Q979" t="n">
        <v>1</v>
      </c>
      <c r="W979" t="n">
        <v>0</v>
      </c>
      <c r="X979" t="n">
        <v>619799737</v>
      </c>
      <c r="Y979">
        <f>(AT979*ROUND(5,7))</f>
        <v/>
      </c>
      <c r="AA979" t="n">
        <v>31.28</v>
      </c>
      <c r="AB979" t="n">
        <v>0</v>
      </c>
      <c r="AC979" t="n">
        <v>0</v>
      </c>
      <c r="AD979" t="n">
        <v>0</v>
      </c>
      <c r="AE979" t="n">
        <v>2.44</v>
      </c>
      <c r="AF979" t="n">
        <v>0</v>
      </c>
      <c r="AG979" t="n">
        <v>0</v>
      </c>
      <c r="AH979" t="n">
        <v>0</v>
      </c>
      <c r="AI979" t="n">
        <v>12.82</v>
      </c>
      <c r="AJ979" t="n">
        <v>1</v>
      </c>
      <c r="AK979" t="n">
        <v>1</v>
      </c>
      <c r="AL979" t="n">
        <v>1</v>
      </c>
      <c r="AM979" t="n">
        <v>2</v>
      </c>
      <c r="AN979" t="n">
        <v>0</v>
      </c>
      <c r="AO979" t="n">
        <v>1</v>
      </c>
      <c r="AP979" t="n">
        <v>1</v>
      </c>
      <c r="AQ979" t="n">
        <v>0</v>
      </c>
      <c r="AR979" t="n">
        <v>0</v>
      </c>
      <c r="AS979" t="inlineStr"/>
      <c r="AT979" t="n">
        <v>1</v>
      </c>
      <c r="AU979" t="inlineStr">
        <is>
          <t>)*5</t>
        </is>
      </c>
      <c r="AV979" t="n">
        <v>0</v>
      </c>
      <c r="AW979" t="n">
        <v>2</v>
      </c>
      <c r="AX979" t="n">
        <v>78876395</v>
      </c>
      <c r="AY979" t="n">
        <v>1</v>
      </c>
      <c r="AZ979" t="n">
        <v>0</v>
      </c>
      <c r="BA979" t="n">
        <v>906</v>
      </c>
      <c r="BB979" t="n">
        <v>0</v>
      </c>
      <c r="BC979" t="n">
        <v>0</v>
      </c>
      <c r="BD979" t="n">
        <v>0</v>
      </c>
      <c r="BE979" t="n">
        <v>0</v>
      </c>
      <c r="BF979" t="n">
        <v>0</v>
      </c>
      <c r="BG979" t="n">
        <v>0</v>
      </c>
      <c r="BH979" t="n">
        <v>0</v>
      </c>
      <c r="BI979" t="n">
        <v>0</v>
      </c>
      <c r="BJ979" t="n">
        <v>0</v>
      </c>
      <c r="BK979" t="n">
        <v>0</v>
      </c>
      <c r="BL979" t="n">
        <v>0</v>
      </c>
      <c r="BM979" t="n">
        <v>0</v>
      </c>
      <c r="BN979" t="n">
        <v>0</v>
      </c>
      <c r="BO979" t="n">
        <v>0</v>
      </c>
      <c r="BP979" t="n">
        <v>0</v>
      </c>
      <c r="BQ979" t="n">
        <v>0</v>
      </c>
      <c r="BR979" t="n">
        <v>0</v>
      </c>
      <c r="BS979" t="n">
        <v>0</v>
      </c>
      <c r="BT979" t="n">
        <v>0</v>
      </c>
      <c r="BU979" t="n">
        <v>0</v>
      </c>
      <c r="BV979" t="n">
        <v>0</v>
      </c>
      <c r="BW979" t="n">
        <v>0</v>
      </c>
      <c r="CV979" t="n">
        <v>0</v>
      </c>
      <c r="CW979" t="n">
        <v>0</v>
      </c>
      <c r="CX979">
        <f>ROUND(Y979*Source!I2389,7)</f>
        <v/>
      </c>
      <c r="CY979">
        <f>AA979</f>
        <v/>
      </c>
      <c r="CZ979">
        <f>AE979</f>
        <v/>
      </c>
      <c r="DA979">
        <f>AI979</f>
        <v/>
      </c>
      <c r="DB979">
        <f>ROUND((ROUND(AT979*CZ979,2)*ROUND(5,7)),2)</f>
        <v/>
      </c>
      <c r="DC979">
        <f>ROUND((ROUND(AT979*AG979,2)*ROUND(5,7)),2)</f>
        <v/>
      </c>
      <c r="DD979" t="inlineStr"/>
      <c r="DE979" t="inlineStr"/>
      <c r="DF979">
        <f>ROUND(ROUND(AE979*AI979,0)*CX979,0)</f>
        <v/>
      </c>
      <c r="DG979">
        <f>ROUND(ROUND(AF979,0)*CX979,0)</f>
        <v/>
      </c>
      <c r="DH979">
        <f>ROUND(ROUND(AG979,0)*CX979,0)</f>
        <v/>
      </c>
      <c r="DI979">
        <f>ROUND(ROUND(AH979,0)*CX979,0)</f>
        <v/>
      </c>
      <c r="DJ979">
        <f>DF979</f>
        <v/>
      </c>
      <c r="DK979" t="n">
        <v>0</v>
      </c>
      <c r="DL979" t="inlineStr"/>
      <c r="DM979" t="n">
        <v>0</v>
      </c>
      <c r="DN979" t="inlineStr"/>
      <c r="DO979" t="n">
        <v>0</v>
      </c>
    </row>
    <row r="980">
      <c r="A980">
        <f>ROW(Source!A2390)</f>
        <v/>
      </c>
      <c r="B980" t="n">
        <v>78869116</v>
      </c>
      <c r="C980" t="n">
        <v>78876396</v>
      </c>
      <c r="D980" t="n">
        <v>18409850</v>
      </c>
      <c r="E980" t="n">
        <v>1</v>
      </c>
      <c r="F980" t="n">
        <v>1</v>
      </c>
      <c r="G980" t="n">
        <v>1</v>
      </c>
      <c r="H980" t="n">
        <v>1</v>
      </c>
      <c r="I980" t="inlineStr">
        <is>
          <t>1-1035-90</t>
        </is>
      </c>
      <c r="J980" t="inlineStr"/>
      <c r="K980" t="inlineStr">
        <is>
          <t>Рабочий строитель среднего разряда 3,5</t>
        </is>
      </c>
      <c r="L980" t="n">
        <v>1369</v>
      </c>
      <c r="N980" t="n">
        <v>1013</v>
      </c>
      <c r="O980" t="inlineStr">
        <is>
          <t>чел.-ч</t>
        </is>
      </c>
      <c r="P980" t="inlineStr">
        <is>
          <t>чел.-ч</t>
        </is>
      </c>
      <c r="Q980" t="n">
        <v>1</v>
      </c>
      <c r="W980" t="n">
        <v>0</v>
      </c>
      <c r="X980" t="n">
        <v>855544366</v>
      </c>
      <c r="Y980">
        <f>AT980</f>
        <v/>
      </c>
      <c r="AA980" t="n">
        <v>0</v>
      </c>
      <c r="AB980" t="n">
        <v>0</v>
      </c>
      <c r="AC980" t="n">
        <v>0</v>
      </c>
      <c r="AD980" t="n">
        <v>9.07</v>
      </c>
      <c r="AE980" t="n">
        <v>0</v>
      </c>
      <c r="AF980" t="n">
        <v>0</v>
      </c>
      <c r="AG980" t="n">
        <v>0</v>
      </c>
      <c r="AH980" t="n">
        <v>9.07</v>
      </c>
      <c r="AI980" t="n">
        <v>1</v>
      </c>
      <c r="AJ980" t="n">
        <v>1</v>
      </c>
      <c r="AK980" t="n">
        <v>1</v>
      </c>
      <c r="AL980" t="n">
        <v>1</v>
      </c>
      <c r="AM980" t="n">
        <v>-2</v>
      </c>
      <c r="AN980" t="n">
        <v>0</v>
      </c>
      <c r="AO980" t="n">
        <v>1</v>
      </c>
      <c r="AP980" t="n">
        <v>1</v>
      </c>
      <c r="AQ980" t="n">
        <v>0</v>
      </c>
      <c r="AR980" t="n">
        <v>0</v>
      </c>
      <c r="AS980" t="inlineStr"/>
      <c r="AT980" t="n">
        <v>81</v>
      </c>
      <c r="AU980" t="inlineStr"/>
      <c r="AV980" t="n">
        <v>1</v>
      </c>
      <c r="AW980" t="n">
        <v>2</v>
      </c>
      <c r="AX980" t="n">
        <v>78876407</v>
      </c>
      <c r="AY980" t="n">
        <v>1</v>
      </c>
      <c r="AZ980" t="n">
        <v>0</v>
      </c>
      <c r="BA980" t="n">
        <v>907</v>
      </c>
      <c r="BB980" t="n">
        <v>0</v>
      </c>
      <c r="BC980" t="n">
        <v>0</v>
      </c>
      <c r="BD980" t="n">
        <v>0</v>
      </c>
      <c r="BE980" t="n">
        <v>0</v>
      </c>
      <c r="BF980" t="n">
        <v>0</v>
      </c>
      <c r="BG980" t="n">
        <v>0</v>
      </c>
      <c r="BH980" t="n">
        <v>0</v>
      </c>
      <c r="BI980" t="n">
        <v>0</v>
      </c>
      <c r="BJ980" t="n">
        <v>0</v>
      </c>
      <c r="BK980" t="n">
        <v>0</v>
      </c>
      <c r="BL980" t="n">
        <v>0</v>
      </c>
      <c r="BM980" t="n">
        <v>0</v>
      </c>
      <c r="BN980" t="n">
        <v>0</v>
      </c>
      <c r="BO980" t="n">
        <v>0</v>
      </c>
      <c r="BP980" t="n">
        <v>0</v>
      </c>
      <c r="BQ980" t="n">
        <v>0</v>
      </c>
      <c r="BR980" t="n">
        <v>0</v>
      </c>
      <c r="BS980" t="n">
        <v>0</v>
      </c>
      <c r="BT980" t="n">
        <v>0</v>
      </c>
      <c r="BU980" t="n">
        <v>0</v>
      </c>
      <c r="BV980" t="n">
        <v>0</v>
      </c>
      <c r="BW980" t="n">
        <v>0</v>
      </c>
      <c r="CU980">
        <f>ROUND(AT980*Source!I2390*AH980*AL980,0)</f>
        <v/>
      </c>
      <c r="CV980">
        <f>ROUND(Y980*Source!I2390,7)</f>
        <v/>
      </c>
      <c r="CW980" t="n">
        <v>0</v>
      </c>
      <c r="CX980">
        <f>ROUND(Y980*Source!I2390,7)</f>
        <v/>
      </c>
      <c r="CY980">
        <f>AD980</f>
        <v/>
      </c>
      <c r="CZ980">
        <f>AH980</f>
        <v/>
      </c>
      <c r="DA980">
        <f>AL980</f>
        <v/>
      </c>
      <c r="DB980">
        <f>ROUND(ROUND(AT980*CZ980,2),2)</f>
        <v/>
      </c>
      <c r="DC980">
        <f>ROUND(ROUND(AT980*AG980,2),2)</f>
        <v/>
      </c>
      <c r="DD980" t="inlineStr"/>
      <c r="DE980" t="inlineStr"/>
      <c r="DF980">
        <f>ROUND(ROUND(AE980,0)*CX980,0)</f>
        <v/>
      </c>
      <c r="DG980">
        <f>ROUND(ROUND(AF980,0)*CX980,0)</f>
        <v/>
      </c>
      <c r="DH980">
        <f>ROUND(ROUND(AG980,0)*CX980,0)</f>
        <v/>
      </c>
      <c r="DI980">
        <f>ROUND(ROUND(AH980,0)*CX980,0)</f>
        <v/>
      </c>
      <c r="DJ980">
        <f>DI980</f>
        <v/>
      </c>
      <c r="DK980" t="n">
        <v>0</v>
      </c>
      <c r="DL980" t="inlineStr"/>
      <c r="DM980" t="n">
        <v>0</v>
      </c>
      <c r="DN980" t="inlineStr"/>
      <c r="DO980" t="n">
        <v>0</v>
      </c>
    </row>
    <row r="981">
      <c r="A981">
        <f>ROW(Source!A2390)</f>
        <v/>
      </c>
      <c r="B981" t="n">
        <v>78869116</v>
      </c>
      <c r="C981" t="n">
        <v>78876396</v>
      </c>
      <c r="D981" t="n">
        <v>29174913</v>
      </c>
      <c r="E981" t="n">
        <v>1</v>
      </c>
      <c r="F981" t="n">
        <v>1</v>
      </c>
      <c r="G981" t="n">
        <v>1</v>
      </c>
      <c r="H981" t="n">
        <v>2</v>
      </c>
      <c r="I981" t="inlineStr">
        <is>
          <t>400001</t>
        </is>
      </c>
      <c r="J981" t="inlineStr">
        <is>
          <t>ТСЭМ Московской обл., 400001, приказ Минстроя России №675/пр от 28.02.2017 № 264/пр</t>
        </is>
      </c>
      <c r="K981" t="inlineStr">
        <is>
          <t>Автомобили бортовые, грузоподъемность до 5 т</t>
        </is>
      </c>
      <c r="L981" t="n">
        <v>1368</v>
      </c>
      <c r="N981" t="n">
        <v>1011</v>
      </c>
      <c r="O981" t="inlineStr">
        <is>
          <t>маш.-ч</t>
        </is>
      </c>
      <c r="P981" t="inlineStr">
        <is>
          <t>маш.-ч</t>
        </is>
      </c>
      <c r="Q981" t="n">
        <v>1</v>
      </c>
      <c r="W981" t="n">
        <v>0</v>
      </c>
      <c r="X981" t="n">
        <v>1230759911</v>
      </c>
      <c r="Y981">
        <f>AT981</f>
        <v/>
      </c>
      <c r="AA981" t="n">
        <v>0</v>
      </c>
      <c r="AB981" t="n">
        <v>2177.51</v>
      </c>
      <c r="AC981" t="n">
        <v>606.1</v>
      </c>
      <c r="AD981" t="n">
        <v>0</v>
      </c>
      <c r="AE981" t="n">
        <v>0</v>
      </c>
      <c r="AF981" t="n">
        <v>87.17</v>
      </c>
      <c r="AG981" t="n">
        <v>11.6</v>
      </c>
      <c r="AH981" t="n">
        <v>0</v>
      </c>
      <c r="AI981" t="n">
        <v>1</v>
      </c>
      <c r="AJ981" t="n">
        <v>24.98</v>
      </c>
      <c r="AK981" t="n">
        <v>52.25</v>
      </c>
      <c r="AL981" t="n">
        <v>1</v>
      </c>
      <c r="AM981" t="n">
        <v>2</v>
      </c>
      <c r="AN981" t="n">
        <v>0</v>
      </c>
      <c r="AO981" t="n">
        <v>1</v>
      </c>
      <c r="AP981" t="n">
        <v>1</v>
      </c>
      <c r="AQ981" t="n">
        <v>0</v>
      </c>
      <c r="AR981" t="n">
        <v>0</v>
      </c>
      <c r="AS981" t="inlineStr"/>
      <c r="AT981" t="n">
        <v>0.05</v>
      </c>
      <c r="AU981" t="inlineStr"/>
      <c r="AV981" t="n">
        <v>0</v>
      </c>
      <c r="AW981" t="n">
        <v>2</v>
      </c>
      <c r="AX981" t="n">
        <v>78876408</v>
      </c>
      <c r="AY981" t="n">
        <v>1</v>
      </c>
      <c r="AZ981" t="n">
        <v>0</v>
      </c>
      <c r="BA981" t="n">
        <v>908</v>
      </c>
      <c r="BB981" t="n">
        <v>0</v>
      </c>
      <c r="BC981" t="n">
        <v>0</v>
      </c>
      <c r="BD981" t="n">
        <v>0</v>
      </c>
      <c r="BE981" t="n">
        <v>0</v>
      </c>
      <c r="BF981" t="n">
        <v>0</v>
      </c>
      <c r="BG981" t="n">
        <v>0</v>
      </c>
      <c r="BH981" t="n">
        <v>0</v>
      </c>
      <c r="BI981" t="n">
        <v>0</v>
      </c>
      <c r="BJ981" t="n">
        <v>0</v>
      </c>
      <c r="BK981" t="n">
        <v>0</v>
      </c>
      <c r="BL981" t="n">
        <v>0</v>
      </c>
      <c r="BM981" t="n">
        <v>0</v>
      </c>
      <c r="BN981" t="n">
        <v>0</v>
      </c>
      <c r="BO981" t="n">
        <v>0</v>
      </c>
      <c r="BP981" t="n">
        <v>0</v>
      </c>
      <c r="BQ981" t="n">
        <v>0</v>
      </c>
      <c r="BR981" t="n">
        <v>0</v>
      </c>
      <c r="BS981" t="n">
        <v>0</v>
      </c>
      <c r="BT981" t="n">
        <v>0</v>
      </c>
      <c r="BU981" t="n">
        <v>0</v>
      </c>
      <c r="BV981" t="n">
        <v>0</v>
      </c>
      <c r="BW981" t="n">
        <v>0</v>
      </c>
      <c r="CV981" t="n">
        <v>0</v>
      </c>
      <c r="CW981">
        <f>ROUND(Y981*Source!I2390*DO981,7)</f>
        <v/>
      </c>
      <c r="CX981">
        <f>ROUND(Y981*Source!I2390,7)</f>
        <v/>
      </c>
      <c r="CY981">
        <f>AB981</f>
        <v/>
      </c>
      <c r="CZ981">
        <f>AF981</f>
        <v/>
      </c>
      <c r="DA981">
        <f>AJ981</f>
        <v/>
      </c>
      <c r="DB981">
        <f>ROUND(ROUND(AT981*CZ981,2),2)</f>
        <v/>
      </c>
      <c r="DC981">
        <f>ROUND(ROUND(AT981*AG981,2),2)</f>
        <v/>
      </c>
      <c r="DD981" t="inlineStr"/>
      <c r="DE981" t="inlineStr"/>
      <c r="DF981">
        <f>ROUND(ROUND(AE981,0)*CX981,0)</f>
        <v/>
      </c>
      <c r="DG981">
        <f>ROUND(ROUND(AF981*AJ981,0)*CX981,0)</f>
        <v/>
      </c>
      <c r="DH981">
        <f>ROUND(ROUND(AG981*AK981,0)*CX981,0)</f>
        <v/>
      </c>
      <c r="DI981">
        <f>ROUND(ROUND(AH981,0)*CX981,0)</f>
        <v/>
      </c>
      <c r="DJ981">
        <f>DG981</f>
        <v/>
      </c>
      <c r="DK981" t="n">
        <v>0</v>
      </c>
      <c r="DL981" t="inlineStr"/>
      <c r="DM981" t="n">
        <v>0</v>
      </c>
      <c r="DN981" t="inlineStr"/>
      <c r="DO981" t="n">
        <v>0</v>
      </c>
    </row>
    <row r="982">
      <c r="A982">
        <f>ROW(Source!A2390)</f>
        <v/>
      </c>
      <c r="B982" t="n">
        <v>78869116</v>
      </c>
      <c r="C982" t="n">
        <v>78876396</v>
      </c>
      <c r="D982" t="n">
        <v>29107442</v>
      </c>
      <c r="E982" t="n">
        <v>1</v>
      </c>
      <c r="F982" t="n">
        <v>1</v>
      </c>
      <c r="G982" t="n">
        <v>1</v>
      </c>
      <c r="H982" t="n">
        <v>3</v>
      </c>
      <c r="I982" t="inlineStr">
        <is>
          <t>101-0323</t>
        </is>
      </c>
      <c r="J982" t="inlineStr">
        <is>
          <t>ТССЦ Московской обл., 101-0323, приказ Минстроя России №675/пр от 28.02.2017 № 254/пр</t>
        </is>
      </c>
      <c r="K982" t="inlineStr">
        <is>
          <t>Кислород технический жидкий</t>
        </is>
      </c>
      <c r="L982" t="n">
        <v>1348</v>
      </c>
      <c r="N982" t="n">
        <v>1009</v>
      </c>
      <c r="O982" t="inlineStr">
        <is>
          <t>т</t>
        </is>
      </c>
      <c r="P982" t="inlineStr">
        <is>
          <t>т</t>
        </is>
      </c>
      <c r="Q982" t="n">
        <v>1000</v>
      </c>
      <c r="W982" t="n">
        <v>0</v>
      </c>
      <c r="X982" t="n">
        <v>-387562334</v>
      </c>
      <c r="Y982">
        <f>AT982</f>
        <v/>
      </c>
      <c r="AA982" t="n">
        <v>29359.94</v>
      </c>
      <c r="AB982" t="n">
        <v>0</v>
      </c>
      <c r="AC982" t="n">
        <v>0</v>
      </c>
      <c r="AD982" t="n">
        <v>0</v>
      </c>
      <c r="AE982" t="n">
        <v>4395.2</v>
      </c>
      <c r="AF982" t="n">
        <v>0</v>
      </c>
      <c r="AG982" t="n">
        <v>0</v>
      </c>
      <c r="AH982" t="n">
        <v>0</v>
      </c>
      <c r="AI982" t="n">
        <v>6.68</v>
      </c>
      <c r="AJ982" t="n">
        <v>1</v>
      </c>
      <c r="AK982" t="n">
        <v>1</v>
      </c>
      <c r="AL982" t="n">
        <v>1</v>
      </c>
      <c r="AM982" t="n">
        <v>0</v>
      </c>
      <c r="AN982" t="n">
        <v>0</v>
      </c>
      <c r="AO982" t="n">
        <v>0</v>
      </c>
      <c r="AP982" t="n">
        <v>1</v>
      </c>
      <c r="AQ982" t="n">
        <v>0</v>
      </c>
      <c r="AR982" t="n">
        <v>0</v>
      </c>
      <c r="AS982" t="inlineStr"/>
      <c r="AT982" t="n">
        <v>0.9333333</v>
      </c>
      <c r="AU982" t="inlineStr"/>
      <c r="AV982" t="n">
        <v>0</v>
      </c>
      <c r="AW982" t="n">
        <v>1</v>
      </c>
      <c r="AX982" t="n">
        <v>-1</v>
      </c>
      <c r="AY982" t="n">
        <v>0</v>
      </c>
      <c r="AZ982" t="n">
        <v>0</v>
      </c>
      <c r="BA982" t="inlineStr"/>
      <c r="BB982" t="n">
        <v>0</v>
      </c>
      <c r="BC982" t="n">
        <v>0</v>
      </c>
      <c r="BD982" t="n">
        <v>0</v>
      </c>
      <c r="BE982" t="n">
        <v>0</v>
      </c>
      <c r="BF982" t="n">
        <v>0</v>
      </c>
      <c r="BG982" t="n">
        <v>0</v>
      </c>
      <c r="BH982" t="n">
        <v>0</v>
      </c>
      <c r="BI982" t="n">
        <v>0</v>
      </c>
      <c r="BJ982" t="n">
        <v>0</v>
      </c>
      <c r="BK982" t="n">
        <v>0</v>
      </c>
      <c r="BL982" t="n">
        <v>0</v>
      </c>
      <c r="BM982" t="n">
        <v>0</v>
      </c>
      <c r="BN982" t="n">
        <v>0</v>
      </c>
      <c r="BO982" t="n">
        <v>0</v>
      </c>
      <c r="BP982" t="n">
        <v>0</v>
      </c>
      <c r="BQ982" t="n">
        <v>0</v>
      </c>
      <c r="BR982" t="n">
        <v>0</v>
      </c>
      <c r="BS982" t="n">
        <v>0</v>
      </c>
      <c r="BT982" t="n">
        <v>0</v>
      </c>
      <c r="BU982" t="n">
        <v>0</v>
      </c>
      <c r="BV982" t="n">
        <v>0</v>
      </c>
      <c r="BW982" t="n">
        <v>0</v>
      </c>
      <c r="CV982" t="n">
        <v>0</v>
      </c>
      <c r="CW982" t="n">
        <v>0</v>
      </c>
      <c r="CX982">
        <f>ROUND(Y982*Source!I2390,7)</f>
        <v/>
      </c>
      <c r="CY982">
        <f>AA982</f>
        <v/>
      </c>
      <c r="CZ982">
        <f>AE982</f>
        <v/>
      </c>
      <c r="DA982">
        <f>AI982</f>
        <v/>
      </c>
      <c r="DB982">
        <f>ROUND(ROUND(AT982*CZ982,2),2)</f>
        <v/>
      </c>
      <c r="DC982">
        <f>ROUND(ROUND(AT982*AG982,2),2)</f>
        <v/>
      </c>
      <c r="DD982" t="inlineStr"/>
      <c r="DE982" t="inlineStr"/>
      <c r="DF982">
        <f>ROUND(ROUND(AE982*AI982,0)*CX982,0)</f>
        <v/>
      </c>
      <c r="DG982">
        <f>ROUND(ROUND(AF982,0)*CX982,0)</f>
        <v/>
      </c>
      <c r="DH982">
        <f>ROUND(ROUND(AG982,0)*CX982,0)</f>
        <v/>
      </c>
      <c r="DI982">
        <f>ROUND(ROUND(AH982,0)*CX982,0)</f>
        <v/>
      </c>
      <c r="DJ982">
        <f>DF982</f>
        <v/>
      </c>
      <c r="DK982" t="n">
        <v>0</v>
      </c>
      <c r="DL982" t="inlineStr"/>
      <c r="DM982" t="n">
        <v>0</v>
      </c>
      <c r="DN982" t="inlineStr"/>
      <c r="DO982" t="n">
        <v>0</v>
      </c>
    </row>
    <row r="983">
      <c r="A983">
        <f>ROW(Source!A2390)</f>
        <v/>
      </c>
      <c r="B983" t="n">
        <v>78869116</v>
      </c>
      <c r="C983" t="n">
        <v>78876396</v>
      </c>
      <c r="D983" t="n">
        <v>29110398</v>
      </c>
      <c r="E983" t="n">
        <v>1</v>
      </c>
      <c r="F983" t="n">
        <v>1</v>
      </c>
      <c r="G983" t="n">
        <v>1</v>
      </c>
      <c r="H983" t="n">
        <v>3</v>
      </c>
      <c r="I983" t="inlineStr">
        <is>
          <t>101-0388</t>
        </is>
      </c>
      <c r="J983" t="inlineStr">
        <is>
          <t>ТССЦ Московской обл., 101-0388, приказ Минстроя России №675/пр от 28.02.2017 № 254/пр</t>
        </is>
      </c>
      <c r="K983" t="inlineStr">
        <is>
          <t>Краски масляные земляные марки МА-0115 мумия, сурик железный</t>
        </is>
      </c>
      <c r="L983" t="n">
        <v>1348</v>
      </c>
      <c r="N983" t="n">
        <v>1009</v>
      </c>
      <c r="O983" t="inlineStr">
        <is>
          <t>т</t>
        </is>
      </c>
      <c r="P983" t="inlineStr">
        <is>
          <t>т</t>
        </is>
      </c>
      <c r="Q983" t="n">
        <v>1000</v>
      </c>
      <c r="W983" t="n">
        <v>0</v>
      </c>
      <c r="X983" t="n">
        <v>1625292450</v>
      </c>
      <c r="Y983">
        <f>AT983</f>
        <v/>
      </c>
      <c r="AA983" t="n">
        <v>76804.47</v>
      </c>
      <c r="AB983" t="n">
        <v>0</v>
      </c>
      <c r="AC983" t="n">
        <v>0</v>
      </c>
      <c r="AD983" t="n">
        <v>0</v>
      </c>
      <c r="AE983" t="n">
        <v>15118.99</v>
      </c>
      <c r="AF983" t="n">
        <v>0</v>
      </c>
      <c r="AG983" t="n">
        <v>0</v>
      </c>
      <c r="AH983" t="n">
        <v>0</v>
      </c>
      <c r="AI983" t="n">
        <v>5.08</v>
      </c>
      <c r="AJ983" t="n">
        <v>1</v>
      </c>
      <c r="AK983" t="n">
        <v>1</v>
      </c>
      <c r="AL983" t="n">
        <v>1</v>
      </c>
      <c r="AM983" t="n">
        <v>2</v>
      </c>
      <c r="AN983" t="n">
        <v>0</v>
      </c>
      <c r="AO983" t="n">
        <v>1</v>
      </c>
      <c r="AP983" t="n">
        <v>1</v>
      </c>
      <c r="AQ983" t="n">
        <v>0</v>
      </c>
      <c r="AR983" t="n">
        <v>0</v>
      </c>
      <c r="AS983" t="inlineStr"/>
      <c r="AT983" t="n">
        <v>0.0014</v>
      </c>
      <c r="AU983" t="inlineStr"/>
      <c r="AV983" t="n">
        <v>0</v>
      </c>
      <c r="AW983" t="n">
        <v>2</v>
      </c>
      <c r="AX983" t="n">
        <v>78876409</v>
      </c>
      <c r="AY983" t="n">
        <v>1</v>
      </c>
      <c r="AZ983" t="n">
        <v>0</v>
      </c>
      <c r="BA983" t="n">
        <v>909</v>
      </c>
      <c r="BB983" t="n">
        <v>0</v>
      </c>
      <c r="BC983" t="n">
        <v>0</v>
      </c>
      <c r="BD983" t="n">
        <v>0</v>
      </c>
      <c r="BE983" t="n">
        <v>0</v>
      </c>
      <c r="BF983" t="n">
        <v>0</v>
      </c>
      <c r="BG983" t="n">
        <v>0</v>
      </c>
      <c r="BH983" t="n">
        <v>0</v>
      </c>
      <c r="BI983" t="n">
        <v>0</v>
      </c>
      <c r="BJ983" t="n">
        <v>0</v>
      </c>
      <c r="BK983" t="n">
        <v>0</v>
      </c>
      <c r="BL983" t="n">
        <v>0</v>
      </c>
      <c r="BM983" t="n">
        <v>0</v>
      </c>
      <c r="BN983" t="n">
        <v>0</v>
      </c>
      <c r="BO983" t="n">
        <v>0</v>
      </c>
      <c r="BP983" t="n">
        <v>0</v>
      </c>
      <c r="BQ983" t="n">
        <v>0</v>
      </c>
      <c r="BR983" t="n">
        <v>0</v>
      </c>
      <c r="BS983" t="n">
        <v>0</v>
      </c>
      <c r="BT983" t="n">
        <v>0</v>
      </c>
      <c r="BU983" t="n">
        <v>0</v>
      </c>
      <c r="BV983" t="n">
        <v>0</v>
      </c>
      <c r="BW983" t="n">
        <v>0</v>
      </c>
      <c r="CV983" t="n">
        <v>0</v>
      </c>
      <c r="CW983" t="n">
        <v>0</v>
      </c>
      <c r="CX983">
        <f>ROUND(Y983*Source!I2390,7)</f>
        <v/>
      </c>
      <c r="CY983">
        <f>AA983</f>
        <v/>
      </c>
      <c r="CZ983">
        <f>AE983</f>
        <v/>
      </c>
      <c r="DA983">
        <f>AI983</f>
        <v/>
      </c>
      <c r="DB983">
        <f>ROUND(ROUND(AT983*CZ983,2),2)</f>
        <v/>
      </c>
      <c r="DC983">
        <f>ROUND(ROUND(AT983*AG983,2),2)</f>
        <v/>
      </c>
      <c r="DD983" t="inlineStr"/>
      <c r="DE983" t="inlineStr"/>
      <c r="DF983">
        <f>ROUND(ROUND(AE983*AI983,0)*CX983,0)</f>
        <v/>
      </c>
      <c r="DG983">
        <f>ROUND(ROUND(AF983,0)*CX983,0)</f>
        <v/>
      </c>
      <c r="DH983">
        <f>ROUND(ROUND(AG983,0)*CX983,0)</f>
        <v/>
      </c>
      <c r="DI983">
        <f>ROUND(ROUND(AH983,0)*CX983,0)</f>
        <v/>
      </c>
      <c r="DJ983">
        <f>DF983</f>
        <v/>
      </c>
      <c r="DK983" t="n">
        <v>0</v>
      </c>
      <c r="DL983" t="inlineStr"/>
      <c r="DM983" t="n">
        <v>0</v>
      </c>
      <c r="DN983" t="inlineStr"/>
      <c r="DO983" t="n">
        <v>0</v>
      </c>
    </row>
    <row r="984">
      <c r="A984">
        <f>ROW(Source!A2390)</f>
        <v/>
      </c>
      <c r="B984" t="n">
        <v>78869116</v>
      </c>
      <c r="C984" t="n">
        <v>78876396</v>
      </c>
      <c r="D984" t="n">
        <v>29110573</v>
      </c>
      <c r="E984" t="n">
        <v>1</v>
      </c>
      <c r="F984" t="n">
        <v>1</v>
      </c>
      <c r="G984" t="n">
        <v>1</v>
      </c>
      <c r="H984" t="n">
        <v>3</v>
      </c>
      <c r="I984" t="inlineStr">
        <is>
          <t>101-0628</t>
        </is>
      </c>
      <c r="J984" t="inlineStr">
        <is>
          <t>ТССЦ Московской обл., 101-0628, приказ Минстроя России №675/пр от 28.02.2017 № 254/пр</t>
        </is>
      </c>
      <c r="K984" t="inlineStr">
        <is>
          <t>Олифа комбинированная, марки К-3</t>
        </is>
      </c>
      <c r="L984" t="n">
        <v>1348</v>
      </c>
      <c r="N984" t="n">
        <v>1009</v>
      </c>
      <c r="O984" t="inlineStr">
        <is>
          <t>т</t>
        </is>
      </c>
      <c r="P984" t="inlineStr">
        <is>
          <t>т</t>
        </is>
      </c>
      <c r="Q984" t="n">
        <v>1000</v>
      </c>
      <c r="W984" t="n">
        <v>0</v>
      </c>
      <c r="X984" t="n">
        <v>24062879</v>
      </c>
      <c r="Y984">
        <f>AT984</f>
        <v/>
      </c>
      <c r="AA984" t="n">
        <v>87631.5</v>
      </c>
      <c r="AB984" t="n">
        <v>0</v>
      </c>
      <c r="AC984" t="n">
        <v>0</v>
      </c>
      <c r="AD984" t="n">
        <v>0</v>
      </c>
      <c r="AE984" t="n">
        <v>16950</v>
      </c>
      <c r="AF984" t="n">
        <v>0</v>
      </c>
      <c r="AG984" t="n">
        <v>0</v>
      </c>
      <c r="AH984" t="n">
        <v>0</v>
      </c>
      <c r="AI984" t="n">
        <v>5.17</v>
      </c>
      <c r="AJ984" t="n">
        <v>1</v>
      </c>
      <c r="AK984" t="n">
        <v>1</v>
      </c>
      <c r="AL984" t="n">
        <v>1</v>
      </c>
      <c r="AM984" t="n">
        <v>2</v>
      </c>
      <c r="AN984" t="n">
        <v>0</v>
      </c>
      <c r="AO984" t="n">
        <v>1</v>
      </c>
      <c r="AP984" t="n">
        <v>1</v>
      </c>
      <c r="AQ984" t="n">
        <v>0</v>
      </c>
      <c r="AR984" t="n">
        <v>0</v>
      </c>
      <c r="AS984" t="inlineStr"/>
      <c r="AT984" t="n">
        <v>0.0007</v>
      </c>
      <c r="AU984" t="inlineStr"/>
      <c r="AV984" t="n">
        <v>0</v>
      </c>
      <c r="AW984" t="n">
        <v>2</v>
      </c>
      <c r="AX984" t="n">
        <v>78876410</v>
      </c>
      <c r="AY984" t="n">
        <v>1</v>
      </c>
      <c r="AZ984" t="n">
        <v>0</v>
      </c>
      <c r="BA984" t="n">
        <v>910</v>
      </c>
      <c r="BB984" t="n">
        <v>0</v>
      </c>
      <c r="BC984" t="n">
        <v>0</v>
      </c>
      <c r="BD984" t="n">
        <v>0</v>
      </c>
      <c r="BE984" t="n">
        <v>0</v>
      </c>
      <c r="BF984" t="n">
        <v>0</v>
      </c>
      <c r="BG984" t="n">
        <v>0</v>
      </c>
      <c r="BH984" t="n">
        <v>0</v>
      </c>
      <c r="BI984" t="n">
        <v>0</v>
      </c>
      <c r="BJ984" t="n">
        <v>0</v>
      </c>
      <c r="BK984" t="n">
        <v>0</v>
      </c>
      <c r="BL984" t="n">
        <v>0</v>
      </c>
      <c r="BM984" t="n">
        <v>0</v>
      </c>
      <c r="BN984" t="n">
        <v>0</v>
      </c>
      <c r="BO984" t="n">
        <v>0</v>
      </c>
      <c r="BP984" t="n">
        <v>0</v>
      </c>
      <c r="BQ984" t="n">
        <v>0</v>
      </c>
      <c r="BR984" t="n">
        <v>0</v>
      </c>
      <c r="BS984" t="n">
        <v>0</v>
      </c>
      <c r="BT984" t="n">
        <v>0</v>
      </c>
      <c r="BU984" t="n">
        <v>0</v>
      </c>
      <c r="BV984" t="n">
        <v>0</v>
      </c>
      <c r="BW984" t="n">
        <v>0</v>
      </c>
      <c r="CV984" t="n">
        <v>0</v>
      </c>
      <c r="CW984" t="n">
        <v>0</v>
      </c>
      <c r="CX984">
        <f>ROUND(Y984*Source!I2390,7)</f>
        <v/>
      </c>
      <c r="CY984">
        <f>AA984</f>
        <v/>
      </c>
      <c r="CZ984">
        <f>AE984</f>
        <v/>
      </c>
      <c r="DA984">
        <f>AI984</f>
        <v/>
      </c>
      <c r="DB984">
        <f>ROUND(ROUND(AT984*CZ984,2),2)</f>
        <v/>
      </c>
      <c r="DC984">
        <f>ROUND(ROUND(AT984*AG984,2),2)</f>
        <v/>
      </c>
      <c r="DD984" t="inlineStr"/>
      <c r="DE984" t="inlineStr"/>
      <c r="DF984">
        <f>ROUND(ROUND(AE984*AI984,0)*CX984,0)</f>
        <v/>
      </c>
      <c r="DG984">
        <f>ROUND(ROUND(AF984,0)*CX984,0)</f>
        <v/>
      </c>
      <c r="DH984">
        <f>ROUND(ROUND(AG984,0)*CX984,0)</f>
        <v/>
      </c>
      <c r="DI984">
        <f>ROUND(ROUND(AH984,0)*CX984,0)</f>
        <v/>
      </c>
      <c r="DJ984">
        <f>DF984</f>
        <v/>
      </c>
      <c r="DK984" t="n">
        <v>0</v>
      </c>
      <c r="DL984" t="inlineStr"/>
      <c r="DM984" t="n">
        <v>0</v>
      </c>
      <c r="DN984" t="inlineStr"/>
      <c r="DO984" t="n">
        <v>0</v>
      </c>
    </row>
    <row r="985">
      <c r="A985">
        <f>ROW(Source!A2390)</f>
        <v/>
      </c>
      <c r="B985" t="n">
        <v>78869116</v>
      </c>
      <c r="C985" t="n">
        <v>78876396</v>
      </c>
      <c r="D985" t="n">
        <v>29107963</v>
      </c>
      <c r="E985" t="n">
        <v>1</v>
      </c>
      <c r="F985" t="n">
        <v>1</v>
      </c>
      <c r="G985" t="n">
        <v>1</v>
      </c>
      <c r="H985" t="n">
        <v>3</v>
      </c>
      <c r="I985" t="inlineStr">
        <is>
          <t>101-1669</t>
        </is>
      </c>
      <c r="J985" t="inlineStr">
        <is>
          <t>ТССЦ Московской обл., 101-1669, приказ Минстроя России №675/пр от 28.02.2017 № 254/пр</t>
        </is>
      </c>
      <c r="K985" t="inlineStr">
        <is>
          <t>Очес льняной</t>
        </is>
      </c>
      <c r="L985" t="n">
        <v>1346</v>
      </c>
      <c r="N985" t="n">
        <v>1009</v>
      </c>
      <c r="O985" t="inlineStr">
        <is>
          <t>кг</t>
        </is>
      </c>
      <c r="P985" t="inlineStr">
        <is>
          <t>кг</t>
        </is>
      </c>
      <c r="Q985" t="n">
        <v>1</v>
      </c>
      <c r="W985" t="n">
        <v>0</v>
      </c>
      <c r="X985" t="n">
        <v>-2113933962</v>
      </c>
      <c r="Y985">
        <f>AT985</f>
        <v/>
      </c>
      <c r="AA985" t="n">
        <v>590.67</v>
      </c>
      <c r="AB985" t="n">
        <v>0</v>
      </c>
      <c r="AC985" t="n">
        <v>0</v>
      </c>
      <c r="AD985" t="n">
        <v>0</v>
      </c>
      <c r="AE985" t="n">
        <v>37.29</v>
      </c>
      <c r="AF985" t="n">
        <v>0</v>
      </c>
      <c r="AG985" t="n">
        <v>0</v>
      </c>
      <c r="AH985" t="n">
        <v>0</v>
      </c>
      <c r="AI985" t="n">
        <v>15.84</v>
      </c>
      <c r="AJ985" t="n">
        <v>1</v>
      </c>
      <c r="AK985" t="n">
        <v>1</v>
      </c>
      <c r="AL985" t="n">
        <v>1</v>
      </c>
      <c r="AM985" t="n">
        <v>2</v>
      </c>
      <c r="AN985" t="n">
        <v>0</v>
      </c>
      <c r="AO985" t="n">
        <v>1</v>
      </c>
      <c r="AP985" t="n">
        <v>1</v>
      </c>
      <c r="AQ985" t="n">
        <v>0</v>
      </c>
      <c r="AR985" t="n">
        <v>0</v>
      </c>
      <c r="AS985" t="inlineStr"/>
      <c r="AT985" t="n">
        <v>0.7</v>
      </c>
      <c r="AU985" t="inlineStr"/>
      <c r="AV985" t="n">
        <v>0</v>
      </c>
      <c r="AW985" t="n">
        <v>2</v>
      </c>
      <c r="AX985" t="n">
        <v>78876411</v>
      </c>
      <c r="AY985" t="n">
        <v>1</v>
      </c>
      <c r="AZ985" t="n">
        <v>0</v>
      </c>
      <c r="BA985" t="n">
        <v>911</v>
      </c>
      <c r="BB985" t="n">
        <v>0</v>
      </c>
      <c r="BC985" t="n">
        <v>0</v>
      </c>
      <c r="BD985" t="n">
        <v>0</v>
      </c>
      <c r="BE985" t="n">
        <v>0</v>
      </c>
      <c r="BF985" t="n">
        <v>0</v>
      </c>
      <c r="BG985" t="n">
        <v>0</v>
      </c>
      <c r="BH985" t="n">
        <v>0</v>
      </c>
      <c r="BI985" t="n">
        <v>0</v>
      </c>
      <c r="BJ985" t="n">
        <v>0</v>
      </c>
      <c r="BK985" t="n">
        <v>0</v>
      </c>
      <c r="BL985" t="n">
        <v>0</v>
      </c>
      <c r="BM985" t="n">
        <v>0</v>
      </c>
      <c r="BN985" t="n">
        <v>0</v>
      </c>
      <c r="BO985" t="n">
        <v>0</v>
      </c>
      <c r="BP985" t="n">
        <v>0</v>
      </c>
      <c r="BQ985" t="n">
        <v>0</v>
      </c>
      <c r="BR985" t="n">
        <v>0</v>
      </c>
      <c r="BS985" t="n">
        <v>0</v>
      </c>
      <c r="BT985" t="n">
        <v>0</v>
      </c>
      <c r="BU985" t="n">
        <v>0</v>
      </c>
      <c r="BV985" t="n">
        <v>0</v>
      </c>
      <c r="BW985" t="n">
        <v>0</v>
      </c>
      <c r="CV985" t="n">
        <v>0</v>
      </c>
      <c r="CW985" t="n">
        <v>0</v>
      </c>
      <c r="CX985">
        <f>ROUND(Y985*Source!I2390,7)</f>
        <v/>
      </c>
      <c r="CY985">
        <f>AA985</f>
        <v/>
      </c>
      <c r="CZ985">
        <f>AE985</f>
        <v/>
      </c>
      <c r="DA985">
        <f>AI985</f>
        <v/>
      </c>
      <c r="DB985">
        <f>ROUND(ROUND(AT985*CZ985,2),2)</f>
        <v/>
      </c>
      <c r="DC985">
        <f>ROUND(ROUND(AT985*AG985,2),2)</f>
        <v/>
      </c>
      <c r="DD985" t="inlineStr"/>
      <c r="DE985" t="inlineStr"/>
      <c r="DF985">
        <f>ROUND(ROUND(AE985*AI985,0)*CX985,0)</f>
        <v/>
      </c>
      <c r="DG985">
        <f>ROUND(ROUND(AF985,0)*CX985,0)</f>
        <v/>
      </c>
      <c r="DH985">
        <f>ROUND(ROUND(AG985,0)*CX985,0)</f>
        <v/>
      </c>
      <c r="DI985">
        <f>ROUND(ROUND(AH985,0)*CX985,0)</f>
        <v/>
      </c>
      <c r="DJ985">
        <f>DF985</f>
        <v/>
      </c>
      <c r="DK985" t="n">
        <v>0</v>
      </c>
      <c r="DL985" t="inlineStr"/>
      <c r="DM985" t="n">
        <v>0</v>
      </c>
      <c r="DN985" t="inlineStr"/>
      <c r="DO985" t="n">
        <v>0</v>
      </c>
    </row>
    <row r="986">
      <c r="A986">
        <f>ROW(Source!A2390)</f>
        <v/>
      </c>
      <c r="B986" t="n">
        <v>78869116</v>
      </c>
      <c r="C986" t="n">
        <v>78876396</v>
      </c>
      <c r="D986" t="n">
        <v>29143378</v>
      </c>
      <c r="E986" t="n">
        <v>1</v>
      </c>
      <c r="F986" t="n">
        <v>1</v>
      </c>
      <c r="G986" t="n">
        <v>1</v>
      </c>
      <c r="H986" t="n">
        <v>3</v>
      </c>
      <c r="I986" t="inlineStr">
        <is>
          <t>302-0062</t>
        </is>
      </c>
      <c r="J986" t="inlineStr">
        <is>
          <t>ТССЦ Московской обл., 302-0062, приказ Минстроя России №675/пр от 28.02.2017 № 256/пр</t>
        </is>
      </c>
      <c r="K986" t="inlineStr">
        <is>
          <t>Кран шаровый муфтовый Valtec для воды диаметром 15 мм, тип в/в</t>
        </is>
      </c>
      <c r="L986" t="n">
        <v>1354</v>
      </c>
      <c r="N986" t="n">
        <v>1010</v>
      </c>
      <c r="O986" t="inlineStr">
        <is>
          <t>шт.</t>
        </is>
      </c>
      <c r="P986" t="inlineStr">
        <is>
          <t>шт.</t>
        </is>
      </c>
      <c r="Q986" t="n">
        <v>1</v>
      </c>
      <c r="W986" t="n">
        <v>0</v>
      </c>
      <c r="X986" t="n">
        <v>-1687406522</v>
      </c>
      <c r="Y986">
        <f>AT986</f>
        <v/>
      </c>
      <c r="AA986" t="n">
        <v>384.3</v>
      </c>
      <c r="AB986" t="n">
        <v>0</v>
      </c>
      <c r="AC986" t="n">
        <v>0</v>
      </c>
      <c r="AD986" t="n">
        <v>0</v>
      </c>
      <c r="AE986" t="n">
        <v>28.53</v>
      </c>
      <c r="AF986" t="n">
        <v>0</v>
      </c>
      <c r="AG986" t="n">
        <v>0</v>
      </c>
      <c r="AH986" t="n">
        <v>0</v>
      </c>
      <c r="AI986" t="n">
        <v>13.47</v>
      </c>
      <c r="AJ986" t="n">
        <v>1</v>
      </c>
      <c r="AK986" t="n">
        <v>1</v>
      </c>
      <c r="AL986" t="n">
        <v>1</v>
      </c>
      <c r="AM986" t="n">
        <v>0</v>
      </c>
      <c r="AN986" t="n">
        <v>0</v>
      </c>
      <c r="AO986" t="n">
        <v>0</v>
      </c>
      <c r="AP986" t="n">
        <v>1</v>
      </c>
      <c r="AQ986" t="n">
        <v>0</v>
      </c>
      <c r="AR986" t="n">
        <v>0</v>
      </c>
      <c r="AS986" t="inlineStr"/>
      <c r="AT986" t="n">
        <v>200</v>
      </c>
      <c r="AU986" t="inlineStr"/>
      <c r="AV986" t="n">
        <v>0</v>
      </c>
      <c r="AW986" t="n">
        <v>1</v>
      </c>
      <c r="AX986" t="n">
        <v>-1</v>
      </c>
      <c r="AY986" t="n">
        <v>0</v>
      </c>
      <c r="AZ986" t="n">
        <v>0</v>
      </c>
      <c r="BA986" t="inlineStr"/>
      <c r="BB986" t="n">
        <v>0</v>
      </c>
      <c r="BC986" t="n">
        <v>0</v>
      </c>
      <c r="BD986" t="n">
        <v>0</v>
      </c>
      <c r="BE986" t="n">
        <v>0</v>
      </c>
      <c r="BF986" t="n">
        <v>0</v>
      </c>
      <c r="BG986" t="n">
        <v>0</v>
      </c>
      <c r="BH986" t="n">
        <v>0</v>
      </c>
      <c r="BI986" t="n">
        <v>0</v>
      </c>
      <c r="BJ986" t="n">
        <v>0</v>
      </c>
      <c r="BK986" t="n">
        <v>0</v>
      </c>
      <c r="BL986" t="n">
        <v>0</v>
      </c>
      <c r="BM986" t="n">
        <v>0</v>
      </c>
      <c r="BN986" t="n">
        <v>0</v>
      </c>
      <c r="BO986" t="n">
        <v>0</v>
      </c>
      <c r="BP986" t="n">
        <v>0</v>
      </c>
      <c r="BQ986" t="n">
        <v>0</v>
      </c>
      <c r="BR986" t="n">
        <v>0</v>
      </c>
      <c r="BS986" t="n">
        <v>0</v>
      </c>
      <c r="BT986" t="n">
        <v>0</v>
      </c>
      <c r="BU986" t="n">
        <v>0</v>
      </c>
      <c r="BV986" t="n">
        <v>0</v>
      </c>
      <c r="BW986" t="n">
        <v>0</v>
      </c>
      <c r="CV986" t="n">
        <v>0</v>
      </c>
      <c r="CW986" t="n">
        <v>0</v>
      </c>
      <c r="CX986">
        <f>ROUND(Y986*Source!I2390,7)</f>
        <v/>
      </c>
      <c r="CY986">
        <f>AA986</f>
        <v/>
      </c>
      <c r="CZ986">
        <f>AE986</f>
        <v/>
      </c>
      <c r="DA986">
        <f>AI986</f>
        <v/>
      </c>
      <c r="DB986">
        <f>ROUND(ROUND(AT986*CZ986,2),2)</f>
        <v/>
      </c>
      <c r="DC986">
        <f>ROUND(ROUND(AT986*AG986,2),2)</f>
        <v/>
      </c>
      <c r="DD986" t="inlineStr"/>
      <c r="DE986" t="inlineStr"/>
      <c r="DF986">
        <f>ROUND(ROUND(AE986*AI986,0)*CX986,0)</f>
        <v/>
      </c>
      <c r="DG986">
        <f>ROUND(ROUND(AF986,0)*CX986,0)</f>
        <v/>
      </c>
      <c r="DH986">
        <f>ROUND(ROUND(AG986,0)*CX986,0)</f>
        <v/>
      </c>
      <c r="DI986">
        <f>ROUND(ROUND(AH986,0)*CX986,0)</f>
        <v/>
      </c>
      <c r="DJ986">
        <f>DF986</f>
        <v/>
      </c>
      <c r="DK986" t="n">
        <v>0</v>
      </c>
      <c r="DL986" t="inlineStr"/>
      <c r="DM986" t="n">
        <v>0</v>
      </c>
      <c r="DN986" t="inlineStr"/>
      <c r="DO986" t="n">
        <v>0</v>
      </c>
    </row>
    <row r="987">
      <c r="A987">
        <f>ROW(Source!A2390)</f>
        <v/>
      </c>
      <c r="B987" t="n">
        <v>78869116</v>
      </c>
      <c r="C987" t="n">
        <v>78876396</v>
      </c>
      <c r="D987" t="n">
        <v>29143379</v>
      </c>
      <c r="E987" t="n">
        <v>1</v>
      </c>
      <c r="F987" t="n">
        <v>1</v>
      </c>
      <c r="G987" t="n">
        <v>1</v>
      </c>
      <c r="H987" t="n">
        <v>3</v>
      </c>
      <c r="I987" t="inlineStr">
        <is>
          <t>302-0063</t>
        </is>
      </c>
      <c r="J987" t="inlineStr">
        <is>
          <t>ТССЦ Московской обл., 302-0063, приказ Минстроя России №675/пр от 28.02.2017 № 256/пр</t>
        </is>
      </c>
      <c r="K987" t="inlineStr">
        <is>
          <t>Кран шаровый муфтовый Valtec для воды диаметром 20 мм, тип в/в</t>
        </is>
      </c>
      <c r="L987" t="n">
        <v>1354</v>
      </c>
      <c r="N987" t="n">
        <v>1010</v>
      </c>
      <c r="O987" t="inlineStr">
        <is>
          <t>шт.</t>
        </is>
      </c>
      <c r="P987" t="inlineStr">
        <is>
          <t>шт.</t>
        </is>
      </c>
      <c r="Q987" t="n">
        <v>1</v>
      </c>
      <c r="W987" t="n">
        <v>0</v>
      </c>
      <c r="X987" t="n">
        <v>1037232740</v>
      </c>
      <c r="Y987">
        <f>AT987</f>
        <v/>
      </c>
      <c r="AA987" t="n">
        <v>585.1</v>
      </c>
      <c r="AB987" t="n">
        <v>0</v>
      </c>
      <c r="AC987" t="n">
        <v>0</v>
      </c>
      <c r="AD987" t="n">
        <v>0</v>
      </c>
      <c r="AE987" t="n">
        <v>42.46</v>
      </c>
      <c r="AF987" t="n">
        <v>0</v>
      </c>
      <c r="AG987" t="n">
        <v>0</v>
      </c>
      <c r="AH987" t="n">
        <v>0</v>
      </c>
      <c r="AI987" t="n">
        <v>13.78</v>
      </c>
      <c r="AJ987" t="n">
        <v>1</v>
      </c>
      <c r="AK987" t="n">
        <v>1</v>
      </c>
      <c r="AL987" t="n">
        <v>1</v>
      </c>
      <c r="AM987" t="n">
        <v>0</v>
      </c>
      <c r="AN987" t="n">
        <v>0</v>
      </c>
      <c r="AO987" t="n">
        <v>0</v>
      </c>
      <c r="AP987" t="n">
        <v>1</v>
      </c>
      <c r="AQ987" t="n">
        <v>0</v>
      </c>
      <c r="AR987" t="n">
        <v>0</v>
      </c>
      <c r="AS987" t="inlineStr"/>
      <c r="AT987" t="n">
        <v>66.66666669999999</v>
      </c>
      <c r="AU987" t="inlineStr"/>
      <c r="AV987" t="n">
        <v>0</v>
      </c>
      <c r="AW987" t="n">
        <v>1</v>
      </c>
      <c r="AX987" t="n">
        <v>-1</v>
      </c>
      <c r="AY987" t="n">
        <v>0</v>
      </c>
      <c r="AZ987" t="n">
        <v>0</v>
      </c>
      <c r="BA987" t="inlineStr"/>
      <c r="BB987" t="n">
        <v>0</v>
      </c>
      <c r="BC987" t="n">
        <v>0</v>
      </c>
      <c r="BD987" t="n">
        <v>0</v>
      </c>
      <c r="BE987" t="n">
        <v>0</v>
      </c>
      <c r="BF987" t="n">
        <v>0</v>
      </c>
      <c r="BG987" t="n">
        <v>0</v>
      </c>
      <c r="BH987" t="n">
        <v>0</v>
      </c>
      <c r="BI987" t="n">
        <v>0</v>
      </c>
      <c r="BJ987" t="n">
        <v>0</v>
      </c>
      <c r="BK987" t="n">
        <v>0</v>
      </c>
      <c r="BL987" t="n">
        <v>0</v>
      </c>
      <c r="BM987" t="n">
        <v>0</v>
      </c>
      <c r="BN987" t="n">
        <v>0</v>
      </c>
      <c r="BO987" t="n">
        <v>0</v>
      </c>
      <c r="BP987" t="n">
        <v>0</v>
      </c>
      <c r="BQ987" t="n">
        <v>0</v>
      </c>
      <c r="BR987" t="n">
        <v>0</v>
      </c>
      <c r="BS987" t="n">
        <v>0</v>
      </c>
      <c r="BT987" t="n">
        <v>0</v>
      </c>
      <c r="BU987" t="n">
        <v>0</v>
      </c>
      <c r="BV987" t="n">
        <v>0</v>
      </c>
      <c r="BW987" t="n">
        <v>0</v>
      </c>
      <c r="CV987" t="n">
        <v>0</v>
      </c>
      <c r="CW987" t="n">
        <v>0</v>
      </c>
      <c r="CX987">
        <f>ROUND(Y987*Source!I2390,7)</f>
        <v/>
      </c>
      <c r="CY987">
        <f>AA987</f>
        <v/>
      </c>
      <c r="CZ987">
        <f>AE987</f>
        <v/>
      </c>
      <c r="DA987">
        <f>AI987</f>
        <v/>
      </c>
      <c r="DB987">
        <f>ROUND(ROUND(AT987*CZ987,2),2)</f>
        <v/>
      </c>
      <c r="DC987">
        <f>ROUND(ROUND(AT987*AG987,2),2)</f>
        <v/>
      </c>
      <c r="DD987" t="inlineStr"/>
      <c r="DE987" t="inlineStr"/>
      <c r="DF987">
        <f>ROUND(ROUND(AE987*AI987,0)*CX987,0)</f>
        <v/>
      </c>
      <c r="DG987">
        <f>ROUND(ROUND(AF987,0)*CX987,0)</f>
        <v/>
      </c>
      <c r="DH987">
        <f>ROUND(ROUND(AG987,0)*CX987,0)</f>
        <v/>
      </c>
      <c r="DI987">
        <f>ROUND(ROUND(AH987,0)*CX987,0)</f>
        <v/>
      </c>
      <c r="DJ987">
        <f>DF987</f>
        <v/>
      </c>
      <c r="DK987" t="n">
        <v>0</v>
      </c>
      <c r="DL987" t="inlineStr"/>
      <c r="DM987" t="n">
        <v>0</v>
      </c>
      <c r="DN987" t="inlineStr"/>
      <c r="DO987" t="n">
        <v>0</v>
      </c>
    </row>
    <row r="988">
      <c r="A988">
        <f>ROW(Source!A2390)</f>
        <v/>
      </c>
      <c r="B988" t="n">
        <v>78869116</v>
      </c>
      <c r="C988" t="n">
        <v>78876396</v>
      </c>
      <c r="D988" t="n">
        <v>29142465</v>
      </c>
      <c r="E988" t="n">
        <v>1</v>
      </c>
      <c r="F988" t="n">
        <v>1</v>
      </c>
      <c r="G988" t="n">
        <v>1</v>
      </c>
      <c r="H988" t="n">
        <v>3</v>
      </c>
      <c r="I988" t="inlineStr">
        <is>
          <t>302-1342</t>
        </is>
      </c>
      <c r="J988" t="inlineStr">
        <is>
          <t>ТССЦ Московской обл., 302-1342, приказ Минстроя России №675/пр от 28.02.2017 № 256/пр</t>
        </is>
      </c>
      <c r="K988" t="inlineStr">
        <is>
          <t>Вентили проходные муфтовые 15кч18п для воды давлением 1,6 МПа (16 кгс/см2), диаметром 20 мм</t>
        </is>
      </c>
      <c r="L988" t="n">
        <v>1354</v>
      </c>
      <c r="N988" t="n">
        <v>1010</v>
      </c>
      <c r="O988" t="inlineStr">
        <is>
          <t>шт.</t>
        </is>
      </c>
      <c r="P988" t="inlineStr">
        <is>
          <t>шт.</t>
        </is>
      </c>
      <c r="Q988" t="n">
        <v>1</v>
      </c>
      <c r="W988" t="n">
        <v>1</v>
      </c>
      <c r="X988" t="n">
        <v>-852705161</v>
      </c>
      <c r="Y988">
        <f>AT988</f>
        <v/>
      </c>
      <c r="AA988" t="n">
        <v>221.81</v>
      </c>
      <c r="AB988" t="n">
        <v>0</v>
      </c>
      <c r="AC988" t="n">
        <v>0</v>
      </c>
      <c r="AD988" t="n">
        <v>0</v>
      </c>
      <c r="AE988" t="n">
        <v>21.81</v>
      </c>
      <c r="AF988" t="n">
        <v>0</v>
      </c>
      <c r="AG988" t="n">
        <v>0</v>
      </c>
      <c r="AH988" t="n">
        <v>0</v>
      </c>
      <c r="AI988" t="n">
        <v>10.17</v>
      </c>
      <c r="AJ988" t="n">
        <v>1</v>
      </c>
      <c r="AK988" t="n">
        <v>1</v>
      </c>
      <c r="AL988" t="n">
        <v>1</v>
      </c>
      <c r="AM988" t="n">
        <v>2</v>
      </c>
      <c r="AN988" t="n">
        <v>0</v>
      </c>
      <c r="AO988" t="n">
        <v>1</v>
      </c>
      <c r="AP988" t="n">
        <v>1</v>
      </c>
      <c r="AQ988" t="n">
        <v>0</v>
      </c>
      <c r="AR988" t="n">
        <v>0</v>
      </c>
      <c r="AS988" t="inlineStr"/>
      <c r="AT988" t="n">
        <v>-100</v>
      </c>
      <c r="AU988" t="inlineStr"/>
      <c r="AV988" t="n">
        <v>0</v>
      </c>
      <c r="AW988" t="n">
        <v>2</v>
      </c>
      <c r="AX988" t="n">
        <v>78876412</v>
      </c>
      <c r="AY988" t="n">
        <v>1</v>
      </c>
      <c r="AZ988" t="n">
        <v>6144</v>
      </c>
      <c r="BA988" t="n">
        <v>912</v>
      </c>
      <c r="BB988" t="n">
        <v>0</v>
      </c>
      <c r="BC988" t="n">
        <v>0</v>
      </c>
      <c r="BD988" t="n">
        <v>0</v>
      </c>
      <c r="BE988" t="n">
        <v>0</v>
      </c>
      <c r="BF988" t="n">
        <v>0</v>
      </c>
      <c r="BG988" t="n">
        <v>0</v>
      </c>
      <c r="BH988" t="n">
        <v>0</v>
      </c>
      <c r="BI988" t="n">
        <v>0</v>
      </c>
      <c r="BJ988" t="n">
        <v>0</v>
      </c>
      <c r="BK988" t="n">
        <v>0</v>
      </c>
      <c r="BL988" t="n">
        <v>0</v>
      </c>
      <c r="BM988" t="n">
        <v>0</v>
      </c>
      <c r="BN988" t="n">
        <v>0</v>
      </c>
      <c r="BO988" t="n">
        <v>0</v>
      </c>
      <c r="BP988" t="n">
        <v>0</v>
      </c>
      <c r="BQ988" t="n">
        <v>0</v>
      </c>
      <c r="BR988" t="n">
        <v>0</v>
      </c>
      <c r="BS988" t="n">
        <v>0</v>
      </c>
      <c r="BT988" t="n">
        <v>0</v>
      </c>
      <c r="BU988" t="n">
        <v>0</v>
      </c>
      <c r="BV988" t="n">
        <v>0</v>
      </c>
      <c r="BW988" t="n">
        <v>0</v>
      </c>
      <c r="CV988" t="n">
        <v>0</v>
      </c>
      <c r="CW988" t="n">
        <v>0</v>
      </c>
      <c r="CX988">
        <f>ROUND(Y988*Source!I2390,7)</f>
        <v/>
      </c>
      <c r="CY988">
        <f>AA988</f>
        <v/>
      </c>
      <c r="CZ988">
        <f>AE988</f>
        <v/>
      </c>
      <c r="DA988">
        <f>AI988</f>
        <v/>
      </c>
      <c r="DB988">
        <f>ROUND(ROUND(AT988*CZ988,2),2)</f>
        <v/>
      </c>
      <c r="DC988">
        <f>ROUND(ROUND(AT988*AG988,2),2)</f>
        <v/>
      </c>
      <c r="DD988" t="inlineStr"/>
      <c r="DE988" t="inlineStr"/>
      <c r="DF988">
        <f>ROUND(ROUND(AE988*AI988,0)*CX988,0)</f>
        <v/>
      </c>
      <c r="DG988">
        <f>ROUND(ROUND(AF988,0)*CX988,0)</f>
        <v/>
      </c>
      <c r="DH988">
        <f>ROUND(ROUND(AG988,0)*CX988,0)</f>
        <v/>
      </c>
      <c r="DI988">
        <f>ROUND(ROUND(AH988,0)*CX988,0)</f>
        <v/>
      </c>
      <c r="DJ988">
        <f>DF988</f>
        <v/>
      </c>
      <c r="DK988" t="n">
        <v>0</v>
      </c>
      <c r="DL988" t="inlineStr"/>
      <c r="DM988" t="n">
        <v>0</v>
      </c>
      <c r="DN988" t="inlineStr"/>
      <c r="DO988" t="n">
        <v>0</v>
      </c>
    </row>
    <row r="989">
      <c r="A989">
        <f>ROW(Source!A2390)</f>
        <v/>
      </c>
      <c r="B989" t="n">
        <v>78869116</v>
      </c>
      <c r="C989" t="n">
        <v>78876396</v>
      </c>
      <c r="D989" t="n">
        <v>29159168</v>
      </c>
      <c r="E989" t="n">
        <v>1</v>
      </c>
      <c r="F989" t="n">
        <v>1</v>
      </c>
      <c r="G989" t="n">
        <v>1</v>
      </c>
      <c r="H989" t="n">
        <v>3</v>
      </c>
      <c r="I989" t="inlineStr">
        <is>
          <t>507-5008</t>
        </is>
      </c>
      <c r="J989" t="inlineStr">
        <is>
          <t>ТССЦ Московской обл., 507-5008, приказ Минстроя России №675/пр от 28.02.2017 № 258/пр</t>
        </is>
      </c>
      <c r="K989" t="inlineStr">
        <is>
          <t>Муфта полипропиленовая соединительная диаметром 25 мм</t>
        </is>
      </c>
      <c r="L989" t="n">
        <v>1358</v>
      </c>
      <c r="N989" t="n">
        <v>1010</v>
      </c>
      <c r="O989" t="inlineStr">
        <is>
          <t>10 шт.</t>
        </is>
      </c>
      <c r="P989" t="inlineStr">
        <is>
          <t>10 шт.</t>
        </is>
      </c>
      <c r="Q989" t="n">
        <v>10</v>
      </c>
      <c r="W989" t="n">
        <v>0</v>
      </c>
      <c r="X989" t="n">
        <v>1871529504</v>
      </c>
      <c r="Y989">
        <f>AT989</f>
        <v/>
      </c>
      <c r="AA989" t="n">
        <v>76.81999999999999</v>
      </c>
      <c r="AB989" t="n">
        <v>0</v>
      </c>
      <c r="AC989" t="n">
        <v>0</v>
      </c>
      <c r="AD989" t="n">
        <v>0</v>
      </c>
      <c r="AE989" t="n">
        <v>9.9</v>
      </c>
      <c r="AF989" t="n">
        <v>0</v>
      </c>
      <c r="AG989" t="n">
        <v>0</v>
      </c>
      <c r="AH989" t="n">
        <v>0</v>
      </c>
      <c r="AI989" t="n">
        <v>7.76</v>
      </c>
      <c r="AJ989" t="n">
        <v>1</v>
      </c>
      <c r="AK989" t="n">
        <v>1</v>
      </c>
      <c r="AL989" t="n">
        <v>1</v>
      </c>
      <c r="AM989" t="n">
        <v>0</v>
      </c>
      <c r="AN989" t="n">
        <v>0</v>
      </c>
      <c r="AO989" t="n">
        <v>0</v>
      </c>
      <c r="AP989" t="n">
        <v>1</v>
      </c>
      <c r="AQ989" t="n">
        <v>0</v>
      </c>
      <c r="AR989" t="n">
        <v>0</v>
      </c>
      <c r="AS989" t="inlineStr"/>
      <c r="AT989" t="n">
        <v>3.3333333</v>
      </c>
      <c r="AU989" t="inlineStr"/>
      <c r="AV989" t="n">
        <v>0</v>
      </c>
      <c r="AW989" t="n">
        <v>1</v>
      </c>
      <c r="AX989" t="n">
        <v>-1</v>
      </c>
      <c r="AY989" t="n">
        <v>0</v>
      </c>
      <c r="AZ989" t="n">
        <v>0</v>
      </c>
      <c r="BA989" t="inlineStr"/>
      <c r="BB989" t="n">
        <v>0</v>
      </c>
      <c r="BC989" t="n">
        <v>0</v>
      </c>
      <c r="BD989" t="n">
        <v>0</v>
      </c>
      <c r="BE989" t="n">
        <v>0</v>
      </c>
      <c r="BF989" t="n">
        <v>0</v>
      </c>
      <c r="BG989" t="n">
        <v>0</v>
      </c>
      <c r="BH989" t="n">
        <v>0</v>
      </c>
      <c r="BI989" t="n">
        <v>0</v>
      </c>
      <c r="BJ989" t="n">
        <v>0</v>
      </c>
      <c r="BK989" t="n">
        <v>0</v>
      </c>
      <c r="BL989" t="n">
        <v>0</v>
      </c>
      <c r="BM989" t="n">
        <v>0</v>
      </c>
      <c r="BN989" t="n">
        <v>0</v>
      </c>
      <c r="BO989" t="n">
        <v>0</v>
      </c>
      <c r="BP989" t="n">
        <v>0</v>
      </c>
      <c r="BQ989" t="n">
        <v>0</v>
      </c>
      <c r="BR989" t="n">
        <v>0</v>
      </c>
      <c r="BS989" t="n">
        <v>0</v>
      </c>
      <c r="BT989" t="n">
        <v>0</v>
      </c>
      <c r="BU989" t="n">
        <v>0</v>
      </c>
      <c r="BV989" t="n">
        <v>0</v>
      </c>
      <c r="BW989" t="n">
        <v>0</v>
      </c>
      <c r="CV989" t="n">
        <v>0</v>
      </c>
      <c r="CW989" t="n">
        <v>0</v>
      </c>
      <c r="CX989">
        <f>ROUND(Y989*Source!I2390,7)</f>
        <v/>
      </c>
      <c r="CY989">
        <f>AA989</f>
        <v/>
      </c>
      <c r="CZ989">
        <f>AE989</f>
        <v/>
      </c>
      <c r="DA989">
        <f>AI989</f>
        <v/>
      </c>
      <c r="DB989">
        <f>ROUND(ROUND(AT989*CZ989,2),2)</f>
        <v/>
      </c>
      <c r="DC989">
        <f>ROUND(ROUND(AT989*AG989,2),2)</f>
        <v/>
      </c>
      <c r="DD989" t="inlineStr"/>
      <c r="DE989" t="inlineStr"/>
      <c r="DF989">
        <f>ROUND(ROUND(AE989*AI989,0)*CX989,0)</f>
        <v/>
      </c>
      <c r="DG989">
        <f>ROUND(ROUND(AF989,0)*CX989,0)</f>
        <v/>
      </c>
      <c r="DH989">
        <f>ROUND(ROUND(AG989,0)*CX989,0)</f>
        <v/>
      </c>
      <c r="DI989">
        <f>ROUND(ROUND(AH989,0)*CX989,0)</f>
        <v/>
      </c>
      <c r="DJ989">
        <f>DF989</f>
        <v/>
      </c>
      <c r="DK989" t="n">
        <v>0</v>
      </c>
      <c r="DL989" t="inlineStr"/>
      <c r="DM989" t="n">
        <v>0</v>
      </c>
      <c r="DN989" t="inlineStr"/>
      <c r="DO989" t="n">
        <v>0</v>
      </c>
    </row>
    <row r="990">
      <c r="A990">
        <f>ROW(Source!A2390)</f>
        <v/>
      </c>
      <c r="B990" t="n">
        <v>78869116</v>
      </c>
      <c r="C990" t="n">
        <v>78876396</v>
      </c>
      <c r="D990" t="n">
        <v>29164350</v>
      </c>
      <c r="E990" t="n">
        <v>1</v>
      </c>
      <c r="F990" t="n">
        <v>1</v>
      </c>
      <c r="G990" t="n">
        <v>1</v>
      </c>
      <c r="H990" t="n">
        <v>3</v>
      </c>
      <c r="I990" t="inlineStr">
        <is>
          <t>509-9899</t>
        </is>
      </c>
      <c r="J990" t="inlineStr">
        <is>
          <t>ТССЦ Московской обл., 509-9899, приказ Минстроя России №675/пр от 28.02.2017 № 258/пр</t>
        </is>
      </c>
      <c r="K990" t="inlineStr">
        <is>
          <t>Строительный мусор и масса возвратных материалов</t>
        </is>
      </c>
      <c r="L990" t="n">
        <v>1348</v>
      </c>
      <c r="N990" t="n">
        <v>1009</v>
      </c>
      <c r="O990" t="inlineStr">
        <is>
          <t>т</t>
        </is>
      </c>
      <c r="P990" t="inlineStr">
        <is>
          <t>т</t>
        </is>
      </c>
      <c r="Q990" t="n">
        <v>1000</v>
      </c>
      <c r="W990" t="n">
        <v>0</v>
      </c>
      <c r="X990" t="n">
        <v>1839160745</v>
      </c>
      <c r="Y990">
        <f>AT990</f>
        <v/>
      </c>
      <c r="AA990" t="n">
        <v>0</v>
      </c>
      <c r="AB990" t="n">
        <v>0</v>
      </c>
      <c r="AC990" t="n">
        <v>0</v>
      </c>
      <c r="AD990" t="n">
        <v>0</v>
      </c>
      <c r="AE990" t="n">
        <v>0</v>
      </c>
      <c r="AF990" t="n">
        <v>0</v>
      </c>
      <c r="AG990" t="n">
        <v>0</v>
      </c>
      <c r="AH990" t="n">
        <v>0</v>
      </c>
      <c r="AI990" t="n">
        <v>1</v>
      </c>
      <c r="AJ990" t="n">
        <v>1</v>
      </c>
      <c r="AK990" t="n">
        <v>1</v>
      </c>
      <c r="AL990" t="n">
        <v>1</v>
      </c>
      <c r="AM990" t="n">
        <v>0</v>
      </c>
      <c r="AN990" t="n">
        <v>0</v>
      </c>
      <c r="AO990" t="n">
        <v>0</v>
      </c>
      <c r="AP990" t="n">
        <v>1</v>
      </c>
      <c r="AQ990" t="n">
        <v>0</v>
      </c>
      <c r="AR990" t="n">
        <v>0</v>
      </c>
      <c r="AS990" t="inlineStr"/>
      <c r="AT990" t="n">
        <v>0.04</v>
      </c>
      <c r="AU990" t="inlineStr"/>
      <c r="AV990" t="n">
        <v>0</v>
      </c>
      <c r="AW990" t="n">
        <v>2</v>
      </c>
      <c r="AX990" t="n">
        <v>78876413</v>
      </c>
      <c r="AY990" t="n">
        <v>1</v>
      </c>
      <c r="AZ990" t="n">
        <v>0</v>
      </c>
      <c r="BA990" t="n">
        <v>913</v>
      </c>
      <c r="BB990" t="n">
        <v>0</v>
      </c>
      <c r="BC990" t="n">
        <v>0</v>
      </c>
      <c r="BD990" t="n">
        <v>0</v>
      </c>
      <c r="BE990" t="n">
        <v>0</v>
      </c>
      <c r="BF990" t="n">
        <v>0</v>
      </c>
      <c r="BG990" t="n">
        <v>0</v>
      </c>
      <c r="BH990" t="n">
        <v>0</v>
      </c>
      <c r="BI990" t="n">
        <v>0</v>
      </c>
      <c r="BJ990" t="n">
        <v>0</v>
      </c>
      <c r="BK990" t="n">
        <v>0</v>
      </c>
      <c r="BL990" t="n">
        <v>0</v>
      </c>
      <c r="BM990" t="n">
        <v>0</v>
      </c>
      <c r="BN990" t="n">
        <v>0</v>
      </c>
      <c r="BO990" t="n">
        <v>0</v>
      </c>
      <c r="BP990" t="n">
        <v>0</v>
      </c>
      <c r="BQ990" t="n">
        <v>0</v>
      </c>
      <c r="BR990" t="n">
        <v>0</v>
      </c>
      <c r="BS990" t="n">
        <v>0</v>
      </c>
      <c r="BT990" t="n">
        <v>0</v>
      </c>
      <c r="BU990" t="n">
        <v>0</v>
      </c>
      <c r="BV990" t="n">
        <v>0</v>
      </c>
      <c r="BW990" t="n">
        <v>0</v>
      </c>
      <c r="CV990" t="n">
        <v>0</v>
      </c>
      <c r="CW990" t="n">
        <v>0</v>
      </c>
      <c r="CX990">
        <f>ROUND(Y990*Source!I2390,7)</f>
        <v/>
      </c>
      <c r="CY990">
        <f>AA990</f>
        <v/>
      </c>
      <c r="CZ990">
        <f>AE990</f>
        <v/>
      </c>
      <c r="DA990">
        <f>AI990</f>
        <v/>
      </c>
      <c r="DB990">
        <f>ROUND(ROUND(AT990*CZ990,2),2)</f>
        <v/>
      </c>
      <c r="DC990">
        <f>ROUND(ROUND(AT990*AG990,2),2)</f>
        <v/>
      </c>
      <c r="DD990" t="inlineStr"/>
      <c r="DE990" t="inlineStr"/>
      <c r="DF990">
        <f>ROUND(ROUND(AE990,0)*CX990,0)</f>
        <v/>
      </c>
      <c r="DG990">
        <f>ROUND(ROUND(AF990,0)*CX990,0)</f>
        <v/>
      </c>
      <c r="DH990">
        <f>ROUND(ROUND(AG990,0)*CX990,0)</f>
        <v/>
      </c>
      <c r="DI990">
        <f>ROUND(ROUND(AH990,0)*CX990,0)</f>
        <v/>
      </c>
      <c r="DJ990">
        <f>DF990</f>
        <v/>
      </c>
      <c r="DK990" t="n">
        <v>0</v>
      </c>
      <c r="DL990" t="inlineStr"/>
      <c r="DM990" t="n">
        <v>0</v>
      </c>
      <c r="DN990" t="inlineStr"/>
      <c r="DO990" t="n">
        <v>0</v>
      </c>
    </row>
    <row r="991">
      <c r="A991">
        <f>ROW(Source!A2397)</f>
        <v/>
      </c>
      <c r="B991" t="n">
        <v>78869116</v>
      </c>
      <c r="C991" t="n">
        <v>78876423</v>
      </c>
      <c r="D991" t="n">
        <v>18407150</v>
      </c>
      <c r="E991" t="n">
        <v>1</v>
      </c>
      <c r="F991" t="n">
        <v>1</v>
      </c>
      <c r="G991" t="n">
        <v>1</v>
      </c>
      <c r="H991" t="n">
        <v>1</v>
      </c>
      <c r="I991" t="inlineStr">
        <is>
          <t>1-1030-90</t>
        </is>
      </c>
      <c r="J991" t="inlineStr"/>
      <c r="K991" t="inlineStr">
        <is>
          <t>Рабочий строитель среднего разряда 3</t>
        </is>
      </c>
      <c r="L991" t="n">
        <v>1369</v>
      </c>
      <c r="N991" t="n">
        <v>1013</v>
      </c>
      <c r="O991" t="inlineStr">
        <is>
          <t>чел.-ч</t>
        </is>
      </c>
      <c r="P991" t="inlineStr">
        <is>
          <t>чел.-ч</t>
        </is>
      </c>
      <c r="Q991" t="n">
        <v>1</v>
      </c>
      <c r="W991" t="n">
        <v>0</v>
      </c>
      <c r="X991" t="n">
        <v>-931037793</v>
      </c>
      <c r="Y991">
        <f>AT991</f>
        <v/>
      </c>
      <c r="AA991" t="n">
        <v>0</v>
      </c>
      <c r="AB991" t="n">
        <v>0</v>
      </c>
      <c r="AC991" t="n">
        <v>0</v>
      </c>
      <c r="AD991" t="n">
        <v>8.529999999999999</v>
      </c>
      <c r="AE991" t="n">
        <v>0</v>
      </c>
      <c r="AF991" t="n">
        <v>0</v>
      </c>
      <c r="AG991" t="n">
        <v>0</v>
      </c>
      <c r="AH991" t="n">
        <v>8.529999999999999</v>
      </c>
      <c r="AI991" t="n">
        <v>1</v>
      </c>
      <c r="AJ991" t="n">
        <v>1</v>
      </c>
      <c r="AK991" t="n">
        <v>1</v>
      </c>
      <c r="AL991" t="n">
        <v>1</v>
      </c>
      <c r="AM991" t="n">
        <v>-2</v>
      </c>
      <c r="AN991" t="n">
        <v>0</v>
      </c>
      <c r="AO991" t="n">
        <v>1</v>
      </c>
      <c r="AP991" t="n">
        <v>0</v>
      </c>
      <c r="AQ991" t="n">
        <v>0</v>
      </c>
      <c r="AR991" t="n">
        <v>0</v>
      </c>
      <c r="AS991" t="inlineStr"/>
      <c r="AT991" t="n">
        <v>13.9</v>
      </c>
      <c r="AU991" t="inlineStr"/>
      <c r="AV991" t="n">
        <v>1</v>
      </c>
      <c r="AW991" t="n">
        <v>2</v>
      </c>
      <c r="AX991" t="n">
        <v>78876427</v>
      </c>
      <c r="AY991" t="n">
        <v>1</v>
      </c>
      <c r="AZ991" t="n">
        <v>0</v>
      </c>
      <c r="BA991" t="n">
        <v>914</v>
      </c>
      <c r="BB991" t="n">
        <v>0</v>
      </c>
      <c r="BC991" t="n">
        <v>0</v>
      </c>
      <c r="BD991" t="n">
        <v>0</v>
      </c>
      <c r="BE991" t="n">
        <v>0</v>
      </c>
      <c r="BF991" t="n">
        <v>0</v>
      </c>
      <c r="BG991" t="n">
        <v>0</v>
      </c>
      <c r="BH991" t="n">
        <v>0</v>
      </c>
      <c r="BI991" t="n">
        <v>0</v>
      </c>
      <c r="BJ991" t="n">
        <v>0</v>
      </c>
      <c r="BK991" t="n">
        <v>0</v>
      </c>
      <c r="BL991" t="n">
        <v>0</v>
      </c>
      <c r="BM991" t="n">
        <v>0</v>
      </c>
      <c r="BN991" t="n">
        <v>0</v>
      </c>
      <c r="BO991" t="n">
        <v>0</v>
      </c>
      <c r="BP991" t="n">
        <v>0</v>
      </c>
      <c r="BQ991" t="n">
        <v>0</v>
      </c>
      <c r="BR991" t="n">
        <v>0</v>
      </c>
      <c r="BS991" t="n">
        <v>0</v>
      </c>
      <c r="BT991" t="n">
        <v>0</v>
      </c>
      <c r="BU991" t="n">
        <v>0</v>
      </c>
      <c r="BV991" t="n">
        <v>0</v>
      </c>
      <c r="BW991" t="n">
        <v>0</v>
      </c>
      <c r="CU991">
        <f>ROUND(AT991*Source!I2397*AH991*AL991,0)</f>
        <v/>
      </c>
      <c r="CV991">
        <f>ROUND(Y991*Source!I2397,7)</f>
        <v/>
      </c>
      <c r="CW991" t="n">
        <v>0</v>
      </c>
      <c r="CX991">
        <f>ROUND(Y991*Source!I2397,7)</f>
        <v/>
      </c>
      <c r="CY991">
        <f>AD991</f>
        <v/>
      </c>
      <c r="CZ991">
        <f>AH991</f>
        <v/>
      </c>
      <c r="DA991">
        <f>AL991</f>
        <v/>
      </c>
      <c r="DB991">
        <f>ROUND(ROUND(AT991*CZ991,2),2)</f>
        <v/>
      </c>
      <c r="DC991">
        <f>ROUND(ROUND(AT991*AG991,2),2)</f>
        <v/>
      </c>
      <c r="DD991" t="inlineStr"/>
      <c r="DE991" t="inlineStr"/>
      <c r="DF991">
        <f>ROUND(ROUND(AE991,0)*CX991,0)</f>
        <v/>
      </c>
      <c r="DG991">
        <f>ROUND(ROUND(AF991,0)*CX991,0)</f>
        <v/>
      </c>
      <c r="DH991">
        <f>ROUND(ROUND(AG991,0)*CX991,0)</f>
        <v/>
      </c>
      <c r="DI991">
        <f>ROUND(ROUND(AH991,0)*CX991,0)</f>
        <v/>
      </c>
      <c r="DJ991">
        <f>DI991</f>
        <v/>
      </c>
      <c r="DK991" t="n">
        <v>0</v>
      </c>
      <c r="DL991" t="inlineStr"/>
      <c r="DM991" t="n">
        <v>0</v>
      </c>
      <c r="DN991" t="inlineStr"/>
      <c r="DO991" t="n">
        <v>0</v>
      </c>
    </row>
    <row r="992">
      <c r="A992">
        <f>ROW(Source!A2397)</f>
        <v/>
      </c>
      <c r="B992" t="n">
        <v>78869116</v>
      </c>
      <c r="C992" t="n">
        <v>78876423</v>
      </c>
      <c r="D992" t="n">
        <v>29169821</v>
      </c>
      <c r="E992" t="n">
        <v>1</v>
      </c>
      <c r="F992" t="n">
        <v>1</v>
      </c>
      <c r="G992" t="n">
        <v>1</v>
      </c>
      <c r="H992" t="n">
        <v>3</v>
      </c>
      <c r="I992" t="inlineStr">
        <is>
          <t>509-0696</t>
        </is>
      </c>
      <c r="J992" t="inlineStr">
        <is>
          <t>ТССЦ Московской обл., 509-0696, приказ Минстроя России №675/пр от 28.02.2017 № 258/пр</t>
        </is>
      </c>
      <c r="K992" t="inlineStr">
        <is>
          <t>Лампы люминесцентные ртутные низкого давления типа ЛБ, ЛД, ЛДЦ, ЛТВ, ЛБХ 20</t>
        </is>
      </c>
      <c r="L992" t="n">
        <v>1358</v>
      </c>
      <c r="N992" t="n">
        <v>1010</v>
      </c>
      <c r="O992" t="inlineStr">
        <is>
          <t>10 шт.</t>
        </is>
      </c>
      <c r="P992" t="inlineStr">
        <is>
          <t>10 шт.</t>
        </is>
      </c>
      <c r="Q992" t="n">
        <v>10</v>
      </c>
      <c r="W992" t="n">
        <v>0</v>
      </c>
      <c r="X992" t="n">
        <v>-1187244712</v>
      </c>
      <c r="Y992">
        <f>AT992</f>
        <v/>
      </c>
      <c r="AA992" t="n">
        <v>352.73</v>
      </c>
      <c r="AB992" t="n">
        <v>0</v>
      </c>
      <c r="AC992" t="n">
        <v>0</v>
      </c>
      <c r="AD992" t="n">
        <v>0</v>
      </c>
      <c r="AE992" t="n">
        <v>85.2</v>
      </c>
      <c r="AF992" t="n">
        <v>0</v>
      </c>
      <c r="AG992" t="n">
        <v>0</v>
      </c>
      <c r="AH992" t="n">
        <v>0</v>
      </c>
      <c r="AI992" t="n">
        <v>4.14</v>
      </c>
      <c r="AJ992" t="n">
        <v>1</v>
      </c>
      <c r="AK992" t="n">
        <v>1</v>
      </c>
      <c r="AL992" t="n">
        <v>1</v>
      </c>
      <c r="AM992" t="n">
        <v>2</v>
      </c>
      <c r="AN992" t="n">
        <v>0</v>
      </c>
      <c r="AO992" t="n">
        <v>1</v>
      </c>
      <c r="AP992" t="n">
        <v>0</v>
      </c>
      <c r="AQ992" t="n">
        <v>0</v>
      </c>
      <c r="AR992" t="n">
        <v>0</v>
      </c>
      <c r="AS992" t="inlineStr"/>
      <c r="AT992" t="n">
        <v>10</v>
      </c>
      <c r="AU992" t="inlineStr"/>
      <c r="AV992" t="n">
        <v>0</v>
      </c>
      <c r="AW992" t="n">
        <v>2</v>
      </c>
      <c r="AX992" t="n">
        <v>78876428</v>
      </c>
      <c r="AY992" t="n">
        <v>1</v>
      </c>
      <c r="AZ992" t="n">
        <v>0</v>
      </c>
      <c r="BA992" t="n">
        <v>915</v>
      </c>
      <c r="BB992" t="n">
        <v>0</v>
      </c>
      <c r="BC992" t="n">
        <v>0</v>
      </c>
      <c r="BD992" t="n">
        <v>0</v>
      </c>
      <c r="BE992" t="n">
        <v>0</v>
      </c>
      <c r="BF992" t="n">
        <v>0</v>
      </c>
      <c r="BG992" t="n">
        <v>0</v>
      </c>
      <c r="BH992" t="n">
        <v>0</v>
      </c>
      <c r="BI992" t="n">
        <v>0</v>
      </c>
      <c r="BJ992" t="n">
        <v>0</v>
      </c>
      <c r="BK992" t="n">
        <v>0</v>
      </c>
      <c r="BL992" t="n">
        <v>0</v>
      </c>
      <c r="BM992" t="n">
        <v>0</v>
      </c>
      <c r="BN992" t="n">
        <v>0</v>
      </c>
      <c r="BO992" t="n">
        <v>0</v>
      </c>
      <c r="BP992" t="n">
        <v>0</v>
      </c>
      <c r="BQ992" t="n">
        <v>0</v>
      </c>
      <c r="BR992" t="n">
        <v>0</v>
      </c>
      <c r="BS992" t="n">
        <v>0</v>
      </c>
      <c r="BT992" t="n">
        <v>0</v>
      </c>
      <c r="BU992" t="n">
        <v>0</v>
      </c>
      <c r="BV992" t="n">
        <v>0</v>
      </c>
      <c r="BW992" t="n">
        <v>0</v>
      </c>
      <c r="CV992" t="n">
        <v>0</v>
      </c>
      <c r="CW992" t="n">
        <v>0</v>
      </c>
      <c r="CX992">
        <f>ROUND(Y992*Source!I2397,7)</f>
        <v/>
      </c>
      <c r="CY992">
        <f>AA992</f>
        <v/>
      </c>
      <c r="CZ992">
        <f>AE992</f>
        <v/>
      </c>
      <c r="DA992">
        <f>AI992</f>
        <v/>
      </c>
      <c r="DB992">
        <f>ROUND(ROUND(AT992*CZ992,2),2)</f>
        <v/>
      </c>
      <c r="DC992">
        <f>ROUND(ROUND(AT992*AG992,2),2)</f>
        <v/>
      </c>
      <c r="DD992" t="inlineStr"/>
      <c r="DE992" t="inlineStr"/>
      <c r="DF992">
        <f>ROUND(ROUND(AE992*AI992,0)*CX992,0)</f>
        <v/>
      </c>
      <c r="DG992">
        <f>ROUND(ROUND(AF992,0)*CX992,0)</f>
        <v/>
      </c>
      <c r="DH992">
        <f>ROUND(ROUND(AG992,0)*CX992,0)</f>
        <v/>
      </c>
      <c r="DI992">
        <f>ROUND(ROUND(AH992,0)*CX992,0)</f>
        <v/>
      </c>
      <c r="DJ992">
        <f>DF992</f>
        <v/>
      </c>
      <c r="DK992" t="n">
        <v>0</v>
      </c>
      <c r="DL992" t="inlineStr"/>
      <c r="DM992" t="n">
        <v>0</v>
      </c>
      <c r="DN992" t="inlineStr"/>
      <c r="DO992" t="n">
        <v>0</v>
      </c>
    </row>
    <row r="993">
      <c r="A993">
        <f>ROW(Source!A2397)</f>
        <v/>
      </c>
      <c r="B993" t="n">
        <v>78869116</v>
      </c>
      <c r="C993" t="n">
        <v>78876423</v>
      </c>
      <c r="D993" t="n">
        <v>29169828</v>
      </c>
      <c r="E993" t="n">
        <v>1</v>
      </c>
      <c r="F993" t="n">
        <v>1</v>
      </c>
      <c r="G993" t="n">
        <v>1</v>
      </c>
      <c r="H993" t="n">
        <v>3</v>
      </c>
      <c r="I993" t="inlineStr">
        <is>
          <t>509-6744</t>
        </is>
      </c>
      <c r="J993" t="inlineStr">
        <is>
          <t>ТССЦ Московской обл., 509-6744, приказ Минстроя России №675/пр от 28.02.2017 № 258/пр</t>
        </is>
      </c>
      <c r="K993" t="inlineStr">
        <is>
          <t>Лампы люминесцентные компактные энергосберегающие с цоколем Е27 мощностью 55 Вт</t>
        </is>
      </c>
      <c r="L993" t="n">
        <v>1354</v>
      </c>
      <c r="N993" t="n">
        <v>1010</v>
      </c>
      <c r="O993" t="inlineStr">
        <is>
          <t>шт.</t>
        </is>
      </c>
      <c r="P993" t="inlineStr">
        <is>
          <t>шт.</t>
        </is>
      </c>
      <c r="Q993" t="n">
        <v>1</v>
      </c>
      <c r="W993" t="n">
        <v>0</v>
      </c>
      <c r="X993" t="n">
        <v>-228955380</v>
      </c>
      <c r="Y993">
        <f>AT993</f>
        <v/>
      </c>
      <c r="AA993" t="n">
        <v>237.77</v>
      </c>
      <c r="AB993" t="n">
        <v>0</v>
      </c>
      <c r="AC993" t="n">
        <v>0</v>
      </c>
      <c r="AD993" t="n">
        <v>0</v>
      </c>
      <c r="AE993" t="n">
        <v>140.69</v>
      </c>
      <c r="AF993" t="n">
        <v>0</v>
      </c>
      <c r="AG993" t="n">
        <v>0</v>
      </c>
      <c r="AH993" t="n">
        <v>0</v>
      </c>
      <c r="AI993" t="n">
        <v>1.69</v>
      </c>
      <c r="AJ993" t="n">
        <v>1</v>
      </c>
      <c r="AK993" t="n">
        <v>1</v>
      </c>
      <c r="AL993" t="n">
        <v>1</v>
      </c>
      <c r="AM993" t="n">
        <v>0</v>
      </c>
      <c r="AN993" t="n">
        <v>0</v>
      </c>
      <c r="AO993" t="n">
        <v>0</v>
      </c>
      <c r="AP993" t="n">
        <v>1</v>
      </c>
      <c r="AQ993" t="n">
        <v>0</v>
      </c>
      <c r="AR993" t="n">
        <v>0</v>
      </c>
      <c r="AS993" t="inlineStr"/>
      <c r="AT993" t="n">
        <v>100</v>
      </c>
      <c r="AU993" t="inlineStr"/>
      <c r="AV993" t="n">
        <v>0</v>
      </c>
      <c r="AW993" t="n">
        <v>1</v>
      </c>
      <c r="AX993" t="n">
        <v>-1</v>
      </c>
      <c r="AY993" t="n">
        <v>0</v>
      </c>
      <c r="AZ993" t="n">
        <v>0</v>
      </c>
      <c r="BA993" t="inlineStr"/>
      <c r="BB993" t="n">
        <v>0</v>
      </c>
      <c r="BC993" t="n">
        <v>0</v>
      </c>
      <c r="BD993" t="n">
        <v>0</v>
      </c>
      <c r="BE993" t="n">
        <v>0</v>
      </c>
      <c r="BF993" t="n">
        <v>0</v>
      </c>
      <c r="BG993" t="n">
        <v>0</v>
      </c>
      <c r="BH993" t="n">
        <v>0</v>
      </c>
      <c r="BI993" t="n">
        <v>0</v>
      </c>
      <c r="BJ993" t="n">
        <v>0</v>
      </c>
      <c r="BK993" t="n">
        <v>0</v>
      </c>
      <c r="BL993" t="n">
        <v>0</v>
      </c>
      <c r="BM993" t="n">
        <v>0</v>
      </c>
      <c r="BN993" t="n">
        <v>0</v>
      </c>
      <c r="BO993" t="n">
        <v>0</v>
      </c>
      <c r="BP993" t="n">
        <v>0</v>
      </c>
      <c r="BQ993" t="n">
        <v>0</v>
      </c>
      <c r="BR993" t="n">
        <v>0</v>
      </c>
      <c r="BS993" t="n">
        <v>0</v>
      </c>
      <c r="BT993" t="n">
        <v>0</v>
      </c>
      <c r="BU993" t="n">
        <v>0</v>
      </c>
      <c r="BV993" t="n">
        <v>0</v>
      </c>
      <c r="BW993" t="n">
        <v>0</v>
      </c>
      <c r="CV993" t="n">
        <v>0</v>
      </c>
      <c r="CW993" t="n">
        <v>0</v>
      </c>
      <c r="CX993">
        <f>ROUND(Y993*Source!I2397,7)</f>
        <v/>
      </c>
      <c r="CY993">
        <f>AA993</f>
        <v/>
      </c>
      <c r="CZ993">
        <f>AE993</f>
        <v/>
      </c>
      <c r="DA993">
        <f>AI993</f>
        <v/>
      </c>
      <c r="DB993">
        <f>ROUND(ROUND(AT993*CZ993,2),2)</f>
        <v/>
      </c>
      <c r="DC993">
        <f>ROUND(ROUND(AT993*AG993,2),2)</f>
        <v/>
      </c>
      <c r="DD993" t="inlineStr"/>
      <c r="DE993" t="inlineStr"/>
      <c r="DF993">
        <f>ROUND(ROUND(AE993*AI993,0)*CX993,0)</f>
        <v/>
      </c>
      <c r="DG993">
        <f>ROUND(ROUND(AF993,0)*CX993,0)</f>
        <v/>
      </c>
      <c r="DH993">
        <f>ROUND(ROUND(AG993,0)*CX993,0)</f>
        <v/>
      </c>
      <c r="DI993">
        <f>ROUND(ROUND(AH993,0)*CX993,0)</f>
        <v/>
      </c>
      <c r="DJ993">
        <f>DF993</f>
        <v/>
      </c>
      <c r="DK993" t="n">
        <v>0</v>
      </c>
      <c r="DL993" t="inlineStr"/>
      <c r="DM993" t="n">
        <v>0</v>
      </c>
      <c r="DN993" t="inlineStr"/>
      <c r="DO993" t="n">
        <v>0</v>
      </c>
    </row>
    <row r="994">
      <c r="A994">
        <f>ROW(Source!A2399)</f>
        <v/>
      </c>
      <c r="B994" t="n">
        <v>78869116</v>
      </c>
      <c r="C994" t="n">
        <v>78876439</v>
      </c>
      <c r="D994" t="n">
        <v>29361307</v>
      </c>
      <c r="E994" t="n">
        <v>1</v>
      </c>
      <c r="F994" t="n">
        <v>1</v>
      </c>
      <c r="G994" t="n">
        <v>1</v>
      </c>
      <c r="H994" t="n">
        <v>1</v>
      </c>
      <c r="I994" t="inlineStr">
        <is>
          <t>1-2039-90</t>
        </is>
      </c>
      <c r="J994" t="inlineStr"/>
      <c r="K994" t="inlineStr">
        <is>
          <t>Рабочий монтажник среднего разряда 3,9</t>
        </is>
      </c>
      <c r="L994" t="n">
        <v>1369</v>
      </c>
      <c r="N994" t="n">
        <v>1013</v>
      </c>
      <c r="O994" t="inlineStr">
        <is>
          <t>чел.-ч</t>
        </is>
      </c>
      <c r="P994" t="inlineStr">
        <is>
          <t>чел.-ч</t>
        </is>
      </c>
      <c r="Q994" t="n">
        <v>1</v>
      </c>
      <c r="W994" t="n">
        <v>0</v>
      </c>
      <c r="X994" t="n">
        <v>357208865</v>
      </c>
      <c r="Y994">
        <f>(AT994*ROUND(0.2,7))</f>
        <v/>
      </c>
      <c r="AA994" t="n">
        <v>0</v>
      </c>
      <c r="AB994" t="n">
        <v>0</v>
      </c>
      <c r="AC994" t="n">
        <v>0</v>
      </c>
      <c r="AD994" t="n">
        <v>9.51</v>
      </c>
      <c r="AE994" t="n">
        <v>0</v>
      </c>
      <c r="AF994" t="n">
        <v>0</v>
      </c>
      <c r="AG994" t="n">
        <v>0</v>
      </c>
      <c r="AH994" t="n">
        <v>9.51</v>
      </c>
      <c r="AI994" t="n">
        <v>1</v>
      </c>
      <c r="AJ994" t="n">
        <v>1</v>
      </c>
      <c r="AK994" t="n">
        <v>1</v>
      </c>
      <c r="AL994" t="n">
        <v>1</v>
      </c>
      <c r="AM994" t="n">
        <v>-2</v>
      </c>
      <c r="AN994" t="n">
        <v>0</v>
      </c>
      <c r="AO994" t="n">
        <v>1</v>
      </c>
      <c r="AP994" t="n">
        <v>1</v>
      </c>
      <c r="AQ994" t="n">
        <v>0</v>
      </c>
      <c r="AR994" t="n">
        <v>0</v>
      </c>
      <c r="AS994" t="inlineStr"/>
      <c r="AT994" t="n">
        <v>1.56</v>
      </c>
      <c r="AU994" t="inlineStr">
        <is>
          <t>)*0,2</t>
        </is>
      </c>
      <c r="AV994" t="n">
        <v>1</v>
      </c>
      <c r="AW994" t="n">
        <v>2</v>
      </c>
      <c r="AX994" t="n">
        <v>78876455</v>
      </c>
      <c r="AY994" t="n">
        <v>1</v>
      </c>
      <c r="AZ994" t="n">
        <v>2048</v>
      </c>
      <c r="BA994" t="n">
        <v>916</v>
      </c>
      <c r="BB994" t="n">
        <v>0</v>
      </c>
      <c r="BC994" t="n">
        <v>0</v>
      </c>
      <c r="BD994" t="n">
        <v>0</v>
      </c>
      <c r="BE994" t="n">
        <v>0</v>
      </c>
      <c r="BF994" t="n">
        <v>0</v>
      </c>
      <c r="BG994" t="n">
        <v>0</v>
      </c>
      <c r="BH994" t="n">
        <v>0</v>
      </c>
      <c r="BI994" t="n">
        <v>0</v>
      </c>
      <c r="BJ994" t="n">
        <v>0</v>
      </c>
      <c r="BK994" t="n">
        <v>0</v>
      </c>
      <c r="BL994" t="n">
        <v>0</v>
      </c>
      <c r="BM994" t="n">
        <v>0</v>
      </c>
      <c r="BN994" t="n">
        <v>0</v>
      </c>
      <c r="BO994" t="n">
        <v>0</v>
      </c>
      <c r="BP994" t="n">
        <v>0</v>
      </c>
      <c r="BQ994" t="n">
        <v>0</v>
      </c>
      <c r="BR994" t="n">
        <v>0</v>
      </c>
      <c r="BS994" t="n">
        <v>0</v>
      </c>
      <c r="BT994" t="n">
        <v>0</v>
      </c>
      <c r="BU994" t="n">
        <v>0</v>
      </c>
      <c r="BV994" t="n">
        <v>0</v>
      </c>
      <c r="BW994" t="n">
        <v>0</v>
      </c>
      <c r="CU994">
        <f>ROUND(AT994*Source!I2399*AH994*AL994,0)</f>
        <v/>
      </c>
      <c r="CV994">
        <f>ROUND(Y994*Source!I2399,7)</f>
        <v/>
      </c>
      <c r="CW994" t="n">
        <v>0</v>
      </c>
      <c r="CX994">
        <f>ROUND(Y994*Source!I2399,7)</f>
        <v/>
      </c>
      <c r="CY994">
        <f>AD994</f>
        <v/>
      </c>
      <c r="CZ994">
        <f>AH994</f>
        <v/>
      </c>
      <c r="DA994">
        <f>AL994</f>
        <v/>
      </c>
      <c r="DB994">
        <f>ROUND((ROUND(AT994*CZ994,2)*ROUND(0.2,7)),2)</f>
        <v/>
      </c>
      <c r="DC994">
        <f>ROUND((ROUND(AT994*AG994,2)*ROUND(0.2,7)),2)</f>
        <v/>
      </c>
      <c r="DD994" t="inlineStr"/>
      <c r="DE994" t="inlineStr"/>
      <c r="DF994">
        <f>ROUND(ROUND(AE994,0)*CX994,0)</f>
        <v/>
      </c>
      <c r="DG994">
        <f>ROUND(ROUND(AF994,0)*CX994,0)</f>
        <v/>
      </c>
      <c r="DH994">
        <f>ROUND(ROUND(AG994,0)*CX994,0)</f>
        <v/>
      </c>
      <c r="DI994">
        <f>ROUND(ROUND(AH994,0)*CX994,0)</f>
        <v/>
      </c>
      <c r="DJ994">
        <f>DI994</f>
        <v/>
      </c>
      <c r="DK994" t="n">
        <v>0</v>
      </c>
      <c r="DL994" t="inlineStr"/>
      <c r="DM994" t="n">
        <v>0</v>
      </c>
      <c r="DN994" t="inlineStr"/>
      <c r="DO994" t="n">
        <v>0</v>
      </c>
    </row>
    <row r="995">
      <c r="A995">
        <f>ROW(Source!A2399)</f>
        <v/>
      </c>
      <c r="B995" t="n">
        <v>78869116</v>
      </c>
      <c r="C995" t="n">
        <v>78876439</v>
      </c>
      <c r="D995" t="n">
        <v>29172657</v>
      </c>
      <c r="E995" t="n">
        <v>1</v>
      </c>
      <c r="F995" t="n">
        <v>1</v>
      </c>
      <c r="G995" t="n">
        <v>1</v>
      </c>
      <c r="H995" t="n">
        <v>2</v>
      </c>
      <c r="I995" t="inlineStr">
        <is>
          <t>040502</t>
        </is>
      </c>
      <c r="J995" t="inlineStr">
        <is>
          <t>ТСЭМ Московской обл., 040502, приказ Минстроя России №675/пр от 28.02.2017 № 264/пр</t>
        </is>
      </c>
      <c r="K995" t="inlineStr">
        <is>
          <t>Установки для сварки ручной дуговой (постоянного тока)</t>
        </is>
      </c>
      <c r="L995" t="n">
        <v>1368</v>
      </c>
      <c r="N995" t="n">
        <v>1011</v>
      </c>
      <c r="O995" t="inlineStr">
        <is>
          <t>маш.-ч</t>
        </is>
      </c>
      <c r="P995" t="inlineStr">
        <is>
          <t>маш.-ч</t>
        </is>
      </c>
      <c r="Q995" t="n">
        <v>1</v>
      </c>
      <c r="W995" t="n">
        <v>0</v>
      </c>
      <c r="X995" t="n">
        <v>1474986261</v>
      </c>
      <c r="Y995">
        <f>(AT995*ROUND(0.2,7))</f>
        <v/>
      </c>
      <c r="AA995" t="n">
        <v>0</v>
      </c>
      <c r="AB995" t="n">
        <v>69.26000000000001</v>
      </c>
      <c r="AC995" t="n">
        <v>0</v>
      </c>
      <c r="AD995" t="n">
        <v>0</v>
      </c>
      <c r="AE995" t="n">
        <v>0</v>
      </c>
      <c r="AF995" t="n">
        <v>8.1</v>
      </c>
      <c r="AG995" t="n">
        <v>0</v>
      </c>
      <c r="AH995" t="n">
        <v>0</v>
      </c>
      <c r="AI995" t="n">
        <v>1</v>
      </c>
      <c r="AJ995" t="n">
        <v>8.550000000000001</v>
      </c>
      <c r="AK995" t="n">
        <v>52.25</v>
      </c>
      <c r="AL995" t="n">
        <v>1</v>
      </c>
      <c r="AM995" t="n">
        <v>2</v>
      </c>
      <c r="AN995" t="n">
        <v>0</v>
      </c>
      <c r="AO995" t="n">
        <v>1</v>
      </c>
      <c r="AP995" t="n">
        <v>1</v>
      </c>
      <c r="AQ995" t="n">
        <v>0</v>
      </c>
      <c r="AR995" t="n">
        <v>0</v>
      </c>
      <c r="AS995" t="inlineStr"/>
      <c r="AT995" t="n">
        <v>0.13</v>
      </c>
      <c r="AU995" t="inlineStr">
        <is>
          <t>)*0,2</t>
        </is>
      </c>
      <c r="AV995" t="n">
        <v>0</v>
      </c>
      <c r="AW995" t="n">
        <v>2</v>
      </c>
      <c r="AX995" t="n">
        <v>78876456</v>
      </c>
      <c r="AY995" t="n">
        <v>1</v>
      </c>
      <c r="AZ995" t="n">
        <v>2048</v>
      </c>
      <c r="BA995" t="n">
        <v>917</v>
      </c>
      <c r="BB995" t="n">
        <v>0</v>
      </c>
      <c r="BC995" t="n">
        <v>0</v>
      </c>
      <c r="BD995" t="n">
        <v>0</v>
      </c>
      <c r="BE995" t="n">
        <v>0</v>
      </c>
      <c r="BF995" t="n">
        <v>0</v>
      </c>
      <c r="BG995" t="n">
        <v>0</v>
      </c>
      <c r="BH995" t="n">
        <v>0</v>
      </c>
      <c r="BI995" t="n">
        <v>0</v>
      </c>
      <c r="BJ995" t="n">
        <v>0</v>
      </c>
      <c r="BK995" t="n">
        <v>0</v>
      </c>
      <c r="BL995" t="n">
        <v>0</v>
      </c>
      <c r="BM995" t="n">
        <v>0</v>
      </c>
      <c r="BN995" t="n">
        <v>0</v>
      </c>
      <c r="BO995" t="n">
        <v>0</v>
      </c>
      <c r="BP995" t="n">
        <v>0</v>
      </c>
      <c r="BQ995" t="n">
        <v>0</v>
      </c>
      <c r="BR995" t="n">
        <v>0</v>
      </c>
      <c r="BS995" t="n">
        <v>0</v>
      </c>
      <c r="BT995" t="n">
        <v>0</v>
      </c>
      <c r="BU995" t="n">
        <v>0</v>
      </c>
      <c r="BV995" t="n">
        <v>0</v>
      </c>
      <c r="BW995" t="n">
        <v>0</v>
      </c>
      <c r="CV995" t="n">
        <v>0</v>
      </c>
      <c r="CW995">
        <f>ROUND(Y995*Source!I2399*DO995,7)</f>
        <v/>
      </c>
      <c r="CX995">
        <f>ROUND(Y995*Source!I2399,7)</f>
        <v/>
      </c>
      <c r="CY995">
        <f>AB995</f>
        <v/>
      </c>
      <c r="CZ995">
        <f>AF995</f>
        <v/>
      </c>
      <c r="DA995">
        <f>AJ995</f>
        <v/>
      </c>
      <c r="DB995">
        <f>ROUND((ROUND(AT995*CZ995,2)*ROUND(0.2,7)),2)</f>
        <v/>
      </c>
      <c r="DC995">
        <f>ROUND((ROUND(AT995*AG995,2)*ROUND(0.2,7)),2)</f>
        <v/>
      </c>
      <c r="DD995" t="inlineStr"/>
      <c r="DE995" t="inlineStr"/>
      <c r="DF995">
        <f>ROUND(ROUND(AE995,0)*CX995,0)</f>
        <v/>
      </c>
      <c r="DG995">
        <f>ROUND(ROUND(AF995*AJ995,0)*CX995,0)</f>
        <v/>
      </c>
      <c r="DH995">
        <f>ROUND(ROUND(AG995*AK995,0)*CX995,0)</f>
        <v/>
      </c>
      <c r="DI995">
        <f>ROUND(ROUND(AH995,0)*CX995,0)</f>
        <v/>
      </c>
      <c r="DJ995">
        <f>DG995</f>
        <v/>
      </c>
      <c r="DK995" t="n">
        <v>0</v>
      </c>
      <c r="DL995" t="inlineStr"/>
      <c r="DM995" t="n">
        <v>0</v>
      </c>
      <c r="DN995" t="inlineStr"/>
      <c r="DO995" t="n">
        <v>0</v>
      </c>
    </row>
    <row r="996">
      <c r="A996">
        <f>ROW(Source!A2399)</f>
        <v/>
      </c>
      <c r="B996" t="n">
        <v>78869116</v>
      </c>
      <c r="C996" t="n">
        <v>78876439</v>
      </c>
      <c r="D996" t="n">
        <v>29174500</v>
      </c>
      <c r="E996" t="n">
        <v>1</v>
      </c>
      <c r="F996" t="n">
        <v>1</v>
      </c>
      <c r="G996" t="n">
        <v>1</v>
      </c>
      <c r="H996" t="n">
        <v>2</v>
      </c>
      <c r="I996" t="inlineStr">
        <is>
          <t>330206</t>
        </is>
      </c>
      <c r="J996" t="inlineStr">
        <is>
          <t>ТСЭМ Московской обл., 330206, приказ Минстроя России №675/пр от 28.02.2017 № 264/пр</t>
        </is>
      </c>
      <c r="K996" t="inlineStr">
        <is>
          <t>Дрели электрические</t>
        </is>
      </c>
      <c r="L996" t="n">
        <v>1368</v>
      </c>
      <c r="N996" t="n">
        <v>1011</v>
      </c>
      <c r="O996" t="inlineStr">
        <is>
          <t>маш.-ч</t>
        </is>
      </c>
      <c r="P996" t="inlineStr">
        <is>
          <t>маш.-ч</t>
        </is>
      </c>
      <c r="Q996" t="n">
        <v>1</v>
      </c>
      <c r="W996" t="n">
        <v>0</v>
      </c>
      <c r="X996" t="n">
        <v>-1867053656</v>
      </c>
      <c r="Y996">
        <f>(AT996*ROUND(0.2,7))</f>
        <v/>
      </c>
      <c r="AA996" t="n">
        <v>0</v>
      </c>
      <c r="AB996" t="n">
        <v>8.390000000000001</v>
      </c>
      <c r="AC996" t="n">
        <v>0</v>
      </c>
      <c r="AD996" t="n">
        <v>0</v>
      </c>
      <c r="AE996" t="n">
        <v>0</v>
      </c>
      <c r="AF996" t="n">
        <v>1.95</v>
      </c>
      <c r="AG996" t="n">
        <v>0</v>
      </c>
      <c r="AH996" t="n">
        <v>0</v>
      </c>
      <c r="AI996" t="n">
        <v>1</v>
      </c>
      <c r="AJ996" t="n">
        <v>4.3</v>
      </c>
      <c r="AK996" t="n">
        <v>52.25</v>
      </c>
      <c r="AL996" t="n">
        <v>1</v>
      </c>
      <c r="AM996" t="n">
        <v>2</v>
      </c>
      <c r="AN996" t="n">
        <v>0</v>
      </c>
      <c r="AO996" t="n">
        <v>1</v>
      </c>
      <c r="AP996" t="n">
        <v>1</v>
      </c>
      <c r="AQ996" t="n">
        <v>0</v>
      </c>
      <c r="AR996" t="n">
        <v>0</v>
      </c>
      <c r="AS996" t="inlineStr"/>
      <c r="AT996" t="n">
        <v>0.04</v>
      </c>
      <c r="AU996" t="inlineStr">
        <is>
          <t>)*0,2</t>
        </is>
      </c>
      <c r="AV996" t="n">
        <v>0</v>
      </c>
      <c r="AW996" t="n">
        <v>2</v>
      </c>
      <c r="AX996" t="n">
        <v>78876457</v>
      </c>
      <c r="AY996" t="n">
        <v>1</v>
      </c>
      <c r="AZ996" t="n">
        <v>0</v>
      </c>
      <c r="BA996" t="n">
        <v>918</v>
      </c>
      <c r="BB996" t="n">
        <v>0</v>
      </c>
      <c r="BC996" t="n">
        <v>0</v>
      </c>
      <c r="BD996" t="n">
        <v>0</v>
      </c>
      <c r="BE996" t="n">
        <v>0</v>
      </c>
      <c r="BF996" t="n">
        <v>0</v>
      </c>
      <c r="BG996" t="n">
        <v>0</v>
      </c>
      <c r="BH996" t="n">
        <v>0</v>
      </c>
      <c r="BI996" t="n">
        <v>0</v>
      </c>
      <c r="BJ996" t="n">
        <v>0</v>
      </c>
      <c r="BK996" t="n">
        <v>0</v>
      </c>
      <c r="BL996" t="n">
        <v>0</v>
      </c>
      <c r="BM996" t="n">
        <v>0</v>
      </c>
      <c r="BN996" t="n">
        <v>0</v>
      </c>
      <c r="BO996" t="n">
        <v>0</v>
      </c>
      <c r="BP996" t="n">
        <v>0</v>
      </c>
      <c r="BQ996" t="n">
        <v>0</v>
      </c>
      <c r="BR996" t="n">
        <v>0</v>
      </c>
      <c r="BS996" t="n">
        <v>0</v>
      </c>
      <c r="BT996" t="n">
        <v>0</v>
      </c>
      <c r="BU996" t="n">
        <v>0</v>
      </c>
      <c r="BV996" t="n">
        <v>0</v>
      </c>
      <c r="BW996" t="n">
        <v>0</v>
      </c>
      <c r="CV996" t="n">
        <v>0</v>
      </c>
      <c r="CW996">
        <f>ROUND(Y996*Source!I2399*DO996,7)</f>
        <v/>
      </c>
      <c r="CX996">
        <f>ROUND(Y996*Source!I2399,7)</f>
        <v/>
      </c>
      <c r="CY996">
        <f>AB996</f>
        <v/>
      </c>
      <c r="CZ996">
        <f>AF996</f>
        <v/>
      </c>
      <c r="DA996">
        <f>AJ996</f>
        <v/>
      </c>
      <c r="DB996">
        <f>ROUND((ROUND(AT996*CZ996,2)*ROUND(0.2,7)),2)</f>
        <v/>
      </c>
      <c r="DC996">
        <f>ROUND((ROUND(AT996*AG996,2)*ROUND(0.2,7)),2)</f>
        <v/>
      </c>
      <c r="DD996" t="inlineStr"/>
      <c r="DE996" t="inlineStr"/>
      <c r="DF996">
        <f>ROUND(ROUND(AE996,0)*CX996,0)</f>
        <v/>
      </c>
      <c r="DG996">
        <f>ROUND(ROUND(AF996*AJ996,0)*CX996,0)</f>
        <v/>
      </c>
      <c r="DH996">
        <f>ROUND(ROUND(AG996*AK996,0)*CX996,0)</f>
        <v/>
      </c>
      <c r="DI996">
        <f>ROUND(ROUND(AH996,0)*CX996,0)</f>
        <v/>
      </c>
      <c r="DJ996">
        <f>DG996</f>
        <v/>
      </c>
      <c r="DK996" t="n">
        <v>0</v>
      </c>
      <c r="DL996" t="inlineStr"/>
      <c r="DM996" t="n">
        <v>0</v>
      </c>
      <c r="DN996" t="inlineStr"/>
      <c r="DO996" t="n">
        <v>0</v>
      </c>
    </row>
    <row r="997">
      <c r="A997">
        <f>ROW(Source!A2399)</f>
        <v/>
      </c>
      <c r="B997" t="n">
        <v>78869116</v>
      </c>
      <c r="C997" t="n">
        <v>78876439</v>
      </c>
      <c r="D997" t="n">
        <v>29110546</v>
      </c>
      <c r="E997" t="n">
        <v>1</v>
      </c>
      <c r="F997" t="n">
        <v>1</v>
      </c>
      <c r="G997" t="n">
        <v>1</v>
      </c>
      <c r="H997" t="n">
        <v>3</v>
      </c>
      <c r="I997" t="inlineStr">
        <is>
          <t>101-1665</t>
        </is>
      </c>
      <c r="J997" t="inlineStr">
        <is>
          <t>ТССЦ Московской обл., 101-1665, приказ Минстроя России №675/пр от 28.02.2017 № 254/пр</t>
        </is>
      </c>
      <c r="K997" t="inlineStr">
        <is>
          <t>Лак электроизоляционный 318</t>
        </is>
      </c>
      <c r="L997" t="n">
        <v>1346</v>
      </c>
      <c r="N997" t="n">
        <v>1009</v>
      </c>
      <c r="O997" t="inlineStr">
        <is>
          <t>кг</t>
        </is>
      </c>
      <c r="P997" t="inlineStr">
        <is>
          <t>кг</t>
        </is>
      </c>
      <c r="Q997" t="n">
        <v>1</v>
      </c>
      <c r="W997" t="n">
        <v>0</v>
      </c>
      <c r="X997" t="n">
        <v>2102179917</v>
      </c>
      <c r="Y997">
        <f>(AT997*ROUND(0.2,7))</f>
        <v/>
      </c>
      <c r="AA997" t="n">
        <v>191.33</v>
      </c>
      <c r="AB997" t="n">
        <v>0</v>
      </c>
      <c r="AC997" t="n">
        <v>0</v>
      </c>
      <c r="AD997" t="n">
        <v>0</v>
      </c>
      <c r="AE997" t="n">
        <v>35.63</v>
      </c>
      <c r="AF997" t="n">
        <v>0</v>
      </c>
      <c r="AG997" t="n">
        <v>0</v>
      </c>
      <c r="AH997" t="n">
        <v>0</v>
      </c>
      <c r="AI997" t="n">
        <v>5.37</v>
      </c>
      <c r="AJ997" t="n">
        <v>1</v>
      </c>
      <c r="AK997" t="n">
        <v>1</v>
      </c>
      <c r="AL997" t="n">
        <v>1</v>
      </c>
      <c r="AM997" t="n">
        <v>2</v>
      </c>
      <c r="AN997" t="n">
        <v>0</v>
      </c>
      <c r="AO997" t="n">
        <v>1</v>
      </c>
      <c r="AP997" t="n">
        <v>1</v>
      </c>
      <c r="AQ997" t="n">
        <v>0</v>
      </c>
      <c r="AR997" t="n">
        <v>0</v>
      </c>
      <c r="AS997" t="inlineStr"/>
      <c r="AT997" t="n">
        <v>0.006</v>
      </c>
      <c r="AU997" t="inlineStr">
        <is>
          <t>)*0,2</t>
        </is>
      </c>
      <c r="AV997" t="n">
        <v>0</v>
      </c>
      <c r="AW997" t="n">
        <v>2</v>
      </c>
      <c r="AX997" t="n">
        <v>78876458</v>
      </c>
      <c r="AY997" t="n">
        <v>1</v>
      </c>
      <c r="AZ997" t="n">
        <v>2048</v>
      </c>
      <c r="BA997" t="n">
        <v>919</v>
      </c>
      <c r="BB997" t="n">
        <v>0</v>
      </c>
      <c r="BC997" t="n">
        <v>0</v>
      </c>
      <c r="BD997" t="n">
        <v>0</v>
      </c>
      <c r="BE997" t="n">
        <v>0</v>
      </c>
      <c r="BF997" t="n">
        <v>0</v>
      </c>
      <c r="BG997" t="n">
        <v>0</v>
      </c>
      <c r="BH997" t="n">
        <v>0</v>
      </c>
      <c r="BI997" t="n">
        <v>0</v>
      </c>
      <c r="BJ997" t="n">
        <v>0</v>
      </c>
      <c r="BK997" t="n">
        <v>0</v>
      </c>
      <c r="BL997" t="n">
        <v>0</v>
      </c>
      <c r="BM997" t="n">
        <v>0</v>
      </c>
      <c r="BN997" t="n">
        <v>0</v>
      </c>
      <c r="BO997" t="n">
        <v>0</v>
      </c>
      <c r="BP997" t="n">
        <v>0</v>
      </c>
      <c r="BQ997" t="n">
        <v>0</v>
      </c>
      <c r="BR997" t="n">
        <v>0</v>
      </c>
      <c r="BS997" t="n">
        <v>0</v>
      </c>
      <c r="BT997" t="n">
        <v>0</v>
      </c>
      <c r="BU997" t="n">
        <v>0</v>
      </c>
      <c r="BV997" t="n">
        <v>0</v>
      </c>
      <c r="BW997" t="n">
        <v>0</v>
      </c>
      <c r="CV997" t="n">
        <v>0</v>
      </c>
      <c r="CW997" t="n">
        <v>0</v>
      </c>
      <c r="CX997">
        <f>ROUND(Y997*Source!I2399,7)</f>
        <v/>
      </c>
      <c r="CY997">
        <f>AA997</f>
        <v/>
      </c>
      <c r="CZ997">
        <f>AE997</f>
        <v/>
      </c>
      <c r="DA997">
        <f>AI997</f>
        <v/>
      </c>
      <c r="DB997">
        <f>ROUND((ROUND(AT997*CZ997,2)*ROUND(0.2,7)),2)</f>
        <v/>
      </c>
      <c r="DC997">
        <f>ROUND((ROUND(AT997*AG997,2)*ROUND(0.2,7)),2)</f>
        <v/>
      </c>
      <c r="DD997" t="inlineStr"/>
      <c r="DE997" t="inlineStr"/>
      <c r="DF997">
        <f>ROUND(ROUND(AE997*AI997,0)*CX997,0)</f>
        <v/>
      </c>
      <c r="DG997">
        <f>ROUND(ROUND(AF997,0)*CX997,0)</f>
        <v/>
      </c>
      <c r="DH997">
        <f>ROUND(ROUND(AG997,0)*CX997,0)</f>
        <v/>
      </c>
      <c r="DI997">
        <f>ROUND(ROUND(AH997,0)*CX997,0)</f>
        <v/>
      </c>
      <c r="DJ997">
        <f>DF997</f>
        <v/>
      </c>
      <c r="DK997" t="n">
        <v>0</v>
      </c>
      <c r="DL997" t="inlineStr"/>
      <c r="DM997" t="n">
        <v>0</v>
      </c>
      <c r="DN997" t="inlineStr"/>
      <c r="DO997" t="n">
        <v>0</v>
      </c>
    </row>
    <row r="998">
      <c r="A998">
        <f>ROW(Source!A2399)</f>
        <v/>
      </c>
      <c r="B998" t="n">
        <v>78869116</v>
      </c>
      <c r="C998" t="n">
        <v>78876439</v>
      </c>
      <c r="D998" t="n">
        <v>29113980</v>
      </c>
      <c r="E998" t="n">
        <v>1</v>
      </c>
      <c r="F998" t="n">
        <v>1</v>
      </c>
      <c r="G998" t="n">
        <v>1</v>
      </c>
      <c r="H998" t="n">
        <v>3</v>
      </c>
      <c r="I998" t="inlineStr">
        <is>
          <t>101-1924</t>
        </is>
      </c>
      <c r="J998" t="inlineStr">
        <is>
          <t>ТССЦ Московской обл., 101-1924, приказ Минстроя России №675/пр от 28.02.2017 № 254/пр</t>
        </is>
      </c>
      <c r="K998" t="inlineStr">
        <is>
          <t>Электроды диаметром 4 мм Э42А</t>
        </is>
      </c>
      <c r="L998" t="n">
        <v>1346</v>
      </c>
      <c r="N998" t="n">
        <v>1009</v>
      </c>
      <c r="O998" t="inlineStr">
        <is>
          <t>кг</t>
        </is>
      </c>
      <c r="P998" t="inlineStr">
        <is>
          <t>кг</t>
        </is>
      </c>
      <c r="Q998" t="n">
        <v>1</v>
      </c>
      <c r="W998" t="n">
        <v>0</v>
      </c>
      <c r="X998" t="n">
        <v>-1805966371</v>
      </c>
      <c r="Y998">
        <f>(AT998*ROUND(0.2,7))</f>
        <v/>
      </c>
      <c r="AA998" t="n">
        <v>179.3</v>
      </c>
      <c r="AB998" t="n">
        <v>0</v>
      </c>
      <c r="AC998" t="n">
        <v>0</v>
      </c>
      <c r="AD998" t="n">
        <v>0</v>
      </c>
      <c r="AE998" t="n">
        <v>14.31</v>
      </c>
      <c r="AF998" t="n">
        <v>0</v>
      </c>
      <c r="AG998" t="n">
        <v>0</v>
      </c>
      <c r="AH998" t="n">
        <v>0</v>
      </c>
      <c r="AI998" t="n">
        <v>12.53</v>
      </c>
      <c r="AJ998" t="n">
        <v>1</v>
      </c>
      <c r="AK998" t="n">
        <v>1</v>
      </c>
      <c r="AL998" t="n">
        <v>1</v>
      </c>
      <c r="AM998" t="n">
        <v>2</v>
      </c>
      <c r="AN998" t="n">
        <v>0</v>
      </c>
      <c r="AO998" t="n">
        <v>1</v>
      </c>
      <c r="AP998" t="n">
        <v>1</v>
      </c>
      <c r="AQ998" t="n">
        <v>0</v>
      </c>
      <c r="AR998" t="n">
        <v>0</v>
      </c>
      <c r="AS998" t="inlineStr"/>
      <c r="AT998" t="n">
        <v>0.07000000000000001</v>
      </c>
      <c r="AU998" t="inlineStr">
        <is>
          <t>)*0,2</t>
        </is>
      </c>
      <c r="AV998" t="n">
        <v>0</v>
      </c>
      <c r="AW998" t="n">
        <v>2</v>
      </c>
      <c r="AX998" t="n">
        <v>78876459</v>
      </c>
      <c r="AY998" t="n">
        <v>1</v>
      </c>
      <c r="AZ998" t="n">
        <v>2048</v>
      </c>
      <c r="BA998" t="n">
        <v>920</v>
      </c>
      <c r="BB998" t="n">
        <v>0</v>
      </c>
      <c r="BC998" t="n">
        <v>0</v>
      </c>
      <c r="BD998" t="n">
        <v>0</v>
      </c>
      <c r="BE998" t="n">
        <v>0</v>
      </c>
      <c r="BF998" t="n">
        <v>0</v>
      </c>
      <c r="BG998" t="n">
        <v>0</v>
      </c>
      <c r="BH998" t="n">
        <v>0</v>
      </c>
      <c r="BI998" t="n">
        <v>0</v>
      </c>
      <c r="BJ998" t="n">
        <v>0</v>
      </c>
      <c r="BK998" t="n">
        <v>0</v>
      </c>
      <c r="BL998" t="n">
        <v>0</v>
      </c>
      <c r="BM998" t="n">
        <v>0</v>
      </c>
      <c r="BN998" t="n">
        <v>0</v>
      </c>
      <c r="BO998" t="n">
        <v>0</v>
      </c>
      <c r="BP998" t="n">
        <v>0</v>
      </c>
      <c r="BQ998" t="n">
        <v>0</v>
      </c>
      <c r="BR998" t="n">
        <v>0</v>
      </c>
      <c r="BS998" t="n">
        <v>0</v>
      </c>
      <c r="BT998" t="n">
        <v>0</v>
      </c>
      <c r="BU998" t="n">
        <v>0</v>
      </c>
      <c r="BV998" t="n">
        <v>0</v>
      </c>
      <c r="BW998" t="n">
        <v>0</v>
      </c>
      <c r="CV998" t="n">
        <v>0</v>
      </c>
      <c r="CW998" t="n">
        <v>0</v>
      </c>
      <c r="CX998">
        <f>ROUND(Y998*Source!I2399,7)</f>
        <v/>
      </c>
      <c r="CY998">
        <f>AA998</f>
        <v/>
      </c>
      <c r="CZ998">
        <f>AE998</f>
        <v/>
      </c>
      <c r="DA998">
        <f>AI998</f>
        <v/>
      </c>
      <c r="DB998">
        <f>ROUND((ROUND(AT998*CZ998,2)*ROUND(0.2,7)),2)</f>
        <v/>
      </c>
      <c r="DC998">
        <f>ROUND((ROUND(AT998*AG998,2)*ROUND(0.2,7)),2)</f>
        <v/>
      </c>
      <c r="DD998" t="inlineStr"/>
      <c r="DE998" t="inlineStr"/>
      <c r="DF998">
        <f>ROUND(ROUND(AE998*AI998,0)*CX998,0)</f>
        <v/>
      </c>
      <c r="DG998">
        <f>ROUND(ROUND(AF998,0)*CX998,0)</f>
        <v/>
      </c>
      <c r="DH998">
        <f>ROUND(ROUND(AG998,0)*CX998,0)</f>
        <v/>
      </c>
      <c r="DI998">
        <f>ROUND(ROUND(AH998,0)*CX998,0)</f>
        <v/>
      </c>
      <c r="DJ998">
        <f>DF998</f>
        <v/>
      </c>
      <c r="DK998" t="n">
        <v>0</v>
      </c>
      <c r="DL998" t="inlineStr"/>
      <c r="DM998" t="n">
        <v>0</v>
      </c>
      <c r="DN998" t="inlineStr"/>
      <c r="DO998" t="n">
        <v>0</v>
      </c>
    </row>
    <row r="999">
      <c r="A999">
        <f>ROW(Source!A2399)</f>
        <v/>
      </c>
      <c r="B999" t="n">
        <v>78869116</v>
      </c>
      <c r="C999" t="n">
        <v>78876439</v>
      </c>
      <c r="D999" t="n">
        <v>29108369</v>
      </c>
      <c r="E999" t="n">
        <v>1</v>
      </c>
      <c r="F999" t="n">
        <v>1</v>
      </c>
      <c r="G999" t="n">
        <v>1</v>
      </c>
      <c r="H999" t="n">
        <v>3</v>
      </c>
      <c r="I999" t="inlineStr">
        <is>
          <t>101-1964</t>
        </is>
      </c>
      <c r="J999" t="inlineStr">
        <is>
          <t>ТССЦ Московской обл., 101-1964, приказ Минстроя России №675/пр от 28.02.2017 № 254/пр</t>
        </is>
      </c>
      <c r="K999" t="inlineStr">
        <is>
          <t>Шпагат бумажный</t>
        </is>
      </c>
      <c r="L999" t="n">
        <v>1346</v>
      </c>
      <c r="N999" t="n">
        <v>1009</v>
      </c>
      <c r="O999" t="inlineStr">
        <is>
          <t>кг</t>
        </is>
      </c>
      <c r="P999" t="inlineStr">
        <is>
          <t>кг</t>
        </is>
      </c>
      <c r="Q999" t="n">
        <v>1</v>
      </c>
      <c r="W999" t="n">
        <v>0</v>
      </c>
      <c r="X999" t="n">
        <v>326902400</v>
      </c>
      <c r="Y999">
        <f>(AT999*ROUND(0.2,7))</f>
        <v/>
      </c>
      <c r="AA999" t="n">
        <v>260.82</v>
      </c>
      <c r="AB999" t="n">
        <v>0</v>
      </c>
      <c r="AC999" t="n">
        <v>0</v>
      </c>
      <c r="AD999" t="n">
        <v>0</v>
      </c>
      <c r="AE999" t="n">
        <v>18.9</v>
      </c>
      <c r="AF999" t="n">
        <v>0</v>
      </c>
      <c r="AG999" t="n">
        <v>0</v>
      </c>
      <c r="AH999" t="n">
        <v>0</v>
      </c>
      <c r="AI999" t="n">
        <v>13.8</v>
      </c>
      <c r="AJ999" t="n">
        <v>1</v>
      </c>
      <c r="AK999" t="n">
        <v>1</v>
      </c>
      <c r="AL999" t="n">
        <v>1</v>
      </c>
      <c r="AM999" t="n">
        <v>2</v>
      </c>
      <c r="AN999" t="n">
        <v>0</v>
      </c>
      <c r="AO999" t="n">
        <v>1</v>
      </c>
      <c r="AP999" t="n">
        <v>1</v>
      </c>
      <c r="AQ999" t="n">
        <v>0</v>
      </c>
      <c r="AR999" t="n">
        <v>0</v>
      </c>
      <c r="AS999" t="inlineStr"/>
      <c r="AT999" t="n">
        <v>0.001</v>
      </c>
      <c r="AU999" t="inlineStr">
        <is>
          <t>)*0,2</t>
        </is>
      </c>
      <c r="AV999" t="n">
        <v>0</v>
      </c>
      <c r="AW999" t="n">
        <v>2</v>
      </c>
      <c r="AX999" t="n">
        <v>78876460</v>
      </c>
      <c r="AY999" t="n">
        <v>1</v>
      </c>
      <c r="AZ999" t="n">
        <v>0</v>
      </c>
      <c r="BA999" t="n">
        <v>921</v>
      </c>
      <c r="BB999" t="n">
        <v>0</v>
      </c>
      <c r="BC999" t="n">
        <v>0</v>
      </c>
      <c r="BD999" t="n">
        <v>0</v>
      </c>
      <c r="BE999" t="n">
        <v>0</v>
      </c>
      <c r="BF999" t="n">
        <v>0</v>
      </c>
      <c r="BG999" t="n">
        <v>0</v>
      </c>
      <c r="BH999" t="n">
        <v>0</v>
      </c>
      <c r="BI999" t="n">
        <v>0</v>
      </c>
      <c r="BJ999" t="n">
        <v>0</v>
      </c>
      <c r="BK999" t="n">
        <v>0</v>
      </c>
      <c r="BL999" t="n">
        <v>0</v>
      </c>
      <c r="BM999" t="n">
        <v>0</v>
      </c>
      <c r="BN999" t="n">
        <v>0</v>
      </c>
      <c r="BO999" t="n">
        <v>0</v>
      </c>
      <c r="BP999" t="n">
        <v>0</v>
      </c>
      <c r="BQ999" t="n">
        <v>0</v>
      </c>
      <c r="BR999" t="n">
        <v>0</v>
      </c>
      <c r="BS999" t="n">
        <v>0</v>
      </c>
      <c r="BT999" t="n">
        <v>0</v>
      </c>
      <c r="BU999" t="n">
        <v>0</v>
      </c>
      <c r="BV999" t="n">
        <v>0</v>
      </c>
      <c r="BW999" t="n">
        <v>0</v>
      </c>
      <c r="CV999" t="n">
        <v>0</v>
      </c>
      <c r="CW999" t="n">
        <v>0</v>
      </c>
      <c r="CX999">
        <f>ROUND(Y999*Source!I2399,7)</f>
        <v/>
      </c>
      <c r="CY999">
        <f>AA999</f>
        <v/>
      </c>
      <c r="CZ999">
        <f>AE999</f>
        <v/>
      </c>
      <c r="DA999">
        <f>AI999</f>
        <v/>
      </c>
      <c r="DB999">
        <f>ROUND((ROUND(AT999*CZ999,2)*ROUND(0.2,7)),2)</f>
        <v/>
      </c>
      <c r="DC999">
        <f>ROUND((ROUND(AT999*AG999,2)*ROUND(0.2,7)),2)</f>
        <v/>
      </c>
      <c r="DD999" t="inlineStr"/>
      <c r="DE999" t="inlineStr"/>
      <c r="DF999">
        <f>ROUND(ROUND(AE999*AI999,0)*CX999,0)</f>
        <v/>
      </c>
      <c r="DG999">
        <f>ROUND(ROUND(AF999,0)*CX999,0)</f>
        <v/>
      </c>
      <c r="DH999">
        <f>ROUND(ROUND(AG999,0)*CX999,0)</f>
        <v/>
      </c>
      <c r="DI999">
        <f>ROUND(ROUND(AH999,0)*CX999,0)</f>
        <v/>
      </c>
      <c r="DJ999">
        <f>DF999</f>
        <v/>
      </c>
      <c r="DK999" t="n">
        <v>0</v>
      </c>
      <c r="DL999" t="inlineStr"/>
      <c r="DM999" t="n">
        <v>0</v>
      </c>
      <c r="DN999" t="inlineStr"/>
      <c r="DO999" t="n">
        <v>0</v>
      </c>
    </row>
    <row r="1000">
      <c r="A1000">
        <f>ROW(Source!A2399)</f>
        <v/>
      </c>
      <c r="B1000" t="n">
        <v>78869116</v>
      </c>
      <c r="C1000" t="n">
        <v>78876439</v>
      </c>
      <c r="D1000" t="n">
        <v>29114246</v>
      </c>
      <c r="E1000" t="n">
        <v>1</v>
      </c>
      <c r="F1000" t="n">
        <v>1</v>
      </c>
      <c r="G1000" t="n">
        <v>1</v>
      </c>
      <c r="H1000" t="n">
        <v>3</v>
      </c>
      <c r="I1000" t="inlineStr">
        <is>
          <t>101-1977</t>
        </is>
      </c>
      <c r="J1000" t="inlineStr">
        <is>
          <t>ТССЦ Московской обл., 101-1977, приказ Минстроя России №675/пр от 28.02.2017 № 254/пр</t>
        </is>
      </c>
      <c r="K1000" t="inlineStr">
        <is>
          <t>Болты с гайками и шайбами строительные</t>
        </is>
      </c>
      <c r="L1000" t="n">
        <v>1346</v>
      </c>
      <c r="N1000" t="n">
        <v>1009</v>
      </c>
      <c r="O1000" t="inlineStr">
        <is>
          <t>кг</t>
        </is>
      </c>
      <c r="P1000" t="inlineStr">
        <is>
          <t>кг</t>
        </is>
      </c>
      <c r="Q1000" t="n">
        <v>1</v>
      </c>
      <c r="W1000" t="n">
        <v>0</v>
      </c>
      <c r="X1000" t="n">
        <v>30920770</v>
      </c>
      <c r="Y1000">
        <f>(AT1000*ROUND(0.2,7))</f>
        <v/>
      </c>
      <c r="AA1000" t="n">
        <v>152.32</v>
      </c>
      <c r="AB1000" t="n">
        <v>0</v>
      </c>
      <c r="AC1000" t="n">
        <v>0</v>
      </c>
      <c r="AD1000" t="n">
        <v>0</v>
      </c>
      <c r="AE1000" t="n">
        <v>9.039999999999999</v>
      </c>
      <c r="AF1000" t="n">
        <v>0</v>
      </c>
      <c r="AG1000" t="n">
        <v>0</v>
      </c>
      <c r="AH1000" t="n">
        <v>0</v>
      </c>
      <c r="AI1000" t="n">
        <v>16.85</v>
      </c>
      <c r="AJ1000" t="n">
        <v>1</v>
      </c>
      <c r="AK1000" t="n">
        <v>1</v>
      </c>
      <c r="AL1000" t="n">
        <v>1</v>
      </c>
      <c r="AM1000" t="n">
        <v>2</v>
      </c>
      <c r="AN1000" t="n">
        <v>0</v>
      </c>
      <c r="AO1000" t="n">
        <v>1</v>
      </c>
      <c r="AP1000" t="n">
        <v>1</v>
      </c>
      <c r="AQ1000" t="n">
        <v>0</v>
      </c>
      <c r="AR1000" t="n">
        <v>0</v>
      </c>
      <c r="AS1000" t="inlineStr"/>
      <c r="AT1000" t="n">
        <v>0.049</v>
      </c>
      <c r="AU1000" t="inlineStr">
        <is>
          <t>)*0,2</t>
        </is>
      </c>
      <c r="AV1000" t="n">
        <v>0</v>
      </c>
      <c r="AW1000" t="n">
        <v>2</v>
      </c>
      <c r="AX1000" t="n">
        <v>78876461</v>
      </c>
      <c r="AY1000" t="n">
        <v>1</v>
      </c>
      <c r="AZ1000" t="n">
        <v>2048</v>
      </c>
      <c r="BA1000" t="n">
        <v>922</v>
      </c>
      <c r="BB1000" t="n">
        <v>0</v>
      </c>
      <c r="BC1000" t="n">
        <v>0</v>
      </c>
      <c r="BD1000" t="n">
        <v>0</v>
      </c>
      <c r="BE1000" t="n">
        <v>0</v>
      </c>
      <c r="BF1000" t="n">
        <v>0</v>
      </c>
      <c r="BG1000" t="n">
        <v>0</v>
      </c>
      <c r="BH1000" t="n">
        <v>0</v>
      </c>
      <c r="BI1000" t="n">
        <v>0</v>
      </c>
      <c r="BJ1000" t="n">
        <v>0</v>
      </c>
      <c r="BK1000" t="n">
        <v>0</v>
      </c>
      <c r="BL1000" t="n">
        <v>0</v>
      </c>
      <c r="BM1000" t="n">
        <v>0</v>
      </c>
      <c r="BN1000" t="n">
        <v>0</v>
      </c>
      <c r="BO1000" t="n">
        <v>0</v>
      </c>
      <c r="BP1000" t="n">
        <v>0</v>
      </c>
      <c r="BQ1000" t="n">
        <v>0</v>
      </c>
      <c r="BR1000" t="n">
        <v>0</v>
      </c>
      <c r="BS1000" t="n">
        <v>0</v>
      </c>
      <c r="BT1000" t="n">
        <v>0</v>
      </c>
      <c r="BU1000" t="n">
        <v>0</v>
      </c>
      <c r="BV1000" t="n">
        <v>0</v>
      </c>
      <c r="BW1000" t="n">
        <v>0</v>
      </c>
      <c r="CV1000" t="n">
        <v>0</v>
      </c>
      <c r="CW1000" t="n">
        <v>0</v>
      </c>
      <c r="CX1000">
        <f>ROUND(Y1000*Source!I2399,7)</f>
        <v/>
      </c>
      <c r="CY1000">
        <f>AA1000</f>
        <v/>
      </c>
      <c r="CZ1000">
        <f>AE1000</f>
        <v/>
      </c>
      <c r="DA1000">
        <f>AI1000</f>
        <v/>
      </c>
      <c r="DB1000">
        <f>ROUND((ROUND(AT1000*CZ1000,2)*ROUND(0.2,7)),2)</f>
        <v/>
      </c>
      <c r="DC1000">
        <f>ROUND((ROUND(AT1000*AG1000,2)*ROUND(0.2,7)),2)</f>
        <v/>
      </c>
      <c r="DD1000" t="inlineStr"/>
      <c r="DE1000" t="inlineStr"/>
      <c r="DF1000">
        <f>ROUND(ROUND(AE1000*AI1000,0)*CX1000,0)</f>
        <v/>
      </c>
      <c r="DG1000">
        <f>ROUND(ROUND(AF1000,0)*CX1000,0)</f>
        <v/>
      </c>
      <c r="DH1000">
        <f>ROUND(ROUND(AG1000,0)*CX1000,0)</f>
        <v/>
      </c>
      <c r="DI1000">
        <f>ROUND(ROUND(AH1000,0)*CX1000,0)</f>
        <v/>
      </c>
      <c r="DJ1000">
        <f>DF1000</f>
        <v/>
      </c>
      <c r="DK1000" t="n">
        <v>0</v>
      </c>
      <c r="DL1000" t="inlineStr"/>
      <c r="DM1000" t="n">
        <v>0</v>
      </c>
      <c r="DN1000" t="inlineStr"/>
      <c r="DO1000" t="n">
        <v>0</v>
      </c>
    </row>
    <row r="1001">
      <c r="A1001">
        <f>ROW(Source!A2399)</f>
        <v/>
      </c>
      <c r="B1001" t="n">
        <v>78869116</v>
      </c>
      <c r="C1001" t="n">
        <v>78876439</v>
      </c>
      <c r="D1001" t="n">
        <v>29110426</v>
      </c>
      <c r="E1001" t="n">
        <v>1</v>
      </c>
      <c r="F1001" t="n">
        <v>1</v>
      </c>
      <c r="G1001" t="n">
        <v>1</v>
      </c>
      <c r="H1001" t="n">
        <v>3</v>
      </c>
      <c r="I1001" t="inlineStr">
        <is>
          <t>101-2143</t>
        </is>
      </c>
      <c r="J1001" t="inlineStr">
        <is>
          <t>ТССЦ Московской обл., 101-2143, приказ Минстроя России №675/пр от 28.02.2017 № 254/пр</t>
        </is>
      </c>
      <c r="K1001" t="inlineStr">
        <is>
          <t>Краска</t>
        </is>
      </c>
      <c r="L1001" t="n">
        <v>1346</v>
      </c>
      <c r="N1001" t="n">
        <v>1009</v>
      </c>
      <c r="O1001" t="inlineStr">
        <is>
          <t>кг</t>
        </is>
      </c>
      <c r="P1001" t="inlineStr">
        <is>
          <t>кг</t>
        </is>
      </c>
      <c r="Q1001" t="n">
        <v>1</v>
      </c>
      <c r="W1001" t="n">
        <v>0</v>
      </c>
      <c r="X1001" t="n">
        <v>-1768004575</v>
      </c>
      <c r="Y1001">
        <f>(AT1001*ROUND(0.2,7))</f>
        <v/>
      </c>
      <c r="AA1001" t="n">
        <v>76.84</v>
      </c>
      <c r="AB1001" t="n">
        <v>0</v>
      </c>
      <c r="AC1001" t="n">
        <v>0</v>
      </c>
      <c r="AD1001" t="n">
        <v>0</v>
      </c>
      <c r="AE1001" t="n">
        <v>28.67</v>
      </c>
      <c r="AF1001" t="n">
        <v>0</v>
      </c>
      <c r="AG1001" t="n">
        <v>0</v>
      </c>
      <c r="AH1001" t="n">
        <v>0</v>
      </c>
      <c r="AI1001" t="n">
        <v>2.68</v>
      </c>
      <c r="AJ1001" t="n">
        <v>1</v>
      </c>
      <c r="AK1001" t="n">
        <v>1</v>
      </c>
      <c r="AL1001" t="n">
        <v>1</v>
      </c>
      <c r="AM1001" t="n">
        <v>2</v>
      </c>
      <c r="AN1001" t="n">
        <v>0</v>
      </c>
      <c r="AO1001" t="n">
        <v>1</v>
      </c>
      <c r="AP1001" t="n">
        <v>1</v>
      </c>
      <c r="AQ1001" t="n">
        <v>0</v>
      </c>
      <c r="AR1001" t="n">
        <v>0</v>
      </c>
      <c r="AS1001" t="inlineStr"/>
      <c r="AT1001" t="n">
        <v>0.036</v>
      </c>
      <c r="AU1001" t="inlineStr">
        <is>
          <t>)*0,2</t>
        </is>
      </c>
      <c r="AV1001" t="n">
        <v>0</v>
      </c>
      <c r="AW1001" t="n">
        <v>2</v>
      </c>
      <c r="AX1001" t="n">
        <v>78876462</v>
      </c>
      <c r="AY1001" t="n">
        <v>1</v>
      </c>
      <c r="AZ1001" t="n">
        <v>0</v>
      </c>
      <c r="BA1001" t="n">
        <v>923</v>
      </c>
      <c r="BB1001" t="n">
        <v>0</v>
      </c>
      <c r="BC1001" t="n">
        <v>0</v>
      </c>
      <c r="BD1001" t="n">
        <v>0</v>
      </c>
      <c r="BE1001" t="n">
        <v>0</v>
      </c>
      <c r="BF1001" t="n">
        <v>0</v>
      </c>
      <c r="BG1001" t="n">
        <v>0</v>
      </c>
      <c r="BH1001" t="n">
        <v>0</v>
      </c>
      <c r="BI1001" t="n">
        <v>0</v>
      </c>
      <c r="BJ1001" t="n">
        <v>0</v>
      </c>
      <c r="BK1001" t="n">
        <v>0</v>
      </c>
      <c r="BL1001" t="n">
        <v>0</v>
      </c>
      <c r="BM1001" t="n">
        <v>0</v>
      </c>
      <c r="BN1001" t="n">
        <v>0</v>
      </c>
      <c r="BO1001" t="n">
        <v>0</v>
      </c>
      <c r="BP1001" t="n">
        <v>0</v>
      </c>
      <c r="BQ1001" t="n">
        <v>0</v>
      </c>
      <c r="BR1001" t="n">
        <v>0</v>
      </c>
      <c r="BS1001" t="n">
        <v>0</v>
      </c>
      <c r="BT1001" t="n">
        <v>0</v>
      </c>
      <c r="BU1001" t="n">
        <v>0</v>
      </c>
      <c r="BV1001" t="n">
        <v>0</v>
      </c>
      <c r="BW1001" t="n">
        <v>0</v>
      </c>
      <c r="CV1001" t="n">
        <v>0</v>
      </c>
      <c r="CW1001" t="n">
        <v>0</v>
      </c>
      <c r="CX1001">
        <f>ROUND(Y1001*Source!I2399,7)</f>
        <v/>
      </c>
      <c r="CY1001">
        <f>AA1001</f>
        <v/>
      </c>
      <c r="CZ1001">
        <f>AE1001</f>
        <v/>
      </c>
      <c r="DA1001">
        <f>AI1001</f>
        <v/>
      </c>
      <c r="DB1001">
        <f>ROUND((ROUND(AT1001*CZ1001,2)*ROUND(0.2,7)),2)</f>
        <v/>
      </c>
      <c r="DC1001">
        <f>ROUND((ROUND(AT1001*AG1001,2)*ROUND(0.2,7)),2)</f>
        <v/>
      </c>
      <c r="DD1001" t="inlineStr"/>
      <c r="DE1001" t="inlineStr"/>
      <c r="DF1001">
        <f>ROUND(ROUND(AE1001*AI1001,0)*CX1001,0)</f>
        <v/>
      </c>
      <c r="DG1001">
        <f>ROUND(ROUND(AF1001,0)*CX1001,0)</f>
        <v/>
      </c>
      <c r="DH1001">
        <f>ROUND(ROUND(AG1001,0)*CX1001,0)</f>
        <v/>
      </c>
      <c r="DI1001">
        <f>ROUND(ROUND(AH1001,0)*CX1001,0)</f>
        <v/>
      </c>
      <c r="DJ1001">
        <f>DF1001</f>
        <v/>
      </c>
      <c r="DK1001" t="n">
        <v>0</v>
      </c>
      <c r="DL1001" t="inlineStr"/>
      <c r="DM1001" t="n">
        <v>0</v>
      </c>
      <c r="DN1001" t="inlineStr"/>
      <c r="DO1001" t="n">
        <v>0</v>
      </c>
    </row>
    <row r="1002">
      <c r="A1002">
        <f>ROW(Source!A2399)</f>
        <v/>
      </c>
      <c r="B1002" t="n">
        <v>78869116</v>
      </c>
      <c r="C1002" t="n">
        <v>78876439</v>
      </c>
      <c r="D1002" t="n">
        <v>29107961</v>
      </c>
      <c r="E1002" t="n">
        <v>1</v>
      </c>
      <c r="F1002" t="n">
        <v>1</v>
      </c>
      <c r="G1002" t="n">
        <v>1</v>
      </c>
      <c r="H1002" t="n">
        <v>3</v>
      </c>
      <c r="I1002" t="inlineStr">
        <is>
          <t>101-2365</t>
        </is>
      </c>
      <c r="J1002" t="inlineStr">
        <is>
          <t>ТССЦ Московской обл., 101-2365, приказ Минстроя России №675/пр от 28.02.2017 № 254/пр</t>
        </is>
      </c>
      <c r="K1002" t="inlineStr">
        <is>
          <t>Нитки швейные</t>
        </is>
      </c>
      <c r="L1002" t="n">
        <v>1346</v>
      </c>
      <c r="N1002" t="n">
        <v>1009</v>
      </c>
      <c r="O1002" t="inlineStr">
        <is>
          <t>кг</t>
        </is>
      </c>
      <c r="P1002" t="inlineStr">
        <is>
          <t>кг</t>
        </is>
      </c>
      <c r="Q1002" t="n">
        <v>1</v>
      </c>
      <c r="W1002" t="n">
        <v>0</v>
      </c>
      <c r="X1002" t="n">
        <v>-1088339451</v>
      </c>
      <c r="Y1002">
        <f>(AT1002*ROUND(0.2,7))</f>
        <v/>
      </c>
      <c r="AA1002" t="n">
        <v>766.37</v>
      </c>
      <c r="AB1002" t="n">
        <v>0</v>
      </c>
      <c r="AC1002" t="n">
        <v>0</v>
      </c>
      <c r="AD1002" t="n">
        <v>0</v>
      </c>
      <c r="AE1002" t="n">
        <v>133.05</v>
      </c>
      <c r="AF1002" t="n">
        <v>0</v>
      </c>
      <c r="AG1002" t="n">
        <v>0</v>
      </c>
      <c r="AH1002" t="n">
        <v>0</v>
      </c>
      <c r="AI1002" t="n">
        <v>5.76</v>
      </c>
      <c r="AJ1002" t="n">
        <v>1</v>
      </c>
      <c r="AK1002" t="n">
        <v>1</v>
      </c>
      <c r="AL1002" t="n">
        <v>1</v>
      </c>
      <c r="AM1002" t="n">
        <v>2</v>
      </c>
      <c r="AN1002" t="n">
        <v>0</v>
      </c>
      <c r="AO1002" t="n">
        <v>1</v>
      </c>
      <c r="AP1002" t="n">
        <v>1</v>
      </c>
      <c r="AQ1002" t="n">
        <v>0</v>
      </c>
      <c r="AR1002" t="n">
        <v>0</v>
      </c>
      <c r="AS1002" t="inlineStr"/>
      <c r="AT1002" t="n">
        <v>0.001</v>
      </c>
      <c r="AU1002" t="inlineStr">
        <is>
          <t>)*0,2</t>
        </is>
      </c>
      <c r="AV1002" t="n">
        <v>0</v>
      </c>
      <c r="AW1002" t="n">
        <v>2</v>
      </c>
      <c r="AX1002" t="n">
        <v>78876463</v>
      </c>
      <c r="AY1002" t="n">
        <v>1</v>
      </c>
      <c r="AZ1002" t="n">
        <v>0</v>
      </c>
      <c r="BA1002" t="n">
        <v>924</v>
      </c>
      <c r="BB1002" t="n">
        <v>0</v>
      </c>
      <c r="BC1002" t="n">
        <v>0</v>
      </c>
      <c r="BD1002" t="n">
        <v>0</v>
      </c>
      <c r="BE1002" t="n">
        <v>0</v>
      </c>
      <c r="BF1002" t="n">
        <v>0</v>
      </c>
      <c r="BG1002" t="n">
        <v>0</v>
      </c>
      <c r="BH1002" t="n">
        <v>0</v>
      </c>
      <c r="BI1002" t="n">
        <v>0</v>
      </c>
      <c r="BJ1002" t="n">
        <v>0</v>
      </c>
      <c r="BK1002" t="n">
        <v>0</v>
      </c>
      <c r="BL1002" t="n">
        <v>0</v>
      </c>
      <c r="BM1002" t="n">
        <v>0</v>
      </c>
      <c r="BN1002" t="n">
        <v>0</v>
      </c>
      <c r="BO1002" t="n">
        <v>0</v>
      </c>
      <c r="BP1002" t="n">
        <v>0</v>
      </c>
      <c r="BQ1002" t="n">
        <v>0</v>
      </c>
      <c r="BR1002" t="n">
        <v>0</v>
      </c>
      <c r="BS1002" t="n">
        <v>0</v>
      </c>
      <c r="BT1002" t="n">
        <v>0</v>
      </c>
      <c r="BU1002" t="n">
        <v>0</v>
      </c>
      <c r="BV1002" t="n">
        <v>0</v>
      </c>
      <c r="BW1002" t="n">
        <v>0</v>
      </c>
      <c r="CV1002" t="n">
        <v>0</v>
      </c>
      <c r="CW1002" t="n">
        <v>0</v>
      </c>
      <c r="CX1002">
        <f>ROUND(Y1002*Source!I2399,7)</f>
        <v/>
      </c>
      <c r="CY1002">
        <f>AA1002</f>
        <v/>
      </c>
      <c r="CZ1002">
        <f>AE1002</f>
        <v/>
      </c>
      <c r="DA1002">
        <f>AI1002</f>
        <v/>
      </c>
      <c r="DB1002">
        <f>ROUND((ROUND(AT1002*CZ1002,2)*ROUND(0.2,7)),2)</f>
        <v/>
      </c>
      <c r="DC1002">
        <f>ROUND((ROUND(AT1002*AG1002,2)*ROUND(0.2,7)),2)</f>
        <v/>
      </c>
      <c r="DD1002" t="inlineStr"/>
      <c r="DE1002" t="inlineStr"/>
      <c r="DF1002">
        <f>ROUND(ROUND(AE1002*AI1002,0)*CX1002,0)</f>
        <v/>
      </c>
      <c r="DG1002">
        <f>ROUND(ROUND(AF1002,0)*CX1002,0)</f>
        <v/>
      </c>
      <c r="DH1002">
        <f>ROUND(ROUND(AG1002,0)*CX1002,0)</f>
        <v/>
      </c>
      <c r="DI1002">
        <f>ROUND(ROUND(AH1002,0)*CX1002,0)</f>
        <v/>
      </c>
      <c r="DJ1002">
        <f>DF1002</f>
        <v/>
      </c>
      <c r="DK1002" t="n">
        <v>0</v>
      </c>
      <c r="DL1002" t="inlineStr"/>
      <c r="DM1002" t="n">
        <v>0</v>
      </c>
      <c r="DN1002" t="inlineStr"/>
      <c r="DO1002" t="n">
        <v>0</v>
      </c>
    </row>
    <row r="1003">
      <c r="A1003">
        <f>ROW(Source!A2399)</f>
        <v/>
      </c>
      <c r="B1003" t="n">
        <v>78869116</v>
      </c>
      <c r="C1003" t="n">
        <v>78876439</v>
      </c>
      <c r="D1003" t="n">
        <v>29110838</v>
      </c>
      <c r="E1003" t="n">
        <v>1</v>
      </c>
      <c r="F1003" t="n">
        <v>1</v>
      </c>
      <c r="G1003" t="n">
        <v>1</v>
      </c>
      <c r="H1003" t="n">
        <v>3</v>
      </c>
      <c r="I1003" t="inlineStr">
        <is>
          <t>101-2499</t>
        </is>
      </c>
      <c r="J1003" t="inlineStr">
        <is>
          <t>ТССЦ Московской обл., 101-2499, приказ Минстроя России №675/пр от 28.02.2017 № 254/пр</t>
        </is>
      </c>
      <c r="K1003" t="inlineStr">
        <is>
          <t>Лента изоляционная прорезиненная односторонняя ширина 20 мм, толщина 0,25-0,35 мм</t>
        </is>
      </c>
      <c r="L1003" t="n">
        <v>1346</v>
      </c>
      <c r="N1003" t="n">
        <v>1009</v>
      </c>
      <c r="O1003" t="inlineStr">
        <is>
          <t>кг</t>
        </is>
      </c>
      <c r="P1003" t="inlineStr">
        <is>
          <t>кг</t>
        </is>
      </c>
      <c r="Q1003" t="n">
        <v>1</v>
      </c>
      <c r="W1003" t="n">
        <v>0</v>
      </c>
      <c r="X1003" t="n">
        <v>-1294780295</v>
      </c>
      <c r="Y1003">
        <f>(AT1003*ROUND(0.2,7))</f>
        <v/>
      </c>
      <c r="AA1003" t="n">
        <v>1090.07</v>
      </c>
      <c r="AB1003" t="n">
        <v>0</v>
      </c>
      <c r="AC1003" t="n">
        <v>0</v>
      </c>
      <c r="AD1003" t="n">
        <v>0</v>
      </c>
      <c r="AE1003" t="n">
        <v>30.5</v>
      </c>
      <c r="AF1003" t="n">
        <v>0</v>
      </c>
      <c r="AG1003" t="n">
        <v>0</v>
      </c>
      <c r="AH1003" t="n">
        <v>0</v>
      </c>
      <c r="AI1003" t="n">
        <v>35.74</v>
      </c>
      <c r="AJ1003" t="n">
        <v>1</v>
      </c>
      <c r="AK1003" t="n">
        <v>1</v>
      </c>
      <c r="AL1003" t="n">
        <v>1</v>
      </c>
      <c r="AM1003" t="n">
        <v>2</v>
      </c>
      <c r="AN1003" t="n">
        <v>0</v>
      </c>
      <c r="AO1003" t="n">
        <v>1</v>
      </c>
      <c r="AP1003" t="n">
        <v>1</v>
      </c>
      <c r="AQ1003" t="n">
        <v>0</v>
      </c>
      <c r="AR1003" t="n">
        <v>0</v>
      </c>
      <c r="AS1003" t="inlineStr"/>
      <c r="AT1003" t="n">
        <v>0.012</v>
      </c>
      <c r="AU1003" t="inlineStr">
        <is>
          <t>)*0,2</t>
        </is>
      </c>
      <c r="AV1003" t="n">
        <v>0</v>
      </c>
      <c r="AW1003" t="n">
        <v>2</v>
      </c>
      <c r="AX1003" t="n">
        <v>78876464</v>
      </c>
      <c r="AY1003" t="n">
        <v>1</v>
      </c>
      <c r="AZ1003" t="n">
        <v>2048</v>
      </c>
      <c r="BA1003" t="n">
        <v>925</v>
      </c>
      <c r="BB1003" t="n">
        <v>0</v>
      </c>
      <c r="BC1003" t="n">
        <v>0</v>
      </c>
      <c r="BD1003" t="n">
        <v>0</v>
      </c>
      <c r="BE1003" t="n">
        <v>0</v>
      </c>
      <c r="BF1003" t="n">
        <v>0</v>
      </c>
      <c r="BG1003" t="n">
        <v>0</v>
      </c>
      <c r="BH1003" t="n">
        <v>0</v>
      </c>
      <c r="BI1003" t="n">
        <v>0</v>
      </c>
      <c r="BJ1003" t="n">
        <v>0</v>
      </c>
      <c r="BK1003" t="n">
        <v>0</v>
      </c>
      <c r="BL1003" t="n">
        <v>0</v>
      </c>
      <c r="BM1003" t="n">
        <v>0</v>
      </c>
      <c r="BN1003" t="n">
        <v>0</v>
      </c>
      <c r="BO1003" t="n">
        <v>0</v>
      </c>
      <c r="BP1003" t="n">
        <v>0</v>
      </c>
      <c r="BQ1003" t="n">
        <v>0</v>
      </c>
      <c r="BR1003" t="n">
        <v>0</v>
      </c>
      <c r="BS1003" t="n">
        <v>0</v>
      </c>
      <c r="BT1003" t="n">
        <v>0</v>
      </c>
      <c r="BU1003" t="n">
        <v>0</v>
      </c>
      <c r="BV1003" t="n">
        <v>0</v>
      </c>
      <c r="BW1003" t="n">
        <v>0</v>
      </c>
      <c r="CV1003" t="n">
        <v>0</v>
      </c>
      <c r="CW1003" t="n">
        <v>0</v>
      </c>
      <c r="CX1003">
        <f>ROUND(Y1003*Source!I2399,7)</f>
        <v/>
      </c>
      <c r="CY1003">
        <f>AA1003</f>
        <v/>
      </c>
      <c r="CZ1003">
        <f>AE1003</f>
        <v/>
      </c>
      <c r="DA1003">
        <f>AI1003</f>
        <v/>
      </c>
      <c r="DB1003">
        <f>ROUND((ROUND(AT1003*CZ1003,2)*ROUND(0.2,7)),2)</f>
        <v/>
      </c>
      <c r="DC1003">
        <f>ROUND((ROUND(AT1003*AG1003,2)*ROUND(0.2,7)),2)</f>
        <v/>
      </c>
      <c r="DD1003" t="inlineStr"/>
      <c r="DE1003" t="inlineStr"/>
      <c r="DF1003">
        <f>ROUND(ROUND(AE1003*AI1003,0)*CX1003,0)</f>
        <v/>
      </c>
      <c r="DG1003">
        <f>ROUND(ROUND(AF1003,0)*CX1003,0)</f>
        <v/>
      </c>
      <c r="DH1003">
        <f>ROUND(ROUND(AG1003,0)*CX1003,0)</f>
        <v/>
      </c>
      <c r="DI1003">
        <f>ROUND(ROUND(AH1003,0)*CX1003,0)</f>
        <v/>
      </c>
      <c r="DJ1003">
        <f>DF1003</f>
        <v/>
      </c>
      <c r="DK1003" t="n">
        <v>0</v>
      </c>
      <c r="DL1003" t="inlineStr"/>
      <c r="DM1003" t="n">
        <v>0</v>
      </c>
      <c r="DN1003" t="inlineStr"/>
      <c r="DO1003" t="n">
        <v>0</v>
      </c>
    </row>
    <row r="1004">
      <c r="A1004">
        <f>ROW(Source!A2399)</f>
        <v/>
      </c>
      <c r="B1004" t="n">
        <v>78869116</v>
      </c>
      <c r="C1004" t="n">
        <v>78876439</v>
      </c>
      <c r="D1004" t="n">
        <v>29114470</v>
      </c>
      <c r="E1004" t="n">
        <v>1</v>
      </c>
      <c r="F1004" t="n">
        <v>1</v>
      </c>
      <c r="G1004" t="n">
        <v>1</v>
      </c>
      <c r="H1004" t="n">
        <v>3</v>
      </c>
      <c r="I1004" t="inlineStr">
        <is>
          <t>101-3914</t>
        </is>
      </c>
      <c r="J1004" t="inlineStr">
        <is>
          <t>ТССЦ Московской обл., 101-3914, приказ Минстроя России №675/пр от 28.02.2017 № 254/пр</t>
        </is>
      </c>
      <c r="K1004" t="inlineStr">
        <is>
          <t>Дюбели распорные полипропиленовые</t>
        </is>
      </c>
      <c r="L1004" t="n">
        <v>1355</v>
      </c>
      <c r="N1004" t="n">
        <v>1010</v>
      </c>
      <c r="O1004" t="inlineStr">
        <is>
          <t>100 шт.</t>
        </is>
      </c>
      <c r="P1004" t="inlineStr">
        <is>
          <t>100 шт.</t>
        </is>
      </c>
      <c r="Q1004" t="n">
        <v>100</v>
      </c>
      <c r="W1004" t="n">
        <v>0</v>
      </c>
      <c r="X1004" t="n">
        <v>1627582661</v>
      </c>
      <c r="Y1004">
        <f>(AT1004*ROUND(0.2,7))</f>
        <v/>
      </c>
      <c r="AA1004" t="n">
        <v>78.48</v>
      </c>
      <c r="AB1004" t="n">
        <v>0</v>
      </c>
      <c r="AC1004" t="n">
        <v>0</v>
      </c>
      <c r="AD1004" t="n">
        <v>0</v>
      </c>
      <c r="AE1004" t="n">
        <v>86.23999999999999</v>
      </c>
      <c r="AF1004" t="n">
        <v>0</v>
      </c>
      <c r="AG1004" t="n">
        <v>0</v>
      </c>
      <c r="AH1004" t="n">
        <v>0</v>
      </c>
      <c r="AI1004" t="n">
        <v>0.91</v>
      </c>
      <c r="AJ1004" t="n">
        <v>1</v>
      </c>
      <c r="AK1004" t="n">
        <v>1</v>
      </c>
      <c r="AL1004" t="n">
        <v>1</v>
      </c>
      <c r="AM1004" t="n">
        <v>2</v>
      </c>
      <c r="AN1004" t="n">
        <v>0</v>
      </c>
      <c r="AO1004" t="n">
        <v>1</v>
      </c>
      <c r="AP1004" t="n">
        <v>1</v>
      </c>
      <c r="AQ1004" t="n">
        <v>0</v>
      </c>
      <c r="AR1004" t="n">
        <v>0</v>
      </c>
      <c r="AS1004" t="inlineStr"/>
      <c r="AT1004" t="n">
        <v>0.014</v>
      </c>
      <c r="AU1004" t="inlineStr">
        <is>
          <t>)*0,2</t>
        </is>
      </c>
      <c r="AV1004" t="n">
        <v>0</v>
      </c>
      <c r="AW1004" t="n">
        <v>2</v>
      </c>
      <c r="AX1004" t="n">
        <v>78876465</v>
      </c>
      <c r="AY1004" t="n">
        <v>1</v>
      </c>
      <c r="AZ1004" t="n">
        <v>2048</v>
      </c>
      <c r="BA1004" t="n">
        <v>926</v>
      </c>
      <c r="BB1004" t="n">
        <v>0</v>
      </c>
      <c r="BC1004" t="n">
        <v>0</v>
      </c>
      <c r="BD1004" t="n">
        <v>0</v>
      </c>
      <c r="BE1004" t="n">
        <v>0</v>
      </c>
      <c r="BF1004" t="n">
        <v>0</v>
      </c>
      <c r="BG1004" t="n">
        <v>0</v>
      </c>
      <c r="BH1004" t="n">
        <v>0</v>
      </c>
      <c r="BI1004" t="n">
        <v>0</v>
      </c>
      <c r="BJ1004" t="n">
        <v>0</v>
      </c>
      <c r="BK1004" t="n">
        <v>0</v>
      </c>
      <c r="BL1004" t="n">
        <v>0</v>
      </c>
      <c r="BM1004" t="n">
        <v>0</v>
      </c>
      <c r="BN1004" t="n">
        <v>0</v>
      </c>
      <c r="BO1004" t="n">
        <v>0</v>
      </c>
      <c r="BP1004" t="n">
        <v>0</v>
      </c>
      <c r="BQ1004" t="n">
        <v>0</v>
      </c>
      <c r="BR1004" t="n">
        <v>0</v>
      </c>
      <c r="BS1004" t="n">
        <v>0</v>
      </c>
      <c r="BT1004" t="n">
        <v>0</v>
      </c>
      <c r="BU1004" t="n">
        <v>0</v>
      </c>
      <c r="BV1004" t="n">
        <v>0</v>
      </c>
      <c r="BW1004" t="n">
        <v>0</v>
      </c>
      <c r="CV1004" t="n">
        <v>0</v>
      </c>
      <c r="CW1004" t="n">
        <v>0</v>
      </c>
      <c r="CX1004">
        <f>ROUND(Y1004*Source!I2399,7)</f>
        <v/>
      </c>
      <c r="CY1004">
        <f>AA1004</f>
        <v/>
      </c>
      <c r="CZ1004">
        <f>AE1004</f>
        <v/>
      </c>
      <c r="DA1004">
        <f>AI1004</f>
        <v/>
      </c>
      <c r="DB1004">
        <f>ROUND((ROUND(AT1004*CZ1004,2)*ROUND(0.2,7)),2)</f>
        <v/>
      </c>
      <c r="DC1004">
        <f>ROUND((ROUND(AT1004*AG1004,2)*ROUND(0.2,7)),2)</f>
        <v/>
      </c>
      <c r="DD1004" t="inlineStr"/>
      <c r="DE1004" t="inlineStr"/>
      <c r="DF1004">
        <f>ROUND(ROUND(AE1004*AI1004,0)*CX1004,0)</f>
        <v/>
      </c>
      <c r="DG1004">
        <f>ROUND(ROUND(AF1004,0)*CX1004,0)</f>
        <v/>
      </c>
      <c r="DH1004">
        <f>ROUND(ROUND(AG1004,0)*CX1004,0)</f>
        <v/>
      </c>
      <c r="DI1004">
        <f>ROUND(ROUND(AH1004,0)*CX1004,0)</f>
        <v/>
      </c>
      <c r="DJ1004">
        <f>DF1004</f>
        <v/>
      </c>
      <c r="DK1004" t="n">
        <v>0</v>
      </c>
      <c r="DL1004" t="inlineStr"/>
      <c r="DM1004" t="n">
        <v>0</v>
      </c>
      <c r="DN1004" t="inlineStr"/>
      <c r="DO1004" t="n">
        <v>0</v>
      </c>
    </row>
    <row r="1005">
      <c r="A1005">
        <f>ROW(Source!A2399)</f>
        <v/>
      </c>
      <c r="B1005" t="n">
        <v>78869116</v>
      </c>
      <c r="C1005" t="n">
        <v>78876439</v>
      </c>
      <c r="D1005" t="n">
        <v>29129474</v>
      </c>
      <c r="E1005" t="n">
        <v>1</v>
      </c>
      <c r="F1005" t="n">
        <v>1</v>
      </c>
      <c r="G1005" t="n">
        <v>1</v>
      </c>
      <c r="H1005" t="n">
        <v>3</v>
      </c>
      <c r="I1005" t="inlineStr">
        <is>
          <t>201-0843</t>
        </is>
      </c>
      <c r="J1005" t="inlineStr">
        <is>
          <t>ТССЦ Московской обл., 201-0843, приказ Минстроя России №675/пр от 28.02.2017 № 255/пр</t>
        </is>
      </c>
      <c r="K1005" t="inlineStr">
        <is>
          <t>Конструкции стальные индивидуальные решетчатые сварные массой до 0,1 т</t>
        </is>
      </c>
      <c r="L1005" t="n">
        <v>1348</v>
      </c>
      <c r="N1005" t="n">
        <v>1009</v>
      </c>
      <c r="O1005" t="inlineStr">
        <is>
          <t>т</t>
        </is>
      </c>
      <c r="P1005" t="inlineStr">
        <is>
          <t>т</t>
        </is>
      </c>
      <c r="Q1005" t="n">
        <v>1000</v>
      </c>
      <c r="W1005" t="n">
        <v>0</v>
      </c>
      <c r="X1005" t="n">
        <v>-115984519</v>
      </c>
      <c r="Y1005">
        <f>(AT1005*ROUND(0.2,7))</f>
        <v/>
      </c>
      <c r="AA1005" t="n">
        <v>118113.18</v>
      </c>
      <c r="AB1005" t="n">
        <v>0</v>
      </c>
      <c r="AC1005" t="n">
        <v>0</v>
      </c>
      <c r="AD1005" t="n">
        <v>0</v>
      </c>
      <c r="AE1005" t="n">
        <v>11534.49</v>
      </c>
      <c r="AF1005" t="n">
        <v>0</v>
      </c>
      <c r="AG1005" t="n">
        <v>0</v>
      </c>
      <c r="AH1005" t="n">
        <v>0</v>
      </c>
      <c r="AI1005" t="n">
        <v>10.24</v>
      </c>
      <c r="AJ1005" t="n">
        <v>1</v>
      </c>
      <c r="AK1005" t="n">
        <v>1</v>
      </c>
      <c r="AL1005" t="n">
        <v>1</v>
      </c>
      <c r="AM1005" t="n">
        <v>2</v>
      </c>
      <c r="AN1005" t="n">
        <v>0</v>
      </c>
      <c r="AO1005" t="n">
        <v>1</v>
      </c>
      <c r="AP1005" t="n">
        <v>1</v>
      </c>
      <c r="AQ1005" t="n">
        <v>0</v>
      </c>
      <c r="AR1005" t="n">
        <v>0</v>
      </c>
      <c r="AS1005" t="inlineStr"/>
      <c r="AT1005" t="n">
        <v>0.001</v>
      </c>
      <c r="AU1005" t="inlineStr">
        <is>
          <t>)*0,2</t>
        </is>
      </c>
      <c r="AV1005" t="n">
        <v>0</v>
      </c>
      <c r="AW1005" t="n">
        <v>2</v>
      </c>
      <c r="AX1005" t="n">
        <v>78876466</v>
      </c>
      <c r="AY1005" t="n">
        <v>1</v>
      </c>
      <c r="AZ1005" t="n">
        <v>0</v>
      </c>
      <c r="BA1005" t="n">
        <v>927</v>
      </c>
      <c r="BB1005" t="n">
        <v>0</v>
      </c>
      <c r="BC1005" t="n">
        <v>0</v>
      </c>
      <c r="BD1005" t="n">
        <v>0</v>
      </c>
      <c r="BE1005" t="n">
        <v>0</v>
      </c>
      <c r="BF1005" t="n">
        <v>0</v>
      </c>
      <c r="BG1005" t="n">
        <v>0</v>
      </c>
      <c r="BH1005" t="n">
        <v>0</v>
      </c>
      <c r="BI1005" t="n">
        <v>0</v>
      </c>
      <c r="BJ1005" t="n">
        <v>0</v>
      </c>
      <c r="BK1005" t="n">
        <v>0</v>
      </c>
      <c r="BL1005" t="n">
        <v>0</v>
      </c>
      <c r="BM1005" t="n">
        <v>0</v>
      </c>
      <c r="BN1005" t="n">
        <v>0</v>
      </c>
      <c r="BO1005" t="n">
        <v>0</v>
      </c>
      <c r="BP1005" t="n">
        <v>0</v>
      </c>
      <c r="BQ1005" t="n">
        <v>0</v>
      </c>
      <c r="BR1005" t="n">
        <v>0</v>
      </c>
      <c r="BS1005" t="n">
        <v>0</v>
      </c>
      <c r="BT1005" t="n">
        <v>0</v>
      </c>
      <c r="BU1005" t="n">
        <v>0</v>
      </c>
      <c r="BV1005" t="n">
        <v>0</v>
      </c>
      <c r="BW1005" t="n">
        <v>0</v>
      </c>
      <c r="CV1005" t="n">
        <v>0</v>
      </c>
      <c r="CW1005" t="n">
        <v>0</v>
      </c>
      <c r="CX1005">
        <f>ROUND(Y1005*Source!I2399,7)</f>
        <v/>
      </c>
      <c r="CY1005">
        <f>AA1005</f>
        <v/>
      </c>
      <c r="CZ1005">
        <f>AE1005</f>
        <v/>
      </c>
      <c r="DA1005">
        <f>AI1005</f>
        <v/>
      </c>
      <c r="DB1005">
        <f>ROUND((ROUND(AT1005*CZ1005,2)*ROUND(0.2,7)),2)</f>
        <v/>
      </c>
      <c r="DC1005">
        <f>ROUND((ROUND(AT1005*AG1005,2)*ROUND(0.2,7)),2)</f>
        <v/>
      </c>
      <c r="DD1005" t="inlineStr"/>
      <c r="DE1005" t="inlineStr"/>
      <c r="DF1005">
        <f>ROUND(ROUND(AE1005*AI1005,0)*CX1005,0)</f>
        <v/>
      </c>
      <c r="DG1005">
        <f>ROUND(ROUND(AF1005,0)*CX1005,0)</f>
        <v/>
      </c>
      <c r="DH1005">
        <f>ROUND(ROUND(AG1005,0)*CX1005,0)</f>
        <v/>
      </c>
      <c r="DI1005">
        <f>ROUND(ROUND(AH1005,0)*CX1005,0)</f>
        <v/>
      </c>
      <c r="DJ1005">
        <f>DF1005</f>
        <v/>
      </c>
      <c r="DK1005" t="n">
        <v>0</v>
      </c>
      <c r="DL1005" t="inlineStr"/>
      <c r="DM1005" t="n">
        <v>0</v>
      </c>
      <c r="DN1005" t="inlineStr"/>
      <c r="DO1005" t="n">
        <v>0</v>
      </c>
    </row>
    <row r="1006">
      <c r="A1006">
        <f>ROW(Source!A2399)</f>
        <v/>
      </c>
      <c r="B1006" t="n">
        <v>78869116</v>
      </c>
      <c r="C1006" t="n">
        <v>78876439</v>
      </c>
      <c r="D1006" t="n">
        <v>29165774</v>
      </c>
      <c r="E1006" t="n">
        <v>1</v>
      </c>
      <c r="F1006" t="n">
        <v>1</v>
      </c>
      <c r="G1006" t="n">
        <v>1</v>
      </c>
      <c r="H1006" t="n">
        <v>3</v>
      </c>
      <c r="I1006" t="inlineStr">
        <is>
          <t>509-0090</t>
        </is>
      </c>
      <c r="J1006" t="inlineStr">
        <is>
          <t>ТССЦ Московской обл., 509-0090, приказ Минстроя России №675/пр от 28.02.2017 № 258/пр</t>
        </is>
      </c>
      <c r="K1006" t="inlineStr">
        <is>
          <t>Перемычки гибкие, тип ПГС-50</t>
        </is>
      </c>
      <c r="L1006" t="n">
        <v>1358</v>
      </c>
      <c r="N1006" t="n">
        <v>1010</v>
      </c>
      <c r="O1006" t="inlineStr">
        <is>
          <t>10 шт.</t>
        </is>
      </c>
      <c r="P1006" t="inlineStr">
        <is>
          <t>10 шт.</t>
        </is>
      </c>
      <c r="Q1006" t="n">
        <v>10</v>
      </c>
      <c r="W1006" t="n">
        <v>0</v>
      </c>
      <c r="X1006" t="n">
        <v>-1035860104</v>
      </c>
      <c r="Y1006">
        <f>(AT1006*ROUND(0.2,7))</f>
        <v/>
      </c>
      <c r="AA1006" t="n">
        <v>1258.9</v>
      </c>
      <c r="AB1006" t="n">
        <v>0</v>
      </c>
      <c r="AC1006" t="n">
        <v>0</v>
      </c>
      <c r="AD1006" t="n">
        <v>0</v>
      </c>
      <c r="AE1006" t="n">
        <v>40.9</v>
      </c>
      <c r="AF1006" t="n">
        <v>0</v>
      </c>
      <c r="AG1006" t="n">
        <v>0</v>
      </c>
      <c r="AH1006" t="n">
        <v>0</v>
      </c>
      <c r="AI1006" t="n">
        <v>30.78</v>
      </c>
      <c r="AJ1006" t="n">
        <v>1</v>
      </c>
      <c r="AK1006" t="n">
        <v>1</v>
      </c>
      <c r="AL1006" t="n">
        <v>1</v>
      </c>
      <c r="AM1006" t="n">
        <v>2</v>
      </c>
      <c r="AN1006" t="n">
        <v>0</v>
      </c>
      <c r="AO1006" t="n">
        <v>1</v>
      </c>
      <c r="AP1006" t="n">
        <v>1</v>
      </c>
      <c r="AQ1006" t="n">
        <v>0</v>
      </c>
      <c r="AR1006" t="n">
        <v>0</v>
      </c>
      <c r="AS1006" t="inlineStr"/>
      <c r="AT1006" t="n">
        <v>0.1</v>
      </c>
      <c r="AU1006" t="inlineStr">
        <is>
          <t>)*0,2</t>
        </is>
      </c>
      <c r="AV1006" t="n">
        <v>0</v>
      </c>
      <c r="AW1006" t="n">
        <v>2</v>
      </c>
      <c r="AX1006" t="n">
        <v>78876467</v>
      </c>
      <c r="AY1006" t="n">
        <v>1</v>
      </c>
      <c r="AZ1006" t="n">
        <v>2048</v>
      </c>
      <c r="BA1006" t="n">
        <v>928</v>
      </c>
      <c r="BB1006" t="n">
        <v>0</v>
      </c>
      <c r="BC1006" t="n">
        <v>0</v>
      </c>
      <c r="BD1006" t="n">
        <v>0</v>
      </c>
      <c r="BE1006" t="n">
        <v>0</v>
      </c>
      <c r="BF1006" t="n">
        <v>0</v>
      </c>
      <c r="BG1006" t="n">
        <v>0</v>
      </c>
      <c r="BH1006" t="n">
        <v>0</v>
      </c>
      <c r="BI1006" t="n">
        <v>0</v>
      </c>
      <c r="BJ1006" t="n">
        <v>0</v>
      </c>
      <c r="BK1006" t="n">
        <v>0</v>
      </c>
      <c r="BL1006" t="n">
        <v>0</v>
      </c>
      <c r="BM1006" t="n">
        <v>0</v>
      </c>
      <c r="BN1006" t="n">
        <v>0</v>
      </c>
      <c r="BO1006" t="n">
        <v>0</v>
      </c>
      <c r="BP1006" t="n">
        <v>0</v>
      </c>
      <c r="BQ1006" t="n">
        <v>0</v>
      </c>
      <c r="BR1006" t="n">
        <v>0</v>
      </c>
      <c r="BS1006" t="n">
        <v>0</v>
      </c>
      <c r="BT1006" t="n">
        <v>0</v>
      </c>
      <c r="BU1006" t="n">
        <v>0</v>
      </c>
      <c r="BV1006" t="n">
        <v>0</v>
      </c>
      <c r="BW1006" t="n">
        <v>0</v>
      </c>
      <c r="CV1006" t="n">
        <v>0</v>
      </c>
      <c r="CW1006" t="n">
        <v>0</v>
      </c>
      <c r="CX1006">
        <f>ROUND(Y1006*Source!I2399,7)</f>
        <v/>
      </c>
      <c r="CY1006">
        <f>AA1006</f>
        <v/>
      </c>
      <c r="CZ1006">
        <f>AE1006</f>
        <v/>
      </c>
      <c r="DA1006">
        <f>AI1006</f>
        <v/>
      </c>
      <c r="DB1006">
        <f>ROUND((ROUND(AT1006*CZ1006,2)*ROUND(0.2,7)),2)</f>
        <v/>
      </c>
      <c r="DC1006">
        <f>ROUND((ROUND(AT1006*AG1006,2)*ROUND(0.2,7)),2)</f>
        <v/>
      </c>
      <c r="DD1006" t="inlineStr"/>
      <c r="DE1006" t="inlineStr"/>
      <c r="DF1006">
        <f>ROUND(ROUND(AE1006*AI1006,0)*CX1006,0)</f>
        <v/>
      </c>
      <c r="DG1006">
        <f>ROUND(ROUND(AF1006,0)*CX1006,0)</f>
        <v/>
      </c>
      <c r="DH1006">
        <f>ROUND(ROUND(AG1006,0)*CX1006,0)</f>
        <v/>
      </c>
      <c r="DI1006">
        <f>ROUND(ROUND(AH1006,0)*CX1006,0)</f>
        <v/>
      </c>
      <c r="DJ1006">
        <f>DF1006</f>
        <v/>
      </c>
      <c r="DK1006" t="n">
        <v>0</v>
      </c>
      <c r="DL1006" t="inlineStr"/>
      <c r="DM1006" t="n">
        <v>0</v>
      </c>
      <c r="DN1006" t="inlineStr"/>
      <c r="DO1006" t="n">
        <v>0</v>
      </c>
    </row>
    <row r="1007">
      <c r="A1007">
        <f>ROW(Source!A2399)</f>
        <v/>
      </c>
      <c r="B1007" t="n">
        <v>78869116</v>
      </c>
      <c r="C1007" t="n">
        <v>78876439</v>
      </c>
      <c r="D1007" t="n">
        <v>29171708</v>
      </c>
      <c r="E1007" t="n">
        <v>1</v>
      </c>
      <c r="F1007" t="n">
        <v>1</v>
      </c>
      <c r="G1007" t="n">
        <v>1</v>
      </c>
      <c r="H1007" t="n">
        <v>3</v>
      </c>
      <c r="I1007" t="inlineStr">
        <is>
          <t>509-1210</t>
        </is>
      </c>
      <c r="J1007" t="inlineStr">
        <is>
          <t>ТССЦ Московской обл., 509-1210, приказ Минстроя России №675/пр от 28.02.2017 № 258/пр</t>
        </is>
      </c>
      <c r="K1007" t="inlineStr">
        <is>
          <t>Вазелин технический</t>
        </is>
      </c>
      <c r="L1007" t="n">
        <v>1346</v>
      </c>
      <c r="N1007" t="n">
        <v>1009</v>
      </c>
      <c r="O1007" t="inlineStr">
        <is>
          <t>кг</t>
        </is>
      </c>
      <c r="P1007" t="inlineStr">
        <is>
          <t>кг</t>
        </is>
      </c>
      <c r="Q1007" t="n">
        <v>1</v>
      </c>
      <c r="W1007" t="n">
        <v>0</v>
      </c>
      <c r="X1007" t="n">
        <v>1015963907</v>
      </c>
      <c r="Y1007">
        <f>(AT1007*ROUND(0.2,7))</f>
        <v/>
      </c>
      <c r="AA1007" t="n">
        <v>315.49</v>
      </c>
      <c r="AB1007" t="n">
        <v>0</v>
      </c>
      <c r="AC1007" t="n">
        <v>0</v>
      </c>
      <c r="AD1007" t="n">
        <v>0</v>
      </c>
      <c r="AE1007" t="n">
        <v>30.6</v>
      </c>
      <c r="AF1007" t="n">
        <v>0</v>
      </c>
      <c r="AG1007" t="n">
        <v>0</v>
      </c>
      <c r="AH1007" t="n">
        <v>0</v>
      </c>
      <c r="AI1007" t="n">
        <v>10.31</v>
      </c>
      <c r="AJ1007" t="n">
        <v>1</v>
      </c>
      <c r="AK1007" t="n">
        <v>1</v>
      </c>
      <c r="AL1007" t="n">
        <v>1</v>
      </c>
      <c r="AM1007" t="n">
        <v>2</v>
      </c>
      <c r="AN1007" t="n">
        <v>0</v>
      </c>
      <c r="AO1007" t="n">
        <v>1</v>
      </c>
      <c r="AP1007" t="n">
        <v>1</v>
      </c>
      <c r="AQ1007" t="n">
        <v>0</v>
      </c>
      <c r="AR1007" t="n">
        <v>0</v>
      </c>
      <c r="AS1007" t="inlineStr"/>
      <c r="AT1007" t="n">
        <v>0.006</v>
      </c>
      <c r="AU1007" t="inlineStr">
        <is>
          <t>)*0,2</t>
        </is>
      </c>
      <c r="AV1007" t="n">
        <v>0</v>
      </c>
      <c r="AW1007" t="n">
        <v>2</v>
      </c>
      <c r="AX1007" t="n">
        <v>78876468</v>
      </c>
      <c r="AY1007" t="n">
        <v>1</v>
      </c>
      <c r="AZ1007" t="n">
        <v>2048</v>
      </c>
      <c r="BA1007" t="n">
        <v>929</v>
      </c>
      <c r="BB1007" t="n">
        <v>0</v>
      </c>
      <c r="BC1007" t="n">
        <v>0</v>
      </c>
      <c r="BD1007" t="n">
        <v>0</v>
      </c>
      <c r="BE1007" t="n">
        <v>0</v>
      </c>
      <c r="BF1007" t="n">
        <v>0</v>
      </c>
      <c r="BG1007" t="n">
        <v>0</v>
      </c>
      <c r="BH1007" t="n">
        <v>0</v>
      </c>
      <c r="BI1007" t="n">
        <v>0</v>
      </c>
      <c r="BJ1007" t="n">
        <v>0</v>
      </c>
      <c r="BK1007" t="n">
        <v>0</v>
      </c>
      <c r="BL1007" t="n">
        <v>0</v>
      </c>
      <c r="BM1007" t="n">
        <v>0</v>
      </c>
      <c r="BN1007" t="n">
        <v>0</v>
      </c>
      <c r="BO1007" t="n">
        <v>0</v>
      </c>
      <c r="BP1007" t="n">
        <v>0</v>
      </c>
      <c r="BQ1007" t="n">
        <v>0</v>
      </c>
      <c r="BR1007" t="n">
        <v>0</v>
      </c>
      <c r="BS1007" t="n">
        <v>0</v>
      </c>
      <c r="BT1007" t="n">
        <v>0</v>
      </c>
      <c r="BU1007" t="n">
        <v>0</v>
      </c>
      <c r="BV1007" t="n">
        <v>0</v>
      </c>
      <c r="BW1007" t="n">
        <v>0</v>
      </c>
      <c r="CV1007" t="n">
        <v>0</v>
      </c>
      <c r="CW1007" t="n">
        <v>0</v>
      </c>
      <c r="CX1007">
        <f>ROUND(Y1007*Source!I2399,7)</f>
        <v/>
      </c>
      <c r="CY1007">
        <f>AA1007</f>
        <v/>
      </c>
      <c r="CZ1007">
        <f>AE1007</f>
        <v/>
      </c>
      <c r="DA1007">
        <f>AI1007</f>
        <v/>
      </c>
      <c r="DB1007">
        <f>ROUND((ROUND(AT1007*CZ1007,2)*ROUND(0.2,7)),2)</f>
        <v/>
      </c>
      <c r="DC1007">
        <f>ROUND((ROUND(AT1007*AG1007,2)*ROUND(0.2,7)),2)</f>
        <v/>
      </c>
      <c r="DD1007" t="inlineStr"/>
      <c r="DE1007" t="inlineStr"/>
      <c r="DF1007">
        <f>ROUND(ROUND(AE1007*AI1007,0)*CX1007,0)</f>
        <v/>
      </c>
      <c r="DG1007">
        <f>ROUND(ROUND(AF1007,0)*CX1007,0)</f>
        <v/>
      </c>
      <c r="DH1007">
        <f>ROUND(ROUND(AG1007,0)*CX1007,0)</f>
        <v/>
      </c>
      <c r="DI1007">
        <f>ROUND(ROUND(AH1007,0)*CX1007,0)</f>
        <v/>
      </c>
      <c r="DJ1007">
        <f>DF1007</f>
        <v/>
      </c>
      <c r="DK1007" t="n">
        <v>0</v>
      </c>
      <c r="DL1007" t="inlineStr"/>
      <c r="DM1007" t="n">
        <v>0</v>
      </c>
      <c r="DN1007" t="inlineStr"/>
      <c r="DO1007" t="n">
        <v>0</v>
      </c>
    </row>
    <row r="1008">
      <c r="A1008">
        <f>ROW(Source!A2399)</f>
        <v/>
      </c>
      <c r="B1008" t="n">
        <v>78869116</v>
      </c>
      <c r="C1008" t="n">
        <v>78876439</v>
      </c>
      <c r="D1008" t="n">
        <v>29171808</v>
      </c>
      <c r="E1008" t="n">
        <v>1</v>
      </c>
      <c r="F1008" t="n">
        <v>1</v>
      </c>
      <c r="G1008" t="n">
        <v>1</v>
      </c>
      <c r="H1008" t="n">
        <v>3</v>
      </c>
      <c r="I1008" t="inlineStr">
        <is>
          <t>999-9950</t>
        </is>
      </c>
      <c r="J1008" t="inlineStr">
        <is>
          <t>ТССЦ Московской обл., 999-9950, приказ Минстроя России №675/пр от 21.09.2015 г.</t>
        </is>
      </c>
      <c r="K1008" t="inlineStr">
        <is>
          <t>Вспомогательные ненормируемые материалы (2% от ОЗП)</t>
        </is>
      </c>
      <c r="L1008" t="n">
        <v>1374</v>
      </c>
      <c r="N1008" t="n">
        <v>1013</v>
      </c>
      <c r="O1008" t="inlineStr">
        <is>
          <t>РУБ</t>
        </is>
      </c>
      <c r="P1008" t="inlineStr">
        <is>
          <t>РУБ</t>
        </is>
      </c>
      <c r="Q1008" t="n">
        <v>1</v>
      </c>
      <c r="W1008" t="n">
        <v>0</v>
      </c>
      <c r="X1008" t="n">
        <v>-915781824</v>
      </c>
      <c r="Y1008">
        <f>(AT1008*ROUND(0.2,7))</f>
        <v/>
      </c>
      <c r="AA1008" t="n">
        <v>1</v>
      </c>
      <c r="AB1008" t="n">
        <v>0</v>
      </c>
      <c r="AC1008" t="n">
        <v>0</v>
      </c>
      <c r="AD1008" t="n">
        <v>0</v>
      </c>
      <c r="AE1008" t="n">
        <v>1</v>
      </c>
      <c r="AF1008" t="n">
        <v>0</v>
      </c>
      <c r="AG1008" t="n">
        <v>0</v>
      </c>
      <c r="AH1008" t="n">
        <v>0</v>
      </c>
      <c r="AI1008" t="n">
        <v>1</v>
      </c>
      <c r="AJ1008" t="n">
        <v>1</v>
      </c>
      <c r="AK1008" t="n">
        <v>1</v>
      </c>
      <c r="AL1008" t="n">
        <v>1</v>
      </c>
      <c r="AM1008" t="n">
        <v>-2</v>
      </c>
      <c r="AN1008" t="n">
        <v>0</v>
      </c>
      <c r="AO1008" t="n">
        <v>1</v>
      </c>
      <c r="AP1008" t="n">
        <v>1</v>
      </c>
      <c r="AQ1008" t="n">
        <v>0</v>
      </c>
      <c r="AR1008" t="n">
        <v>0</v>
      </c>
      <c r="AS1008" t="inlineStr"/>
      <c r="AT1008" t="n">
        <v>0.3</v>
      </c>
      <c r="AU1008" t="inlineStr">
        <is>
          <t>)*0,2</t>
        </is>
      </c>
      <c r="AV1008" t="n">
        <v>0</v>
      </c>
      <c r="AW1008" t="n">
        <v>2</v>
      </c>
      <c r="AX1008" t="n">
        <v>78876469</v>
      </c>
      <c r="AY1008" t="n">
        <v>1</v>
      </c>
      <c r="AZ1008" t="n">
        <v>0</v>
      </c>
      <c r="BA1008" t="n">
        <v>930</v>
      </c>
      <c r="BB1008" t="n">
        <v>0</v>
      </c>
      <c r="BC1008" t="n">
        <v>0</v>
      </c>
      <c r="BD1008" t="n">
        <v>0</v>
      </c>
      <c r="BE1008" t="n">
        <v>0</v>
      </c>
      <c r="BF1008" t="n">
        <v>0</v>
      </c>
      <c r="BG1008" t="n">
        <v>0</v>
      </c>
      <c r="BH1008" t="n">
        <v>0</v>
      </c>
      <c r="BI1008" t="n">
        <v>0</v>
      </c>
      <c r="BJ1008" t="n">
        <v>0</v>
      </c>
      <c r="BK1008" t="n">
        <v>0</v>
      </c>
      <c r="BL1008" t="n">
        <v>0</v>
      </c>
      <c r="BM1008" t="n">
        <v>0</v>
      </c>
      <c r="BN1008" t="n">
        <v>0</v>
      </c>
      <c r="BO1008" t="n">
        <v>0</v>
      </c>
      <c r="BP1008" t="n">
        <v>0</v>
      </c>
      <c r="BQ1008" t="n">
        <v>0</v>
      </c>
      <c r="BR1008" t="n">
        <v>0</v>
      </c>
      <c r="BS1008" t="n">
        <v>0</v>
      </c>
      <c r="BT1008" t="n">
        <v>0</v>
      </c>
      <c r="BU1008" t="n">
        <v>0</v>
      </c>
      <c r="BV1008" t="n">
        <v>0</v>
      </c>
      <c r="BW1008" t="n">
        <v>0</v>
      </c>
      <c r="CV1008" t="n">
        <v>0</v>
      </c>
      <c r="CW1008" t="n">
        <v>0</v>
      </c>
      <c r="CX1008">
        <f>ROUND(Y1008*Source!I2399,7)</f>
        <v/>
      </c>
      <c r="CY1008">
        <f>AA1008</f>
        <v/>
      </c>
      <c r="CZ1008">
        <f>AE1008</f>
        <v/>
      </c>
      <c r="DA1008">
        <f>AI1008</f>
        <v/>
      </c>
      <c r="DB1008">
        <f>ROUND((ROUND(AT1008*CZ1008,2)*ROUND(0.2,7)),2)</f>
        <v/>
      </c>
      <c r="DC1008">
        <f>ROUND((ROUND(AT1008*AG1008,2)*ROUND(0.2,7)),2)</f>
        <v/>
      </c>
      <c r="DD1008" t="inlineStr"/>
      <c r="DE1008" t="inlineStr"/>
      <c r="DF1008">
        <f>ROUND(ROUND(AE1008,0)*CX1008,0)</f>
        <v/>
      </c>
      <c r="DG1008">
        <f>ROUND(ROUND(AF1008,0)*CX1008,0)</f>
        <v/>
      </c>
      <c r="DH1008">
        <f>ROUND(ROUND(AG1008,0)*CX1008,0)</f>
        <v/>
      </c>
      <c r="DI1008">
        <f>ROUND(ROUND(AH1008,0)*CX1008,0)</f>
        <v/>
      </c>
      <c r="DJ1008">
        <f>DF1008</f>
        <v/>
      </c>
      <c r="DK1008" t="n">
        <v>0</v>
      </c>
      <c r="DL1008" t="inlineStr"/>
      <c r="DM1008" t="n">
        <v>0</v>
      </c>
      <c r="DN1008" t="inlineStr"/>
      <c r="DO1008" t="n">
        <v>0</v>
      </c>
    </row>
    <row r="1009">
      <c r="A1009">
        <f>ROW(Source!A2400)</f>
        <v/>
      </c>
      <c r="B1009" t="n">
        <v>78869116</v>
      </c>
      <c r="C1009" t="n">
        <v>78876470</v>
      </c>
      <c r="D1009" t="n">
        <v>29361307</v>
      </c>
      <c r="E1009" t="n">
        <v>1</v>
      </c>
      <c r="F1009" t="n">
        <v>1</v>
      </c>
      <c r="G1009" t="n">
        <v>1</v>
      </c>
      <c r="H1009" t="n">
        <v>1</v>
      </c>
      <c r="I1009" t="inlineStr">
        <is>
          <t>1-2039-90</t>
        </is>
      </c>
      <c r="J1009" t="inlineStr"/>
      <c r="K1009" t="inlineStr">
        <is>
          <t>Рабочий монтажник среднего разряда 3,9</t>
        </is>
      </c>
      <c r="L1009" t="n">
        <v>1369</v>
      </c>
      <c r="N1009" t="n">
        <v>1013</v>
      </c>
      <c r="O1009" t="inlineStr">
        <is>
          <t>чел.-ч</t>
        </is>
      </c>
      <c r="P1009" t="inlineStr">
        <is>
          <t>чел.-ч</t>
        </is>
      </c>
      <c r="Q1009" t="n">
        <v>1</v>
      </c>
      <c r="W1009" t="n">
        <v>0</v>
      </c>
      <c r="X1009" t="n">
        <v>357208865</v>
      </c>
      <c r="Y1009">
        <f>AT1009</f>
        <v/>
      </c>
      <c r="AA1009" t="n">
        <v>0</v>
      </c>
      <c r="AB1009" t="n">
        <v>0</v>
      </c>
      <c r="AC1009" t="n">
        <v>0</v>
      </c>
      <c r="AD1009" t="n">
        <v>9.51</v>
      </c>
      <c r="AE1009" t="n">
        <v>0</v>
      </c>
      <c r="AF1009" t="n">
        <v>0</v>
      </c>
      <c r="AG1009" t="n">
        <v>0</v>
      </c>
      <c r="AH1009" t="n">
        <v>9.51</v>
      </c>
      <c r="AI1009" t="n">
        <v>1</v>
      </c>
      <c r="AJ1009" t="n">
        <v>1</v>
      </c>
      <c r="AK1009" t="n">
        <v>1</v>
      </c>
      <c r="AL1009" t="n">
        <v>1</v>
      </c>
      <c r="AM1009" t="n">
        <v>-2</v>
      </c>
      <c r="AN1009" t="n">
        <v>0</v>
      </c>
      <c r="AO1009" t="n">
        <v>1</v>
      </c>
      <c r="AP1009" t="n">
        <v>1</v>
      </c>
      <c r="AQ1009" t="n">
        <v>0</v>
      </c>
      <c r="AR1009" t="n">
        <v>0</v>
      </c>
      <c r="AS1009" t="inlineStr"/>
      <c r="AT1009" t="n">
        <v>1.56</v>
      </c>
      <c r="AU1009" t="inlineStr"/>
      <c r="AV1009" t="n">
        <v>1</v>
      </c>
      <c r="AW1009" t="n">
        <v>2</v>
      </c>
      <c r="AX1009" t="n">
        <v>78876488</v>
      </c>
      <c r="AY1009" t="n">
        <v>1</v>
      </c>
      <c r="AZ1009" t="n">
        <v>0</v>
      </c>
      <c r="BA1009" t="n">
        <v>931</v>
      </c>
      <c r="BB1009" t="n">
        <v>0</v>
      </c>
      <c r="BC1009" t="n">
        <v>0</v>
      </c>
      <c r="BD1009" t="n">
        <v>0</v>
      </c>
      <c r="BE1009" t="n">
        <v>0</v>
      </c>
      <c r="BF1009" t="n">
        <v>0</v>
      </c>
      <c r="BG1009" t="n">
        <v>0</v>
      </c>
      <c r="BH1009" t="n">
        <v>0</v>
      </c>
      <c r="BI1009" t="n">
        <v>0</v>
      </c>
      <c r="BJ1009" t="n">
        <v>0</v>
      </c>
      <c r="BK1009" t="n">
        <v>0</v>
      </c>
      <c r="BL1009" t="n">
        <v>0</v>
      </c>
      <c r="BM1009" t="n">
        <v>0</v>
      </c>
      <c r="BN1009" t="n">
        <v>0</v>
      </c>
      <c r="BO1009" t="n">
        <v>0</v>
      </c>
      <c r="BP1009" t="n">
        <v>0</v>
      </c>
      <c r="BQ1009" t="n">
        <v>0</v>
      </c>
      <c r="BR1009" t="n">
        <v>0</v>
      </c>
      <c r="BS1009" t="n">
        <v>0</v>
      </c>
      <c r="BT1009" t="n">
        <v>0</v>
      </c>
      <c r="BU1009" t="n">
        <v>0</v>
      </c>
      <c r="BV1009" t="n">
        <v>0</v>
      </c>
      <c r="BW1009" t="n">
        <v>0</v>
      </c>
      <c r="CU1009">
        <f>ROUND(AT1009*Source!I2400*AH1009*AL1009,0)</f>
        <v/>
      </c>
      <c r="CV1009">
        <f>ROUND(Y1009*Source!I2400,7)</f>
        <v/>
      </c>
      <c r="CW1009" t="n">
        <v>0</v>
      </c>
      <c r="CX1009">
        <f>ROUND(Y1009*Source!I2400,7)</f>
        <v/>
      </c>
      <c r="CY1009">
        <f>AD1009</f>
        <v/>
      </c>
      <c r="CZ1009">
        <f>AH1009</f>
        <v/>
      </c>
      <c r="DA1009">
        <f>AL1009</f>
        <v/>
      </c>
      <c r="DB1009">
        <f>ROUND(ROUND(AT1009*CZ1009,2),2)</f>
        <v/>
      </c>
      <c r="DC1009">
        <f>ROUND(ROUND(AT1009*AG1009,2),2)</f>
        <v/>
      </c>
      <c r="DD1009" t="inlineStr"/>
      <c r="DE1009" t="inlineStr"/>
      <c r="DF1009">
        <f>ROUND(ROUND(AE1009,0)*CX1009,0)</f>
        <v/>
      </c>
      <c r="DG1009">
        <f>ROUND(ROUND(AF1009,0)*CX1009,0)</f>
        <v/>
      </c>
      <c r="DH1009">
        <f>ROUND(ROUND(AG1009,0)*CX1009,0)</f>
        <v/>
      </c>
      <c r="DI1009">
        <f>ROUND(ROUND(AH1009,0)*CX1009,0)</f>
        <v/>
      </c>
      <c r="DJ1009">
        <f>DI1009</f>
        <v/>
      </c>
      <c r="DK1009" t="n">
        <v>0</v>
      </c>
      <c r="DL1009" t="inlineStr"/>
      <c r="DM1009" t="n">
        <v>0</v>
      </c>
      <c r="DN1009" t="inlineStr"/>
      <c r="DO1009" t="n">
        <v>0</v>
      </c>
    </row>
    <row r="1010">
      <c r="A1010">
        <f>ROW(Source!A2400)</f>
        <v/>
      </c>
      <c r="B1010" t="n">
        <v>78869116</v>
      </c>
      <c r="C1010" t="n">
        <v>78876470</v>
      </c>
      <c r="D1010" t="n">
        <v>29172657</v>
      </c>
      <c r="E1010" t="n">
        <v>1</v>
      </c>
      <c r="F1010" t="n">
        <v>1</v>
      </c>
      <c r="G1010" t="n">
        <v>1</v>
      </c>
      <c r="H1010" t="n">
        <v>2</v>
      </c>
      <c r="I1010" t="inlineStr">
        <is>
          <t>040502</t>
        </is>
      </c>
      <c r="J1010" t="inlineStr">
        <is>
          <t>ТСЭМ Московской обл., 040502, приказ Минстроя России №675/пр от 28.02.2017 № 264/пр</t>
        </is>
      </c>
      <c r="K1010" t="inlineStr">
        <is>
          <t>Установки для сварки ручной дуговой (постоянного тока)</t>
        </is>
      </c>
      <c r="L1010" t="n">
        <v>1368</v>
      </c>
      <c r="N1010" t="n">
        <v>1011</v>
      </c>
      <c r="O1010" t="inlineStr">
        <is>
          <t>маш.-ч</t>
        </is>
      </c>
      <c r="P1010" t="inlineStr">
        <is>
          <t>маш.-ч</t>
        </is>
      </c>
      <c r="Q1010" t="n">
        <v>1</v>
      </c>
      <c r="W1010" t="n">
        <v>0</v>
      </c>
      <c r="X1010" t="n">
        <v>1474986261</v>
      </c>
      <c r="Y1010">
        <f>AT1010</f>
        <v/>
      </c>
      <c r="AA1010" t="n">
        <v>0</v>
      </c>
      <c r="AB1010" t="n">
        <v>69.26000000000001</v>
      </c>
      <c r="AC1010" t="n">
        <v>0</v>
      </c>
      <c r="AD1010" t="n">
        <v>0</v>
      </c>
      <c r="AE1010" t="n">
        <v>0</v>
      </c>
      <c r="AF1010" t="n">
        <v>8.1</v>
      </c>
      <c r="AG1010" t="n">
        <v>0</v>
      </c>
      <c r="AH1010" t="n">
        <v>0</v>
      </c>
      <c r="AI1010" t="n">
        <v>1</v>
      </c>
      <c r="AJ1010" t="n">
        <v>8.550000000000001</v>
      </c>
      <c r="AK1010" t="n">
        <v>52.25</v>
      </c>
      <c r="AL1010" t="n">
        <v>1</v>
      </c>
      <c r="AM1010" t="n">
        <v>2</v>
      </c>
      <c r="AN1010" t="n">
        <v>0</v>
      </c>
      <c r="AO1010" t="n">
        <v>1</v>
      </c>
      <c r="AP1010" t="n">
        <v>1</v>
      </c>
      <c r="AQ1010" t="n">
        <v>0</v>
      </c>
      <c r="AR1010" t="n">
        <v>0</v>
      </c>
      <c r="AS1010" t="inlineStr"/>
      <c r="AT1010" t="n">
        <v>0.13</v>
      </c>
      <c r="AU1010" t="inlineStr"/>
      <c r="AV1010" t="n">
        <v>0</v>
      </c>
      <c r="AW1010" t="n">
        <v>2</v>
      </c>
      <c r="AX1010" t="n">
        <v>78876489</v>
      </c>
      <c r="AY1010" t="n">
        <v>1</v>
      </c>
      <c r="AZ1010" t="n">
        <v>0</v>
      </c>
      <c r="BA1010" t="n">
        <v>932</v>
      </c>
      <c r="BB1010" t="n">
        <v>0</v>
      </c>
      <c r="BC1010" t="n">
        <v>0</v>
      </c>
      <c r="BD1010" t="n">
        <v>0</v>
      </c>
      <c r="BE1010" t="n">
        <v>0</v>
      </c>
      <c r="BF1010" t="n">
        <v>0</v>
      </c>
      <c r="BG1010" t="n">
        <v>0</v>
      </c>
      <c r="BH1010" t="n">
        <v>0</v>
      </c>
      <c r="BI1010" t="n">
        <v>0</v>
      </c>
      <c r="BJ1010" t="n">
        <v>0</v>
      </c>
      <c r="BK1010" t="n">
        <v>0</v>
      </c>
      <c r="BL1010" t="n">
        <v>0</v>
      </c>
      <c r="BM1010" t="n">
        <v>0</v>
      </c>
      <c r="BN1010" t="n">
        <v>0</v>
      </c>
      <c r="BO1010" t="n">
        <v>0</v>
      </c>
      <c r="BP1010" t="n">
        <v>0</v>
      </c>
      <c r="BQ1010" t="n">
        <v>0</v>
      </c>
      <c r="BR1010" t="n">
        <v>0</v>
      </c>
      <c r="BS1010" t="n">
        <v>0</v>
      </c>
      <c r="BT1010" t="n">
        <v>0</v>
      </c>
      <c r="BU1010" t="n">
        <v>0</v>
      </c>
      <c r="BV1010" t="n">
        <v>0</v>
      </c>
      <c r="BW1010" t="n">
        <v>0</v>
      </c>
      <c r="CV1010" t="n">
        <v>0</v>
      </c>
      <c r="CW1010">
        <f>ROUND(Y1010*Source!I2400*DO1010,7)</f>
        <v/>
      </c>
      <c r="CX1010">
        <f>ROUND(Y1010*Source!I2400,7)</f>
        <v/>
      </c>
      <c r="CY1010">
        <f>AB1010</f>
        <v/>
      </c>
      <c r="CZ1010">
        <f>AF1010</f>
        <v/>
      </c>
      <c r="DA1010">
        <f>AJ1010</f>
        <v/>
      </c>
      <c r="DB1010">
        <f>ROUND(ROUND(AT1010*CZ1010,2),2)</f>
        <v/>
      </c>
      <c r="DC1010">
        <f>ROUND(ROUND(AT1010*AG1010,2),2)</f>
        <v/>
      </c>
      <c r="DD1010" t="inlineStr"/>
      <c r="DE1010" t="inlineStr"/>
      <c r="DF1010">
        <f>ROUND(ROUND(AE1010,0)*CX1010,0)</f>
        <v/>
      </c>
      <c r="DG1010">
        <f>ROUND(ROUND(AF1010*AJ1010,0)*CX1010,0)</f>
        <v/>
      </c>
      <c r="DH1010">
        <f>ROUND(ROUND(AG1010*AK1010,0)*CX1010,0)</f>
        <v/>
      </c>
      <c r="DI1010">
        <f>ROUND(ROUND(AH1010,0)*CX1010,0)</f>
        <v/>
      </c>
      <c r="DJ1010">
        <f>DG1010</f>
        <v/>
      </c>
      <c r="DK1010" t="n">
        <v>0</v>
      </c>
      <c r="DL1010" t="inlineStr"/>
      <c r="DM1010" t="n">
        <v>0</v>
      </c>
      <c r="DN1010" t="inlineStr"/>
      <c r="DO1010" t="n">
        <v>0</v>
      </c>
    </row>
    <row r="1011">
      <c r="A1011">
        <f>ROW(Source!A2400)</f>
        <v/>
      </c>
      <c r="B1011" t="n">
        <v>78869116</v>
      </c>
      <c r="C1011" t="n">
        <v>78876470</v>
      </c>
      <c r="D1011" t="n">
        <v>29174500</v>
      </c>
      <c r="E1011" t="n">
        <v>1</v>
      </c>
      <c r="F1011" t="n">
        <v>1</v>
      </c>
      <c r="G1011" t="n">
        <v>1</v>
      </c>
      <c r="H1011" t="n">
        <v>2</v>
      </c>
      <c r="I1011" t="inlineStr">
        <is>
          <t>330206</t>
        </is>
      </c>
      <c r="J1011" t="inlineStr">
        <is>
          <t>ТСЭМ Московской обл., 330206, приказ Минстроя России №675/пр от 28.02.2017 № 264/пр</t>
        </is>
      </c>
      <c r="K1011" t="inlineStr">
        <is>
          <t>Дрели электрические</t>
        </is>
      </c>
      <c r="L1011" t="n">
        <v>1368</v>
      </c>
      <c r="N1011" t="n">
        <v>1011</v>
      </c>
      <c r="O1011" t="inlineStr">
        <is>
          <t>маш.-ч</t>
        </is>
      </c>
      <c r="P1011" t="inlineStr">
        <is>
          <t>маш.-ч</t>
        </is>
      </c>
      <c r="Q1011" t="n">
        <v>1</v>
      </c>
      <c r="W1011" t="n">
        <v>0</v>
      </c>
      <c r="X1011" t="n">
        <v>-1867053656</v>
      </c>
      <c r="Y1011">
        <f>AT1011</f>
        <v/>
      </c>
      <c r="AA1011" t="n">
        <v>0</v>
      </c>
      <c r="AB1011" t="n">
        <v>8.390000000000001</v>
      </c>
      <c r="AC1011" t="n">
        <v>0</v>
      </c>
      <c r="AD1011" t="n">
        <v>0</v>
      </c>
      <c r="AE1011" t="n">
        <v>0</v>
      </c>
      <c r="AF1011" t="n">
        <v>1.95</v>
      </c>
      <c r="AG1011" t="n">
        <v>0</v>
      </c>
      <c r="AH1011" t="n">
        <v>0</v>
      </c>
      <c r="AI1011" t="n">
        <v>1</v>
      </c>
      <c r="AJ1011" t="n">
        <v>4.3</v>
      </c>
      <c r="AK1011" t="n">
        <v>52.25</v>
      </c>
      <c r="AL1011" t="n">
        <v>1</v>
      </c>
      <c r="AM1011" t="n">
        <v>2</v>
      </c>
      <c r="AN1011" t="n">
        <v>0</v>
      </c>
      <c r="AO1011" t="n">
        <v>1</v>
      </c>
      <c r="AP1011" t="n">
        <v>1</v>
      </c>
      <c r="AQ1011" t="n">
        <v>0</v>
      </c>
      <c r="AR1011" t="n">
        <v>0</v>
      </c>
      <c r="AS1011" t="inlineStr"/>
      <c r="AT1011" t="n">
        <v>0.04</v>
      </c>
      <c r="AU1011" t="inlineStr"/>
      <c r="AV1011" t="n">
        <v>0</v>
      </c>
      <c r="AW1011" t="n">
        <v>2</v>
      </c>
      <c r="AX1011" t="n">
        <v>78876490</v>
      </c>
      <c r="AY1011" t="n">
        <v>1</v>
      </c>
      <c r="AZ1011" t="n">
        <v>0</v>
      </c>
      <c r="BA1011" t="n">
        <v>933</v>
      </c>
      <c r="BB1011" t="n">
        <v>0</v>
      </c>
      <c r="BC1011" t="n">
        <v>0</v>
      </c>
      <c r="BD1011" t="n">
        <v>0</v>
      </c>
      <c r="BE1011" t="n">
        <v>0</v>
      </c>
      <c r="BF1011" t="n">
        <v>0</v>
      </c>
      <c r="BG1011" t="n">
        <v>0</v>
      </c>
      <c r="BH1011" t="n">
        <v>0</v>
      </c>
      <c r="BI1011" t="n">
        <v>0</v>
      </c>
      <c r="BJ1011" t="n">
        <v>0</v>
      </c>
      <c r="BK1011" t="n">
        <v>0</v>
      </c>
      <c r="BL1011" t="n">
        <v>0</v>
      </c>
      <c r="BM1011" t="n">
        <v>0</v>
      </c>
      <c r="BN1011" t="n">
        <v>0</v>
      </c>
      <c r="BO1011" t="n">
        <v>0</v>
      </c>
      <c r="BP1011" t="n">
        <v>0</v>
      </c>
      <c r="BQ1011" t="n">
        <v>0</v>
      </c>
      <c r="BR1011" t="n">
        <v>0</v>
      </c>
      <c r="BS1011" t="n">
        <v>0</v>
      </c>
      <c r="BT1011" t="n">
        <v>0</v>
      </c>
      <c r="BU1011" t="n">
        <v>0</v>
      </c>
      <c r="BV1011" t="n">
        <v>0</v>
      </c>
      <c r="BW1011" t="n">
        <v>0</v>
      </c>
      <c r="CV1011" t="n">
        <v>0</v>
      </c>
      <c r="CW1011">
        <f>ROUND(Y1011*Source!I2400*DO1011,7)</f>
        <v/>
      </c>
      <c r="CX1011">
        <f>ROUND(Y1011*Source!I2400,7)</f>
        <v/>
      </c>
      <c r="CY1011">
        <f>AB1011</f>
        <v/>
      </c>
      <c r="CZ1011">
        <f>AF1011</f>
        <v/>
      </c>
      <c r="DA1011">
        <f>AJ1011</f>
        <v/>
      </c>
      <c r="DB1011">
        <f>ROUND(ROUND(AT1011*CZ1011,2),2)</f>
        <v/>
      </c>
      <c r="DC1011">
        <f>ROUND(ROUND(AT1011*AG1011,2),2)</f>
        <v/>
      </c>
      <c r="DD1011" t="inlineStr"/>
      <c r="DE1011" t="inlineStr"/>
      <c r="DF1011">
        <f>ROUND(ROUND(AE1011,0)*CX1011,0)</f>
        <v/>
      </c>
      <c r="DG1011">
        <f>ROUND(ROUND(AF1011*AJ1011,0)*CX1011,0)</f>
        <v/>
      </c>
      <c r="DH1011">
        <f>ROUND(ROUND(AG1011*AK1011,0)*CX1011,0)</f>
        <v/>
      </c>
      <c r="DI1011">
        <f>ROUND(ROUND(AH1011,0)*CX1011,0)</f>
        <v/>
      </c>
      <c r="DJ1011">
        <f>DG1011</f>
        <v/>
      </c>
      <c r="DK1011" t="n">
        <v>0</v>
      </c>
      <c r="DL1011" t="inlineStr"/>
      <c r="DM1011" t="n">
        <v>0</v>
      </c>
      <c r="DN1011" t="inlineStr"/>
      <c r="DO1011" t="n">
        <v>0</v>
      </c>
    </row>
    <row r="1012">
      <c r="A1012">
        <f>ROW(Source!A2400)</f>
        <v/>
      </c>
      <c r="B1012" t="n">
        <v>78869116</v>
      </c>
      <c r="C1012" t="n">
        <v>78876470</v>
      </c>
      <c r="D1012" t="n">
        <v>29110546</v>
      </c>
      <c r="E1012" t="n">
        <v>1</v>
      </c>
      <c r="F1012" t="n">
        <v>1</v>
      </c>
      <c r="G1012" t="n">
        <v>1</v>
      </c>
      <c r="H1012" t="n">
        <v>3</v>
      </c>
      <c r="I1012" t="inlineStr">
        <is>
          <t>101-1665</t>
        </is>
      </c>
      <c r="J1012" t="inlineStr">
        <is>
          <t>ТССЦ Московской обл., 101-1665, приказ Минстроя России №675/пр от 28.02.2017 № 254/пр</t>
        </is>
      </c>
      <c r="K1012" t="inlineStr">
        <is>
          <t>Лак электроизоляционный 318</t>
        </is>
      </c>
      <c r="L1012" t="n">
        <v>1346</v>
      </c>
      <c r="N1012" t="n">
        <v>1009</v>
      </c>
      <c r="O1012" t="inlineStr">
        <is>
          <t>кг</t>
        </is>
      </c>
      <c r="P1012" t="inlineStr">
        <is>
          <t>кг</t>
        </is>
      </c>
      <c r="Q1012" t="n">
        <v>1</v>
      </c>
      <c r="W1012" t="n">
        <v>0</v>
      </c>
      <c r="X1012" t="n">
        <v>2102179917</v>
      </c>
      <c r="Y1012">
        <f>AT1012</f>
        <v/>
      </c>
      <c r="AA1012" t="n">
        <v>191.33</v>
      </c>
      <c r="AB1012" t="n">
        <v>0</v>
      </c>
      <c r="AC1012" t="n">
        <v>0</v>
      </c>
      <c r="AD1012" t="n">
        <v>0</v>
      </c>
      <c r="AE1012" t="n">
        <v>35.63</v>
      </c>
      <c r="AF1012" t="n">
        <v>0</v>
      </c>
      <c r="AG1012" t="n">
        <v>0</v>
      </c>
      <c r="AH1012" t="n">
        <v>0</v>
      </c>
      <c r="AI1012" t="n">
        <v>5.37</v>
      </c>
      <c r="AJ1012" t="n">
        <v>1</v>
      </c>
      <c r="AK1012" t="n">
        <v>1</v>
      </c>
      <c r="AL1012" t="n">
        <v>1</v>
      </c>
      <c r="AM1012" t="n">
        <v>2</v>
      </c>
      <c r="AN1012" t="n">
        <v>0</v>
      </c>
      <c r="AO1012" t="n">
        <v>1</v>
      </c>
      <c r="AP1012" t="n">
        <v>1</v>
      </c>
      <c r="AQ1012" t="n">
        <v>0</v>
      </c>
      <c r="AR1012" t="n">
        <v>0</v>
      </c>
      <c r="AS1012" t="inlineStr"/>
      <c r="AT1012" t="n">
        <v>0.006</v>
      </c>
      <c r="AU1012" t="inlineStr"/>
      <c r="AV1012" t="n">
        <v>0</v>
      </c>
      <c r="AW1012" t="n">
        <v>2</v>
      </c>
      <c r="AX1012" t="n">
        <v>78876491</v>
      </c>
      <c r="AY1012" t="n">
        <v>1</v>
      </c>
      <c r="AZ1012" t="n">
        <v>0</v>
      </c>
      <c r="BA1012" t="n">
        <v>934</v>
      </c>
      <c r="BB1012" t="n">
        <v>0</v>
      </c>
      <c r="BC1012" t="n">
        <v>0</v>
      </c>
      <c r="BD1012" t="n">
        <v>0</v>
      </c>
      <c r="BE1012" t="n">
        <v>0</v>
      </c>
      <c r="BF1012" t="n">
        <v>0</v>
      </c>
      <c r="BG1012" t="n">
        <v>0</v>
      </c>
      <c r="BH1012" t="n">
        <v>0</v>
      </c>
      <c r="BI1012" t="n">
        <v>0</v>
      </c>
      <c r="BJ1012" t="n">
        <v>0</v>
      </c>
      <c r="BK1012" t="n">
        <v>0</v>
      </c>
      <c r="BL1012" t="n">
        <v>0</v>
      </c>
      <c r="BM1012" t="n">
        <v>0</v>
      </c>
      <c r="BN1012" t="n">
        <v>0</v>
      </c>
      <c r="BO1012" t="n">
        <v>0</v>
      </c>
      <c r="BP1012" t="n">
        <v>0</v>
      </c>
      <c r="BQ1012" t="n">
        <v>0</v>
      </c>
      <c r="BR1012" t="n">
        <v>0</v>
      </c>
      <c r="BS1012" t="n">
        <v>0</v>
      </c>
      <c r="BT1012" t="n">
        <v>0</v>
      </c>
      <c r="BU1012" t="n">
        <v>0</v>
      </c>
      <c r="BV1012" t="n">
        <v>0</v>
      </c>
      <c r="BW1012" t="n">
        <v>0</v>
      </c>
      <c r="CV1012" t="n">
        <v>0</v>
      </c>
      <c r="CW1012" t="n">
        <v>0</v>
      </c>
      <c r="CX1012">
        <f>ROUND(Y1012*Source!I2400,7)</f>
        <v/>
      </c>
      <c r="CY1012">
        <f>AA1012</f>
        <v/>
      </c>
      <c r="CZ1012">
        <f>AE1012</f>
        <v/>
      </c>
      <c r="DA1012">
        <f>AI1012</f>
        <v/>
      </c>
      <c r="DB1012">
        <f>ROUND(ROUND(AT1012*CZ1012,2),2)</f>
        <v/>
      </c>
      <c r="DC1012">
        <f>ROUND(ROUND(AT1012*AG1012,2),2)</f>
        <v/>
      </c>
      <c r="DD1012" t="inlineStr"/>
      <c r="DE1012" t="inlineStr"/>
      <c r="DF1012">
        <f>ROUND(ROUND(AE1012*AI1012,0)*CX1012,0)</f>
        <v/>
      </c>
      <c r="DG1012">
        <f>ROUND(ROUND(AF1012,0)*CX1012,0)</f>
        <v/>
      </c>
      <c r="DH1012">
        <f>ROUND(ROUND(AG1012,0)*CX1012,0)</f>
        <v/>
      </c>
      <c r="DI1012">
        <f>ROUND(ROUND(AH1012,0)*CX1012,0)</f>
        <v/>
      </c>
      <c r="DJ1012">
        <f>DF1012</f>
        <v/>
      </c>
      <c r="DK1012" t="n">
        <v>0</v>
      </c>
      <c r="DL1012" t="inlineStr"/>
      <c r="DM1012" t="n">
        <v>0</v>
      </c>
      <c r="DN1012" t="inlineStr"/>
      <c r="DO1012" t="n">
        <v>0</v>
      </c>
    </row>
    <row r="1013">
      <c r="A1013">
        <f>ROW(Source!A2400)</f>
        <v/>
      </c>
      <c r="B1013" t="n">
        <v>78869116</v>
      </c>
      <c r="C1013" t="n">
        <v>78876470</v>
      </c>
      <c r="D1013" t="n">
        <v>29113980</v>
      </c>
      <c r="E1013" t="n">
        <v>1</v>
      </c>
      <c r="F1013" t="n">
        <v>1</v>
      </c>
      <c r="G1013" t="n">
        <v>1</v>
      </c>
      <c r="H1013" t="n">
        <v>3</v>
      </c>
      <c r="I1013" t="inlineStr">
        <is>
          <t>101-1924</t>
        </is>
      </c>
      <c r="J1013" t="inlineStr">
        <is>
          <t>ТССЦ Московской обл., 101-1924, приказ Минстроя России №675/пр от 28.02.2017 № 254/пр</t>
        </is>
      </c>
      <c r="K1013" t="inlineStr">
        <is>
          <t>Электроды диаметром 4 мм Э42А</t>
        </is>
      </c>
      <c r="L1013" t="n">
        <v>1346</v>
      </c>
      <c r="N1013" t="n">
        <v>1009</v>
      </c>
      <c r="O1013" t="inlineStr">
        <is>
          <t>кг</t>
        </is>
      </c>
      <c r="P1013" t="inlineStr">
        <is>
          <t>кг</t>
        </is>
      </c>
      <c r="Q1013" t="n">
        <v>1</v>
      </c>
      <c r="W1013" t="n">
        <v>0</v>
      </c>
      <c r="X1013" t="n">
        <v>-1805966371</v>
      </c>
      <c r="Y1013">
        <f>AT1013</f>
        <v/>
      </c>
      <c r="AA1013" t="n">
        <v>179.3</v>
      </c>
      <c r="AB1013" t="n">
        <v>0</v>
      </c>
      <c r="AC1013" t="n">
        <v>0</v>
      </c>
      <c r="AD1013" t="n">
        <v>0</v>
      </c>
      <c r="AE1013" t="n">
        <v>14.31</v>
      </c>
      <c r="AF1013" t="n">
        <v>0</v>
      </c>
      <c r="AG1013" t="n">
        <v>0</v>
      </c>
      <c r="AH1013" t="n">
        <v>0</v>
      </c>
      <c r="AI1013" t="n">
        <v>12.53</v>
      </c>
      <c r="AJ1013" t="n">
        <v>1</v>
      </c>
      <c r="AK1013" t="n">
        <v>1</v>
      </c>
      <c r="AL1013" t="n">
        <v>1</v>
      </c>
      <c r="AM1013" t="n">
        <v>2</v>
      </c>
      <c r="AN1013" t="n">
        <v>0</v>
      </c>
      <c r="AO1013" t="n">
        <v>1</v>
      </c>
      <c r="AP1013" t="n">
        <v>1</v>
      </c>
      <c r="AQ1013" t="n">
        <v>0</v>
      </c>
      <c r="AR1013" t="n">
        <v>0</v>
      </c>
      <c r="AS1013" t="inlineStr"/>
      <c r="AT1013" t="n">
        <v>0.07000000000000001</v>
      </c>
      <c r="AU1013" t="inlineStr"/>
      <c r="AV1013" t="n">
        <v>0</v>
      </c>
      <c r="AW1013" t="n">
        <v>2</v>
      </c>
      <c r="AX1013" t="n">
        <v>78876492</v>
      </c>
      <c r="AY1013" t="n">
        <v>1</v>
      </c>
      <c r="AZ1013" t="n">
        <v>0</v>
      </c>
      <c r="BA1013" t="n">
        <v>935</v>
      </c>
      <c r="BB1013" t="n">
        <v>0</v>
      </c>
      <c r="BC1013" t="n">
        <v>0</v>
      </c>
      <c r="BD1013" t="n">
        <v>0</v>
      </c>
      <c r="BE1013" t="n">
        <v>0</v>
      </c>
      <c r="BF1013" t="n">
        <v>0</v>
      </c>
      <c r="BG1013" t="n">
        <v>0</v>
      </c>
      <c r="BH1013" t="n">
        <v>0</v>
      </c>
      <c r="BI1013" t="n">
        <v>0</v>
      </c>
      <c r="BJ1013" t="n">
        <v>0</v>
      </c>
      <c r="BK1013" t="n">
        <v>0</v>
      </c>
      <c r="BL1013" t="n">
        <v>0</v>
      </c>
      <c r="BM1013" t="n">
        <v>0</v>
      </c>
      <c r="BN1013" t="n">
        <v>0</v>
      </c>
      <c r="BO1013" t="n">
        <v>0</v>
      </c>
      <c r="BP1013" t="n">
        <v>0</v>
      </c>
      <c r="BQ1013" t="n">
        <v>0</v>
      </c>
      <c r="BR1013" t="n">
        <v>0</v>
      </c>
      <c r="BS1013" t="n">
        <v>0</v>
      </c>
      <c r="BT1013" t="n">
        <v>0</v>
      </c>
      <c r="BU1013" t="n">
        <v>0</v>
      </c>
      <c r="BV1013" t="n">
        <v>0</v>
      </c>
      <c r="BW1013" t="n">
        <v>0</v>
      </c>
      <c r="CV1013" t="n">
        <v>0</v>
      </c>
      <c r="CW1013" t="n">
        <v>0</v>
      </c>
      <c r="CX1013">
        <f>ROUND(Y1013*Source!I2400,7)</f>
        <v/>
      </c>
      <c r="CY1013">
        <f>AA1013</f>
        <v/>
      </c>
      <c r="CZ1013">
        <f>AE1013</f>
        <v/>
      </c>
      <c r="DA1013">
        <f>AI1013</f>
        <v/>
      </c>
      <c r="DB1013">
        <f>ROUND(ROUND(AT1013*CZ1013,2),2)</f>
        <v/>
      </c>
      <c r="DC1013">
        <f>ROUND(ROUND(AT1013*AG1013,2),2)</f>
        <v/>
      </c>
      <c r="DD1013" t="inlineStr"/>
      <c r="DE1013" t="inlineStr"/>
      <c r="DF1013">
        <f>ROUND(ROUND(AE1013*AI1013,0)*CX1013,0)</f>
        <v/>
      </c>
      <c r="DG1013">
        <f>ROUND(ROUND(AF1013,0)*CX1013,0)</f>
        <v/>
      </c>
      <c r="DH1013">
        <f>ROUND(ROUND(AG1013,0)*CX1013,0)</f>
        <v/>
      </c>
      <c r="DI1013">
        <f>ROUND(ROUND(AH1013,0)*CX1013,0)</f>
        <v/>
      </c>
      <c r="DJ1013">
        <f>DF1013</f>
        <v/>
      </c>
      <c r="DK1013" t="n">
        <v>0</v>
      </c>
      <c r="DL1013" t="inlineStr"/>
      <c r="DM1013" t="n">
        <v>0</v>
      </c>
      <c r="DN1013" t="inlineStr"/>
      <c r="DO1013" t="n">
        <v>0</v>
      </c>
    </row>
    <row r="1014">
      <c r="A1014">
        <f>ROW(Source!A2400)</f>
        <v/>
      </c>
      <c r="B1014" t="n">
        <v>78869116</v>
      </c>
      <c r="C1014" t="n">
        <v>78876470</v>
      </c>
      <c r="D1014" t="n">
        <v>29108369</v>
      </c>
      <c r="E1014" t="n">
        <v>1</v>
      </c>
      <c r="F1014" t="n">
        <v>1</v>
      </c>
      <c r="G1014" t="n">
        <v>1</v>
      </c>
      <c r="H1014" t="n">
        <v>3</v>
      </c>
      <c r="I1014" t="inlineStr">
        <is>
          <t>101-1964</t>
        </is>
      </c>
      <c r="J1014" t="inlineStr">
        <is>
          <t>ТССЦ Московской обл., 101-1964, приказ Минстроя России №675/пр от 28.02.2017 № 254/пр</t>
        </is>
      </c>
      <c r="K1014" t="inlineStr">
        <is>
          <t>Шпагат бумажный</t>
        </is>
      </c>
      <c r="L1014" t="n">
        <v>1346</v>
      </c>
      <c r="N1014" t="n">
        <v>1009</v>
      </c>
      <c r="O1014" t="inlineStr">
        <is>
          <t>кг</t>
        </is>
      </c>
      <c r="P1014" t="inlineStr">
        <is>
          <t>кг</t>
        </is>
      </c>
      <c r="Q1014" t="n">
        <v>1</v>
      </c>
      <c r="W1014" t="n">
        <v>0</v>
      </c>
      <c r="X1014" t="n">
        <v>326902400</v>
      </c>
      <c r="Y1014">
        <f>AT1014</f>
        <v/>
      </c>
      <c r="AA1014" t="n">
        <v>260.82</v>
      </c>
      <c r="AB1014" t="n">
        <v>0</v>
      </c>
      <c r="AC1014" t="n">
        <v>0</v>
      </c>
      <c r="AD1014" t="n">
        <v>0</v>
      </c>
      <c r="AE1014" t="n">
        <v>18.9</v>
      </c>
      <c r="AF1014" t="n">
        <v>0</v>
      </c>
      <c r="AG1014" t="n">
        <v>0</v>
      </c>
      <c r="AH1014" t="n">
        <v>0</v>
      </c>
      <c r="AI1014" t="n">
        <v>13.8</v>
      </c>
      <c r="AJ1014" t="n">
        <v>1</v>
      </c>
      <c r="AK1014" t="n">
        <v>1</v>
      </c>
      <c r="AL1014" t="n">
        <v>1</v>
      </c>
      <c r="AM1014" t="n">
        <v>2</v>
      </c>
      <c r="AN1014" t="n">
        <v>0</v>
      </c>
      <c r="AO1014" t="n">
        <v>1</v>
      </c>
      <c r="AP1014" t="n">
        <v>1</v>
      </c>
      <c r="AQ1014" t="n">
        <v>0</v>
      </c>
      <c r="AR1014" t="n">
        <v>0</v>
      </c>
      <c r="AS1014" t="inlineStr"/>
      <c r="AT1014" t="n">
        <v>0.001</v>
      </c>
      <c r="AU1014" t="inlineStr"/>
      <c r="AV1014" t="n">
        <v>0</v>
      </c>
      <c r="AW1014" t="n">
        <v>2</v>
      </c>
      <c r="AX1014" t="n">
        <v>78876493</v>
      </c>
      <c r="AY1014" t="n">
        <v>1</v>
      </c>
      <c r="AZ1014" t="n">
        <v>0</v>
      </c>
      <c r="BA1014" t="n">
        <v>936</v>
      </c>
      <c r="BB1014" t="n">
        <v>0</v>
      </c>
      <c r="BC1014" t="n">
        <v>0</v>
      </c>
      <c r="BD1014" t="n">
        <v>0</v>
      </c>
      <c r="BE1014" t="n">
        <v>0</v>
      </c>
      <c r="BF1014" t="n">
        <v>0</v>
      </c>
      <c r="BG1014" t="n">
        <v>0</v>
      </c>
      <c r="BH1014" t="n">
        <v>0</v>
      </c>
      <c r="BI1014" t="n">
        <v>0</v>
      </c>
      <c r="BJ1014" t="n">
        <v>0</v>
      </c>
      <c r="BK1014" t="n">
        <v>0</v>
      </c>
      <c r="BL1014" t="n">
        <v>0</v>
      </c>
      <c r="BM1014" t="n">
        <v>0</v>
      </c>
      <c r="BN1014" t="n">
        <v>0</v>
      </c>
      <c r="BO1014" t="n">
        <v>0</v>
      </c>
      <c r="BP1014" t="n">
        <v>0</v>
      </c>
      <c r="BQ1014" t="n">
        <v>0</v>
      </c>
      <c r="BR1014" t="n">
        <v>0</v>
      </c>
      <c r="BS1014" t="n">
        <v>0</v>
      </c>
      <c r="BT1014" t="n">
        <v>0</v>
      </c>
      <c r="BU1014" t="n">
        <v>0</v>
      </c>
      <c r="BV1014" t="n">
        <v>0</v>
      </c>
      <c r="BW1014" t="n">
        <v>0</v>
      </c>
      <c r="CV1014" t="n">
        <v>0</v>
      </c>
      <c r="CW1014" t="n">
        <v>0</v>
      </c>
      <c r="CX1014">
        <f>ROUND(Y1014*Source!I2400,7)</f>
        <v/>
      </c>
      <c r="CY1014">
        <f>AA1014</f>
        <v/>
      </c>
      <c r="CZ1014">
        <f>AE1014</f>
        <v/>
      </c>
      <c r="DA1014">
        <f>AI1014</f>
        <v/>
      </c>
      <c r="DB1014">
        <f>ROUND(ROUND(AT1014*CZ1014,2),2)</f>
        <v/>
      </c>
      <c r="DC1014">
        <f>ROUND(ROUND(AT1014*AG1014,2),2)</f>
        <v/>
      </c>
      <c r="DD1014" t="inlineStr"/>
      <c r="DE1014" t="inlineStr"/>
      <c r="DF1014">
        <f>ROUND(ROUND(AE1014*AI1014,0)*CX1014,0)</f>
        <v/>
      </c>
      <c r="DG1014">
        <f>ROUND(ROUND(AF1014,0)*CX1014,0)</f>
        <v/>
      </c>
      <c r="DH1014">
        <f>ROUND(ROUND(AG1014,0)*CX1014,0)</f>
        <v/>
      </c>
      <c r="DI1014">
        <f>ROUND(ROUND(AH1014,0)*CX1014,0)</f>
        <v/>
      </c>
      <c r="DJ1014">
        <f>DF1014</f>
        <v/>
      </c>
      <c r="DK1014" t="n">
        <v>0</v>
      </c>
      <c r="DL1014" t="inlineStr"/>
      <c r="DM1014" t="n">
        <v>0</v>
      </c>
      <c r="DN1014" t="inlineStr"/>
      <c r="DO1014" t="n">
        <v>0</v>
      </c>
    </row>
    <row r="1015">
      <c r="A1015">
        <f>ROW(Source!A2400)</f>
        <v/>
      </c>
      <c r="B1015" t="n">
        <v>78869116</v>
      </c>
      <c r="C1015" t="n">
        <v>78876470</v>
      </c>
      <c r="D1015" t="n">
        <v>29114246</v>
      </c>
      <c r="E1015" t="n">
        <v>1</v>
      </c>
      <c r="F1015" t="n">
        <v>1</v>
      </c>
      <c r="G1015" t="n">
        <v>1</v>
      </c>
      <c r="H1015" t="n">
        <v>3</v>
      </c>
      <c r="I1015" t="inlineStr">
        <is>
          <t>101-1977</t>
        </is>
      </c>
      <c r="J1015" t="inlineStr">
        <is>
          <t>ТССЦ Московской обл., 101-1977, приказ Минстроя России №675/пр от 28.02.2017 № 254/пр</t>
        </is>
      </c>
      <c r="K1015" t="inlineStr">
        <is>
          <t>Болты с гайками и шайбами строительные</t>
        </is>
      </c>
      <c r="L1015" t="n">
        <v>1346</v>
      </c>
      <c r="N1015" t="n">
        <v>1009</v>
      </c>
      <c r="O1015" t="inlineStr">
        <is>
          <t>кг</t>
        </is>
      </c>
      <c r="P1015" t="inlineStr">
        <is>
          <t>кг</t>
        </is>
      </c>
      <c r="Q1015" t="n">
        <v>1</v>
      </c>
      <c r="W1015" t="n">
        <v>0</v>
      </c>
      <c r="X1015" t="n">
        <v>30920770</v>
      </c>
      <c r="Y1015">
        <f>AT1015</f>
        <v/>
      </c>
      <c r="AA1015" t="n">
        <v>152.32</v>
      </c>
      <c r="AB1015" t="n">
        <v>0</v>
      </c>
      <c r="AC1015" t="n">
        <v>0</v>
      </c>
      <c r="AD1015" t="n">
        <v>0</v>
      </c>
      <c r="AE1015" t="n">
        <v>9.039999999999999</v>
      </c>
      <c r="AF1015" t="n">
        <v>0</v>
      </c>
      <c r="AG1015" t="n">
        <v>0</v>
      </c>
      <c r="AH1015" t="n">
        <v>0</v>
      </c>
      <c r="AI1015" t="n">
        <v>16.85</v>
      </c>
      <c r="AJ1015" t="n">
        <v>1</v>
      </c>
      <c r="AK1015" t="n">
        <v>1</v>
      </c>
      <c r="AL1015" t="n">
        <v>1</v>
      </c>
      <c r="AM1015" t="n">
        <v>2</v>
      </c>
      <c r="AN1015" t="n">
        <v>0</v>
      </c>
      <c r="AO1015" t="n">
        <v>1</v>
      </c>
      <c r="AP1015" t="n">
        <v>1</v>
      </c>
      <c r="AQ1015" t="n">
        <v>0</v>
      </c>
      <c r="AR1015" t="n">
        <v>0</v>
      </c>
      <c r="AS1015" t="inlineStr"/>
      <c r="AT1015" t="n">
        <v>0.049</v>
      </c>
      <c r="AU1015" t="inlineStr"/>
      <c r="AV1015" t="n">
        <v>0</v>
      </c>
      <c r="AW1015" t="n">
        <v>2</v>
      </c>
      <c r="AX1015" t="n">
        <v>78876494</v>
      </c>
      <c r="AY1015" t="n">
        <v>1</v>
      </c>
      <c r="AZ1015" t="n">
        <v>0</v>
      </c>
      <c r="BA1015" t="n">
        <v>937</v>
      </c>
      <c r="BB1015" t="n">
        <v>0</v>
      </c>
      <c r="BC1015" t="n">
        <v>0</v>
      </c>
      <c r="BD1015" t="n">
        <v>0</v>
      </c>
      <c r="BE1015" t="n">
        <v>0</v>
      </c>
      <c r="BF1015" t="n">
        <v>0</v>
      </c>
      <c r="BG1015" t="n">
        <v>0</v>
      </c>
      <c r="BH1015" t="n">
        <v>0</v>
      </c>
      <c r="BI1015" t="n">
        <v>0</v>
      </c>
      <c r="BJ1015" t="n">
        <v>0</v>
      </c>
      <c r="BK1015" t="n">
        <v>0</v>
      </c>
      <c r="BL1015" t="n">
        <v>0</v>
      </c>
      <c r="BM1015" t="n">
        <v>0</v>
      </c>
      <c r="BN1015" t="n">
        <v>0</v>
      </c>
      <c r="BO1015" t="n">
        <v>0</v>
      </c>
      <c r="BP1015" t="n">
        <v>0</v>
      </c>
      <c r="BQ1015" t="n">
        <v>0</v>
      </c>
      <c r="BR1015" t="n">
        <v>0</v>
      </c>
      <c r="BS1015" t="n">
        <v>0</v>
      </c>
      <c r="BT1015" t="n">
        <v>0</v>
      </c>
      <c r="BU1015" t="n">
        <v>0</v>
      </c>
      <c r="BV1015" t="n">
        <v>0</v>
      </c>
      <c r="BW1015" t="n">
        <v>0</v>
      </c>
      <c r="CV1015" t="n">
        <v>0</v>
      </c>
      <c r="CW1015" t="n">
        <v>0</v>
      </c>
      <c r="CX1015">
        <f>ROUND(Y1015*Source!I2400,7)</f>
        <v/>
      </c>
      <c r="CY1015">
        <f>AA1015</f>
        <v/>
      </c>
      <c r="CZ1015">
        <f>AE1015</f>
        <v/>
      </c>
      <c r="DA1015">
        <f>AI1015</f>
        <v/>
      </c>
      <c r="DB1015">
        <f>ROUND(ROUND(AT1015*CZ1015,2),2)</f>
        <v/>
      </c>
      <c r="DC1015">
        <f>ROUND(ROUND(AT1015*AG1015,2),2)</f>
        <v/>
      </c>
      <c r="DD1015" t="inlineStr"/>
      <c r="DE1015" t="inlineStr"/>
      <c r="DF1015">
        <f>ROUND(ROUND(AE1015*AI1015,0)*CX1015,0)</f>
        <v/>
      </c>
      <c r="DG1015">
        <f>ROUND(ROUND(AF1015,0)*CX1015,0)</f>
        <v/>
      </c>
      <c r="DH1015">
        <f>ROUND(ROUND(AG1015,0)*CX1015,0)</f>
        <v/>
      </c>
      <c r="DI1015">
        <f>ROUND(ROUND(AH1015,0)*CX1015,0)</f>
        <v/>
      </c>
      <c r="DJ1015">
        <f>DF1015</f>
        <v/>
      </c>
      <c r="DK1015" t="n">
        <v>0</v>
      </c>
      <c r="DL1015" t="inlineStr"/>
      <c r="DM1015" t="n">
        <v>0</v>
      </c>
      <c r="DN1015" t="inlineStr"/>
      <c r="DO1015" t="n">
        <v>0</v>
      </c>
    </row>
    <row r="1016">
      <c r="A1016">
        <f>ROW(Source!A2400)</f>
        <v/>
      </c>
      <c r="B1016" t="n">
        <v>78869116</v>
      </c>
      <c r="C1016" t="n">
        <v>78876470</v>
      </c>
      <c r="D1016" t="n">
        <v>29110426</v>
      </c>
      <c r="E1016" t="n">
        <v>1</v>
      </c>
      <c r="F1016" t="n">
        <v>1</v>
      </c>
      <c r="G1016" t="n">
        <v>1</v>
      </c>
      <c r="H1016" t="n">
        <v>3</v>
      </c>
      <c r="I1016" t="inlineStr">
        <is>
          <t>101-2143</t>
        </is>
      </c>
      <c r="J1016" t="inlineStr">
        <is>
          <t>ТССЦ Московской обл., 101-2143, приказ Минстроя России №675/пр от 28.02.2017 № 254/пр</t>
        </is>
      </c>
      <c r="K1016" t="inlineStr">
        <is>
          <t>Краска</t>
        </is>
      </c>
      <c r="L1016" t="n">
        <v>1346</v>
      </c>
      <c r="N1016" t="n">
        <v>1009</v>
      </c>
      <c r="O1016" t="inlineStr">
        <is>
          <t>кг</t>
        </is>
      </c>
      <c r="P1016" t="inlineStr">
        <is>
          <t>кг</t>
        </is>
      </c>
      <c r="Q1016" t="n">
        <v>1</v>
      </c>
      <c r="W1016" t="n">
        <v>0</v>
      </c>
      <c r="X1016" t="n">
        <v>-1768004575</v>
      </c>
      <c r="Y1016">
        <f>AT1016</f>
        <v/>
      </c>
      <c r="AA1016" t="n">
        <v>76.84</v>
      </c>
      <c r="AB1016" t="n">
        <v>0</v>
      </c>
      <c r="AC1016" t="n">
        <v>0</v>
      </c>
      <c r="AD1016" t="n">
        <v>0</v>
      </c>
      <c r="AE1016" t="n">
        <v>28.67</v>
      </c>
      <c r="AF1016" t="n">
        <v>0</v>
      </c>
      <c r="AG1016" t="n">
        <v>0</v>
      </c>
      <c r="AH1016" t="n">
        <v>0</v>
      </c>
      <c r="AI1016" t="n">
        <v>2.68</v>
      </c>
      <c r="AJ1016" t="n">
        <v>1</v>
      </c>
      <c r="AK1016" t="n">
        <v>1</v>
      </c>
      <c r="AL1016" t="n">
        <v>1</v>
      </c>
      <c r="AM1016" t="n">
        <v>2</v>
      </c>
      <c r="AN1016" t="n">
        <v>0</v>
      </c>
      <c r="AO1016" t="n">
        <v>1</v>
      </c>
      <c r="AP1016" t="n">
        <v>1</v>
      </c>
      <c r="AQ1016" t="n">
        <v>0</v>
      </c>
      <c r="AR1016" t="n">
        <v>0</v>
      </c>
      <c r="AS1016" t="inlineStr"/>
      <c r="AT1016" t="n">
        <v>0.036</v>
      </c>
      <c r="AU1016" t="inlineStr"/>
      <c r="AV1016" t="n">
        <v>0</v>
      </c>
      <c r="AW1016" t="n">
        <v>2</v>
      </c>
      <c r="AX1016" t="n">
        <v>78876495</v>
      </c>
      <c r="AY1016" t="n">
        <v>1</v>
      </c>
      <c r="AZ1016" t="n">
        <v>0</v>
      </c>
      <c r="BA1016" t="n">
        <v>938</v>
      </c>
      <c r="BB1016" t="n">
        <v>0</v>
      </c>
      <c r="BC1016" t="n">
        <v>0</v>
      </c>
      <c r="BD1016" t="n">
        <v>0</v>
      </c>
      <c r="BE1016" t="n">
        <v>0</v>
      </c>
      <c r="BF1016" t="n">
        <v>0</v>
      </c>
      <c r="BG1016" t="n">
        <v>0</v>
      </c>
      <c r="BH1016" t="n">
        <v>0</v>
      </c>
      <c r="BI1016" t="n">
        <v>0</v>
      </c>
      <c r="BJ1016" t="n">
        <v>0</v>
      </c>
      <c r="BK1016" t="n">
        <v>0</v>
      </c>
      <c r="BL1016" t="n">
        <v>0</v>
      </c>
      <c r="BM1016" t="n">
        <v>0</v>
      </c>
      <c r="BN1016" t="n">
        <v>0</v>
      </c>
      <c r="BO1016" t="n">
        <v>0</v>
      </c>
      <c r="BP1016" t="n">
        <v>0</v>
      </c>
      <c r="BQ1016" t="n">
        <v>0</v>
      </c>
      <c r="BR1016" t="n">
        <v>0</v>
      </c>
      <c r="BS1016" t="n">
        <v>0</v>
      </c>
      <c r="BT1016" t="n">
        <v>0</v>
      </c>
      <c r="BU1016" t="n">
        <v>0</v>
      </c>
      <c r="BV1016" t="n">
        <v>0</v>
      </c>
      <c r="BW1016" t="n">
        <v>0</v>
      </c>
      <c r="CV1016" t="n">
        <v>0</v>
      </c>
      <c r="CW1016" t="n">
        <v>0</v>
      </c>
      <c r="CX1016">
        <f>ROUND(Y1016*Source!I2400,7)</f>
        <v/>
      </c>
      <c r="CY1016">
        <f>AA1016</f>
        <v/>
      </c>
      <c r="CZ1016">
        <f>AE1016</f>
        <v/>
      </c>
      <c r="DA1016">
        <f>AI1016</f>
        <v/>
      </c>
      <c r="DB1016">
        <f>ROUND(ROUND(AT1016*CZ1016,2),2)</f>
        <v/>
      </c>
      <c r="DC1016">
        <f>ROUND(ROUND(AT1016*AG1016,2),2)</f>
        <v/>
      </c>
      <c r="DD1016" t="inlineStr"/>
      <c r="DE1016" t="inlineStr"/>
      <c r="DF1016">
        <f>ROUND(ROUND(AE1016*AI1016,0)*CX1016,0)</f>
        <v/>
      </c>
      <c r="DG1016">
        <f>ROUND(ROUND(AF1016,0)*CX1016,0)</f>
        <v/>
      </c>
      <c r="DH1016">
        <f>ROUND(ROUND(AG1016,0)*CX1016,0)</f>
        <v/>
      </c>
      <c r="DI1016">
        <f>ROUND(ROUND(AH1016,0)*CX1016,0)</f>
        <v/>
      </c>
      <c r="DJ1016">
        <f>DF1016</f>
        <v/>
      </c>
      <c r="DK1016" t="n">
        <v>0</v>
      </c>
      <c r="DL1016" t="inlineStr"/>
      <c r="DM1016" t="n">
        <v>0</v>
      </c>
      <c r="DN1016" t="inlineStr"/>
      <c r="DO1016" t="n">
        <v>0</v>
      </c>
    </row>
    <row r="1017">
      <c r="A1017">
        <f>ROW(Source!A2400)</f>
        <v/>
      </c>
      <c r="B1017" t="n">
        <v>78869116</v>
      </c>
      <c r="C1017" t="n">
        <v>78876470</v>
      </c>
      <c r="D1017" t="n">
        <v>29107961</v>
      </c>
      <c r="E1017" t="n">
        <v>1</v>
      </c>
      <c r="F1017" t="n">
        <v>1</v>
      </c>
      <c r="G1017" t="n">
        <v>1</v>
      </c>
      <c r="H1017" t="n">
        <v>3</v>
      </c>
      <c r="I1017" t="inlineStr">
        <is>
          <t>101-2365</t>
        </is>
      </c>
      <c r="J1017" t="inlineStr">
        <is>
          <t>ТССЦ Московской обл., 101-2365, приказ Минстроя России №675/пр от 28.02.2017 № 254/пр</t>
        </is>
      </c>
      <c r="K1017" t="inlineStr">
        <is>
          <t>Нитки швейные</t>
        </is>
      </c>
      <c r="L1017" t="n">
        <v>1346</v>
      </c>
      <c r="N1017" t="n">
        <v>1009</v>
      </c>
      <c r="O1017" t="inlineStr">
        <is>
          <t>кг</t>
        </is>
      </c>
      <c r="P1017" t="inlineStr">
        <is>
          <t>кг</t>
        </is>
      </c>
      <c r="Q1017" t="n">
        <v>1</v>
      </c>
      <c r="W1017" t="n">
        <v>0</v>
      </c>
      <c r="X1017" t="n">
        <v>-1088339451</v>
      </c>
      <c r="Y1017">
        <f>AT1017</f>
        <v/>
      </c>
      <c r="AA1017" t="n">
        <v>766.37</v>
      </c>
      <c r="AB1017" t="n">
        <v>0</v>
      </c>
      <c r="AC1017" t="n">
        <v>0</v>
      </c>
      <c r="AD1017" t="n">
        <v>0</v>
      </c>
      <c r="AE1017" t="n">
        <v>133.05</v>
      </c>
      <c r="AF1017" t="n">
        <v>0</v>
      </c>
      <c r="AG1017" t="n">
        <v>0</v>
      </c>
      <c r="AH1017" t="n">
        <v>0</v>
      </c>
      <c r="AI1017" t="n">
        <v>5.76</v>
      </c>
      <c r="AJ1017" t="n">
        <v>1</v>
      </c>
      <c r="AK1017" t="n">
        <v>1</v>
      </c>
      <c r="AL1017" t="n">
        <v>1</v>
      </c>
      <c r="AM1017" t="n">
        <v>2</v>
      </c>
      <c r="AN1017" t="n">
        <v>0</v>
      </c>
      <c r="AO1017" t="n">
        <v>1</v>
      </c>
      <c r="AP1017" t="n">
        <v>1</v>
      </c>
      <c r="AQ1017" t="n">
        <v>0</v>
      </c>
      <c r="AR1017" t="n">
        <v>0</v>
      </c>
      <c r="AS1017" t="inlineStr"/>
      <c r="AT1017" t="n">
        <v>0.001</v>
      </c>
      <c r="AU1017" t="inlineStr"/>
      <c r="AV1017" t="n">
        <v>0</v>
      </c>
      <c r="AW1017" t="n">
        <v>2</v>
      </c>
      <c r="AX1017" t="n">
        <v>78876496</v>
      </c>
      <c r="AY1017" t="n">
        <v>1</v>
      </c>
      <c r="AZ1017" t="n">
        <v>0</v>
      </c>
      <c r="BA1017" t="n">
        <v>939</v>
      </c>
      <c r="BB1017" t="n">
        <v>0</v>
      </c>
      <c r="BC1017" t="n">
        <v>0</v>
      </c>
      <c r="BD1017" t="n">
        <v>0</v>
      </c>
      <c r="BE1017" t="n">
        <v>0</v>
      </c>
      <c r="BF1017" t="n">
        <v>0</v>
      </c>
      <c r="BG1017" t="n">
        <v>0</v>
      </c>
      <c r="BH1017" t="n">
        <v>0</v>
      </c>
      <c r="BI1017" t="n">
        <v>0</v>
      </c>
      <c r="BJ1017" t="n">
        <v>0</v>
      </c>
      <c r="BK1017" t="n">
        <v>0</v>
      </c>
      <c r="BL1017" t="n">
        <v>0</v>
      </c>
      <c r="BM1017" t="n">
        <v>0</v>
      </c>
      <c r="BN1017" t="n">
        <v>0</v>
      </c>
      <c r="BO1017" t="n">
        <v>0</v>
      </c>
      <c r="BP1017" t="n">
        <v>0</v>
      </c>
      <c r="BQ1017" t="n">
        <v>0</v>
      </c>
      <c r="BR1017" t="n">
        <v>0</v>
      </c>
      <c r="BS1017" t="n">
        <v>0</v>
      </c>
      <c r="BT1017" t="n">
        <v>0</v>
      </c>
      <c r="BU1017" t="n">
        <v>0</v>
      </c>
      <c r="BV1017" t="n">
        <v>0</v>
      </c>
      <c r="BW1017" t="n">
        <v>0</v>
      </c>
      <c r="CV1017" t="n">
        <v>0</v>
      </c>
      <c r="CW1017" t="n">
        <v>0</v>
      </c>
      <c r="CX1017">
        <f>ROUND(Y1017*Source!I2400,7)</f>
        <v/>
      </c>
      <c r="CY1017">
        <f>AA1017</f>
        <v/>
      </c>
      <c r="CZ1017">
        <f>AE1017</f>
        <v/>
      </c>
      <c r="DA1017">
        <f>AI1017</f>
        <v/>
      </c>
      <c r="DB1017">
        <f>ROUND(ROUND(AT1017*CZ1017,2),2)</f>
        <v/>
      </c>
      <c r="DC1017">
        <f>ROUND(ROUND(AT1017*AG1017,2),2)</f>
        <v/>
      </c>
      <c r="DD1017" t="inlineStr"/>
      <c r="DE1017" t="inlineStr"/>
      <c r="DF1017">
        <f>ROUND(ROUND(AE1017*AI1017,0)*CX1017,0)</f>
        <v/>
      </c>
      <c r="DG1017">
        <f>ROUND(ROUND(AF1017,0)*CX1017,0)</f>
        <v/>
      </c>
      <c r="DH1017">
        <f>ROUND(ROUND(AG1017,0)*CX1017,0)</f>
        <v/>
      </c>
      <c r="DI1017">
        <f>ROUND(ROUND(AH1017,0)*CX1017,0)</f>
        <v/>
      </c>
      <c r="DJ1017">
        <f>DF1017</f>
        <v/>
      </c>
      <c r="DK1017" t="n">
        <v>0</v>
      </c>
      <c r="DL1017" t="inlineStr"/>
      <c r="DM1017" t="n">
        <v>0</v>
      </c>
      <c r="DN1017" t="inlineStr"/>
      <c r="DO1017" t="n">
        <v>0</v>
      </c>
    </row>
    <row r="1018">
      <c r="A1018">
        <f>ROW(Source!A2400)</f>
        <v/>
      </c>
      <c r="B1018" t="n">
        <v>78869116</v>
      </c>
      <c r="C1018" t="n">
        <v>78876470</v>
      </c>
      <c r="D1018" t="n">
        <v>29110838</v>
      </c>
      <c r="E1018" t="n">
        <v>1</v>
      </c>
      <c r="F1018" t="n">
        <v>1</v>
      </c>
      <c r="G1018" t="n">
        <v>1</v>
      </c>
      <c r="H1018" t="n">
        <v>3</v>
      </c>
      <c r="I1018" t="inlineStr">
        <is>
          <t>101-2499</t>
        </is>
      </c>
      <c r="J1018" t="inlineStr">
        <is>
          <t>ТССЦ Московской обл., 101-2499, приказ Минстроя России №675/пр от 28.02.2017 № 254/пр</t>
        </is>
      </c>
      <c r="K1018" t="inlineStr">
        <is>
          <t>Лента изоляционная прорезиненная односторонняя ширина 20 мм, толщина 0,25-0,35 мм</t>
        </is>
      </c>
      <c r="L1018" t="n">
        <v>1346</v>
      </c>
      <c r="N1018" t="n">
        <v>1009</v>
      </c>
      <c r="O1018" t="inlineStr">
        <is>
          <t>кг</t>
        </is>
      </c>
      <c r="P1018" t="inlineStr">
        <is>
          <t>кг</t>
        </is>
      </c>
      <c r="Q1018" t="n">
        <v>1</v>
      </c>
      <c r="W1018" t="n">
        <v>0</v>
      </c>
      <c r="X1018" t="n">
        <v>-1294780295</v>
      </c>
      <c r="Y1018">
        <f>AT1018</f>
        <v/>
      </c>
      <c r="AA1018" t="n">
        <v>1090.07</v>
      </c>
      <c r="AB1018" t="n">
        <v>0</v>
      </c>
      <c r="AC1018" t="n">
        <v>0</v>
      </c>
      <c r="AD1018" t="n">
        <v>0</v>
      </c>
      <c r="AE1018" t="n">
        <v>30.5</v>
      </c>
      <c r="AF1018" t="n">
        <v>0</v>
      </c>
      <c r="AG1018" t="n">
        <v>0</v>
      </c>
      <c r="AH1018" t="n">
        <v>0</v>
      </c>
      <c r="AI1018" t="n">
        <v>35.74</v>
      </c>
      <c r="AJ1018" t="n">
        <v>1</v>
      </c>
      <c r="AK1018" t="n">
        <v>1</v>
      </c>
      <c r="AL1018" t="n">
        <v>1</v>
      </c>
      <c r="AM1018" t="n">
        <v>2</v>
      </c>
      <c r="AN1018" t="n">
        <v>0</v>
      </c>
      <c r="AO1018" t="n">
        <v>1</v>
      </c>
      <c r="AP1018" t="n">
        <v>1</v>
      </c>
      <c r="AQ1018" t="n">
        <v>0</v>
      </c>
      <c r="AR1018" t="n">
        <v>0</v>
      </c>
      <c r="AS1018" t="inlineStr"/>
      <c r="AT1018" t="n">
        <v>0.012</v>
      </c>
      <c r="AU1018" t="inlineStr"/>
      <c r="AV1018" t="n">
        <v>0</v>
      </c>
      <c r="AW1018" t="n">
        <v>2</v>
      </c>
      <c r="AX1018" t="n">
        <v>78876497</v>
      </c>
      <c r="AY1018" t="n">
        <v>1</v>
      </c>
      <c r="AZ1018" t="n">
        <v>0</v>
      </c>
      <c r="BA1018" t="n">
        <v>940</v>
      </c>
      <c r="BB1018" t="n">
        <v>0</v>
      </c>
      <c r="BC1018" t="n">
        <v>0</v>
      </c>
      <c r="BD1018" t="n">
        <v>0</v>
      </c>
      <c r="BE1018" t="n">
        <v>0</v>
      </c>
      <c r="BF1018" t="n">
        <v>0</v>
      </c>
      <c r="BG1018" t="n">
        <v>0</v>
      </c>
      <c r="BH1018" t="n">
        <v>0</v>
      </c>
      <c r="BI1018" t="n">
        <v>0</v>
      </c>
      <c r="BJ1018" t="n">
        <v>0</v>
      </c>
      <c r="BK1018" t="n">
        <v>0</v>
      </c>
      <c r="BL1018" t="n">
        <v>0</v>
      </c>
      <c r="BM1018" t="n">
        <v>0</v>
      </c>
      <c r="BN1018" t="n">
        <v>0</v>
      </c>
      <c r="BO1018" t="n">
        <v>0</v>
      </c>
      <c r="BP1018" t="n">
        <v>0</v>
      </c>
      <c r="BQ1018" t="n">
        <v>0</v>
      </c>
      <c r="BR1018" t="n">
        <v>0</v>
      </c>
      <c r="BS1018" t="n">
        <v>0</v>
      </c>
      <c r="BT1018" t="n">
        <v>0</v>
      </c>
      <c r="BU1018" t="n">
        <v>0</v>
      </c>
      <c r="BV1018" t="n">
        <v>0</v>
      </c>
      <c r="BW1018" t="n">
        <v>0</v>
      </c>
      <c r="CV1018" t="n">
        <v>0</v>
      </c>
      <c r="CW1018" t="n">
        <v>0</v>
      </c>
      <c r="CX1018">
        <f>ROUND(Y1018*Source!I2400,7)</f>
        <v/>
      </c>
      <c r="CY1018">
        <f>AA1018</f>
        <v/>
      </c>
      <c r="CZ1018">
        <f>AE1018</f>
        <v/>
      </c>
      <c r="DA1018">
        <f>AI1018</f>
        <v/>
      </c>
      <c r="DB1018">
        <f>ROUND(ROUND(AT1018*CZ1018,2),2)</f>
        <v/>
      </c>
      <c r="DC1018">
        <f>ROUND(ROUND(AT1018*AG1018,2),2)</f>
        <v/>
      </c>
      <c r="DD1018" t="inlineStr"/>
      <c r="DE1018" t="inlineStr"/>
      <c r="DF1018">
        <f>ROUND(ROUND(AE1018*AI1018,0)*CX1018,0)</f>
        <v/>
      </c>
      <c r="DG1018">
        <f>ROUND(ROUND(AF1018,0)*CX1018,0)</f>
        <v/>
      </c>
      <c r="DH1018">
        <f>ROUND(ROUND(AG1018,0)*CX1018,0)</f>
        <v/>
      </c>
      <c r="DI1018">
        <f>ROUND(ROUND(AH1018,0)*CX1018,0)</f>
        <v/>
      </c>
      <c r="DJ1018">
        <f>DF1018</f>
        <v/>
      </c>
      <c r="DK1018" t="n">
        <v>0</v>
      </c>
      <c r="DL1018" t="inlineStr"/>
      <c r="DM1018" t="n">
        <v>0</v>
      </c>
      <c r="DN1018" t="inlineStr"/>
      <c r="DO1018" t="n">
        <v>0</v>
      </c>
    </row>
    <row r="1019">
      <c r="A1019">
        <f>ROW(Source!A2400)</f>
        <v/>
      </c>
      <c r="B1019" t="n">
        <v>78869116</v>
      </c>
      <c r="C1019" t="n">
        <v>78876470</v>
      </c>
      <c r="D1019" t="n">
        <v>29114470</v>
      </c>
      <c r="E1019" t="n">
        <v>1</v>
      </c>
      <c r="F1019" t="n">
        <v>1</v>
      </c>
      <c r="G1019" t="n">
        <v>1</v>
      </c>
      <c r="H1019" t="n">
        <v>3</v>
      </c>
      <c r="I1019" t="inlineStr">
        <is>
          <t>101-3914</t>
        </is>
      </c>
      <c r="J1019" t="inlineStr">
        <is>
          <t>ТССЦ Московской обл., 101-3914, приказ Минстроя России №675/пр от 28.02.2017 № 254/пр</t>
        </is>
      </c>
      <c r="K1019" t="inlineStr">
        <is>
          <t>Дюбели распорные полипропиленовые</t>
        </is>
      </c>
      <c r="L1019" t="n">
        <v>1355</v>
      </c>
      <c r="N1019" t="n">
        <v>1010</v>
      </c>
      <c r="O1019" t="inlineStr">
        <is>
          <t>100 шт.</t>
        </is>
      </c>
      <c r="P1019" t="inlineStr">
        <is>
          <t>100 шт.</t>
        </is>
      </c>
      <c r="Q1019" t="n">
        <v>100</v>
      </c>
      <c r="W1019" t="n">
        <v>0</v>
      </c>
      <c r="X1019" t="n">
        <v>1627582661</v>
      </c>
      <c r="Y1019">
        <f>AT1019</f>
        <v/>
      </c>
      <c r="AA1019" t="n">
        <v>78.48</v>
      </c>
      <c r="AB1019" t="n">
        <v>0</v>
      </c>
      <c r="AC1019" t="n">
        <v>0</v>
      </c>
      <c r="AD1019" t="n">
        <v>0</v>
      </c>
      <c r="AE1019" t="n">
        <v>86.23999999999999</v>
      </c>
      <c r="AF1019" t="n">
        <v>0</v>
      </c>
      <c r="AG1019" t="n">
        <v>0</v>
      </c>
      <c r="AH1019" t="n">
        <v>0</v>
      </c>
      <c r="AI1019" t="n">
        <v>0.91</v>
      </c>
      <c r="AJ1019" t="n">
        <v>1</v>
      </c>
      <c r="AK1019" t="n">
        <v>1</v>
      </c>
      <c r="AL1019" t="n">
        <v>1</v>
      </c>
      <c r="AM1019" t="n">
        <v>2</v>
      </c>
      <c r="AN1019" t="n">
        <v>0</v>
      </c>
      <c r="AO1019" t="n">
        <v>1</v>
      </c>
      <c r="AP1019" t="n">
        <v>1</v>
      </c>
      <c r="AQ1019" t="n">
        <v>0</v>
      </c>
      <c r="AR1019" t="n">
        <v>0</v>
      </c>
      <c r="AS1019" t="inlineStr"/>
      <c r="AT1019" t="n">
        <v>0.014</v>
      </c>
      <c r="AU1019" t="inlineStr"/>
      <c r="AV1019" t="n">
        <v>0</v>
      </c>
      <c r="AW1019" t="n">
        <v>2</v>
      </c>
      <c r="AX1019" t="n">
        <v>78876498</v>
      </c>
      <c r="AY1019" t="n">
        <v>1</v>
      </c>
      <c r="AZ1019" t="n">
        <v>0</v>
      </c>
      <c r="BA1019" t="n">
        <v>941</v>
      </c>
      <c r="BB1019" t="n">
        <v>0</v>
      </c>
      <c r="BC1019" t="n">
        <v>0</v>
      </c>
      <c r="BD1019" t="n">
        <v>0</v>
      </c>
      <c r="BE1019" t="n">
        <v>0</v>
      </c>
      <c r="BF1019" t="n">
        <v>0</v>
      </c>
      <c r="BG1019" t="n">
        <v>0</v>
      </c>
      <c r="BH1019" t="n">
        <v>0</v>
      </c>
      <c r="BI1019" t="n">
        <v>0</v>
      </c>
      <c r="BJ1019" t="n">
        <v>0</v>
      </c>
      <c r="BK1019" t="n">
        <v>0</v>
      </c>
      <c r="BL1019" t="n">
        <v>0</v>
      </c>
      <c r="BM1019" t="n">
        <v>0</v>
      </c>
      <c r="BN1019" t="n">
        <v>0</v>
      </c>
      <c r="BO1019" t="n">
        <v>0</v>
      </c>
      <c r="BP1019" t="n">
        <v>0</v>
      </c>
      <c r="BQ1019" t="n">
        <v>0</v>
      </c>
      <c r="BR1019" t="n">
        <v>0</v>
      </c>
      <c r="BS1019" t="n">
        <v>0</v>
      </c>
      <c r="BT1019" t="n">
        <v>0</v>
      </c>
      <c r="BU1019" t="n">
        <v>0</v>
      </c>
      <c r="BV1019" t="n">
        <v>0</v>
      </c>
      <c r="BW1019" t="n">
        <v>0</v>
      </c>
      <c r="CV1019" t="n">
        <v>0</v>
      </c>
      <c r="CW1019" t="n">
        <v>0</v>
      </c>
      <c r="CX1019">
        <f>ROUND(Y1019*Source!I2400,7)</f>
        <v/>
      </c>
      <c r="CY1019">
        <f>AA1019</f>
        <v/>
      </c>
      <c r="CZ1019">
        <f>AE1019</f>
        <v/>
      </c>
      <c r="DA1019">
        <f>AI1019</f>
        <v/>
      </c>
      <c r="DB1019">
        <f>ROUND(ROUND(AT1019*CZ1019,2),2)</f>
        <v/>
      </c>
      <c r="DC1019">
        <f>ROUND(ROUND(AT1019*AG1019,2),2)</f>
        <v/>
      </c>
      <c r="DD1019" t="inlineStr"/>
      <c r="DE1019" t="inlineStr"/>
      <c r="DF1019">
        <f>ROUND(ROUND(AE1019*AI1019,0)*CX1019,0)</f>
        <v/>
      </c>
      <c r="DG1019">
        <f>ROUND(ROUND(AF1019,0)*CX1019,0)</f>
        <v/>
      </c>
      <c r="DH1019">
        <f>ROUND(ROUND(AG1019,0)*CX1019,0)</f>
        <v/>
      </c>
      <c r="DI1019">
        <f>ROUND(ROUND(AH1019,0)*CX1019,0)</f>
        <v/>
      </c>
      <c r="DJ1019">
        <f>DF1019</f>
        <v/>
      </c>
      <c r="DK1019" t="n">
        <v>0</v>
      </c>
      <c r="DL1019" t="inlineStr"/>
      <c r="DM1019" t="n">
        <v>0</v>
      </c>
      <c r="DN1019" t="inlineStr"/>
      <c r="DO1019" t="n">
        <v>0</v>
      </c>
    </row>
    <row r="1020">
      <c r="A1020">
        <f>ROW(Source!A2400)</f>
        <v/>
      </c>
      <c r="B1020" t="n">
        <v>78869116</v>
      </c>
      <c r="C1020" t="n">
        <v>78876470</v>
      </c>
      <c r="D1020" t="n">
        <v>29129474</v>
      </c>
      <c r="E1020" t="n">
        <v>1</v>
      </c>
      <c r="F1020" t="n">
        <v>1</v>
      </c>
      <c r="G1020" t="n">
        <v>1</v>
      </c>
      <c r="H1020" t="n">
        <v>3</v>
      </c>
      <c r="I1020" t="inlineStr">
        <is>
          <t>201-0843</t>
        </is>
      </c>
      <c r="J1020" t="inlineStr">
        <is>
          <t>ТССЦ Московской обл., 201-0843, приказ Минстроя России №675/пр от 28.02.2017 № 255/пр</t>
        </is>
      </c>
      <c r="K1020" t="inlineStr">
        <is>
          <t>Конструкции стальные индивидуальные решетчатые сварные массой до 0,1 т</t>
        </is>
      </c>
      <c r="L1020" t="n">
        <v>1348</v>
      </c>
      <c r="N1020" t="n">
        <v>1009</v>
      </c>
      <c r="O1020" t="inlineStr">
        <is>
          <t>т</t>
        </is>
      </c>
      <c r="P1020" t="inlineStr">
        <is>
          <t>т</t>
        </is>
      </c>
      <c r="Q1020" t="n">
        <v>1000</v>
      </c>
      <c r="W1020" t="n">
        <v>0</v>
      </c>
      <c r="X1020" t="n">
        <v>-115984519</v>
      </c>
      <c r="Y1020">
        <f>AT1020</f>
        <v/>
      </c>
      <c r="AA1020" t="n">
        <v>118113.18</v>
      </c>
      <c r="AB1020" t="n">
        <v>0</v>
      </c>
      <c r="AC1020" t="n">
        <v>0</v>
      </c>
      <c r="AD1020" t="n">
        <v>0</v>
      </c>
      <c r="AE1020" t="n">
        <v>11534.49</v>
      </c>
      <c r="AF1020" t="n">
        <v>0</v>
      </c>
      <c r="AG1020" t="n">
        <v>0</v>
      </c>
      <c r="AH1020" t="n">
        <v>0</v>
      </c>
      <c r="AI1020" t="n">
        <v>10.24</v>
      </c>
      <c r="AJ1020" t="n">
        <v>1</v>
      </c>
      <c r="AK1020" t="n">
        <v>1</v>
      </c>
      <c r="AL1020" t="n">
        <v>1</v>
      </c>
      <c r="AM1020" t="n">
        <v>2</v>
      </c>
      <c r="AN1020" t="n">
        <v>0</v>
      </c>
      <c r="AO1020" t="n">
        <v>1</v>
      </c>
      <c r="AP1020" t="n">
        <v>1</v>
      </c>
      <c r="AQ1020" t="n">
        <v>0</v>
      </c>
      <c r="AR1020" t="n">
        <v>0</v>
      </c>
      <c r="AS1020" t="inlineStr"/>
      <c r="AT1020" t="n">
        <v>0.001</v>
      </c>
      <c r="AU1020" t="inlineStr"/>
      <c r="AV1020" t="n">
        <v>0</v>
      </c>
      <c r="AW1020" t="n">
        <v>2</v>
      </c>
      <c r="AX1020" t="n">
        <v>78876499</v>
      </c>
      <c r="AY1020" t="n">
        <v>1</v>
      </c>
      <c r="AZ1020" t="n">
        <v>0</v>
      </c>
      <c r="BA1020" t="n">
        <v>942</v>
      </c>
      <c r="BB1020" t="n">
        <v>0</v>
      </c>
      <c r="BC1020" t="n">
        <v>0</v>
      </c>
      <c r="BD1020" t="n">
        <v>0</v>
      </c>
      <c r="BE1020" t="n">
        <v>0</v>
      </c>
      <c r="BF1020" t="n">
        <v>0</v>
      </c>
      <c r="BG1020" t="n">
        <v>0</v>
      </c>
      <c r="BH1020" t="n">
        <v>0</v>
      </c>
      <c r="BI1020" t="n">
        <v>0</v>
      </c>
      <c r="BJ1020" t="n">
        <v>0</v>
      </c>
      <c r="BK1020" t="n">
        <v>0</v>
      </c>
      <c r="BL1020" t="n">
        <v>0</v>
      </c>
      <c r="BM1020" t="n">
        <v>0</v>
      </c>
      <c r="BN1020" t="n">
        <v>0</v>
      </c>
      <c r="BO1020" t="n">
        <v>0</v>
      </c>
      <c r="BP1020" t="n">
        <v>0</v>
      </c>
      <c r="BQ1020" t="n">
        <v>0</v>
      </c>
      <c r="BR1020" t="n">
        <v>0</v>
      </c>
      <c r="BS1020" t="n">
        <v>0</v>
      </c>
      <c r="BT1020" t="n">
        <v>0</v>
      </c>
      <c r="BU1020" t="n">
        <v>0</v>
      </c>
      <c r="BV1020" t="n">
        <v>0</v>
      </c>
      <c r="BW1020" t="n">
        <v>0</v>
      </c>
      <c r="CV1020" t="n">
        <v>0</v>
      </c>
      <c r="CW1020" t="n">
        <v>0</v>
      </c>
      <c r="CX1020">
        <f>ROUND(Y1020*Source!I2400,7)</f>
        <v/>
      </c>
      <c r="CY1020">
        <f>AA1020</f>
        <v/>
      </c>
      <c r="CZ1020">
        <f>AE1020</f>
        <v/>
      </c>
      <c r="DA1020">
        <f>AI1020</f>
        <v/>
      </c>
      <c r="DB1020">
        <f>ROUND(ROUND(AT1020*CZ1020,2),2)</f>
        <v/>
      </c>
      <c r="DC1020">
        <f>ROUND(ROUND(AT1020*AG1020,2),2)</f>
        <v/>
      </c>
      <c r="DD1020" t="inlineStr"/>
      <c r="DE1020" t="inlineStr"/>
      <c r="DF1020">
        <f>ROUND(ROUND(AE1020*AI1020,0)*CX1020,0)</f>
        <v/>
      </c>
      <c r="DG1020">
        <f>ROUND(ROUND(AF1020,0)*CX1020,0)</f>
        <v/>
      </c>
      <c r="DH1020">
        <f>ROUND(ROUND(AG1020,0)*CX1020,0)</f>
        <v/>
      </c>
      <c r="DI1020">
        <f>ROUND(ROUND(AH1020,0)*CX1020,0)</f>
        <v/>
      </c>
      <c r="DJ1020">
        <f>DF1020</f>
        <v/>
      </c>
      <c r="DK1020" t="n">
        <v>0</v>
      </c>
      <c r="DL1020" t="inlineStr"/>
      <c r="DM1020" t="n">
        <v>0</v>
      </c>
      <c r="DN1020" t="inlineStr"/>
      <c r="DO1020" t="n">
        <v>0</v>
      </c>
    </row>
    <row r="1021">
      <c r="A1021">
        <f>ROW(Source!A2400)</f>
        <v/>
      </c>
      <c r="B1021" t="n">
        <v>78869116</v>
      </c>
      <c r="C1021" t="n">
        <v>78876470</v>
      </c>
      <c r="D1021" t="n">
        <v>29165774</v>
      </c>
      <c r="E1021" t="n">
        <v>1</v>
      </c>
      <c r="F1021" t="n">
        <v>1</v>
      </c>
      <c r="G1021" t="n">
        <v>1</v>
      </c>
      <c r="H1021" t="n">
        <v>3</v>
      </c>
      <c r="I1021" t="inlineStr">
        <is>
          <t>509-0090</t>
        </is>
      </c>
      <c r="J1021" t="inlineStr">
        <is>
          <t>ТССЦ Московской обл., 509-0090, приказ Минстроя России №675/пр от 28.02.2017 № 258/пр</t>
        </is>
      </c>
      <c r="K1021" t="inlineStr">
        <is>
          <t>Перемычки гибкие, тип ПГС-50</t>
        </is>
      </c>
      <c r="L1021" t="n">
        <v>1358</v>
      </c>
      <c r="N1021" t="n">
        <v>1010</v>
      </c>
      <c r="O1021" t="inlineStr">
        <is>
          <t>10 шт.</t>
        </is>
      </c>
      <c r="P1021" t="inlineStr">
        <is>
          <t>10 шт.</t>
        </is>
      </c>
      <c r="Q1021" t="n">
        <v>10</v>
      </c>
      <c r="W1021" t="n">
        <v>0</v>
      </c>
      <c r="X1021" t="n">
        <v>-1035860104</v>
      </c>
      <c r="Y1021">
        <f>AT1021</f>
        <v/>
      </c>
      <c r="AA1021" t="n">
        <v>1258.9</v>
      </c>
      <c r="AB1021" t="n">
        <v>0</v>
      </c>
      <c r="AC1021" t="n">
        <v>0</v>
      </c>
      <c r="AD1021" t="n">
        <v>0</v>
      </c>
      <c r="AE1021" t="n">
        <v>40.9</v>
      </c>
      <c r="AF1021" t="n">
        <v>0</v>
      </c>
      <c r="AG1021" t="n">
        <v>0</v>
      </c>
      <c r="AH1021" t="n">
        <v>0</v>
      </c>
      <c r="AI1021" t="n">
        <v>30.78</v>
      </c>
      <c r="AJ1021" t="n">
        <v>1</v>
      </c>
      <c r="AK1021" t="n">
        <v>1</v>
      </c>
      <c r="AL1021" t="n">
        <v>1</v>
      </c>
      <c r="AM1021" t="n">
        <v>2</v>
      </c>
      <c r="AN1021" t="n">
        <v>0</v>
      </c>
      <c r="AO1021" t="n">
        <v>1</v>
      </c>
      <c r="AP1021" t="n">
        <v>1</v>
      </c>
      <c r="AQ1021" t="n">
        <v>0</v>
      </c>
      <c r="AR1021" t="n">
        <v>0</v>
      </c>
      <c r="AS1021" t="inlineStr"/>
      <c r="AT1021" t="n">
        <v>0.1</v>
      </c>
      <c r="AU1021" t="inlineStr"/>
      <c r="AV1021" t="n">
        <v>0</v>
      </c>
      <c r="AW1021" t="n">
        <v>2</v>
      </c>
      <c r="AX1021" t="n">
        <v>78876500</v>
      </c>
      <c r="AY1021" t="n">
        <v>1</v>
      </c>
      <c r="AZ1021" t="n">
        <v>0</v>
      </c>
      <c r="BA1021" t="n">
        <v>943</v>
      </c>
      <c r="BB1021" t="n">
        <v>0</v>
      </c>
      <c r="BC1021" t="n">
        <v>0</v>
      </c>
      <c r="BD1021" t="n">
        <v>0</v>
      </c>
      <c r="BE1021" t="n">
        <v>0</v>
      </c>
      <c r="BF1021" t="n">
        <v>0</v>
      </c>
      <c r="BG1021" t="n">
        <v>0</v>
      </c>
      <c r="BH1021" t="n">
        <v>0</v>
      </c>
      <c r="BI1021" t="n">
        <v>0</v>
      </c>
      <c r="BJ1021" t="n">
        <v>0</v>
      </c>
      <c r="BK1021" t="n">
        <v>0</v>
      </c>
      <c r="BL1021" t="n">
        <v>0</v>
      </c>
      <c r="BM1021" t="n">
        <v>0</v>
      </c>
      <c r="BN1021" t="n">
        <v>0</v>
      </c>
      <c r="BO1021" t="n">
        <v>0</v>
      </c>
      <c r="BP1021" t="n">
        <v>0</v>
      </c>
      <c r="BQ1021" t="n">
        <v>0</v>
      </c>
      <c r="BR1021" t="n">
        <v>0</v>
      </c>
      <c r="BS1021" t="n">
        <v>0</v>
      </c>
      <c r="BT1021" t="n">
        <v>0</v>
      </c>
      <c r="BU1021" t="n">
        <v>0</v>
      </c>
      <c r="BV1021" t="n">
        <v>0</v>
      </c>
      <c r="BW1021" t="n">
        <v>0</v>
      </c>
      <c r="CV1021" t="n">
        <v>0</v>
      </c>
      <c r="CW1021" t="n">
        <v>0</v>
      </c>
      <c r="CX1021">
        <f>ROUND(Y1021*Source!I2400,7)</f>
        <v/>
      </c>
      <c r="CY1021">
        <f>AA1021</f>
        <v/>
      </c>
      <c r="CZ1021">
        <f>AE1021</f>
        <v/>
      </c>
      <c r="DA1021">
        <f>AI1021</f>
        <v/>
      </c>
      <c r="DB1021">
        <f>ROUND(ROUND(AT1021*CZ1021,2),2)</f>
        <v/>
      </c>
      <c r="DC1021">
        <f>ROUND(ROUND(AT1021*AG1021,2),2)</f>
        <v/>
      </c>
      <c r="DD1021" t="inlineStr"/>
      <c r="DE1021" t="inlineStr"/>
      <c r="DF1021">
        <f>ROUND(ROUND(AE1021*AI1021,0)*CX1021,0)</f>
        <v/>
      </c>
      <c r="DG1021">
        <f>ROUND(ROUND(AF1021,0)*CX1021,0)</f>
        <v/>
      </c>
      <c r="DH1021">
        <f>ROUND(ROUND(AG1021,0)*CX1021,0)</f>
        <v/>
      </c>
      <c r="DI1021">
        <f>ROUND(ROUND(AH1021,0)*CX1021,0)</f>
        <v/>
      </c>
      <c r="DJ1021">
        <f>DF1021</f>
        <v/>
      </c>
      <c r="DK1021" t="n">
        <v>0</v>
      </c>
      <c r="DL1021" t="inlineStr"/>
      <c r="DM1021" t="n">
        <v>0</v>
      </c>
      <c r="DN1021" t="inlineStr"/>
      <c r="DO1021" t="n">
        <v>0</v>
      </c>
    </row>
    <row r="1022">
      <c r="A1022">
        <f>ROW(Source!A2400)</f>
        <v/>
      </c>
      <c r="B1022" t="n">
        <v>78869116</v>
      </c>
      <c r="C1022" t="n">
        <v>78876470</v>
      </c>
      <c r="D1022" t="n">
        <v>29171708</v>
      </c>
      <c r="E1022" t="n">
        <v>1</v>
      </c>
      <c r="F1022" t="n">
        <v>1</v>
      </c>
      <c r="G1022" t="n">
        <v>1</v>
      </c>
      <c r="H1022" t="n">
        <v>3</v>
      </c>
      <c r="I1022" t="inlineStr">
        <is>
          <t>509-1210</t>
        </is>
      </c>
      <c r="J1022" t="inlineStr">
        <is>
          <t>ТССЦ Московской обл., 509-1210, приказ Минстроя России №675/пр от 28.02.2017 № 258/пр</t>
        </is>
      </c>
      <c r="K1022" t="inlineStr">
        <is>
          <t>Вазелин технический</t>
        </is>
      </c>
      <c r="L1022" t="n">
        <v>1346</v>
      </c>
      <c r="N1022" t="n">
        <v>1009</v>
      </c>
      <c r="O1022" t="inlineStr">
        <is>
          <t>кг</t>
        </is>
      </c>
      <c r="P1022" t="inlineStr">
        <is>
          <t>кг</t>
        </is>
      </c>
      <c r="Q1022" t="n">
        <v>1</v>
      </c>
      <c r="W1022" t="n">
        <v>0</v>
      </c>
      <c r="X1022" t="n">
        <v>1015963907</v>
      </c>
      <c r="Y1022">
        <f>AT1022</f>
        <v/>
      </c>
      <c r="AA1022" t="n">
        <v>315.49</v>
      </c>
      <c r="AB1022" t="n">
        <v>0</v>
      </c>
      <c r="AC1022" t="n">
        <v>0</v>
      </c>
      <c r="AD1022" t="n">
        <v>0</v>
      </c>
      <c r="AE1022" t="n">
        <v>30.6</v>
      </c>
      <c r="AF1022" t="n">
        <v>0</v>
      </c>
      <c r="AG1022" t="n">
        <v>0</v>
      </c>
      <c r="AH1022" t="n">
        <v>0</v>
      </c>
      <c r="AI1022" t="n">
        <v>10.31</v>
      </c>
      <c r="AJ1022" t="n">
        <v>1</v>
      </c>
      <c r="AK1022" t="n">
        <v>1</v>
      </c>
      <c r="AL1022" t="n">
        <v>1</v>
      </c>
      <c r="AM1022" t="n">
        <v>2</v>
      </c>
      <c r="AN1022" t="n">
        <v>0</v>
      </c>
      <c r="AO1022" t="n">
        <v>1</v>
      </c>
      <c r="AP1022" t="n">
        <v>1</v>
      </c>
      <c r="AQ1022" t="n">
        <v>0</v>
      </c>
      <c r="AR1022" t="n">
        <v>0</v>
      </c>
      <c r="AS1022" t="inlineStr"/>
      <c r="AT1022" t="n">
        <v>0.006</v>
      </c>
      <c r="AU1022" t="inlineStr"/>
      <c r="AV1022" t="n">
        <v>0</v>
      </c>
      <c r="AW1022" t="n">
        <v>2</v>
      </c>
      <c r="AX1022" t="n">
        <v>78876501</v>
      </c>
      <c r="AY1022" t="n">
        <v>1</v>
      </c>
      <c r="AZ1022" t="n">
        <v>0</v>
      </c>
      <c r="BA1022" t="n">
        <v>944</v>
      </c>
      <c r="BB1022" t="n">
        <v>0</v>
      </c>
      <c r="BC1022" t="n">
        <v>0</v>
      </c>
      <c r="BD1022" t="n">
        <v>0</v>
      </c>
      <c r="BE1022" t="n">
        <v>0</v>
      </c>
      <c r="BF1022" t="n">
        <v>0</v>
      </c>
      <c r="BG1022" t="n">
        <v>0</v>
      </c>
      <c r="BH1022" t="n">
        <v>0</v>
      </c>
      <c r="BI1022" t="n">
        <v>0</v>
      </c>
      <c r="BJ1022" t="n">
        <v>0</v>
      </c>
      <c r="BK1022" t="n">
        <v>0</v>
      </c>
      <c r="BL1022" t="n">
        <v>0</v>
      </c>
      <c r="BM1022" t="n">
        <v>0</v>
      </c>
      <c r="BN1022" t="n">
        <v>0</v>
      </c>
      <c r="BO1022" t="n">
        <v>0</v>
      </c>
      <c r="BP1022" t="n">
        <v>0</v>
      </c>
      <c r="BQ1022" t="n">
        <v>0</v>
      </c>
      <c r="BR1022" t="n">
        <v>0</v>
      </c>
      <c r="BS1022" t="n">
        <v>0</v>
      </c>
      <c r="BT1022" t="n">
        <v>0</v>
      </c>
      <c r="BU1022" t="n">
        <v>0</v>
      </c>
      <c r="BV1022" t="n">
        <v>0</v>
      </c>
      <c r="BW1022" t="n">
        <v>0</v>
      </c>
      <c r="CV1022" t="n">
        <v>0</v>
      </c>
      <c r="CW1022" t="n">
        <v>0</v>
      </c>
      <c r="CX1022">
        <f>ROUND(Y1022*Source!I2400,7)</f>
        <v/>
      </c>
      <c r="CY1022">
        <f>AA1022</f>
        <v/>
      </c>
      <c r="CZ1022">
        <f>AE1022</f>
        <v/>
      </c>
      <c r="DA1022">
        <f>AI1022</f>
        <v/>
      </c>
      <c r="DB1022">
        <f>ROUND(ROUND(AT1022*CZ1022,2),2)</f>
        <v/>
      </c>
      <c r="DC1022">
        <f>ROUND(ROUND(AT1022*AG1022,2),2)</f>
        <v/>
      </c>
      <c r="DD1022" t="inlineStr"/>
      <c r="DE1022" t="inlineStr"/>
      <c r="DF1022">
        <f>ROUND(ROUND(AE1022*AI1022,0)*CX1022,0)</f>
        <v/>
      </c>
      <c r="DG1022">
        <f>ROUND(ROUND(AF1022,0)*CX1022,0)</f>
        <v/>
      </c>
      <c r="DH1022">
        <f>ROUND(ROUND(AG1022,0)*CX1022,0)</f>
        <v/>
      </c>
      <c r="DI1022">
        <f>ROUND(ROUND(AH1022,0)*CX1022,0)</f>
        <v/>
      </c>
      <c r="DJ1022">
        <f>DF1022</f>
        <v/>
      </c>
      <c r="DK1022" t="n">
        <v>0</v>
      </c>
      <c r="DL1022" t="inlineStr"/>
      <c r="DM1022" t="n">
        <v>0</v>
      </c>
      <c r="DN1022" t="inlineStr"/>
      <c r="DO1022" t="n">
        <v>0</v>
      </c>
    </row>
    <row r="1023">
      <c r="A1023">
        <f>ROW(Source!A2400)</f>
        <v/>
      </c>
      <c r="B1023" t="n">
        <v>78869116</v>
      </c>
      <c r="C1023" t="n">
        <v>78876470</v>
      </c>
      <c r="D1023" t="n">
        <v>29166517</v>
      </c>
      <c r="E1023" t="n">
        <v>1</v>
      </c>
      <c r="F1023" t="n">
        <v>1</v>
      </c>
      <c r="G1023" t="n">
        <v>1</v>
      </c>
      <c r="H1023" t="n">
        <v>3</v>
      </c>
      <c r="I1023" t="inlineStr">
        <is>
          <t>509-2216</t>
        </is>
      </c>
      <c r="J1023" t="inlineStr">
        <is>
          <t>ТССЦ Московской обл., 509-2216, приказ Минстроя России №675/пр от 28.02.2017 № 258/пр</t>
        </is>
      </c>
      <c r="K1023" t="inlineStr">
        <is>
          <t>Выключатели автоматические ВА57Ф35-34-0010 I-63А</t>
        </is>
      </c>
      <c r="L1023" t="n">
        <v>1354</v>
      </c>
      <c r="N1023" t="n">
        <v>1010</v>
      </c>
      <c r="O1023" t="inlineStr">
        <is>
          <t>шт.</t>
        </is>
      </c>
      <c r="P1023" t="inlineStr">
        <is>
          <t>шт.</t>
        </is>
      </c>
      <c r="Q1023" t="n">
        <v>1</v>
      </c>
      <c r="W1023" t="n">
        <v>0</v>
      </c>
      <c r="X1023" t="n">
        <v>1868797016</v>
      </c>
      <c r="Y1023">
        <f>AT1023</f>
        <v/>
      </c>
      <c r="AA1023" t="n">
        <v>3385.77</v>
      </c>
      <c r="AB1023" t="n">
        <v>0</v>
      </c>
      <c r="AC1023" t="n">
        <v>0</v>
      </c>
      <c r="AD1023" t="n">
        <v>0</v>
      </c>
      <c r="AE1023" t="n">
        <v>547.86</v>
      </c>
      <c r="AF1023" t="n">
        <v>0</v>
      </c>
      <c r="AG1023" t="n">
        <v>0</v>
      </c>
      <c r="AH1023" t="n">
        <v>0</v>
      </c>
      <c r="AI1023" t="n">
        <v>6.18</v>
      </c>
      <c r="AJ1023" t="n">
        <v>1</v>
      </c>
      <c r="AK1023" t="n">
        <v>1</v>
      </c>
      <c r="AL1023" t="n">
        <v>1</v>
      </c>
      <c r="AM1023" t="n">
        <v>0</v>
      </c>
      <c r="AN1023" t="n">
        <v>0</v>
      </c>
      <c r="AO1023" t="n">
        <v>0</v>
      </c>
      <c r="AP1023" t="n">
        <v>0</v>
      </c>
      <c r="AQ1023" t="n">
        <v>0</v>
      </c>
      <c r="AR1023" t="n">
        <v>0</v>
      </c>
      <c r="AS1023" t="inlineStr"/>
      <c r="AT1023" t="n">
        <v>1</v>
      </c>
      <c r="AU1023" t="inlineStr"/>
      <c r="AV1023" t="n">
        <v>0</v>
      </c>
      <c r="AW1023" t="n">
        <v>1</v>
      </c>
      <c r="AX1023" t="n">
        <v>-1</v>
      </c>
      <c r="AY1023" t="n">
        <v>0</v>
      </c>
      <c r="AZ1023" t="n">
        <v>0</v>
      </c>
      <c r="BA1023" t="inlineStr"/>
      <c r="BB1023" t="n">
        <v>0</v>
      </c>
      <c r="BC1023" t="n">
        <v>0</v>
      </c>
      <c r="BD1023" t="n">
        <v>0</v>
      </c>
      <c r="BE1023" t="n">
        <v>0</v>
      </c>
      <c r="BF1023" t="n">
        <v>0</v>
      </c>
      <c r="BG1023" t="n">
        <v>0</v>
      </c>
      <c r="BH1023" t="n">
        <v>0</v>
      </c>
      <c r="BI1023" t="n">
        <v>0</v>
      </c>
      <c r="BJ1023" t="n">
        <v>0</v>
      </c>
      <c r="BK1023" t="n">
        <v>0</v>
      </c>
      <c r="BL1023" t="n">
        <v>0</v>
      </c>
      <c r="BM1023" t="n">
        <v>0</v>
      </c>
      <c r="BN1023" t="n">
        <v>0</v>
      </c>
      <c r="BO1023" t="n">
        <v>0</v>
      </c>
      <c r="BP1023" t="n">
        <v>0</v>
      </c>
      <c r="BQ1023" t="n">
        <v>0</v>
      </c>
      <c r="BR1023" t="n">
        <v>0</v>
      </c>
      <c r="BS1023" t="n">
        <v>0</v>
      </c>
      <c r="BT1023" t="n">
        <v>0</v>
      </c>
      <c r="BU1023" t="n">
        <v>0</v>
      </c>
      <c r="BV1023" t="n">
        <v>0</v>
      </c>
      <c r="BW1023" t="n">
        <v>0</v>
      </c>
      <c r="CV1023" t="n">
        <v>0</v>
      </c>
      <c r="CW1023" t="n">
        <v>0</v>
      </c>
      <c r="CX1023">
        <f>ROUND(Y1023*Source!I2400,7)</f>
        <v/>
      </c>
      <c r="CY1023">
        <f>AA1023</f>
        <v/>
      </c>
      <c r="CZ1023">
        <f>AE1023</f>
        <v/>
      </c>
      <c r="DA1023">
        <f>AI1023</f>
        <v/>
      </c>
      <c r="DB1023">
        <f>ROUND(ROUND(AT1023*CZ1023,2),2)</f>
        <v/>
      </c>
      <c r="DC1023">
        <f>ROUND(ROUND(AT1023*AG1023,2),2)</f>
        <v/>
      </c>
      <c r="DD1023" t="inlineStr"/>
      <c r="DE1023" t="inlineStr"/>
      <c r="DF1023">
        <f>ROUND(ROUND(AE1023*AI1023,0)*CX1023,0)</f>
        <v/>
      </c>
      <c r="DG1023">
        <f>ROUND(ROUND(AF1023,0)*CX1023,0)</f>
        <v/>
      </c>
      <c r="DH1023">
        <f>ROUND(ROUND(AG1023,0)*CX1023,0)</f>
        <v/>
      </c>
      <c r="DI1023">
        <f>ROUND(ROUND(AH1023,0)*CX1023,0)</f>
        <v/>
      </c>
      <c r="DJ1023">
        <f>DF1023</f>
        <v/>
      </c>
      <c r="DK1023" t="n">
        <v>0</v>
      </c>
      <c r="DL1023" t="inlineStr"/>
      <c r="DM1023" t="n">
        <v>0</v>
      </c>
      <c r="DN1023" t="inlineStr"/>
      <c r="DO1023" t="n">
        <v>0</v>
      </c>
    </row>
    <row r="1024">
      <c r="A1024">
        <f>ROW(Source!A2400)</f>
        <v/>
      </c>
      <c r="B1024" t="n">
        <v>78869116</v>
      </c>
      <c r="C1024" t="n">
        <v>78876470</v>
      </c>
      <c r="D1024" t="n">
        <v>29171808</v>
      </c>
      <c r="E1024" t="n">
        <v>1</v>
      </c>
      <c r="F1024" t="n">
        <v>1</v>
      </c>
      <c r="G1024" t="n">
        <v>1</v>
      </c>
      <c r="H1024" t="n">
        <v>3</v>
      </c>
      <c r="I1024" t="inlineStr">
        <is>
          <t>999-9950</t>
        </is>
      </c>
      <c r="J1024" t="inlineStr">
        <is>
          <t>ТССЦ Московской обл., 999-9950, приказ Минстроя России №675/пр от 21.09.2015 г.</t>
        </is>
      </c>
      <c r="K1024" t="inlineStr">
        <is>
          <t>Вспомогательные ненормируемые материалы (2% от ОЗП)</t>
        </is>
      </c>
      <c r="L1024" t="n">
        <v>1374</v>
      </c>
      <c r="N1024" t="n">
        <v>1013</v>
      </c>
      <c r="O1024" t="inlineStr">
        <is>
          <t>РУБ</t>
        </is>
      </c>
      <c r="P1024" t="inlineStr">
        <is>
          <t>РУБ</t>
        </is>
      </c>
      <c r="Q1024" t="n">
        <v>1</v>
      </c>
      <c r="W1024" t="n">
        <v>0</v>
      </c>
      <c r="X1024" t="n">
        <v>-915781824</v>
      </c>
      <c r="Y1024">
        <f>AT1024</f>
        <v/>
      </c>
      <c r="AA1024" t="n">
        <v>1</v>
      </c>
      <c r="AB1024" t="n">
        <v>0</v>
      </c>
      <c r="AC1024" t="n">
        <v>0</v>
      </c>
      <c r="AD1024" t="n">
        <v>0</v>
      </c>
      <c r="AE1024" t="n">
        <v>1</v>
      </c>
      <c r="AF1024" t="n">
        <v>0</v>
      </c>
      <c r="AG1024" t="n">
        <v>0</v>
      </c>
      <c r="AH1024" t="n">
        <v>0</v>
      </c>
      <c r="AI1024" t="n">
        <v>1</v>
      </c>
      <c r="AJ1024" t="n">
        <v>1</v>
      </c>
      <c r="AK1024" t="n">
        <v>1</v>
      </c>
      <c r="AL1024" t="n">
        <v>1</v>
      </c>
      <c r="AM1024" t="n">
        <v>-2</v>
      </c>
      <c r="AN1024" t="n">
        <v>0</v>
      </c>
      <c r="AO1024" t="n">
        <v>1</v>
      </c>
      <c r="AP1024" t="n">
        <v>1</v>
      </c>
      <c r="AQ1024" t="n">
        <v>0</v>
      </c>
      <c r="AR1024" t="n">
        <v>0</v>
      </c>
      <c r="AS1024" t="inlineStr"/>
      <c r="AT1024" t="n">
        <v>0.3</v>
      </c>
      <c r="AU1024" t="inlineStr"/>
      <c r="AV1024" t="n">
        <v>0</v>
      </c>
      <c r="AW1024" t="n">
        <v>2</v>
      </c>
      <c r="AX1024" t="n">
        <v>78876502</v>
      </c>
      <c r="AY1024" t="n">
        <v>1</v>
      </c>
      <c r="AZ1024" t="n">
        <v>0</v>
      </c>
      <c r="BA1024" t="n">
        <v>945</v>
      </c>
      <c r="BB1024" t="n">
        <v>0</v>
      </c>
      <c r="BC1024" t="n">
        <v>0</v>
      </c>
      <c r="BD1024" t="n">
        <v>0</v>
      </c>
      <c r="BE1024" t="n">
        <v>0</v>
      </c>
      <c r="BF1024" t="n">
        <v>0</v>
      </c>
      <c r="BG1024" t="n">
        <v>0</v>
      </c>
      <c r="BH1024" t="n">
        <v>0</v>
      </c>
      <c r="BI1024" t="n">
        <v>0</v>
      </c>
      <c r="BJ1024" t="n">
        <v>0</v>
      </c>
      <c r="BK1024" t="n">
        <v>0</v>
      </c>
      <c r="BL1024" t="n">
        <v>0</v>
      </c>
      <c r="BM1024" t="n">
        <v>0</v>
      </c>
      <c r="BN1024" t="n">
        <v>0</v>
      </c>
      <c r="BO1024" t="n">
        <v>0</v>
      </c>
      <c r="BP1024" t="n">
        <v>0</v>
      </c>
      <c r="BQ1024" t="n">
        <v>0</v>
      </c>
      <c r="BR1024" t="n">
        <v>0</v>
      </c>
      <c r="BS1024" t="n">
        <v>0</v>
      </c>
      <c r="BT1024" t="n">
        <v>0</v>
      </c>
      <c r="BU1024" t="n">
        <v>0</v>
      </c>
      <c r="BV1024" t="n">
        <v>0</v>
      </c>
      <c r="BW1024" t="n">
        <v>0</v>
      </c>
      <c r="CV1024" t="n">
        <v>0</v>
      </c>
      <c r="CW1024" t="n">
        <v>0</v>
      </c>
      <c r="CX1024">
        <f>ROUND(Y1024*Source!I2400,7)</f>
        <v/>
      </c>
      <c r="CY1024">
        <f>AA1024</f>
        <v/>
      </c>
      <c r="CZ1024">
        <f>AE1024</f>
        <v/>
      </c>
      <c r="DA1024">
        <f>AI1024</f>
        <v/>
      </c>
      <c r="DB1024">
        <f>ROUND(ROUND(AT1024*CZ1024,2),2)</f>
        <v/>
      </c>
      <c r="DC1024">
        <f>ROUND(ROUND(AT1024*AG1024,2),2)</f>
        <v/>
      </c>
      <c r="DD1024" t="inlineStr"/>
      <c r="DE1024" t="inlineStr"/>
      <c r="DF1024">
        <f>ROUND(ROUND(AE1024,0)*CX1024,0)</f>
        <v/>
      </c>
      <c r="DG1024">
        <f>ROUND(ROUND(AF1024,0)*CX1024,0)</f>
        <v/>
      </c>
      <c r="DH1024">
        <f>ROUND(ROUND(AG1024,0)*CX1024,0)</f>
        <v/>
      </c>
      <c r="DI1024">
        <f>ROUND(ROUND(AH1024,0)*CX1024,0)</f>
        <v/>
      </c>
      <c r="DJ1024">
        <f>DF1024</f>
        <v/>
      </c>
      <c r="DK1024" t="n">
        <v>0</v>
      </c>
      <c r="DL1024" t="inlineStr"/>
      <c r="DM1024" t="n">
        <v>0</v>
      </c>
      <c r="DN1024" t="inlineStr"/>
      <c r="DO1024" t="n">
        <v>0</v>
      </c>
    </row>
    <row r="1025">
      <c r="A1025">
        <f>ROW(Source!A2440)</f>
        <v/>
      </c>
      <c r="B1025" t="n">
        <v>78869116</v>
      </c>
      <c r="C1025" t="n">
        <v>78876580</v>
      </c>
      <c r="D1025" t="n">
        <v>18410631</v>
      </c>
      <c r="E1025" t="n">
        <v>1</v>
      </c>
      <c r="F1025" t="n">
        <v>1</v>
      </c>
      <c r="G1025" t="n">
        <v>1</v>
      </c>
      <c r="H1025" t="n">
        <v>1</v>
      </c>
      <c r="I1025" t="inlineStr">
        <is>
          <t>1-1029-90</t>
        </is>
      </c>
      <c r="J1025" t="inlineStr"/>
      <c r="K1025" t="inlineStr">
        <is>
          <t>Рабочий строитель среднего разряда 2,9</t>
        </is>
      </c>
      <c r="L1025" t="n">
        <v>1369</v>
      </c>
      <c r="N1025" t="n">
        <v>1013</v>
      </c>
      <c r="O1025" t="inlineStr">
        <is>
          <t>чел.-ч</t>
        </is>
      </c>
      <c r="P1025" t="inlineStr">
        <is>
          <t>чел.-ч</t>
        </is>
      </c>
      <c r="Q1025" t="n">
        <v>1</v>
      </c>
      <c r="W1025" t="n">
        <v>0</v>
      </c>
      <c r="X1025" t="n">
        <v>-1896518065</v>
      </c>
      <c r="Y1025">
        <f>AT1025</f>
        <v/>
      </c>
      <c r="AA1025" t="n">
        <v>0</v>
      </c>
      <c r="AB1025" t="n">
        <v>0</v>
      </c>
      <c r="AC1025" t="n">
        <v>0</v>
      </c>
      <c r="AD1025" t="n">
        <v>8.460000000000001</v>
      </c>
      <c r="AE1025" t="n">
        <v>0</v>
      </c>
      <c r="AF1025" t="n">
        <v>0</v>
      </c>
      <c r="AG1025" t="n">
        <v>0</v>
      </c>
      <c r="AH1025" t="n">
        <v>8.460000000000001</v>
      </c>
      <c r="AI1025" t="n">
        <v>1</v>
      </c>
      <c r="AJ1025" t="n">
        <v>1</v>
      </c>
      <c r="AK1025" t="n">
        <v>1</v>
      </c>
      <c r="AL1025" t="n">
        <v>1</v>
      </c>
      <c r="AM1025" t="n">
        <v>-2</v>
      </c>
      <c r="AN1025" t="n">
        <v>0</v>
      </c>
      <c r="AO1025" t="n">
        <v>1</v>
      </c>
      <c r="AP1025" t="n">
        <v>0</v>
      </c>
      <c r="AQ1025" t="n">
        <v>0</v>
      </c>
      <c r="AR1025" t="n">
        <v>0</v>
      </c>
      <c r="AS1025" t="inlineStr"/>
      <c r="AT1025" t="n">
        <v>85.3</v>
      </c>
      <c r="AU1025" t="inlineStr"/>
      <c r="AV1025" t="n">
        <v>1</v>
      </c>
      <c r="AW1025" t="n">
        <v>2</v>
      </c>
      <c r="AX1025" t="n">
        <v>78876585</v>
      </c>
      <c r="AY1025" t="n">
        <v>1</v>
      </c>
      <c r="AZ1025" t="n">
        <v>0</v>
      </c>
      <c r="BA1025" t="n">
        <v>946</v>
      </c>
      <c r="BB1025" t="n">
        <v>0</v>
      </c>
      <c r="BC1025" t="n">
        <v>0</v>
      </c>
      <c r="BD1025" t="n">
        <v>0</v>
      </c>
      <c r="BE1025" t="n">
        <v>0</v>
      </c>
      <c r="BF1025" t="n">
        <v>0</v>
      </c>
      <c r="BG1025" t="n">
        <v>0</v>
      </c>
      <c r="BH1025" t="n">
        <v>0</v>
      </c>
      <c r="BI1025" t="n">
        <v>0</v>
      </c>
      <c r="BJ1025" t="n">
        <v>0</v>
      </c>
      <c r="BK1025" t="n">
        <v>0</v>
      </c>
      <c r="BL1025" t="n">
        <v>0</v>
      </c>
      <c r="BM1025" t="n">
        <v>0</v>
      </c>
      <c r="BN1025" t="n">
        <v>0</v>
      </c>
      <c r="BO1025" t="n">
        <v>0</v>
      </c>
      <c r="BP1025" t="n">
        <v>0</v>
      </c>
      <c r="BQ1025" t="n">
        <v>0</v>
      </c>
      <c r="BR1025" t="n">
        <v>0</v>
      </c>
      <c r="BS1025" t="n">
        <v>0</v>
      </c>
      <c r="BT1025" t="n">
        <v>0</v>
      </c>
      <c r="BU1025" t="n">
        <v>0</v>
      </c>
      <c r="BV1025" t="n">
        <v>0</v>
      </c>
      <c r="BW1025" t="n">
        <v>0</v>
      </c>
      <c r="CU1025">
        <f>ROUND(AT1025*Source!I2440*AH1025*AL1025,0)</f>
        <v/>
      </c>
      <c r="CV1025">
        <f>ROUND(Y1025*Source!I2440,7)</f>
        <v/>
      </c>
      <c r="CW1025" t="n">
        <v>0</v>
      </c>
      <c r="CX1025">
        <f>ROUND(Y1025*Source!I2440,7)</f>
        <v/>
      </c>
      <c r="CY1025">
        <f>AD1025</f>
        <v/>
      </c>
      <c r="CZ1025">
        <f>AH1025</f>
        <v/>
      </c>
      <c r="DA1025">
        <f>AL1025</f>
        <v/>
      </c>
      <c r="DB1025">
        <f>ROUND(ROUND(AT1025*CZ1025,2),2)</f>
        <v/>
      </c>
      <c r="DC1025">
        <f>ROUND(ROUND(AT1025*AG1025,2),2)</f>
        <v/>
      </c>
      <c r="DD1025" t="inlineStr"/>
      <c r="DE1025" t="inlineStr"/>
      <c r="DF1025">
        <f>ROUND(ROUND(AE1025,0)*CX1025,0)</f>
        <v/>
      </c>
      <c r="DG1025">
        <f>ROUND(ROUND(AF1025,0)*CX1025,0)</f>
        <v/>
      </c>
      <c r="DH1025">
        <f>ROUND(ROUND(AG1025,0)*CX1025,0)</f>
        <v/>
      </c>
      <c r="DI1025">
        <f>ROUND(ROUND(AH1025,0)*CX1025,0)</f>
        <v/>
      </c>
      <c r="DJ1025">
        <f>DI1025</f>
        <v/>
      </c>
      <c r="DK1025" t="n">
        <v>0</v>
      </c>
      <c r="DL1025" t="inlineStr"/>
      <c r="DM1025" t="n">
        <v>0</v>
      </c>
      <c r="DN1025" t="inlineStr"/>
      <c r="DO1025" t="n">
        <v>0</v>
      </c>
    </row>
    <row r="1026">
      <c r="A1026">
        <f>ROW(Source!A2440)</f>
        <v/>
      </c>
      <c r="B1026" t="n">
        <v>78869116</v>
      </c>
      <c r="C1026" t="n">
        <v>78876580</v>
      </c>
      <c r="D1026" t="n">
        <v>121548</v>
      </c>
      <c r="E1026" t="n">
        <v>1</v>
      </c>
      <c r="F1026" t="n">
        <v>1</v>
      </c>
      <c r="G1026" t="n">
        <v>1</v>
      </c>
      <c r="H1026" t="n">
        <v>1</v>
      </c>
      <c r="I1026" t="inlineStr">
        <is>
          <t>2</t>
        </is>
      </c>
      <c r="J1026" t="inlineStr"/>
      <c r="K1026" t="inlineStr">
        <is>
          <t>Затраты труда машинистов</t>
        </is>
      </c>
      <c r="L1026" t="n">
        <v>608254</v>
      </c>
      <c r="N1026" t="n">
        <v>1013</v>
      </c>
      <c r="O1026" t="inlineStr">
        <is>
          <t>чел.час</t>
        </is>
      </c>
      <c r="P1026" t="inlineStr">
        <is>
          <t>чел.час</t>
        </is>
      </c>
      <c r="Q1026" t="n">
        <v>1</v>
      </c>
      <c r="W1026" t="n">
        <v>0</v>
      </c>
      <c r="X1026" t="n">
        <v>-185737400</v>
      </c>
      <c r="Y1026">
        <f>AT1026</f>
        <v/>
      </c>
      <c r="AA1026" t="n">
        <v>0</v>
      </c>
      <c r="AB1026" t="n">
        <v>0</v>
      </c>
      <c r="AC1026" t="n">
        <v>0</v>
      </c>
      <c r="AD1026" t="n">
        <v>0</v>
      </c>
      <c r="AE1026" t="n">
        <v>0</v>
      </c>
      <c r="AF1026" t="n">
        <v>0</v>
      </c>
      <c r="AG1026" t="n">
        <v>0</v>
      </c>
      <c r="AH1026" t="n">
        <v>0</v>
      </c>
      <c r="AI1026" t="n">
        <v>1</v>
      </c>
      <c r="AJ1026" t="n">
        <v>1</v>
      </c>
      <c r="AK1026" t="n">
        <v>1</v>
      </c>
      <c r="AL1026" t="n">
        <v>1</v>
      </c>
      <c r="AM1026" t="n">
        <v>-2</v>
      </c>
      <c r="AN1026" t="n">
        <v>0</v>
      </c>
      <c r="AO1026" t="n">
        <v>1</v>
      </c>
      <c r="AP1026" t="n">
        <v>0</v>
      </c>
      <c r="AQ1026" t="n">
        <v>0</v>
      </c>
      <c r="AR1026" t="n">
        <v>0</v>
      </c>
      <c r="AS1026" t="inlineStr"/>
      <c r="AT1026" t="n">
        <v>0.32</v>
      </c>
      <c r="AU1026" t="inlineStr"/>
      <c r="AV1026" t="n">
        <v>2</v>
      </c>
      <c r="AW1026" t="n">
        <v>2</v>
      </c>
      <c r="AX1026" t="n">
        <v>78876586</v>
      </c>
      <c r="AY1026" t="n">
        <v>1</v>
      </c>
      <c r="AZ1026" t="n">
        <v>0</v>
      </c>
      <c r="BA1026" t="n">
        <v>947</v>
      </c>
      <c r="BB1026" t="n">
        <v>0</v>
      </c>
      <c r="BC1026" t="n">
        <v>0</v>
      </c>
      <c r="BD1026" t="n">
        <v>0</v>
      </c>
      <c r="BE1026" t="n">
        <v>0</v>
      </c>
      <c r="BF1026" t="n">
        <v>0</v>
      </c>
      <c r="BG1026" t="n">
        <v>0</v>
      </c>
      <c r="BH1026" t="n">
        <v>0</v>
      </c>
      <c r="BI1026" t="n">
        <v>0</v>
      </c>
      <c r="BJ1026" t="n">
        <v>0</v>
      </c>
      <c r="BK1026" t="n">
        <v>0</v>
      </c>
      <c r="BL1026" t="n">
        <v>0</v>
      </c>
      <c r="BM1026" t="n">
        <v>0</v>
      </c>
      <c r="BN1026" t="n">
        <v>0</v>
      </c>
      <c r="BO1026" t="n">
        <v>0</v>
      </c>
      <c r="BP1026" t="n">
        <v>0</v>
      </c>
      <c r="BQ1026" t="n">
        <v>0</v>
      </c>
      <c r="BR1026" t="n">
        <v>0</v>
      </c>
      <c r="BS1026" t="n">
        <v>0</v>
      </c>
      <c r="BT1026" t="n">
        <v>0</v>
      </c>
      <c r="BU1026" t="n">
        <v>0</v>
      </c>
      <c r="BV1026" t="n">
        <v>0</v>
      </c>
      <c r="BW1026" t="n">
        <v>0</v>
      </c>
      <c r="CV1026" t="n">
        <v>0</v>
      </c>
      <c r="CW1026" t="n">
        <v>0</v>
      </c>
      <c r="CX1026">
        <f>ROUND(Y1026*Source!I2440,7)</f>
        <v/>
      </c>
      <c r="CY1026">
        <f>AD1026</f>
        <v/>
      </c>
      <c r="CZ1026">
        <f>AH1026</f>
        <v/>
      </c>
      <c r="DA1026">
        <f>AL1026</f>
        <v/>
      </c>
      <c r="DB1026">
        <f>ROUND(ROUND(AT1026*CZ1026,2),2)</f>
        <v/>
      </c>
      <c r="DC1026">
        <f>ROUND(ROUND(AT1026*AG1026,2),2)</f>
        <v/>
      </c>
      <c r="DD1026" t="inlineStr"/>
      <c r="DE1026" t="inlineStr"/>
      <c r="DF1026">
        <f>ROUND(ROUND(AE1026,0)*CX1026,0)</f>
        <v/>
      </c>
      <c r="DG1026">
        <f>ROUND(ROUND(AF1026,0)*CX1026,0)</f>
        <v/>
      </c>
      <c r="DH1026">
        <f>ROUND(ROUND(AG1026,0)*CX1026,0)</f>
        <v/>
      </c>
      <c r="DI1026">
        <f>ROUND(ROUND(AH1026,0)*CX1026,0)</f>
        <v/>
      </c>
      <c r="DJ1026">
        <f>DI1026</f>
        <v/>
      </c>
      <c r="DK1026" t="n">
        <v>0</v>
      </c>
      <c r="DL1026" t="inlineStr"/>
      <c r="DM1026" t="n">
        <v>0</v>
      </c>
      <c r="DN1026" t="inlineStr"/>
      <c r="DO1026" t="n">
        <v>0</v>
      </c>
    </row>
    <row r="1027">
      <c r="A1027">
        <f>ROW(Source!A2440)</f>
        <v/>
      </c>
      <c r="B1027" t="n">
        <v>78869116</v>
      </c>
      <c r="C1027" t="n">
        <v>78876580</v>
      </c>
      <c r="D1027" t="n">
        <v>29172556</v>
      </c>
      <c r="E1027" t="n">
        <v>1</v>
      </c>
      <c r="F1027" t="n">
        <v>1</v>
      </c>
      <c r="G1027" t="n">
        <v>1</v>
      </c>
      <c r="H1027" t="n">
        <v>2</v>
      </c>
      <c r="I1027" t="inlineStr">
        <is>
          <t>030954</t>
        </is>
      </c>
      <c r="J1027" t="inlineStr">
        <is>
          <t>ТСЭМ Московской обл., 030954, приказ Минстроя России №675/пр от 28.02.2017 № 264/пр</t>
        </is>
      </c>
      <c r="K1027" t="inlineStr">
        <is>
          <t>Подъемники грузоподъемностью до 500 кг одномачтовые, высота подъема 45 м</t>
        </is>
      </c>
      <c r="L1027" t="n">
        <v>1368</v>
      </c>
      <c r="N1027" t="n">
        <v>1011</v>
      </c>
      <c r="O1027" t="inlineStr">
        <is>
          <t>маш.-ч</t>
        </is>
      </c>
      <c r="P1027" t="inlineStr">
        <is>
          <t>маш.-ч</t>
        </is>
      </c>
      <c r="Q1027" t="n">
        <v>1</v>
      </c>
      <c r="W1027" t="n">
        <v>0</v>
      </c>
      <c r="X1027" t="n">
        <v>344519037</v>
      </c>
      <c r="Y1027">
        <f>AT1027</f>
        <v/>
      </c>
      <c r="AA1027" t="n">
        <v>0</v>
      </c>
      <c r="AB1027" t="n">
        <v>728.98</v>
      </c>
      <c r="AC1027" t="n">
        <v>705.38</v>
      </c>
      <c r="AD1027" t="n">
        <v>0</v>
      </c>
      <c r="AE1027" t="n">
        <v>0</v>
      </c>
      <c r="AF1027" t="n">
        <v>31.26</v>
      </c>
      <c r="AG1027" t="n">
        <v>13.5</v>
      </c>
      <c r="AH1027" t="n">
        <v>0</v>
      </c>
      <c r="AI1027" t="n">
        <v>1</v>
      </c>
      <c r="AJ1027" t="n">
        <v>23.32</v>
      </c>
      <c r="AK1027" t="n">
        <v>52.25</v>
      </c>
      <c r="AL1027" t="n">
        <v>1</v>
      </c>
      <c r="AM1027" t="n">
        <v>2</v>
      </c>
      <c r="AN1027" t="n">
        <v>0</v>
      </c>
      <c r="AO1027" t="n">
        <v>1</v>
      </c>
      <c r="AP1027" t="n">
        <v>0</v>
      </c>
      <c r="AQ1027" t="n">
        <v>0</v>
      </c>
      <c r="AR1027" t="n">
        <v>0</v>
      </c>
      <c r="AS1027" t="inlineStr"/>
      <c r="AT1027" t="n">
        <v>0.32</v>
      </c>
      <c r="AU1027" t="inlineStr"/>
      <c r="AV1027" t="n">
        <v>0</v>
      </c>
      <c r="AW1027" t="n">
        <v>2</v>
      </c>
      <c r="AX1027" t="n">
        <v>78876587</v>
      </c>
      <c r="AY1027" t="n">
        <v>1</v>
      </c>
      <c r="AZ1027" t="n">
        <v>0</v>
      </c>
      <c r="BA1027" t="n">
        <v>948</v>
      </c>
      <c r="BB1027" t="n">
        <v>0</v>
      </c>
      <c r="BC1027" t="n">
        <v>0</v>
      </c>
      <c r="BD1027" t="n">
        <v>0</v>
      </c>
      <c r="BE1027" t="n">
        <v>0</v>
      </c>
      <c r="BF1027" t="n">
        <v>0</v>
      </c>
      <c r="BG1027" t="n">
        <v>0</v>
      </c>
      <c r="BH1027" t="n">
        <v>0</v>
      </c>
      <c r="BI1027" t="n">
        <v>0</v>
      </c>
      <c r="BJ1027" t="n">
        <v>0</v>
      </c>
      <c r="BK1027" t="n">
        <v>0</v>
      </c>
      <c r="BL1027" t="n">
        <v>0</v>
      </c>
      <c r="BM1027" t="n">
        <v>0</v>
      </c>
      <c r="BN1027" t="n">
        <v>0</v>
      </c>
      <c r="BO1027" t="n">
        <v>0</v>
      </c>
      <c r="BP1027" t="n">
        <v>0</v>
      </c>
      <c r="BQ1027" t="n">
        <v>0</v>
      </c>
      <c r="BR1027" t="n">
        <v>0</v>
      </c>
      <c r="BS1027" t="n">
        <v>0</v>
      </c>
      <c r="BT1027" t="n">
        <v>0</v>
      </c>
      <c r="BU1027" t="n">
        <v>0</v>
      </c>
      <c r="BV1027" t="n">
        <v>0</v>
      </c>
      <c r="BW1027" t="n">
        <v>0</v>
      </c>
      <c r="CV1027" t="n">
        <v>0</v>
      </c>
      <c r="CW1027">
        <f>ROUND(Y1027*Source!I2440*DO1027,7)</f>
        <v/>
      </c>
      <c r="CX1027">
        <f>ROUND(Y1027*Source!I2440,7)</f>
        <v/>
      </c>
      <c r="CY1027">
        <f>AB1027</f>
        <v/>
      </c>
      <c r="CZ1027">
        <f>AF1027</f>
        <v/>
      </c>
      <c r="DA1027">
        <f>AJ1027</f>
        <v/>
      </c>
      <c r="DB1027">
        <f>ROUND(ROUND(AT1027*CZ1027,2),2)</f>
        <v/>
      </c>
      <c r="DC1027">
        <f>ROUND(ROUND(AT1027*AG1027,2),2)</f>
        <v/>
      </c>
      <c r="DD1027" t="inlineStr"/>
      <c r="DE1027" t="inlineStr"/>
      <c r="DF1027">
        <f>ROUND(ROUND(AE1027,0)*CX1027,0)</f>
        <v/>
      </c>
      <c r="DG1027">
        <f>ROUND(ROUND(AF1027*AJ1027,0)*CX1027,0)</f>
        <v/>
      </c>
      <c r="DH1027">
        <f>ROUND(ROUND(AG1027*AK1027,0)*CX1027,0)</f>
        <v/>
      </c>
      <c r="DI1027">
        <f>ROUND(ROUND(AH1027,0)*CX1027,0)</f>
        <v/>
      </c>
      <c r="DJ1027">
        <f>DG1027</f>
        <v/>
      </c>
      <c r="DK1027" t="n">
        <v>0</v>
      </c>
      <c r="DL1027" t="inlineStr"/>
      <c r="DM1027" t="n">
        <v>0</v>
      </c>
      <c r="DN1027" t="inlineStr"/>
      <c r="DO1027" t="n">
        <v>0</v>
      </c>
    </row>
    <row r="1028">
      <c r="A1028">
        <f>ROW(Source!A2440)</f>
        <v/>
      </c>
      <c r="B1028" t="n">
        <v>78869116</v>
      </c>
      <c r="C1028" t="n">
        <v>78876580</v>
      </c>
      <c r="D1028" t="n">
        <v>29164350</v>
      </c>
      <c r="E1028" t="n">
        <v>1</v>
      </c>
      <c r="F1028" t="n">
        <v>1</v>
      </c>
      <c r="G1028" t="n">
        <v>1</v>
      </c>
      <c r="H1028" t="n">
        <v>3</v>
      </c>
      <c r="I1028" t="inlineStr">
        <is>
          <t>509-9899</t>
        </is>
      </c>
      <c r="J1028" t="inlineStr">
        <is>
          <t>ТССЦ Московской обл., 509-9899, приказ Минстроя России №675/пр от 28.02.2017 № 258/пр</t>
        </is>
      </c>
      <c r="K1028" t="inlineStr">
        <is>
          <t>Строительный мусор и масса возвратных материалов</t>
        </is>
      </c>
      <c r="L1028" t="n">
        <v>1348</v>
      </c>
      <c r="N1028" t="n">
        <v>1009</v>
      </c>
      <c r="O1028" t="inlineStr">
        <is>
          <t>т</t>
        </is>
      </c>
      <c r="P1028" t="inlineStr">
        <is>
          <t>т</t>
        </is>
      </c>
      <c r="Q1028" t="n">
        <v>1000</v>
      </c>
      <c r="W1028" t="n">
        <v>0</v>
      </c>
      <c r="X1028" t="n">
        <v>1839160745</v>
      </c>
      <c r="Y1028">
        <f>AT1028</f>
        <v/>
      </c>
      <c r="AA1028" t="n">
        <v>0</v>
      </c>
      <c r="AB1028" t="n">
        <v>0</v>
      </c>
      <c r="AC1028" t="n">
        <v>0</v>
      </c>
      <c r="AD1028" t="n">
        <v>0</v>
      </c>
      <c r="AE1028" t="n">
        <v>0</v>
      </c>
      <c r="AF1028" t="n">
        <v>0</v>
      </c>
      <c r="AG1028" t="n">
        <v>0</v>
      </c>
      <c r="AH1028" t="n">
        <v>0</v>
      </c>
      <c r="AI1028" t="n">
        <v>1</v>
      </c>
      <c r="AJ1028" t="n">
        <v>1</v>
      </c>
      <c r="AK1028" t="n">
        <v>1</v>
      </c>
      <c r="AL1028" t="n">
        <v>1</v>
      </c>
      <c r="AM1028" t="n">
        <v>0</v>
      </c>
      <c r="AN1028" t="n">
        <v>0</v>
      </c>
      <c r="AO1028" t="n">
        <v>0</v>
      </c>
      <c r="AP1028" t="n">
        <v>0</v>
      </c>
      <c r="AQ1028" t="n">
        <v>0</v>
      </c>
      <c r="AR1028" t="n">
        <v>0</v>
      </c>
      <c r="AS1028" t="inlineStr"/>
      <c r="AT1028" t="n">
        <v>1.34</v>
      </c>
      <c r="AU1028" t="inlineStr"/>
      <c r="AV1028" t="n">
        <v>0</v>
      </c>
      <c r="AW1028" t="n">
        <v>2</v>
      </c>
      <c r="AX1028" t="n">
        <v>78876588</v>
      </c>
      <c r="AY1028" t="n">
        <v>1</v>
      </c>
      <c r="AZ1028" t="n">
        <v>0</v>
      </c>
      <c r="BA1028" t="n">
        <v>949</v>
      </c>
      <c r="BB1028" t="n">
        <v>0</v>
      </c>
      <c r="BC1028" t="n">
        <v>0</v>
      </c>
      <c r="BD1028" t="n">
        <v>0</v>
      </c>
      <c r="BE1028" t="n">
        <v>0</v>
      </c>
      <c r="BF1028" t="n">
        <v>0</v>
      </c>
      <c r="BG1028" t="n">
        <v>0</v>
      </c>
      <c r="BH1028" t="n">
        <v>0</v>
      </c>
      <c r="BI1028" t="n">
        <v>0</v>
      </c>
      <c r="BJ1028" t="n">
        <v>0</v>
      </c>
      <c r="BK1028" t="n">
        <v>0</v>
      </c>
      <c r="BL1028" t="n">
        <v>0</v>
      </c>
      <c r="BM1028" t="n">
        <v>0</v>
      </c>
      <c r="BN1028" t="n">
        <v>0</v>
      </c>
      <c r="BO1028" t="n">
        <v>0</v>
      </c>
      <c r="BP1028" t="n">
        <v>0</v>
      </c>
      <c r="BQ1028" t="n">
        <v>0</v>
      </c>
      <c r="BR1028" t="n">
        <v>0</v>
      </c>
      <c r="BS1028" t="n">
        <v>0</v>
      </c>
      <c r="BT1028" t="n">
        <v>0</v>
      </c>
      <c r="BU1028" t="n">
        <v>0</v>
      </c>
      <c r="BV1028" t="n">
        <v>0</v>
      </c>
      <c r="BW1028" t="n">
        <v>0</v>
      </c>
      <c r="CV1028" t="n">
        <v>0</v>
      </c>
      <c r="CW1028" t="n">
        <v>0</v>
      </c>
      <c r="CX1028">
        <f>ROUND(Y1028*Source!I2440,7)</f>
        <v/>
      </c>
      <c r="CY1028">
        <f>AA1028</f>
        <v/>
      </c>
      <c r="CZ1028">
        <f>AE1028</f>
        <v/>
      </c>
      <c r="DA1028">
        <f>AI1028</f>
        <v/>
      </c>
      <c r="DB1028">
        <f>ROUND(ROUND(AT1028*CZ1028,2),2)</f>
        <v/>
      </c>
      <c r="DC1028">
        <f>ROUND(ROUND(AT1028*AG1028,2),2)</f>
        <v/>
      </c>
      <c r="DD1028" t="inlineStr"/>
      <c r="DE1028" t="inlineStr"/>
      <c r="DF1028">
        <f>ROUND(ROUND(AE1028,0)*CX1028,0)</f>
        <v/>
      </c>
      <c r="DG1028">
        <f>ROUND(ROUND(AF1028,0)*CX1028,0)</f>
        <v/>
      </c>
      <c r="DH1028">
        <f>ROUND(ROUND(AG1028,0)*CX1028,0)</f>
        <v/>
      </c>
      <c r="DI1028">
        <f>ROUND(ROUND(AH1028,0)*CX1028,0)</f>
        <v/>
      </c>
      <c r="DJ1028">
        <f>DF1028</f>
        <v/>
      </c>
      <c r="DK1028" t="n">
        <v>0</v>
      </c>
      <c r="DL1028" t="inlineStr"/>
      <c r="DM1028" t="n">
        <v>0</v>
      </c>
      <c r="DN1028" t="inlineStr"/>
      <c r="DO1028" t="n">
        <v>0</v>
      </c>
    </row>
    <row r="1029">
      <c r="A1029">
        <f>ROW(Source!A2442)</f>
        <v/>
      </c>
      <c r="B1029" t="n">
        <v>78869116</v>
      </c>
      <c r="C1029" t="n">
        <v>78876590</v>
      </c>
      <c r="D1029" t="n">
        <v>18411117</v>
      </c>
      <c r="E1029" t="n">
        <v>1</v>
      </c>
      <c r="F1029" t="n">
        <v>1</v>
      </c>
      <c r="G1029" t="n">
        <v>1</v>
      </c>
      <c r="H1029" t="n">
        <v>1</v>
      </c>
      <c r="I1029" t="inlineStr">
        <is>
          <t>1-1040-90</t>
        </is>
      </c>
      <c r="J1029" t="inlineStr"/>
      <c r="K1029" t="inlineStr">
        <is>
          <t>Рабочий строитель среднего разряда 4</t>
        </is>
      </c>
      <c r="L1029" t="n">
        <v>1369</v>
      </c>
      <c r="N1029" t="n">
        <v>1013</v>
      </c>
      <c r="O1029" t="inlineStr">
        <is>
          <t>чел.-ч</t>
        </is>
      </c>
      <c r="P1029" t="inlineStr">
        <is>
          <t>чел.-ч</t>
        </is>
      </c>
      <c r="Q1029" t="n">
        <v>1</v>
      </c>
      <c r="W1029" t="n">
        <v>0</v>
      </c>
      <c r="X1029" t="n">
        <v>-1739886638</v>
      </c>
      <c r="Y1029">
        <f>AT1029</f>
        <v/>
      </c>
      <c r="AA1029" t="n">
        <v>0</v>
      </c>
      <c r="AB1029" t="n">
        <v>0</v>
      </c>
      <c r="AC1029" t="n">
        <v>0</v>
      </c>
      <c r="AD1029" t="n">
        <v>9.619999999999999</v>
      </c>
      <c r="AE1029" t="n">
        <v>0</v>
      </c>
      <c r="AF1029" t="n">
        <v>0</v>
      </c>
      <c r="AG1029" t="n">
        <v>0</v>
      </c>
      <c r="AH1029" t="n">
        <v>9.619999999999999</v>
      </c>
      <c r="AI1029" t="n">
        <v>1</v>
      </c>
      <c r="AJ1029" t="n">
        <v>1</v>
      </c>
      <c r="AK1029" t="n">
        <v>1</v>
      </c>
      <c r="AL1029" t="n">
        <v>1</v>
      </c>
      <c r="AM1029" t="n">
        <v>-2</v>
      </c>
      <c r="AN1029" t="n">
        <v>0</v>
      </c>
      <c r="AO1029" t="n">
        <v>1</v>
      </c>
      <c r="AP1029" t="n">
        <v>0</v>
      </c>
      <c r="AQ1029" t="n">
        <v>0</v>
      </c>
      <c r="AR1029" t="n">
        <v>0</v>
      </c>
      <c r="AS1029" t="inlineStr"/>
      <c r="AT1029" t="n">
        <v>26.28</v>
      </c>
      <c r="AU1029" t="inlineStr"/>
      <c r="AV1029" t="n">
        <v>1</v>
      </c>
      <c r="AW1029" t="n">
        <v>2</v>
      </c>
      <c r="AX1029" t="n">
        <v>78876603</v>
      </c>
      <c r="AY1029" t="n">
        <v>1</v>
      </c>
      <c r="AZ1029" t="n">
        <v>0</v>
      </c>
      <c r="BA1029" t="n">
        <v>950</v>
      </c>
      <c r="BB1029" t="n">
        <v>0</v>
      </c>
      <c r="BC1029" t="n">
        <v>0</v>
      </c>
      <c r="BD1029" t="n">
        <v>0</v>
      </c>
      <c r="BE1029" t="n">
        <v>0</v>
      </c>
      <c r="BF1029" t="n">
        <v>0</v>
      </c>
      <c r="BG1029" t="n">
        <v>0</v>
      </c>
      <c r="BH1029" t="n">
        <v>0</v>
      </c>
      <c r="BI1029" t="n">
        <v>0</v>
      </c>
      <c r="BJ1029" t="n">
        <v>0</v>
      </c>
      <c r="BK1029" t="n">
        <v>0</v>
      </c>
      <c r="BL1029" t="n">
        <v>0</v>
      </c>
      <c r="BM1029" t="n">
        <v>0</v>
      </c>
      <c r="BN1029" t="n">
        <v>0</v>
      </c>
      <c r="BO1029" t="n">
        <v>0</v>
      </c>
      <c r="BP1029" t="n">
        <v>0</v>
      </c>
      <c r="BQ1029" t="n">
        <v>0</v>
      </c>
      <c r="BR1029" t="n">
        <v>0</v>
      </c>
      <c r="BS1029" t="n">
        <v>0</v>
      </c>
      <c r="BT1029" t="n">
        <v>0</v>
      </c>
      <c r="BU1029" t="n">
        <v>0</v>
      </c>
      <c r="BV1029" t="n">
        <v>0</v>
      </c>
      <c r="BW1029" t="n">
        <v>0</v>
      </c>
      <c r="CU1029">
        <f>ROUND(AT1029*Source!I2442*AH1029*AL1029,0)</f>
        <v/>
      </c>
      <c r="CV1029">
        <f>ROUND(Y1029*Source!I2442,7)</f>
        <v/>
      </c>
      <c r="CW1029" t="n">
        <v>0</v>
      </c>
      <c r="CX1029">
        <f>ROUND(Y1029*Source!I2442,7)</f>
        <v/>
      </c>
      <c r="CY1029">
        <f>AD1029</f>
        <v/>
      </c>
      <c r="CZ1029">
        <f>AH1029</f>
        <v/>
      </c>
      <c r="DA1029">
        <f>AL1029</f>
        <v/>
      </c>
      <c r="DB1029">
        <f>ROUND(ROUND(AT1029*CZ1029,2),2)</f>
        <v/>
      </c>
      <c r="DC1029">
        <f>ROUND(ROUND(AT1029*AG1029,2),2)</f>
        <v/>
      </c>
      <c r="DD1029" t="inlineStr"/>
      <c r="DE1029" t="inlineStr"/>
      <c r="DF1029">
        <f>ROUND(ROUND(AE1029,0)*CX1029,0)</f>
        <v/>
      </c>
      <c r="DG1029">
        <f>ROUND(ROUND(AF1029,0)*CX1029,0)</f>
        <v/>
      </c>
      <c r="DH1029">
        <f>ROUND(ROUND(AG1029,0)*CX1029,0)</f>
        <v/>
      </c>
      <c r="DI1029">
        <f>ROUND(ROUND(AH1029,0)*CX1029,0)</f>
        <v/>
      </c>
      <c r="DJ1029">
        <f>DI1029</f>
        <v/>
      </c>
      <c r="DK1029" t="n">
        <v>0</v>
      </c>
      <c r="DL1029" t="inlineStr"/>
      <c r="DM1029" t="n">
        <v>0</v>
      </c>
      <c r="DN1029" t="inlineStr"/>
      <c r="DO1029" t="n">
        <v>0</v>
      </c>
    </row>
    <row r="1030">
      <c r="A1030">
        <f>ROW(Source!A2442)</f>
        <v/>
      </c>
      <c r="B1030" t="n">
        <v>78869116</v>
      </c>
      <c r="C1030" t="n">
        <v>78876590</v>
      </c>
      <c r="D1030" t="n">
        <v>121548</v>
      </c>
      <c r="E1030" t="n">
        <v>1</v>
      </c>
      <c r="F1030" t="n">
        <v>1</v>
      </c>
      <c r="G1030" t="n">
        <v>1</v>
      </c>
      <c r="H1030" t="n">
        <v>1</v>
      </c>
      <c r="I1030" t="inlineStr">
        <is>
          <t>2</t>
        </is>
      </c>
      <c r="J1030" t="inlineStr"/>
      <c r="K1030" t="inlineStr">
        <is>
          <t>Затраты труда машинистов</t>
        </is>
      </c>
      <c r="L1030" t="n">
        <v>608254</v>
      </c>
      <c r="N1030" t="n">
        <v>1013</v>
      </c>
      <c r="O1030" t="inlineStr">
        <is>
          <t>чел.час</t>
        </is>
      </c>
      <c r="P1030" t="inlineStr">
        <is>
          <t>чел.час</t>
        </is>
      </c>
      <c r="Q1030" t="n">
        <v>1</v>
      </c>
      <c r="W1030" t="n">
        <v>0</v>
      </c>
      <c r="X1030" t="n">
        <v>-185737400</v>
      </c>
      <c r="Y1030">
        <f>AT1030</f>
        <v/>
      </c>
      <c r="AA1030" t="n">
        <v>0</v>
      </c>
      <c r="AB1030" t="n">
        <v>0</v>
      </c>
      <c r="AC1030" t="n">
        <v>0</v>
      </c>
      <c r="AD1030" t="n">
        <v>0</v>
      </c>
      <c r="AE1030" t="n">
        <v>0</v>
      </c>
      <c r="AF1030" t="n">
        <v>0</v>
      </c>
      <c r="AG1030" t="n">
        <v>0</v>
      </c>
      <c r="AH1030" t="n">
        <v>0</v>
      </c>
      <c r="AI1030" t="n">
        <v>1</v>
      </c>
      <c r="AJ1030" t="n">
        <v>1</v>
      </c>
      <c r="AK1030" t="n">
        <v>1</v>
      </c>
      <c r="AL1030" t="n">
        <v>1</v>
      </c>
      <c r="AM1030" t="n">
        <v>-2</v>
      </c>
      <c r="AN1030" t="n">
        <v>0</v>
      </c>
      <c r="AO1030" t="n">
        <v>1</v>
      </c>
      <c r="AP1030" t="n">
        <v>0</v>
      </c>
      <c r="AQ1030" t="n">
        <v>0</v>
      </c>
      <c r="AR1030" t="n">
        <v>0</v>
      </c>
      <c r="AS1030" t="inlineStr"/>
      <c r="AT1030" t="n">
        <v>0.11</v>
      </c>
      <c r="AU1030" t="inlineStr"/>
      <c r="AV1030" t="n">
        <v>2</v>
      </c>
      <c r="AW1030" t="n">
        <v>2</v>
      </c>
      <c r="AX1030" t="n">
        <v>78876604</v>
      </c>
      <c r="AY1030" t="n">
        <v>1</v>
      </c>
      <c r="AZ1030" t="n">
        <v>0</v>
      </c>
      <c r="BA1030" t="n">
        <v>951</v>
      </c>
      <c r="BB1030" t="n">
        <v>0</v>
      </c>
      <c r="BC1030" t="n">
        <v>0</v>
      </c>
      <c r="BD1030" t="n">
        <v>0</v>
      </c>
      <c r="BE1030" t="n">
        <v>0</v>
      </c>
      <c r="BF1030" t="n">
        <v>0</v>
      </c>
      <c r="BG1030" t="n">
        <v>0</v>
      </c>
      <c r="BH1030" t="n">
        <v>0</v>
      </c>
      <c r="BI1030" t="n">
        <v>0</v>
      </c>
      <c r="BJ1030" t="n">
        <v>0</v>
      </c>
      <c r="BK1030" t="n">
        <v>0</v>
      </c>
      <c r="BL1030" t="n">
        <v>0</v>
      </c>
      <c r="BM1030" t="n">
        <v>0</v>
      </c>
      <c r="BN1030" t="n">
        <v>0</v>
      </c>
      <c r="BO1030" t="n">
        <v>0</v>
      </c>
      <c r="BP1030" t="n">
        <v>0</v>
      </c>
      <c r="BQ1030" t="n">
        <v>0</v>
      </c>
      <c r="BR1030" t="n">
        <v>0</v>
      </c>
      <c r="BS1030" t="n">
        <v>0</v>
      </c>
      <c r="BT1030" t="n">
        <v>0</v>
      </c>
      <c r="BU1030" t="n">
        <v>0</v>
      </c>
      <c r="BV1030" t="n">
        <v>0</v>
      </c>
      <c r="BW1030" t="n">
        <v>0</v>
      </c>
      <c r="CV1030" t="n">
        <v>0</v>
      </c>
      <c r="CW1030" t="n">
        <v>0</v>
      </c>
      <c r="CX1030">
        <f>ROUND(Y1030*Source!I2442,7)</f>
        <v/>
      </c>
      <c r="CY1030">
        <f>AD1030</f>
        <v/>
      </c>
      <c r="CZ1030">
        <f>AH1030</f>
        <v/>
      </c>
      <c r="DA1030">
        <f>AL1030</f>
        <v/>
      </c>
      <c r="DB1030">
        <f>ROUND(ROUND(AT1030*CZ1030,2),2)</f>
        <v/>
      </c>
      <c r="DC1030">
        <f>ROUND(ROUND(AT1030*AG1030,2),2)</f>
        <v/>
      </c>
      <c r="DD1030" t="inlineStr"/>
      <c r="DE1030" t="inlineStr"/>
      <c r="DF1030">
        <f>ROUND(ROUND(AE1030,0)*CX1030,0)</f>
        <v/>
      </c>
      <c r="DG1030">
        <f>ROUND(ROUND(AF1030,0)*CX1030,0)</f>
        <v/>
      </c>
      <c r="DH1030">
        <f>ROUND(ROUND(AG1030,0)*CX1030,0)</f>
        <v/>
      </c>
      <c r="DI1030">
        <f>ROUND(ROUND(AH1030,0)*CX1030,0)</f>
        <v/>
      </c>
      <c r="DJ1030">
        <f>DI1030</f>
        <v/>
      </c>
      <c r="DK1030" t="n">
        <v>0</v>
      </c>
      <c r="DL1030" t="inlineStr"/>
      <c r="DM1030" t="n">
        <v>0</v>
      </c>
      <c r="DN1030" t="inlineStr"/>
      <c r="DO1030" t="n">
        <v>0</v>
      </c>
    </row>
    <row r="1031">
      <c r="A1031">
        <f>ROW(Source!A2442)</f>
        <v/>
      </c>
      <c r="B1031" t="n">
        <v>78869116</v>
      </c>
      <c r="C1031" t="n">
        <v>78876590</v>
      </c>
      <c r="D1031" t="n">
        <v>29172268</v>
      </c>
      <c r="E1031" t="n">
        <v>1</v>
      </c>
      <c r="F1031" t="n">
        <v>1</v>
      </c>
      <c r="G1031" t="n">
        <v>1</v>
      </c>
      <c r="H1031" t="n">
        <v>2</v>
      </c>
      <c r="I1031" t="inlineStr">
        <is>
          <t>020129</t>
        </is>
      </c>
      <c r="J1031" t="inlineStr">
        <is>
          <t>ТСЭМ Московской обл., 020129, приказ Минстроя России №675/пр от 28.02.2017 № 264/пр</t>
        </is>
      </c>
      <c r="K1031" t="inlineStr">
        <is>
          <t>Краны башенные при работе на других видах строительства 8 т</t>
        </is>
      </c>
      <c r="L1031" t="n">
        <v>1368</v>
      </c>
      <c r="N1031" t="n">
        <v>1011</v>
      </c>
      <c r="O1031" t="inlineStr">
        <is>
          <t>маш.-ч</t>
        </is>
      </c>
      <c r="P1031" t="inlineStr">
        <is>
          <t>маш.-ч</t>
        </is>
      </c>
      <c r="Q1031" t="n">
        <v>1</v>
      </c>
      <c r="W1031" t="n">
        <v>0</v>
      </c>
      <c r="X1031" t="n">
        <v>-438066613</v>
      </c>
      <c r="Y1031">
        <f>AT1031</f>
        <v/>
      </c>
      <c r="AA1031" t="n">
        <v>0</v>
      </c>
      <c r="AB1031" t="n">
        <v>1211.33</v>
      </c>
      <c r="AC1031" t="n">
        <v>705.38</v>
      </c>
      <c r="AD1031" t="n">
        <v>0</v>
      </c>
      <c r="AE1031" t="n">
        <v>0</v>
      </c>
      <c r="AF1031" t="n">
        <v>86.40000000000001</v>
      </c>
      <c r="AG1031" t="n">
        <v>13.5</v>
      </c>
      <c r="AH1031" t="n">
        <v>0</v>
      </c>
      <c r="AI1031" t="n">
        <v>1</v>
      </c>
      <c r="AJ1031" t="n">
        <v>14.02</v>
      </c>
      <c r="AK1031" t="n">
        <v>52.25</v>
      </c>
      <c r="AL1031" t="n">
        <v>1</v>
      </c>
      <c r="AM1031" t="n">
        <v>2</v>
      </c>
      <c r="AN1031" t="n">
        <v>0</v>
      </c>
      <c r="AO1031" t="n">
        <v>1</v>
      </c>
      <c r="AP1031" t="n">
        <v>0</v>
      </c>
      <c r="AQ1031" t="n">
        <v>0</v>
      </c>
      <c r="AR1031" t="n">
        <v>0</v>
      </c>
      <c r="AS1031" t="inlineStr"/>
      <c r="AT1031" t="n">
        <v>0.07000000000000001</v>
      </c>
      <c r="AU1031" t="inlineStr"/>
      <c r="AV1031" t="n">
        <v>0</v>
      </c>
      <c r="AW1031" t="n">
        <v>2</v>
      </c>
      <c r="AX1031" t="n">
        <v>78876605</v>
      </c>
      <c r="AY1031" t="n">
        <v>1</v>
      </c>
      <c r="AZ1031" t="n">
        <v>0</v>
      </c>
      <c r="BA1031" t="n">
        <v>952</v>
      </c>
      <c r="BB1031" t="n">
        <v>0</v>
      </c>
      <c r="BC1031" t="n">
        <v>0</v>
      </c>
      <c r="BD1031" t="n">
        <v>0</v>
      </c>
      <c r="BE1031" t="n">
        <v>0</v>
      </c>
      <c r="BF1031" t="n">
        <v>0</v>
      </c>
      <c r="BG1031" t="n">
        <v>0</v>
      </c>
      <c r="BH1031" t="n">
        <v>0</v>
      </c>
      <c r="BI1031" t="n">
        <v>0</v>
      </c>
      <c r="BJ1031" t="n">
        <v>0</v>
      </c>
      <c r="BK1031" t="n">
        <v>0</v>
      </c>
      <c r="BL1031" t="n">
        <v>0</v>
      </c>
      <c r="BM1031" t="n">
        <v>0</v>
      </c>
      <c r="BN1031" t="n">
        <v>0</v>
      </c>
      <c r="BO1031" t="n">
        <v>0</v>
      </c>
      <c r="BP1031" t="n">
        <v>0</v>
      </c>
      <c r="BQ1031" t="n">
        <v>0</v>
      </c>
      <c r="BR1031" t="n">
        <v>0</v>
      </c>
      <c r="BS1031" t="n">
        <v>0</v>
      </c>
      <c r="BT1031" t="n">
        <v>0</v>
      </c>
      <c r="BU1031" t="n">
        <v>0</v>
      </c>
      <c r="BV1031" t="n">
        <v>0</v>
      </c>
      <c r="BW1031" t="n">
        <v>0</v>
      </c>
      <c r="CV1031" t="n">
        <v>0</v>
      </c>
      <c r="CW1031">
        <f>ROUND(Y1031*Source!I2442*DO1031,7)</f>
        <v/>
      </c>
      <c r="CX1031">
        <f>ROUND(Y1031*Source!I2442,7)</f>
        <v/>
      </c>
      <c r="CY1031">
        <f>AB1031</f>
        <v/>
      </c>
      <c r="CZ1031">
        <f>AF1031</f>
        <v/>
      </c>
      <c r="DA1031">
        <f>AJ1031</f>
        <v/>
      </c>
      <c r="DB1031">
        <f>ROUND(ROUND(AT1031*CZ1031,2),2)</f>
        <v/>
      </c>
      <c r="DC1031">
        <f>ROUND(ROUND(AT1031*AG1031,2),2)</f>
        <v/>
      </c>
      <c r="DD1031" t="inlineStr"/>
      <c r="DE1031" t="inlineStr"/>
      <c r="DF1031">
        <f>ROUND(ROUND(AE1031,0)*CX1031,0)</f>
        <v/>
      </c>
      <c r="DG1031">
        <f>ROUND(ROUND(AF1031*AJ1031,0)*CX1031,0)</f>
        <v/>
      </c>
      <c r="DH1031">
        <f>ROUND(ROUND(AG1031*AK1031,0)*CX1031,0)</f>
        <v/>
      </c>
      <c r="DI1031">
        <f>ROUND(ROUND(AH1031,0)*CX1031,0)</f>
        <v/>
      </c>
      <c r="DJ1031">
        <f>DG1031</f>
        <v/>
      </c>
      <c r="DK1031" t="n">
        <v>0</v>
      </c>
      <c r="DL1031" t="inlineStr"/>
      <c r="DM1031" t="n">
        <v>0</v>
      </c>
      <c r="DN1031" t="inlineStr"/>
      <c r="DO1031" t="n">
        <v>0</v>
      </c>
    </row>
    <row r="1032">
      <c r="A1032">
        <f>ROW(Source!A2442)</f>
        <v/>
      </c>
      <c r="B1032" t="n">
        <v>78869116</v>
      </c>
      <c r="C1032" t="n">
        <v>78876590</v>
      </c>
      <c r="D1032" t="n">
        <v>29172379</v>
      </c>
      <c r="E1032" t="n">
        <v>1</v>
      </c>
      <c r="F1032" t="n">
        <v>1</v>
      </c>
      <c r="G1032" t="n">
        <v>1</v>
      </c>
      <c r="H1032" t="n">
        <v>2</v>
      </c>
      <c r="I1032" t="inlineStr">
        <is>
          <t>021141</t>
        </is>
      </c>
      <c r="J1032" t="inlineStr">
        <is>
          <t>ТСЭМ Московской обл., 021141, приказ Минстроя России №675/пр от 28.02.2017 № 264/пр</t>
        </is>
      </c>
      <c r="K1032" t="inlineStr">
        <is>
          <t>Краны на автомобильном ходу при работе на других видах строительства 10 т</t>
        </is>
      </c>
      <c r="L1032" t="n">
        <v>1368</v>
      </c>
      <c r="N1032" t="n">
        <v>1011</v>
      </c>
      <c r="O1032" t="inlineStr">
        <is>
          <t>маш.-ч</t>
        </is>
      </c>
      <c r="P1032" t="inlineStr">
        <is>
          <t>маш.-ч</t>
        </is>
      </c>
      <c r="Q1032" t="n">
        <v>1</v>
      </c>
      <c r="W1032" t="n">
        <v>0</v>
      </c>
      <c r="X1032" t="n">
        <v>1106923569</v>
      </c>
      <c r="Y1032">
        <f>AT1032</f>
        <v/>
      </c>
      <c r="AA1032" t="n">
        <v>0</v>
      </c>
      <c r="AB1032" t="n">
        <v>1490.72</v>
      </c>
      <c r="AC1032" t="n">
        <v>705.38</v>
      </c>
      <c r="AD1032" t="n">
        <v>0</v>
      </c>
      <c r="AE1032" t="n">
        <v>0</v>
      </c>
      <c r="AF1032" t="n">
        <v>112</v>
      </c>
      <c r="AG1032" t="n">
        <v>13.5</v>
      </c>
      <c r="AH1032" t="n">
        <v>0</v>
      </c>
      <c r="AI1032" t="n">
        <v>1</v>
      </c>
      <c r="AJ1032" t="n">
        <v>13.31</v>
      </c>
      <c r="AK1032" t="n">
        <v>52.25</v>
      </c>
      <c r="AL1032" t="n">
        <v>1</v>
      </c>
      <c r="AM1032" t="n">
        <v>2</v>
      </c>
      <c r="AN1032" t="n">
        <v>0</v>
      </c>
      <c r="AO1032" t="n">
        <v>1</v>
      </c>
      <c r="AP1032" t="n">
        <v>0</v>
      </c>
      <c r="AQ1032" t="n">
        <v>0</v>
      </c>
      <c r="AR1032" t="n">
        <v>0</v>
      </c>
      <c r="AS1032" t="inlineStr"/>
      <c r="AT1032" t="n">
        <v>0.04</v>
      </c>
      <c r="AU1032" t="inlineStr"/>
      <c r="AV1032" t="n">
        <v>0</v>
      </c>
      <c r="AW1032" t="n">
        <v>2</v>
      </c>
      <c r="AX1032" t="n">
        <v>78876606</v>
      </c>
      <c r="AY1032" t="n">
        <v>1</v>
      </c>
      <c r="AZ1032" t="n">
        <v>0</v>
      </c>
      <c r="BA1032" t="n">
        <v>953</v>
      </c>
      <c r="BB1032" t="n">
        <v>0</v>
      </c>
      <c r="BC1032" t="n">
        <v>0</v>
      </c>
      <c r="BD1032" t="n">
        <v>0</v>
      </c>
      <c r="BE1032" t="n">
        <v>0</v>
      </c>
      <c r="BF1032" t="n">
        <v>0</v>
      </c>
      <c r="BG1032" t="n">
        <v>0</v>
      </c>
      <c r="BH1032" t="n">
        <v>0</v>
      </c>
      <c r="BI1032" t="n">
        <v>0</v>
      </c>
      <c r="BJ1032" t="n">
        <v>0</v>
      </c>
      <c r="BK1032" t="n">
        <v>0</v>
      </c>
      <c r="BL1032" t="n">
        <v>0</v>
      </c>
      <c r="BM1032" t="n">
        <v>0</v>
      </c>
      <c r="BN1032" t="n">
        <v>0</v>
      </c>
      <c r="BO1032" t="n">
        <v>0</v>
      </c>
      <c r="BP1032" t="n">
        <v>0</v>
      </c>
      <c r="BQ1032" t="n">
        <v>0</v>
      </c>
      <c r="BR1032" t="n">
        <v>0</v>
      </c>
      <c r="BS1032" t="n">
        <v>0</v>
      </c>
      <c r="BT1032" t="n">
        <v>0</v>
      </c>
      <c r="BU1032" t="n">
        <v>0</v>
      </c>
      <c r="BV1032" t="n">
        <v>0</v>
      </c>
      <c r="BW1032" t="n">
        <v>0</v>
      </c>
      <c r="CV1032" t="n">
        <v>0</v>
      </c>
      <c r="CW1032">
        <f>ROUND(Y1032*Source!I2442*DO1032,7)</f>
        <v/>
      </c>
      <c r="CX1032">
        <f>ROUND(Y1032*Source!I2442,7)</f>
        <v/>
      </c>
      <c r="CY1032">
        <f>AB1032</f>
        <v/>
      </c>
      <c r="CZ1032">
        <f>AF1032</f>
        <v/>
      </c>
      <c r="DA1032">
        <f>AJ1032</f>
        <v/>
      </c>
      <c r="DB1032">
        <f>ROUND(ROUND(AT1032*CZ1032,2),2)</f>
        <v/>
      </c>
      <c r="DC1032">
        <f>ROUND(ROUND(AT1032*AG1032,2),2)</f>
        <v/>
      </c>
      <c r="DD1032" t="inlineStr"/>
      <c r="DE1032" t="inlineStr"/>
      <c r="DF1032">
        <f>ROUND(ROUND(AE1032,0)*CX1032,0)</f>
        <v/>
      </c>
      <c r="DG1032">
        <f>ROUND(ROUND(AF1032*AJ1032,0)*CX1032,0)</f>
        <v/>
      </c>
      <c r="DH1032">
        <f>ROUND(ROUND(AG1032*AK1032,0)*CX1032,0)</f>
        <v/>
      </c>
      <c r="DI1032">
        <f>ROUND(ROUND(AH1032,0)*CX1032,0)</f>
        <v/>
      </c>
      <c r="DJ1032">
        <f>DG1032</f>
        <v/>
      </c>
      <c r="DK1032" t="n">
        <v>0</v>
      </c>
      <c r="DL1032" t="inlineStr"/>
      <c r="DM1032" t="n">
        <v>0</v>
      </c>
      <c r="DN1032" t="inlineStr"/>
      <c r="DO1032" t="n">
        <v>0</v>
      </c>
    </row>
    <row r="1033">
      <c r="A1033">
        <f>ROW(Source!A2442)</f>
        <v/>
      </c>
      <c r="B1033" t="n">
        <v>78869116</v>
      </c>
      <c r="C1033" t="n">
        <v>78876590</v>
      </c>
      <c r="D1033" t="n">
        <v>29174500</v>
      </c>
      <c r="E1033" t="n">
        <v>1</v>
      </c>
      <c r="F1033" t="n">
        <v>1</v>
      </c>
      <c r="G1033" t="n">
        <v>1</v>
      </c>
      <c r="H1033" t="n">
        <v>2</v>
      </c>
      <c r="I1033" t="inlineStr">
        <is>
          <t>330206</t>
        </is>
      </c>
      <c r="J1033" t="inlineStr">
        <is>
          <t>ТСЭМ Московской обл., 330206, приказ Минстроя России №675/пр от 28.02.2017 № 264/пр</t>
        </is>
      </c>
      <c r="K1033" t="inlineStr">
        <is>
          <t>Дрели электрические</t>
        </is>
      </c>
      <c r="L1033" t="n">
        <v>1368</v>
      </c>
      <c r="N1033" t="n">
        <v>1011</v>
      </c>
      <c r="O1033" t="inlineStr">
        <is>
          <t>маш.-ч</t>
        </is>
      </c>
      <c r="P1033" t="inlineStr">
        <is>
          <t>маш.-ч</t>
        </is>
      </c>
      <c r="Q1033" t="n">
        <v>1</v>
      </c>
      <c r="W1033" t="n">
        <v>0</v>
      </c>
      <c r="X1033" t="n">
        <v>-1867053656</v>
      </c>
      <c r="Y1033">
        <f>AT1033</f>
        <v/>
      </c>
      <c r="AA1033" t="n">
        <v>0</v>
      </c>
      <c r="AB1033" t="n">
        <v>8.390000000000001</v>
      </c>
      <c r="AC1033" t="n">
        <v>0</v>
      </c>
      <c r="AD1033" t="n">
        <v>0</v>
      </c>
      <c r="AE1033" t="n">
        <v>0</v>
      </c>
      <c r="AF1033" t="n">
        <v>1.95</v>
      </c>
      <c r="AG1033" t="n">
        <v>0</v>
      </c>
      <c r="AH1033" t="n">
        <v>0</v>
      </c>
      <c r="AI1033" t="n">
        <v>1</v>
      </c>
      <c r="AJ1033" t="n">
        <v>4.3</v>
      </c>
      <c r="AK1033" t="n">
        <v>52.25</v>
      </c>
      <c r="AL1033" t="n">
        <v>1</v>
      </c>
      <c r="AM1033" t="n">
        <v>2</v>
      </c>
      <c r="AN1033" t="n">
        <v>0</v>
      </c>
      <c r="AO1033" t="n">
        <v>1</v>
      </c>
      <c r="AP1033" t="n">
        <v>0</v>
      </c>
      <c r="AQ1033" t="n">
        <v>0</v>
      </c>
      <c r="AR1033" t="n">
        <v>0</v>
      </c>
      <c r="AS1033" t="inlineStr"/>
      <c r="AT1033" t="n">
        <v>0.89</v>
      </c>
      <c r="AU1033" t="inlineStr"/>
      <c r="AV1033" t="n">
        <v>0</v>
      </c>
      <c r="AW1033" t="n">
        <v>2</v>
      </c>
      <c r="AX1033" t="n">
        <v>78876607</v>
      </c>
      <c r="AY1033" t="n">
        <v>1</v>
      </c>
      <c r="AZ1033" t="n">
        <v>0</v>
      </c>
      <c r="BA1033" t="n">
        <v>954</v>
      </c>
      <c r="BB1033" t="n">
        <v>0</v>
      </c>
      <c r="BC1033" t="n">
        <v>0</v>
      </c>
      <c r="BD1033" t="n">
        <v>0</v>
      </c>
      <c r="BE1033" t="n">
        <v>0</v>
      </c>
      <c r="BF1033" t="n">
        <v>0</v>
      </c>
      <c r="BG1033" t="n">
        <v>0</v>
      </c>
      <c r="BH1033" t="n">
        <v>0</v>
      </c>
      <c r="BI1033" t="n">
        <v>0</v>
      </c>
      <c r="BJ1033" t="n">
        <v>0</v>
      </c>
      <c r="BK1033" t="n">
        <v>0</v>
      </c>
      <c r="BL1033" t="n">
        <v>0</v>
      </c>
      <c r="BM1033" t="n">
        <v>0</v>
      </c>
      <c r="BN1033" t="n">
        <v>0</v>
      </c>
      <c r="BO1033" t="n">
        <v>0</v>
      </c>
      <c r="BP1033" t="n">
        <v>0</v>
      </c>
      <c r="BQ1033" t="n">
        <v>0</v>
      </c>
      <c r="BR1033" t="n">
        <v>0</v>
      </c>
      <c r="BS1033" t="n">
        <v>0</v>
      </c>
      <c r="BT1033" t="n">
        <v>0</v>
      </c>
      <c r="BU1033" t="n">
        <v>0</v>
      </c>
      <c r="BV1033" t="n">
        <v>0</v>
      </c>
      <c r="BW1033" t="n">
        <v>0</v>
      </c>
      <c r="CV1033" t="n">
        <v>0</v>
      </c>
      <c r="CW1033">
        <f>ROUND(Y1033*Source!I2442*DO1033,7)</f>
        <v/>
      </c>
      <c r="CX1033">
        <f>ROUND(Y1033*Source!I2442,7)</f>
        <v/>
      </c>
      <c r="CY1033">
        <f>AB1033</f>
        <v/>
      </c>
      <c r="CZ1033">
        <f>AF1033</f>
        <v/>
      </c>
      <c r="DA1033">
        <f>AJ1033</f>
        <v/>
      </c>
      <c r="DB1033">
        <f>ROUND(ROUND(AT1033*CZ1033,2),2)</f>
        <v/>
      </c>
      <c r="DC1033">
        <f>ROUND(ROUND(AT1033*AG1033,2),2)</f>
        <v/>
      </c>
      <c r="DD1033" t="inlineStr"/>
      <c r="DE1033" t="inlineStr"/>
      <c r="DF1033">
        <f>ROUND(ROUND(AE1033,0)*CX1033,0)</f>
        <v/>
      </c>
      <c r="DG1033">
        <f>ROUND(ROUND(AF1033*AJ1033,0)*CX1033,0)</f>
        <v/>
      </c>
      <c r="DH1033">
        <f>ROUND(ROUND(AG1033*AK1033,0)*CX1033,0)</f>
        <v/>
      </c>
      <c r="DI1033">
        <f>ROUND(ROUND(AH1033,0)*CX1033,0)</f>
        <v/>
      </c>
      <c r="DJ1033">
        <f>DG1033</f>
        <v/>
      </c>
      <c r="DK1033" t="n">
        <v>0</v>
      </c>
      <c r="DL1033" t="inlineStr"/>
      <c r="DM1033" t="n">
        <v>0</v>
      </c>
      <c r="DN1033" t="inlineStr"/>
      <c r="DO1033" t="n">
        <v>0</v>
      </c>
    </row>
    <row r="1034">
      <c r="A1034">
        <f>ROW(Source!A2442)</f>
        <v/>
      </c>
      <c r="B1034" t="n">
        <v>78869116</v>
      </c>
      <c r="C1034" t="n">
        <v>78876590</v>
      </c>
      <c r="D1034" t="n">
        <v>29174913</v>
      </c>
      <c r="E1034" t="n">
        <v>1</v>
      </c>
      <c r="F1034" t="n">
        <v>1</v>
      </c>
      <c r="G1034" t="n">
        <v>1</v>
      </c>
      <c r="H1034" t="n">
        <v>2</v>
      </c>
      <c r="I1034" t="inlineStr">
        <is>
          <t>400001</t>
        </is>
      </c>
      <c r="J1034" t="inlineStr">
        <is>
          <t>ТСЭМ Московской обл., 400001, приказ Минстроя России №675/пр от 28.02.2017 № 264/пр</t>
        </is>
      </c>
      <c r="K1034" t="inlineStr">
        <is>
          <t>Автомобили бортовые, грузоподъемность до 5 т</t>
        </is>
      </c>
      <c r="L1034" t="n">
        <v>1368</v>
      </c>
      <c r="N1034" t="n">
        <v>1011</v>
      </c>
      <c r="O1034" t="inlineStr">
        <is>
          <t>маш.-ч</t>
        </is>
      </c>
      <c r="P1034" t="inlineStr">
        <is>
          <t>маш.-ч</t>
        </is>
      </c>
      <c r="Q1034" t="n">
        <v>1</v>
      </c>
      <c r="W1034" t="n">
        <v>0</v>
      </c>
      <c r="X1034" t="n">
        <v>1230759911</v>
      </c>
      <c r="Y1034">
        <f>AT1034</f>
        <v/>
      </c>
      <c r="AA1034" t="n">
        <v>0</v>
      </c>
      <c r="AB1034" t="n">
        <v>2177.51</v>
      </c>
      <c r="AC1034" t="n">
        <v>606.1</v>
      </c>
      <c r="AD1034" t="n">
        <v>0</v>
      </c>
      <c r="AE1034" t="n">
        <v>0</v>
      </c>
      <c r="AF1034" t="n">
        <v>87.17</v>
      </c>
      <c r="AG1034" t="n">
        <v>11.6</v>
      </c>
      <c r="AH1034" t="n">
        <v>0</v>
      </c>
      <c r="AI1034" t="n">
        <v>1</v>
      </c>
      <c r="AJ1034" t="n">
        <v>24.98</v>
      </c>
      <c r="AK1034" t="n">
        <v>52.25</v>
      </c>
      <c r="AL1034" t="n">
        <v>1</v>
      </c>
      <c r="AM1034" t="n">
        <v>2</v>
      </c>
      <c r="AN1034" t="n">
        <v>0</v>
      </c>
      <c r="AO1034" t="n">
        <v>1</v>
      </c>
      <c r="AP1034" t="n">
        <v>0</v>
      </c>
      <c r="AQ1034" t="n">
        <v>0</v>
      </c>
      <c r="AR1034" t="n">
        <v>0</v>
      </c>
      <c r="AS1034" t="inlineStr"/>
      <c r="AT1034" t="n">
        <v>0.46</v>
      </c>
      <c r="AU1034" t="inlineStr"/>
      <c r="AV1034" t="n">
        <v>0</v>
      </c>
      <c r="AW1034" t="n">
        <v>2</v>
      </c>
      <c r="AX1034" t="n">
        <v>78876608</v>
      </c>
      <c r="AY1034" t="n">
        <v>1</v>
      </c>
      <c r="AZ1034" t="n">
        <v>0</v>
      </c>
      <c r="BA1034" t="n">
        <v>955</v>
      </c>
      <c r="BB1034" t="n">
        <v>0</v>
      </c>
      <c r="BC1034" t="n">
        <v>0</v>
      </c>
      <c r="BD1034" t="n">
        <v>0</v>
      </c>
      <c r="BE1034" t="n">
        <v>0</v>
      </c>
      <c r="BF1034" t="n">
        <v>0</v>
      </c>
      <c r="BG1034" t="n">
        <v>0</v>
      </c>
      <c r="BH1034" t="n">
        <v>0</v>
      </c>
      <c r="BI1034" t="n">
        <v>0</v>
      </c>
      <c r="BJ1034" t="n">
        <v>0</v>
      </c>
      <c r="BK1034" t="n">
        <v>0</v>
      </c>
      <c r="BL1034" t="n">
        <v>0</v>
      </c>
      <c r="BM1034" t="n">
        <v>0</v>
      </c>
      <c r="BN1034" t="n">
        <v>0</v>
      </c>
      <c r="BO1034" t="n">
        <v>0</v>
      </c>
      <c r="BP1034" t="n">
        <v>0</v>
      </c>
      <c r="BQ1034" t="n">
        <v>0</v>
      </c>
      <c r="BR1034" t="n">
        <v>0</v>
      </c>
      <c r="BS1034" t="n">
        <v>0</v>
      </c>
      <c r="BT1034" t="n">
        <v>0</v>
      </c>
      <c r="BU1034" t="n">
        <v>0</v>
      </c>
      <c r="BV1034" t="n">
        <v>0</v>
      </c>
      <c r="BW1034" t="n">
        <v>0</v>
      </c>
      <c r="CV1034" t="n">
        <v>0</v>
      </c>
      <c r="CW1034">
        <f>ROUND(Y1034*Source!I2442*DO1034,7)</f>
        <v/>
      </c>
      <c r="CX1034">
        <f>ROUND(Y1034*Source!I2442,7)</f>
        <v/>
      </c>
      <c r="CY1034">
        <f>AB1034</f>
        <v/>
      </c>
      <c r="CZ1034">
        <f>AF1034</f>
        <v/>
      </c>
      <c r="DA1034">
        <f>AJ1034</f>
        <v/>
      </c>
      <c r="DB1034">
        <f>ROUND(ROUND(AT1034*CZ1034,2),2)</f>
        <v/>
      </c>
      <c r="DC1034">
        <f>ROUND(ROUND(AT1034*AG1034,2),2)</f>
        <v/>
      </c>
      <c r="DD1034" t="inlineStr"/>
      <c r="DE1034" t="inlineStr"/>
      <c r="DF1034">
        <f>ROUND(ROUND(AE1034,0)*CX1034,0)</f>
        <v/>
      </c>
      <c r="DG1034">
        <f>ROUND(ROUND(AF1034*AJ1034,0)*CX1034,0)</f>
        <v/>
      </c>
      <c r="DH1034">
        <f>ROUND(ROUND(AG1034*AK1034,0)*CX1034,0)</f>
        <v/>
      </c>
      <c r="DI1034">
        <f>ROUND(ROUND(AH1034,0)*CX1034,0)</f>
        <v/>
      </c>
      <c r="DJ1034">
        <f>DG1034</f>
        <v/>
      </c>
      <c r="DK1034" t="n">
        <v>0</v>
      </c>
      <c r="DL1034" t="inlineStr"/>
      <c r="DM1034" t="n">
        <v>0</v>
      </c>
      <c r="DN1034" t="inlineStr"/>
      <c r="DO1034" t="n">
        <v>0</v>
      </c>
    </row>
    <row r="1035">
      <c r="A1035">
        <f>ROW(Source!A2442)</f>
        <v/>
      </c>
      <c r="B1035" t="n">
        <v>78869116</v>
      </c>
      <c r="C1035" t="n">
        <v>78876590</v>
      </c>
      <c r="D1035" t="n">
        <v>29114479</v>
      </c>
      <c r="E1035" t="n">
        <v>1</v>
      </c>
      <c r="F1035" t="n">
        <v>1</v>
      </c>
      <c r="G1035" t="n">
        <v>1</v>
      </c>
      <c r="H1035" t="n">
        <v>3</v>
      </c>
      <c r="I1035" t="inlineStr">
        <is>
          <t>101-4222</t>
        </is>
      </c>
      <c r="J1035" t="inlineStr">
        <is>
          <t>ТССЦ Московской обл., 101-4222, приказ Минстроя России №675/пр от 28.02.2017 № 254/пр</t>
        </is>
      </c>
      <c r="K1035" t="inlineStr">
        <is>
          <t>Дюбели пластмассовые с шурупами 10х60 мм</t>
        </is>
      </c>
      <c r="L1035" t="n">
        <v>1355</v>
      </c>
      <c r="N1035" t="n">
        <v>1010</v>
      </c>
      <c r="O1035" t="inlineStr">
        <is>
          <t>100 шт.</t>
        </is>
      </c>
      <c r="P1035" t="inlineStr">
        <is>
          <t>100 шт.</t>
        </is>
      </c>
      <c r="Q1035" t="n">
        <v>100</v>
      </c>
      <c r="W1035" t="n">
        <v>0</v>
      </c>
      <c r="X1035" t="n">
        <v>1772086420</v>
      </c>
      <c r="Y1035">
        <f>AT1035</f>
        <v/>
      </c>
      <c r="AA1035" t="n">
        <v>265.3</v>
      </c>
      <c r="AB1035" t="n">
        <v>0</v>
      </c>
      <c r="AC1035" t="n">
        <v>0</v>
      </c>
      <c r="AD1035" t="n">
        <v>0</v>
      </c>
      <c r="AE1035" t="n">
        <v>45.9</v>
      </c>
      <c r="AF1035" t="n">
        <v>0</v>
      </c>
      <c r="AG1035" t="n">
        <v>0</v>
      </c>
      <c r="AH1035" t="n">
        <v>0</v>
      </c>
      <c r="AI1035" t="n">
        <v>5.78</v>
      </c>
      <c r="AJ1035" t="n">
        <v>1</v>
      </c>
      <c r="AK1035" t="n">
        <v>1</v>
      </c>
      <c r="AL1035" t="n">
        <v>1</v>
      </c>
      <c r="AM1035" t="n">
        <v>2</v>
      </c>
      <c r="AN1035" t="n">
        <v>0</v>
      </c>
      <c r="AO1035" t="n">
        <v>1</v>
      </c>
      <c r="AP1035" t="n">
        <v>0</v>
      </c>
      <c r="AQ1035" t="n">
        <v>0</v>
      </c>
      <c r="AR1035" t="n">
        <v>0</v>
      </c>
      <c r="AS1035" t="inlineStr"/>
      <c r="AT1035" t="n">
        <v>0.68</v>
      </c>
      <c r="AU1035" t="inlineStr"/>
      <c r="AV1035" t="n">
        <v>0</v>
      </c>
      <c r="AW1035" t="n">
        <v>2</v>
      </c>
      <c r="AX1035" t="n">
        <v>78876609</v>
      </c>
      <c r="AY1035" t="n">
        <v>1</v>
      </c>
      <c r="AZ1035" t="n">
        <v>0</v>
      </c>
      <c r="BA1035" t="n">
        <v>956</v>
      </c>
      <c r="BB1035" t="n">
        <v>0</v>
      </c>
      <c r="BC1035" t="n">
        <v>0</v>
      </c>
      <c r="BD1035" t="n">
        <v>0</v>
      </c>
      <c r="BE1035" t="n">
        <v>0</v>
      </c>
      <c r="BF1035" t="n">
        <v>0</v>
      </c>
      <c r="BG1035" t="n">
        <v>0</v>
      </c>
      <c r="BH1035" t="n">
        <v>0</v>
      </c>
      <c r="BI1035" t="n">
        <v>0</v>
      </c>
      <c r="BJ1035" t="n">
        <v>0</v>
      </c>
      <c r="BK1035" t="n">
        <v>0</v>
      </c>
      <c r="BL1035" t="n">
        <v>0</v>
      </c>
      <c r="BM1035" t="n">
        <v>0</v>
      </c>
      <c r="BN1035" t="n">
        <v>0</v>
      </c>
      <c r="BO1035" t="n">
        <v>0</v>
      </c>
      <c r="BP1035" t="n">
        <v>0</v>
      </c>
      <c r="BQ1035" t="n">
        <v>0</v>
      </c>
      <c r="BR1035" t="n">
        <v>0</v>
      </c>
      <c r="BS1035" t="n">
        <v>0</v>
      </c>
      <c r="BT1035" t="n">
        <v>0</v>
      </c>
      <c r="BU1035" t="n">
        <v>0</v>
      </c>
      <c r="BV1035" t="n">
        <v>0</v>
      </c>
      <c r="BW1035" t="n">
        <v>0</v>
      </c>
      <c r="CV1035" t="n">
        <v>0</v>
      </c>
      <c r="CW1035" t="n">
        <v>0</v>
      </c>
      <c r="CX1035">
        <f>ROUND(Y1035*Source!I2442,7)</f>
        <v/>
      </c>
      <c r="CY1035">
        <f>AA1035</f>
        <v/>
      </c>
      <c r="CZ1035">
        <f>AE1035</f>
        <v/>
      </c>
      <c r="DA1035">
        <f>AI1035</f>
        <v/>
      </c>
      <c r="DB1035">
        <f>ROUND(ROUND(AT1035*CZ1035,2),2)</f>
        <v/>
      </c>
      <c r="DC1035">
        <f>ROUND(ROUND(AT1035*AG1035,2),2)</f>
        <v/>
      </c>
      <c r="DD1035" t="inlineStr"/>
      <c r="DE1035" t="inlineStr"/>
      <c r="DF1035">
        <f>ROUND(ROUND(AE1035*AI1035,0)*CX1035,0)</f>
        <v/>
      </c>
      <c r="DG1035">
        <f>ROUND(ROUND(AF1035,0)*CX1035,0)</f>
        <v/>
      </c>
      <c r="DH1035">
        <f>ROUND(ROUND(AG1035,0)*CX1035,0)</f>
        <v/>
      </c>
      <c r="DI1035">
        <f>ROUND(ROUND(AH1035,0)*CX1035,0)</f>
        <v/>
      </c>
      <c r="DJ1035">
        <f>DF1035</f>
        <v/>
      </c>
      <c r="DK1035" t="n">
        <v>0</v>
      </c>
      <c r="DL1035" t="inlineStr"/>
      <c r="DM1035" t="n">
        <v>0</v>
      </c>
      <c r="DN1035" t="inlineStr"/>
      <c r="DO1035" t="n">
        <v>0</v>
      </c>
    </row>
    <row r="1036">
      <c r="A1036">
        <f>ROW(Source!A2442)</f>
        <v/>
      </c>
      <c r="B1036" t="n">
        <v>78869116</v>
      </c>
      <c r="C1036" t="n">
        <v>78876590</v>
      </c>
      <c r="D1036" t="n">
        <v>29109378</v>
      </c>
      <c r="E1036" t="n">
        <v>1</v>
      </c>
      <c r="F1036" t="n">
        <v>1</v>
      </c>
      <c r="G1036" t="n">
        <v>1</v>
      </c>
      <c r="H1036" t="n">
        <v>3</v>
      </c>
      <c r="I1036" t="inlineStr">
        <is>
          <t>101-4894</t>
        </is>
      </c>
      <c r="J1036" t="inlineStr">
        <is>
          <t>ТССЦ Московской обл., 101-4894, приказ Минстроя России №675/пр от 28.02.2017 № 254/пр</t>
        </is>
      </c>
      <c r="K1036" t="inlineStr">
        <is>
          <t>Клей марки "Griffon HT-120" Adelant</t>
        </is>
      </c>
      <c r="L1036" t="n">
        <v>1296</v>
      </c>
      <c r="N1036" t="n">
        <v>1002</v>
      </c>
      <c r="O1036" t="inlineStr">
        <is>
          <t>л</t>
        </is>
      </c>
      <c r="P1036" t="inlineStr">
        <is>
          <t>л</t>
        </is>
      </c>
      <c r="Q1036" t="n">
        <v>1</v>
      </c>
      <c r="W1036" t="n">
        <v>0</v>
      </c>
      <c r="X1036" t="n">
        <v>-542468145</v>
      </c>
      <c r="Y1036">
        <f>AT1036</f>
        <v/>
      </c>
      <c r="AA1036" t="n">
        <v>1389.43</v>
      </c>
      <c r="AB1036" t="n">
        <v>0</v>
      </c>
      <c r="AC1036" t="n">
        <v>0</v>
      </c>
      <c r="AD1036" t="n">
        <v>0</v>
      </c>
      <c r="AE1036" t="n">
        <v>364.68</v>
      </c>
      <c r="AF1036" t="n">
        <v>0</v>
      </c>
      <c r="AG1036" t="n">
        <v>0</v>
      </c>
      <c r="AH1036" t="n">
        <v>0</v>
      </c>
      <c r="AI1036" t="n">
        <v>3.81</v>
      </c>
      <c r="AJ1036" t="n">
        <v>1</v>
      </c>
      <c r="AK1036" t="n">
        <v>1</v>
      </c>
      <c r="AL1036" t="n">
        <v>1</v>
      </c>
      <c r="AM1036" t="n">
        <v>2</v>
      </c>
      <c r="AN1036" t="n">
        <v>0</v>
      </c>
      <c r="AO1036" t="n">
        <v>1</v>
      </c>
      <c r="AP1036" t="n">
        <v>0</v>
      </c>
      <c r="AQ1036" t="n">
        <v>0</v>
      </c>
      <c r="AR1036" t="n">
        <v>0</v>
      </c>
      <c r="AS1036" t="inlineStr"/>
      <c r="AT1036" t="n">
        <v>0.464</v>
      </c>
      <c r="AU1036" t="inlineStr"/>
      <c r="AV1036" t="n">
        <v>0</v>
      </c>
      <c r="AW1036" t="n">
        <v>2</v>
      </c>
      <c r="AX1036" t="n">
        <v>78876610</v>
      </c>
      <c r="AY1036" t="n">
        <v>1</v>
      </c>
      <c r="AZ1036" t="n">
        <v>0</v>
      </c>
      <c r="BA1036" t="n">
        <v>957</v>
      </c>
      <c r="BB1036" t="n">
        <v>0</v>
      </c>
      <c r="BC1036" t="n">
        <v>0</v>
      </c>
      <c r="BD1036" t="n">
        <v>0</v>
      </c>
      <c r="BE1036" t="n">
        <v>0</v>
      </c>
      <c r="BF1036" t="n">
        <v>0</v>
      </c>
      <c r="BG1036" t="n">
        <v>0</v>
      </c>
      <c r="BH1036" t="n">
        <v>0</v>
      </c>
      <c r="BI1036" t="n">
        <v>0</v>
      </c>
      <c r="BJ1036" t="n">
        <v>0</v>
      </c>
      <c r="BK1036" t="n">
        <v>0</v>
      </c>
      <c r="BL1036" t="n">
        <v>0</v>
      </c>
      <c r="BM1036" t="n">
        <v>0</v>
      </c>
      <c r="BN1036" t="n">
        <v>0</v>
      </c>
      <c r="BO1036" t="n">
        <v>0</v>
      </c>
      <c r="BP1036" t="n">
        <v>0</v>
      </c>
      <c r="BQ1036" t="n">
        <v>0</v>
      </c>
      <c r="BR1036" t="n">
        <v>0</v>
      </c>
      <c r="BS1036" t="n">
        <v>0</v>
      </c>
      <c r="BT1036" t="n">
        <v>0</v>
      </c>
      <c r="BU1036" t="n">
        <v>0</v>
      </c>
      <c r="BV1036" t="n">
        <v>0</v>
      </c>
      <c r="BW1036" t="n">
        <v>0</v>
      </c>
      <c r="CV1036" t="n">
        <v>0</v>
      </c>
      <c r="CW1036" t="n">
        <v>0</v>
      </c>
      <c r="CX1036">
        <f>ROUND(Y1036*Source!I2442,7)</f>
        <v/>
      </c>
      <c r="CY1036">
        <f>AA1036</f>
        <v/>
      </c>
      <c r="CZ1036">
        <f>AE1036</f>
        <v/>
      </c>
      <c r="DA1036">
        <f>AI1036</f>
        <v/>
      </c>
      <c r="DB1036">
        <f>ROUND(ROUND(AT1036*CZ1036,2),2)</f>
        <v/>
      </c>
      <c r="DC1036">
        <f>ROUND(ROUND(AT1036*AG1036,2),2)</f>
        <v/>
      </c>
      <c r="DD1036" t="inlineStr"/>
      <c r="DE1036" t="inlineStr"/>
      <c r="DF1036">
        <f>ROUND(ROUND(AE1036*AI1036,0)*CX1036,0)</f>
        <v/>
      </c>
      <c r="DG1036">
        <f>ROUND(ROUND(AF1036,0)*CX1036,0)</f>
        <v/>
      </c>
      <c r="DH1036">
        <f>ROUND(ROUND(AG1036,0)*CX1036,0)</f>
        <v/>
      </c>
      <c r="DI1036">
        <f>ROUND(ROUND(AH1036,0)*CX1036,0)</f>
        <v/>
      </c>
      <c r="DJ1036">
        <f>DF1036</f>
        <v/>
      </c>
      <c r="DK1036" t="n">
        <v>0</v>
      </c>
      <c r="DL1036" t="inlineStr"/>
      <c r="DM1036" t="n">
        <v>0</v>
      </c>
      <c r="DN1036" t="inlineStr"/>
      <c r="DO1036" t="n">
        <v>0</v>
      </c>
    </row>
    <row r="1037">
      <c r="A1037">
        <f>ROW(Source!A2442)</f>
        <v/>
      </c>
      <c r="B1037" t="n">
        <v>78869116</v>
      </c>
      <c r="C1037" t="n">
        <v>78876590</v>
      </c>
      <c r="D1037" t="n">
        <v>29117174</v>
      </c>
      <c r="E1037" t="n">
        <v>1</v>
      </c>
      <c r="F1037" t="n">
        <v>1</v>
      </c>
      <c r="G1037" t="n">
        <v>1</v>
      </c>
      <c r="H1037" t="n">
        <v>3</v>
      </c>
      <c r="I1037" t="inlineStr">
        <is>
          <t>103-1104</t>
        </is>
      </c>
      <c r="J1037" t="inlineStr">
        <is>
          <t>ТССЦ Московской обл., 103-1104, приказ Минстроя России №675/пр от 28.02.2017 № 254/пр</t>
        </is>
      </c>
      <c r="K1037" t="inlineStr">
        <is>
          <t>Трубы ХПВХ, марка "FlowGuardGold type ll Adelant PVC-C" диаметром 110 мм, толщина стенки 8,2 мм, рабочим давлением 16 атм.</t>
        </is>
      </c>
      <c r="L1037" t="n">
        <v>1301</v>
      </c>
      <c r="N1037" t="n">
        <v>1003</v>
      </c>
      <c r="O1037" t="inlineStr">
        <is>
          <t>м</t>
        </is>
      </c>
      <c r="P1037" t="inlineStr">
        <is>
          <t>м</t>
        </is>
      </c>
      <c r="Q1037" t="n">
        <v>1</v>
      </c>
      <c r="W1037" t="n">
        <v>0</v>
      </c>
      <c r="X1037" t="n">
        <v>256391828</v>
      </c>
      <c r="Y1037">
        <f>AT1037</f>
        <v/>
      </c>
      <c r="AA1037" t="n">
        <v>955.62</v>
      </c>
      <c r="AB1037" t="n">
        <v>0</v>
      </c>
      <c r="AC1037" t="n">
        <v>0</v>
      </c>
      <c r="AD1037" t="n">
        <v>0</v>
      </c>
      <c r="AE1037" t="n">
        <v>713.15</v>
      </c>
      <c r="AF1037" t="n">
        <v>0</v>
      </c>
      <c r="AG1037" t="n">
        <v>0</v>
      </c>
      <c r="AH1037" t="n">
        <v>0</v>
      </c>
      <c r="AI1037" t="n">
        <v>1.34</v>
      </c>
      <c r="AJ1037" t="n">
        <v>1</v>
      </c>
      <c r="AK1037" t="n">
        <v>1</v>
      </c>
      <c r="AL1037" t="n">
        <v>1</v>
      </c>
      <c r="AM1037" t="n">
        <v>2</v>
      </c>
      <c r="AN1037" t="n">
        <v>0</v>
      </c>
      <c r="AO1037" t="n">
        <v>1</v>
      </c>
      <c r="AP1037" t="n">
        <v>0</v>
      </c>
      <c r="AQ1037" t="n">
        <v>0</v>
      </c>
      <c r="AR1037" t="n">
        <v>0</v>
      </c>
      <c r="AS1037" t="inlineStr"/>
      <c r="AT1037" t="n">
        <v>98.14</v>
      </c>
      <c r="AU1037" t="inlineStr"/>
      <c r="AV1037" t="n">
        <v>0</v>
      </c>
      <c r="AW1037" t="n">
        <v>2</v>
      </c>
      <c r="AX1037" t="n">
        <v>78876611</v>
      </c>
      <c r="AY1037" t="n">
        <v>1</v>
      </c>
      <c r="AZ1037" t="n">
        <v>0</v>
      </c>
      <c r="BA1037" t="n">
        <v>958</v>
      </c>
      <c r="BB1037" t="n">
        <v>0</v>
      </c>
      <c r="BC1037" t="n">
        <v>0</v>
      </c>
      <c r="BD1037" t="n">
        <v>0</v>
      </c>
      <c r="BE1037" t="n">
        <v>0</v>
      </c>
      <c r="BF1037" t="n">
        <v>0</v>
      </c>
      <c r="BG1037" t="n">
        <v>0</v>
      </c>
      <c r="BH1037" t="n">
        <v>0</v>
      </c>
      <c r="BI1037" t="n">
        <v>0</v>
      </c>
      <c r="BJ1037" t="n">
        <v>0</v>
      </c>
      <c r="BK1037" t="n">
        <v>0</v>
      </c>
      <c r="BL1037" t="n">
        <v>0</v>
      </c>
      <c r="BM1037" t="n">
        <v>0</v>
      </c>
      <c r="BN1037" t="n">
        <v>0</v>
      </c>
      <c r="BO1037" t="n">
        <v>0</v>
      </c>
      <c r="BP1037" t="n">
        <v>0</v>
      </c>
      <c r="BQ1037" t="n">
        <v>0</v>
      </c>
      <c r="BR1037" t="n">
        <v>0</v>
      </c>
      <c r="BS1037" t="n">
        <v>0</v>
      </c>
      <c r="BT1037" t="n">
        <v>0</v>
      </c>
      <c r="BU1037" t="n">
        <v>0</v>
      </c>
      <c r="BV1037" t="n">
        <v>0</v>
      </c>
      <c r="BW1037" t="n">
        <v>0</v>
      </c>
      <c r="CV1037" t="n">
        <v>0</v>
      </c>
      <c r="CW1037" t="n">
        <v>0</v>
      </c>
      <c r="CX1037">
        <f>ROUND(Y1037*Source!I2442,7)</f>
        <v/>
      </c>
      <c r="CY1037">
        <f>AA1037</f>
        <v/>
      </c>
      <c r="CZ1037">
        <f>AE1037</f>
        <v/>
      </c>
      <c r="DA1037">
        <f>AI1037</f>
        <v/>
      </c>
      <c r="DB1037">
        <f>ROUND(ROUND(AT1037*CZ1037,2),2)</f>
        <v/>
      </c>
      <c r="DC1037">
        <f>ROUND(ROUND(AT1037*AG1037,2),2)</f>
        <v/>
      </c>
      <c r="DD1037" t="inlineStr"/>
      <c r="DE1037" t="inlineStr"/>
      <c r="DF1037">
        <f>ROUND(ROUND(AE1037*AI1037,0)*CX1037,0)</f>
        <v/>
      </c>
      <c r="DG1037">
        <f>ROUND(ROUND(AF1037,0)*CX1037,0)</f>
        <v/>
      </c>
      <c r="DH1037">
        <f>ROUND(ROUND(AG1037,0)*CX1037,0)</f>
        <v/>
      </c>
      <c r="DI1037">
        <f>ROUND(ROUND(AH1037,0)*CX1037,0)</f>
        <v/>
      </c>
      <c r="DJ1037">
        <f>DF1037</f>
        <v/>
      </c>
      <c r="DK1037" t="n">
        <v>0</v>
      </c>
      <c r="DL1037" t="inlineStr"/>
      <c r="DM1037" t="n">
        <v>0</v>
      </c>
      <c r="DN1037" t="inlineStr"/>
      <c r="DO1037" t="n">
        <v>0</v>
      </c>
    </row>
    <row r="1038">
      <c r="A1038">
        <f>ROW(Source!A2442)</f>
        <v/>
      </c>
      <c r="B1038" t="n">
        <v>78869116</v>
      </c>
      <c r="C1038" t="n">
        <v>78876590</v>
      </c>
      <c r="D1038" t="n">
        <v>29159153</v>
      </c>
      <c r="E1038" t="n">
        <v>1</v>
      </c>
      <c r="F1038" t="n">
        <v>1</v>
      </c>
      <c r="G1038" t="n">
        <v>1</v>
      </c>
      <c r="H1038" t="n">
        <v>3</v>
      </c>
      <c r="I1038" t="inlineStr">
        <is>
          <t>507-4358</t>
        </is>
      </c>
      <c r="J1038" t="inlineStr">
        <is>
          <t>ТССЦ Московской обл., 507-4358, приказ Минстроя России №675/пр от 28.02.2017 № 258/пр</t>
        </is>
      </c>
      <c r="K1038" t="inlineStr">
        <is>
          <t>Крестовина канализационная полиэтиленовая двухплоскостная размером 110х110х50 мм</t>
        </is>
      </c>
      <c r="L1038" t="n">
        <v>1354</v>
      </c>
      <c r="N1038" t="n">
        <v>1010</v>
      </c>
      <c r="O1038" t="inlineStr">
        <is>
          <t>шт.</t>
        </is>
      </c>
      <c r="P1038" t="inlineStr">
        <is>
          <t>шт.</t>
        </is>
      </c>
      <c r="Q1038" t="n">
        <v>1</v>
      </c>
      <c r="W1038" t="n">
        <v>0</v>
      </c>
      <c r="X1038" t="n">
        <v>-1022801545</v>
      </c>
      <c r="Y1038">
        <f>AT1038</f>
        <v/>
      </c>
      <c r="AA1038" t="n">
        <v>169.88</v>
      </c>
      <c r="AB1038" t="n">
        <v>0</v>
      </c>
      <c r="AC1038" t="n">
        <v>0</v>
      </c>
      <c r="AD1038" t="n">
        <v>0</v>
      </c>
      <c r="AE1038" t="n">
        <v>14.11</v>
      </c>
      <c r="AF1038" t="n">
        <v>0</v>
      </c>
      <c r="AG1038" t="n">
        <v>0</v>
      </c>
      <c r="AH1038" t="n">
        <v>0</v>
      </c>
      <c r="AI1038" t="n">
        <v>12.04</v>
      </c>
      <c r="AJ1038" t="n">
        <v>1</v>
      </c>
      <c r="AK1038" t="n">
        <v>1</v>
      </c>
      <c r="AL1038" t="n">
        <v>1</v>
      </c>
      <c r="AM1038" t="n">
        <v>0</v>
      </c>
      <c r="AN1038" t="n">
        <v>0</v>
      </c>
      <c r="AO1038" t="n">
        <v>0</v>
      </c>
      <c r="AP1038" t="n">
        <v>1</v>
      </c>
      <c r="AQ1038" t="n">
        <v>0</v>
      </c>
      <c r="AR1038" t="n">
        <v>0</v>
      </c>
      <c r="AS1038" t="inlineStr"/>
      <c r="AT1038" t="n">
        <v>25</v>
      </c>
      <c r="AU1038" t="inlineStr"/>
      <c r="AV1038" t="n">
        <v>0</v>
      </c>
      <c r="AW1038" t="n">
        <v>1</v>
      </c>
      <c r="AX1038" t="n">
        <v>-1</v>
      </c>
      <c r="AY1038" t="n">
        <v>0</v>
      </c>
      <c r="AZ1038" t="n">
        <v>0</v>
      </c>
      <c r="BA1038" t="inlineStr"/>
      <c r="BB1038" t="n">
        <v>0</v>
      </c>
      <c r="BC1038" t="n">
        <v>0</v>
      </c>
      <c r="BD1038" t="n">
        <v>0</v>
      </c>
      <c r="BE1038" t="n">
        <v>0</v>
      </c>
      <c r="BF1038" t="n">
        <v>0</v>
      </c>
      <c r="BG1038" t="n">
        <v>0</v>
      </c>
      <c r="BH1038" t="n">
        <v>0</v>
      </c>
      <c r="BI1038" t="n">
        <v>0</v>
      </c>
      <c r="BJ1038" t="n">
        <v>0</v>
      </c>
      <c r="BK1038" t="n">
        <v>0</v>
      </c>
      <c r="BL1038" t="n">
        <v>0</v>
      </c>
      <c r="BM1038" t="n">
        <v>0</v>
      </c>
      <c r="BN1038" t="n">
        <v>0</v>
      </c>
      <c r="BO1038" t="n">
        <v>0</v>
      </c>
      <c r="BP1038" t="n">
        <v>0</v>
      </c>
      <c r="BQ1038" t="n">
        <v>0</v>
      </c>
      <c r="BR1038" t="n">
        <v>0</v>
      </c>
      <c r="BS1038" t="n">
        <v>0</v>
      </c>
      <c r="BT1038" t="n">
        <v>0</v>
      </c>
      <c r="BU1038" t="n">
        <v>0</v>
      </c>
      <c r="BV1038" t="n">
        <v>0</v>
      </c>
      <c r="BW1038" t="n">
        <v>0</v>
      </c>
      <c r="CV1038" t="n">
        <v>0</v>
      </c>
      <c r="CW1038" t="n">
        <v>0</v>
      </c>
      <c r="CX1038">
        <f>ROUND(Y1038*Source!I2442,7)</f>
        <v/>
      </c>
      <c r="CY1038">
        <f>AA1038</f>
        <v/>
      </c>
      <c r="CZ1038">
        <f>AE1038</f>
        <v/>
      </c>
      <c r="DA1038">
        <f>AI1038</f>
        <v/>
      </c>
      <c r="DB1038">
        <f>ROUND(ROUND(AT1038*CZ1038,2),2)</f>
        <v/>
      </c>
      <c r="DC1038">
        <f>ROUND(ROUND(AT1038*AG1038,2),2)</f>
        <v/>
      </c>
      <c r="DD1038" t="inlineStr"/>
      <c r="DE1038" t="inlineStr"/>
      <c r="DF1038">
        <f>ROUND(ROUND(AE1038*AI1038,0)*CX1038,0)</f>
        <v/>
      </c>
      <c r="DG1038">
        <f>ROUND(ROUND(AF1038,0)*CX1038,0)</f>
        <v/>
      </c>
      <c r="DH1038">
        <f>ROUND(ROUND(AG1038,0)*CX1038,0)</f>
        <v/>
      </c>
      <c r="DI1038">
        <f>ROUND(ROUND(AH1038,0)*CX1038,0)</f>
        <v/>
      </c>
      <c r="DJ1038">
        <f>DF1038</f>
        <v/>
      </c>
      <c r="DK1038" t="n">
        <v>0</v>
      </c>
      <c r="DL1038" t="inlineStr"/>
      <c r="DM1038" t="n">
        <v>0</v>
      </c>
      <c r="DN1038" t="inlineStr"/>
      <c r="DO1038" t="n">
        <v>0</v>
      </c>
    </row>
    <row r="1039">
      <c r="A1039">
        <f>ROW(Source!A2442)</f>
        <v/>
      </c>
      <c r="B1039" t="n">
        <v>78869116</v>
      </c>
      <c r="C1039" t="n">
        <v>78876590</v>
      </c>
      <c r="D1039" t="n">
        <v>0</v>
      </c>
      <c r="E1039" t="n">
        <v>1</v>
      </c>
      <c r="F1039" t="n">
        <v>1</v>
      </c>
      <c r="G1039" t="n">
        <v>1</v>
      </c>
      <c r="H1039" t="n">
        <v>3</v>
      </c>
      <c r="I1039" t="inlineStr">
        <is>
          <t>Цена поставщика</t>
        </is>
      </c>
      <c r="J1039" t="inlineStr"/>
      <c r="K1039" t="inlineStr">
        <is>
          <t>Переход с чугун. на ПВХ 110/86</t>
        </is>
      </c>
      <c r="L1039" t="n">
        <v>1371</v>
      </c>
      <c r="N1039" t="n">
        <v>1013</v>
      </c>
      <c r="O1039" t="inlineStr">
        <is>
          <t>ШТ</t>
        </is>
      </c>
      <c r="P1039" t="inlineStr">
        <is>
          <t>ШТ</t>
        </is>
      </c>
      <c r="Q1039" t="n">
        <v>1</v>
      </c>
      <c r="W1039" t="n">
        <v>0</v>
      </c>
      <c r="X1039" t="n">
        <v>-139748886</v>
      </c>
      <c r="Y1039">
        <f>AT1039</f>
        <v/>
      </c>
      <c r="AA1039" t="n">
        <v>385.25</v>
      </c>
      <c r="AB1039" t="n">
        <v>0</v>
      </c>
      <c r="AC1039" t="n">
        <v>0</v>
      </c>
      <c r="AD1039" t="n">
        <v>0</v>
      </c>
      <c r="AE1039" t="n">
        <v>385.25</v>
      </c>
      <c r="AF1039" t="n">
        <v>0</v>
      </c>
      <c r="AG1039" t="n">
        <v>0</v>
      </c>
      <c r="AH1039" t="n">
        <v>0</v>
      </c>
      <c r="AI1039" t="n">
        <v>1</v>
      </c>
      <c r="AJ1039" t="n">
        <v>1</v>
      </c>
      <c r="AK1039" t="n">
        <v>1</v>
      </c>
      <c r="AL1039" t="n">
        <v>1</v>
      </c>
      <c r="AM1039" t="n">
        <v>0</v>
      </c>
      <c r="AN1039" t="n">
        <v>0</v>
      </c>
      <c r="AO1039" t="n">
        <v>0</v>
      </c>
      <c r="AP1039" t="n">
        <v>1</v>
      </c>
      <c r="AQ1039" t="n">
        <v>0</v>
      </c>
      <c r="AR1039" t="n">
        <v>0</v>
      </c>
      <c r="AS1039" t="inlineStr"/>
      <c r="AT1039" t="n">
        <v>50</v>
      </c>
      <c r="AU1039" t="inlineStr"/>
      <c r="AV1039" t="n">
        <v>0</v>
      </c>
      <c r="AW1039" t="n">
        <v>1</v>
      </c>
      <c r="AX1039" t="n">
        <v>-1</v>
      </c>
      <c r="AY1039" t="n">
        <v>0</v>
      </c>
      <c r="AZ1039" t="n">
        <v>0</v>
      </c>
      <c r="BA1039" t="inlineStr"/>
      <c r="BB1039" t="n">
        <v>0</v>
      </c>
      <c r="BC1039" t="n">
        <v>0</v>
      </c>
      <c r="BD1039" t="n">
        <v>0</v>
      </c>
      <c r="BE1039" t="n">
        <v>0</v>
      </c>
      <c r="BF1039" t="n">
        <v>0</v>
      </c>
      <c r="BG1039" t="n">
        <v>0</v>
      </c>
      <c r="BH1039" t="n">
        <v>0</v>
      </c>
      <c r="BI1039" t="n">
        <v>0</v>
      </c>
      <c r="BJ1039" t="n">
        <v>0</v>
      </c>
      <c r="BK1039" t="n">
        <v>0</v>
      </c>
      <c r="BL1039" t="n">
        <v>0</v>
      </c>
      <c r="BM1039" t="n">
        <v>0</v>
      </c>
      <c r="BN1039" t="n">
        <v>0</v>
      </c>
      <c r="BO1039" t="n">
        <v>0</v>
      </c>
      <c r="BP1039" t="n">
        <v>0</v>
      </c>
      <c r="BQ1039" t="n">
        <v>0</v>
      </c>
      <c r="BR1039" t="n">
        <v>0</v>
      </c>
      <c r="BS1039" t="n">
        <v>0</v>
      </c>
      <c r="BT1039" t="n">
        <v>0</v>
      </c>
      <c r="BU1039" t="n">
        <v>0</v>
      </c>
      <c r="BV1039" t="n">
        <v>0</v>
      </c>
      <c r="BW1039" t="n">
        <v>0</v>
      </c>
      <c r="CV1039" t="n">
        <v>0</v>
      </c>
      <c r="CW1039" t="n">
        <v>0</v>
      </c>
      <c r="CX1039">
        <f>ROUND(Y1039*Source!I2442,7)</f>
        <v/>
      </c>
      <c r="CY1039">
        <f>AA1039</f>
        <v/>
      </c>
      <c r="CZ1039">
        <f>AE1039</f>
        <v/>
      </c>
      <c r="DA1039">
        <f>AI1039</f>
        <v/>
      </c>
      <c r="DB1039">
        <f>ROUND(ROUND(AT1039*CZ1039,2),2)</f>
        <v/>
      </c>
      <c r="DC1039">
        <f>ROUND(ROUND(AT1039*AG1039,2),2)</f>
        <v/>
      </c>
      <c r="DD1039" t="inlineStr"/>
      <c r="DE1039" t="inlineStr"/>
      <c r="DF1039">
        <f>ROUND(ROUND(AE1039,0)*CX1039,0)</f>
        <v/>
      </c>
      <c r="DG1039">
        <f>ROUND(ROUND(AF1039,0)*CX1039,0)</f>
        <v/>
      </c>
      <c r="DH1039">
        <f>ROUND(ROUND(AG1039,0)*CX1039,0)</f>
        <v/>
      </c>
      <c r="DI1039">
        <f>ROUND(ROUND(AH1039,0)*CX1039,0)</f>
        <v/>
      </c>
      <c r="DJ1039">
        <f>DF1039</f>
        <v/>
      </c>
      <c r="DK1039" t="n">
        <v>0</v>
      </c>
      <c r="DL1039" t="inlineStr"/>
      <c r="DM1039" t="n">
        <v>0</v>
      </c>
      <c r="DN1039" t="inlineStr"/>
      <c r="DO1039" t="n">
        <v>0</v>
      </c>
    </row>
    <row r="1040">
      <c r="A1040">
        <f>ROW(Source!A2445)</f>
        <v/>
      </c>
      <c r="B1040" t="n">
        <v>78869116</v>
      </c>
      <c r="C1040" t="n">
        <v>78876620</v>
      </c>
      <c r="D1040" t="n">
        <v>18408291</v>
      </c>
      <c r="E1040" t="n">
        <v>1</v>
      </c>
      <c r="F1040" t="n">
        <v>1</v>
      </c>
      <c r="G1040" t="n">
        <v>1</v>
      </c>
      <c r="H1040" t="n">
        <v>1</v>
      </c>
      <c r="I1040" t="inlineStr">
        <is>
          <t>1-1025-90</t>
        </is>
      </c>
      <c r="J1040" t="inlineStr"/>
      <c r="K1040" t="inlineStr">
        <is>
          <t>Рабочий строитель среднего разряда 2,5</t>
        </is>
      </c>
      <c r="L1040" t="n">
        <v>1369</v>
      </c>
      <c r="N1040" t="n">
        <v>1013</v>
      </c>
      <c r="O1040" t="inlineStr">
        <is>
          <t>чел.-ч</t>
        </is>
      </c>
      <c r="P1040" t="inlineStr">
        <is>
          <t>чел.-ч</t>
        </is>
      </c>
      <c r="Q1040" t="n">
        <v>1</v>
      </c>
      <c r="W1040" t="n">
        <v>0</v>
      </c>
      <c r="X1040" t="n">
        <v>1933892413</v>
      </c>
      <c r="Y1040">
        <f>AT1040</f>
        <v/>
      </c>
      <c r="AA1040" t="n">
        <v>0</v>
      </c>
      <c r="AB1040" t="n">
        <v>0</v>
      </c>
      <c r="AC1040" t="n">
        <v>0</v>
      </c>
      <c r="AD1040" t="n">
        <v>8.17</v>
      </c>
      <c r="AE1040" t="n">
        <v>0</v>
      </c>
      <c r="AF1040" t="n">
        <v>0</v>
      </c>
      <c r="AG1040" t="n">
        <v>0</v>
      </c>
      <c r="AH1040" t="n">
        <v>8.17</v>
      </c>
      <c r="AI1040" t="n">
        <v>1</v>
      </c>
      <c r="AJ1040" t="n">
        <v>1</v>
      </c>
      <c r="AK1040" t="n">
        <v>1</v>
      </c>
      <c r="AL1040" t="n">
        <v>1</v>
      </c>
      <c r="AM1040" t="n">
        <v>-2</v>
      </c>
      <c r="AN1040" t="n">
        <v>0</v>
      </c>
      <c r="AO1040" t="n">
        <v>1</v>
      </c>
      <c r="AP1040" t="n">
        <v>1</v>
      </c>
      <c r="AQ1040" t="n">
        <v>0</v>
      </c>
      <c r="AR1040" t="n">
        <v>0</v>
      </c>
      <c r="AS1040" t="inlineStr"/>
      <c r="AT1040" t="n">
        <v>32.2</v>
      </c>
      <c r="AU1040" t="inlineStr"/>
      <c r="AV1040" t="n">
        <v>1</v>
      </c>
      <c r="AW1040" t="n">
        <v>2</v>
      </c>
      <c r="AX1040" t="n">
        <v>78876627</v>
      </c>
      <c r="AY1040" t="n">
        <v>1</v>
      </c>
      <c r="AZ1040" t="n">
        <v>0</v>
      </c>
      <c r="BA1040" t="n">
        <v>964</v>
      </c>
      <c r="BB1040" t="n">
        <v>0</v>
      </c>
      <c r="BC1040" t="n">
        <v>0</v>
      </c>
      <c r="BD1040" t="n">
        <v>0</v>
      </c>
      <c r="BE1040" t="n">
        <v>0</v>
      </c>
      <c r="BF1040" t="n">
        <v>0</v>
      </c>
      <c r="BG1040" t="n">
        <v>0</v>
      </c>
      <c r="BH1040" t="n">
        <v>0</v>
      </c>
      <c r="BI1040" t="n">
        <v>0</v>
      </c>
      <c r="BJ1040" t="n">
        <v>0</v>
      </c>
      <c r="BK1040" t="n">
        <v>0</v>
      </c>
      <c r="BL1040" t="n">
        <v>0</v>
      </c>
      <c r="BM1040" t="n">
        <v>0</v>
      </c>
      <c r="BN1040" t="n">
        <v>0</v>
      </c>
      <c r="BO1040" t="n">
        <v>0</v>
      </c>
      <c r="BP1040" t="n">
        <v>0</v>
      </c>
      <c r="BQ1040" t="n">
        <v>0</v>
      </c>
      <c r="BR1040" t="n">
        <v>0</v>
      </c>
      <c r="BS1040" t="n">
        <v>0</v>
      </c>
      <c r="BT1040" t="n">
        <v>0</v>
      </c>
      <c r="BU1040" t="n">
        <v>0</v>
      </c>
      <c r="BV1040" t="n">
        <v>0</v>
      </c>
      <c r="BW1040" t="n">
        <v>0</v>
      </c>
      <c r="CU1040">
        <f>ROUND(AT1040*Source!I2445*AH1040*AL1040,0)</f>
        <v/>
      </c>
      <c r="CV1040">
        <f>ROUND(Y1040*Source!I2445,7)</f>
        <v/>
      </c>
      <c r="CW1040" t="n">
        <v>0</v>
      </c>
      <c r="CX1040">
        <f>ROUND(Y1040*Source!I2445,7)</f>
        <v/>
      </c>
      <c r="CY1040">
        <f>AD1040</f>
        <v/>
      </c>
      <c r="CZ1040">
        <f>AH1040</f>
        <v/>
      </c>
      <c r="DA1040">
        <f>AL1040</f>
        <v/>
      </c>
      <c r="DB1040">
        <f>ROUND(ROUND(AT1040*CZ1040,2),2)</f>
        <v/>
      </c>
      <c r="DC1040">
        <f>ROUND(ROUND(AT1040*AG1040,2),2)</f>
        <v/>
      </c>
      <c r="DD1040" t="inlineStr"/>
      <c r="DE1040" t="inlineStr"/>
      <c r="DF1040">
        <f>ROUND(ROUND(AE1040,0)*CX1040,0)</f>
        <v/>
      </c>
      <c r="DG1040">
        <f>ROUND(ROUND(AF1040,0)*CX1040,0)</f>
        <v/>
      </c>
      <c r="DH1040">
        <f>ROUND(ROUND(AG1040,0)*CX1040,0)</f>
        <v/>
      </c>
      <c r="DI1040">
        <f>ROUND(ROUND(AH1040,0)*CX1040,0)</f>
        <v/>
      </c>
      <c r="DJ1040">
        <f>DI1040</f>
        <v/>
      </c>
      <c r="DK1040" t="n">
        <v>0</v>
      </c>
      <c r="DL1040" t="inlineStr"/>
      <c r="DM1040" t="n">
        <v>0</v>
      </c>
      <c r="DN1040" t="inlineStr"/>
      <c r="DO1040" t="n">
        <v>0</v>
      </c>
    </row>
    <row r="1041">
      <c r="A1041">
        <f>ROW(Source!A2445)</f>
        <v/>
      </c>
      <c r="B1041" t="n">
        <v>78869116</v>
      </c>
      <c r="C1041" t="n">
        <v>78876620</v>
      </c>
      <c r="D1041" t="n">
        <v>29174913</v>
      </c>
      <c r="E1041" t="n">
        <v>1</v>
      </c>
      <c r="F1041" t="n">
        <v>1</v>
      </c>
      <c r="G1041" t="n">
        <v>1</v>
      </c>
      <c r="H1041" t="n">
        <v>2</v>
      </c>
      <c r="I1041" t="inlineStr">
        <is>
          <t>400001</t>
        </is>
      </c>
      <c r="J1041" t="inlineStr">
        <is>
          <t>ТСЭМ Московской обл., 400001, приказ Минстроя России №675/пр от 28.02.2017 № 264/пр</t>
        </is>
      </c>
      <c r="K1041" t="inlineStr">
        <is>
          <t>Автомобили бортовые, грузоподъемность до 5 т</t>
        </is>
      </c>
      <c r="L1041" t="n">
        <v>1368</v>
      </c>
      <c r="N1041" t="n">
        <v>1011</v>
      </c>
      <c r="O1041" t="inlineStr">
        <is>
          <t>маш.-ч</t>
        </is>
      </c>
      <c r="P1041" t="inlineStr">
        <is>
          <t>маш.-ч</t>
        </is>
      </c>
      <c r="Q1041" t="n">
        <v>1</v>
      </c>
      <c r="W1041" t="n">
        <v>0</v>
      </c>
      <c r="X1041" t="n">
        <v>1230759911</v>
      </c>
      <c r="Y1041">
        <f>AT1041</f>
        <v/>
      </c>
      <c r="AA1041" t="n">
        <v>0</v>
      </c>
      <c r="AB1041" t="n">
        <v>2177.51</v>
      </c>
      <c r="AC1041" t="n">
        <v>606.1</v>
      </c>
      <c r="AD1041" t="n">
        <v>0</v>
      </c>
      <c r="AE1041" t="n">
        <v>0</v>
      </c>
      <c r="AF1041" t="n">
        <v>87.17</v>
      </c>
      <c r="AG1041" t="n">
        <v>11.6</v>
      </c>
      <c r="AH1041" t="n">
        <v>0</v>
      </c>
      <c r="AI1041" t="n">
        <v>1</v>
      </c>
      <c r="AJ1041" t="n">
        <v>24.98</v>
      </c>
      <c r="AK1041" t="n">
        <v>52.25</v>
      </c>
      <c r="AL1041" t="n">
        <v>1</v>
      </c>
      <c r="AM1041" t="n">
        <v>2</v>
      </c>
      <c r="AN1041" t="n">
        <v>0</v>
      </c>
      <c r="AO1041" t="n">
        <v>1</v>
      </c>
      <c r="AP1041" t="n">
        <v>1</v>
      </c>
      <c r="AQ1041" t="n">
        <v>0</v>
      </c>
      <c r="AR1041" t="n">
        <v>0</v>
      </c>
      <c r="AS1041" t="inlineStr"/>
      <c r="AT1041" t="n">
        <v>0.01</v>
      </c>
      <c r="AU1041" t="inlineStr"/>
      <c r="AV1041" t="n">
        <v>0</v>
      </c>
      <c r="AW1041" t="n">
        <v>2</v>
      </c>
      <c r="AX1041" t="n">
        <v>78876628</v>
      </c>
      <c r="AY1041" t="n">
        <v>1</v>
      </c>
      <c r="AZ1041" t="n">
        <v>0</v>
      </c>
      <c r="BA1041" t="n">
        <v>965</v>
      </c>
      <c r="BB1041" t="n">
        <v>0</v>
      </c>
      <c r="BC1041" t="n">
        <v>0</v>
      </c>
      <c r="BD1041" t="n">
        <v>0</v>
      </c>
      <c r="BE1041" t="n">
        <v>0</v>
      </c>
      <c r="BF1041" t="n">
        <v>0</v>
      </c>
      <c r="BG1041" t="n">
        <v>0</v>
      </c>
      <c r="BH1041" t="n">
        <v>0</v>
      </c>
      <c r="BI1041" t="n">
        <v>0</v>
      </c>
      <c r="BJ1041" t="n">
        <v>0</v>
      </c>
      <c r="BK1041" t="n">
        <v>0</v>
      </c>
      <c r="BL1041" t="n">
        <v>0</v>
      </c>
      <c r="BM1041" t="n">
        <v>0</v>
      </c>
      <c r="BN1041" t="n">
        <v>0</v>
      </c>
      <c r="BO1041" t="n">
        <v>0</v>
      </c>
      <c r="BP1041" t="n">
        <v>0</v>
      </c>
      <c r="BQ1041" t="n">
        <v>0</v>
      </c>
      <c r="BR1041" t="n">
        <v>0</v>
      </c>
      <c r="BS1041" t="n">
        <v>0</v>
      </c>
      <c r="BT1041" t="n">
        <v>0</v>
      </c>
      <c r="BU1041" t="n">
        <v>0</v>
      </c>
      <c r="BV1041" t="n">
        <v>0</v>
      </c>
      <c r="BW1041" t="n">
        <v>0</v>
      </c>
      <c r="CV1041" t="n">
        <v>0</v>
      </c>
      <c r="CW1041">
        <f>ROUND(Y1041*Source!I2445*DO1041,7)</f>
        <v/>
      </c>
      <c r="CX1041">
        <f>ROUND(Y1041*Source!I2445,7)</f>
        <v/>
      </c>
      <c r="CY1041">
        <f>AB1041</f>
        <v/>
      </c>
      <c r="CZ1041">
        <f>AF1041</f>
        <v/>
      </c>
      <c r="DA1041">
        <f>AJ1041</f>
        <v/>
      </c>
      <c r="DB1041">
        <f>ROUND(ROUND(AT1041*CZ1041,2),2)</f>
        <v/>
      </c>
      <c r="DC1041">
        <f>ROUND(ROUND(AT1041*AG1041,2),2)</f>
        <v/>
      </c>
      <c r="DD1041" t="inlineStr"/>
      <c r="DE1041" t="inlineStr"/>
      <c r="DF1041">
        <f>ROUND(ROUND(AE1041,0)*CX1041,0)</f>
        <v/>
      </c>
      <c r="DG1041">
        <f>ROUND(ROUND(AF1041*AJ1041,0)*CX1041,0)</f>
        <v/>
      </c>
      <c r="DH1041">
        <f>ROUND(ROUND(AG1041*AK1041,0)*CX1041,0)</f>
        <v/>
      </c>
      <c r="DI1041">
        <f>ROUND(ROUND(AH1041,0)*CX1041,0)</f>
        <v/>
      </c>
      <c r="DJ1041">
        <f>DG1041</f>
        <v/>
      </c>
      <c r="DK1041" t="n">
        <v>0</v>
      </c>
      <c r="DL1041" t="inlineStr"/>
      <c r="DM1041" t="n">
        <v>0</v>
      </c>
      <c r="DN1041" t="inlineStr"/>
      <c r="DO1041" t="n">
        <v>0</v>
      </c>
    </row>
    <row r="1042">
      <c r="A1042">
        <f>ROW(Source!A2445)</f>
        <v/>
      </c>
      <c r="B1042" t="n">
        <v>78869116</v>
      </c>
      <c r="C1042" t="n">
        <v>78876620</v>
      </c>
      <c r="D1042" t="n">
        <v>29110139</v>
      </c>
      <c r="E1042" t="n">
        <v>1</v>
      </c>
      <c r="F1042" t="n">
        <v>1</v>
      </c>
      <c r="G1042" t="n">
        <v>1</v>
      </c>
      <c r="H1042" t="n">
        <v>3</v>
      </c>
      <c r="I1042" t="inlineStr">
        <is>
          <t>101-1703</t>
        </is>
      </c>
      <c r="J1042" t="inlineStr">
        <is>
          <t>ТССЦ Московской обл., 101-1703, приказ Минстроя России №675/пр от 28.02.2017 № 254/пр</t>
        </is>
      </c>
      <c r="K1042" t="inlineStr">
        <is>
          <t>Прокладки резиновые (пластина техническая прессованная)</t>
        </is>
      </c>
      <c r="L1042" t="n">
        <v>1346</v>
      </c>
      <c r="N1042" t="n">
        <v>1009</v>
      </c>
      <c r="O1042" t="inlineStr">
        <is>
          <t>кг</t>
        </is>
      </c>
      <c r="P1042" t="inlineStr">
        <is>
          <t>кг</t>
        </is>
      </c>
      <c r="Q1042" t="n">
        <v>1</v>
      </c>
      <c r="W1042" t="n">
        <v>0</v>
      </c>
      <c r="X1042" t="n">
        <v>-1947909329</v>
      </c>
      <c r="Y1042">
        <f>AT1042</f>
        <v/>
      </c>
      <c r="AA1042" t="n">
        <v>341.04</v>
      </c>
      <c r="AB1042" t="n">
        <v>0</v>
      </c>
      <c r="AC1042" t="n">
        <v>0</v>
      </c>
      <c r="AD1042" t="n">
        <v>0</v>
      </c>
      <c r="AE1042" t="n">
        <v>23.09</v>
      </c>
      <c r="AF1042" t="n">
        <v>0</v>
      </c>
      <c r="AG1042" t="n">
        <v>0</v>
      </c>
      <c r="AH1042" t="n">
        <v>0</v>
      </c>
      <c r="AI1042" t="n">
        <v>14.77</v>
      </c>
      <c r="AJ1042" t="n">
        <v>1</v>
      </c>
      <c r="AK1042" t="n">
        <v>1</v>
      </c>
      <c r="AL1042" t="n">
        <v>1</v>
      </c>
      <c r="AM1042" t="n">
        <v>2</v>
      </c>
      <c r="AN1042" t="n">
        <v>0</v>
      </c>
      <c r="AO1042" t="n">
        <v>1</v>
      </c>
      <c r="AP1042" t="n">
        <v>1</v>
      </c>
      <c r="AQ1042" t="n">
        <v>0</v>
      </c>
      <c r="AR1042" t="n">
        <v>0</v>
      </c>
      <c r="AS1042" t="inlineStr"/>
      <c r="AT1042" t="n">
        <v>2</v>
      </c>
      <c r="AU1042" t="inlineStr"/>
      <c r="AV1042" t="n">
        <v>0</v>
      </c>
      <c r="AW1042" t="n">
        <v>2</v>
      </c>
      <c r="AX1042" t="n">
        <v>78876629</v>
      </c>
      <c r="AY1042" t="n">
        <v>1</v>
      </c>
      <c r="AZ1042" t="n">
        <v>0</v>
      </c>
      <c r="BA1042" t="n">
        <v>966</v>
      </c>
      <c r="BB1042" t="n">
        <v>0</v>
      </c>
      <c r="BC1042" t="n">
        <v>0</v>
      </c>
      <c r="BD1042" t="n">
        <v>0</v>
      </c>
      <c r="BE1042" t="n">
        <v>0</v>
      </c>
      <c r="BF1042" t="n">
        <v>0</v>
      </c>
      <c r="BG1042" t="n">
        <v>0</v>
      </c>
      <c r="BH1042" t="n">
        <v>0</v>
      </c>
      <c r="BI1042" t="n">
        <v>0</v>
      </c>
      <c r="BJ1042" t="n">
        <v>0</v>
      </c>
      <c r="BK1042" t="n">
        <v>0</v>
      </c>
      <c r="BL1042" t="n">
        <v>0</v>
      </c>
      <c r="BM1042" t="n">
        <v>0</v>
      </c>
      <c r="BN1042" t="n">
        <v>0</v>
      </c>
      <c r="BO1042" t="n">
        <v>0</v>
      </c>
      <c r="BP1042" t="n">
        <v>0</v>
      </c>
      <c r="BQ1042" t="n">
        <v>0</v>
      </c>
      <c r="BR1042" t="n">
        <v>0</v>
      </c>
      <c r="BS1042" t="n">
        <v>0</v>
      </c>
      <c r="BT1042" t="n">
        <v>0</v>
      </c>
      <c r="BU1042" t="n">
        <v>0</v>
      </c>
      <c r="BV1042" t="n">
        <v>0</v>
      </c>
      <c r="BW1042" t="n">
        <v>0</v>
      </c>
      <c r="CV1042" t="n">
        <v>0</v>
      </c>
      <c r="CW1042" t="n">
        <v>0</v>
      </c>
      <c r="CX1042">
        <f>ROUND(Y1042*Source!I2445,7)</f>
        <v/>
      </c>
      <c r="CY1042">
        <f>AA1042</f>
        <v/>
      </c>
      <c r="CZ1042">
        <f>AE1042</f>
        <v/>
      </c>
      <c r="DA1042">
        <f>AI1042</f>
        <v/>
      </c>
      <c r="DB1042">
        <f>ROUND(ROUND(AT1042*CZ1042,2),2)</f>
        <v/>
      </c>
      <c r="DC1042">
        <f>ROUND(ROUND(AT1042*AG1042,2),2)</f>
        <v/>
      </c>
      <c r="DD1042" t="inlineStr"/>
      <c r="DE1042" t="inlineStr"/>
      <c r="DF1042">
        <f>ROUND(ROUND(AE1042*AI1042,0)*CX1042,0)</f>
        <v/>
      </c>
      <c r="DG1042">
        <f>ROUND(ROUND(AF1042,0)*CX1042,0)</f>
        <v/>
      </c>
      <c r="DH1042">
        <f>ROUND(ROUND(AG1042,0)*CX1042,0)</f>
        <v/>
      </c>
      <c r="DI1042">
        <f>ROUND(ROUND(AH1042,0)*CX1042,0)</f>
        <v/>
      </c>
      <c r="DJ1042">
        <f>DF1042</f>
        <v/>
      </c>
      <c r="DK1042" t="n">
        <v>0</v>
      </c>
      <c r="DL1042" t="inlineStr"/>
      <c r="DM1042" t="n">
        <v>0</v>
      </c>
      <c r="DN1042" t="inlineStr"/>
      <c r="DO1042" t="n">
        <v>0</v>
      </c>
    </row>
    <row r="1043">
      <c r="A1043">
        <f>ROW(Source!A2445)</f>
        <v/>
      </c>
      <c r="B1043" t="n">
        <v>78869116</v>
      </c>
      <c r="C1043" t="n">
        <v>78876620</v>
      </c>
      <c r="D1043" t="n">
        <v>29114240</v>
      </c>
      <c r="E1043" t="n">
        <v>1</v>
      </c>
      <c r="F1043" t="n">
        <v>1</v>
      </c>
      <c r="G1043" t="n">
        <v>1</v>
      </c>
      <c r="H1043" t="n">
        <v>3</v>
      </c>
      <c r="I1043" t="inlineStr">
        <is>
          <t>101-2576</t>
        </is>
      </c>
      <c r="J1043" t="inlineStr">
        <is>
          <t>ТССЦ Московской обл., 101-2576, приказ Минстроя России №675/пр от 28.02.2017 № 254/пр</t>
        </is>
      </c>
      <c r="K1043" t="inlineStr">
        <is>
          <t>Болты с гайками и шайбами для санитарно-технических работ диаметром 16 мм</t>
        </is>
      </c>
      <c r="L1043" t="n">
        <v>1348</v>
      </c>
      <c r="N1043" t="n">
        <v>1009</v>
      </c>
      <c r="O1043" t="inlineStr">
        <is>
          <t>т</t>
        </is>
      </c>
      <c r="P1043" t="inlineStr">
        <is>
          <t>т</t>
        </is>
      </c>
      <c r="Q1043" t="n">
        <v>1000</v>
      </c>
      <c r="W1043" t="n">
        <v>0</v>
      </c>
      <c r="X1043" t="n">
        <v>-1701539228</v>
      </c>
      <c r="Y1043">
        <f>AT1043</f>
        <v/>
      </c>
      <c r="AA1043" t="n">
        <v>145037.4</v>
      </c>
      <c r="AB1043" t="n">
        <v>0</v>
      </c>
      <c r="AC1043" t="n">
        <v>0</v>
      </c>
      <c r="AD1043" t="n">
        <v>0</v>
      </c>
      <c r="AE1043" t="n">
        <v>14830</v>
      </c>
      <c r="AF1043" t="n">
        <v>0</v>
      </c>
      <c r="AG1043" t="n">
        <v>0</v>
      </c>
      <c r="AH1043" t="n">
        <v>0</v>
      </c>
      <c r="AI1043" t="n">
        <v>9.779999999999999</v>
      </c>
      <c r="AJ1043" t="n">
        <v>1</v>
      </c>
      <c r="AK1043" t="n">
        <v>1</v>
      </c>
      <c r="AL1043" t="n">
        <v>1</v>
      </c>
      <c r="AM1043" t="n">
        <v>2</v>
      </c>
      <c r="AN1043" t="n">
        <v>0</v>
      </c>
      <c r="AO1043" t="n">
        <v>1</v>
      </c>
      <c r="AP1043" t="n">
        <v>1</v>
      </c>
      <c r="AQ1043" t="n">
        <v>0</v>
      </c>
      <c r="AR1043" t="n">
        <v>0</v>
      </c>
      <c r="AS1043" t="inlineStr"/>
      <c r="AT1043" t="n">
        <v>0.005</v>
      </c>
      <c r="AU1043" t="inlineStr"/>
      <c r="AV1043" t="n">
        <v>0</v>
      </c>
      <c r="AW1043" t="n">
        <v>2</v>
      </c>
      <c r="AX1043" t="n">
        <v>78876630</v>
      </c>
      <c r="AY1043" t="n">
        <v>1</v>
      </c>
      <c r="AZ1043" t="n">
        <v>0</v>
      </c>
      <c r="BA1043" t="n">
        <v>967</v>
      </c>
      <c r="BB1043" t="n">
        <v>0</v>
      </c>
      <c r="BC1043" t="n">
        <v>0</v>
      </c>
      <c r="BD1043" t="n">
        <v>0</v>
      </c>
      <c r="BE1043" t="n">
        <v>0</v>
      </c>
      <c r="BF1043" t="n">
        <v>0</v>
      </c>
      <c r="BG1043" t="n">
        <v>0</v>
      </c>
      <c r="BH1043" t="n">
        <v>0</v>
      </c>
      <c r="BI1043" t="n">
        <v>0</v>
      </c>
      <c r="BJ1043" t="n">
        <v>0</v>
      </c>
      <c r="BK1043" t="n">
        <v>0</v>
      </c>
      <c r="BL1043" t="n">
        <v>0</v>
      </c>
      <c r="BM1043" t="n">
        <v>0</v>
      </c>
      <c r="BN1043" t="n">
        <v>0</v>
      </c>
      <c r="BO1043" t="n">
        <v>0</v>
      </c>
      <c r="BP1043" t="n">
        <v>0</v>
      </c>
      <c r="BQ1043" t="n">
        <v>0</v>
      </c>
      <c r="BR1043" t="n">
        <v>0</v>
      </c>
      <c r="BS1043" t="n">
        <v>0</v>
      </c>
      <c r="BT1043" t="n">
        <v>0</v>
      </c>
      <c r="BU1043" t="n">
        <v>0</v>
      </c>
      <c r="BV1043" t="n">
        <v>0</v>
      </c>
      <c r="BW1043" t="n">
        <v>0</v>
      </c>
      <c r="CV1043" t="n">
        <v>0</v>
      </c>
      <c r="CW1043" t="n">
        <v>0</v>
      </c>
      <c r="CX1043">
        <f>ROUND(Y1043*Source!I2445,7)</f>
        <v/>
      </c>
      <c r="CY1043">
        <f>AA1043</f>
        <v/>
      </c>
      <c r="CZ1043">
        <f>AE1043</f>
        <v/>
      </c>
      <c r="DA1043">
        <f>AI1043</f>
        <v/>
      </c>
      <c r="DB1043">
        <f>ROUND(ROUND(AT1043*CZ1043,2),2)</f>
        <v/>
      </c>
      <c r="DC1043">
        <f>ROUND(ROUND(AT1043*AG1043,2),2)</f>
        <v/>
      </c>
      <c r="DD1043" t="inlineStr"/>
      <c r="DE1043" t="inlineStr"/>
      <c r="DF1043">
        <f>ROUND(ROUND(AE1043*AI1043,0)*CX1043,0)</f>
        <v/>
      </c>
      <c r="DG1043">
        <f>ROUND(ROUND(AF1043,0)*CX1043,0)</f>
        <v/>
      </c>
      <c r="DH1043">
        <f>ROUND(ROUND(AG1043,0)*CX1043,0)</f>
        <v/>
      </c>
      <c r="DI1043">
        <f>ROUND(ROUND(AH1043,0)*CX1043,0)</f>
        <v/>
      </c>
      <c r="DJ1043">
        <f>DF1043</f>
        <v/>
      </c>
      <c r="DK1043" t="n">
        <v>0</v>
      </c>
      <c r="DL1043" t="inlineStr"/>
      <c r="DM1043" t="n">
        <v>0</v>
      </c>
      <c r="DN1043" t="inlineStr"/>
      <c r="DO1043" t="n">
        <v>0</v>
      </c>
    </row>
    <row r="1044">
      <c r="A1044">
        <f>ROW(Source!A2445)</f>
        <v/>
      </c>
      <c r="B1044" t="n">
        <v>78869116</v>
      </c>
      <c r="C1044" t="n">
        <v>78876620</v>
      </c>
      <c r="D1044" t="n">
        <v>29150040</v>
      </c>
      <c r="E1044" t="n">
        <v>1</v>
      </c>
      <c r="F1044" t="n">
        <v>1</v>
      </c>
      <c r="G1044" t="n">
        <v>1</v>
      </c>
      <c r="H1044" t="n">
        <v>3</v>
      </c>
      <c r="I1044" t="inlineStr">
        <is>
          <t>411-0001</t>
        </is>
      </c>
      <c r="J1044" t="inlineStr">
        <is>
          <t>ТССЦ Московской обл., 411-0001, приказ Минстроя России №675/пр от 28.02.2017 № 257/пр</t>
        </is>
      </c>
      <c r="K1044" t="inlineStr">
        <is>
          <t>Вода</t>
        </is>
      </c>
      <c r="L1044" t="n">
        <v>1339</v>
      </c>
      <c r="N1044" t="n">
        <v>1007</v>
      </c>
      <c r="O1044" t="inlineStr">
        <is>
          <t>м3</t>
        </is>
      </c>
      <c r="P1044" t="inlineStr">
        <is>
          <t>м3</t>
        </is>
      </c>
      <c r="Q1044" t="n">
        <v>1</v>
      </c>
      <c r="W1044" t="n">
        <v>0</v>
      </c>
      <c r="X1044" t="n">
        <v>619799737</v>
      </c>
      <c r="Y1044">
        <f>AT1044</f>
        <v/>
      </c>
      <c r="AA1044" t="n">
        <v>31.28</v>
      </c>
      <c r="AB1044" t="n">
        <v>0</v>
      </c>
      <c r="AC1044" t="n">
        <v>0</v>
      </c>
      <c r="AD1044" t="n">
        <v>0</v>
      </c>
      <c r="AE1044" t="n">
        <v>2.44</v>
      </c>
      <c r="AF1044" t="n">
        <v>0</v>
      </c>
      <c r="AG1044" t="n">
        <v>0</v>
      </c>
      <c r="AH1044" t="n">
        <v>0</v>
      </c>
      <c r="AI1044" t="n">
        <v>12.82</v>
      </c>
      <c r="AJ1044" t="n">
        <v>1</v>
      </c>
      <c r="AK1044" t="n">
        <v>1</v>
      </c>
      <c r="AL1044" t="n">
        <v>1</v>
      </c>
      <c r="AM1044" t="n">
        <v>2</v>
      </c>
      <c r="AN1044" t="n">
        <v>0</v>
      </c>
      <c r="AO1044" t="n">
        <v>1</v>
      </c>
      <c r="AP1044" t="n">
        <v>1</v>
      </c>
      <c r="AQ1044" t="n">
        <v>0</v>
      </c>
      <c r="AR1044" t="n">
        <v>0</v>
      </c>
      <c r="AS1044" t="inlineStr"/>
      <c r="AT1044" t="n">
        <v>7.8</v>
      </c>
      <c r="AU1044" t="inlineStr"/>
      <c r="AV1044" t="n">
        <v>0</v>
      </c>
      <c r="AW1044" t="n">
        <v>2</v>
      </c>
      <c r="AX1044" t="n">
        <v>78876631</v>
      </c>
      <c r="AY1044" t="n">
        <v>1</v>
      </c>
      <c r="AZ1044" t="n">
        <v>0</v>
      </c>
      <c r="BA1044" t="n">
        <v>968</v>
      </c>
      <c r="BB1044" t="n">
        <v>0</v>
      </c>
      <c r="BC1044" t="n">
        <v>0</v>
      </c>
      <c r="BD1044" t="n">
        <v>0</v>
      </c>
      <c r="BE1044" t="n">
        <v>0</v>
      </c>
      <c r="BF1044" t="n">
        <v>0</v>
      </c>
      <c r="BG1044" t="n">
        <v>0</v>
      </c>
      <c r="BH1044" t="n">
        <v>0</v>
      </c>
      <c r="BI1044" t="n">
        <v>0</v>
      </c>
      <c r="BJ1044" t="n">
        <v>0</v>
      </c>
      <c r="BK1044" t="n">
        <v>0</v>
      </c>
      <c r="BL1044" t="n">
        <v>0</v>
      </c>
      <c r="BM1044" t="n">
        <v>0</v>
      </c>
      <c r="BN1044" t="n">
        <v>0</v>
      </c>
      <c r="BO1044" t="n">
        <v>0</v>
      </c>
      <c r="BP1044" t="n">
        <v>0</v>
      </c>
      <c r="BQ1044" t="n">
        <v>0</v>
      </c>
      <c r="BR1044" t="n">
        <v>0</v>
      </c>
      <c r="BS1044" t="n">
        <v>0</v>
      </c>
      <c r="BT1044" t="n">
        <v>0</v>
      </c>
      <c r="BU1044" t="n">
        <v>0</v>
      </c>
      <c r="BV1044" t="n">
        <v>0</v>
      </c>
      <c r="BW1044" t="n">
        <v>0</v>
      </c>
      <c r="CV1044" t="n">
        <v>0</v>
      </c>
      <c r="CW1044" t="n">
        <v>0</v>
      </c>
      <c r="CX1044">
        <f>ROUND(Y1044*Source!I2445,7)</f>
        <v/>
      </c>
      <c r="CY1044">
        <f>AA1044</f>
        <v/>
      </c>
      <c r="CZ1044">
        <f>AE1044</f>
        <v/>
      </c>
      <c r="DA1044">
        <f>AI1044</f>
        <v/>
      </c>
      <c r="DB1044">
        <f>ROUND(ROUND(AT1044*CZ1044,2),2)</f>
        <v/>
      </c>
      <c r="DC1044">
        <f>ROUND(ROUND(AT1044*AG1044,2),2)</f>
        <v/>
      </c>
      <c r="DD1044" t="inlineStr"/>
      <c r="DE1044" t="inlineStr"/>
      <c r="DF1044">
        <f>ROUND(ROUND(AE1044*AI1044,0)*CX1044,0)</f>
        <v/>
      </c>
      <c r="DG1044">
        <f>ROUND(ROUND(AF1044,0)*CX1044,0)</f>
        <v/>
      </c>
      <c r="DH1044">
        <f>ROUND(ROUND(AG1044,0)*CX1044,0)</f>
        <v/>
      </c>
      <c r="DI1044">
        <f>ROUND(ROUND(AH1044,0)*CX1044,0)</f>
        <v/>
      </c>
      <c r="DJ1044">
        <f>DF1044</f>
        <v/>
      </c>
      <c r="DK1044" t="n">
        <v>0</v>
      </c>
      <c r="DL1044" t="inlineStr"/>
      <c r="DM1044" t="n">
        <v>0</v>
      </c>
      <c r="DN1044" t="inlineStr"/>
      <c r="DO1044" t="n">
        <v>0</v>
      </c>
    </row>
    <row r="1045">
      <c r="A1045">
        <f>ROW(Source!A2446)</f>
        <v/>
      </c>
      <c r="B1045" t="n">
        <v>78869116</v>
      </c>
      <c r="C1045" t="n">
        <v>78876634</v>
      </c>
      <c r="D1045" t="n">
        <v>18407150</v>
      </c>
      <c r="E1045" t="n">
        <v>1</v>
      </c>
      <c r="F1045" t="n">
        <v>1</v>
      </c>
      <c r="G1045" t="n">
        <v>1</v>
      </c>
      <c r="H1045" t="n">
        <v>1</v>
      </c>
      <c r="I1045" t="inlineStr">
        <is>
          <t>1-1030-90</t>
        </is>
      </c>
      <c r="J1045" t="inlineStr"/>
      <c r="K1045" t="inlineStr">
        <is>
          <t>Рабочий строитель среднего разряда 3</t>
        </is>
      </c>
      <c r="L1045" t="n">
        <v>1369</v>
      </c>
      <c r="N1045" t="n">
        <v>1013</v>
      </c>
      <c r="O1045" t="inlineStr">
        <is>
          <t>чел.-ч</t>
        </is>
      </c>
      <c r="P1045" t="inlineStr">
        <is>
          <t>чел.-ч</t>
        </is>
      </c>
      <c r="Q1045" t="n">
        <v>1</v>
      </c>
      <c r="W1045" t="n">
        <v>0</v>
      </c>
      <c r="X1045" t="n">
        <v>-931037793</v>
      </c>
      <c r="Y1045">
        <f>AT1045</f>
        <v/>
      </c>
      <c r="AA1045" t="n">
        <v>0</v>
      </c>
      <c r="AB1045" t="n">
        <v>0</v>
      </c>
      <c r="AC1045" t="n">
        <v>0</v>
      </c>
      <c r="AD1045" t="n">
        <v>8.529999999999999</v>
      </c>
      <c r="AE1045" t="n">
        <v>0</v>
      </c>
      <c r="AF1045" t="n">
        <v>0</v>
      </c>
      <c r="AG1045" t="n">
        <v>0</v>
      </c>
      <c r="AH1045" t="n">
        <v>8.529999999999999</v>
      </c>
      <c r="AI1045" t="n">
        <v>1</v>
      </c>
      <c r="AJ1045" t="n">
        <v>1</v>
      </c>
      <c r="AK1045" t="n">
        <v>1</v>
      </c>
      <c r="AL1045" t="n">
        <v>1</v>
      </c>
      <c r="AM1045" t="n">
        <v>-2</v>
      </c>
      <c r="AN1045" t="n">
        <v>0</v>
      </c>
      <c r="AO1045" t="n">
        <v>1</v>
      </c>
      <c r="AP1045" t="n">
        <v>0</v>
      </c>
      <c r="AQ1045" t="n">
        <v>0</v>
      </c>
      <c r="AR1045" t="n">
        <v>0</v>
      </c>
      <c r="AS1045" t="inlineStr"/>
      <c r="AT1045" t="n">
        <v>13.9</v>
      </c>
      <c r="AU1045" t="inlineStr"/>
      <c r="AV1045" t="n">
        <v>1</v>
      </c>
      <c r="AW1045" t="n">
        <v>2</v>
      </c>
      <c r="AX1045" t="n">
        <v>78876638</v>
      </c>
      <c r="AY1045" t="n">
        <v>1</v>
      </c>
      <c r="AZ1045" t="n">
        <v>0</v>
      </c>
      <c r="BA1045" t="n">
        <v>969</v>
      </c>
      <c r="BB1045" t="n">
        <v>0</v>
      </c>
      <c r="BC1045" t="n">
        <v>0</v>
      </c>
      <c r="BD1045" t="n">
        <v>0</v>
      </c>
      <c r="BE1045" t="n">
        <v>0</v>
      </c>
      <c r="BF1045" t="n">
        <v>0</v>
      </c>
      <c r="BG1045" t="n">
        <v>0</v>
      </c>
      <c r="BH1045" t="n">
        <v>0</v>
      </c>
      <c r="BI1045" t="n">
        <v>0</v>
      </c>
      <c r="BJ1045" t="n">
        <v>0</v>
      </c>
      <c r="BK1045" t="n">
        <v>0</v>
      </c>
      <c r="BL1045" t="n">
        <v>0</v>
      </c>
      <c r="BM1045" t="n">
        <v>0</v>
      </c>
      <c r="BN1045" t="n">
        <v>0</v>
      </c>
      <c r="BO1045" t="n">
        <v>0</v>
      </c>
      <c r="BP1045" t="n">
        <v>0</v>
      </c>
      <c r="BQ1045" t="n">
        <v>0</v>
      </c>
      <c r="BR1045" t="n">
        <v>0</v>
      </c>
      <c r="BS1045" t="n">
        <v>0</v>
      </c>
      <c r="BT1045" t="n">
        <v>0</v>
      </c>
      <c r="BU1045" t="n">
        <v>0</v>
      </c>
      <c r="BV1045" t="n">
        <v>0</v>
      </c>
      <c r="BW1045" t="n">
        <v>0</v>
      </c>
      <c r="CU1045">
        <f>ROUND(AT1045*Source!I2446*AH1045*AL1045,0)</f>
        <v/>
      </c>
      <c r="CV1045">
        <f>ROUND(Y1045*Source!I2446,7)</f>
        <v/>
      </c>
      <c r="CW1045" t="n">
        <v>0</v>
      </c>
      <c r="CX1045">
        <f>ROUND(Y1045*Source!I2446,7)</f>
        <v/>
      </c>
      <c r="CY1045">
        <f>AD1045</f>
        <v/>
      </c>
      <c r="CZ1045">
        <f>AH1045</f>
        <v/>
      </c>
      <c r="DA1045">
        <f>AL1045</f>
        <v/>
      </c>
      <c r="DB1045">
        <f>ROUND(ROUND(AT1045*CZ1045,2),2)</f>
        <v/>
      </c>
      <c r="DC1045">
        <f>ROUND(ROUND(AT1045*AG1045,2),2)</f>
        <v/>
      </c>
      <c r="DD1045" t="inlineStr"/>
      <c r="DE1045" t="inlineStr"/>
      <c r="DF1045">
        <f>ROUND(ROUND(AE1045,0)*CX1045,0)</f>
        <v/>
      </c>
      <c r="DG1045">
        <f>ROUND(ROUND(AF1045,0)*CX1045,0)</f>
        <v/>
      </c>
      <c r="DH1045">
        <f>ROUND(ROUND(AG1045,0)*CX1045,0)</f>
        <v/>
      </c>
      <c r="DI1045">
        <f>ROUND(ROUND(AH1045,0)*CX1045,0)</f>
        <v/>
      </c>
      <c r="DJ1045">
        <f>DI1045</f>
        <v/>
      </c>
      <c r="DK1045" t="n">
        <v>0</v>
      </c>
      <c r="DL1045" t="inlineStr"/>
      <c r="DM1045" t="n">
        <v>0</v>
      </c>
      <c r="DN1045" t="inlineStr"/>
      <c r="DO1045" t="n">
        <v>0</v>
      </c>
    </row>
    <row r="1046">
      <c r="A1046">
        <f>ROW(Source!A2446)</f>
        <v/>
      </c>
      <c r="B1046" t="n">
        <v>78869116</v>
      </c>
      <c r="C1046" t="n">
        <v>78876634</v>
      </c>
      <c r="D1046" t="n">
        <v>29169821</v>
      </c>
      <c r="E1046" t="n">
        <v>1</v>
      </c>
      <c r="F1046" t="n">
        <v>1</v>
      </c>
      <c r="G1046" t="n">
        <v>1</v>
      </c>
      <c r="H1046" t="n">
        <v>3</v>
      </c>
      <c r="I1046" t="inlineStr">
        <is>
          <t>509-0696</t>
        </is>
      </c>
      <c r="J1046" t="inlineStr">
        <is>
          <t>ТССЦ Московской обл., 509-0696, приказ Минстроя России №675/пр от 28.02.2017 № 258/пр</t>
        </is>
      </c>
      <c r="K1046" t="inlineStr">
        <is>
          <t>Лампы люминесцентные ртутные низкого давления типа ЛБ, ЛД, ЛДЦ, ЛТВ, ЛБХ 20</t>
        </is>
      </c>
      <c r="L1046" t="n">
        <v>1358</v>
      </c>
      <c r="N1046" t="n">
        <v>1010</v>
      </c>
      <c r="O1046" t="inlineStr">
        <is>
          <t>10 шт.</t>
        </is>
      </c>
      <c r="P1046" t="inlineStr">
        <is>
          <t>10 шт.</t>
        </is>
      </c>
      <c r="Q1046" t="n">
        <v>10</v>
      </c>
      <c r="W1046" t="n">
        <v>0</v>
      </c>
      <c r="X1046" t="n">
        <v>-1187244712</v>
      </c>
      <c r="Y1046">
        <f>AT1046</f>
        <v/>
      </c>
      <c r="AA1046" t="n">
        <v>352.73</v>
      </c>
      <c r="AB1046" t="n">
        <v>0</v>
      </c>
      <c r="AC1046" t="n">
        <v>0</v>
      </c>
      <c r="AD1046" t="n">
        <v>0</v>
      </c>
      <c r="AE1046" t="n">
        <v>85.2</v>
      </c>
      <c r="AF1046" t="n">
        <v>0</v>
      </c>
      <c r="AG1046" t="n">
        <v>0</v>
      </c>
      <c r="AH1046" t="n">
        <v>0</v>
      </c>
      <c r="AI1046" t="n">
        <v>4.14</v>
      </c>
      <c r="AJ1046" t="n">
        <v>1</v>
      </c>
      <c r="AK1046" t="n">
        <v>1</v>
      </c>
      <c r="AL1046" t="n">
        <v>1</v>
      </c>
      <c r="AM1046" t="n">
        <v>2</v>
      </c>
      <c r="AN1046" t="n">
        <v>0</v>
      </c>
      <c r="AO1046" t="n">
        <v>1</v>
      </c>
      <c r="AP1046" t="n">
        <v>0</v>
      </c>
      <c r="AQ1046" t="n">
        <v>0</v>
      </c>
      <c r="AR1046" t="n">
        <v>0</v>
      </c>
      <c r="AS1046" t="inlineStr"/>
      <c r="AT1046" t="n">
        <v>10</v>
      </c>
      <c r="AU1046" t="inlineStr"/>
      <c r="AV1046" t="n">
        <v>0</v>
      </c>
      <c r="AW1046" t="n">
        <v>2</v>
      </c>
      <c r="AX1046" t="n">
        <v>78876639</v>
      </c>
      <c r="AY1046" t="n">
        <v>1</v>
      </c>
      <c r="AZ1046" t="n">
        <v>0</v>
      </c>
      <c r="BA1046" t="n">
        <v>970</v>
      </c>
      <c r="BB1046" t="n">
        <v>0</v>
      </c>
      <c r="BC1046" t="n">
        <v>0</v>
      </c>
      <c r="BD1046" t="n">
        <v>0</v>
      </c>
      <c r="BE1046" t="n">
        <v>0</v>
      </c>
      <c r="BF1046" t="n">
        <v>0</v>
      </c>
      <c r="BG1046" t="n">
        <v>0</v>
      </c>
      <c r="BH1046" t="n">
        <v>0</v>
      </c>
      <c r="BI1046" t="n">
        <v>0</v>
      </c>
      <c r="BJ1046" t="n">
        <v>0</v>
      </c>
      <c r="BK1046" t="n">
        <v>0</v>
      </c>
      <c r="BL1046" t="n">
        <v>0</v>
      </c>
      <c r="BM1046" t="n">
        <v>0</v>
      </c>
      <c r="BN1046" t="n">
        <v>0</v>
      </c>
      <c r="BO1046" t="n">
        <v>0</v>
      </c>
      <c r="BP1046" t="n">
        <v>0</v>
      </c>
      <c r="BQ1046" t="n">
        <v>0</v>
      </c>
      <c r="BR1046" t="n">
        <v>0</v>
      </c>
      <c r="BS1046" t="n">
        <v>0</v>
      </c>
      <c r="BT1046" t="n">
        <v>0</v>
      </c>
      <c r="BU1046" t="n">
        <v>0</v>
      </c>
      <c r="BV1046" t="n">
        <v>0</v>
      </c>
      <c r="BW1046" t="n">
        <v>0</v>
      </c>
      <c r="CV1046" t="n">
        <v>0</v>
      </c>
      <c r="CW1046" t="n">
        <v>0</v>
      </c>
      <c r="CX1046">
        <f>ROUND(Y1046*Source!I2446,7)</f>
        <v/>
      </c>
      <c r="CY1046">
        <f>AA1046</f>
        <v/>
      </c>
      <c r="CZ1046">
        <f>AE1046</f>
        <v/>
      </c>
      <c r="DA1046">
        <f>AI1046</f>
        <v/>
      </c>
      <c r="DB1046">
        <f>ROUND(ROUND(AT1046*CZ1046,2),2)</f>
        <v/>
      </c>
      <c r="DC1046">
        <f>ROUND(ROUND(AT1046*AG1046,2),2)</f>
        <v/>
      </c>
      <c r="DD1046" t="inlineStr"/>
      <c r="DE1046" t="inlineStr"/>
      <c r="DF1046">
        <f>ROUND(ROUND(AE1046*AI1046,0)*CX1046,0)</f>
        <v/>
      </c>
      <c r="DG1046">
        <f>ROUND(ROUND(AF1046,0)*CX1046,0)</f>
        <v/>
      </c>
      <c r="DH1046">
        <f>ROUND(ROUND(AG1046,0)*CX1046,0)</f>
        <v/>
      </c>
      <c r="DI1046">
        <f>ROUND(ROUND(AH1046,0)*CX1046,0)</f>
        <v/>
      </c>
      <c r="DJ1046">
        <f>DF1046</f>
        <v/>
      </c>
      <c r="DK1046" t="n">
        <v>0</v>
      </c>
      <c r="DL1046" t="inlineStr"/>
      <c r="DM1046" t="n">
        <v>0</v>
      </c>
      <c r="DN1046" t="inlineStr"/>
      <c r="DO1046" t="n">
        <v>0</v>
      </c>
    </row>
    <row r="1047">
      <c r="A1047">
        <f>ROW(Source!A2446)</f>
        <v/>
      </c>
      <c r="B1047" t="n">
        <v>78869116</v>
      </c>
      <c r="C1047" t="n">
        <v>78876634</v>
      </c>
      <c r="D1047" t="n">
        <v>29169828</v>
      </c>
      <c r="E1047" t="n">
        <v>1</v>
      </c>
      <c r="F1047" t="n">
        <v>1</v>
      </c>
      <c r="G1047" t="n">
        <v>1</v>
      </c>
      <c r="H1047" t="n">
        <v>3</v>
      </c>
      <c r="I1047" t="inlineStr">
        <is>
          <t>509-6744</t>
        </is>
      </c>
      <c r="J1047" t="inlineStr">
        <is>
          <t>ТССЦ Московской обл., 509-6744, приказ Минстроя России №675/пр от 28.02.2017 № 258/пр</t>
        </is>
      </c>
      <c r="K1047" t="inlineStr">
        <is>
          <t>Лампы люминесцентные компактные энергосберегающие с цоколем Е27 мощностью 55 Вт</t>
        </is>
      </c>
      <c r="L1047" t="n">
        <v>1354</v>
      </c>
      <c r="N1047" t="n">
        <v>1010</v>
      </c>
      <c r="O1047" t="inlineStr">
        <is>
          <t>шт.</t>
        </is>
      </c>
      <c r="P1047" t="inlineStr">
        <is>
          <t>шт.</t>
        </is>
      </c>
      <c r="Q1047" t="n">
        <v>1</v>
      </c>
      <c r="W1047" t="n">
        <v>0</v>
      </c>
      <c r="X1047" t="n">
        <v>-228955380</v>
      </c>
      <c r="Y1047">
        <f>AT1047</f>
        <v/>
      </c>
      <c r="AA1047" t="n">
        <v>237.77</v>
      </c>
      <c r="AB1047" t="n">
        <v>0</v>
      </c>
      <c r="AC1047" t="n">
        <v>0</v>
      </c>
      <c r="AD1047" t="n">
        <v>0</v>
      </c>
      <c r="AE1047" t="n">
        <v>140.69</v>
      </c>
      <c r="AF1047" t="n">
        <v>0</v>
      </c>
      <c r="AG1047" t="n">
        <v>0</v>
      </c>
      <c r="AH1047" t="n">
        <v>0</v>
      </c>
      <c r="AI1047" t="n">
        <v>1.69</v>
      </c>
      <c r="AJ1047" t="n">
        <v>1</v>
      </c>
      <c r="AK1047" t="n">
        <v>1</v>
      </c>
      <c r="AL1047" t="n">
        <v>1</v>
      </c>
      <c r="AM1047" t="n">
        <v>0</v>
      </c>
      <c r="AN1047" t="n">
        <v>0</v>
      </c>
      <c r="AO1047" t="n">
        <v>0</v>
      </c>
      <c r="AP1047" t="n">
        <v>1</v>
      </c>
      <c r="AQ1047" t="n">
        <v>0</v>
      </c>
      <c r="AR1047" t="n">
        <v>0</v>
      </c>
      <c r="AS1047" t="inlineStr"/>
      <c r="AT1047" t="n">
        <v>100</v>
      </c>
      <c r="AU1047" t="inlineStr"/>
      <c r="AV1047" t="n">
        <v>0</v>
      </c>
      <c r="AW1047" t="n">
        <v>1</v>
      </c>
      <c r="AX1047" t="n">
        <v>-1</v>
      </c>
      <c r="AY1047" t="n">
        <v>0</v>
      </c>
      <c r="AZ1047" t="n">
        <v>0</v>
      </c>
      <c r="BA1047" t="inlineStr"/>
      <c r="BB1047" t="n">
        <v>0</v>
      </c>
      <c r="BC1047" t="n">
        <v>0</v>
      </c>
      <c r="BD1047" t="n">
        <v>0</v>
      </c>
      <c r="BE1047" t="n">
        <v>0</v>
      </c>
      <c r="BF1047" t="n">
        <v>0</v>
      </c>
      <c r="BG1047" t="n">
        <v>0</v>
      </c>
      <c r="BH1047" t="n">
        <v>0</v>
      </c>
      <c r="BI1047" t="n">
        <v>0</v>
      </c>
      <c r="BJ1047" t="n">
        <v>0</v>
      </c>
      <c r="BK1047" t="n">
        <v>0</v>
      </c>
      <c r="BL1047" t="n">
        <v>0</v>
      </c>
      <c r="BM1047" t="n">
        <v>0</v>
      </c>
      <c r="BN1047" t="n">
        <v>0</v>
      </c>
      <c r="BO1047" t="n">
        <v>0</v>
      </c>
      <c r="BP1047" t="n">
        <v>0</v>
      </c>
      <c r="BQ1047" t="n">
        <v>0</v>
      </c>
      <c r="BR1047" t="n">
        <v>0</v>
      </c>
      <c r="BS1047" t="n">
        <v>0</v>
      </c>
      <c r="BT1047" t="n">
        <v>0</v>
      </c>
      <c r="BU1047" t="n">
        <v>0</v>
      </c>
      <c r="BV1047" t="n">
        <v>0</v>
      </c>
      <c r="BW1047" t="n">
        <v>0</v>
      </c>
      <c r="CV1047" t="n">
        <v>0</v>
      </c>
      <c r="CW1047" t="n">
        <v>0</v>
      </c>
      <c r="CX1047">
        <f>ROUND(Y1047*Source!I2446,7)</f>
        <v/>
      </c>
      <c r="CY1047">
        <f>AA1047</f>
        <v/>
      </c>
      <c r="CZ1047">
        <f>AE1047</f>
        <v/>
      </c>
      <c r="DA1047">
        <f>AI1047</f>
        <v/>
      </c>
      <c r="DB1047">
        <f>ROUND(ROUND(AT1047*CZ1047,2),2)</f>
        <v/>
      </c>
      <c r="DC1047">
        <f>ROUND(ROUND(AT1047*AG1047,2),2)</f>
        <v/>
      </c>
      <c r="DD1047" t="inlineStr"/>
      <c r="DE1047" t="inlineStr"/>
      <c r="DF1047">
        <f>ROUND(ROUND(AE1047*AI1047,0)*CX1047,0)</f>
        <v/>
      </c>
      <c r="DG1047">
        <f>ROUND(ROUND(AF1047,0)*CX1047,0)</f>
        <v/>
      </c>
      <c r="DH1047">
        <f>ROUND(ROUND(AG1047,0)*CX1047,0)</f>
        <v/>
      </c>
      <c r="DI1047">
        <f>ROUND(ROUND(AH1047,0)*CX1047,0)</f>
        <v/>
      </c>
      <c r="DJ1047">
        <f>DF1047</f>
        <v/>
      </c>
      <c r="DK1047" t="n">
        <v>0</v>
      </c>
      <c r="DL1047" t="inlineStr"/>
      <c r="DM1047" t="n">
        <v>0</v>
      </c>
      <c r="DN1047" t="inlineStr"/>
      <c r="DO1047" t="n">
        <v>0</v>
      </c>
    </row>
    <row r="1048">
      <c r="A1048">
        <f>ROW(Source!A2448)</f>
        <v/>
      </c>
      <c r="B1048" t="n">
        <v>78869116</v>
      </c>
      <c r="C1048" t="n">
        <v>78876641</v>
      </c>
      <c r="D1048" t="n">
        <v>18442827</v>
      </c>
      <c r="E1048" t="n">
        <v>1</v>
      </c>
      <c r="F1048" t="n">
        <v>1</v>
      </c>
      <c r="G1048" t="n">
        <v>1</v>
      </c>
      <c r="H1048" t="n">
        <v>1</v>
      </c>
      <c r="I1048" t="inlineStr">
        <is>
          <t>1-1053-90</t>
        </is>
      </c>
      <c r="J1048" t="inlineStr"/>
      <c r="K1048" t="inlineStr">
        <is>
          <t>Рабочий строитель среднего разряда 5,3</t>
        </is>
      </c>
      <c r="L1048" t="n">
        <v>1369</v>
      </c>
      <c r="N1048" t="n">
        <v>1013</v>
      </c>
      <c r="O1048" t="inlineStr">
        <is>
          <t>чел.-ч</t>
        </is>
      </c>
      <c r="P1048" t="inlineStr">
        <is>
          <t>чел.-ч</t>
        </is>
      </c>
      <c r="Q1048" t="n">
        <v>1</v>
      </c>
      <c r="W1048" t="n">
        <v>0</v>
      </c>
      <c r="X1048" t="n">
        <v>717490484</v>
      </c>
      <c r="Y1048">
        <f>(AT1048*ROUND(5,7))</f>
        <v/>
      </c>
      <c r="AA1048" t="n">
        <v>0</v>
      </c>
      <c r="AB1048" t="n">
        <v>0</v>
      </c>
      <c r="AC1048" t="n">
        <v>0</v>
      </c>
      <c r="AD1048" t="n">
        <v>11.64</v>
      </c>
      <c r="AE1048" t="n">
        <v>0</v>
      </c>
      <c r="AF1048" t="n">
        <v>0</v>
      </c>
      <c r="AG1048" t="n">
        <v>0</v>
      </c>
      <c r="AH1048" t="n">
        <v>11.64</v>
      </c>
      <c r="AI1048" t="n">
        <v>1</v>
      </c>
      <c r="AJ1048" t="n">
        <v>1</v>
      </c>
      <c r="AK1048" t="n">
        <v>1</v>
      </c>
      <c r="AL1048" t="n">
        <v>1</v>
      </c>
      <c r="AM1048" t="n">
        <v>-2</v>
      </c>
      <c r="AN1048" t="n">
        <v>0</v>
      </c>
      <c r="AO1048" t="n">
        <v>1</v>
      </c>
      <c r="AP1048" t="n">
        <v>1</v>
      </c>
      <c r="AQ1048" t="n">
        <v>0</v>
      </c>
      <c r="AR1048" t="n">
        <v>0</v>
      </c>
      <c r="AS1048" t="inlineStr"/>
      <c r="AT1048" t="n">
        <v>5.01</v>
      </c>
      <c r="AU1048" t="inlineStr">
        <is>
          <t>)*5</t>
        </is>
      </c>
      <c r="AV1048" t="n">
        <v>1</v>
      </c>
      <c r="AW1048" t="n">
        <v>2</v>
      </c>
      <c r="AX1048" t="n">
        <v>78876648</v>
      </c>
      <c r="AY1048" t="n">
        <v>1</v>
      </c>
      <c r="AZ1048" t="n">
        <v>2048</v>
      </c>
      <c r="BA1048" t="n">
        <v>971</v>
      </c>
      <c r="BB1048" t="n">
        <v>0</v>
      </c>
      <c r="BC1048" t="n">
        <v>0</v>
      </c>
      <c r="BD1048" t="n">
        <v>0</v>
      </c>
      <c r="BE1048" t="n">
        <v>0</v>
      </c>
      <c r="BF1048" t="n">
        <v>0</v>
      </c>
      <c r="BG1048" t="n">
        <v>0</v>
      </c>
      <c r="BH1048" t="n">
        <v>0</v>
      </c>
      <c r="BI1048" t="n">
        <v>0</v>
      </c>
      <c r="BJ1048" t="n">
        <v>0</v>
      </c>
      <c r="BK1048" t="n">
        <v>0</v>
      </c>
      <c r="BL1048" t="n">
        <v>0</v>
      </c>
      <c r="BM1048" t="n">
        <v>0</v>
      </c>
      <c r="BN1048" t="n">
        <v>0</v>
      </c>
      <c r="BO1048" t="n">
        <v>0</v>
      </c>
      <c r="BP1048" t="n">
        <v>0</v>
      </c>
      <c r="BQ1048" t="n">
        <v>0</v>
      </c>
      <c r="BR1048" t="n">
        <v>0</v>
      </c>
      <c r="BS1048" t="n">
        <v>0</v>
      </c>
      <c r="BT1048" t="n">
        <v>0</v>
      </c>
      <c r="BU1048" t="n">
        <v>0</v>
      </c>
      <c r="BV1048" t="n">
        <v>0</v>
      </c>
      <c r="BW1048" t="n">
        <v>0</v>
      </c>
      <c r="CU1048">
        <f>ROUND(AT1048*Source!I2448*AH1048*AL1048,0)</f>
        <v/>
      </c>
      <c r="CV1048">
        <f>ROUND(Y1048*Source!I2448,7)</f>
        <v/>
      </c>
      <c r="CW1048" t="n">
        <v>0</v>
      </c>
      <c r="CX1048">
        <f>ROUND(Y1048*Source!I2448,7)</f>
        <v/>
      </c>
      <c r="CY1048">
        <f>AD1048</f>
        <v/>
      </c>
      <c r="CZ1048">
        <f>AH1048</f>
        <v/>
      </c>
      <c r="DA1048">
        <f>AL1048</f>
        <v/>
      </c>
      <c r="DB1048">
        <f>ROUND((ROUND(AT1048*CZ1048,2)*ROUND(5,7)),2)</f>
        <v/>
      </c>
      <c r="DC1048">
        <f>ROUND((ROUND(AT1048*AG1048,2)*ROUND(5,7)),2)</f>
        <v/>
      </c>
      <c r="DD1048" t="inlineStr"/>
      <c r="DE1048" t="inlineStr"/>
      <c r="DF1048">
        <f>ROUND(ROUND(AE1048,0)*CX1048,0)</f>
        <v/>
      </c>
      <c r="DG1048">
        <f>ROUND(ROUND(AF1048,0)*CX1048,0)</f>
        <v/>
      </c>
      <c r="DH1048">
        <f>ROUND(ROUND(AG1048,0)*CX1048,0)</f>
        <v/>
      </c>
      <c r="DI1048">
        <f>ROUND(ROUND(AH1048,0)*CX1048,0)</f>
        <v/>
      </c>
      <c r="DJ1048">
        <f>DI1048</f>
        <v/>
      </c>
      <c r="DK1048" t="n">
        <v>0</v>
      </c>
      <c r="DL1048" t="inlineStr"/>
      <c r="DM1048" t="n">
        <v>0</v>
      </c>
      <c r="DN1048" t="inlineStr"/>
      <c r="DO1048" t="n">
        <v>0</v>
      </c>
    </row>
    <row r="1049">
      <c r="A1049">
        <f>ROW(Source!A2448)</f>
        <v/>
      </c>
      <c r="B1049" t="n">
        <v>78869116</v>
      </c>
      <c r="C1049" t="n">
        <v>78876641</v>
      </c>
      <c r="D1049" t="n">
        <v>29172703</v>
      </c>
      <c r="E1049" t="n">
        <v>1</v>
      </c>
      <c r="F1049" t="n">
        <v>1</v>
      </c>
      <c r="G1049" t="n">
        <v>1</v>
      </c>
      <c r="H1049" t="n">
        <v>2</v>
      </c>
      <c r="I1049" t="inlineStr">
        <is>
          <t>042900</t>
        </is>
      </c>
      <c r="J1049" t="inlineStr">
        <is>
          <t>ТСЭМ Московской обл., 042900, приказ Минстроя России №675/пр от 28.02.2017 № 264/пр</t>
        </is>
      </c>
      <c r="K104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049" t="n">
        <v>1368</v>
      </c>
      <c r="N1049" t="n">
        <v>1011</v>
      </c>
      <c r="O1049" t="inlineStr">
        <is>
          <t>маш.-ч</t>
        </is>
      </c>
      <c r="P1049" t="inlineStr">
        <is>
          <t>маш.-ч</t>
        </is>
      </c>
      <c r="Q1049" t="n">
        <v>1</v>
      </c>
      <c r="W1049" t="n">
        <v>0</v>
      </c>
      <c r="X1049" t="n">
        <v>1695838894</v>
      </c>
      <c r="Y1049">
        <f>(AT1049*ROUND(5,7))</f>
        <v/>
      </c>
      <c r="AA1049" t="n">
        <v>0</v>
      </c>
      <c r="AB1049" t="n">
        <v>177.13</v>
      </c>
      <c r="AC1049" t="n">
        <v>0</v>
      </c>
      <c r="AD1049" t="n">
        <v>0</v>
      </c>
      <c r="AE1049" t="n">
        <v>0</v>
      </c>
      <c r="AF1049" t="n">
        <v>29.67</v>
      </c>
      <c r="AG1049" t="n">
        <v>0</v>
      </c>
      <c r="AH1049" t="n">
        <v>0</v>
      </c>
      <c r="AI1049" t="n">
        <v>1</v>
      </c>
      <c r="AJ1049" t="n">
        <v>5.97</v>
      </c>
      <c r="AK1049" t="n">
        <v>52.25</v>
      </c>
      <c r="AL1049" t="n">
        <v>1</v>
      </c>
      <c r="AM1049" t="n">
        <v>2</v>
      </c>
      <c r="AN1049" t="n">
        <v>0</v>
      </c>
      <c r="AO1049" t="n">
        <v>1</v>
      </c>
      <c r="AP1049" t="n">
        <v>1</v>
      </c>
      <c r="AQ1049" t="n">
        <v>0</v>
      </c>
      <c r="AR1049" t="n">
        <v>0</v>
      </c>
      <c r="AS1049" t="inlineStr"/>
      <c r="AT1049" t="n">
        <v>1.5</v>
      </c>
      <c r="AU1049" t="inlineStr">
        <is>
          <t>)*5</t>
        </is>
      </c>
      <c r="AV1049" t="n">
        <v>0</v>
      </c>
      <c r="AW1049" t="n">
        <v>2</v>
      </c>
      <c r="AX1049" t="n">
        <v>78876649</v>
      </c>
      <c r="AY1049" t="n">
        <v>1</v>
      </c>
      <c r="AZ1049" t="n">
        <v>0</v>
      </c>
      <c r="BA1049" t="n">
        <v>972</v>
      </c>
      <c r="BB1049" t="n">
        <v>0</v>
      </c>
      <c r="BC1049" t="n">
        <v>0</v>
      </c>
      <c r="BD1049" t="n">
        <v>0</v>
      </c>
      <c r="BE1049" t="n">
        <v>0</v>
      </c>
      <c r="BF1049" t="n">
        <v>0</v>
      </c>
      <c r="BG1049" t="n">
        <v>0</v>
      </c>
      <c r="BH1049" t="n">
        <v>0</v>
      </c>
      <c r="BI1049" t="n">
        <v>0</v>
      </c>
      <c r="BJ1049" t="n">
        <v>0</v>
      </c>
      <c r="BK1049" t="n">
        <v>0</v>
      </c>
      <c r="BL1049" t="n">
        <v>0</v>
      </c>
      <c r="BM1049" t="n">
        <v>0</v>
      </c>
      <c r="BN1049" t="n">
        <v>0</v>
      </c>
      <c r="BO1049" t="n">
        <v>0</v>
      </c>
      <c r="BP1049" t="n">
        <v>0</v>
      </c>
      <c r="BQ1049" t="n">
        <v>0</v>
      </c>
      <c r="BR1049" t="n">
        <v>0</v>
      </c>
      <c r="BS1049" t="n">
        <v>0</v>
      </c>
      <c r="BT1049" t="n">
        <v>0</v>
      </c>
      <c r="BU1049" t="n">
        <v>0</v>
      </c>
      <c r="BV1049" t="n">
        <v>0</v>
      </c>
      <c r="BW1049" t="n">
        <v>0</v>
      </c>
      <c r="CV1049" t="n">
        <v>0</v>
      </c>
      <c r="CW1049">
        <f>ROUND(Y1049*Source!I2448*DO1049,7)</f>
        <v/>
      </c>
      <c r="CX1049">
        <f>ROUND(Y1049*Source!I2448,7)</f>
        <v/>
      </c>
      <c r="CY1049">
        <f>AB1049</f>
        <v/>
      </c>
      <c r="CZ1049">
        <f>AF1049</f>
        <v/>
      </c>
      <c r="DA1049">
        <f>AJ1049</f>
        <v/>
      </c>
      <c r="DB1049">
        <f>ROUND((ROUND(AT1049*CZ1049,2)*ROUND(5,7)),2)</f>
        <v/>
      </c>
      <c r="DC1049">
        <f>ROUND((ROUND(AT1049*AG1049,2)*ROUND(5,7)),2)</f>
        <v/>
      </c>
      <c r="DD1049" t="inlineStr"/>
      <c r="DE1049" t="inlineStr"/>
      <c r="DF1049">
        <f>ROUND(ROUND(AE1049,0)*CX1049,0)</f>
        <v/>
      </c>
      <c r="DG1049">
        <f>ROUND(ROUND(AF1049*AJ1049,0)*CX1049,0)</f>
        <v/>
      </c>
      <c r="DH1049">
        <f>ROUND(ROUND(AG1049*AK1049,0)*CX1049,0)</f>
        <v/>
      </c>
      <c r="DI1049">
        <f>ROUND(ROUND(AH1049,0)*CX1049,0)</f>
        <v/>
      </c>
      <c r="DJ1049">
        <f>DG1049</f>
        <v/>
      </c>
      <c r="DK1049" t="n">
        <v>0</v>
      </c>
      <c r="DL1049" t="inlineStr"/>
      <c r="DM1049" t="n">
        <v>0</v>
      </c>
      <c r="DN1049" t="inlineStr"/>
      <c r="DO1049" t="n">
        <v>0</v>
      </c>
    </row>
    <row r="1050">
      <c r="A1050">
        <f>ROW(Source!A2448)</f>
        <v/>
      </c>
      <c r="B1050" t="n">
        <v>78869116</v>
      </c>
      <c r="C1050" t="n">
        <v>78876641</v>
      </c>
      <c r="D1050" t="n">
        <v>29110398</v>
      </c>
      <c r="E1050" t="n">
        <v>1</v>
      </c>
      <c r="F1050" t="n">
        <v>1</v>
      </c>
      <c r="G1050" t="n">
        <v>1</v>
      </c>
      <c r="H1050" t="n">
        <v>3</v>
      </c>
      <c r="I1050" t="inlineStr">
        <is>
          <t>101-0388</t>
        </is>
      </c>
      <c r="J1050" t="inlineStr">
        <is>
          <t>ТССЦ Московской обл., 101-0388, приказ Минстроя России №675/пр от 28.02.2017 № 254/пр</t>
        </is>
      </c>
      <c r="K1050" t="inlineStr">
        <is>
          <t>Краски масляные земляные марки МА-0115 мумия, сурик железный</t>
        </is>
      </c>
      <c r="L1050" t="n">
        <v>1348</v>
      </c>
      <c r="N1050" t="n">
        <v>1009</v>
      </c>
      <c r="O1050" t="inlineStr">
        <is>
          <t>т</t>
        </is>
      </c>
      <c r="P1050" t="inlineStr">
        <is>
          <t>т</t>
        </is>
      </c>
      <c r="Q1050" t="n">
        <v>1000</v>
      </c>
      <c r="W1050" t="n">
        <v>0</v>
      </c>
      <c r="X1050" t="n">
        <v>1625292450</v>
      </c>
      <c r="Y1050">
        <f>(AT1050*ROUND(5,7))</f>
        <v/>
      </c>
      <c r="AA1050" t="n">
        <v>76804.47</v>
      </c>
      <c r="AB1050" t="n">
        <v>0</v>
      </c>
      <c r="AC1050" t="n">
        <v>0</v>
      </c>
      <c r="AD1050" t="n">
        <v>0</v>
      </c>
      <c r="AE1050" t="n">
        <v>15118.99</v>
      </c>
      <c r="AF1050" t="n">
        <v>0</v>
      </c>
      <c r="AG1050" t="n">
        <v>0</v>
      </c>
      <c r="AH1050" t="n">
        <v>0</v>
      </c>
      <c r="AI1050" t="n">
        <v>5.08</v>
      </c>
      <c r="AJ1050" t="n">
        <v>1</v>
      </c>
      <c r="AK1050" t="n">
        <v>1</v>
      </c>
      <c r="AL1050" t="n">
        <v>1</v>
      </c>
      <c r="AM1050" t="n">
        <v>2</v>
      </c>
      <c r="AN1050" t="n">
        <v>0</v>
      </c>
      <c r="AO1050" t="n">
        <v>1</v>
      </c>
      <c r="AP1050" t="n">
        <v>1</v>
      </c>
      <c r="AQ1050" t="n">
        <v>0</v>
      </c>
      <c r="AR1050" t="n">
        <v>0</v>
      </c>
      <c r="AS1050" t="inlineStr"/>
      <c r="AT1050" t="n">
        <v>5e-05</v>
      </c>
      <c r="AU1050" t="inlineStr">
        <is>
          <t>)*5</t>
        </is>
      </c>
      <c r="AV1050" t="n">
        <v>0</v>
      </c>
      <c r="AW1050" t="n">
        <v>2</v>
      </c>
      <c r="AX1050" t="n">
        <v>78876650</v>
      </c>
      <c r="AY1050" t="n">
        <v>1</v>
      </c>
      <c r="AZ1050" t="n">
        <v>0</v>
      </c>
      <c r="BA1050" t="n">
        <v>973</v>
      </c>
      <c r="BB1050" t="n">
        <v>0</v>
      </c>
      <c r="BC1050" t="n">
        <v>0</v>
      </c>
      <c r="BD1050" t="n">
        <v>0</v>
      </c>
      <c r="BE1050" t="n">
        <v>0</v>
      </c>
      <c r="BF1050" t="n">
        <v>0</v>
      </c>
      <c r="BG1050" t="n">
        <v>0</v>
      </c>
      <c r="BH1050" t="n">
        <v>0</v>
      </c>
      <c r="BI1050" t="n">
        <v>0</v>
      </c>
      <c r="BJ1050" t="n">
        <v>0</v>
      </c>
      <c r="BK1050" t="n">
        <v>0</v>
      </c>
      <c r="BL1050" t="n">
        <v>0</v>
      </c>
      <c r="BM1050" t="n">
        <v>0</v>
      </c>
      <c r="BN1050" t="n">
        <v>0</v>
      </c>
      <c r="BO1050" t="n">
        <v>0</v>
      </c>
      <c r="BP1050" t="n">
        <v>0</v>
      </c>
      <c r="BQ1050" t="n">
        <v>0</v>
      </c>
      <c r="BR1050" t="n">
        <v>0</v>
      </c>
      <c r="BS1050" t="n">
        <v>0</v>
      </c>
      <c r="BT1050" t="n">
        <v>0</v>
      </c>
      <c r="BU1050" t="n">
        <v>0</v>
      </c>
      <c r="BV1050" t="n">
        <v>0</v>
      </c>
      <c r="BW1050" t="n">
        <v>0</v>
      </c>
      <c r="CV1050" t="n">
        <v>0</v>
      </c>
      <c r="CW1050" t="n">
        <v>0</v>
      </c>
      <c r="CX1050">
        <f>ROUND(Y1050*Source!I2448,7)</f>
        <v/>
      </c>
      <c r="CY1050">
        <f>AA1050</f>
        <v/>
      </c>
      <c r="CZ1050">
        <f>AE1050</f>
        <v/>
      </c>
      <c r="DA1050">
        <f>AI1050</f>
        <v/>
      </c>
      <c r="DB1050">
        <f>ROUND((ROUND(AT1050*CZ1050,2)*ROUND(5,7)),2)</f>
        <v/>
      </c>
      <c r="DC1050">
        <f>ROUND((ROUND(AT1050*AG1050,2)*ROUND(5,7)),2)</f>
        <v/>
      </c>
      <c r="DD1050" t="inlineStr"/>
      <c r="DE1050" t="inlineStr"/>
      <c r="DF1050">
        <f>ROUND(ROUND(AE1050*AI1050,0)*CX1050,0)</f>
        <v/>
      </c>
      <c r="DG1050">
        <f>ROUND(ROUND(AF1050,0)*CX1050,0)</f>
        <v/>
      </c>
      <c r="DH1050">
        <f>ROUND(ROUND(AG1050,0)*CX1050,0)</f>
        <v/>
      </c>
      <c r="DI1050">
        <f>ROUND(ROUND(AH1050,0)*CX1050,0)</f>
        <v/>
      </c>
      <c r="DJ1050">
        <f>DF1050</f>
        <v/>
      </c>
      <c r="DK1050" t="n">
        <v>0</v>
      </c>
      <c r="DL1050" t="inlineStr"/>
      <c r="DM1050" t="n">
        <v>0</v>
      </c>
      <c r="DN1050" t="inlineStr"/>
      <c r="DO1050" t="n">
        <v>0</v>
      </c>
    </row>
    <row r="1051">
      <c r="A1051">
        <f>ROW(Source!A2448)</f>
        <v/>
      </c>
      <c r="B1051" t="n">
        <v>78869116</v>
      </c>
      <c r="C1051" t="n">
        <v>78876641</v>
      </c>
      <c r="D1051" t="n">
        <v>29110573</v>
      </c>
      <c r="E1051" t="n">
        <v>1</v>
      </c>
      <c r="F1051" t="n">
        <v>1</v>
      </c>
      <c r="G1051" t="n">
        <v>1</v>
      </c>
      <c r="H1051" t="n">
        <v>3</v>
      </c>
      <c r="I1051" t="inlineStr">
        <is>
          <t>101-0628</t>
        </is>
      </c>
      <c r="J1051" t="inlineStr">
        <is>
          <t>ТССЦ Московской обл., 101-0628, приказ Минстроя России №675/пр от 28.02.2017 № 254/пр</t>
        </is>
      </c>
      <c r="K1051" t="inlineStr">
        <is>
          <t>Олифа комбинированная, марки К-3</t>
        </is>
      </c>
      <c r="L1051" t="n">
        <v>1348</v>
      </c>
      <c r="N1051" t="n">
        <v>1009</v>
      </c>
      <c r="O1051" t="inlineStr">
        <is>
          <t>т</t>
        </is>
      </c>
      <c r="P1051" t="inlineStr">
        <is>
          <t>т</t>
        </is>
      </c>
      <c r="Q1051" t="n">
        <v>1000</v>
      </c>
      <c r="W1051" t="n">
        <v>0</v>
      </c>
      <c r="X1051" t="n">
        <v>24062879</v>
      </c>
      <c r="Y1051">
        <f>(AT1051*ROUND(5,7))</f>
        <v/>
      </c>
      <c r="AA1051" t="n">
        <v>87631.5</v>
      </c>
      <c r="AB1051" t="n">
        <v>0</v>
      </c>
      <c r="AC1051" t="n">
        <v>0</v>
      </c>
      <c r="AD1051" t="n">
        <v>0</v>
      </c>
      <c r="AE1051" t="n">
        <v>16950</v>
      </c>
      <c r="AF1051" t="n">
        <v>0</v>
      </c>
      <c r="AG1051" t="n">
        <v>0</v>
      </c>
      <c r="AH1051" t="n">
        <v>0</v>
      </c>
      <c r="AI1051" t="n">
        <v>5.17</v>
      </c>
      <c r="AJ1051" t="n">
        <v>1</v>
      </c>
      <c r="AK1051" t="n">
        <v>1</v>
      </c>
      <c r="AL1051" t="n">
        <v>1</v>
      </c>
      <c r="AM1051" t="n">
        <v>2</v>
      </c>
      <c r="AN1051" t="n">
        <v>0</v>
      </c>
      <c r="AO1051" t="n">
        <v>1</v>
      </c>
      <c r="AP1051" t="n">
        <v>1</v>
      </c>
      <c r="AQ1051" t="n">
        <v>0</v>
      </c>
      <c r="AR1051" t="n">
        <v>0</v>
      </c>
      <c r="AS1051" t="inlineStr"/>
      <c r="AT1051" t="n">
        <v>2e-05</v>
      </c>
      <c r="AU1051" t="inlineStr">
        <is>
          <t>)*5</t>
        </is>
      </c>
      <c r="AV1051" t="n">
        <v>0</v>
      </c>
      <c r="AW1051" t="n">
        <v>2</v>
      </c>
      <c r="AX1051" t="n">
        <v>78876651</v>
      </c>
      <c r="AY1051" t="n">
        <v>1</v>
      </c>
      <c r="AZ1051" t="n">
        <v>0</v>
      </c>
      <c r="BA1051" t="n">
        <v>974</v>
      </c>
      <c r="BB1051" t="n">
        <v>0</v>
      </c>
      <c r="BC1051" t="n">
        <v>0</v>
      </c>
      <c r="BD1051" t="n">
        <v>0</v>
      </c>
      <c r="BE1051" t="n">
        <v>0</v>
      </c>
      <c r="BF1051" t="n">
        <v>0</v>
      </c>
      <c r="BG1051" t="n">
        <v>0</v>
      </c>
      <c r="BH1051" t="n">
        <v>0</v>
      </c>
      <c r="BI1051" t="n">
        <v>0</v>
      </c>
      <c r="BJ1051" t="n">
        <v>0</v>
      </c>
      <c r="BK1051" t="n">
        <v>0</v>
      </c>
      <c r="BL1051" t="n">
        <v>0</v>
      </c>
      <c r="BM1051" t="n">
        <v>0</v>
      </c>
      <c r="BN1051" t="n">
        <v>0</v>
      </c>
      <c r="BO1051" t="n">
        <v>0</v>
      </c>
      <c r="BP1051" t="n">
        <v>0</v>
      </c>
      <c r="BQ1051" t="n">
        <v>0</v>
      </c>
      <c r="BR1051" t="n">
        <v>0</v>
      </c>
      <c r="BS1051" t="n">
        <v>0</v>
      </c>
      <c r="BT1051" t="n">
        <v>0</v>
      </c>
      <c r="BU1051" t="n">
        <v>0</v>
      </c>
      <c r="BV1051" t="n">
        <v>0</v>
      </c>
      <c r="BW1051" t="n">
        <v>0</v>
      </c>
      <c r="CV1051" t="n">
        <v>0</v>
      </c>
      <c r="CW1051" t="n">
        <v>0</v>
      </c>
      <c r="CX1051">
        <f>ROUND(Y1051*Source!I2448,7)</f>
        <v/>
      </c>
      <c r="CY1051">
        <f>AA1051</f>
        <v/>
      </c>
      <c r="CZ1051">
        <f>AE1051</f>
        <v/>
      </c>
      <c r="DA1051">
        <f>AI1051</f>
        <v/>
      </c>
      <c r="DB1051">
        <f>ROUND((ROUND(AT1051*CZ1051,2)*ROUND(5,7)),2)</f>
        <v/>
      </c>
      <c r="DC1051">
        <f>ROUND((ROUND(AT1051*AG1051,2)*ROUND(5,7)),2)</f>
        <v/>
      </c>
      <c r="DD1051" t="inlineStr"/>
      <c r="DE1051" t="inlineStr"/>
      <c r="DF1051">
        <f>ROUND(ROUND(AE1051*AI1051,0)*CX1051,0)</f>
        <v/>
      </c>
      <c r="DG1051">
        <f>ROUND(ROUND(AF1051,0)*CX1051,0)</f>
        <v/>
      </c>
      <c r="DH1051">
        <f>ROUND(ROUND(AG1051,0)*CX1051,0)</f>
        <v/>
      </c>
      <c r="DI1051">
        <f>ROUND(ROUND(AH1051,0)*CX1051,0)</f>
        <v/>
      </c>
      <c r="DJ1051">
        <f>DF1051</f>
        <v/>
      </c>
      <c r="DK1051" t="n">
        <v>0</v>
      </c>
      <c r="DL1051" t="inlineStr"/>
      <c r="DM1051" t="n">
        <v>0</v>
      </c>
      <c r="DN1051" t="inlineStr"/>
      <c r="DO1051" t="n">
        <v>0</v>
      </c>
    </row>
    <row r="1052">
      <c r="A1052">
        <f>ROW(Source!A2448)</f>
        <v/>
      </c>
      <c r="B1052" t="n">
        <v>78869116</v>
      </c>
      <c r="C1052" t="n">
        <v>78876641</v>
      </c>
      <c r="D1052" t="n">
        <v>29107963</v>
      </c>
      <c r="E1052" t="n">
        <v>1</v>
      </c>
      <c r="F1052" t="n">
        <v>1</v>
      </c>
      <c r="G1052" t="n">
        <v>1</v>
      </c>
      <c r="H1052" t="n">
        <v>3</v>
      </c>
      <c r="I1052" t="inlineStr">
        <is>
          <t>101-1669</t>
        </is>
      </c>
      <c r="J1052" t="inlineStr">
        <is>
          <t>ТССЦ Московской обл., 101-1669, приказ Минстроя России №675/пр от 28.02.2017 № 254/пр</t>
        </is>
      </c>
      <c r="K1052" t="inlineStr">
        <is>
          <t>Очес льняной</t>
        </is>
      </c>
      <c r="L1052" t="n">
        <v>1346</v>
      </c>
      <c r="N1052" t="n">
        <v>1009</v>
      </c>
      <c r="O1052" t="inlineStr">
        <is>
          <t>кг</t>
        </is>
      </c>
      <c r="P1052" t="inlineStr">
        <is>
          <t>кг</t>
        </is>
      </c>
      <c r="Q1052" t="n">
        <v>1</v>
      </c>
      <c r="W1052" t="n">
        <v>0</v>
      </c>
      <c r="X1052" t="n">
        <v>-2113933962</v>
      </c>
      <c r="Y1052">
        <f>(AT1052*ROUND(5,7))</f>
        <v/>
      </c>
      <c r="AA1052" t="n">
        <v>590.67</v>
      </c>
      <c r="AB1052" t="n">
        <v>0</v>
      </c>
      <c r="AC1052" t="n">
        <v>0</v>
      </c>
      <c r="AD1052" t="n">
        <v>0</v>
      </c>
      <c r="AE1052" t="n">
        <v>37.29</v>
      </c>
      <c r="AF1052" t="n">
        <v>0</v>
      </c>
      <c r="AG1052" t="n">
        <v>0</v>
      </c>
      <c r="AH1052" t="n">
        <v>0</v>
      </c>
      <c r="AI1052" t="n">
        <v>15.84</v>
      </c>
      <c r="AJ1052" t="n">
        <v>1</v>
      </c>
      <c r="AK1052" t="n">
        <v>1</v>
      </c>
      <c r="AL1052" t="n">
        <v>1</v>
      </c>
      <c r="AM1052" t="n">
        <v>2</v>
      </c>
      <c r="AN1052" t="n">
        <v>0</v>
      </c>
      <c r="AO1052" t="n">
        <v>1</v>
      </c>
      <c r="AP1052" t="n">
        <v>1</v>
      </c>
      <c r="AQ1052" t="n">
        <v>0</v>
      </c>
      <c r="AR1052" t="n">
        <v>0</v>
      </c>
      <c r="AS1052" t="inlineStr"/>
      <c r="AT1052" t="n">
        <v>0.02</v>
      </c>
      <c r="AU1052" t="inlineStr">
        <is>
          <t>)*5</t>
        </is>
      </c>
      <c r="AV1052" t="n">
        <v>0</v>
      </c>
      <c r="AW1052" t="n">
        <v>2</v>
      </c>
      <c r="AX1052" t="n">
        <v>78876652</v>
      </c>
      <c r="AY1052" t="n">
        <v>1</v>
      </c>
      <c r="AZ1052" t="n">
        <v>0</v>
      </c>
      <c r="BA1052" t="n">
        <v>975</v>
      </c>
      <c r="BB1052" t="n">
        <v>0</v>
      </c>
      <c r="BC1052" t="n">
        <v>0</v>
      </c>
      <c r="BD1052" t="n">
        <v>0</v>
      </c>
      <c r="BE1052" t="n">
        <v>0</v>
      </c>
      <c r="BF1052" t="n">
        <v>0</v>
      </c>
      <c r="BG1052" t="n">
        <v>0</v>
      </c>
      <c r="BH1052" t="n">
        <v>0</v>
      </c>
      <c r="BI1052" t="n">
        <v>0</v>
      </c>
      <c r="BJ1052" t="n">
        <v>0</v>
      </c>
      <c r="BK1052" t="n">
        <v>0</v>
      </c>
      <c r="BL1052" t="n">
        <v>0</v>
      </c>
      <c r="BM1052" t="n">
        <v>0</v>
      </c>
      <c r="BN1052" t="n">
        <v>0</v>
      </c>
      <c r="BO1052" t="n">
        <v>0</v>
      </c>
      <c r="BP1052" t="n">
        <v>0</v>
      </c>
      <c r="BQ1052" t="n">
        <v>0</v>
      </c>
      <c r="BR1052" t="n">
        <v>0</v>
      </c>
      <c r="BS1052" t="n">
        <v>0</v>
      </c>
      <c r="BT1052" t="n">
        <v>0</v>
      </c>
      <c r="BU1052" t="n">
        <v>0</v>
      </c>
      <c r="BV1052" t="n">
        <v>0</v>
      </c>
      <c r="BW1052" t="n">
        <v>0</v>
      </c>
      <c r="CV1052" t="n">
        <v>0</v>
      </c>
      <c r="CW1052" t="n">
        <v>0</v>
      </c>
      <c r="CX1052">
        <f>ROUND(Y1052*Source!I2448,7)</f>
        <v/>
      </c>
      <c r="CY1052">
        <f>AA1052</f>
        <v/>
      </c>
      <c r="CZ1052">
        <f>AE1052</f>
        <v/>
      </c>
      <c r="DA1052">
        <f>AI1052</f>
        <v/>
      </c>
      <c r="DB1052">
        <f>ROUND((ROUND(AT1052*CZ1052,2)*ROUND(5,7)),2)</f>
        <v/>
      </c>
      <c r="DC1052">
        <f>ROUND((ROUND(AT1052*AG1052,2)*ROUND(5,7)),2)</f>
        <v/>
      </c>
      <c r="DD1052" t="inlineStr"/>
      <c r="DE1052" t="inlineStr"/>
      <c r="DF1052">
        <f>ROUND(ROUND(AE1052*AI1052,0)*CX1052,0)</f>
        <v/>
      </c>
      <c r="DG1052">
        <f>ROUND(ROUND(AF1052,0)*CX1052,0)</f>
        <v/>
      </c>
      <c r="DH1052">
        <f>ROUND(ROUND(AG1052,0)*CX1052,0)</f>
        <v/>
      </c>
      <c r="DI1052">
        <f>ROUND(ROUND(AH1052,0)*CX1052,0)</f>
        <v/>
      </c>
      <c r="DJ1052">
        <f>DF1052</f>
        <v/>
      </c>
      <c r="DK1052" t="n">
        <v>0</v>
      </c>
      <c r="DL1052" t="inlineStr"/>
      <c r="DM1052" t="n">
        <v>0</v>
      </c>
      <c r="DN1052" t="inlineStr"/>
      <c r="DO1052" t="n">
        <v>0</v>
      </c>
    </row>
    <row r="1053">
      <c r="A1053">
        <f>ROW(Source!A2448)</f>
        <v/>
      </c>
      <c r="B1053" t="n">
        <v>78869116</v>
      </c>
      <c r="C1053" t="n">
        <v>78876641</v>
      </c>
      <c r="D1053" t="n">
        <v>29150040</v>
      </c>
      <c r="E1053" t="n">
        <v>1</v>
      </c>
      <c r="F1053" t="n">
        <v>1</v>
      </c>
      <c r="G1053" t="n">
        <v>1</v>
      </c>
      <c r="H1053" t="n">
        <v>3</v>
      </c>
      <c r="I1053" t="inlineStr">
        <is>
          <t>411-0001</t>
        </is>
      </c>
      <c r="J1053" t="inlineStr">
        <is>
          <t>ТССЦ Московской обл., 411-0001, приказ Минстроя России №675/пр от 28.02.2017 № 257/пр</t>
        </is>
      </c>
      <c r="K1053" t="inlineStr">
        <is>
          <t>Вода</t>
        </is>
      </c>
      <c r="L1053" t="n">
        <v>1339</v>
      </c>
      <c r="N1053" t="n">
        <v>1007</v>
      </c>
      <c r="O1053" t="inlineStr">
        <is>
          <t>м3</t>
        </is>
      </c>
      <c r="P1053" t="inlineStr">
        <is>
          <t>м3</t>
        </is>
      </c>
      <c r="Q1053" t="n">
        <v>1</v>
      </c>
      <c r="W1053" t="n">
        <v>0</v>
      </c>
      <c r="X1053" t="n">
        <v>619799737</v>
      </c>
      <c r="Y1053">
        <f>(AT1053*ROUND(5,7))</f>
        <v/>
      </c>
      <c r="AA1053" t="n">
        <v>31.28</v>
      </c>
      <c r="AB1053" t="n">
        <v>0</v>
      </c>
      <c r="AC1053" t="n">
        <v>0</v>
      </c>
      <c r="AD1053" t="n">
        <v>0</v>
      </c>
      <c r="AE1053" t="n">
        <v>2.44</v>
      </c>
      <c r="AF1053" t="n">
        <v>0</v>
      </c>
      <c r="AG1053" t="n">
        <v>0</v>
      </c>
      <c r="AH1053" t="n">
        <v>0</v>
      </c>
      <c r="AI1053" t="n">
        <v>12.82</v>
      </c>
      <c r="AJ1053" t="n">
        <v>1</v>
      </c>
      <c r="AK1053" t="n">
        <v>1</v>
      </c>
      <c r="AL1053" t="n">
        <v>1</v>
      </c>
      <c r="AM1053" t="n">
        <v>2</v>
      </c>
      <c r="AN1053" t="n">
        <v>0</v>
      </c>
      <c r="AO1053" t="n">
        <v>1</v>
      </c>
      <c r="AP1053" t="n">
        <v>1</v>
      </c>
      <c r="AQ1053" t="n">
        <v>0</v>
      </c>
      <c r="AR1053" t="n">
        <v>0</v>
      </c>
      <c r="AS1053" t="inlineStr"/>
      <c r="AT1053" t="n">
        <v>1</v>
      </c>
      <c r="AU1053" t="inlineStr">
        <is>
          <t>)*5</t>
        </is>
      </c>
      <c r="AV1053" t="n">
        <v>0</v>
      </c>
      <c r="AW1053" t="n">
        <v>2</v>
      </c>
      <c r="AX1053" t="n">
        <v>78876653</v>
      </c>
      <c r="AY1053" t="n">
        <v>1</v>
      </c>
      <c r="AZ1053" t="n">
        <v>0</v>
      </c>
      <c r="BA1053" t="n">
        <v>976</v>
      </c>
      <c r="BB1053" t="n">
        <v>0</v>
      </c>
      <c r="BC1053" t="n">
        <v>0</v>
      </c>
      <c r="BD1053" t="n">
        <v>0</v>
      </c>
      <c r="BE1053" t="n">
        <v>0</v>
      </c>
      <c r="BF1053" t="n">
        <v>0</v>
      </c>
      <c r="BG1053" t="n">
        <v>0</v>
      </c>
      <c r="BH1053" t="n">
        <v>0</v>
      </c>
      <c r="BI1053" t="n">
        <v>0</v>
      </c>
      <c r="BJ1053" t="n">
        <v>0</v>
      </c>
      <c r="BK1053" t="n">
        <v>0</v>
      </c>
      <c r="BL1053" t="n">
        <v>0</v>
      </c>
      <c r="BM1053" t="n">
        <v>0</v>
      </c>
      <c r="BN1053" t="n">
        <v>0</v>
      </c>
      <c r="BO1053" t="n">
        <v>0</v>
      </c>
      <c r="BP1053" t="n">
        <v>0</v>
      </c>
      <c r="BQ1053" t="n">
        <v>0</v>
      </c>
      <c r="BR1053" t="n">
        <v>0</v>
      </c>
      <c r="BS1053" t="n">
        <v>0</v>
      </c>
      <c r="BT1053" t="n">
        <v>0</v>
      </c>
      <c r="BU1053" t="n">
        <v>0</v>
      </c>
      <c r="BV1053" t="n">
        <v>0</v>
      </c>
      <c r="BW1053" t="n">
        <v>0</v>
      </c>
      <c r="CV1053" t="n">
        <v>0</v>
      </c>
      <c r="CW1053" t="n">
        <v>0</v>
      </c>
      <c r="CX1053">
        <f>ROUND(Y1053*Source!I2448,7)</f>
        <v/>
      </c>
      <c r="CY1053">
        <f>AA1053</f>
        <v/>
      </c>
      <c r="CZ1053">
        <f>AE1053</f>
        <v/>
      </c>
      <c r="DA1053">
        <f>AI1053</f>
        <v/>
      </c>
      <c r="DB1053">
        <f>ROUND((ROUND(AT1053*CZ1053,2)*ROUND(5,7)),2)</f>
        <v/>
      </c>
      <c r="DC1053">
        <f>ROUND((ROUND(AT1053*AG1053,2)*ROUND(5,7)),2)</f>
        <v/>
      </c>
      <c r="DD1053" t="inlineStr"/>
      <c r="DE1053" t="inlineStr"/>
      <c r="DF1053">
        <f>ROUND(ROUND(AE1053*AI1053,0)*CX1053,0)</f>
        <v/>
      </c>
      <c r="DG1053">
        <f>ROUND(ROUND(AF1053,0)*CX1053,0)</f>
        <v/>
      </c>
      <c r="DH1053">
        <f>ROUND(ROUND(AG1053,0)*CX1053,0)</f>
        <v/>
      </c>
      <c r="DI1053">
        <f>ROUND(ROUND(AH1053,0)*CX1053,0)</f>
        <v/>
      </c>
      <c r="DJ1053">
        <f>DF1053</f>
        <v/>
      </c>
      <c r="DK1053" t="n">
        <v>0</v>
      </c>
      <c r="DL1053" t="inlineStr"/>
      <c r="DM1053" t="n">
        <v>0</v>
      </c>
      <c r="DN1053" t="inlineStr"/>
      <c r="DO1053" t="n">
        <v>0</v>
      </c>
    </row>
    <row r="1054">
      <c r="A1054">
        <f>ROW(Source!A2449)</f>
        <v/>
      </c>
      <c r="B1054" t="n">
        <v>78869116</v>
      </c>
      <c r="C1054" t="n">
        <v>78876654</v>
      </c>
      <c r="D1054" t="n">
        <v>18409850</v>
      </c>
      <c r="E1054" t="n">
        <v>1</v>
      </c>
      <c r="F1054" t="n">
        <v>1</v>
      </c>
      <c r="G1054" t="n">
        <v>1</v>
      </c>
      <c r="H1054" t="n">
        <v>1</v>
      </c>
      <c r="I1054" t="inlineStr">
        <is>
          <t>1-1035-90</t>
        </is>
      </c>
      <c r="J1054" t="inlineStr"/>
      <c r="K1054" t="inlineStr">
        <is>
          <t>Рабочий строитель среднего разряда 3,5</t>
        </is>
      </c>
      <c r="L1054" t="n">
        <v>1369</v>
      </c>
      <c r="N1054" t="n">
        <v>1013</v>
      </c>
      <c r="O1054" t="inlineStr">
        <is>
          <t>чел.-ч</t>
        </is>
      </c>
      <c r="P1054" t="inlineStr">
        <is>
          <t>чел.-ч</t>
        </is>
      </c>
      <c r="Q1054" t="n">
        <v>1</v>
      </c>
      <c r="W1054" t="n">
        <v>0</v>
      </c>
      <c r="X1054" t="n">
        <v>855544366</v>
      </c>
      <c r="Y1054">
        <f>AT1054</f>
        <v/>
      </c>
      <c r="AA1054" t="n">
        <v>0</v>
      </c>
      <c r="AB1054" t="n">
        <v>0</v>
      </c>
      <c r="AC1054" t="n">
        <v>0</v>
      </c>
      <c r="AD1054" t="n">
        <v>9.07</v>
      </c>
      <c r="AE1054" t="n">
        <v>0</v>
      </c>
      <c r="AF1054" t="n">
        <v>0</v>
      </c>
      <c r="AG1054" t="n">
        <v>0</v>
      </c>
      <c r="AH1054" t="n">
        <v>9.07</v>
      </c>
      <c r="AI1054" t="n">
        <v>1</v>
      </c>
      <c r="AJ1054" t="n">
        <v>1</v>
      </c>
      <c r="AK1054" t="n">
        <v>1</v>
      </c>
      <c r="AL1054" t="n">
        <v>1</v>
      </c>
      <c r="AM1054" t="n">
        <v>-2</v>
      </c>
      <c r="AN1054" t="n">
        <v>0</v>
      </c>
      <c r="AO1054" t="n">
        <v>1</v>
      </c>
      <c r="AP1054" t="n">
        <v>1</v>
      </c>
      <c r="AQ1054" t="n">
        <v>0</v>
      </c>
      <c r="AR1054" t="n">
        <v>0</v>
      </c>
      <c r="AS1054" t="inlineStr"/>
      <c r="AT1054" t="n">
        <v>81</v>
      </c>
      <c r="AU1054" t="inlineStr"/>
      <c r="AV1054" t="n">
        <v>1</v>
      </c>
      <c r="AW1054" t="n">
        <v>2</v>
      </c>
      <c r="AX1054" t="n">
        <v>78876666</v>
      </c>
      <c r="AY1054" t="n">
        <v>1</v>
      </c>
      <c r="AZ1054" t="n">
        <v>0</v>
      </c>
      <c r="BA1054" t="n">
        <v>977</v>
      </c>
      <c r="BB1054" t="n">
        <v>0</v>
      </c>
      <c r="BC1054" t="n">
        <v>0</v>
      </c>
      <c r="BD1054" t="n">
        <v>0</v>
      </c>
      <c r="BE1054" t="n">
        <v>0</v>
      </c>
      <c r="BF1054" t="n">
        <v>0</v>
      </c>
      <c r="BG1054" t="n">
        <v>0</v>
      </c>
      <c r="BH1054" t="n">
        <v>0</v>
      </c>
      <c r="BI1054" t="n">
        <v>0</v>
      </c>
      <c r="BJ1054" t="n">
        <v>0</v>
      </c>
      <c r="BK1054" t="n">
        <v>0</v>
      </c>
      <c r="BL1054" t="n">
        <v>0</v>
      </c>
      <c r="BM1054" t="n">
        <v>0</v>
      </c>
      <c r="BN1054" t="n">
        <v>0</v>
      </c>
      <c r="BO1054" t="n">
        <v>0</v>
      </c>
      <c r="BP1054" t="n">
        <v>0</v>
      </c>
      <c r="BQ1054" t="n">
        <v>0</v>
      </c>
      <c r="BR1054" t="n">
        <v>0</v>
      </c>
      <c r="BS1054" t="n">
        <v>0</v>
      </c>
      <c r="BT1054" t="n">
        <v>0</v>
      </c>
      <c r="BU1054" t="n">
        <v>0</v>
      </c>
      <c r="BV1054" t="n">
        <v>0</v>
      </c>
      <c r="BW1054" t="n">
        <v>0</v>
      </c>
      <c r="CU1054">
        <f>ROUND(AT1054*Source!I2449*AH1054*AL1054,0)</f>
        <v/>
      </c>
      <c r="CV1054">
        <f>ROUND(Y1054*Source!I2449,7)</f>
        <v/>
      </c>
      <c r="CW1054" t="n">
        <v>0</v>
      </c>
      <c r="CX1054">
        <f>ROUND(Y1054*Source!I2449,7)</f>
        <v/>
      </c>
      <c r="CY1054">
        <f>AD1054</f>
        <v/>
      </c>
      <c r="CZ1054">
        <f>AH1054</f>
        <v/>
      </c>
      <c r="DA1054">
        <f>AL1054</f>
        <v/>
      </c>
      <c r="DB1054">
        <f>ROUND(ROUND(AT1054*CZ1054,2),2)</f>
        <v/>
      </c>
      <c r="DC1054">
        <f>ROUND(ROUND(AT1054*AG1054,2),2)</f>
        <v/>
      </c>
      <c r="DD1054" t="inlineStr"/>
      <c r="DE1054" t="inlineStr"/>
      <c r="DF1054">
        <f>ROUND(ROUND(AE1054,0)*CX1054,0)</f>
        <v/>
      </c>
      <c r="DG1054">
        <f>ROUND(ROUND(AF1054,0)*CX1054,0)</f>
        <v/>
      </c>
      <c r="DH1054">
        <f>ROUND(ROUND(AG1054,0)*CX1054,0)</f>
        <v/>
      </c>
      <c r="DI1054">
        <f>ROUND(ROUND(AH1054,0)*CX1054,0)</f>
        <v/>
      </c>
      <c r="DJ1054">
        <f>DI1054</f>
        <v/>
      </c>
      <c r="DK1054" t="n">
        <v>0</v>
      </c>
      <c r="DL1054" t="inlineStr"/>
      <c r="DM1054" t="n">
        <v>0</v>
      </c>
      <c r="DN1054" t="inlineStr"/>
      <c r="DO1054" t="n">
        <v>0</v>
      </c>
    </row>
    <row r="1055">
      <c r="A1055">
        <f>ROW(Source!A2449)</f>
        <v/>
      </c>
      <c r="B1055" t="n">
        <v>78869116</v>
      </c>
      <c r="C1055" t="n">
        <v>78876654</v>
      </c>
      <c r="D1055" t="n">
        <v>29174913</v>
      </c>
      <c r="E1055" t="n">
        <v>1</v>
      </c>
      <c r="F1055" t="n">
        <v>1</v>
      </c>
      <c r="G1055" t="n">
        <v>1</v>
      </c>
      <c r="H1055" t="n">
        <v>2</v>
      </c>
      <c r="I1055" t="inlineStr">
        <is>
          <t>400001</t>
        </is>
      </c>
      <c r="J1055" t="inlineStr">
        <is>
          <t>ТСЭМ Московской обл., 400001, приказ Минстроя России №675/пр от 28.02.2017 № 264/пр</t>
        </is>
      </c>
      <c r="K1055" t="inlineStr">
        <is>
          <t>Автомобили бортовые, грузоподъемность до 5 т</t>
        </is>
      </c>
      <c r="L1055" t="n">
        <v>1368</v>
      </c>
      <c r="N1055" t="n">
        <v>1011</v>
      </c>
      <c r="O1055" t="inlineStr">
        <is>
          <t>маш.-ч</t>
        </is>
      </c>
      <c r="P1055" t="inlineStr">
        <is>
          <t>маш.-ч</t>
        </is>
      </c>
      <c r="Q1055" t="n">
        <v>1</v>
      </c>
      <c r="W1055" t="n">
        <v>0</v>
      </c>
      <c r="X1055" t="n">
        <v>1230759911</v>
      </c>
      <c r="Y1055">
        <f>AT1055</f>
        <v/>
      </c>
      <c r="AA1055" t="n">
        <v>0</v>
      </c>
      <c r="AB1055" t="n">
        <v>2177.51</v>
      </c>
      <c r="AC1055" t="n">
        <v>606.1</v>
      </c>
      <c r="AD1055" t="n">
        <v>0</v>
      </c>
      <c r="AE1055" t="n">
        <v>0</v>
      </c>
      <c r="AF1055" t="n">
        <v>87.17</v>
      </c>
      <c r="AG1055" t="n">
        <v>11.6</v>
      </c>
      <c r="AH1055" t="n">
        <v>0</v>
      </c>
      <c r="AI1055" t="n">
        <v>1</v>
      </c>
      <c r="AJ1055" t="n">
        <v>24.98</v>
      </c>
      <c r="AK1055" t="n">
        <v>52.25</v>
      </c>
      <c r="AL1055" t="n">
        <v>1</v>
      </c>
      <c r="AM1055" t="n">
        <v>2</v>
      </c>
      <c r="AN1055" t="n">
        <v>0</v>
      </c>
      <c r="AO1055" t="n">
        <v>1</v>
      </c>
      <c r="AP1055" t="n">
        <v>1</v>
      </c>
      <c r="AQ1055" t="n">
        <v>0</v>
      </c>
      <c r="AR1055" t="n">
        <v>0</v>
      </c>
      <c r="AS1055" t="inlineStr"/>
      <c r="AT1055" t="n">
        <v>0.05</v>
      </c>
      <c r="AU1055" t="inlineStr"/>
      <c r="AV1055" t="n">
        <v>0</v>
      </c>
      <c r="AW1055" t="n">
        <v>2</v>
      </c>
      <c r="AX1055" t="n">
        <v>78876667</v>
      </c>
      <c r="AY1055" t="n">
        <v>1</v>
      </c>
      <c r="AZ1055" t="n">
        <v>0</v>
      </c>
      <c r="BA1055" t="n">
        <v>978</v>
      </c>
      <c r="BB1055" t="n">
        <v>0</v>
      </c>
      <c r="BC1055" t="n">
        <v>0</v>
      </c>
      <c r="BD1055" t="n">
        <v>0</v>
      </c>
      <c r="BE1055" t="n">
        <v>0</v>
      </c>
      <c r="BF1055" t="n">
        <v>0</v>
      </c>
      <c r="BG1055" t="n">
        <v>0</v>
      </c>
      <c r="BH1055" t="n">
        <v>0</v>
      </c>
      <c r="BI1055" t="n">
        <v>0</v>
      </c>
      <c r="BJ1055" t="n">
        <v>0</v>
      </c>
      <c r="BK1055" t="n">
        <v>0</v>
      </c>
      <c r="BL1055" t="n">
        <v>0</v>
      </c>
      <c r="BM1055" t="n">
        <v>0</v>
      </c>
      <c r="BN1055" t="n">
        <v>0</v>
      </c>
      <c r="BO1055" t="n">
        <v>0</v>
      </c>
      <c r="BP1055" t="n">
        <v>0</v>
      </c>
      <c r="BQ1055" t="n">
        <v>0</v>
      </c>
      <c r="BR1055" t="n">
        <v>0</v>
      </c>
      <c r="BS1055" t="n">
        <v>0</v>
      </c>
      <c r="BT1055" t="n">
        <v>0</v>
      </c>
      <c r="BU1055" t="n">
        <v>0</v>
      </c>
      <c r="BV1055" t="n">
        <v>0</v>
      </c>
      <c r="BW1055" t="n">
        <v>0</v>
      </c>
      <c r="CV1055" t="n">
        <v>0</v>
      </c>
      <c r="CW1055">
        <f>ROUND(Y1055*Source!I2449*DO1055,7)</f>
        <v/>
      </c>
      <c r="CX1055">
        <f>ROUND(Y1055*Source!I2449,7)</f>
        <v/>
      </c>
      <c r="CY1055">
        <f>AB1055</f>
        <v/>
      </c>
      <c r="CZ1055">
        <f>AF1055</f>
        <v/>
      </c>
      <c r="DA1055">
        <f>AJ1055</f>
        <v/>
      </c>
      <c r="DB1055">
        <f>ROUND(ROUND(AT1055*CZ1055,2),2)</f>
        <v/>
      </c>
      <c r="DC1055">
        <f>ROUND(ROUND(AT1055*AG1055,2),2)</f>
        <v/>
      </c>
      <c r="DD1055" t="inlineStr"/>
      <c r="DE1055" t="inlineStr"/>
      <c r="DF1055">
        <f>ROUND(ROUND(AE1055,0)*CX1055,0)</f>
        <v/>
      </c>
      <c r="DG1055">
        <f>ROUND(ROUND(AF1055*AJ1055,0)*CX1055,0)</f>
        <v/>
      </c>
      <c r="DH1055">
        <f>ROUND(ROUND(AG1055*AK1055,0)*CX1055,0)</f>
        <v/>
      </c>
      <c r="DI1055">
        <f>ROUND(ROUND(AH1055,0)*CX1055,0)</f>
        <v/>
      </c>
      <c r="DJ1055">
        <f>DG1055</f>
        <v/>
      </c>
      <c r="DK1055" t="n">
        <v>0</v>
      </c>
      <c r="DL1055" t="inlineStr"/>
      <c r="DM1055" t="n">
        <v>0</v>
      </c>
      <c r="DN1055" t="inlineStr"/>
      <c r="DO1055" t="n">
        <v>0</v>
      </c>
    </row>
    <row r="1056">
      <c r="A1056">
        <f>ROW(Source!A2449)</f>
        <v/>
      </c>
      <c r="B1056" t="n">
        <v>78869116</v>
      </c>
      <c r="C1056" t="n">
        <v>78876654</v>
      </c>
      <c r="D1056" t="n">
        <v>29110398</v>
      </c>
      <c r="E1056" t="n">
        <v>1</v>
      </c>
      <c r="F1056" t="n">
        <v>1</v>
      </c>
      <c r="G1056" t="n">
        <v>1</v>
      </c>
      <c r="H1056" t="n">
        <v>3</v>
      </c>
      <c r="I1056" t="inlineStr">
        <is>
          <t>101-0388</t>
        </is>
      </c>
      <c r="J1056" t="inlineStr">
        <is>
          <t>ТССЦ Московской обл., 101-0388, приказ Минстроя России №675/пр от 28.02.2017 № 254/пр</t>
        </is>
      </c>
      <c r="K1056" t="inlineStr">
        <is>
          <t>Краски масляные земляные марки МА-0115 мумия, сурик железный</t>
        </is>
      </c>
      <c r="L1056" t="n">
        <v>1348</v>
      </c>
      <c r="N1056" t="n">
        <v>1009</v>
      </c>
      <c r="O1056" t="inlineStr">
        <is>
          <t>т</t>
        </is>
      </c>
      <c r="P1056" t="inlineStr">
        <is>
          <t>т</t>
        </is>
      </c>
      <c r="Q1056" t="n">
        <v>1000</v>
      </c>
      <c r="W1056" t="n">
        <v>0</v>
      </c>
      <c r="X1056" t="n">
        <v>1625292450</v>
      </c>
      <c r="Y1056">
        <f>AT1056</f>
        <v/>
      </c>
      <c r="AA1056" t="n">
        <v>76804.47</v>
      </c>
      <c r="AB1056" t="n">
        <v>0</v>
      </c>
      <c r="AC1056" t="n">
        <v>0</v>
      </c>
      <c r="AD1056" t="n">
        <v>0</v>
      </c>
      <c r="AE1056" t="n">
        <v>15118.99</v>
      </c>
      <c r="AF1056" t="n">
        <v>0</v>
      </c>
      <c r="AG1056" t="n">
        <v>0</v>
      </c>
      <c r="AH1056" t="n">
        <v>0</v>
      </c>
      <c r="AI1056" t="n">
        <v>5.08</v>
      </c>
      <c r="AJ1056" t="n">
        <v>1</v>
      </c>
      <c r="AK1056" t="n">
        <v>1</v>
      </c>
      <c r="AL1056" t="n">
        <v>1</v>
      </c>
      <c r="AM1056" t="n">
        <v>2</v>
      </c>
      <c r="AN1056" t="n">
        <v>0</v>
      </c>
      <c r="AO1056" t="n">
        <v>1</v>
      </c>
      <c r="AP1056" t="n">
        <v>1</v>
      </c>
      <c r="AQ1056" t="n">
        <v>0</v>
      </c>
      <c r="AR1056" t="n">
        <v>0</v>
      </c>
      <c r="AS1056" t="inlineStr"/>
      <c r="AT1056" t="n">
        <v>0.0014</v>
      </c>
      <c r="AU1056" t="inlineStr"/>
      <c r="AV1056" t="n">
        <v>0</v>
      </c>
      <c r="AW1056" t="n">
        <v>2</v>
      </c>
      <c r="AX1056" t="n">
        <v>78876668</v>
      </c>
      <c r="AY1056" t="n">
        <v>1</v>
      </c>
      <c r="AZ1056" t="n">
        <v>0</v>
      </c>
      <c r="BA1056" t="n">
        <v>979</v>
      </c>
      <c r="BB1056" t="n">
        <v>0</v>
      </c>
      <c r="BC1056" t="n">
        <v>0</v>
      </c>
      <c r="BD1056" t="n">
        <v>0</v>
      </c>
      <c r="BE1056" t="n">
        <v>0</v>
      </c>
      <c r="BF1056" t="n">
        <v>0</v>
      </c>
      <c r="BG1056" t="n">
        <v>0</v>
      </c>
      <c r="BH1056" t="n">
        <v>0</v>
      </c>
      <c r="BI1056" t="n">
        <v>0</v>
      </c>
      <c r="BJ1056" t="n">
        <v>0</v>
      </c>
      <c r="BK1056" t="n">
        <v>0</v>
      </c>
      <c r="BL1056" t="n">
        <v>0</v>
      </c>
      <c r="BM1056" t="n">
        <v>0</v>
      </c>
      <c r="BN1056" t="n">
        <v>0</v>
      </c>
      <c r="BO1056" t="n">
        <v>0</v>
      </c>
      <c r="BP1056" t="n">
        <v>0</v>
      </c>
      <c r="BQ1056" t="n">
        <v>0</v>
      </c>
      <c r="BR1056" t="n">
        <v>0</v>
      </c>
      <c r="BS1056" t="n">
        <v>0</v>
      </c>
      <c r="BT1056" t="n">
        <v>0</v>
      </c>
      <c r="BU1056" t="n">
        <v>0</v>
      </c>
      <c r="BV1056" t="n">
        <v>0</v>
      </c>
      <c r="BW1056" t="n">
        <v>0</v>
      </c>
      <c r="CV1056" t="n">
        <v>0</v>
      </c>
      <c r="CW1056" t="n">
        <v>0</v>
      </c>
      <c r="CX1056">
        <f>ROUND(Y1056*Source!I2449,7)</f>
        <v/>
      </c>
      <c r="CY1056">
        <f>AA1056</f>
        <v/>
      </c>
      <c r="CZ1056">
        <f>AE1056</f>
        <v/>
      </c>
      <c r="DA1056">
        <f>AI1056</f>
        <v/>
      </c>
      <c r="DB1056">
        <f>ROUND(ROUND(AT1056*CZ1056,2),2)</f>
        <v/>
      </c>
      <c r="DC1056">
        <f>ROUND(ROUND(AT1056*AG1056,2),2)</f>
        <v/>
      </c>
      <c r="DD1056" t="inlineStr"/>
      <c r="DE1056" t="inlineStr"/>
      <c r="DF1056">
        <f>ROUND(ROUND(AE1056*AI1056,0)*CX1056,0)</f>
        <v/>
      </c>
      <c r="DG1056">
        <f>ROUND(ROUND(AF1056,0)*CX1056,0)</f>
        <v/>
      </c>
      <c r="DH1056">
        <f>ROUND(ROUND(AG1056,0)*CX1056,0)</f>
        <v/>
      </c>
      <c r="DI1056">
        <f>ROUND(ROUND(AH1056,0)*CX1056,0)</f>
        <v/>
      </c>
      <c r="DJ1056">
        <f>DF1056</f>
        <v/>
      </c>
      <c r="DK1056" t="n">
        <v>0</v>
      </c>
      <c r="DL1056" t="inlineStr"/>
      <c r="DM1056" t="n">
        <v>0</v>
      </c>
      <c r="DN1056" t="inlineStr"/>
      <c r="DO1056" t="n">
        <v>0</v>
      </c>
    </row>
    <row r="1057">
      <c r="A1057">
        <f>ROW(Source!A2449)</f>
        <v/>
      </c>
      <c r="B1057" t="n">
        <v>78869116</v>
      </c>
      <c r="C1057" t="n">
        <v>78876654</v>
      </c>
      <c r="D1057" t="n">
        <v>29110573</v>
      </c>
      <c r="E1057" t="n">
        <v>1</v>
      </c>
      <c r="F1057" t="n">
        <v>1</v>
      </c>
      <c r="G1057" t="n">
        <v>1</v>
      </c>
      <c r="H1057" t="n">
        <v>3</v>
      </c>
      <c r="I1057" t="inlineStr">
        <is>
          <t>101-0628</t>
        </is>
      </c>
      <c r="J1057" t="inlineStr">
        <is>
          <t>ТССЦ Московской обл., 101-0628, приказ Минстроя России №675/пр от 28.02.2017 № 254/пр</t>
        </is>
      </c>
      <c r="K1057" t="inlineStr">
        <is>
          <t>Олифа комбинированная, марки К-3</t>
        </is>
      </c>
      <c r="L1057" t="n">
        <v>1348</v>
      </c>
      <c r="N1057" t="n">
        <v>1009</v>
      </c>
      <c r="O1057" t="inlineStr">
        <is>
          <t>т</t>
        </is>
      </c>
      <c r="P1057" t="inlineStr">
        <is>
          <t>т</t>
        </is>
      </c>
      <c r="Q1057" t="n">
        <v>1000</v>
      </c>
      <c r="W1057" t="n">
        <v>0</v>
      </c>
      <c r="X1057" t="n">
        <v>24062879</v>
      </c>
      <c r="Y1057">
        <f>AT1057</f>
        <v/>
      </c>
      <c r="AA1057" t="n">
        <v>87631.5</v>
      </c>
      <c r="AB1057" t="n">
        <v>0</v>
      </c>
      <c r="AC1057" t="n">
        <v>0</v>
      </c>
      <c r="AD1057" t="n">
        <v>0</v>
      </c>
      <c r="AE1057" t="n">
        <v>16950</v>
      </c>
      <c r="AF1057" t="n">
        <v>0</v>
      </c>
      <c r="AG1057" t="n">
        <v>0</v>
      </c>
      <c r="AH1057" t="n">
        <v>0</v>
      </c>
      <c r="AI1057" t="n">
        <v>5.17</v>
      </c>
      <c r="AJ1057" t="n">
        <v>1</v>
      </c>
      <c r="AK1057" t="n">
        <v>1</v>
      </c>
      <c r="AL1057" t="n">
        <v>1</v>
      </c>
      <c r="AM1057" t="n">
        <v>2</v>
      </c>
      <c r="AN1057" t="n">
        <v>0</v>
      </c>
      <c r="AO1057" t="n">
        <v>1</v>
      </c>
      <c r="AP1057" t="n">
        <v>1</v>
      </c>
      <c r="AQ1057" t="n">
        <v>0</v>
      </c>
      <c r="AR1057" t="n">
        <v>0</v>
      </c>
      <c r="AS1057" t="inlineStr"/>
      <c r="AT1057" t="n">
        <v>0.0007</v>
      </c>
      <c r="AU1057" t="inlineStr"/>
      <c r="AV1057" t="n">
        <v>0</v>
      </c>
      <c r="AW1057" t="n">
        <v>2</v>
      </c>
      <c r="AX1057" t="n">
        <v>78876669</v>
      </c>
      <c r="AY1057" t="n">
        <v>1</v>
      </c>
      <c r="AZ1057" t="n">
        <v>0</v>
      </c>
      <c r="BA1057" t="n">
        <v>980</v>
      </c>
      <c r="BB1057" t="n">
        <v>0</v>
      </c>
      <c r="BC1057" t="n">
        <v>0</v>
      </c>
      <c r="BD1057" t="n">
        <v>0</v>
      </c>
      <c r="BE1057" t="n">
        <v>0</v>
      </c>
      <c r="BF1057" t="n">
        <v>0</v>
      </c>
      <c r="BG1057" t="n">
        <v>0</v>
      </c>
      <c r="BH1057" t="n">
        <v>0</v>
      </c>
      <c r="BI1057" t="n">
        <v>0</v>
      </c>
      <c r="BJ1057" t="n">
        <v>0</v>
      </c>
      <c r="BK1057" t="n">
        <v>0</v>
      </c>
      <c r="BL1057" t="n">
        <v>0</v>
      </c>
      <c r="BM1057" t="n">
        <v>0</v>
      </c>
      <c r="BN1057" t="n">
        <v>0</v>
      </c>
      <c r="BO1057" t="n">
        <v>0</v>
      </c>
      <c r="BP1057" t="n">
        <v>0</v>
      </c>
      <c r="BQ1057" t="n">
        <v>0</v>
      </c>
      <c r="BR1057" t="n">
        <v>0</v>
      </c>
      <c r="BS1057" t="n">
        <v>0</v>
      </c>
      <c r="BT1057" t="n">
        <v>0</v>
      </c>
      <c r="BU1057" t="n">
        <v>0</v>
      </c>
      <c r="BV1057" t="n">
        <v>0</v>
      </c>
      <c r="BW1057" t="n">
        <v>0</v>
      </c>
      <c r="CV1057" t="n">
        <v>0</v>
      </c>
      <c r="CW1057" t="n">
        <v>0</v>
      </c>
      <c r="CX1057">
        <f>ROUND(Y1057*Source!I2449,7)</f>
        <v/>
      </c>
      <c r="CY1057">
        <f>AA1057</f>
        <v/>
      </c>
      <c r="CZ1057">
        <f>AE1057</f>
        <v/>
      </c>
      <c r="DA1057">
        <f>AI1057</f>
        <v/>
      </c>
      <c r="DB1057">
        <f>ROUND(ROUND(AT1057*CZ1057,2),2)</f>
        <v/>
      </c>
      <c r="DC1057">
        <f>ROUND(ROUND(AT1057*AG1057,2),2)</f>
        <v/>
      </c>
      <c r="DD1057" t="inlineStr"/>
      <c r="DE1057" t="inlineStr"/>
      <c r="DF1057">
        <f>ROUND(ROUND(AE1057*AI1057,0)*CX1057,0)</f>
        <v/>
      </c>
      <c r="DG1057">
        <f>ROUND(ROUND(AF1057,0)*CX1057,0)</f>
        <v/>
      </c>
      <c r="DH1057">
        <f>ROUND(ROUND(AG1057,0)*CX1057,0)</f>
        <v/>
      </c>
      <c r="DI1057">
        <f>ROUND(ROUND(AH1057,0)*CX1057,0)</f>
        <v/>
      </c>
      <c r="DJ1057">
        <f>DF1057</f>
        <v/>
      </c>
      <c r="DK1057" t="n">
        <v>0</v>
      </c>
      <c r="DL1057" t="inlineStr"/>
      <c r="DM1057" t="n">
        <v>0</v>
      </c>
      <c r="DN1057" t="inlineStr"/>
      <c r="DO1057" t="n">
        <v>0</v>
      </c>
    </row>
    <row r="1058">
      <c r="A1058">
        <f>ROW(Source!A2449)</f>
        <v/>
      </c>
      <c r="B1058" t="n">
        <v>78869116</v>
      </c>
      <c r="C1058" t="n">
        <v>78876654</v>
      </c>
      <c r="D1058" t="n">
        <v>29107963</v>
      </c>
      <c r="E1058" t="n">
        <v>1</v>
      </c>
      <c r="F1058" t="n">
        <v>1</v>
      </c>
      <c r="G1058" t="n">
        <v>1</v>
      </c>
      <c r="H1058" t="n">
        <v>3</v>
      </c>
      <c r="I1058" t="inlineStr">
        <is>
          <t>101-1669</t>
        </is>
      </c>
      <c r="J1058" t="inlineStr">
        <is>
          <t>ТССЦ Московской обл., 101-1669, приказ Минстроя России №675/пр от 28.02.2017 № 254/пр</t>
        </is>
      </c>
      <c r="K1058" t="inlineStr">
        <is>
          <t>Очес льняной</t>
        </is>
      </c>
      <c r="L1058" t="n">
        <v>1346</v>
      </c>
      <c r="N1058" t="n">
        <v>1009</v>
      </c>
      <c r="O1058" t="inlineStr">
        <is>
          <t>кг</t>
        </is>
      </c>
      <c r="P1058" t="inlineStr">
        <is>
          <t>кг</t>
        </is>
      </c>
      <c r="Q1058" t="n">
        <v>1</v>
      </c>
      <c r="W1058" t="n">
        <v>0</v>
      </c>
      <c r="X1058" t="n">
        <v>-2113933962</v>
      </c>
      <c r="Y1058">
        <f>AT1058</f>
        <v/>
      </c>
      <c r="AA1058" t="n">
        <v>590.67</v>
      </c>
      <c r="AB1058" t="n">
        <v>0</v>
      </c>
      <c r="AC1058" t="n">
        <v>0</v>
      </c>
      <c r="AD1058" t="n">
        <v>0</v>
      </c>
      <c r="AE1058" t="n">
        <v>37.29</v>
      </c>
      <c r="AF1058" t="n">
        <v>0</v>
      </c>
      <c r="AG1058" t="n">
        <v>0</v>
      </c>
      <c r="AH1058" t="n">
        <v>0</v>
      </c>
      <c r="AI1058" t="n">
        <v>15.84</v>
      </c>
      <c r="AJ1058" t="n">
        <v>1</v>
      </c>
      <c r="AK1058" t="n">
        <v>1</v>
      </c>
      <c r="AL1058" t="n">
        <v>1</v>
      </c>
      <c r="AM1058" t="n">
        <v>2</v>
      </c>
      <c r="AN1058" t="n">
        <v>0</v>
      </c>
      <c r="AO1058" t="n">
        <v>1</v>
      </c>
      <c r="AP1058" t="n">
        <v>1</v>
      </c>
      <c r="AQ1058" t="n">
        <v>0</v>
      </c>
      <c r="AR1058" t="n">
        <v>0</v>
      </c>
      <c r="AS1058" t="inlineStr"/>
      <c r="AT1058" t="n">
        <v>0.7</v>
      </c>
      <c r="AU1058" t="inlineStr"/>
      <c r="AV1058" t="n">
        <v>0</v>
      </c>
      <c r="AW1058" t="n">
        <v>2</v>
      </c>
      <c r="AX1058" t="n">
        <v>78876670</v>
      </c>
      <c r="AY1058" t="n">
        <v>1</v>
      </c>
      <c r="AZ1058" t="n">
        <v>0</v>
      </c>
      <c r="BA1058" t="n">
        <v>981</v>
      </c>
      <c r="BB1058" t="n">
        <v>0</v>
      </c>
      <c r="BC1058" t="n">
        <v>0</v>
      </c>
      <c r="BD1058" t="n">
        <v>0</v>
      </c>
      <c r="BE1058" t="n">
        <v>0</v>
      </c>
      <c r="BF1058" t="n">
        <v>0</v>
      </c>
      <c r="BG1058" t="n">
        <v>0</v>
      </c>
      <c r="BH1058" t="n">
        <v>0</v>
      </c>
      <c r="BI1058" t="n">
        <v>0</v>
      </c>
      <c r="BJ1058" t="n">
        <v>0</v>
      </c>
      <c r="BK1058" t="n">
        <v>0</v>
      </c>
      <c r="BL1058" t="n">
        <v>0</v>
      </c>
      <c r="BM1058" t="n">
        <v>0</v>
      </c>
      <c r="BN1058" t="n">
        <v>0</v>
      </c>
      <c r="BO1058" t="n">
        <v>0</v>
      </c>
      <c r="BP1058" t="n">
        <v>0</v>
      </c>
      <c r="BQ1058" t="n">
        <v>0</v>
      </c>
      <c r="BR1058" t="n">
        <v>0</v>
      </c>
      <c r="BS1058" t="n">
        <v>0</v>
      </c>
      <c r="BT1058" t="n">
        <v>0</v>
      </c>
      <c r="BU1058" t="n">
        <v>0</v>
      </c>
      <c r="BV1058" t="n">
        <v>0</v>
      </c>
      <c r="BW1058" t="n">
        <v>0</v>
      </c>
      <c r="CV1058" t="n">
        <v>0</v>
      </c>
      <c r="CW1058" t="n">
        <v>0</v>
      </c>
      <c r="CX1058">
        <f>ROUND(Y1058*Source!I2449,7)</f>
        <v/>
      </c>
      <c r="CY1058">
        <f>AA1058</f>
        <v/>
      </c>
      <c r="CZ1058">
        <f>AE1058</f>
        <v/>
      </c>
      <c r="DA1058">
        <f>AI1058</f>
        <v/>
      </c>
      <c r="DB1058">
        <f>ROUND(ROUND(AT1058*CZ1058,2),2)</f>
        <v/>
      </c>
      <c r="DC1058">
        <f>ROUND(ROUND(AT1058*AG1058,2),2)</f>
        <v/>
      </c>
      <c r="DD1058" t="inlineStr"/>
      <c r="DE1058" t="inlineStr"/>
      <c r="DF1058">
        <f>ROUND(ROUND(AE1058*AI1058,0)*CX1058,0)</f>
        <v/>
      </c>
      <c r="DG1058">
        <f>ROUND(ROUND(AF1058,0)*CX1058,0)</f>
        <v/>
      </c>
      <c r="DH1058">
        <f>ROUND(ROUND(AG1058,0)*CX1058,0)</f>
        <v/>
      </c>
      <c r="DI1058">
        <f>ROUND(ROUND(AH1058,0)*CX1058,0)</f>
        <v/>
      </c>
      <c r="DJ1058">
        <f>DF1058</f>
        <v/>
      </c>
      <c r="DK1058" t="n">
        <v>0</v>
      </c>
      <c r="DL1058" t="inlineStr"/>
      <c r="DM1058" t="n">
        <v>0</v>
      </c>
      <c r="DN1058" t="inlineStr"/>
      <c r="DO1058" t="n">
        <v>0</v>
      </c>
    </row>
    <row r="1059">
      <c r="A1059">
        <f>ROW(Source!A2449)</f>
        <v/>
      </c>
      <c r="B1059" t="n">
        <v>78869116</v>
      </c>
      <c r="C1059" t="n">
        <v>78876654</v>
      </c>
      <c r="D1059" t="n">
        <v>29143378</v>
      </c>
      <c r="E1059" t="n">
        <v>1</v>
      </c>
      <c r="F1059" t="n">
        <v>1</v>
      </c>
      <c r="G1059" t="n">
        <v>1</v>
      </c>
      <c r="H1059" t="n">
        <v>3</v>
      </c>
      <c r="I1059" t="inlineStr">
        <is>
          <t>302-0062</t>
        </is>
      </c>
      <c r="J1059" t="inlineStr">
        <is>
          <t>ТССЦ Московской обл., 302-0062, приказ Минстроя России №675/пр от 28.02.2017 № 256/пр</t>
        </is>
      </c>
      <c r="K1059" t="inlineStr">
        <is>
          <t>Кран шаровый муфтовый Valtec для воды диаметром 15 мм, тип в/в</t>
        </is>
      </c>
      <c r="L1059" t="n">
        <v>1354</v>
      </c>
      <c r="N1059" t="n">
        <v>1010</v>
      </c>
      <c r="O1059" t="inlineStr">
        <is>
          <t>шт.</t>
        </is>
      </c>
      <c r="P1059" t="inlineStr">
        <is>
          <t>шт.</t>
        </is>
      </c>
      <c r="Q1059" t="n">
        <v>1</v>
      </c>
      <c r="W1059" t="n">
        <v>0</v>
      </c>
      <c r="X1059" t="n">
        <v>-1687406522</v>
      </c>
      <c r="Y1059">
        <f>AT1059</f>
        <v/>
      </c>
      <c r="AA1059" t="n">
        <v>384.3</v>
      </c>
      <c r="AB1059" t="n">
        <v>0</v>
      </c>
      <c r="AC1059" t="n">
        <v>0</v>
      </c>
      <c r="AD1059" t="n">
        <v>0</v>
      </c>
      <c r="AE1059" t="n">
        <v>28.53</v>
      </c>
      <c r="AF1059" t="n">
        <v>0</v>
      </c>
      <c r="AG1059" t="n">
        <v>0</v>
      </c>
      <c r="AH1059" t="n">
        <v>0</v>
      </c>
      <c r="AI1059" t="n">
        <v>13.47</v>
      </c>
      <c r="AJ1059" t="n">
        <v>1</v>
      </c>
      <c r="AK1059" t="n">
        <v>1</v>
      </c>
      <c r="AL1059" t="n">
        <v>1</v>
      </c>
      <c r="AM1059" t="n">
        <v>0</v>
      </c>
      <c r="AN1059" t="n">
        <v>0</v>
      </c>
      <c r="AO1059" t="n">
        <v>0</v>
      </c>
      <c r="AP1059" t="n">
        <v>1</v>
      </c>
      <c r="AQ1059" t="n">
        <v>0</v>
      </c>
      <c r="AR1059" t="n">
        <v>0</v>
      </c>
      <c r="AS1059" t="inlineStr"/>
      <c r="AT1059" t="n">
        <v>37.5</v>
      </c>
      <c r="AU1059" t="inlineStr"/>
      <c r="AV1059" t="n">
        <v>0</v>
      </c>
      <c r="AW1059" t="n">
        <v>1</v>
      </c>
      <c r="AX1059" t="n">
        <v>-1</v>
      </c>
      <c r="AY1059" t="n">
        <v>0</v>
      </c>
      <c r="AZ1059" t="n">
        <v>0</v>
      </c>
      <c r="BA1059" t="inlineStr"/>
      <c r="BB1059" t="n">
        <v>0</v>
      </c>
      <c r="BC1059" t="n">
        <v>0</v>
      </c>
      <c r="BD1059" t="n">
        <v>0</v>
      </c>
      <c r="BE1059" t="n">
        <v>0</v>
      </c>
      <c r="BF1059" t="n">
        <v>0</v>
      </c>
      <c r="BG1059" t="n">
        <v>0</v>
      </c>
      <c r="BH1059" t="n">
        <v>0</v>
      </c>
      <c r="BI1059" t="n">
        <v>0</v>
      </c>
      <c r="BJ1059" t="n">
        <v>0</v>
      </c>
      <c r="BK1059" t="n">
        <v>0</v>
      </c>
      <c r="BL1059" t="n">
        <v>0</v>
      </c>
      <c r="BM1059" t="n">
        <v>0</v>
      </c>
      <c r="BN1059" t="n">
        <v>0</v>
      </c>
      <c r="BO1059" t="n">
        <v>0</v>
      </c>
      <c r="BP1059" t="n">
        <v>0</v>
      </c>
      <c r="BQ1059" t="n">
        <v>0</v>
      </c>
      <c r="BR1059" t="n">
        <v>0</v>
      </c>
      <c r="BS1059" t="n">
        <v>0</v>
      </c>
      <c r="BT1059" t="n">
        <v>0</v>
      </c>
      <c r="BU1059" t="n">
        <v>0</v>
      </c>
      <c r="BV1059" t="n">
        <v>0</v>
      </c>
      <c r="BW1059" t="n">
        <v>0</v>
      </c>
      <c r="CV1059" t="n">
        <v>0</v>
      </c>
      <c r="CW1059" t="n">
        <v>0</v>
      </c>
      <c r="CX1059">
        <f>ROUND(Y1059*Source!I2449,7)</f>
        <v/>
      </c>
      <c r="CY1059">
        <f>AA1059</f>
        <v/>
      </c>
      <c r="CZ1059">
        <f>AE1059</f>
        <v/>
      </c>
      <c r="DA1059">
        <f>AI1059</f>
        <v/>
      </c>
      <c r="DB1059">
        <f>ROUND(ROUND(AT1059*CZ1059,2),2)</f>
        <v/>
      </c>
      <c r="DC1059">
        <f>ROUND(ROUND(AT1059*AG1059,2),2)</f>
        <v/>
      </c>
      <c r="DD1059" t="inlineStr"/>
      <c r="DE1059" t="inlineStr"/>
      <c r="DF1059">
        <f>ROUND(ROUND(AE1059*AI1059,0)*CX1059,0)</f>
        <v/>
      </c>
      <c r="DG1059">
        <f>ROUND(ROUND(AF1059,0)*CX1059,0)</f>
        <v/>
      </c>
      <c r="DH1059">
        <f>ROUND(ROUND(AG1059,0)*CX1059,0)</f>
        <v/>
      </c>
      <c r="DI1059">
        <f>ROUND(ROUND(AH1059,0)*CX1059,0)</f>
        <v/>
      </c>
      <c r="DJ1059">
        <f>DF1059</f>
        <v/>
      </c>
      <c r="DK1059" t="n">
        <v>0</v>
      </c>
      <c r="DL1059" t="inlineStr"/>
      <c r="DM1059" t="n">
        <v>0</v>
      </c>
      <c r="DN1059" t="inlineStr"/>
      <c r="DO1059" t="n">
        <v>0</v>
      </c>
    </row>
    <row r="1060">
      <c r="A1060">
        <f>ROW(Source!A2449)</f>
        <v/>
      </c>
      <c r="B1060" t="n">
        <v>78869116</v>
      </c>
      <c r="C1060" t="n">
        <v>78876654</v>
      </c>
      <c r="D1060" t="n">
        <v>29143379</v>
      </c>
      <c r="E1060" t="n">
        <v>1</v>
      </c>
      <c r="F1060" t="n">
        <v>1</v>
      </c>
      <c r="G1060" t="n">
        <v>1</v>
      </c>
      <c r="H1060" t="n">
        <v>3</v>
      </c>
      <c r="I1060" t="inlineStr">
        <is>
          <t>302-0063</t>
        </is>
      </c>
      <c r="J1060" t="inlineStr">
        <is>
          <t>ТССЦ Московской обл., 302-0063, приказ Минстроя России №675/пр от 28.02.2017 № 256/пр</t>
        </is>
      </c>
      <c r="K1060" t="inlineStr">
        <is>
          <t>Кран шаровый муфтовый Valtec для воды диаметром 20 мм, тип в/в</t>
        </is>
      </c>
      <c r="L1060" t="n">
        <v>1354</v>
      </c>
      <c r="N1060" t="n">
        <v>1010</v>
      </c>
      <c r="O1060" t="inlineStr">
        <is>
          <t>шт.</t>
        </is>
      </c>
      <c r="P1060" t="inlineStr">
        <is>
          <t>шт.</t>
        </is>
      </c>
      <c r="Q1060" t="n">
        <v>1</v>
      </c>
      <c r="W1060" t="n">
        <v>0</v>
      </c>
      <c r="X1060" t="n">
        <v>1037232740</v>
      </c>
      <c r="Y1060">
        <f>AT1060</f>
        <v/>
      </c>
      <c r="AA1060" t="n">
        <v>585.1</v>
      </c>
      <c r="AB1060" t="n">
        <v>0</v>
      </c>
      <c r="AC1060" t="n">
        <v>0</v>
      </c>
      <c r="AD1060" t="n">
        <v>0</v>
      </c>
      <c r="AE1060" t="n">
        <v>42.46</v>
      </c>
      <c r="AF1060" t="n">
        <v>0</v>
      </c>
      <c r="AG1060" t="n">
        <v>0</v>
      </c>
      <c r="AH1060" t="n">
        <v>0</v>
      </c>
      <c r="AI1060" t="n">
        <v>13.78</v>
      </c>
      <c r="AJ1060" t="n">
        <v>1</v>
      </c>
      <c r="AK1060" t="n">
        <v>1</v>
      </c>
      <c r="AL1060" t="n">
        <v>1</v>
      </c>
      <c r="AM1060" t="n">
        <v>0</v>
      </c>
      <c r="AN1060" t="n">
        <v>0</v>
      </c>
      <c r="AO1060" t="n">
        <v>0</v>
      </c>
      <c r="AP1060" t="n">
        <v>1</v>
      </c>
      <c r="AQ1060" t="n">
        <v>0</v>
      </c>
      <c r="AR1060" t="n">
        <v>0</v>
      </c>
      <c r="AS1060" t="inlineStr"/>
      <c r="AT1060" t="n">
        <v>62.5</v>
      </c>
      <c r="AU1060" t="inlineStr"/>
      <c r="AV1060" t="n">
        <v>0</v>
      </c>
      <c r="AW1060" t="n">
        <v>1</v>
      </c>
      <c r="AX1060" t="n">
        <v>-1</v>
      </c>
      <c r="AY1060" t="n">
        <v>0</v>
      </c>
      <c r="AZ1060" t="n">
        <v>0</v>
      </c>
      <c r="BA1060" t="inlineStr"/>
      <c r="BB1060" t="n">
        <v>0</v>
      </c>
      <c r="BC1060" t="n">
        <v>0</v>
      </c>
      <c r="BD1060" t="n">
        <v>0</v>
      </c>
      <c r="BE1060" t="n">
        <v>0</v>
      </c>
      <c r="BF1060" t="n">
        <v>0</v>
      </c>
      <c r="BG1060" t="n">
        <v>0</v>
      </c>
      <c r="BH1060" t="n">
        <v>0</v>
      </c>
      <c r="BI1060" t="n">
        <v>0</v>
      </c>
      <c r="BJ1060" t="n">
        <v>0</v>
      </c>
      <c r="BK1060" t="n">
        <v>0</v>
      </c>
      <c r="BL1060" t="n">
        <v>0</v>
      </c>
      <c r="BM1060" t="n">
        <v>0</v>
      </c>
      <c r="BN1060" t="n">
        <v>0</v>
      </c>
      <c r="BO1060" t="n">
        <v>0</v>
      </c>
      <c r="BP1060" t="n">
        <v>0</v>
      </c>
      <c r="BQ1060" t="n">
        <v>0</v>
      </c>
      <c r="BR1060" t="n">
        <v>0</v>
      </c>
      <c r="BS1060" t="n">
        <v>0</v>
      </c>
      <c r="BT1060" t="n">
        <v>0</v>
      </c>
      <c r="BU1060" t="n">
        <v>0</v>
      </c>
      <c r="BV1060" t="n">
        <v>0</v>
      </c>
      <c r="BW1060" t="n">
        <v>0</v>
      </c>
      <c r="CV1060" t="n">
        <v>0</v>
      </c>
      <c r="CW1060" t="n">
        <v>0</v>
      </c>
      <c r="CX1060">
        <f>ROUND(Y1060*Source!I2449,7)</f>
        <v/>
      </c>
      <c r="CY1060">
        <f>AA1060</f>
        <v/>
      </c>
      <c r="CZ1060">
        <f>AE1060</f>
        <v/>
      </c>
      <c r="DA1060">
        <f>AI1060</f>
        <v/>
      </c>
      <c r="DB1060">
        <f>ROUND(ROUND(AT1060*CZ1060,2),2)</f>
        <v/>
      </c>
      <c r="DC1060">
        <f>ROUND(ROUND(AT1060*AG1060,2),2)</f>
        <v/>
      </c>
      <c r="DD1060" t="inlineStr"/>
      <c r="DE1060" t="inlineStr"/>
      <c r="DF1060">
        <f>ROUND(ROUND(AE1060*AI1060,0)*CX1060,0)</f>
        <v/>
      </c>
      <c r="DG1060">
        <f>ROUND(ROUND(AF1060,0)*CX1060,0)</f>
        <v/>
      </c>
      <c r="DH1060">
        <f>ROUND(ROUND(AG1060,0)*CX1060,0)</f>
        <v/>
      </c>
      <c r="DI1060">
        <f>ROUND(ROUND(AH1060,0)*CX1060,0)</f>
        <v/>
      </c>
      <c r="DJ1060">
        <f>DF1060</f>
        <v/>
      </c>
      <c r="DK1060" t="n">
        <v>0</v>
      </c>
      <c r="DL1060" t="inlineStr"/>
      <c r="DM1060" t="n">
        <v>0</v>
      </c>
      <c r="DN1060" t="inlineStr"/>
      <c r="DO1060" t="n">
        <v>0</v>
      </c>
    </row>
    <row r="1061">
      <c r="A1061">
        <f>ROW(Source!A2449)</f>
        <v/>
      </c>
      <c r="B1061" t="n">
        <v>78869116</v>
      </c>
      <c r="C1061" t="n">
        <v>78876654</v>
      </c>
      <c r="D1061" t="n">
        <v>29142465</v>
      </c>
      <c r="E1061" t="n">
        <v>1</v>
      </c>
      <c r="F1061" t="n">
        <v>1</v>
      </c>
      <c r="G1061" t="n">
        <v>1</v>
      </c>
      <c r="H1061" t="n">
        <v>3</v>
      </c>
      <c r="I1061" t="inlineStr">
        <is>
          <t>302-1342</t>
        </is>
      </c>
      <c r="J1061" t="inlineStr">
        <is>
          <t>ТССЦ Московской обл., 302-1342, приказ Минстроя России №675/пр от 28.02.2017 № 256/пр</t>
        </is>
      </c>
      <c r="K1061" t="inlineStr">
        <is>
          <t>Вентили проходные муфтовые 15кч18п для воды давлением 1,6 МПа (16 кгс/см2), диаметром 20 мм</t>
        </is>
      </c>
      <c r="L1061" t="n">
        <v>1354</v>
      </c>
      <c r="N1061" t="n">
        <v>1010</v>
      </c>
      <c r="O1061" t="inlineStr">
        <is>
          <t>шт.</t>
        </is>
      </c>
      <c r="P1061" t="inlineStr">
        <is>
          <t>шт.</t>
        </is>
      </c>
      <c r="Q1061" t="n">
        <v>1</v>
      </c>
      <c r="W1061" t="n">
        <v>1</v>
      </c>
      <c r="X1061" t="n">
        <v>-852705161</v>
      </c>
      <c r="Y1061">
        <f>AT1061</f>
        <v/>
      </c>
      <c r="AA1061" t="n">
        <v>221.81</v>
      </c>
      <c r="AB1061" t="n">
        <v>0</v>
      </c>
      <c r="AC1061" t="n">
        <v>0</v>
      </c>
      <c r="AD1061" t="n">
        <v>0</v>
      </c>
      <c r="AE1061" t="n">
        <v>21.81</v>
      </c>
      <c r="AF1061" t="n">
        <v>0</v>
      </c>
      <c r="AG1061" t="n">
        <v>0</v>
      </c>
      <c r="AH1061" t="n">
        <v>0</v>
      </c>
      <c r="AI1061" t="n">
        <v>10.17</v>
      </c>
      <c r="AJ1061" t="n">
        <v>1</v>
      </c>
      <c r="AK1061" t="n">
        <v>1</v>
      </c>
      <c r="AL1061" t="n">
        <v>1</v>
      </c>
      <c r="AM1061" t="n">
        <v>2</v>
      </c>
      <c r="AN1061" t="n">
        <v>0</v>
      </c>
      <c r="AO1061" t="n">
        <v>1</v>
      </c>
      <c r="AP1061" t="n">
        <v>1</v>
      </c>
      <c r="AQ1061" t="n">
        <v>0</v>
      </c>
      <c r="AR1061" t="n">
        <v>0</v>
      </c>
      <c r="AS1061" t="inlineStr"/>
      <c r="AT1061" t="n">
        <v>-100</v>
      </c>
      <c r="AU1061" t="inlineStr"/>
      <c r="AV1061" t="n">
        <v>0</v>
      </c>
      <c r="AW1061" t="n">
        <v>2</v>
      </c>
      <c r="AX1061" t="n">
        <v>78876671</v>
      </c>
      <c r="AY1061" t="n">
        <v>1</v>
      </c>
      <c r="AZ1061" t="n">
        <v>6144</v>
      </c>
      <c r="BA1061" t="n">
        <v>982</v>
      </c>
      <c r="BB1061" t="n">
        <v>0</v>
      </c>
      <c r="BC1061" t="n">
        <v>0</v>
      </c>
      <c r="BD1061" t="n">
        <v>0</v>
      </c>
      <c r="BE1061" t="n">
        <v>0</v>
      </c>
      <c r="BF1061" t="n">
        <v>0</v>
      </c>
      <c r="BG1061" t="n">
        <v>0</v>
      </c>
      <c r="BH1061" t="n">
        <v>0</v>
      </c>
      <c r="BI1061" t="n">
        <v>0</v>
      </c>
      <c r="BJ1061" t="n">
        <v>0</v>
      </c>
      <c r="BK1061" t="n">
        <v>0</v>
      </c>
      <c r="BL1061" t="n">
        <v>0</v>
      </c>
      <c r="BM1061" t="n">
        <v>0</v>
      </c>
      <c r="BN1061" t="n">
        <v>0</v>
      </c>
      <c r="BO1061" t="n">
        <v>0</v>
      </c>
      <c r="BP1061" t="n">
        <v>0</v>
      </c>
      <c r="BQ1061" t="n">
        <v>0</v>
      </c>
      <c r="BR1061" t="n">
        <v>0</v>
      </c>
      <c r="BS1061" t="n">
        <v>0</v>
      </c>
      <c r="BT1061" t="n">
        <v>0</v>
      </c>
      <c r="BU1061" t="n">
        <v>0</v>
      </c>
      <c r="BV1061" t="n">
        <v>0</v>
      </c>
      <c r="BW1061" t="n">
        <v>0</v>
      </c>
      <c r="CV1061" t="n">
        <v>0</v>
      </c>
      <c r="CW1061" t="n">
        <v>0</v>
      </c>
      <c r="CX1061">
        <f>ROUND(Y1061*Source!I2449,7)</f>
        <v/>
      </c>
      <c r="CY1061">
        <f>AA1061</f>
        <v/>
      </c>
      <c r="CZ1061">
        <f>AE1061</f>
        <v/>
      </c>
      <c r="DA1061">
        <f>AI1061</f>
        <v/>
      </c>
      <c r="DB1061">
        <f>ROUND(ROUND(AT1061*CZ1061,2),2)</f>
        <v/>
      </c>
      <c r="DC1061">
        <f>ROUND(ROUND(AT1061*AG1061,2),2)</f>
        <v/>
      </c>
      <c r="DD1061" t="inlineStr"/>
      <c r="DE1061" t="inlineStr"/>
      <c r="DF1061">
        <f>ROUND(ROUND(AE1061*AI1061,0)*CX1061,0)</f>
        <v/>
      </c>
      <c r="DG1061">
        <f>ROUND(ROUND(AF1061,0)*CX1061,0)</f>
        <v/>
      </c>
      <c r="DH1061">
        <f>ROUND(ROUND(AG1061,0)*CX1061,0)</f>
        <v/>
      </c>
      <c r="DI1061">
        <f>ROUND(ROUND(AH1061,0)*CX1061,0)</f>
        <v/>
      </c>
      <c r="DJ1061">
        <f>DF1061</f>
        <v/>
      </c>
      <c r="DK1061" t="n">
        <v>0</v>
      </c>
      <c r="DL1061" t="inlineStr"/>
      <c r="DM1061" t="n">
        <v>0</v>
      </c>
      <c r="DN1061" t="inlineStr"/>
      <c r="DO1061" t="n">
        <v>0</v>
      </c>
    </row>
    <row r="1062">
      <c r="A1062">
        <f>ROW(Source!A2449)</f>
        <v/>
      </c>
      <c r="B1062" t="n">
        <v>78869116</v>
      </c>
      <c r="C1062" t="n">
        <v>78876654</v>
      </c>
      <c r="D1062" t="n">
        <v>29164350</v>
      </c>
      <c r="E1062" t="n">
        <v>1</v>
      </c>
      <c r="F1062" t="n">
        <v>1</v>
      </c>
      <c r="G1062" t="n">
        <v>1</v>
      </c>
      <c r="H1062" t="n">
        <v>3</v>
      </c>
      <c r="I1062" t="inlineStr">
        <is>
          <t>509-9899</t>
        </is>
      </c>
      <c r="J1062" t="inlineStr">
        <is>
          <t>ТССЦ Московской обл., 509-9899, приказ Минстроя России №675/пр от 28.02.2017 № 258/пр</t>
        </is>
      </c>
      <c r="K1062" t="inlineStr">
        <is>
          <t>Строительный мусор и масса возвратных материалов</t>
        </is>
      </c>
      <c r="L1062" t="n">
        <v>1348</v>
      </c>
      <c r="N1062" t="n">
        <v>1009</v>
      </c>
      <c r="O1062" t="inlineStr">
        <is>
          <t>т</t>
        </is>
      </c>
      <c r="P1062" t="inlineStr">
        <is>
          <t>т</t>
        </is>
      </c>
      <c r="Q1062" t="n">
        <v>1000</v>
      </c>
      <c r="W1062" t="n">
        <v>0</v>
      </c>
      <c r="X1062" t="n">
        <v>1839160745</v>
      </c>
      <c r="Y1062">
        <f>AT1062</f>
        <v/>
      </c>
      <c r="AA1062" t="n">
        <v>0</v>
      </c>
      <c r="AB1062" t="n">
        <v>0</v>
      </c>
      <c r="AC1062" t="n">
        <v>0</v>
      </c>
      <c r="AD1062" t="n">
        <v>0</v>
      </c>
      <c r="AE1062" t="n">
        <v>0</v>
      </c>
      <c r="AF1062" t="n">
        <v>0</v>
      </c>
      <c r="AG1062" t="n">
        <v>0</v>
      </c>
      <c r="AH1062" t="n">
        <v>0</v>
      </c>
      <c r="AI1062" t="n">
        <v>1</v>
      </c>
      <c r="AJ1062" t="n">
        <v>1</v>
      </c>
      <c r="AK1062" t="n">
        <v>1</v>
      </c>
      <c r="AL1062" t="n">
        <v>1</v>
      </c>
      <c r="AM1062" t="n">
        <v>0</v>
      </c>
      <c r="AN1062" t="n">
        <v>0</v>
      </c>
      <c r="AO1062" t="n">
        <v>0</v>
      </c>
      <c r="AP1062" t="n">
        <v>1</v>
      </c>
      <c r="AQ1062" t="n">
        <v>0</v>
      </c>
      <c r="AR1062" t="n">
        <v>0</v>
      </c>
      <c r="AS1062" t="inlineStr"/>
      <c r="AT1062" t="n">
        <v>0.04</v>
      </c>
      <c r="AU1062" t="inlineStr"/>
      <c r="AV1062" t="n">
        <v>0</v>
      </c>
      <c r="AW1062" t="n">
        <v>2</v>
      </c>
      <c r="AX1062" t="n">
        <v>78876672</v>
      </c>
      <c r="AY1062" t="n">
        <v>1</v>
      </c>
      <c r="AZ1062" t="n">
        <v>0</v>
      </c>
      <c r="BA1062" t="n">
        <v>983</v>
      </c>
      <c r="BB1062" t="n">
        <v>0</v>
      </c>
      <c r="BC1062" t="n">
        <v>0</v>
      </c>
      <c r="BD1062" t="n">
        <v>0</v>
      </c>
      <c r="BE1062" t="n">
        <v>0</v>
      </c>
      <c r="BF1062" t="n">
        <v>0</v>
      </c>
      <c r="BG1062" t="n">
        <v>0</v>
      </c>
      <c r="BH1062" t="n">
        <v>0</v>
      </c>
      <c r="BI1062" t="n">
        <v>0</v>
      </c>
      <c r="BJ1062" t="n">
        <v>0</v>
      </c>
      <c r="BK1062" t="n">
        <v>0</v>
      </c>
      <c r="BL1062" t="n">
        <v>0</v>
      </c>
      <c r="BM1062" t="n">
        <v>0</v>
      </c>
      <c r="BN1062" t="n">
        <v>0</v>
      </c>
      <c r="BO1062" t="n">
        <v>0</v>
      </c>
      <c r="BP1062" t="n">
        <v>0</v>
      </c>
      <c r="BQ1062" t="n">
        <v>0</v>
      </c>
      <c r="BR1062" t="n">
        <v>0</v>
      </c>
      <c r="BS1062" t="n">
        <v>0</v>
      </c>
      <c r="BT1062" t="n">
        <v>0</v>
      </c>
      <c r="BU1062" t="n">
        <v>0</v>
      </c>
      <c r="BV1062" t="n">
        <v>0</v>
      </c>
      <c r="BW1062" t="n">
        <v>0</v>
      </c>
      <c r="CV1062" t="n">
        <v>0</v>
      </c>
      <c r="CW1062" t="n">
        <v>0</v>
      </c>
      <c r="CX1062">
        <f>ROUND(Y1062*Source!I2449,7)</f>
        <v/>
      </c>
      <c r="CY1062">
        <f>AA1062</f>
        <v/>
      </c>
      <c r="CZ1062">
        <f>AE1062</f>
        <v/>
      </c>
      <c r="DA1062">
        <f>AI1062</f>
        <v/>
      </c>
      <c r="DB1062">
        <f>ROUND(ROUND(AT1062*CZ1062,2),2)</f>
        <v/>
      </c>
      <c r="DC1062">
        <f>ROUND(ROUND(AT1062*AG1062,2),2)</f>
        <v/>
      </c>
      <c r="DD1062" t="inlineStr"/>
      <c r="DE1062" t="inlineStr"/>
      <c r="DF1062">
        <f>ROUND(ROUND(AE1062,0)*CX1062,0)</f>
        <v/>
      </c>
      <c r="DG1062">
        <f>ROUND(ROUND(AF1062,0)*CX1062,0)</f>
        <v/>
      </c>
      <c r="DH1062">
        <f>ROUND(ROUND(AG1062,0)*CX1062,0)</f>
        <v/>
      </c>
      <c r="DI1062">
        <f>ROUND(ROUND(AH1062,0)*CX1062,0)</f>
        <v/>
      </c>
      <c r="DJ1062">
        <f>DF1062</f>
        <v/>
      </c>
      <c r="DK1062" t="n">
        <v>0</v>
      </c>
      <c r="DL1062" t="inlineStr"/>
      <c r="DM1062" t="n">
        <v>0</v>
      </c>
      <c r="DN1062" t="inlineStr"/>
      <c r="DO1062" t="n">
        <v>0</v>
      </c>
    </row>
    <row r="1063">
      <c r="A1063">
        <f>ROW(Source!A2492)</f>
        <v/>
      </c>
      <c r="B1063" t="n">
        <v>78869116</v>
      </c>
      <c r="C1063" t="n">
        <v>78876742</v>
      </c>
      <c r="D1063" t="n">
        <v>18408291</v>
      </c>
      <c r="E1063" t="n">
        <v>1</v>
      </c>
      <c r="F1063" t="n">
        <v>1</v>
      </c>
      <c r="G1063" t="n">
        <v>1</v>
      </c>
      <c r="H1063" t="n">
        <v>1</v>
      </c>
      <c r="I1063" t="inlineStr">
        <is>
          <t>1-1025-90</t>
        </is>
      </c>
      <c r="J1063" t="inlineStr"/>
      <c r="K1063" t="inlineStr">
        <is>
          <t>Рабочий строитель среднего разряда 2,5</t>
        </is>
      </c>
      <c r="L1063" t="n">
        <v>1369</v>
      </c>
      <c r="N1063" t="n">
        <v>1013</v>
      </c>
      <c r="O1063" t="inlineStr">
        <is>
          <t>чел.-ч</t>
        </is>
      </c>
      <c r="P1063" t="inlineStr">
        <is>
          <t>чел.-ч</t>
        </is>
      </c>
      <c r="Q1063" t="n">
        <v>1</v>
      </c>
      <c r="W1063" t="n">
        <v>0</v>
      </c>
      <c r="X1063" t="n">
        <v>1933892413</v>
      </c>
      <c r="Y1063">
        <f>AT1063</f>
        <v/>
      </c>
      <c r="AA1063" t="n">
        <v>0</v>
      </c>
      <c r="AB1063" t="n">
        <v>0</v>
      </c>
      <c r="AC1063" t="n">
        <v>0</v>
      </c>
      <c r="AD1063" t="n">
        <v>8.17</v>
      </c>
      <c r="AE1063" t="n">
        <v>0</v>
      </c>
      <c r="AF1063" t="n">
        <v>0</v>
      </c>
      <c r="AG1063" t="n">
        <v>0</v>
      </c>
      <c r="AH1063" t="n">
        <v>8.17</v>
      </c>
      <c r="AI1063" t="n">
        <v>1</v>
      </c>
      <c r="AJ1063" t="n">
        <v>1</v>
      </c>
      <c r="AK1063" t="n">
        <v>1</v>
      </c>
      <c r="AL1063" t="n">
        <v>1</v>
      </c>
      <c r="AM1063" t="n">
        <v>-2</v>
      </c>
      <c r="AN1063" t="n">
        <v>0</v>
      </c>
      <c r="AO1063" t="n">
        <v>1</v>
      </c>
      <c r="AP1063" t="n">
        <v>1</v>
      </c>
      <c r="AQ1063" t="n">
        <v>0</v>
      </c>
      <c r="AR1063" t="n">
        <v>0</v>
      </c>
      <c r="AS1063" t="inlineStr"/>
      <c r="AT1063" t="n">
        <v>32.2</v>
      </c>
      <c r="AU1063" t="inlineStr"/>
      <c r="AV1063" t="n">
        <v>1</v>
      </c>
      <c r="AW1063" t="n">
        <v>2</v>
      </c>
      <c r="AX1063" t="n">
        <v>78876748</v>
      </c>
      <c r="AY1063" t="n">
        <v>1</v>
      </c>
      <c r="AZ1063" t="n">
        <v>0</v>
      </c>
      <c r="BA1063" t="n">
        <v>984</v>
      </c>
      <c r="BB1063" t="n">
        <v>0</v>
      </c>
      <c r="BC1063" t="n">
        <v>0</v>
      </c>
      <c r="BD1063" t="n">
        <v>0</v>
      </c>
      <c r="BE1063" t="n">
        <v>0</v>
      </c>
      <c r="BF1063" t="n">
        <v>0</v>
      </c>
      <c r="BG1063" t="n">
        <v>0</v>
      </c>
      <c r="BH1063" t="n">
        <v>0</v>
      </c>
      <c r="BI1063" t="n">
        <v>0</v>
      </c>
      <c r="BJ1063" t="n">
        <v>0</v>
      </c>
      <c r="BK1063" t="n">
        <v>0</v>
      </c>
      <c r="BL1063" t="n">
        <v>0</v>
      </c>
      <c r="BM1063" t="n">
        <v>0</v>
      </c>
      <c r="BN1063" t="n">
        <v>0</v>
      </c>
      <c r="BO1063" t="n">
        <v>0</v>
      </c>
      <c r="BP1063" t="n">
        <v>0</v>
      </c>
      <c r="BQ1063" t="n">
        <v>0</v>
      </c>
      <c r="BR1063" t="n">
        <v>0</v>
      </c>
      <c r="BS1063" t="n">
        <v>0</v>
      </c>
      <c r="BT1063" t="n">
        <v>0</v>
      </c>
      <c r="BU1063" t="n">
        <v>0</v>
      </c>
      <c r="BV1063" t="n">
        <v>0</v>
      </c>
      <c r="BW1063" t="n">
        <v>0</v>
      </c>
      <c r="CU1063">
        <f>ROUND(AT1063*Source!I2492*AH1063*AL1063,0)</f>
        <v/>
      </c>
      <c r="CV1063">
        <f>ROUND(Y1063*Source!I2492,7)</f>
        <v/>
      </c>
      <c r="CW1063" t="n">
        <v>0</v>
      </c>
      <c r="CX1063">
        <f>ROUND(Y1063*Source!I2492,7)</f>
        <v/>
      </c>
      <c r="CY1063">
        <f>AD1063</f>
        <v/>
      </c>
      <c r="CZ1063">
        <f>AH1063</f>
        <v/>
      </c>
      <c r="DA1063">
        <f>AL1063</f>
        <v/>
      </c>
      <c r="DB1063">
        <f>ROUND(ROUND(AT1063*CZ1063,2),2)</f>
        <v/>
      </c>
      <c r="DC1063">
        <f>ROUND(ROUND(AT1063*AG1063,2),2)</f>
        <v/>
      </c>
      <c r="DD1063" t="inlineStr"/>
      <c r="DE1063" t="inlineStr"/>
      <c r="DF1063">
        <f>ROUND(ROUND(AE1063,0)*CX1063,0)</f>
        <v/>
      </c>
      <c r="DG1063">
        <f>ROUND(ROUND(AF1063,0)*CX1063,0)</f>
        <v/>
      </c>
      <c r="DH1063">
        <f>ROUND(ROUND(AG1063,0)*CX1063,0)</f>
        <v/>
      </c>
      <c r="DI1063">
        <f>ROUND(ROUND(AH1063,0)*CX1063,0)</f>
        <v/>
      </c>
      <c r="DJ1063">
        <f>DI1063</f>
        <v/>
      </c>
      <c r="DK1063" t="n">
        <v>0</v>
      </c>
      <c r="DL1063" t="inlineStr"/>
      <c r="DM1063" t="n">
        <v>0</v>
      </c>
      <c r="DN1063" t="inlineStr"/>
      <c r="DO1063" t="n">
        <v>0</v>
      </c>
    </row>
    <row r="1064">
      <c r="A1064">
        <f>ROW(Source!A2492)</f>
        <v/>
      </c>
      <c r="B1064" t="n">
        <v>78869116</v>
      </c>
      <c r="C1064" t="n">
        <v>78876742</v>
      </c>
      <c r="D1064" t="n">
        <v>29174913</v>
      </c>
      <c r="E1064" t="n">
        <v>1</v>
      </c>
      <c r="F1064" t="n">
        <v>1</v>
      </c>
      <c r="G1064" t="n">
        <v>1</v>
      </c>
      <c r="H1064" t="n">
        <v>2</v>
      </c>
      <c r="I1064" t="inlineStr">
        <is>
          <t>400001</t>
        </is>
      </c>
      <c r="J1064" t="inlineStr">
        <is>
          <t>ТСЭМ Московской обл., 400001, приказ Минстроя России №675/пр от 28.02.2017 № 264/пр</t>
        </is>
      </c>
      <c r="K1064" t="inlineStr">
        <is>
          <t>Автомобили бортовые, грузоподъемность до 5 т</t>
        </is>
      </c>
      <c r="L1064" t="n">
        <v>1368</v>
      </c>
      <c r="N1064" t="n">
        <v>1011</v>
      </c>
      <c r="O1064" t="inlineStr">
        <is>
          <t>маш.-ч</t>
        </is>
      </c>
      <c r="P1064" t="inlineStr">
        <is>
          <t>маш.-ч</t>
        </is>
      </c>
      <c r="Q1064" t="n">
        <v>1</v>
      </c>
      <c r="W1064" t="n">
        <v>0</v>
      </c>
      <c r="X1064" t="n">
        <v>1230759911</v>
      </c>
      <c r="Y1064">
        <f>AT1064</f>
        <v/>
      </c>
      <c r="AA1064" t="n">
        <v>0</v>
      </c>
      <c r="AB1064" t="n">
        <v>2177.51</v>
      </c>
      <c r="AC1064" t="n">
        <v>606.1</v>
      </c>
      <c r="AD1064" t="n">
        <v>0</v>
      </c>
      <c r="AE1064" t="n">
        <v>0</v>
      </c>
      <c r="AF1064" t="n">
        <v>87.17</v>
      </c>
      <c r="AG1064" t="n">
        <v>11.6</v>
      </c>
      <c r="AH1064" t="n">
        <v>0</v>
      </c>
      <c r="AI1064" t="n">
        <v>1</v>
      </c>
      <c r="AJ1064" t="n">
        <v>24.98</v>
      </c>
      <c r="AK1064" t="n">
        <v>52.25</v>
      </c>
      <c r="AL1064" t="n">
        <v>1</v>
      </c>
      <c r="AM1064" t="n">
        <v>2</v>
      </c>
      <c r="AN1064" t="n">
        <v>0</v>
      </c>
      <c r="AO1064" t="n">
        <v>1</v>
      </c>
      <c r="AP1064" t="n">
        <v>1</v>
      </c>
      <c r="AQ1064" t="n">
        <v>0</v>
      </c>
      <c r="AR1064" t="n">
        <v>0</v>
      </c>
      <c r="AS1064" t="inlineStr"/>
      <c r="AT1064" t="n">
        <v>0.01</v>
      </c>
      <c r="AU1064" t="inlineStr"/>
      <c r="AV1064" t="n">
        <v>0</v>
      </c>
      <c r="AW1064" t="n">
        <v>2</v>
      </c>
      <c r="AX1064" t="n">
        <v>78876749</v>
      </c>
      <c r="AY1064" t="n">
        <v>1</v>
      </c>
      <c r="AZ1064" t="n">
        <v>0</v>
      </c>
      <c r="BA1064" t="n">
        <v>985</v>
      </c>
      <c r="BB1064" t="n">
        <v>0</v>
      </c>
      <c r="BC1064" t="n">
        <v>0</v>
      </c>
      <c r="BD1064" t="n">
        <v>0</v>
      </c>
      <c r="BE1064" t="n">
        <v>0</v>
      </c>
      <c r="BF1064" t="n">
        <v>0</v>
      </c>
      <c r="BG1064" t="n">
        <v>0</v>
      </c>
      <c r="BH1064" t="n">
        <v>0</v>
      </c>
      <c r="BI1064" t="n">
        <v>0</v>
      </c>
      <c r="BJ1064" t="n">
        <v>0</v>
      </c>
      <c r="BK1064" t="n">
        <v>0</v>
      </c>
      <c r="BL1064" t="n">
        <v>0</v>
      </c>
      <c r="BM1064" t="n">
        <v>0</v>
      </c>
      <c r="BN1064" t="n">
        <v>0</v>
      </c>
      <c r="BO1064" t="n">
        <v>0</v>
      </c>
      <c r="BP1064" t="n">
        <v>0</v>
      </c>
      <c r="BQ1064" t="n">
        <v>0</v>
      </c>
      <c r="BR1064" t="n">
        <v>0</v>
      </c>
      <c r="BS1064" t="n">
        <v>0</v>
      </c>
      <c r="BT1064" t="n">
        <v>0</v>
      </c>
      <c r="BU1064" t="n">
        <v>0</v>
      </c>
      <c r="BV1064" t="n">
        <v>0</v>
      </c>
      <c r="BW1064" t="n">
        <v>0</v>
      </c>
      <c r="CV1064" t="n">
        <v>0</v>
      </c>
      <c r="CW1064">
        <f>ROUND(Y1064*Source!I2492*DO1064,7)</f>
        <v/>
      </c>
      <c r="CX1064">
        <f>ROUND(Y1064*Source!I2492,7)</f>
        <v/>
      </c>
      <c r="CY1064">
        <f>AB1064</f>
        <v/>
      </c>
      <c r="CZ1064">
        <f>AF1064</f>
        <v/>
      </c>
      <c r="DA1064">
        <f>AJ1064</f>
        <v/>
      </c>
      <c r="DB1064">
        <f>ROUND(ROUND(AT1064*CZ1064,2),2)</f>
        <v/>
      </c>
      <c r="DC1064">
        <f>ROUND(ROUND(AT1064*AG1064,2),2)</f>
        <v/>
      </c>
      <c r="DD1064" t="inlineStr"/>
      <c r="DE1064" t="inlineStr"/>
      <c r="DF1064">
        <f>ROUND(ROUND(AE1064,0)*CX1064,0)</f>
        <v/>
      </c>
      <c r="DG1064">
        <f>ROUND(ROUND(AF1064*AJ1064,0)*CX1064,0)</f>
        <v/>
      </c>
      <c r="DH1064">
        <f>ROUND(ROUND(AG1064*AK1064,0)*CX1064,0)</f>
        <v/>
      </c>
      <c r="DI1064">
        <f>ROUND(ROUND(AH1064,0)*CX1064,0)</f>
        <v/>
      </c>
      <c r="DJ1064">
        <f>DG1064</f>
        <v/>
      </c>
      <c r="DK1064" t="n">
        <v>0</v>
      </c>
      <c r="DL1064" t="inlineStr"/>
      <c r="DM1064" t="n">
        <v>0</v>
      </c>
      <c r="DN1064" t="inlineStr"/>
      <c r="DO1064" t="n">
        <v>0</v>
      </c>
    </row>
    <row r="1065">
      <c r="A1065">
        <f>ROW(Source!A2492)</f>
        <v/>
      </c>
      <c r="B1065" t="n">
        <v>78869116</v>
      </c>
      <c r="C1065" t="n">
        <v>78876742</v>
      </c>
      <c r="D1065" t="n">
        <v>29110139</v>
      </c>
      <c r="E1065" t="n">
        <v>1</v>
      </c>
      <c r="F1065" t="n">
        <v>1</v>
      </c>
      <c r="G1065" t="n">
        <v>1</v>
      </c>
      <c r="H1065" t="n">
        <v>3</v>
      </c>
      <c r="I1065" t="inlineStr">
        <is>
          <t>101-1703</t>
        </is>
      </c>
      <c r="J1065" t="inlineStr">
        <is>
          <t>ТССЦ Московской обл., 101-1703, приказ Минстроя России №675/пр от 28.02.2017 № 254/пр</t>
        </is>
      </c>
      <c r="K1065" t="inlineStr">
        <is>
          <t>Прокладки резиновые (пластина техническая прессованная)</t>
        </is>
      </c>
      <c r="L1065" t="n">
        <v>1346</v>
      </c>
      <c r="N1065" t="n">
        <v>1009</v>
      </c>
      <c r="O1065" t="inlineStr">
        <is>
          <t>кг</t>
        </is>
      </c>
      <c r="P1065" t="inlineStr">
        <is>
          <t>кг</t>
        </is>
      </c>
      <c r="Q1065" t="n">
        <v>1</v>
      </c>
      <c r="W1065" t="n">
        <v>0</v>
      </c>
      <c r="X1065" t="n">
        <v>-1947909329</v>
      </c>
      <c r="Y1065">
        <f>AT1065</f>
        <v/>
      </c>
      <c r="AA1065" t="n">
        <v>341.04</v>
      </c>
      <c r="AB1065" t="n">
        <v>0</v>
      </c>
      <c r="AC1065" t="n">
        <v>0</v>
      </c>
      <c r="AD1065" t="n">
        <v>0</v>
      </c>
      <c r="AE1065" t="n">
        <v>23.09</v>
      </c>
      <c r="AF1065" t="n">
        <v>0</v>
      </c>
      <c r="AG1065" t="n">
        <v>0</v>
      </c>
      <c r="AH1065" t="n">
        <v>0</v>
      </c>
      <c r="AI1065" t="n">
        <v>14.77</v>
      </c>
      <c r="AJ1065" t="n">
        <v>1</v>
      </c>
      <c r="AK1065" t="n">
        <v>1</v>
      </c>
      <c r="AL1065" t="n">
        <v>1</v>
      </c>
      <c r="AM1065" t="n">
        <v>2</v>
      </c>
      <c r="AN1065" t="n">
        <v>0</v>
      </c>
      <c r="AO1065" t="n">
        <v>1</v>
      </c>
      <c r="AP1065" t="n">
        <v>1</v>
      </c>
      <c r="AQ1065" t="n">
        <v>0</v>
      </c>
      <c r="AR1065" t="n">
        <v>0</v>
      </c>
      <c r="AS1065" t="inlineStr"/>
      <c r="AT1065" t="n">
        <v>2</v>
      </c>
      <c r="AU1065" t="inlineStr"/>
      <c r="AV1065" t="n">
        <v>0</v>
      </c>
      <c r="AW1065" t="n">
        <v>2</v>
      </c>
      <c r="AX1065" t="n">
        <v>78876750</v>
      </c>
      <c r="AY1065" t="n">
        <v>1</v>
      </c>
      <c r="AZ1065" t="n">
        <v>0</v>
      </c>
      <c r="BA1065" t="n">
        <v>986</v>
      </c>
      <c r="BB1065" t="n">
        <v>0</v>
      </c>
      <c r="BC1065" t="n">
        <v>0</v>
      </c>
      <c r="BD1065" t="n">
        <v>0</v>
      </c>
      <c r="BE1065" t="n">
        <v>0</v>
      </c>
      <c r="BF1065" t="n">
        <v>0</v>
      </c>
      <c r="BG1065" t="n">
        <v>0</v>
      </c>
      <c r="BH1065" t="n">
        <v>0</v>
      </c>
      <c r="BI1065" t="n">
        <v>0</v>
      </c>
      <c r="BJ1065" t="n">
        <v>0</v>
      </c>
      <c r="BK1065" t="n">
        <v>0</v>
      </c>
      <c r="BL1065" t="n">
        <v>0</v>
      </c>
      <c r="BM1065" t="n">
        <v>0</v>
      </c>
      <c r="BN1065" t="n">
        <v>0</v>
      </c>
      <c r="BO1065" t="n">
        <v>0</v>
      </c>
      <c r="BP1065" t="n">
        <v>0</v>
      </c>
      <c r="BQ1065" t="n">
        <v>0</v>
      </c>
      <c r="BR1065" t="n">
        <v>0</v>
      </c>
      <c r="BS1065" t="n">
        <v>0</v>
      </c>
      <c r="BT1065" t="n">
        <v>0</v>
      </c>
      <c r="BU1065" t="n">
        <v>0</v>
      </c>
      <c r="BV1065" t="n">
        <v>0</v>
      </c>
      <c r="BW1065" t="n">
        <v>0</v>
      </c>
      <c r="CV1065" t="n">
        <v>0</v>
      </c>
      <c r="CW1065" t="n">
        <v>0</v>
      </c>
      <c r="CX1065">
        <f>ROUND(Y1065*Source!I2492,7)</f>
        <v/>
      </c>
      <c r="CY1065">
        <f>AA1065</f>
        <v/>
      </c>
      <c r="CZ1065">
        <f>AE1065</f>
        <v/>
      </c>
      <c r="DA1065">
        <f>AI1065</f>
        <v/>
      </c>
      <c r="DB1065">
        <f>ROUND(ROUND(AT1065*CZ1065,2),2)</f>
        <v/>
      </c>
      <c r="DC1065">
        <f>ROUND(ROUND(AT1065*AG1065,2),2)</f>
        <v/>
      </c>
      <c r="DD1065" t="inlineStr"/>
      <c r="DE1065" t="inlineStr"/>
      <c r="DF1065">
        <f>ROUND(ROUND(AE1065*AI1065,0)*CX1065,0)</f>
        <v/>
      </c>
      <c r="DG1065">
        <f>ROUND(ROUND(AF1065,0)*CX1065,0)</f>
        <v/>
      </c>
      <c r="DH1065">
        <f>ROUND(ROUND(AG1065,0)*CX1065,0)</f>
        <v/>
      </c>
      <c r="DI1065">
        <f>ROUND(ROUND(AH1065,0)*CX1065,0)</f>
        <v/>
      </c>
      <c r="DJ1065">
        <f>DF1065</f>
        <v/>
      </c>
      <c r="DK1065" t="n">
        <v>0</v>
      </c>
      <c r="DL1065" t="inlineStr"/>
      <c r="DM1065" t="n">
        <v>0</v>
      </c>
      <c r="DN1065" t="inlineStr"/>
      <c r="DO1065" t="n">
        <v>0</v>
      </c>
    </row>
    <row r="1066">
      <c r="A1066">
        <f>ROW(Source!A2492)</f>
        <v/>
      </c>
      <c r="B1066" t="n">
        <v>78869116</v>
      </c>
      <c r="C1066" t="n">
        <v>78876742</v>
      </c>
      <c r="D1066" t="n">
        <v>29114240</v>
      </c>
      <c r="E1066" t="n">
        <v>1</v>
      </c>
      <c r="F1066" t="n">
        <v>1</v>
      </c>
      <c r="G1066" t="n">
        <v>1</v>
      </c>
      <c r="H1066" t="n">
        <v>3</v>
      </c>
      <c r="I1066" t="inlineStr">
        <is>
          <t>101-2576</t>
        </is>
      </c>
      <c r="J1066" t="inlineStr">
        <is>
          <t>ТССЦ Московской обл., 101-2576, приказ Минстроя России №675/пр от 28.02.2017 № 254/пр</t>
        </is>
      </c>
      <c r="K1066" t="inlineStr">
        <is>
          <t>Болты с гайками и шайбами для санитарно-технических работ диаметром 16 мм</t>
        </is>
      </c>
      <c r="L1066" t="n">
        <v>1348</v>
      </c>
      <c r="N1066" t="n">
        <v>1009</v>
      </c>
      <c r="O1066" t="inlineStr">
        <is>
          <t>т</t>
        </is>
      </c>
      <c r="P1066" t="inlineStr">
        <is>
          <t>т</t>
        </is>
      </c>
      <c r="Q1066" t="n">
        <v>1000</v>
      </c>
      <c r="W1066" t="n">
        <v>0</v>
      </c>
      <c r="X1066" t="n">
        <v>-1701539228</v>
      </c>
      <c r="Y1066">
        <f>AT1066</f>
        <v/>
      </c>
      <c r="AA1066" t="n">
        <v>145037.4</v>
      </c>
      <c r="AB1066" t="n">
        <v>0</v>
      </c>
      <c r="AC1066" t="n">
        <v>0</v>
      </c>
      <c r="AD1066" t="n">
        <v>0</v>
      </c>
      <c r="AE1066" t="n">
        <v>14830</v>
      </c>
      <c r="AF1066" t="n">
        <v>0</v>
      </c>
      <c r="AG1066" t="n">
        <v>0</v>
      </c>
      <c r="AH1066" t="n">
        <v>0</v>
      </c>
      <c r="AI1066" t="n">
        <v>9.779999999999999</v>
      </c>
      <c r="AJ1066" t="n">
        <v>1</v>
      </c>
      <c r="AK1066" t="n">
        <v>1</v>
      </c>
      <c r="AL1066" t="n">
        <v>1</v>
      </c>
      <c r="AM1066" t="n">
        <v>2</v>
      </c>
      <c r="AN1066" t="n">
        <v>0</v>
      </c>
      <c r="AO1066" t="n">
        <v>1</v>
      </c>
      <c r="AP1066" t="n">
        <v>1</v>
      </c>
      <c r="AQ1066" t="n">
        <v>0</v>
      </c>
      <c r="AR1066" t="n">
        <v>0</v>
      </c>
      <c r="AS1066" t="inlineStr"/>
      <c r="AT1066" t="n">
        <v>0.005</v>
      </c>
      <c r="AU1066" t="inlineStr"/>
      <c r="AV1066" t="n">
        <v>0</v>
      </c>
      <c r="AW1066" t="n">
        <v>2</v>
      </c>
      <c r="AX1066" t="n">
        <v>78876751</v>
      </c>
      <c r="AY1066" t="n">
        <v>1</v>
      </c>
      <c r="AZ1066" t="n">
        <v>0</v>
      </c>
      <c r="BA1066" t="n">
        <v>987</v>
      </c>
      <c r="BB1066" t="n">
        <v>0</v>
      </c>
      <c r="BC1066" t="n">
        <v>0</v>
      </c>
      <c r="BD1066" t="n">
        <v>0</v>
      </c>
      <c r="BE1066" t="n">
        <v>0</v>
      </c>
      <c r="BF1066" t="n">
        <v>0</v>
      </c>
      <c r="BG1066" t="n">
        <v>0</v>
      </c>
      <c r="BH1066" t="n">
        <v>0</v>
      </c>
      <c r="BI1066" t="n">
        <v>0</v>
      </c>
      <c r="BJ1066" t="n">
        <v>0</v>
      </c>
      <c r="BK1066" t="n">
        <v>0</v>
      </c>
      <c r="BL1066" t="n">
        <v>0</v>
      </c>
      <c r="BM1066" t="n">
        <v>0</v>
      </c>
      <c r="BN1066" t="n">
        <v>0</v>
      </c>
      <c r="BO1066" t="n">
        <v>0</v>
      </c>
      <c r="BP1066" t="n">
        <v>0</v>
      </c>
      <c r="BQ1066" t="n">
        <v>0</v>
      </c>
      <c r="BR1066" t="n">
        <v>0</v>
      </c>
      <c r="BS1066" t="n">
        <v>0</v>
      </c>
      <c r="BT1066" t="n">
        <v>0</v>
      </c>
      <c r="BU1066" t="n">
        <v>0</v>
      </c>
      <c r="BV1066" t="n">
        <v>0</v>
      </c>
      <c r="BW1066" t="n">
        <v>0</v>
      </c>
      <c r="CV1066" t="n">
        <v>0</v>
      </c>
      <c r="CW1066" t="n">
        <v>0</v>
      </c>
      <c r="CX1066">
        <f>ROUND(Y1066*Source!I2492,7)</f>
        <v/>
      </c>
      <c r="CY1066">
        <f>AA1066</f>
        <v/>
      </c>
      <c r="CZ1066">
        <f>AE1066</f>
        <v/>
      </c>
      <c r="DA1066">
        <f>AI1066</f>
        <v/>
      </c>
      <c r="DB1066">
        <f>ROUND(ROUND(AT1066*CZ1066,2),2)</f>
        <v/>
      </c>
      <c r="DC1066">
        <f>ROUND(ROUND(AT1066*AG1066,2),2)</f>
        <v/>
      </c>
      <c r="DD1066" t="inlineStr"/>
      <c r="DE1066" t="inlineStr"/>
      <c r="DF1066">
        <f>ROUND(ROUND(AE1066*AI1066,0)*CX1066,0)</f>
        <v/>
      </c>
      <c r="DG1066">
        <f>ROUND(ROUND(AF1066,0)*CX1066,0)</f>
        <v/>
      </c>
      <c r="DH1066">
        <f>ROUND(ROUND(AG1066,0)*CX1066,0)</f>
        <v/>
      </c>
      <c r="DI1066">
        <f>ROUND(ROUND(AH1066,0)*CX1066,0)</f>
        <v/>
      </c>
      <c r="DJ1066">
        <f>DF1066</f>
        <v/>
      </c>
      <c r="DK1066" t="n">
        <v>0</v>
      </c>
      <c r="DL1066" t="inlineStr"/>
      <c r="DM1066" t="n">
        <v>0</v>
      </c>
      <c r="DN1066" t="inlineStr"/>
      <c r="DO1066" t="n">
        <v>0</v>
      </c>
    </row>
    <row r="1067">
      <c r="A1067">
        <f>ROW(Source!A2492)</f>
        <v/>
      </c>
      <c r="B1067" t="n">
        <v>78869116</v>
      </c>
      <c r="C1067" t="n">
        <v>78876742</v>
      </c>
      <c r="D1067" t="n">
        <v>29150040</v>
      </c>
      <c r="E1067" t="n">
        <v>1</v>
      </c>
      <c r="F1067" t="n">
        <v>1</v>
      </c>
      <c r="G1067" t="n">
        <v>1</v>
      </c>
      <c r="H1067" t="n">
        <v>3</v>
      </c>
      <c r="I1067" t="inlineStr">
        <is>
          <t>411-0001</t>
        </is>
      </c>
      <c r="J1067" t="inlineStr">
        <is>
          <t>ТССЦ Московской обл., 411-0001, приказ Минстроя России №675/пр от 28.02.2017 № 257/пр</t>
        </is>
      </c>
      <c r="K1067" t="inlineStr">
        <is>
          <t>Вода</t>
        </is>
      </c>
      <c r="L1067" t="n">
        <v>1339</v>
      </c>
      <c r="N1067" t="n">
        <v>1007</v>
      </c>
      <c r="O1067" t="inlineStr">
        <is>
          <t>м3</t>
        </is>
      </c>
      <c r="P1067" t="inlineStr">
        <is>
          <t>м3</t>
        </is>
      </c>
      <c r="Q1067" t="n">
        <v>1</v>
      </c>
      <c r="W1067" t="n">
        <v>0</v>
      </c>
      <c r="X1067" t="n">
        <v>619799737</v>
      </c>
      <c r="Y1067">
        <f>AT1067</f>
        <v/>
      </c>
      <c r="AA1067" t="n">
        <v>31.28</v>
      </c>
      <c r="AB1067" t="n">
        <v>0</v>
      </c>
      <c r="AC1067" t="n">
        <v>0</v>
      </c>
      <c r="AD1067" t="n">
        <v>0</v>
      </c>
      <c r="AE1067" t="n">
        <v>2.44</v>
      </c>
      <c r="AF1067" t="n">
        <v>0</v>
      </c>
      <c r="AG1067" t="n">
        <v>0</v>
      </c>
      <c r="AH1067" t="n">
        <v>0</v>
      </c>
      <c r="AI1067" t="n">
        <v>12.82</v>
      </c>
      <c r="AJ1067" t="n">
        <v>1</v>
      </c>
      <c r="AK1067" t="n">
        <v>1</v>
      </c>
      <c r="AL1067" t="n">
        <v>1</v>
      </c>
      <c r="AM1067" t="n">
        <v>2</v>
      </c>
      <c r="AN1067" t="n">
        <v>0</v>
      </c>
      <c r="AO1067" t="n">
        <v>1</v>
      </c>
      <c r="AP1067" t="n">
        <v>1</v>
      </c>
      <c r="AQ1067" t="n">
        <v>0</v>
      </c>
      <c r="AR1067" t="n">
        <v>0</v>
      </c>
      <c r="AS1067" t="inlineStr"/>
      <c r="AT1067" t="n">
        <v>7.8</v>
      </c>
      <c r="AU1067" t="inlineStr"/>
      <c r="AV1067" t="n">
        <v>0</v>
      </c>
      <c r="AW1067" t="n">
        <v>2</v>
      </c>
      <c r="AX1067" t="n">
        <v>78876752</v>
      </c>
      <c r="AY1067" t="n">
        <v>1</v>
      </c>
      <c r="AZ1067" t="n">
        <v>0</v>
      </c>
      <c r="BA1067" t="n">
        <v>988</v>
      </c>
      <c r="BB1067" t="n">
        <v>0</v>
      </c>
      <c r="BC1067" t="n">
        <v>0</v>
      </c>
      <c r="BD1067" t="n">
        <v>0</v>
      </c>
      <c r="BE1067" t="n">
        <v>0</v>
      </c>
      <c r="BF1067" t="n">
        <v>0</v>
      </c>
      <c r="BG1067" t="n">
        <v>0</v>
      </c>
      <c r="BH1067" t="n">
        <v>0</v>
      </c>
      <c r="BI1067" t="n">
        <v>0</v>
      </c>
      <c r="BJ1067" t="n">
        <v>0</v>
      </c>
      <c r="BK1067" t="n">
        <v>0</v>
      </c>
      <c r="BL1067" t="n">
        <v>0</v>
      </c>
      <c r="BM1067" t="n">
        <v>0</v>
      </c>
      <c r="BN1067" t="n">
        <v>0</v>
      </c>
      <c r="BO1067" t="n">
        <v>0</v>
      </c>
      <c r="BP1067" t="n">
        <v>0</v>
      </c>
      <c r="BQ1067" t="n">
        <v>0</v>
      </c>
      <c r="BR1067" t="n">
        <v>0</v>
      </c>
      <c r="BS1067" t="n">
        <v>0</v>
      </c>
      <c r="BT1067" t="n">
        <v>0</v>
      </c>
      <c r="BU1067" t="n">
        <v>0</v>
      </c>
      <c r="BV1067" t="n">
        <v>0</v>
      </c>
      <c r="BW1067" t="n">
        <v>0</v>
      </c>
      <c r="CV1067" t="n">
        <v>0</v>
      </c>
      <c r="CW1067" t="n">
        <v>0</v>
      </c>
      <c r="CX1067">
        <f>ROUND(Y1067*Source!I2492,7)</f>
        <v/>
      </c>
      <c r="CY1067">
        <f>AA1067</f>
        <v/>
      </c>
      <c r="CZ1067">
        <f>AE1067</f>
        <v/>
      </c>
      <c r="DA1067">
        <f>AI1067</f>
        <v/>
      </c>
      <c r="DB1067">
        <f>ROUND(ROUND(AT1067*CZ1067,2),2)</f>
        <v/>
      </c>
      <c r="DC1067">
        <f>ROUND(ROUND(AT1067*AG1067,2),2)</f>
        <v/>
      </c>
      <c r="DD1067" t="inlineStr"/>
      <c r="DE1067" t="inlineStr"/>
      <c r="DF1067">
        <f>ROUND(ROUND(AE1067*AI1067,0)*CX1067,0)</f>
        <v/>
      </c>
      <c r="DG1067">
        <f>ROUND(ROUND(AF1067,0)*CX1067,0)</f>
        <v/>
      </c>
      <c r="DH1067">
        <f>ROUND(ROUND(AG1067,0)*CX1067,0)</f>
        <v/>
      </c>
      <c r="DI1067">
        <f>ROUND(ROUND(AH1067,0)*CX1067,0)</f>
        <v/>
      </c>
      <c r="DJ1067">
        <f>DF1067</f>
        <v/>
      </c>
      <c r="DK1067" t="n">
        <v>0</v>
      </c>
      <c r="DL1067" t="inlineStr"/>
      <c r="DM1067" t="n">
        <v>0</v>
      </c>
      <c r="DN1067" t="inlineStr"/>
      <c r="DO1067" t="n">
        <v>0</v>
      </c>
    </row>
    <row r="1068">
      <c r="A1068">
        <f>ROW(Source!A2493)</f>
        <v/>
      </c>
      <c r="B1068" t="n">
        <v>78869116</v>
      </c>
      <c r="C1068" t="n">
        <v>78876753</v>
      </c>
      <c r="D1068" t="n">
        <v>18407150</v>
      </c>
      <c r="E1068" t="n">
        <v>1</v>
      </c>
      <c r="F1068" t="n">
        <v>1</v>
      </c>
      <c r="G1068" t="n">
        <v>1</v>
      </c>
      <c r="H1068" t="n">
        <v>1</v>
      </c>
      <c r="I1068" t="inlineStr">
        <is>
          <t>1-1030-90</t>
        </is>
      </c>
      <c r="J1068" t="inlineStr"/>
      <c r="K1068" t="inlineStr">
        <is>
          <t>Рабочий строитель среднего разряда 3</t>
        </is>
      </c>
      <c r="L1068" t="n">
        <v>1369</v>
      </c>
      <c r="N1068" t="n">
        <v>1013</v>
      </c>
      <c r="O1068" t="inlineStr">
        <is>
          <t>чел.-ч</t>
        </is>
      </c>
      <c r="P1068" t="inlineStr">
        <is>
          <t>чел.-ч</t>
        </is>
      </c>
      <c r="Q1068" t="n">
        <v>1</v>
      </c>
      <c r="W1068" t="n">
        <v>0</v>
      </c>
      <c r="X1068" t="n">
        <v>-931037793</v>
      </c>
      <c r="Y1068">
        <f>AT1068</f>
        <v/>
      </c>
      <c r="AA1068" t="n">
        <v>0</v>
      </c>
      <c r="AB1068" t="n">
        <v>0</v>
      </c>
      <c r="AC1068" t="n">
        <v>0</v>
      </c>
      <c r="AD1068" t="n">
        <v>8.529999999999999</v>
      </c>
      <c r="AE1068" t="n">
        <v>0</v>
      </c>
      <c r="AF1068" t="n">
        <v>0</v>
      </c>
      <c r="AG1068" t="n">
        <v>0</v>
      </c>
      <c r="AH1068" t="n">
        <v>8.529999999999999</v>
      </c>
      <c r="AI1068" t="n">
        <v>1</v>
      </c>
      <c r="AJ1068" t="n">
        <v>1</v>
      </c>
      <c r="AK1068" t="n">
        <v>1</v>
      </c>
      <c r="AL1068" t="n">
        <v>1</v>
      </c>
      <c r="AM1068" t="n">
        <v>-2</v>
      </c>
      <c r="AN1068" t="n">
        <v>0</v>
      </c>
      <c r="AO1068" t="n">
        <v>1</v>
      </c>
      <c r="AP1068" t="n">
        <v>0</v>
      </c>
      <c r="AQ1068" t="n">
        <v>0</v>
      </c>
      <c r="AR1068" t="n">
        <v>0</v>
      </c>
      <c r="AS1068" t="inlineStr"/>
      <c r="AT1068" t="n">
        <v>13.9</v>
      </c>
      <c r="AU1068" t="inlineStr"/>
      <c r="AV1068" t="n">
        <v>1</v>
      </c>
      <c r="AW1068" t="n">
        <v>2</v>
      </c>
      <c r="AX1068" t="n">
        <v>78876757</v>
      </c>
      <c r="AY1068" t="n">
        <v>1</v>
      </c>
      <c r="AZ1068" t="n">
        <v>0</v>
      </c>
      <c r="BA1068" t="n">
        <v>989</v>
      </c>
      <c r="BB1068" t="n">
        <v>0</v>
      </c>
      <c r="BC1068" t="n">
        <v>0</v>
      </c>
      <c r="BD1068" t="n">
        <v>0</v>
      </c>
      <c r="BE1068" t="n">
        <v>0</v>
      </c>
      <c r="BF1068" t="n">
        <v>0</v>
      </c>
      <c r="BG1068" t="n">
        <v>0</v>
      </c>
      <c r="BH1068" t="n">
        <v>0</v>
      </c>
      <c r="BI1068" t="n">
        <v>0</v>
      </c>
      <c r="BJ1068" t="n">
        <v>0</v>
      </c>
      <c r="BK1068" t="n">
        <v>0</v>
      </c>
      <c r="BL1068" t="n">
        <v>0</v>
      </c>
      <c r="BM1068" t="n">
        <v>0</v>
      </c>
      <c r="BN1068" t="n">
        <v>0</v>
      </c>
      <c r="BO1068" t="n">
        <v>0</v>
      </c>
      <c r="BP1068" t="n">
        <v>0</v>
      </c>
      <c r="BQ1068" t="n">
        <v>0</v>
      </c>
      <c r="BR1068" t="n">
        <v>0</v>
      </c>
      <c r="BS1068" t="n">
        <v>0</v>
      </c>
      <c r="BT1068" t="n">
        <v>0</v>
      </c>
      <c r="BU1068" t="n">
        <v>0</v>
      </c>
      <c r="BV1068" t="n">
        <v>0</v>
      </c>
      <c r="BW1068" t="n">
        <v>0</v>
      </c>
      <c r="CU1068">
        <f>ROUND(AT1068*Source!I2493*AH1068*AL1068,0)</f>
        <v/>
      </c>
      <c r="CV1068">
        <f>ROUND(Y1068*Source!I2493,7)</f>
        <v/>
      </c>
      <c r="CW1068" t="n">
        <v>0</v>
      </c>
      <c r="CX1068">
        <f>ROUND(Y1068*Source!I2493,7)</f>
        <v/>
      </c>
      <c r="CY1068">
        <f>AD1068</f>
        <v/>
      </c>
      <c r="CZ1068">
        <f>AH1068</f>
        <v/>
      </c>
      <c r="DA1068">
        <f>AL1068</f>
        <v/>
      </c>
      <c r="DB1068">
        <f>ROUND(ROUND(AT1068*CZ1068,2),2)</f>
        <v/>
      </c>
      <c r="DC1068">
        <f>ROUND(ROUND(AT1068*AG1068,2),2)</f>
        <v/>
      </c>
      <c r="DD1068" t="inlineStr"/>
      <c r="DE1068" t="inlineStr"/>
      <c r="DF1068">
        <f>ROUND(ROUND(AE1068,0)*CX1068,0)</f>
        <v/>
      </c>
      <c r="DG1068">
        <f>ROUND(ROUND(AF1068,0)*CX1068,0)</f>
        <v/>
      </c>
      <c r="DH1068">
        <f>ROUND(ROUND(AG1068,0)*CX1068,0)</f>
        <v/>
      </c>
      <c r="DI1068">
        <f>ROUND(ROUND(AH1068,0)*CX1068,0)</f>
        <v/>
      </c>
      <c r="DJ1068">
        <f>DI1068</f>
        <v/>
      </c>
      <c r="DK1068" t="n">
        <v>0</v>
      </c>
      <c r="DL1068" t="inlineStr"/>
      <c r="DM1068" t="n">
        <v>0</v>
      </c>
      <c r="DN1068" t="inlineStr"/>
      <c r="DO1068" t="n">
        <v>0</v>
      </c>
    </row>
    <row r="1069">
      <c r="A1069">
        <f>ROW(Source!A2493)</f>
        <v/>
      </c>
      <c r="B1069" t="n">
        <v>78869116</v>
      </c>
      <c r="C1069" t="n">
        <v>78876753</v>
      </c>
      <c r="D1069" t="n">
        <v>29169821</v>
      </c>
      <c r="E1069" t="n">
        <v>1</v>
      </c>
      <c r="F1069" t="n">
        <v>1</v>
      </c>
      <c r="G1069" t="n">
        <v>1</v>
      </c>
      <c r="H1069" t="n">
        <v>3</v>
      </c>
      <c r="I1069" t="inlineStr">
        <is>
          <t>509-0696</t>
        </is>
      </c>
      <c r="J1069" t="inlineStr">
        <is>
          <t>ТССЦ Московской обл., 509-0696, приказ Минстроя России №675/пр от 28.02.2017 № 258/пр</t>
        </is>
      </c>
      <c r="K1069" t="inlineStr">
        <is>
          <t>Лампы люминесцентные ртутные низкого давления типа ЛБ, ЛД, ЛДЦ, ЛТВ, ЛБХ 20</t>
        </is>
      </c>
      <c r="L1069" t="n">
        <v>1358</v>
      </c>
      <c r="N1069" t="n">
        <v>1010</v>
      </c>
      <c r="O1069" t="inlineStr">
        <is>
          <t>10 шт.</t>
        </is>
      </c>
      <c r="P1069" t="inlineStr">
        <is>
          <t>10 шт.</t>
        </is>
      </c>
      <c r="Q1069" t="n">
        <v>10</v>
      </c>
      <c r="W1069" t="n">
        <v>0</v>
      </c>
      <c r="X1069" t="n">
        <v>-1187244712</v>
      </c>
      <c r="Y1069">
        <f>AT1069</f>
        <v/>
      </c>
      <c r="AA1069" t="n">
        <v>352.73</v>
      </c>
      <c r="AB1069" t="n">
        <v>0</v>
      </c>
      <c r="AC1069" t="n">
        <v>0</v>
      </c>
      <c r="AD1069" t="n">
        <v>0</v>
      </c>
      <c r="AE1069" t="n">
        <v>85.2</v>
      </c>
      <c r="AF1069" t="n">
        <v>0</v>
      </c>
      <c r="AG1069" t="n">
        <v>0</v>
      </c>
      <c r="AH1069" t="n">
        <v>0</v>
      </c>
      <c r="AI1069" t="n">
        <v>4.14</v>
      </c>
      <c r="AJ1069" t="n">
        <v>1</v>
      </c>
      <c r="AK1069" t="n">
        <v>1</v>
      </c>
      <c r="AL1069" t="n">
        <v>1</v>
      </c>
      <c r="AM1069" t="n">
        <v>2</v>
      </c>
      <c r="AN1069" t="n">
        <v>0</v>
      </c>
      <c r="AO1069" t="n">
        <v>1</v>
      </c>
      <c r="AP1069" t="n">
        <v>0</v>
      </c>
      <c r="AQ1069" t="n">
        <v>0</v>
      </c>
      <c r="AR1069" t="n">
        <v>0</v>
      </c>
      <c r="AS1069" t="inlineStr"/>
      <c r="AT1069" t="n">
        <v>10</v>
      </c>
      <c r="AU1069" t="inlineStr"/>
      <c r="AV1069" t="n">
        <v>0</v>
      </c>
      <c r="AW1069" t="n">
        <v>2</v>
      </c>
      <c r="AX1069" t="n">
        <v>78876758</v>
      </c>
      <c r="AY1069" t="n">
        <v>1</v>
      </c>
      <c r="AZ1069" t="n">
        <v>0</v>
      </c>
      <c r="BA1069" t="n">
        <v>990</v>
      </c>
      <c r="BB1069" t="n">
        <v>0</v>
      </c>
      <c r="BC1069" t="n">
        <v>0</v>
      </c>
      <c r="BD1069" t="n">
        <v>0</v>
      </c>
      <c r="BE1069" t="n">
        <v>0</v>
      </c>
      <c r="BF1069" t="n">
        <v>0</v>
      </c>
      <c r="BG1069" t="n">
        <v>0</v>
      </c>
      <c r="BH1069" t="n">
        <v>0</v>
      </c>
      <c r="BI1069" t="n">
        <v>0</v>
      </c>
      <c r="BJ1069" t="n">
        <v>0</v>
      </c>
      <c r="BK1069" t="n">
        <v>0</v>
      </c>
      <c r="BL1069" t="n">
        <v>0</v>
      </c>
      <c r="BM1069" t="n">
        <v>0</v>
      </c>
      <c r="BN1069" t="n">
        <v>0</v>
      </c>
      <c r="BO1069" t="n">
        <v>0</v>
      </c>
      <c r="BP1069" t="n">
        <v>0</v>
      </c>
      <c r="BQ1069" t="n">
        <v>0</v>
      </c>
      <c r="BR1069" t="n">
        <v>0</v>
      </c>
      <c r="BS1069" t="n">
        <v>0</v>
      </c>
      <c r="BT1069" t="n">
        <v>0</v>
      </c>
      <c r="BU1069" t="n">
        <v>0</v>
      </c>
      <c r="BV1069" t="n">
        <v>0</v>
      </c>
      <c r="BW1069" t="n">
        <v>0</v>
      </c>
      <c r="CV1069" t="n">
        <v>0</v>
      </c>
      <c r="CW1069" t="n">
        <v>0</v>
      </c>
      <c r="CX1069">
        <f>ROUND(Y1069*Source!I2493,7)</f>
        <v/>
      </c>
      <c r="CY1069">
        <f>AA1069</f>
        <v/>
      </c>
      <c r="CZ1069">
        <f>AE1069</f>
        <v/>
      </c>
      <c r="DA1069">
        <f>AI1069</f>
        <v/>
      </c>
      <c r="DB1069">
        <f>ROUND(ROUND(AT1069*CZ1069,2),2)</f>
        <v/>
      </c>
      <c r="DC1069">
        <f>ROUND(ROUND(AT1069*AG1069,2),2)</f>
        <v/>
      </c>
      <c r="DD1069" t="inlineStr"/>
      <c r="DE1069" t="inlineStr"/>
      <c r="DF1069">
        <f>ROUND(ROUND(AE1069*AI1069,0)*CX1069,0)</f>
        <v/>
      </c>
      <c r="DG1069">
        <f>ROUND(ROUND(AF1069,0)*CX1069,0)</f>
        <v/>
      </c>
      <c r="DH1069">
        <f>ROUND(ROUND(AG1069,0)*CX1069,0)</f>
        <v/>
      </c>
      <c r="DI1069">
        <f>ROUND(ROUND(AH1069,0)*CX1069,0)</f>
        <v/>
      </c>
      <c r="DJ1069">
        <f>DF1069</f>
        <v/>
      </c>
      <c r="DK1069" t="n">
        <v>0</v>
      </c>
      <c r="DL1069" t="inlineStr"/>
      <c r="DM1069" t="n">
        <v>0</v>
      </c>
      <c r="DN1069" t="inlineStr"/>
      <c r="DO1069" t="n">
        <v>0</v>
      </c>
    </row>
    <row r="1070">
      <c r="A1070">
        <f>ROW(Source!A2493)</f>
        <v/>
      </c>
      <c r="B1070" t="n">
        <v>78869116</v>
      </c>
      <c r="C1070" t="n">
        <v>78876753</v>
      </c>
      <c r="D1070" t="n">
        <v>29169828</v>
      </c>
      <c r="E1070" t="n">
        <v>1</v>
      </c>
      <c r="F1070" t="n">
        <v>1</v>
      </c>
      <c r="G1070" t="n">
        <v>1</v>
      </c>
      <c r="H1070" t="n">
        <v>3</v>
      </c>
      <c r="I1070" t="inlineStr">
        <is>
          <t>509-6744</t>
        </is>
      </c>
      <c r="J1070" t="inlineStr">
        <is>
          <t>ТССЦ Московской обл., 509-6744, приказ Минстроя России №675/пр от 28.02.2017 № 258/пр</t>
        </is>
      </c>
      <c r="K1070" t="inlineStr">
        <is>
          <t>Лампы люминесцентные компактные энергосберегающие с цоколем Е27 мощностью 55 Вт</t>
        </is>
      </c>
      <c r="L1070" t="n">
        <v>1354</v>
      </c>
      <c r="N1070" t="n">
        <v>1010</v>
      </c>
      <c r="O1070" t="inlineStr">
        <is>
          <t>шт.</t>
        </is>
      </c>
      <c r="P1070" t="inlineStr">
        <is>
          <t>шт.</t>
        </is>
      </c>
      <c r="Q1070" t="n">
        <v>1</v>
      </c>
      <c r="W1070" t="n">
        <v>0</v>
      </c>
      <c r="X1070" t="n">
        <v>-228955380</v>
      </c>
      <c r="Y1070">
        <f>AT1070</f>
        <v/>
      </c>
      <c r="AA1070" t="n">
        <v>237.77</v>
      </c>
      <c r="AB1070" t="n">
        <v>0</v>
      </c>
      <c r="AC1070" t="n">
        <v>0</v>
      </c>
      <c r="AD1070" t="n">
        <v>0</v>
      </c>
      <c r="AE1070" t="n">
        <v>140.69</v>
      </c>
      <c r="AF1070" t="n">
        <v>0</v>
      </c>
      <c r="AG1070" t="n">
        <v>0</v>
      </c>
      <c r="AH1070" t="n">
        <v>0</v>
      </c>
      <c r="AI1070" t="n">
        <v>1.69</v>
      </c>
      <c r="AJ1070" t="n">
        <v>1</v>
      </c>
      <c r="AK1070" t="n">
        <v>1</v>
      </c>
      <c r="AL1070" t="n">
        <v>1</v>
      </c>
      <c r="AM1070" t="n">
        <v>0</v>
      </c>
      <c r="AN1070" t="n">
        <v>0</v>
      </c>
      <c r="AO1070" t="n">
        <v>0</v>
      </c>
      <c r="AP1070" t="n">
        <v>1</v>
      </c>
      <c r="AQ1070" t="n">
        <v>0</v>
      </c>
      <c r="AR1070" t="n">
        <v>0</v>
      </c>
      <c r="AS1070" t="inlineStr"/>
      <c r="AT1070" t="n">
        <v>100</v>
      </c>
      <c r="AU1070" t="inlineStr"/>
      <c r="AV1070" t="n">
        <v>0</v>
      </c>
      <c r="AW1070" t="n">
        <v>1</v>
      </c>
      <c r="AX1070" t="n">
        <v>-1</v>
      </c>
      <c r="AY1070" t="n">
        <v>0</v>
      </c>
      <c r="AZ1070" t="n">
        <v>0</v>
      </c>
      <c r="BA1070" t="inlineStr"/>
      <c r="BB1070" t="n">
        <v>0</v>
      </c>
      <c r="BC1070" t="n">
        <v>0</v>
      </c>
      <c r="BD1070" t="n">
        <v>0</v>
      </c>
      <c r="BE1070" t="n">
        <v>0</v>
      </c>
      <c r="BF1070" t="n">
        <v>0</v>
      </c>
      <c r="BG1070" t="n">
        <v>0</v>
      </c>
      <c r="BH1070" t="n">
        <v>0</v>
      </c>
      <c r="BI1070" t="n">
        <v>0</v>
      </c>
      <c r="BJ1070" t="n">
        <v>0</v>
      </c>
      <c r="BK1070" t="n">
        <v>0</v>
      </c>
      <c r="BL1070" t="n">
        <v>0</v>
      </c>
      <c r="BM1070" t="n">
        <v>0</v>
      </c>
      <c r="BN1070" t="n">
        <v>0</v>
      </c>
      <c r="BO1070" t="n">
        <v>0</v>
      </c>
      <c r="BP1070" t="n">
        <v>0</v>
      </c>
      <c r="BQ1070" t="n">
        <v>0</v>
      </c>
      <c r="BR1070" t="n">
        <v>0</v>
      </c>
      <c r="BS1070" t="n">
        <v>0</v>
      </c>
      <c r="BT1070" t="n">
        <v>0</v>
      </c>
      <c r="BU1070" t="n">
        <v>0</v>
      </c>
      <c r="BV1070" t="n">
        <v>0</v>
      </c>
      <c r="BW1070" t="n">
        <v>0</v>
      </c>
      <c r="CV1070" t="n">
        <v>0</v>
      </c>
      <c r="CW1070" t="n">
        <v>0</v>
      </c>
      <c r="CX1070">
        <f>ROUND(Y1070*Source!I2493,7)</f>
        <v/>
      </c>
      <c r="CY1070">
        <f>AA1070</f>
        <v/>
      </c>
      <c r="CZ1070">
        <f>AE1070</f>
        <v/>
      </c>
      <c r="DA1070">
        <f>AI1070</f>
        <v/>
      </c>
      <c r="DB1070">
        <f>ROUND(ROUND(AT1070*CZ1070,2),2)</f>
        <v/>
      </c>
      <c r="DC1070">
        <f>ROUND(ROUND(AT1070*AG1070,2),2)</f>
        <v/>
      </c>
      <c r="DD1070" t="inlineStr"/>
      <c r="DE1070" t="inlineStr"/>
      <c r="DF1070">
        <f>ROUND(ROUND(AE1070*AI1070,0)*CX1070,0)</f>
        <v/>
      </c>
      <c r="DG1070">
        <f>ROUND(ROUND(AF1070,0)*CX1070,0)</f>
        <v/>
      </c>
      <c r="DH1070">
        <f>ROUND(ROUND(AG1070,0)*CX1070,0)</f>
        <v/>
      </c>
      <c r="DI1070">
        <f>ROUND(ROUND(AH1070,0)*CX1070,0)</f>
        <v/>
      </c>
      <c r="DJ1070">
        <f>DF1070</f>
        <v/>
      </c>
      <c r="DK1070" t="n">
        <v>0</v>
      </c>
      <c r="DL1070" t="inlineStr"/>
      <c r="DM1070" t="n">
        <v>0</v>
      </c>
      <c r="DN1070" t="inlineStr"/>
      <c r="DO1070" t="n">
        <v>0</v>
      </c>
    </row>
    <row r="1071">
      <c r="A1071">
        <f>ROW(Source!A2495)</f>
        <v/>
      </c>
      <c r="B1071" t="n">
        <v>78869116</v>
      </c>
      <c r="C1071" t="n">
        <v>78876760</v>
      </c>
      <c r="D1071" t="n">
        <v>18442827</v>
      </c>
      <c r="E1071" t="n">
        <v>1</v>
      </c>
      <c r="F1071" t="n">
        <v>1</v>
      </c>
      <c r="G1071" t="n">
        <v>1</v>
      </c>
      <c r="H1071" t="n">
        <v>1</v>
      </c>
      <c r="I1071" t="inlineStr">
        <is>
          <t>1-1053-90</t>
        </is>
      </c>
      <c r="J1071" t="inlineStr"/>
      <c r="K1071" t="inlineStr">
        <is>
          <t>Рабочий строитель среднего разряда 5,3</t>
        </is>
      </c>
      <c r="L1071" t="n">
        <v>1369</v>
      </c>
      <c r="N1071" t="n">
        <v>1013</v>
      </c>
      <c r="O1071" t="inlineStr">
        <is>
          <t>чел.-ч</t>
        </is>
      </c>
      <c r="P1071" t="inlineStr">
        <is>
          <t>чел.-ч</t>
        </is>
      </c>
      <c r="Q1071" t="n">
        <v>1</v>
      </c>
      <c r="W1071" t="n">
        <v>0</v>
      </c>
      <c r="X1071" t="n">
        <v>717490484</v>
      </c>
      <c r="Y1071">
        <f>(AT1071*ROUND(5,7))</f>
        <v/>
      </c>
      <c r="AA1071" t="n">
        <v>0</v>
      </c>
      <c r="AB1071" t="n">
        <v>0</v>
      </c>
      <c r="AC1071" t="n">
        <v>0</v>
      </c>
      <c r="AD1071" t="n">
        <v>11.64</v>
      </c>
      <c r="AE1071" t="n">
        <v>0</v>
      </c>
      <c r="AF1071" t="n">
        <v>0</v>
      </c>
      <c r="AG1071" t="n">
        <v>0</v>
      </c>
      <c r="AH1071" t="n">
        <v>11.64</v>
      </c>
      <c r="AI1071" t="n">
        <v>1</v>
      </c>
      <c r="AJ1071" t="n">
        <v>1</v>
      </c>
      <c r="AK1071" t="n">
        <v>1</v>
      </c>
      <c r="AL1071" t="n">
        <v>1</v>
      </c>
      <c r="AM1071" t="n">
        <v>-2</v>
      </c>
      <c r="AN1071" t="n">
        <v>0</v>
      </c>
      <c r="AO1071" t="n">
        <v>1</v>
      </c>
      <c r="AP1071" t="n">
        <v>1</v>
      </c>
      <c r="AQ1071" t="n">
        <v>0</v>
      </c>
      <c r="AR1071" t="n">
        <v>0</v>
      </c>
      <c r="AS1071" t="inlineStr"/>
      <c r="AT1071" t="n">
        <v>5.01</v>
      </c>
      <c r="AU1071" t="inlineStr">
        <is>
          <t>)*5</t>
        </is>
      </c>
      <c r="AV1071" t="n">
        <v>1</v>
      </c>
      <c r="AW1071" t="n">
        <v>2</v>
      </c>
      <c r="AX1071" t="n">
        <v>78876767</v>
      </c>
      <c r="AY1071" t="n">
        <v>1</v>
      </c>
      <c r="AZ1071" t="n">
        <v>2048</v>
      </c>
      <c r="BA1071" t="n">
        <v>991</v>
      </c>
      <c r="BB1071" t="n">
        <v>0</v>
      </c>
      <c r="BC1071" t="n">
        <v>0</v>
      </c>
      <c r="BD1071" t="n">
        <v>0</v>
      </c>
      <c r="BE1071" t="n">
        <v>0</v>
      </c>
      <c r="BF1071" t="n">
        <v>0</v>
      </c>
      <c r="BG1071" t="n">
        <v>0</v>
      </c>
      <c r="BH1071" t="n">
        <v>0</v>
      </c>
      <c r="BI1071" t="n">
        <v>0</v>
      </c>
      <c r="BJ1071" t="n">
        <v>0</v>
      </c>
      <c r="BK1071" t="n">
        <v>0</v>
      </c>
      <c r="BL1071" t="n">
        <v>0</v>
      </c>
      <c r="BM1071" t="n">
        <v>0</v>
      </c>
      <c r="BN1071" t="n">
        <v>0</v>
      </c>
      <c r="BO1071" t="n">
        <v>0</v>
      </c>
      <c r="BP1071" t="n">
        <v>0</v>
      </c>
      <c r="BQ1071" t="n">
        <v>0</v>
      </c>
      <c r="BR1071" t="n">
        <v>0</v>
      </c>
      <c r="BS1071" t="n">
        <v>0</v>
      </c>
      <c r="BT1071" t="n">
        <v>0</v>
      </c>
      <c r="BU1071" t="n">
        <v>0</v>
      </c>
      <c r="BV1071" t="n">
        <v>0</v>
      </c>
      <c r="BW1071" t="n">
        <v>0</v>
      </c>
      <c r="CU1071">
        <f>ROUND(AT1071*Source!I2495*AH1071*AL1071,0)</f>
        <v/>
      </c>
      <c r="CV1071">
        <f>ROUND(Y1071*Source!I2495,7)</f>
        <v/>
      </c>
      <c r="CW1071" t="n">
        <v>0</v>
      </c>
      <c r="CX1071">
        <f>ROUND(Y1071*Source!I2495,7)</f>
        <v/>
      </c>
      <c r="CY1071">
        <f>AD1071</f>
        <v/>
      </c>
      <c r="CZ1071">
        <f>AH1071</f>
        <v/>
      </c>
      <c r="DA1071">
        <f>AL1071</f>
        <v/>
      </c>
      <c r="DB1071">
        <f>ROUND((ROUND(AT1071*CZ1071,2)*ROUND(5,7)),2)</f>
        <v/>
      </c>
      <c r="DC1071">
        <f>ROUND((ROUND(AT1071*AG1071,2)*ROUND(5,7)),2)</f>
        <v/>
      </c>
      <c r="DD1071" t="inlineStr"/>
      <c r="DE1071" t="inlineStr"/>
      <c r="DF1071">
        <f>ROUND(ROUND(AE1071,0)*CX1071,0)</f>
        <v/>
      </c>
      <c r="DG1071">
        <f>ROUND(ROUND(AF1071,0)*CX1071,0)</f>
        <v/>
      </c>
      <c r="DH1071">
        <f>ROUND(ROUND(AG1071,0)*CX1071,0)</f>
        <v/>
      </c>
      <c r="DI1071">
        <f>ROUND(ROUND(AH1071,0)*CX1071,0)</f>
        <v/>
      </c>
      <c r="DJ1071">
        <f>DI1071</f>
        <v/>
      </c>
      <c r="DK1071" t="n">
        <v>0</v>
      </c>
      <c r="DL1071" t="inlineStr"/>
      <c r="DM1071" t="n">
        <v>0</v>
      </c>
      <c r="DN1071" t="inlineStr"/>
      <c r="DO1071" t="n">
        <v>0</v>
      </c>
    </row>
    <row r="1072">
      <c r="A1072">
        <f>ROW(Source!A2495)</f>
        <v/>
      </c>
      <c r="B1072" t="n">
        <v>78869116</v>
      </c>
      <c r="C1072" t="n">
        <v>78876760</v>
      </c>
      <c r="D1072" t="n">
        <v>29172703</v>
      </c>
      <c r="E1072" t="n">
        <v>1</v>
      </c>
      <c r="F1072" t="n">
        <v>1</v>
      </c>
      <c r="G1072" t="n">
        <v>1</v>
      </c>
      <c r="H1072" t="n">
        <v>2</v>
      </c>
      <c r="I1072" t="inlineStr">
        <is>
          <t>042900</t>
        </is>
      </c>
      <c r="J1072" t="inlineStr">
        <is>
          <t>ТСЭМ Московской обл., 042900, приказ Минстроя России №675/пр от 28.02.2017 № 264/пр</t>
        </is>
      </c>
      <c r="K107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072" t="n">
        <v>1368</v>
      </c>
      <c r="N1072" t="n">
        <v>1011</v>
      </c>
      <c r="O1072" t="inlineStr">
        <is>
          <t>маш.-ч</t>
        </is>
      </c>
      <c r="P1072" t="inlineStr">
        <is>
          <t>маш.-ч</t>
        </is>
      </c>
      <c r="Q1072" t="n">
        <v>1</v>
      </c>
      <c r="W1072" t="n">
        <v>0</v>
      </c>
      <c r="X1072" t="n">
        <v>1695838894</v>
      </c>
      <c r="Y1072">
        <f>(AT1072*ROUND(5,7))</f>
        <v/>
      </c>
      <c r="AA1072" t="n">
        <v>0</v>
      </c>
      <c r="AB1072" t="n">
        <v>177.13</v>
      </c>
      <c r="AC1072" t="n">
        <v>0</v>
      </c>
      <c r="AD1072" t="n">
        <v>0</v>
      </c>
      <c r="AE1072" t="n">
        <v>0</v>
      </c>
      <c r="AF1072" t="n">
        <v>29.67</v>
      </c>
      <c r="AG1072" t="n">
        <v>0</v>
      </c>
      <c r="AH1072" t="n">
        <v>0</v>
      </c>
      <c r="AI1072" t="n">
        <v>1</v>
      </c>
      <c r="AJ1072" t="n">
        <v>5.97</v>
      </c>
      <c r="AK1072" t="n">
        <v>52.25</v>
      </c>
      <c r="AL1072" t="n">
        <v>1</v>
      </c>
      <c r="AM1072" t="n">
        <v>2</v>
      </c>
      <c r="AN1072" t="n">
        <v>0</v>
      </c>
      <c r="AO1072" t="n">
        <v>1</v>
      </c>
      <c r="AP1072" t="n">
        <v>1</v>
      </c>
      <c r="AQ1072" t="n">
        <v>0</v>
      </c>
      <c r="AR1072" t="n">
        <v>0</v>
      </c>
      <c r="AS1072" t="inlineStr"/>
      <c r="AT1072" t="n">
        <v>1.5</v>
      </c>
      <c r="AU1072" t="inlineStr">
        <is>
          <t>)*5</t>
        </is>
      </c>
      <c r="AV1072" t="n">
        <v>0</v>
      </c>
      <c r="AW1072" t="n">
        <v>2</v>
      </c>
      <c r="AX1072" t="n">
        <v>78876768</v>
      </c>
      <c r="AY1072" t="n">
        <v>1</v>
      </c>
      <c r="AZ1072" t="n">
        <v>0</v>
      </c>
      <c r="BA1072" t="n">
        <v>992</v>
      </c>
      <c r="BB1072" t="n">
        <v>0</v>
      </c>
      <c r="BC1072" t="n">
        <v>0</v>
      </c>
      <c r="BD1072" t="n">
        <v>0</v>
      </c>
      <c r="BE1072" t="n">
        <v>0</v>
      </c>
      <c r="BF1072" t="n">
        <v>0</v>
      </c>
      <c r="BG1072" t="n">
        <v>0</v>
      </c>
      <c r="BH1072" t="n">
        <v>0</v>
      </c>
      <c r="BI1072" t="n">
        <v>0</v>
      </c>
      <c r="BJ1072" t="n">
        <v>0</v>
      </c>
      <c r="BK1072" t="n">
        <v>0</v>
      </c>
      <c r="BL1072" t="n">
        <v>0</v>
      </c>
      <c r="BM1072" t="n">
        <v>0</v>
      </c>
      <c r="BN1072" t="n">
        <v>0</v>
      </c>
      <c r="BO1072" t="n">
        <v>0</v>
      </c>
      <c r="BP1072" t="n">
        <v>0</v>
      </c>
      <c r="BQ1072" t="n">
        <v>0</v>
      </c>
      <c r="BR1072" t="n">
        <v>0</v>
      </c>
      <c r="BS1072" t="n">
        <v>0</v>
      </c>
      <c r="BT1072" t="n">
        <v>0</v>
      </c>
      <c r="BU1072" t="n">
        <v>0</v>
      </c>
      <c r="BV1072" t="n">
        <v>0</v>
      </c>
      <c r="BW1072" t="n">
        <v>0</v>
      </c>
      <c r="CV1072" t="n">
        <v>0</v>
      </c>
      <c r="CW1072">
        <f>ROUND(Y1072*Source!I2495*DO1072,7)</f>
        <v/>
      </c>
      <c r="CX1072">
        <f>ROUND(Y1072*Source!I2495,7)</f>
        <v/>
      </c>
      <c r="CY1072">
        <f>AB1072</f>
        <v/>
      </c>
      <c r="CZ1072">
        <f>AF1072</f>
        <v/>
      </c>
      <c r="DA1072">
        <f>AJ1072</f>
        <v/>
      </c>
      <c r="DB1072">
        <f>ROUND((ROUND(AT1072*CZ1072,2)*ROUND(5,7)),2)</f>
        <v/>
      </c>
      <c r="DC1072">
        <f>ROUND((ROUND(AT1072*AG1072,2)*ROUND(5,7)),2)</f>
        <v/>
      </c>
      <c r="DD1072" t="inlineStr"/>
      <c r="DE1072" t="inlineStr"/>
      <c r="DF1072">
        <f>ROUND(ROUND(AE1072,0)*CX1072,0)</f>
        <v/>
      </c>
      <c r="DG1072">
        <f>ROUND(ROUND(AF1072*AJ1072,0)*CX1072,0)</f>
        <v/>
      </c>
      <c r="DH1072">
        <f>ROUND(ROUND(AG1072*AK1072,0)*CX1072,0)</f>
        <v/>
      </c>
      <c r="DI1072">
        <f>ROUND(ROUND(AH1072,0)*CX1072,0)</f>
        <v/>
      </c>
      <c r="DJ1072">
        <f>DG1072</f>
        <v/>
      </c>
      <c r="DK1072" t="n">
        <v>0</v>
      </c>
      <c r="DL1072" t="inlineStr"/>
      <c r="DM1072" t="n">
        <v>0</v>
      </c>
      <c r="DN1072" t="inlineStr"/>
      <c r="DO1072" t="n">
        <v>0</v>
      </c>
    </row>
    <row r="1073">
      <c r="A1073">
        <f>ROW(Source!A2495)</f>
        <v/>
      </c>
      <c r="B1073" t="n">
        <v>78869116</v>
      </c>
      <c r="C1073" t="n">
        <v>78876760</v>
      </c>
      <c r="D1073" t="n">
        <v>29110398</v>
      </c>
      <c r="E1073" t="n">
        <v>1</v>
      </c>
      <c r="F1073" t="n">
        <v>1</v>
      </c>
      <c r="G1073" t="n">
        <v>1</v>
      </c>
      <c r="H1073" t="n">
        <v>3</v>
      </c>
      <c r="I1073" t="inlineStr">
        <is>
          <t>101-0388</t>
        </is>
      </c>
      <c r="J1073" t="inlineStr">
        <is>
          <t>ТССЦ Московской обл., 101-0388, приказ Минстроя России №675/пр от 28.02.2017 № 254/пр</t>
        </is>
      </c>
      <c r="K1073" t="inlineStr">
        <is>
          <t>Краски масляные земляные марки МА-0115 мумия, сурик железный</t>
        </is>
      </c>
      <c r="L1073" t="n">
        <v>1348</v>
      </c>
      <c r="N1073" t="n">
        <v>1009</v>
      </c>
      <c r="O1073" t="inlineStr">
        <is>
          <t>т</t>
        </is>
      </c>
      <c r="P1073" t="inlineStr">
        <is>
          <t>т</t>
        </is>
      </c>
      <c r="Q1073" t="n">
        <v>1000</v>
      </c>
      <c r="W1073" t="n">
        <v>0</v>
      </c>
      <c r="X1073" t="n">
        <v>1625292450</v>
      </c>
      <c r="Y1073">
        <f>(AT1073*ROUND(5,7))</f>
        <v/>
      </c>
      <c r="AA1073" t="n">
        <v>76804.47</v>
      </c>
      <c r="AB1073" t="n">
        <v>0</v>
      </c>
      <c r="AC1073" t="n">
        <v>0</v>
      </c>
      <c r="AD1073" t="n">
        <v>0</v>
      </c>
      <c r="AE1073" t="n">
        <v>15118.99</v>
      </c>
      <c r="AF1073" t="n">
        <v>0</v>
      </c>
      <c r="AG1073" t="n">
        <v>0</v>
      </c>
      <c r="AH1073" t="n">
        <v>0</v>
      </c>
      <c r="AI1073" t="n">
        <v>5.08</v>
      </c>
      <c r="AJ1073" t="n">
        <v>1</v>
      </c>
      <c r="AK1073" t="n">
        <v>1</v>
      </c>
      <c r="AL1073" t="n">
        <v>1</v>
      </c>
      <c r="AM1073" t="n">
        <v>2</v>
      </c>
      <c r="AN1073" t="n">
        <v>0</v>
      </c>
      <c r="AO1073" t="n">
        <v>1</v>
      </c>
      <c r="AP1073" t="n">
        <v>1</v>
      </c>
      <c r="AQ1073" t="n">
        <v>0</v>
      </c>
      <c r="AR1073" t="n">
        <v>0</v>
      </c>
      <c r="AS1073" t="inlineStr"/>
      <c r="AT1073" t="n">
        <v>5e-05</v>
      </c>
      <c r="AU1073" t="inlineStr">
        <is>
          <t>)*5</t>
        </is>
      </c>
      <c r="AV1073" t="n">
        <v>0</v>
      </c>
      <c r="AW1073" t="n">
        <v>2</v>
      </c>
      <c r="AX1073" t="n">
        <v>78876769</v>
      </c>
      <c r="AY1073" t="n">
        <v>1</v>
      </c>
      <c r="AZ1073" t="n">
        <v>0</v>
      </c>
      <c r="BA1073" t="n">
        <v>993</v>
      </c>
      <c r="BB1073" t="n">
        <v>0</v>
      </c>
      <c r="BC1073" t="n">
        <v>0</v>
      </c>
      <c r="BD1073" t="n">
        <v>0</v>
      </c>
      <c r="BE1073" t="n">
        <v>0</v>
      </c>
      <c r="BF1073" t="n">
        <v>0</v>
      </c>
      <c r="BG1073" t="n">
        <v>0</v>
      </c>
      <c r="BH1073" t="n">
        <v>0</v>
      </c>
      <c r="BI1073" t="n">
        <v>0</v>
      </c>
      <c r="BJ1073" t="n">
        <v>0</v>
      </c>
      <c r="BK1073" t="n">
        <v>0</v>
      </c>
      <c r="BL1073" t="n">
        <v>0</v>
      </c>
      <c r="BM1073" t="n">
        <v>0</v>
      </c>
      <c r="BN1073" t="n">
        <v>0</v>
      </c>
      <c r="BO1073" t="n">
        <v>0</v>
      </c>
      <c r="BP1073" t="n">
        <v>0</v>
      </c>
      <c r="BQ1073" t="n">
        <v>0</v>
      </c>
      <c r="BR1073" t="n">
        <v>0</v>
      </c>
      <c r="BS1073" t="n">
        <v>0</v>
      </c>
      <c r="BT1073" t="n">
        <v>0</v>
      </c>
      <c r="BU1073" t="n">
        <v>0</v>
      </c>
      <c r="BV1073" t="n">
        <v>0</v>
      </c>
      <c r="BW1073" t="n">
        <v>0</v>
      </c>
      <c r="CV1073" t="n">
        <v>0</v>
      </c>
      <c r="CW1073" t="n">
        <v>0</v>
      </c>
      <c r="CX1073">
        <f>ROUND(Y1073*Source!I2495,7)</f>
        <v/>
      </c>
      <c r="CY1073">
        <f>AA1073</f>
        <v/>
      </c>
      <c r="CZ1073">
        <f>AE1073</f>
        <v/>
      </c>
      <c r="DA1073">
        <f>AI1073</f>
        <v/>
      </c>
      <c r="DB1073">
        <f>ROUND((ROUND(AT1073*CZ1073,2)*ROUND(5,7)),2)</f>
        <v/>
      </c>
      <c r="DC1073">
        <f>ROUND((ROUND(AT1073*AG1073,2)*ROUND(5,7)),2)</f>
        <v/>
      </c>
      <c r="DD1073" t="inlineStr"/>
      <c r="DE1073" t="inlineStr"/>
      <c r="DF1073">
        <f>ROUND(ROUND(AE1073*AI1073,0)*CX1073,0)</f>
        <v/>
      </c>
      <c r="DG1073">
        <f>ROUND(ROUND(AF1073,0)*CX1073,0)</f>
        <v/>
      </c>
      <c r="DH1073">
        <f>ROUND(ROUND(AG1073,0)*CX1073,0)</f>
        <v/>
      </c>
      <c r="DI1073">
        <f>ROUND(ROUND(AH1073,0)*CX1073,0)</f>
        <v/>
      </c>
      <c r="DJ1073">
        <f>DF1073</f>
        <v/>
      </c>
      <c r="DK1073" t="n">
        <v>0</v>
      </c>
      <c r="DL1073" t="inlineStr"/>
      <c r="DM1073" t="n">
        <v>0</v>
      </c>
      <c r="DN1073" t="inlineStr"/>
      <c r="DO1073" t="n">
        <v>0</v>
      </c>
    </row>
    <row r="1074">
      <c r="A1074">
        <f>ROW(Source!A2495)</f>
        <v/>
      </c>
      <c r="B1074" t="n">
        <v>78869116</v>
      </c>
      <c r="C1074" t="n">
        <v>78876760</v>
      </c>
      <c r="D1074" t="n">
        <v>29110573</v>
      </c>
      <c r="E1074" t="n">
        <v>1</v>
      </c>
      <c r="F1074" t="n">
        <v>1</v>
      </c>
      <c r="G1074" t="n">
        <v>1</v>
      </c>
      <c r="H1074" t="n">
        <v>3</v>
      </c>
      <c r="I1074" t="inlineStr">
        <is>
          <t>101-0628</t>
        </is>
      </c>
      <c r="J1074" t="inlineStr">
        <is>
          <t>ТССЦ Московской обл., 101-0628, приказ Минстроя России №675/пр от 28.02.2017 № 254/пр</t>
        </is>
      </c>
      <c r="K1074" t="inlineStr">
        <is>
          <t>Олифа комбинированная, марки К-3</t>
        </is>
      </c>
      <c r="L1074" t="n">
        <v>1348</v>
      </c>
      <c r="N1074" t="n">
        <v>1009</v>
      </c>
      <c r="O1074" t="inlineStr">
        <is>
          <t>т</t>
        </is>
      </c>
      <c r="P1074" t="inlineStr">
        <is>
          <t>т</t>
        </is>
      </c>
      <c r="Q1074" t="n">
        <v>1000</v>
      </c>
      <c r="W1074" t="n">
        <v>0</v>
      </c>
      <c r="X1074" t="n">
        <v>24062879</v>
      </c>
      <c r="Y1074">
        <f>(AT1074*ROUND(5,7))</f>
        <v/>
      </c>
      <c r="AA1074" t="n">
        <v>87631.5</v>
      </c>
      <c r="AB1074" t="n">
        <v>0</v>
      </c>
      <c r="AC1074" t="n">
        <v>0</v>
      </c>
      <c r="AD1074" t="n">
        <v>0</v>
      </c>
      <c r="AE1074" t="n">
        <v>16950</v>
      </c>
      <c r="AF1074" t="n">
        <v>0</v>
      </c>
      <c r="AG1074" t="n">
        <v>0</v>
      </c>
      <c r="AH1074" t="n">
        <v>0</v>
      </c>
      <c r="AI1074" t="n">
        <v>5.17</v>
      </c>
      <c r="AJ1074" t="n">
        <v>1</v>
      </c>
      <c r="AK1074" t="n">
        <v>1</v>
      </c>
      <c r="AL1074" t="n">
        <v>1</v>
      </c>
      <c r="AM1074" t="n">
        <v>2</v>
      </c>
      <c r="AN1074" t="n">
        <v>0</v>
      </c>
      <c r="AO1074" t="n">
        <v>1</v>
      </c>
      <c r="AP1074" t="n">
        <v>1</v>
      </c>
      <c r="AQ1074" t="n">
        <v>0</v>
      </c>
      <c r="AR1074" t="n">
        <v>0</v>
      </c>
      <c r="AS1074" t="inlineStr"/>
      <c r="AT1074" t="n">
        <v>2e-05</v>
      </c>
      <c r="AU1074" t="inlineStr">
        <is>
          <t>)*5</t>
        </is>
      </c>
      <c r="AV1074" t="n">
        <v>0</v>
      </c>
      <c r="AW1074" t="n">
        <v>2</v>
      </c>
      <c r="AX1074" t="n">
        <v>78876770</v>
      </c>
      <c r="AY1074" t="n">
        <v>1</v>
      </c>
      <c r="AZ1074" t="n">
        <v>0</v>
      </c>
      <c r="BA1074" t="n">
        <v>994</v>
      </c>
      <c r="BB1074" t="n">
        <v>0</v>
      </c>
      <c r="BC1074" t="n">
        <v>0</v>
      </c>
      <c r="BD1074" t="n">
        <v>0</v>
      </c>
      <c r="BE1074" t="n">
        <v>0</v>
      </c>
      <c r="BF1074" t="n">
        <v>0</v>
      </c>
      <c r="BG1074" t="n">
        <v>0</v>
      </c>
      <c r="BH1074" t="n">
        <v>0</v>
      </c>
      <c r="BI1074" t="n">
        <v>0</v>
      </c>
      <c r="BJ1074" t="n">
        <v>0</v>
      </c>
      <c r="BK1074" t="n">
        <v>0</v>
      </c>
      <c r="BL1074" t="n">
        <v>0</v>
      </c>
      <c r="BM1074" t="n">
        <v>0</v>
      </c>
      <c r="BN1074" t="n">
        <v>0</v>
      </c>
      <c r="BO1074" t="n">
        <v>0</v>
      </c>
      <c r="BP1074" t="n">
        <v>0</v>
      </c>
      <c r="BQ1074" t="n">
        <v>0</v>
      </c>
      <c r="BR1074" t="n">
        <v>0</v>
      </c>
      <c r="BS1074" t="n">
        <v>0</v>
      </c>
      <c r="BT1074" t="n">
        <v>0</v>
      </c>
      <c r="BU1074" t="n">
        <v>0</v>
      </c>
      <c r="BV1074" t="n">
        <v>0</v>
      </c>
      <c r="BW1074" t="n">
        <v>0</v>
      </c>
      <c r="CV1074" t="n">
        <v>0</v>
      </c>
      <c r="CW1074" t="n">
        <v>0</v>
      </c>
      <c r="CX1074">
        <f>ROUND(Y1074*Source!I2495,7)</f>
        <v/>
      </c>
      <c r="CY1074">
        <f>AA1074</f>
        <v/>
      </c>
      <c r="CZ1074">
        <f>AE1074</f>
        <v/>
      </c>
      <c r="DA1074">
        <f>AI1074</f>
        <v/>
      </c>
      <c r="DB1074">
        <f>ROUND((ROUND(AT1074*CZ1074,2)*ROUND(5,7)),2)</f>
        <v/>
      </c>
      <c r="DC1074">
        <f>ROUND((ROUND(AT1074*AG1074,2)*ROUND(5,7)),2)</f>
        <v/>
      </c>
      <c r="DD1074" t="inlineStr"/>
      <c r="DE1074" t="inlineStr"/>
      <c r="DF1074">
        <f>ROUND(ROUND(AE1074*AI1074,0)*CX1074,0)</f>
        <v/>
      </c>
      <c r="DG1074">
        <f>ROUND(ROUND(AF1074,0)*CX1074,0)</f>
        <v/>
      </c>
      <c r="DH1074">
        <f>ROUND(ROUND(AG1074,0)*CX1074,0)</f>
        <v/>
      </c>
      <c r="DI1074">
        <f>ROUND(ROUND(AH1074,0)*CX1074,0)</f>
        <v/>
      </c>
      <c r="DJ1074">
        <f>DF1074</f>
        <v/>
      </c>
      <c r="DK1074" t="n">
        <v>0</v>
      </c>
      <c r="DL1074" t="inlineStr"/>
      <c r="DM1074" t="n">
        <v>0</v>
      </c>
      <c r="DN1074" t="inlineStr"/>
      <c r="DO1074" t="n">
        <v>0</v>
      </c>
    </row>
    <row r="1075">
      <c r="A1075">
        <f>ROW(Source!A2495)</f>
        <v/>
      </c>
      <c r="B1075" t="n">
        <v>78869116</v>
      </c>
      <c r="C1075" t="n">
        <v>78876760</v>
      </c>
      <c r="D1075" t="n">
        <v>29107963</v>
      </c>
      <c r="E1075" t="n">
        <v>1</v>
      </c>
      <c r="F1075" t="n">
        <v>1</v>
      </c>
      <c r="G1075" t="n">
        <v>1</v>
      </c>
      <c r="H1075" t="n">
        <v>3</v>
      </c>
      <c r="I1075" t="inlineStr">
        <is>
          <t>101-1669</t>
        </is>
      </c>
      <c r="J1075" t="inlineStr">
        <is>
          <t>ТССЦ Московской обл., 101-1669, приказ Минстроя России №675/пр от 28.02.2017 № 254/пр</t>
        </is>
      </c>
      <c r="K1075" t="inlineStr">
        <is>
          <t>Очес льняной</t>
        </is>
      </c>
      <c r="L1075" t="n">
        <v>1346</v>
      </c>
      <c r="N1075" t="n">
        <v>1009</v>
      </c>
      <c r="O1075" t="inlineStr">
        <is>
          <t>кг</t>
        </is>
      </c>
      <c r="P1075" t="inlineStr">
        <is>
          <t>кг</t>
        </is>
      </c>
      <c r="Q1075" t="n">
        <v>1</v>
      </c>
      <c r="W1075" t="n">
        <v>0</v>
      </c>
      <c r="X1075" t="n">
        <v>-2113933962</v>
      </c>
      <c r="Y1075">
        <f>(AT1075*ROUND(5,7))</f>
        <v/>
      </c>
      <c r="AA1075" t="n">
        <v>590.67</v>
      </c>
      <c r="AB1075" t="n">
        <v>0</v>
      </c>
      <c r="AC1075" t="n">
        <v>0</v>
      </c>
      <c r="AD1075" t="n">
        <v>0</v>
      </c>
      <c r="AE1075" t="n">
        <v>37.29</v>
      </c>
      <c r="AF1075" t="n">
        <v>0</v>
      </c>
      <c r="AG1075" t="n">
        <v>0</v>
      </c>
      <c r="AH1075" t="n">
        <v>0</v>
      </c>
      <c r="AI1075" t="n">
        <v>15.84</v>
      </c>
      <c r="AJ1075" t="n">
        <v>1</v>
      </c>
      <c r="AK1075" t="n">
        <v>1</v>
      </c>
      <c r="AL1075" t="n">
        <v>1</v>
      </c>
      <c r="AM1075" t="n">
        <v>2</v>
      </c>
      <c r="AN1075" t="n">
        <v>0</v>
      </c>
      <c r="AO1075" t="n">
        <v>1</v>
      </c>
      <c r="AP1075" t="n">
        <v>1</v>
      </c>
      <c r="AQ1075" t="n">
        <v>0</v>
      </c>
      <c r="AR1075" t="n">
        <v>0</v>
      </c>
      <c r="AS1075" t="inlineStr"/>
      <c r="AT1075" t="n">
        <v>0.02</v>
      </c>
      <c r="AU1075" t="inlineStr">
        <is>
          <t>)*5</t>
        </is>
      </c>
      <c r="AV1075" t="n">
        <v>0</v>
      </c>
      <c r="AW1075" t="n">
        <v>2</v>
      </c>
      <c r="AX1075" t="n">
        <v>78876771</v>
      </c>
      <c r="AY1075" t="n">
        <v>1</v>
      </c>
      <c r="AZ1075" t="n">
        <v>0</v>
      </c>
      <c r="BA1075" t="n">
        <v>995</v>
      </c>
      <c r="BB1075" t="n">
        <v>0</v>
      </c>
      <c r="BC1075" t="n">
        <v>0</v>
      </c>
      <c r="BD1075" t="n">
        <v>0</v>
      </c>
      <c r="BE1075" t="n">
        <v>0</v>
      </c>
      <c r="BF1075" t="n">
        <v>0</v>
      </c>
      <c r="BG1075" t="n">
        <v>0</v>
      </c>
      <c r="BH1075" t="n">
        <v>0</v>
      </c>
      <c r="BI1075" t="n">
        <v>0</v>
      </c>
      <c r="BJ1075" t="n">
        <v>0</v>
      </c>
      <c r="BK1075" t="n">
        <v>0</v>
      </c>
      <c r="BL1075" t="n">
        <v>0</v>
      </c>
      <c r="BM1075" t="n">
        <v>0</v>
      </c>
      <c r="BN1075" t="n">
        <v>0</v>
      </c>
      <c r="BO1075" t="n">
        <v>0</v>
      </c>
      <c r="BP1075" t="n">
        <v>0</v>
      </c>
      <c r="BQ1075" t="n">
        <v>0</v>
      </c>
      <c r="BR1075" t="n">
        <v>0</v>
      </c>
      <c r="BS1075" t="n">
        <v>0</v>
      </c>
      <c r="BT1075" t="n">
        <v>0</v>
      </c>
      <c r="BU1075" t="n">
        <v>0</v>
      </c>
      <c r="BV1075" t="n">
        <v>0</v>
      </c>
      <c r="BW1075" t="n">
        <v>0</v>
      </c>
      <c r="CV1075" t="n">
        <v>0</v>
      </c>
      <c r="CW1075" t="n">
        <v>0</v>
      </c>
      <c r="CX1075">
        <f>ROUND(Y1075*Source!I2495,7)</f>
        <v/>
      </c>
      <c r="CY1075">
        <f>AA1075</f>
        <v/>
      </c>
      <c r="CZ1075">
        <f>AE1075</f>
        <v/>
      </c>
      <c r="DA1075">
        <f>AI1075</f>
        <v/>
      </c>
      <c r="DB1075">
        <f>ROUND((ROUND(AT1075*CZ1075,2)*ROUND(5,7)),2)</f>
        <v/>
      </c>
      <c r="DC1075">
        <f>ROUND((ROUND(AT1075*AG1075,2)*ROUND(5,7)),2)</f>
        <v/>
      </c>
      <c r="DD1075" t="inlineStr"/>
      <c r="DE1075" t="inlineStr"/>
      <c r="DF1075">
        <f>ROUND(ROUND(AE1075*AI1075,0)*CX1075,0)</f>
        <v/>
      </c>
      <c r="DG1075">
        <f>ROUND(ROUND(AF1075,0)*CX1075,0)</f>
        <v/>
      </c>
      <c r="DH1075">
        <f>ROUND(ROUND(AG1075,0)*CX1075,0)</f>
        <v/>
      </c>
      <c r="DI1075">
        <f>ROUND(ROUND(AH1075,0)*CX1075,0)</f>
        <v/>
      </c>
      <c r="DJ1075">
        <f>DF1075</f>
        <v/>
      </c>
      <c r="DK1075" t="n">
        <v>0</v>
      </c>
      <c r="DL1075" t="inlineStr"/>
      <c r="DM1075" t="n">
        <v>0</v>
      </c>
      <c r="DN1075" t="inlineStr"/>
      <c r="DO1075" t="n">
        <v>0</v>
      </c>
    </row>
    <row r="1076">
      <c r="A1076">
        <f>ROW(Source!A2495)</f>
        <v/>
      </c>
      <c r="B1076" t="n">
        <v>78869116</v>
      </c>
      <c r="C1076" t="n">
        <v>78876760</v>
      </c>
      <c r="D1076" t="n">
        <v>29150040</v>
      </c>
      <c r="E1076" t="n">
        <v>1</v>
      </c>
      <c r="F1076" t="n">
        <v>1</v>
      </c>
      <c r="G1076" t="n">
        <v>1</v>
      </c>
      <c r="H1076" t="n">
        <v>3</v>
      </c>
      <c r="I1076" t="inlineStr">
        <is>
          <t>411-0001</t>
        </is>
      </c>
      <c r="J1076" t="inlineStr">
        <is>
          <t>ТССЦ Московской обл., 411-0001, приказ Минстроя России №675/пр от 28.02.2017 № 257/пр</t>
        </is>
      </c>
      <c r="K1076" t="inlineStr">
        <is>
          <t>Вода</t>
        </is>
      </c>
      <c r="L1076" t="n">
        <v>1339</v>
      </c>
      <c r="N1076" t="n">
        <v>1007</v>
      </c>
      <c r="O1076" t="inlineStr">
        <is>
          <t>м3</t>
        </is>
      </c>
      <c r="P1076" t="inlineStr">
        <is>
          <t>м3</t>
        </is>
      </c>
      <c r="Q1076" t="n">
        <v>1</v>
      </c>
      <c r="W1076" t="n">
        <v>0</v>
      </c>
      <c r="X1076" t="n">
        <v>619799737</v>
      </c>
      <c r="Y1076">
        <f>(AT1076*ROUND(5,7))</f>
        <v/>
      </c>
      <c r="AA1076" t="n">
        <v>31.28</v>
      </c>
      <c r="AB1076" t="n">
        <v>0</v>
      </c>
      <c r="AC1076" t="n">
        <v>0</v>
      </c>
      <c r="AD1076" t="n">
        <v>0</v>
      </c>
      <c r="AE1076" t="n">
        <v>2.44</v>
      </c>
      <c r="AF1076" t="n">
        <v>0</v>
      </c>
      <c r="AG1076" t="n">
        <v>0</v>
      </c>
      <c r="AH1076" t="n">
        <v>0</v>
      </c>
      <c r="AI1076" t="n">
        <v>12.82</v>
      </c>
      <c r="AJ1076" t="n">
        <v>1</v>
      </c>
      <c r="AK1076" t="n">
        <v>1</v>
      </c>
      <c r="AL1076" t="n">
        <v>1</v>
      </c>
      <c r="AM1076" t="n">
        <v>2</v>
      </c>
      <c r="AN1076" t="n">
        <v>0</v>
      </c>
      <c r="AO1076" t="n">
        <v>1</v>
      </c>
      <c r="AP1076" t="n">
        <v>1</v>
      </c>
      <c r="AQ1076" t="n">
        <v>0</v>
      </c>
      <c r="AR1076" t="n">
        <v>0</v>
      </c>
      <c r="AS1076" t="inlineStr"/>
      <c r="AT1076" t="n">
        <v>1</v>
      </c>
      <c r="AU1076" t="inlineStr">
        <is>
          <t>)*5</t>
        </is>
      </c>
      <c r="AV1076" t="n">
        <v>0</v>
      </c>
      <c r="AW1076" t="n">
        <v>2</v>
      </c>
      <c r="AX1076" t="n">
        <v>78876772</v>
      </c>
      <c r="AY1076" t="n">
        <v>1</v>
      </c>
      <c r="AZ1076" t="n">
        <v>0</v>
      </c>
      <c r="BA1076" t="n">
        <v>996</v>
      </c>
      <c r="BB1076" t="n">
        <v>0</v>
      </c>
      <c r="BC1076" t="n">
        <v>0</v>
      </c>
      <c r="BD1076" t="n">
        <v>0</v>
      </c>
      <c r="BE1076" t="n">
        <v>0</v>
      </c>
      <c r="BF1076" t="n">
        <v>0</v>
      </c>
      <c r="BG1076" t="n">
        <v>0</v>
      </c>
      <c r="BH1076" t="n">
        <v>0</v>
      </c>
      <c r="BI1076" t="n">
        <v>0</v>
      </c>
      <c r="BJ1076" t="n">
        <v>0</v>
      </c>
      <c r="BK1076" t="n">
        <v>0</v>
      </c>
      <c r="BL1076" t="n">
        <v>0</v>
      </c>
      <c r="BM1076" t="n">
        <v>0</v>
      </c>
      <c r="BN1076" t="n">
        <v>0</v>
      </c>
      <c r="BO1076" t="n">
        <v>0</v>
      </c>
      <c r="BP1076" t="n">
        <v>0</v>
      </c>
      <c r="BQ1076" t="n">
        <v>0</v>
      </c>
      <c r="BR1076" t="n">
        <v>0</v>
      </c>
      <c r="BS1076" t="n">
        <v>0</v>
      </c>
      <c r="BT1076" t="n">
        <v>0</v>
      </c>
      <c r="BU1076" t="n">
        <v>0</v>
      </c>
      <c r="BV1076" t="n">
        <v>0</v>
      </c>
      <c r="BW1076" t="n">
        <v>0</v>
      </c>
      <c r="CV1076" t="n">
        <v>0</v>
      </c>
      <c r="CW1076" t="n">
        <v>0</v>
      </c>
      <c r="CX1076">
        <f>ROUND(Y1076*Source!I2495,7)</f>
        <v/>
      </c>
      <c r="CY1076">
        <f>AA1076</f>
        <v/>
      </c>
      <c r="CZ1076">
        <f>AE1076</f>
        <v/>
      </c>
      <c r="DA1076">
        <f>AI1076</f>
        <v/>
      </c>
      <c r="DB1076">
        <f>ROUND((ROUND(AT1076*CZ1076,2)*ROUND(5,7)),2)</f>
        <v/>
      </c>
      <c r="DC1076">
        <f>ROUND((ROUND(AT1076*AG1076,2)*ROUND(5,7)),2)</f>
        <v/>
      </c>
      <c r="DD1076" t="inlineStr"/>
      <c r="DE1076" t="inlineStr"/>
      <c r="DF1076">
        <f>ROUND(ROUND(AE1076*AI1076,0)*CX1076,0)</f>
        <v/>
      </c>
      <c r="DG1076">
        <f>ROUND(ROUND(AF1076,0)*CX1076,0)</f>
        <v/>
      </c>
      <c r="DH1076">
        <f>ROUND(ROUND(AG1076,0)*CX1076,0)</f>
        <v/>
      </c>
      <c r="DI1076">
        <f>ROUND(ROUND(AH1076,0)*CX1076,0)</f>
        <v/>
      </c>
      <c r="DJ1076">
        <f>DF1076</f>
        <v/>
      </c>
      <c r="DK1076" t="n">
        <v>0</v>
      </c>
      <c r="DL1076" t="inlineStr"/>
      <c r="DM1076" t="n">
        <v>0</v>
      </c>
      <c r="DN1076" t="inlineStr"/>
      <c r="DO1076" t="n">
        <v>0</v>
      </c>
    </row>
    <row r="1077">
      <c r="A1077">
        <f>ROW(Source!A2496)</f>
        <v/>
      </c>
      <c r="B1077" t="n">
        <v>78869116</v>
      </c>
      <c r="C1077" t="n">
        <v>78876773</v>
      </c>
      <c r="D1077" t="n">
        <v>18409850</v>
      </c>
      <c r="E1077" t="n">
        <v>1</v>
      </c>
      <c r="F1077" t="n">
        <v>1</v>
      </c>
      <c r="G1077" t="n">
        <v>1</v>
      </c>
      <c r="H1077" t="n">
        <v>1</v>
      </c>
      <c r="I1077" t="inlineStr">
        <is>
          <t>1-1035-90</t>
        </is>
      </c>
      <c r="J1077" t="inlineStr"/>
      <c r="K1077" t="inlineStr">
        <is>
          <t>Рабочий строитель среднего разряда 3,5</t>
        </is>
      </c>
      <c r="L1077" t="n">
        <v>1369</v>
      </c>
      <c r="N1077" t="n">
        <v>1013</v>
      </c>
      <c r="O1077" t="inlineStr">
        <is>
          <t>чел.-ч</t>
        </is>
      </c>
      <c r="P1077" t="inlineStr">
        <is>
          <t>чел.-ч</t>
        </is>
      </c>
      <c r="Q1077" t="n">
        <v>1</v>
      </c>
      <c r="W1077" t="n">
        <v>0</v>
      </c>
      <c r="X1077" t="n">
        <v>855544366</v>
      </c>
      <c r="Y1077">
        <f>AT1077</f>
        <v/>
      </c>
      <c r="AA1077" t="n">
        <v>0</v>
      </c>
      <c r="AB1077" t="n">
        <v>0</v>
      </c>
      <c r="AC1077" t="n">
        <v>0</v>
      </c>
      <c r="AD1077" t="n">
        <v>9.07</v>
      </c>
      <c r="AE1077" t="n">
        <v>0</v>
      </c>
      <c r="AF1077" t="n">
        <v>0</v>
      </c>
      <c r="AG1077" t="n">
        <v>0</v>
      </c>
      <c r="AH1077" t="n">
        <v>9.07</v>
      </c>
      <c r="AI1077" t="n">
        <v>1</v>
      </c>
      <c r="AJ1077" t="n">
        <v>1</v>
      </c>
      <c r="AK1077" t="n">
        <v>1</v>
      </c>
      <c r="AL1077" t="n">
        <v>1</v>
      </c>
      <c r="AM1077" t="n">
        <v>-2</v>
      </c>
      <c r="AN1077" t="n">
        <v>0</v>
      </c>
      <c r="AO1077" t="n">
        <v>1</v>
      </c>
      <c r="AP1077" t="n">
        <v>1</v>
      </c>
      <c r="AQ1077" t="n">
        <v>0</v>
      </c>
      <c r="AR1077" t="n">
        <v>0</v>
      </c>
      <c r="AS1077" t="inlineStr"/>
      <c r="AT1077" t="n">
        <v>81</v>
      </c>
      <c r="AU1077" t="inlineStr"/>
      <c r="AV1077" t="n">
        <v>1</v>
      </c>
      <c r="AW1077" t="n">
        <v>2</v>
      </c>
      <c r="AX1077" t="n">
        <v>78876783</v>
      </c>
      <c r="AY1077" t="n">
        <v>1</v>
      </c>
      <c r="AZ1077" t="n">
        <v>0</v>
      </c>
      <c r="BA1077" t="n">
        <v>997</v>
      </c>
      <c r="BB1077" t="n">
        <v>0</v>
      </c>
      <c r="BC1077" t="n">
        <v>0</v>
      </c>
      <c r="BD1077" t="n">
        <v>0</v>
      </c>
      <c r="BE1077" t="n">
        <v>0</v>
      </c>
      <c r="BF1077" t="n">
        <v>0</v>
      </c>
      <c r="BG1077" t="n">
        <v>0</v>
      </c>
      <c r="BH1077" t="n">
        <v>0</v>
      </c>
      <c r="BI1077" t="n">
        <v>0</v>
      </c>
      <c r="BJ1077" t="n">
        <v>0</v>
      </c>
      <c r="BK1077" t="n">
        <v>0</v>
      </c>
      <c r="BL1077" t="n">
        <v>0</v>
      </c>
      <c r="BM1077" t="n">
        <v>0</v>
      </c>
      <c r="BN1077" t="n">
        <v>0</v>
      </c>
      <c r="BO1077" t="n">
        <v>0</v>
      </c>
      <c r="BP1077" t="n">
        <v>0</v>
      </c>
      <c r="BQ1077" t="n">
        <v>0</v>
      </c>
      <c r="BR1077" t="n">
        <v>0</v>
      </c>
      <c r="BS1077" t="n">
        <v>0</v>
      </c>
      <c r="BT1077" t="n">
        <v>0</v>
      </c>
      <c r="BU1077" t="n">
        <v>0</v>
      </c>
      <c r="BV1077" t="n">
        <v>0</v>
      </c>
      <c r="BW1077" t="n">
        <v>0</v>
      </c>
      <c r="CU1077">
        <f>ROUND(AT1077*Source!I2496*AH1077*AL1077,0)</f>
        <v/>
      </c>
      <c r="CV1077">
        <f>ROUND(Y1077*Source!I2496,7)</f>
        <v/>
      </c>
      <c r="CW1077" t="n">
        <v>0</v>
      </c>
      <c r="CX1077">
        <f>ROUND(Y1077*Source!I2496,7)</f>
        <v/>
      </c>
      <c r="CY1077">
        <f>AD1077</f>
        <v/>
      </c>
      <c r="CZ1077">
        <f>AH1077</f>
        <v/>
      </c>
      <c r="DA1077">
        <f>AL1077</f>
        <v/>
      </c>
      <c r="DB1077">
        <f>ROUND(ROUND(AT1077*CZ1077,2),2)</f>
        <v/>
      </c>
      <c r="DC1077">
        <f>ROUND(ROUND(AT1077*AG1077,2),2)</f>
        <v/>
      </c>
      <c r="DD1077" t="inlineStr"/>
      <c r="DE1077" t="inlineStr"/>
      <c r="DF1077">
        <f>ROUND(ROUND(AE1077,0)*CX1077,0)</f>
        <v/>
      </c>
      <c r="DG1077">
        <f>ROUND(ROUND(AF1077,0)*CX1077,0)</f>
        <v/>
      </c>
      <c r="DH1077">
        <f>ROUND(ROUND(AG1077,0)*CX1077,0)</f>
        <v/>
      </c>
      <c r="DI1077">
        <f>ROUND(ROUND(AH1077,0)*CX1077,0)</f>
        <v/>
      </c>
      <c r="DJ1077">
        <f>DI1077</f>
        <v/>
      </c>
      <c r="DK1077" t="n">
        <v>0</v>
      </c>
      <c r="DL1077" t="inlineStr"/>
      <c r="DM1077" t="n">
        <v>0</v>
      </c>
      <c r="DN1077" t="inlineStr"/>
      <c r="DO1077" t="n">
        <v>0</v>
      </c>
    </row>
    <row r="1078">
      <c r="A1078">
        <f>ROW(Source!A2496)</f>
        <v/>
      </c>
      <c r="B1078" t="n">
        <v>78869116</v>
      </c>
      <c r="C1078" t="n">
        <v>78876773</v>
      </c>
      <c r="D1078" t="n">
        <v>29174913</v>
      </c>
      <c r="E1078" t="n">
        <v>1</v>
      </c>
      <c r="F1078" t="n">
        <v>1</v>
      </c>
      <c r="G1078" t="n">
        <v>1</v>
      </c>
      <c r="H1078" t="n">
        <v>2</v>
      </c>
      <c r="I1078" t="inlineStr">
        <is>
          <t>400001</t>
        </is>
      </c>
      <c r="J1078" t="inlineStr">
        <is>
          <t>ТСЭМ Московской обл., 400001, приказ Минстроя России №675/пр от 28.02.2017 № 264/пр</t>
        </is>
      </c>
      <c r="K1078" t="inlineStr">
        <is>
          <t>Автомобили бортовые, грузоподъемность до 5 т</t>
        </is>
      </c>
      <c r="L1078" t="n">
        <v>1368</v>
      </c>
      <c r="N1078" t="n">
        <v>1011</v>
      </c>
      <c r="O1078" t="inlineStr">
        <is>
          <t>маш.-ч</t>
        </is>
      </c>
      <c r="P1078" t="inlineStr">
        <is>
          <t>маш.-ч</t>
        </is>
      </c>
      <c r="Q1078" t="n">
        <v>1</v>
      </c>
      <c r="W1078" t="n">
        <v>0</v>
      </c>
      <c r="X1078" t="n">
        <v>1230759911</v>
      </c>
      <c r="Y1078">
        <f>AT1078</f>
        <v/>
      </c>
      <c r="AA1078" t="n">
        <v>0</v>
      </c>
      <c r="AB1078" t="n">
        <v>2177.51</v>
      </c>
      <c r="AC1078" t="n">
        <v>606.1</v>
      </c>
      <c r="AD1078" t="n">
        <v>0</v>
      </c>
      <c r="AE1078" t="n">
        <v>0</v>
      </c>
      <c r="AF1078" t="n">
        <v>87.17</v>
      </c>
      <c r="AG1078" t="n">
        <v>11.6</v>
      </c>
      <c r="AH1078" t="n">
        <v>0</v>
      </c>
      <c r="AI1078" t="n">
        <v>1</v>
      </c>
      <c r="AJ1078" t="n">
        <v>24.98</v>
      </c>
      <c r="AK1078" t="n">
        <v>52.25</v>
      </c>
      <c r="AL1078" t="n">
        <v>1</v>
      </c>
      <c r="AM1078" t="n">
        <v>2</v>
      </c>
      <c r="AN1078" t="n">
        <v>0</v>
      </c>
      <c r="AO1078" t="n">
        <v>1</v>
      </c>
      <c r="AP1078" t="n">
        <v>1</v>
      </c>
      <c r="AQ1078" t="n">
        <v>0</v>
      </c>
      <c r="AR1078" t="n">
        <v>0</v>
      </c>
      <c r="AS1078" t="inlineStr"/>
      <c r="AT1078" t="n">
        <v>0.05</v>
      </c>
      <c r="AU1078" t="inlineStr"/>
      <c r="AV1078" t="n">
        <v>0</v>
      </c>
      <c r="AW1078" t="n">
        <v>2</v>
      </c>
      <c r="AX1078" t="n">
        <v>78876784</v>
      </c>
      <c r="AY1078" t="n">
        <v>1</v>
      </c>
      <c r="AZ1078" t="n">
        <v>0</v>
      </c>
      <c r="BA1078" t="n">
        <v>998</v>
      </c>
      <c r="BB1078" t="n">
        <v>0</v>
      </c>
      <c r="BC1078" t="n">
        <v>0</v>
      </c>
      <c r="BD1078" t="n">
        <v>0</v>
      </c>
      <c r="BE1078" t="n">
        <v>0</v>
      </c>
      <c r="BF1078" t="n">
        <v>0</v>
      </c>
      <c r="BG1078" t="n">
        <v>0</v>
      </c>
      <c r="BH1078" t="n">
        <v>0</v>
      </c>
      <c r="BI1078" t="n">
        <v>0</v>
      </c>
      <c r="BJ1078" t="n">
        <v>0</v>
      </c>
      <c r="BK1078" t="n">
        <v>0</v>
      </c>
      <c r="BL1078" t="n">
        <v>0</v>
      </c>
      <c r="BM1078" t="n">
        <v>0</v>
      </c>
      <c r="BN1078" t="n">
        <v>0</v>
      </c>
      <c r="BO1078" t="n">
        <v>0</v>
      </c>
      <c r="BP1078" t="n">
        <v>0</v>
      </c>
      <c r="BQ1078" t="n">
        <v>0</v>
      </c>
      <c r="BR1078" t="n">
        <v>0</v>
      </c>
      <c r="BS1078" t="n">
        <v>0</v>
      </c>
      <c r="BT1078" t="n">
        <v>0</v>
      </c>
      <c r="BU1078" t="n">
        <v>0</v>
      </c>
      <c r="BV1078" t="n">
        <v>0</v>
      </c>
      <c r="BW1078" t="n">
        <v>0</v>
      </c>
      <c r="CV1078" t="n">
        <v>0</v>
      </c>
      <c r="CW1078">
        <f>ROUND(Y1078*Source!I2496*DO1078,7)</f>
        <v/>
      </c>
      <c r="CX1078">
        <f>ROUND(Y1078*Source!I2496,7)</f>
        <v/>
      </c>
      <c r="CY1078">
        <f>AB1078</f>
        <v/>
      </c>
      <c r="CZ1078">
        <f>AF1078</f>
        <v/>
      </c>
      <c r="DA1078">
        <f>AJ1078</f>
        <v/>
      </c>
      <c r="DB1078">
        <f>ROUND(ROUND(AT1078*CZ1078,2),2)</f>
        <v/>
      </c>
      <c r="DC1078">
        <f>ROUND(ROUND(AT1078*AG1078,2),2)</f>
        <v/>
      </c>
      <c r="DD1078" t="inlineStr"/>
      <c r="DE1078" t="inlineStr"/>
      <c r="DF1078">
        <f>ROUND(ROUND(AE1078,0)*CX1078,0)</f>
        <v/>
      </c>
      <c r="DG1078">
        <f>ROUND(ROUND(AF1078*AJ1078,0)*CX1078,0)</f>
        <v/>
      </c>
      <c r="DH1078">
        <f>ROUND(ROUND(AG1078*AK1078,0)*CX1078,0)</f>
        <v/>
      </c>
      <c r="DI1078">
        <f>ROUND(ROUND(AH1078,0)*CX1078,0)</f>
        <v/>
      </c>
      <c r="DJ1078">
        <f>DG1078</f>
        <v/>
      </c>
      <c r="DK1078" t="n">
        <v>0</v>
      </c>
      <c r="DL1078" t="inlineStr"/>
      <c r="DM1078" t="n">
        <v>0</v>
      </c>
      <c r="DN1078" t="inlineStr"/>
      <c r="DO1078" t="n">
        <v>0</v>
      </c>
    </row>
    <row r="1079">
      <c r="A1079">
        <f>ROW(Source!A2496)</f>
        <v/>
      </c>
      <c r="B1079" t="n">
        <v>78869116</v>
      </c>
      <c r="C1079" t="n">
        <v>78876773</v>
      </c>
      <c r="D1079" t="n">
        <v>29110398</v>
      </c>
      <c r="E1079" t="n">
        <v>1</v>
      </c>
      <c r="F1079" t="n">
        <v>1</v>
      </c>
      <c r="G1079" t="n">
        <v>1</v>
      </c>
      <c r="H1079" t="n">
        <v>3</v>
      </c>
      <c r="I1079" t="inlineStr">
        <is>
          <t>101-0388</t>
        </is>
      </c>
      <c r="J1079" t="inlineStr">
        <is>
          <t>ТССЦ Московской обл., 101-0388, приказ Минстроя России №675/пр от 28.02.2017 № 254/пр</t>
        </is>
      </c>
      <c r="K1079" t="inlineStr">
        <is>
          <t>Краски масляные земляные марки МА-0115 мумия, сурик железный</t>
        </is>
      </c>
      <c r="L1079" t="n">
        <v>1348</v>
      </c>
      <c r="N1079" t="n">
        <v>1009</v>
      </c>
      <c r="O1079" t="inlineStr">
        <is>
          <t>т</t>
        </is>
      </c>
      <c r="P1079" t="inlineStr">
        <is>
          <t>т</t>
        </is>
      </c>
      <c r="Q1079" t="n">
        <v>1000</v>
      </c>
      <c r="W1079" t="n">
        <v>0</v>
      </c>
      <c r="X1079" t="n">
        <v>1625292450</v>
      </c>
      <c r="Y1079">
        <f>AT1079</f>
        <v/>
      </c>
      <c r="AA1079" t="n">
        <v>76804.47</v>
      </c>
      <c r="AB1079" t="n">
        <v>0</v>
      </c>
      <c r="AC1079" t="n">
        <v>0</v>
      </c>
      <c r="AD1079" t="n">
        <v>0</v>
      </c>
      <c r="AE1079" t="n">
        <v>15118.99</v>
      </c>
      <c r="AF1079" t="n">
        <v>0</v>
      </c>
      <c r="AG1079" t="n">
        <v>0</v>
      </c>
      <c r="AH1079" t="n">
        <v>0</v>
      </c>
      <c r="AI1079" t="n">
        <v>5.08</v>
      </c>
      <c r="AJ1079" t="n">
        <v>1</v>
      </c>
      <c r="AK1079" t="n">
        <v>1</v>
      </c>
      <c r="AL1079" t="n">
        <v>1</v>
      </c>
      <c r="AM1079" t="n">
        <v>2</v>
      </c>
      <c r="AN1079" t="n">
        <v>0</v>
      </c>
      <c r="AO1079" t="n">
        <v>1</v>
      </c>
      <c r="AP1079" t="n">
        <v>1</v>
      </c>
      <c r="AQ1079" t="n">
        <v>0</v>
      </c>
      <c r="AR1079" t="n">
        <v>0</v>
      </c>
      <c r="AS1079" t="inlineStr"/>
      <c r="AT1079" t="n">
        <v>0.0014</v>
      </c>
      <c r="AU1079" t="inlineStr"/>
      <c r="AV1079" t="n">
        <v>0</v>
      </c>
      <c r="AW1079" t="n">
        <v>2</v>
      </c>
      <c r="AX1079" t="n">
        <v>78876785</v>
      </c>
      <c r="AY1079" t="n">
        <v>1</v>
      </c>
      <c r="AZ1079" t="n">
        <v>0</v>
      </c>
      <c r="BA1079" t="n">
        <v>999</v>
      </c>
      <c r="BB1079" t="n">
        <v>0</v>
      </c>
      <c r="BC1079" t="n">
        <v>0</v>
      </c>
      <c r="BD1079" t="n">
        <v>0</v>
      </c>
      <c r="BE1079" t="n">
        <v>0</v>
      </c>
      <c r="BF1079" t="n">
        <v>0</v>
      </c>
      <c r="BG1079" t="n">
        <v>0</v>
      </c>
      <c r="BH1079" t="n">
        <v>0</v>
      </c>
      <c r="BI1079" t="n">
        <v>0</v>
      </c>
      <c r="BJ1079" t="n">
        <v>0</v>
      </c>
      <c r="BK1079" t="n">
        <v>0</v>
      </c>
      <c r="BL1079" t="n">
        <v>0</v>
      </c>
      <c r="BM1079" t="n">
        <v>0</v>
      </c>
      <c r="BN1079" t="n">
        <v>0</v>
      </c>
      <c r="BO1079" t="n">
        <v>0</v>
      </c>
      <c r="BP1079" t="n">
        <v>0</v>
      </c>
      <c r="BQ1079" t="n">
        <v>0</v>
      </c>
      <c r="BR1079" t="n">
        <v>0</v>
      </c>
      <c r="BS1079" t="n">
        <v>0</v>
      </c>
      <c r="BT1079" t="n">
        <v>0</v>
      </c>
      <c r="BU1079" t="n">
        <v>0</v>
      </c>
      <c r="BV1079" t="n">
        <v>0</v>
      </c>
      <c r="BW1079" t="n">
        <v>0</v>
      </c>
      <c r="CV1079" t="n">
        <v>0</v>
      </c>
      <c r="CW1079" t="n">
        <v>0</v>
      </c>
      <c r="CX1079">
        <f>ROUND(Y1079*Source!I2496,7)</f>
        <v/>
      </c>
      <c r="CY1079">
        <f>AA1079</f>
        <v/>
      </c>
      <c r="CZ1079">
        <f>AE1079</f>
        <v/>
      </c>
      <c r="DA1079">
        <f>AI1079</f>
        <v/>
      </c>
      <c r="DB1079">
        <f>ROUND(ROUND(AT1079*CZ1079,2),2)</f>
        <v/>
      </c>
      <c r="DC1079">
        <f>ROUND(ROUND(AT1079*AG1079,2),2)</f>
        <v/>
      </c>
      <c r="DD1079" t="inlineStr"/>
      <c r="DE1079" t="inlineStr"/>
      <c r="DF1079">
        <f>ROUND(ROUND(AE1079*AI1079,0)*CX1079,0)</f>
        <v/>
      </c>
      <c r="DG1079">
        <f>ROUND(ROUND(AF1079,0)*CX1079,0)</f>
        <v/>
      </c>
      <c r="DH1079">
        <f>ROUND(ROUND(AG1079,0)*CX1079,0)</f>
        <v/>
      </c>
      <c r="DI1079">
        <f>ROUND(ROUND(AH1079,0)*CX1079,0)</f>
        <v/>
      </c>
      <c r="DJ1079">
        <f>DF1079</f>
        <v/>
      </c>
      <c r="DK1079" t="n">
        <v>0</v>
      </c>
      <c r="DL1079" t="inlineStr"/>
      <c r="DM1079" t="n">
        <v>0</v>
      </c>
      <c r="DN1079" t="inlineStr"/>
      <c r="DO1079" t="n">
        <v>0</v>
      </c>
    </row>
    <row r="1080">
      <c r="A1080">
        <f>ROW(Source!A2496)</f>
        <v/>
      </c>
      <c r="B1080" t="n">
        <v>78869116</v>
      </c>
      <c r="C1080" t="n">
        <v>78876773</v>
      </c>
      <c r="D1080" t="n">
        <v>29110573</v>
      </c>
      <c r="E1080" t="n">
        <v>1</v>
      </c>
      <c r="F1080" t="n">
        <v>1</v>
      </c>
      <c r="G1080" t="n">
        <v>1</v>
      </c>
      <c r="H1080" t="n">
        <v>3</v>
      </c>
      <c r="I1080" t="inlineStr">
        <is>
          <t>101-0628</t>
        </is>
      </c>
      <c r="J1080" t="inlineStr">
        <is>
          <t>ТССЦ Московской обл., 101-0628, приказ Минстроя России №675/пр от 28.02.2017 № 254/пр</t>
        </is>
      </c>
      <c r="K1080" t="inlineStr">
        <is>
          <t>Олифа комбинированная, марки К-3</t>
        </is>
      </c>
      <c r="L1080" t="n">
        <v>1348</v>
      </c>
      <c r="N1080" t="n">
        <v>1009</v>
      </c>
      <c r="O1080" t="inlineStr">
        <is>
          <t>т</t>
        </is>
      </c>
      <c r="P1080" t="inlineStr">
        <is>
          <t>т</t>
        </is>
      </c>
      <c r="Q1080" t="n">
        <v>1000</v>
      </c>
      <c r="W1080" t="n">
        <v>0</v>
      </c>
      <c r="X1080" t="n">
        <v>24062879</v>
      </c>
      <c r="Y1080">
        <f>AT1080</f>
        <v/>
      </c>
      <c r="AA1080" t="n">
        <v>87631.5</v>
      </c>
      <c r="AB1080" t="n">
        <v>0</v>
      </c>
      <c r="AC1080" t="n">
        <v>0</v>
      </c>
      <c r="AD1080" t="n">
        <v>0</v>
      </c>
      <c r="AE1080" t="n">
        <v>16950</v>
      </c>
      <c r="AF1080" t="n">
        <v>0</v>
      </c>
      <c r="AG1080" t="n">
        <v>0</v>
      </c>
      <c r="AH1080" t="n">
        <v>0</v>
      </c>
      <c r="AI1080" t="n">
        <v>5.17</v>
      </c>
      <c r="AJ1080" t="n">
        <v>1</v>
      </c>
      <c r="AK1080" t="n">
        <v>1</v>
      </c>
      <c r="AL1080" t="n">
        <v>1</v>
      </c>
      <c r="AM1080" t="n">
        <v>2</v>
      </c>
      <c r="AN1080" t="n">
        <v>0</v>
      </c>
      <c r="AO1080" t="n">
        <v>1</v>
      </c>
      <c r="AP1080" t="n">
        <v>1</v>
      </c>
      <c r="AQ1080" t="n">
        <v>0</v>
      </c>
      <c r="AR1080" t="n">
        <v>0</v>
      </c>
      <c r="AS1080" t="inlineStr"/>
      <c r="AT1080" t="n">
        <v>0.0007</v>
      </c>
      <c r="AU1080" t="inlineStr"/>
      <c r="AV1080" t="n">
        <v>0</v>
      </c>
      <c r="AW1080" t="n">
        <v>2</v>
      </c>
      <c r="AX1080" t="n">
        <v>78876786</v>
      </c>
      <c r="AY1080" t="n">
        <v>1</v>
      </c>
      <c r="AZ1080" t="n">
        <v>0</v>
      </c>
      <c r="BA1080" t="n">
        <v>1000</v>
      </c>
      <c r="BB1080" t="n">
        <v>0</v>
      </c>
      <c r="BC1080" t="n">
        <v>0</v>
      </c>
      <c r="BD1080" t="n">
        <v>0</v>
      </c>
      <c r="BE1080" t="n">
        <v>0</v>
      </c>
      <c r="BF1080" t="n">
        <v>0</v>
      </c>
      <c r="BG1080" t="n">
        <v>0</v>
      </c>
      <c r="BH1080" t="n">
        <v>0</v>
      </c>
      <c r="BI1080" t="n">
        <v>0</v>
      </c>
      <c r="BJ1080" t="n">
        <v>0</v>
      </c>
      <c r="BK1080" t="n">
        <v>0</v>
      </c>
      <c r="BL1080" t="n">
        <v>0</v>
      </c>
      <c r="BM1080" t="n">
        <v>0</v>
      </c>
      <c r="BN1080" t="n">
        <v>0</v>
      </c>
      <c r="BO1080" t="n">
        <v>0</v>
      </c>
      <c r="BP1080" t="n">
        <v>0</v>
      </c>
      <c r="BQ1080" t="n">
        <v>0</v>
      </c>
      <c r="BR1080" t="n">
        <v>0</v>
      </c>
      <c r="BS1080" t="n">
        <v>0</v>
      </c>
      <c r="BT1080" t="n">
        <v>0</v>
      </c>
      <c r="BU1080" t="n">
        <v>0</v>
      </c>
      <c r="BV1080" t="n">
        <v>0</v>
      </c>
      <c r="BW1080" t="n">
        <v>0</v>
      </c>
      <c r="CV1080" t="n">
        <v>0</v>
      </c>
      <c r="CW1080" t="n">
        <v>0</v>
      </c>
      <c r="CX1080">
        <f>ROUND(Y1080*Source!I2496,7)</f>
        <v/>
      </c>
      <c r="CY1080">
        <f>AA1080</f>
        <v/>
      </c>
      <c r="CZ1080">
        <f>AE1080</f>
        <v/>
      </c>
      <c r="DA1080">
        <f>AI1080</f>
        <v/>
      </c>
      <c r="DB1080">
        <f>ROUND(ROUND(AT1080*CZ1080,2),2)</f>
        <v/>
      </c>
      <c r="DC1080">
        <f>ROUND(ROUND(AT1080*AG1080,2),2)</f>
        <v/>
      </c>
      <c r="DD1080" t="inlineStr"/>
      <c r="DE1080" t="inlineStr"/>
      <c r="DF1080">
        <f>ROUND(ROUND(AE1080*AI1080,0)*CX1080,0)</f>
        <v/>
      </c>
      <c r="DG1080">
        <f>ROUND(ROUND(AF1080,0)*CX1080,0)</f>
        <v/>
      </c>
      <c r="DH1080">
        <f>ROUND(ROUND(AG1080,0)*CX1080,0)</f>
        <v/>
      </c>
      <c r="DI1080">
        <f>ROUND(ROUND(AH1080,0)*CX1080,0)</f>
        <v/>
      </c>
      <c r="DJ1080">
        <f>DF1080</f>
        <v/>
      </c>
      <c r="DK1080" t="n">
        <v>0</v>
      </c>
      <c r="DL1080" t="inlineStr"/>
      <c r="DM1080" t="n">
        <v>0</v>
      </c>
      <c r="DN1080" t="inlineStr"/>
      <c r="DO1080" t="n">
        <v>0</v>
      </c>
    </row>
    <row r="1081">
      <c r="A1081">
        <f>ROW(Source!A2496)</f>
        <v/>
      </c>
      <c r="B1081" t="n">
        <v>78869116</v>
      </c>
      <c r="C1081" t="n">
        <v>78876773</v>
      </c>
      <c r="D1081" t="n">
        <v>29107963</v>
      </c>
      <c r="E1081" t="n">
        <v>1</v>
      </c>
      <c r="F1081" t="n">
        <v>1</v>
      </c>
      <c r="G1081" t="n">
        <v>1</v>
      </c>
      <c r="H1081" t="n">
        <v>3</v>
      </c>
      <c r="I1081" t="inlineStr">
        <is>
          <t>101-1669</t>
        </is>
      </c>
      <c r="J1081" t="inlineStr">
        <is>
          <t>ТССЦ Московской обл., 101-1669, приказ Минстроя России №675/пр от 28.02.2017 № 254/пр</t>
        </is>
      </c>
      <c r="K1081" t="inlineStr">
        <is>
          <t>Очес льняной</t>
        </is>
      </c>
      <c r="L1081" t="n">
        <v>1346</v>
      </c>
      <c r="N1081" t="n">
        <v>1009</v>
      </c>
      <c r="O1081" t="inlineStr">
        <is>
          <t>кг</t>
        </is>
      </c>
      <c r="P1081" t="inlineStr">
        <is>
          <t>кг</t>
        </is>
      </c>
      <c r="Q1081" t="n">
        <v>1</v>
      </c>
      <c r="W1081" t="n">
        <v>0</v>
      </c>
      <c r="X1081" t="n">
        <v>-2113933962</v>
      </c>
      <c r="Y1081">
        <f>AT1081</f>
        <v/>
      </c>
      <c r="AA1081" t="n">
        <v>590.67</v>
      </c>
      <c r="AB1081" t="n">
        <v>0</v>
      </c>
      <c r="AC1081" t="n">
        <v>0</v>
      </c>
      <c r="AD1081" t="n">
        <v>0</v>
      </c>
      <c r="AE1081" t="n">
        <v>37.29</v>
      </c>
      <c r="AF1081" t="n">
        <v>0</v>
      </c>
      <c r="AG1081" t="n">
        <v>0</v>
      </c>
      <c r="AH1081" t="n">
        <v>0</v>
      </c>
      <c r="AI1081" t="n">
        <v>15.84</v>
      </c>
      <c r="AJ1081" t="n">
        <v>1</v>
      </c>
      <c r="AK1081" t="n">
        <v>1</v>
      </c>
      <c r="AL1081" t="n">
        <v>1</v>
      </c>
      <c r="AM1081" t="n">
        <v>2</v>
      </c>
      <c r="AN1081" t="n">
        <v>0</v>
      </c>
      <c r="AO1081" t="n">
        <v>1</v>
      </c>
      <c r="AP1081" t="n">
        <v>1</v>
      </c>
      <c r="AQ1081" t="n">
        <v>0</v>
      </c>
      <c r="AR1081" t="n">
        <v>0</v>
      </c>
      <c r="AS1081" t="inlineStr"/>
      <c r="AT1081" t="n">
        <v>0.7</v>
      </c>
      <c r="AU1081" t="inlineStr"/>
      <c r="AV1081" t="n">
        <v>0</v>
      </c>
      <c r="AW1081" t="n">
        <v>2</v>
      </c>
      <c r="AX1081" t="n">
        <v>78876787</v>
      </c>
      <c r="AY1081" t="n">
        <v>1</v>
      </c>
      <c r="AZ1081" t="n">
        <v>0</v>
      </c>
      <c r="BA1081" t="n">
        <v>1001</v>
      </c>
      <c r="BB1081" t="n">
        <v>0</v>
      </c>
      <c r="BC1081" t="n">
        <v>0</v>
      </c>
      <c r="BD1081" t="n">
        <v>0</v>
      </c>
      <c r="BE1081" t="n">
        <v>0</v>
      </c>
      <c r="BF1081" t="n">
        <v>0</v>
      </c>
      <c r="BG1081" t="n">
        <v>0</v>
      </c>
      <c r="BH1081" t="n">
        <v>0</v>
      </c>
      <c r="BI1081" t="n">
        <v>0</v>
      </c>
      <c r="BJ1081" t="n">
        <v>0</v>
      </c>
      <c r="BK1081" t="n">
        <v>0</v>
      </c>
      <c r="BL1081" t="n">
        <v>0</v>
      </c>
      <c r="BM1081" t="n">
        <v>0</v>
      </c>
      <c r="BN1081" t="n">
        <v>0</v>
      </c>
      <c r="BO1081" t="n">
        <v>0</v>
      </c>
      <c r="BP1081" t="n">
        <v>0</v>
      </c>
      <c r="BQ1081" t="n">
        <v>0</v>
      </c>
      <c r="BR1081" t="n">
        <v>0</v>
      </c>
      <c r="BS1081" t="n">
        <v>0</v>
      </c>
      <c r="BT1081" t="n">
        <v>0</v>
      </c>
      <c r="BU1081" t="n">
        <v>0</v>
      </c>
      <c r="BV1081" t="n">
        <v>0</v>
      </c>
      <c r="BW1081" t="n">
        <v>0</v>
      </c>
      <c r="CV1081" t="n">
        <v>0</v>
      </c>
      <c r="CW1081" t="n">
        <v>0</v>
      </c>
      <c r="CX1081">
        <f>ROUND(Y1081*Source!I2496,7)</f>
        <v/>
      </c>
      <c r="CY1081">
        <f>AA1081</f>
        <v/>
      </c>
      <c r="CZ1081">
        <f>AE1081</f>
        <v/>
      </c>
      <c r="DA1081">
        <f>AI1081</f>
        <v/>
      </c>
      <c r="DB1081">
        <f>ROUND(ROUND(AT1081*CZ1081,2),2)</f>
        <v/>
      </c>
      <c r="DC1081">
        <f>ROUND(ROUND(AT1081*AG1081,2),2)</f>
        <v/>
      </c>
      <c r="DD1081" t="inlineStr"/>
      <c r="DE1081" t="inlineStr"/>
      <c r="DF1081">
        <f>ROUND(ROUND(AE1081*AI1081,0)*CX1081,0)</f>
        <v/>
      </c>
      <c r="DG1081">
        <f>ROUND(ROUND(AF1081,0)*CX1081,0)</f>
        <v/>
      </c>
      <c r="DH1081">
        <f>ROUND(ROUND(AG1081,0)*CX1081,0)</f>
        <v/>
      </c>
      <c r="DI1081">
        <f>ROUND(ROUND(AH1081,0)*CX1081,0)</f>
        <v/>
      </c>
      <c r="DJ1081">
        <f>DF1081</f>
        <v/>
      </c>
      <c r="DK1081" t="n">
        <v>0</v>
      </c>
      <c r="DL1081" t="inlineStr"/>
      <c r="DM1081" t="n">
        <v>0</v>
      </c>
      <c r="DN1081" t="inlineStr"/>
      <c r="DO1081" t="n">
        <v>0</v>
      </c>
    </row>
    <row r="1082">
      <c r="A1082">
        <f>ROW(Source!A2496)</f>
        <v/>
      </c>
      <c r="B1082" t="n">
        <v>78869116</v>
      </c>
      <c r="C1082" t="n">
        <v>78876773</v>
      </c>
      <c r="D1082" t="n">
        <v>29143378</v>
      </c>
      <c r="E1082" t="n">
        <v>1</v>
      </c>
      <c r="F1082" t="n">
        <v>1</v>
      </c>
      <c r="G1082" t="n">
        <v>1</v>
      </c>
      <c r="H1082" t="n">
        <v>3</v>
      </c>
      <c r="I1082" t="inlineStr">
        <is>
          <t>302-0062</t>
        </is>
      </c>
      <c r="J1082" t="inlineStr">
        <is>
          <t>ТССЦ Московской обл., 302-0062, приказ Минстроя России №675/пр от 28.02.2017 № 256/пр</t>
        </is>
      </c>
      <c r="K1082" t="inlineStr">
        <is>
          <t>Кран шаровый муфтовый Valtec для воды диаметром 15 мм, тип в/в</t>
        </is>
      </c>
      <c r="L1082" t="n">
        <v>1354</v>
      </c>
      <c r="N1082" t="n">
        <v>1010</v>
      </c>
      <c r="O1082" t="inlineStr">
        <is>
          <t>шт.</t>
        </is>
      </c>
      <c r="P1082" t="inlineStr">
        <is>
          <t>шт.</t>
        </is>
      </c>
      <c r="Q1082" t="n">
        <v>1</v>
      </c>
      <c r="W1082" t="n">
        <v>0</v>
      </c>
      <c r="X1082" t="n">
        <v>-1687406522</v>
      </c>
      <c r="Y1082">
        <f>AT1082</f>
        <v/>
      </c>
      <c r="AA1082" t="n">
        <v>384.3</v>
      </c>
      <c r="AB1082" t="n">
        <v>0</v>
      </c>
      <c r="AC1082" t="n">
        <v>0</v>
      </c>
      <c r="AD1082" t="n">
        <v>0</v>
      </c>
      <c r="AE1082" t="n">
        <v>28.53</v>
      </c>
      <c r="AF1082" t="n">
        <v>0</v>
      </c>
      <c r="AG1082" t="n">
        <v>0</v>
      </c>
      <c r="AH1082" t="n">
        <v>0</v>
      </c>
      <c r="AI1082" t="n">
        <v>13.47</v>
      </c>
      <c r="AJ1082" t="n">
        <v>1</v>
      </c>
      <c r="AK1082" t="n">
        <v>1</v>
      </c>
      <c r="AL1082" t="n">
        <v>1</v>
      </c>
      <c r="AM1082" t="n">
        <v>0</v>
      </c>
      <c r="AN1082" t="n">
        <v>0</v>
      </c>
      <c r="AO1082" t="n">
        <v>0</v>
      </c>
      <c r="AP1082" t="n">
        <v>1</v>
      </c>
      <c r="AQ1082" t="n">
        <v>0</v>
      </c>
      <c r="AR1082" t="n">
        <v>0</v>
      </c>
      <c r="AS1082" t="inlineStr"/>
      <c r="AT1082" t="n">
        <v>37.5</v>
      </c>
      <c r="AU1082" t="inlineStr"/>
      <c r="AV1082" t="n">
        <v>0</v>
      </c>
      <c r="AW1082" t="n">
        <v>1</v>
      </c>
      <c r="AX1082" t="n">
        <v>-1</v>
      </c>
      <c r="AY1082" t="n">
        <v>0</v>
      </c>
      <c r="AZ1082" t="n">
        <v>0</v>
      </c>
      <c r="BA1082" t="inlineStr"/>
      <c r="BB1082" t="n">
        <v>0</v>
      </c>
      <c r="BC1082" t="n">
        <v>0</v>
      </c>
      <c r="BD1082" t="n">
        <v>0</v>
      </c>
      <c r="BE1082" t="n">
        <v>0</v>
      </c>
      <c r="BF1082" t="n">
        <v>0</v>
      </c>
      <c r="BG1082" t="n">
        <v>0</v>
      </c>
      <c r="BH1082" t="n">
        <v>0</v>
      </c>
      <c r="BI1082" t="n">
        <v>0</v>
      </c>
      <c r="BJ1082" t="n">
        <v>0</v>
      </c>
      <c r="BK1082" t="n">
        <v>0</v>
      </c>
      <c r="BL1082" t="n">
        <v>0</v>
      </c>
      <c r="BM1082" t="n">
        <v>0</v>
      </c>
      <c r="BN1082" t="n">
        <v>0</v>
      </c>
      <c r="BO1082" t="n">
        <v>0</v>
      </c>
      <c r="BP1082" t="n">
        <v>0</v>
      </c>
      <c r="BQ1082" t="n">
        <v>0</v>
      </c>
      <c r="BR1082" t="n">
        <v>0</v>
      </c>
      <c r="BS1082" t="n">
        <v>0</v>
      </c>
      <c r="BT1082" t="n">
        <v>0</v>
      </c>
      <c r="BU1082" t="n">
        <v>0</v>
      </c>
      <c r="BV1082" t="n">
        <v>0</v>
      </c>
      <c r="BW1082" t="n">
        <v>0</v>
      </c>
      <c r="CV1082" t="n">
        <v>0</v>
      </c>
      <c r="CW1082" t="n">
        <v>0</v>
      </c>
      <c r="CX1082">
        <f>ROUND(Y1082*Source!I2496,7)</f>
        <v/>
      </c>
      <c r="CY1082">
        <f>AA1082</f>
        <v/>
      </c>
      <c r="CZ1082">
        <f>AE1082</f>
        <v/>
      </c>
      <c r="DA1082">
        <f>AI1082</f>
        <v/>
      </c>
      <c r="DB1082">
        <f>ROUND(ROUND(AT1082*CZ1082,2),2)</f>
        <v/>
      </c>
      <c r="DC1082">
        <f>ROUND(ROUND(AT1082*AG1082,2),2)</f>
        <v/>
      </c>
      <c r="DD1082" t="inlineStr"/>
      <c r="DE1082" t="inlineStr"/>
      <c r="DF1082">
        <f>ROUND(ROUND(AE1082*AI1082,0)*CX1082,0)</f>
        <v/>
      </c>
      <c r="DG1082">
        <f>ROUND(ROUND(AF1082,0)*CX1082,0)</f>
        <v/>
      </c>
      <c r="DH1082">
        <f>ROUND(ROUND(AG1082,0)*CX1082,0)</f>
        <v/>
      </c>
      <c r="DI1082">
        <f>ROUND(ROUND(AH1082,0)*CX1082,0)</f>
        <v/>
      </c>
      <c r="DJ1082">
        <f>DF1082</f>
        <v/>
      </c>
      <c r="DK1082" t="n">
        <v>0</v>
      </c>
      <c r="DL1082" t="inlineStr"/>
      <c r="DM1082" t="n">
        <v>0</v>
      </c>
      <c r="DN1082" t="inlineStr"/>
      <c r="DO1082" t="n">
        <v>0</v>
      </c>
    </row>
    <row r="1083">
      <c r="A1083">
        <f>ROW(Source!A2496)</f>
        <v/>
      </c>
      <c r="B1083" t="n">
        <v>78869116</v>
      </c>
      <c r="C1083" t="n">
        <v>78876773</v>
      </c>
      <c r="D1083" t="n">
        <v>29143379</v>
      </c>
      <c r="E1083" t="n">
        <v>1</v>
      </c>
      <c r="F1083" t="n">
        <v>1</v>
      </c>
      <c r="G1083" t="n">
        <v>1</v>
      </c>
      <c r="H1083" t="n">
        <v>3</v>
      </c>
      <c r="I1083" t="inlineStr">
        <is>
          <t>302-0063</t>
        </is>
      </c>
      <c r="J1083" t="inlineStr">
        <is>
          <t>ТССЦ Московской обл., 302-0063, приказ Минстроя России №675/пр от 28.02.2017 № 256/пр</t>
        </is>
      </c>
      <c r="K1083" t="inlineStr">
        <is>
          <t>Кран шаровый муфтовый Valtec для воды диаметром 20 мм, тип в/в</t>
        </is>
      </c>
      <c r="L1083" t="n">
        <v>1354</v>
      </c>
      <c r="N1083" t="n">
        <v>1010</v>
      </c>
      <c r="O1083" t="inlineStr">
        <is>
          <t>шт.</t>
        </is>
      </c>
      <c r="P1083" t="inlineStr">
        <is>
          <t>шт.</t>
        </is>
      </c>
      <c r="Q1083" t="n">
        <v>1</v>
      </c>
      <c r="W1083" t="n">
        <v>0</v>
      </c>
      <c r="X1083" t="n">
        <v>1037232740</v>
      </c>
      <c r="Y1083">
        <f>AT1083</f>
        <v/>
      </c>
      <c r="AA1083" t="n">
        <v>585.1</v>
      </c>
      <c r="AB1083" t="n">
        <v>0</v>
      </c>
      <c r="AC1083" t="n">
        <v>0</v>
      </c>
      <c r="AD1083" t="n">
        <v>0</v>
      </c>
      <c r="AE1083" t="n">
        <v>42.46</v>
      </c>
      <c r="AF1083" t="n">
        <v>0</v>
      </c>
      <c r="AG1083" t="n">
        <v>0</v>
      </c>
      <c r="AH1083" t="n">
        <v>0</v>
      </c>
      <c r="AI1083" t="n">
        <v>13.78</v>
      </c>
      <c r="AJ1083" t="n">
        <v>1</v>
      </c>
      <c r="AK1083" t="n">
        <v>1</v>
      </c>
      <c r="AL1083" t="n">
        <v>1</v>
      </c>
      <c r="AM1083" t="n">
        <v>0</v>
      </c>
      <c r="AN1083" t="n">
        <v>0</v>
      </c>
      <c r="AO1083" t="n">
        <v>0</v>
      </c>
      <c r="AP1083" t="n">
        <v>1</v>
      </c>
      <c r="AQ1083" t="n">
        <v>0</v>
      </c>
      <c r="AR1083" t="n">
        <v>0</v>
      </c>
      <c r="AS1083" t="inlineStr"/>
      <c r="AT1083" t="n">
        <v>62.5</v>
      </c>
      <c r="AU1083" t="inlineStr"/>
      <c r="AV1083" t="n">
        <v>0</v>
      </c>
      <c r="AW1083" t="n">
        <v>1</v>
      </c>
      <c r="AX1083" t="n">
        <v>-1</v>
      </c>
      <c r="AY1083" t="n">
        <v>0</v>
      </c>
      <c r="AZ1083" t="n">
        <v>0</v>
      </c>
      <c r="BA1083" t="inlineStr"/>
      <c r="BB1083" t="n">
        <v>0</v>
      </c>
      <c r="BC1083" t="n">
        <v>0</v>
      </c>
      <c r="BD1083" t="n">
        <v>0</v>
      </c>
      <c r="BE1083" t="n">
        <v>0</v>
      </c>
      <c r="BF1083" t="n">
        <v>0</v>
      </c>
      <c r="BG1083" t="n">
        <v>0</v>
      </c>
      <c r="BH1083" t="n">
        <v>0</v>
      </c>
      <c r="BI1083" t="n">
        <v>0</v>
      </c>
      <c r="BJ1083" t="n">
        <v>0</v>
      </c>
      <c r="BK1083" t="n">
        <v>0</v>
      </c>
      <c r="BL1083" t="n">
        <v>0</v>
      </c>
      <c r="BM1083" t="n">
        <v>0</v>
      </c>
      <c r="BN1083" t="n">
        <v>0</v>
      </c>
      <c r="BO1083" t="n">
        <v>0</v>
      </c>
      <c r="BP1083" t="n">
        <v>0</v>
      </c>
      <c r="BQ1083" t="n">
        <v>0</v>
      </c>
      <c r="BR1083" t="n">
        <v>0</v>
      </c>
      <c r="BS1083" t="n">
        <v>0</v>
      </c>
      <c r="BT1083" t="n">
        <v>0</v>
      </c>
      <c r="BU1083" t="n">
        <v>0</v>
      </c>
      <c r="BV1083" t="n">
        <v>0</v>
      </c>
      <c r="BW1083" t="n">
        <v>0</v>
      </c>
      <c r="CV1083" t="n">
        <v>0</v>
      </c>
      <c r="CW1083" t="n">
        <v>0</v>
      </c>
      <c r="CX1083">
        <f>ROUND(Y1083*Source!I2496,7)</f>
        <v/>
      </c>
      <c r="CY1083">
        <f>AA1083</f>
        <v/>
      </c>
      <c r="CZ1083">
        <f>AE1083</f>
        <v/>
      </c>
      <c r="DA1083">
        <f>AI1083</f>
        <v/>
      </c>
      <c r="DB1083">
        <f>ROUND(ROUND(AT1083*CZ1083,2),2)</f>
        <v/>
      </c>
      <c r="DC1083">
        <f>ROUND(ROUND(AT1083*AG1083,2),2)</f>
        <v/>
      </c>
      <c r="DD1083" t="inlineStr"/>
      <c r="DE1083" t="inlineStr"/>
      <c r="DF1083">
        <f>ROUND(ROUND(AE1083*AI1083,0)*CX1083,0)</f>
        <v/>
      </c>
      <c r="DG1083">
        <f>ROUND(ROUND(AF1083,0)*CX1083,0)</f>
        <v/>
      </c>
      <c r="DH1083">
        <f>ROUND(ROUND(AG1083,0)*CX1083,0)</f>
        <v/>
      </c>
      <c r="DI1083">
        <f>ROUND(ROUND(AH1083,0)*CX1083,0)</f>
        <v/>
      </c>
      <c r="DJ1083">
        <f>DF1083</f>
        <v/>
      </c>
      <c r="DK1083" t="n">
        <v>0</v>
      </c>
      <c r="DL1083" t="inlineStr"/>
      <c r="DM1083" t="n">
        <v>0</v>
      </c>
      <c r="DN1083" t="inlineStr"/>
      <c r="DO1083" t="n">
        <v>0</v>
      </c>
    </row>
    <row r="1084">
      <c r="A1084">
        <f>ROW(Source!A2496)</f>
        <v/>
      </c>
      <c r="B1084" t="n">
        <v>78869116</v>
      </c>
      <c r="C1084" t="n">
        <v>78876773</v>
      </c>
      <c r="D1084" t="n">
        <v>29142465</v>
      </c>
      <c r="E1084" t="n">
        <v>1</v>
      </c>
      <c r="F1084" t="n">
        <v>1</v>
      </c>
      <c r="G1084" t="n">
        <v>1</v>
      </c>
      <c r="H1084" t="n">
        <v>3</v>
      </c>
      <c r="I1084" t="inlineStr">
        <is>
          <t>302-1342</t>
        </is>
      </c>
      <c r="J1084" t="inlineStr">
        <is>
          <t>ТССЦ Московской обл., 302-1342, приказ Минстроя России №675/пр от 28.02.2017 № 256/пр</t>
        </is>
      </c>
      <c r="K1084" t="inlineStr">
        <is>
          <t>Вентили проходные муфтовые 15кч18п для воды давлением 1,6 МПа (16 кгс/см2), диаметром 20 мм</t>
        </is>
      </c>
      <c r="L1084" t="n">
        <v>1354</v>
      </c>
      <c r="N1084" t="n">
        <v>1010</v>
      </c>
      <c r="O1084" t="inlineStr">
        <is>
          <t>шт.</t>
        </is>
      </c>
      <c r="P1084" t="inlineStr">
        <is>
          <t>шт.</t>
        </is>
      </c>
      <c r="Q1084" t="n">
        <v>1</v>
      </c>
      <c r="W1084" t="n">
        <v>1</v>
      </c>
      <c r="X1084" t="n">
        <v>-852705161</v>
      </c>
      <c r="Y1084">
        <f>AT1084</f>
        <v/>
      </c>
      <c r="AA1084" t="n">
        <v>221.81</v>
      </c>
      <c r="AB1084" t="n">
        <v>0</v>
      </c>
      <c r="AC1084" t="n">
        <v>0</v>
      </c>
      <c r="AD1084" t="n">
        <v>0</v>
      </c>
      <c r="AE1084" t="n">
        <v>21.81</v>
      </c>
      <c r="AF1084" t="n">
        <v>0</v>
      </c>
      <c r="AG1084" t="n">
        <v>0</v>
      </c>
      <c r="AH1084" t="n">
        <v>0</v>
      </c>
      <c r="AI1084" t="n">
        <v>10.17</v>
      </c>
      <c r="AJ1084" t="n">
        <v>1</v>
      </c>
      <c r="AK1084" t="n">
        <v>1</v>
      </c>
      <c r="AL1084" t="n">
        <v>1</v>
      </c>
      <c r="AM1084" t="n">
        <v>2</v>
      </c>
      <c r="AN1084" t="n">
        <v>0</v>
      </c>
      <c r="AO1084" t="n">
        <v>1</v>
      </c>
      <c r="AP1084" t="n">
        <v>1</v>
      </c>
      <c r="AQ1084" t="n">
        <v>0</v>
      </c>
      <c r="AR1084" t="n">
        <v>0</v>
      </c>
      <c r="AS1084" t="inlineStr"/>
      <c r="AT1084" t="n">
        <v>-100</v>
      </c>
      <c r="AU1084" t="inlineStr"/>
      <c r="AV1084" t="n">
        <v>0</v>
      </c>
      <c r="AW1084" t="n">
        <v>2</v>
      </c>
      <c r="AX1084" t="n">
        <v>78876788</v>
      </c>
      <c r="AY1084" t="n">
        <v>1</v>
      </c>
      <c r="AZ1084" t="n">
        <v>6144</v>
      </c>
      <c r="BA1084" t="n">
        <v>1002</v>
      </c>
      <c r="BB1084" t="n">
        <v>0</v>
      </c>
      <c r="BC1084" t="n">
        <v>0</v>
      </c>
      <c r="BD1084" t="n">
        <v>0</v>
      </c>
      <c r="BE1084" t="n">
        <v>0</v>
      </c>
      <c r="BF1084" t="n">
        <v>0</v>
      </c>
      <c r="BG1084" t="n">
        <v>0</v>
      </c>
      <c r="BH1084" t="n">
        <v>0</v>
      </c>
      <c r="BI1084" t="n">
        <v>0</v>
      </c>
      <c r="BJ1084" t="n">
        <v>0</v>
      </c>
      <c r="BK1084" t="n">
        <v>0</v>
      </c>
      <c r="BL1084" t="n">
        <v>0</v>
      </c>
      <c r="BM1084" t="n">
        <v>0</v>
      </c>
      <c r="BN1084" t="n">
        <v>0</v>
      </c>
      <c r="BO1084" t="n">
        <v>0</v>
      </c>
      <c r="BP1084" t="n">
        <v>0</v>
      </c>
      <c r="BQ1084" t="n">
        <v>0</v>
      </c>
      <c r="BR1084" t="n">
        <v>0</v>
      </c>
      <c r="BS1084" t="n">
        <v>0</v>
      </c>
      <c r="BT1084" t="n">
        <v>0</v>
      </c>
      <c r="BU1084" t="n">
        <v>0</v>
      </c>
      <c r="BV1084" t="n">
        <v>0</v>
      </c>
      <c r="BW1084" t="n">
        <v>0</v>
      </c>
      <c r="CV1084" t="n">
        <v>0</v>
      </c>
      <c r="CW1084" t="n">
        <v>0</v>
      </c>
      <c r="CX1084">
        <f>ROUND(Y1084*Source!I2496,7)</f>
        <v/>
      </c>
      <c r="CY1084">
        <f>AA1084</f>
        <v/>
      </c>
      <c r="CZ1084">
        <f>AE1084</f>
        <v/>
      </c>
      <c r="DA1084">
        <f>AI1084</f>
        <v/>
      </c>
      <c r="DB1084">
        <f>ROUND(ROUND(AT1084*CZ1084,2),2)</f>
        <v/>
      </c>
      <c r="DC1084">
        <f>ROUND(ROUND(AT1084*AG1084,2),2)</f>
        <v/>
      </c>
      <c r="DD1084" t="inlineStr"/>
      <c r="DE1084" t="inlineStr"/>
      <c r="DF1084">
        <f>ROUND(ROUND(AE1084*AI1084,0)*CX1084,0)</f>
        <v/>
      </c>
      <c r="DG1084">
        <f>ROUND(ROUND(AF1084,0)*CX1084,0)</f>
        <v/>
      </c>
      <c r="DH1084">
        <f>ROUND(ROUND(AG1084,0)*CX1084,0)</f>
        <v/>
      </c>
      <c r="DI1084">
        <f>ROUND(ROUND(AH1084,0)*CX1084,0)</f>
        <v/>
      </c>
      <c r="DJ1084">
        <f>DF1084</f>
        <v/>
      </c>
      <c r="DK1084" t="n">
        <v>0</v>
      </c>
      <c r="DL1084" t="inlineStr"/>
      <c r="DM1084" t="n">
        <v>0</v>
      </c>
      <c r="DN1084" t="inlineStr"/>
      <c r="DO1084" t="n">
        <v>0</v>
      </c>
    </row>
    <row r="1085">
      <c r="A1085">
        <f>ROW(Source!A2496)</f>
        <v/>
      </c>
      <c r="B1085" t="n">
        <v>78869116</v>
      </c>
      <c r="C1085" t="n">
        <v>78876773</v>
      </c>
      <c r="D1085" t="n">
        <v>29164350</v>
      </c>
      <c r="E1085" t="n">
        <v>1</v>
      </c>
      <c r="F1085" t="n">
        <v>1</v>
      </c>
      <c r="G1085" t="n">
        <v>1</v>
      </c>
      <c r="H1085" t="n">
        <v>3</v>
      </c>
      <c r="I1085" t="inlineStr">
        <is>
          <t>509-9899</t>
        </is>
      </c>
      <c r="J1085" t="inlineStr">
        <is>
          <t>ТССЦ Московской обл., 509-9899, приказ Минстроя России №675/пр от 28.02.2017 № 258/пр</t>
        </is>
      </c>
      <c r="K1085" t="inlineStr">
        <is>
          <t>Строительный мусор и масса возвратных материалов</t>
        </is>
      </c>
      <c r="L1085" t="n">
        <v>1348</v>
      </c>
      <c r="N1085" t="n">
        <v>1009</v>
      </c>
      <c r="O1085" t="inlineStr">
        <is>
          <t>т</t>
        </is>
      </c>
      <c r="P1085" t="inlineStr">
        <is>
          <t>т</t>
        </is>
      </c>
      <c r="Q1085" t="n">
        <v>1000</v>
      </c>
      <c r="W1085" t="n">
        <v>0</v>
      </c>
      <c r="X1085" t="n">
        <v>1839160745</v>
      </c>
      <c r="Y1085">
        <f>AT1085</f>
        <v/>
      </c>
      <c r="AA1085" t="n">
        <v>0</v>
      </c>
      <c r="AB1085" t="n">
        <v>0</v>
      </c>
      <c r="AC1085" t="n">
        <v>0</v>
      </c>
      <c r="AD1085" t="n">
        <v>0</v>
      </c>
      <c r="AE1085" t="n">
        <v>0</v>
      </c>
      <c r="AF1085" t="n">
        <v>0</v>
      </c>
      <c r="AG1085" t="n">
        <v>0</v>
      </c>
      <c r="AH1085" t="n">
        <v>0</v>
      </c>
      <c r="AI1085" t="n">
        <v>1</v>
      </c>
      <c r="AJ1085" t="n">
        <v>1</v>
      </c>
      <c r="AK1085" t="n">
        <v>1</v>
      </c>
      <c r="AL1085" t="n">
        <v>1</v>
      </c>
      <c r="AM1085" t="n">
        <v>0</v>
      </c>
      <c r="AN1085" t="n">
        <v>0</v>
      </c>
      <c r="AO1085" t="n">
        <v>0</v>
      </c>
      <c r="AP1085" t="n">
        <v>1</v>
      </c>
      <c r="AQ1085" t="n">
        <v>0</v>
      </c>
      <c r="AR1085" t="n">
        <v>0</v>
      </c>
      <c r="AS1085" t="inlineStr"/>
      <c r="AT1085" t="n">
        <v>0.04</v>
      </c>
      <c r="AU1085" t="inlineStr"/>
      <c r="AV1085" t="n">
        <v>0</v>
      </c>
      <c r="AW1085" t="n">
        <v>2</v>
      </c>
      <c r="AX1085" t="n">
        <v>78876789</v>
      </c>
      <c r="AY1085" t="n">
        <v>1</v>
      </c>
      <c r="AZ1085" t="n">
        <v>0</v>
      </c>
      <c r="BA1085" t="n">
        <v>1003</v>
      </c>
      <c r="BB1085" t="n">
        <v>0</v>
      </c>
      <c r="BC1085" t="n">
        <v>0</v>
      </c>
      <c r="BD1085" t="n">
        <v>0</v>
      </c>
      <c r="BE1085" t="n">
        <v>0</v>
      </c>
      <c r="BF1085" t="n">
        <v>0</v>
      </c>
      <c r="BG1085" t="n">
        <v>0</v>
      </c>
      <c r="BH1085" t="n">
        <v>0</v>
      </c>
      <c r="BI1085" t="n">
        <v>0</v>
      </c>
      <c r="BJ1085" t="n">
        <v>0</v>
      </c>
      <c r="BK1085" t="n">
        <v>0</v>
      </c>
      <c r="BL1085" t="n">
        <v>0</v>
      </c>
      <c r="BM1085" t="n">
        <v>0</v>
      </c>
      <c r="BN1085" t="n">
        <v>0</v>
      </c>
      <c r="BO1085" t="n">
        <v>0</v>
      </c>
      <c r="BP1085" t="n">
        <v>0</v>
      </c>
      <c r="BQ1085" t="n">
        <v>0</v>
      </c>
      <c r="BR1085" t="n">
        <v>0</v>
      </c>
      <c r="BS1085" t="n">
        <v>0</v>
      </c>
      <c r="BT1085" t="n">
        <v>0</v>
      </c>
      <c r="BU1085" t="n">
        <v>0</v>
      </c>
      <c r="BV1085" t="n">
        <v>0</v>
      </c>
      <c r="BW1085" t="n">
        <v>0</v>
      </c>
      <c r="CV1085" t="n">
        <v>0</v>
      </c>
      <c r="CW1085" t="n">
        <v>0</v>
      </c>
      <c r="CX1085">
        <f>ROUND(Y1085*Source!I2496,7)</f>
        <v/>
      </c>
      <c r="CY1085">
        <f>AA1085</f>
        <v/>
      </c>
      <c r="CZ1085">
        <f>AE1085</f>
        <v/>
      </c>
      <c r="DA1085">
        <f>AI1085</f>
        <v/>
      </c>
      <c r="DB1085">
        <f>ROUND(ROUND(AT1085*CZ1085,2),2)</f>
        <v/>
      </c>
      <c r="DC1085">
        <f>ROUND(ROUND(AT1085*AG1085,2),2)</f>
        <v/>
      </c>
      <c r="DD1085" t="inlineStr"/>
      <c r="DE1085" t="inlineStr"/>
      <c r="DF1085">
        <f>ROUND(ROUND(AE1085,0)*CX1085,0)</f>
        <v/>
      </c>
      <c r="DG1085">
        <f>ROUND(ROUND(AF1085,0)*CX1085,0)</f>
        <v/>
      </c>
      <c r="DH1085">
        <f>ROUND(ROUND(AG1085,0)*CX1085,0)</f>
        <v/>
      </c>
      <c r="DI1085">
        <f>ROUND(ROUND(AH1085,0)*CX1085,0)</f>
        <v/>
      </c>
      <c r="DJ1085">
        <f>DF1085</f>
        <v/>
      </c>
      <c r="DK1085" t="n">
        <v>0</v>
      </c>
      <c r="DL1085" t="inlineStr"/>
      <c r="DM1085" t="n">
        <v>0</v>
      </c>
      <c r="DN1085" t="inlineStr"/>
      <c r="DO1085" t="n">
        <v>0</v>
      </c>
    </row>
  </sheetData>
  <pageMargins left="0.75" right="0.75" top="1" bottom="1" header="0.5" footer="0.5"/>
</worksheet>
</file>

<file path=xl/worksheets/sheet9.xml><?xml version="1.0" encoding="utf-8"?>
<worksheet xmlns="http://schemas.openxmlformats.org/spreadsheetml/2006/main">
  <sheetPr>
    <outlinePr summaryBelow="1" summaryRight="1"/>
    <pageSetUpPr/>
  </sheetPr>
  <dimension ref="A1:AR1003"/>
  <sheetViews>
    <sheetView workbookViewId="0">
      <selection activeCell="A1" sqref="A1"/>
    </sheetView>
  </sheetViews>
  <sheetFormatPr baseColWidth="8" defaultRowHeight="15"/>
  <cols>
    <col width="9.140625" customWidth="1" style="200" min="1" max="1"/>
    <col width="13" customWidth="1" style="200" min="2" max="2"/>
    <col width="13" customWidth="1" style="200" min="3" max="3"/>
    <col width="13" customWidth="1" style="200" min="4" max="4"/>
    <col width="13" customWidth="1" style="200" min="5" max="5"/>
    <col width="13" customWidth="1" style="200" min="6" max="6"/>
    <col width="13" customWidth="1" style="200" min="7" max="7"/>
    <col width="13" customWidth="1" style="200" min="8" max="8"/>
    <col width="13" customWidth="1" style="200" min="9" max="9"/>
    <col width="13" customWidth="1" style="200" min="10" max="10"/>
    <col width="13" customWidth="1" style="200" min="11" max="11"/>
    <col width="13" customWidth="1" style="200" min="12" max="12"/>
    <col width="13" customWidth="1" style="200" min="13" max="13"/>
    <col width="13" customWidth="1" style="200" min="14" max="14"/>
    <col width="13" customWidth="1" style="200" min="15" max="15"/>
    <col width="13" customWidth="1" style="200" min="16" max="16"/>
    <col width="13" customWidth="1" style="200" min="17" max="17"/>
    <col width="13" customWidth="1" style="200" min="18" max="18"/>
    <col width="13" customWidth="1" style="200" min="19" max="19"/>
    <col width="13" customWidth="1" style="200" min="20" max="20"/>
    <col width="13" customWidth="1" style="200" min="21" max="21"/>
    <col width="13" customWidth="1" style="200" min="22" max="22"/>
    <col width="13" customWidth="1" style="200" min="23" max="23"/>
    <col width="13" customWidth="1" style="200" min="24" max="24"/>
    <col width="13" customWidth="1" style="200" min="25" max="25"/>
    <col width="13" customWidth="1" style="200" min="26" max="26"/>
    <col width="13" customWidth="1" style="200" min="27" max="27"/>
    <col width="13" customWidth="1" style="200" min="28" max="28"/>
    <col width="13" customWidth="1" style="200" min="29" max="29"/>
    <col width="13" customWidth="1" style="200" min="30" max="30"/>
    <col width="13" customWidth="1" style="200" min="31" max="31"/>
    <col width="13" customWidth="1" style="200" min="32" max="32"/>
    <col width="13" customWidth="1" style="200" min="33" max="33"/>
    <col width="13" customWidth="1" style="200" min="34" max="34"/>
    <col width="13" customWidth="1" style="200" min="35" max="35"/>
    <col width="13" customWidth="1" style="200" min="36" max="36"/>
    <col width="13" customWidth="1" style="200" min="37" max="37"/>
    <col width="13" customWidth="1" style="200" min="38" max="38"/>
    <col width="13" customWidth="1" style="200" min="39" max="39"/>
    <col width="13" customWidth="1" style="200" min="40" max="40"/>
    <col width="13" customWidth="1" style="200" min="41" max="41"/>
    <col width="13" customWidth="1" style="200" min="42" max="42"/>
    <col width="13" customWidth="1" style="200" min="43" max="43"/>
    <col width="13" customWidth="1" style="200" min="44" max="44"/>
  </cols>
  <sheetData>
    <row r="1">
      <c r="A1">
        <f>ROW(Source!A24)</f>
        <v/>
      </c>
      <c r="B1" t="n">
        <v>78874223</v>
      </c>
      <c r="C1" t="n">
        <v>78869138</v>
      </c>
      <c r="D1" t="n">
        <v>18408291</v>
      </c>
      <c r="E1" t="n">
        <v>1</v>
      </c>
      <c r="F1" t="n">
        <v>1</v>
      </c>
      <c r="G1" t="n">
        <v>1</v>
      </c>
      <c r="H1" t="n">
        <v>1</v>
      </c>
      <c r="I1" t="inlineStr">
        <is>
          <t>1-1025-90</t>
        </is>
      </c>
      <c r="J1" t="inlineStr"/>
      <c r="K1" t="inlineStr">
        <is>
          <t>Рабочий строитель среднего разряда 2,5</t>
        </is>
      </c>
      <c r="L1" t="n">
        <v>1369</v>
      </c>
      <c r="N1" t="n">
        <v>1013</v>
      </c>
      <c r="O1" t="inlineStr">
        <is>
          <t>чел.-ч</t>
        </is>
      </c>
      <c r="P1" t="inlineStr">
        <is>
          <t>чел.-ч</t>
        </is>
      </c>
      <c r="Q1" t="n">
        <v>1</v>
      </c>
      <c r="X1" t="n">
        <v>32.2</v>
      </c>
      <c r="Y1" t="n">
        <v>0</v>
      </c>
      <c r="Z1" t="n">
        <v>0</v>
      </c>
      <c r="AA1" t="n">
        <v>0</v>
      </c>
      <c r="AB1" t="n">
        <v>8.17</v>
      </c>
      <c r="AC1" t="n">
        <v>0</v>
      </c>
      <c r="AD1" t="n">
        <v>1</v>
      </c>
      <c r="AE1" t="n">
        <v>1</v>
      </c>
      <c r="AF1" t="inlineStr"/>
      <c r="AG1" t="n">
        <v>32.2</v>
      </c>
      <c r="AH1" t="n">
        <v>2</v>
      </c>
      <c r="AI1" t="n">
        <v>78874223</v>
      </c>
      <c r="AJ1" t="n">
        <v>1</v>
      </c>
      <c r="AK1" t="n">
        <v>0</v>
      </c>
      <c r="AL1" t="n">
        <v>0</v>
      </c>
      <c r="AM1" t="n">
        <v>0</v>
      </c>
      <c r="AN1" t="n">
        <v>0</v>
      </c>
      <c r="AO1" t="n">
        <v>0</v>
      </c>
      <c r="AP1" t="n">
        <v>0</v>
      </c>
      <c r="AQ1" t="n">
        <v>0</v>
      </c>
      <c r="AR1" t="n">
        <v>0</v>
      </c>
    </row>
    <row r="2">
      <c r="A2">
        <f>ROW(Source!A24)</f>
        <v/>
      </c>
      <c r="B2" t="n">
        <v>78874224</v>
      </c>
      <c r="C2" t="n">
        <v>78869138</v>
      </c>
      <c r="D2" t="n">
        <v>29174913</v>
      </c>
      <c r="E2" t="n">
        <v>1</v>
      </c>
      <c r="F2" t="n">
        <v>1</v>
      </c>
      <c r="G2" t="n">
        <v>1</v>
      </c>
      <c r="H2" t="n">
        <v>2</v>
      </c>
      <c r="I2" t="inlineStr">
        <is>
          <t>400001</t>
        </is>
      </c>
      <c r="J2" t="inlineStr">
        <is>
          <t>ТСЭМ Московской обл., 400001, приказ Минстроя России №675/пр от 28.02.2017 № 264/пр</t>
        </is>
      </c>
      <c r="K2" t="inlineStr">
        <is>
          <t>Автомобили бортовые, грузоподъемность до 5 т</t>
        </is>
      </c>
      <c r="L2" t="n">
        <v>1368</v>
      </c>
      <c r="N2" t="n">
        <v>1011</v>
      </c>
      <c r="O2" t="inlineStr">
        <is>
          <t>маш.-ч</t>
        </is>
      </c>
      <c r="P2" t="inlineStr">
        <is>
          <t>маш.-ч</t>
        </is>
      </c>
      <c r="Q2" t="n">
        <v>1</v>
      </c>
      <c r="X2" t="n">
        <v>0.01</v>
      </c>
      <c r="Y2" t="n">
        <v>0</v>
      </c>
      <c r="Z2" t="n">
        <v>87.17</v>
      </c>
      <c r="AA2" t="n">
        <v>11.6</v>
      </c>
      <c r="AB2" t="n">
        <v>0</v>
      </c>
      <c r="AC2" t="n">
        <v>0</v>
      </c>
      <c r="AD2" t="n">
        <v>1</v>
      </c>
      <c r="AE2" t="n">
        <v>0</v>
      </c>
      <c r="AF2" t="inlineStr"/>
      <c r="AG2" t="n">
        <v>0.01</v>
      </c>
      <c r="AH2" t="n">
        <v>2</v>
      </c>
      <c r="AI2" t="n">
        <v>78874224</v>
      </c>
      <c r="AJ2" t="n">
        <v>2</v>
      </c>
      <c r="AK2" t="n">
        <v>0</v>
      </c>
      <c r="AL2" t="n">
        <v>0</v>
      </c>
      <c r="AM2" t="n">
        <v>0</v>
      </c>
      <c r="AN2" t="n">
        <v>0</v>
      </c>
      <c r="AO2" t="n">
        <v>0</v>
      </c>
      <c r="AP2" t="n">
        <v>0</v>
      </c>
      <c r="AQ2" t="n">
        <v>0</v>
      </c>
      <c r="AR2" t="n">
        <v>0</v>
      </c>
    </row>
    <row r="3">
      <c r="A3">
        <f>ROW(Source!A24)</f>
        <v/>
      </c>
      <c r="B3" t="n">
        <v>78874225</v>
      </c>
      <c r="C3" t="n">
        <v>78869138</v>
      </c>
      <c r="D3" t="n">
        <v>29110139</v>
      </c>
      <c r="E3" t="n">
        <v>1</v>
      </c>
      <c r="F3" t="n">
        <v>1</v>
      </c>
      <c r="G3" t="n">
        <v>1</v>
      </c>
      <c r="H3" t="n">
        <v>3</v>
      </c>
      <c r="I3" t="inlineStr">
        <is>
          <t>101-1703</t>
        </is>
      </c>
      <c r="J3" t="inlineStr">
        <is>
          <t>ТССЦ Московской обл., 101-1703, приказ Минстроя России №675/пр от 28.02.2017 № 254/пр</t>
        </is>
      </c>
      <c r="K3" t="inlineStr">
        <is>
          <t>Прокладки резиновые (пластина техническая прессованная)</t>
        </is>
      </c>
      <c r="L3" t="n">
        <v>1346</v>
      </c>
      <c r="N3" t="n">
        <v>1009</v>
      </c>
      <c r="O3" t="inlineStr">
        <is>
          <t>кг</t>
        </is>
      </c>
      <c r="P3" t="inlineStr">
        <is>
          <t>кг</t>
        </is>
      </c>
      <c r="Q3" t="n">
        <v>1</v>
      </c>
      <c r="X3" t="n">
        <v>2</v>
      </c>
      <c r="Y3" t="n">
        <v>23.09</v>
      </c>
      <c r="Z3" t="n">
        <v>0</v>
      </c>
      <c r="AA3" t="n">
        <v>0</v>
      </c>
      <c r="AB3" t="n">
        <v>0</v>
      </c>
      <c r="AC3" t="n">
        <v>0</v>
      </c>
      <c r="AD3" t="n">
        <v>1</v>
      </c>
      <c r="AE3" t="n">
        <v>0</v>
      </c>
      <c r="AF3" t="inlineStr"/>
      <c r="AG3" t="n">
        <v>2</v>
      </c>
      <c r="AH3" t="n">
        <v>2</v>
      </c>
      <c r="AI3" t="n">
        <v>78874225</v>
      </c>
      <c r="AJ3" t="n">
        <v>3</v>
      </c>
      <c r="AK3" t="n">
        <v>0</v>
      </c>
      <c r="AL3" t="n">
        <v>0</v>
      </c>
      <c r="AM3" t="n">
        <v>0</v>
      </c>
      <c r="AN3" t="n">
        <v>0</v>
      </c>
      <c r="AO3" t="n">
        <v>0</v>
      </c>
      <c r="AP3" t="n">
        <v>0</v>
      </c>
      <c r="AQ3" t="n">
        <v>0</v>
      </c>
      <c r="AR3" t="n">
        <v>0</v>
      </c>
    </row>
    <row r="4">
      <c r="A4">
        <f>ROW(Source!A24)</f>
        <v/>
      </c>
      <c r="B4" t="n">
        <v>78874226</v>
      </c>
      <c r="C4" t="n">
        <v>78869138</v>
      </c>
      <c r="D4" t="n">
        <v>29114240</v>
      </c>
      <c r="E4" t="n">
        <v>1</v>
      </c>
      <c r="F4" t="n">
        <v>1</v>
      </c>
      <c r="G4" t="n">
        <v>1</v>
      </c>
      <c r="H4" t="n">
        <v>3</v>
      </c>
      <c r="I4" t="inlineStr">
        <is>
          <t>101-2576</t>
        </is>
      </c>
      <c r="J4" t="inlineStr">
        <is>
          <t>ТССЦ Московской обл., 101-2576, приказ Минстроя России №675/пр от 28.02.2017 № 254/пр</t>
        </is>
      </c>
      <c r="K4" t="inlineStr">
        <is>
          <t>Болты с гайками и шайбами для санитарно-технических работ диаметром 16 мм</t>
        </is>
      </c>
      <c r="L4" t="n">
        <v>1348</v>
      </c>
      <c r="N4" t="n">
        <v>1009</v>
      </c>
      <c r="O4" t="inlineStr">
        <is>
          <t>т</t>
        </is>
      </c>
      <c r="P4" t="inlineStr">
        <is>
          <t>т</t>
        </is>
      </c>
      <c r="Q4" t="n">
        <v>1000</v>
      </c>
      <c r="X4" t="n">
        <v>0.005</v>
      </c>
      <c r="Y4" t="n">
        <v>14830</v>
      </c>
      <c r="Z4" t="n">
        <v>0</v>
      </c>
      <c r="AA4" t="n">
        <v>0</v>
      </c>
      <c r="AB4" t="n">
        <v>0</v>
      </c>
      <c r="AC4" t="n">
        <v>0</v>
      </c>
      <c r="AD4" t="n">
        <v>1</v>
      </c>
      <c r="AE4" t="n">
        <v>0</v>
      </c>
      <c r="AF4" t="inlineStr"/>
      <c r="AG4" t="n">
        <v>0.005</v>
      </c>
      <c r="AH4" t="n">
        <v>2</v>
      </c>
      <c r="AI4" t="n">
        <v>78874226</v>
      </c>
      <c r="AJ4" t="n">
        <v>4</v>
      </c>
      <c r="AK4" t="n">
        <v>0</v>
      </c>
      <c r="AL4" t="n">
        <v>0</v>
      </c>
      <c r="AM4" t="n">
        <v>0</v>
      </c>
      <c r="AN4" t="n">
        <v>0</v>
      </c>
      <c r="AO4" t="n">
        <v>0</v>
      </c>
      <c r="AP4" t="n">
        <v>0</v>
      </c>
      <c r="AQ4" t="n">
        <v>0</v>
      </c>
      <c r="AR4" t="n">
        <v>0</v>
      </c>
    </row>
    <row r="5">
      <c r="A5">
        <f>ROW(Source!A24)</f>
        <v/>
      </c>
      <c r="B5" t="n">
        <v>78874227</v>
      </c>
      <c r="C5" t="n">
        <v>78869138</v>
      </c>
      <c r="D5" t="n">
        <v>29150040</v>
      </c>
      <c r="E5" t="n">
        <v>1</v>
      </c>
      <c r="F5" t="n">
        <v>1</v>
      </c>
      <c r="G5" t="n">
        <v>1</v>
      </c>
      <c r="H5" t="n">
        <v>3</v>
      </c>
      <c r="I5" t="inlineStr">
        <is>
          <t>411-0001</t>
        </is>
      </c>
      <c r="J5" t="inlineStr">
        <is>
          <t>ТССЦ Московской обл., 411-0001, приказ Минстроя России №675/пр от 28.02.2017 № 257/пр</t>
        </is>
      </c>
      <c r="K5" t="inlineStr">
        <is>
          <t>Вода</t>
        </is>
      </c>
      <c r="L5" t="n">
        <v>1339</v>
      </c>
      <c r="N5" t="n">
        <v>1007</v>
      </c>
      <c r="O5" t="inlineStr">
        <is>
          <t>м3</t>
        </is>
      </c>
      <c r="P5" t="inlineStr">
        <is>
          <t>м3</t>
        </is>
      </c>
      <c r="Q5" t="n">
        <v>1</v>
      </c>
      <c r="X5" t="n">
        <v>7.8</v>
      </c>
      <c r="Y5" t="n">
        <v>2.44</v>
      </c>
      <c r="Z5" t="n">
        <v>0</v>
      </c>
      <c r="AA5" t="n">
        <v>0</v>
      </c>
      <c r="AB5" t="n">
        <v>0</v>
      </c>
      <c r="AC5" t="n">
        <v>0</v>
      </c>
      <c r="AD5" t="n">
        <v>1</v>
      </c>
      <c r="AE5" t="n">
        <v>0</v>
      </c>
      <c r="AF5" t="inlineStr"/>
      <c r="AG5" t="n">
        <v>7.8</v>
      </c>
      <c r="AH5" t="n">
        <v>2</v>
      </c>
      <c r="AI5" t="n">
        <v>78874227</v>
      </c>
      <c r="AJ5" t="n">
        <v>5</v>
      </c>
      <c r="AK5" t="n">
        <v>0</v>
      </c>
      <c r="AL5" t="n">
        <v>0</v>
      </c>
      <c r="AM5" t="n">
        <v>0</v>
      </c>
      <c r="AN5" t="n">
        <v>0</v>
      </c>
      <c r="AO5" t="n">
        <v>0</v>
      </c>
      <c r="AP5" t="n">
        <v>0</v>
      </c>
      <c r="AQ5" t="n">
        <v>0</v>
      </c>
      <c r="AR5" t="n">
        <v>0</v>
      </c>
    </row>
    <row r="6">
      <c r="A6">
        <f>ROW(Source!A25)</f>
        <v/>
      </c>
      <c r="B6" t="n">
        <v>78869264</v>
      </c>
      <c r="C6" t="n">
        <v>78869260</v>
      </c>
      <c r="D6" t="n">
        <v>18407150</v>
      </c>
      <c r="E6" t="n">
        <v>1</v>
      </c>
      <c r="F6" t="n">
        <v>1</v>
      </c>
      <c r="G6" t="n">
        <v>1</v>
      </c>
      <c r="H6" t="n">
        <v>1</v>
      </c>
      <c r="I6" t="inlineStr">
        <is>
          <t>1-1030-90</t>
        </is>
      </c>
      <c r="J6" t="inlineStr"/>
      <c r="K6" t="inlineStr">
        <is>
          <t>Рабочий строитель среднего разряда 3</t>
        </is>
      </c>
      <c r="L6" t="n">
        <v>1369</v>
      </c>
      <c r="N6" t="n">
        <v>1013</v>
      </c>
      <c r="O6" t="inlineStr">
        <is>
          <t>чел.-ч</t>
        </is>
      </c>
      <c r="P6" t="inlineStr">
        <is>
          <t>чел.-ч</t>
        </is>
      </c>
      <c r="Q6" t="n">
        <v>1</v>
      </c>
      <c r="X6" t="n">
        <v>13.9</v>
      </c>
      <c r="Y6" t="n">
        <v>0</v>
      </c>
      <c r="Z6" t="n">
        <v>0</v>
      </c>
      <c r="AA6" t="n">
        <v>0</v>
      </c>
      <c r="AB6" t="n">
        <v>8.529999999999999</v>
      </c>
      <c r="AC6" t="n">
        <v>0</v>
      </c>
      <c r="AD6" t="n">
        <v>1</v>
      </c>
      <c r="AE6" t="n">
        <v>1</v>
      </c>
      <c r="AF6" t="inlineStr"/>
      <c r="AG6" t="n">
        <v>13.9</v>
      </c>
      <c r="AH6" t="n">
        <v>2</v>
      </c>
      <c r="AI6" t="n">
        <v>78869261</v>
      </c>
      <c r="AJ6" t="n">
        <v>6</v>
      </c>
      <c r="AK6" t="n">
        <v>0</v>
      </c>
      <c r="AL6" t="n">
        <v>0</v>
      </c>
      <c r="AM6" t="n">
        <v>0</v>
      </c>
      <c r="AN6" t="n">
        <v>0</v>
      </c>
      <c r="AO6" t="n">
        <v>0</v>
      </c>
      <c r="AP6" t="n">
        <v>0</v>
      </c>
      <c r="AQ6" t="n">
        <v>0</v>
      </c>
      <c r="AR6" t="n">
        <v>0</v>
      </c>
    </row>
    <row r="7">
      <c r="A7">
        <f>ROW(Source!A25)</f>
        <v/>
      </c>
      <c r="B7" t="n">
        <v>78869265</v>
      </c>
      <c r="C7" t="n">
        <v>78869260</v>
      </c>
      <c r="D7" t="n">
        <v>29169821</v>
      </c>
      <c r="E7" t="n">
        <v>1</v>
      </c>
      <c r="F7" t="n">
        <v>1</v>
      </c>
      <c r="G7" t="n">
        <v>1</v>
      </c>
      <c r="H7" t="n">
        <v>3</v>
      </c>
      <c r="I7" t="inlineStr">
        <is>
          <t>509-0696</t>
        </is>
      </c>
      <c r="J7" t="inlineStr">
        <is>
          <t>ТССЦ Московской обл., 509-0696, приказ Минстроя России №675/пр от 28.02.2017 № 258/пр</t>
        </is>
      </c>
      <c r="K7" t="inlineStr">
        <is>
          <t>Лампы люминесцентные ртутные низкого давления типа ЛБ, ЛД, ЛДЦ, ЛТВ, ЛБХ 20</t>
        </is>
      </c>
      <c r="L7" t="n">
        <v>1358</v>
      </c>
      <c r="N7" t="n">
        <v>1010</v>
      </c>
      <c r="O7" t="inlineStr">
        <is>
          <t>10 шт.</t>
        </is>
      </c>
      <c r="P7" t="inlineStr">
        <is>
          <t>10 шт.</t>
        </is>
      </c>
      <c r="Q7" t="n">
        <v>10</v>
      </c>
      <c r="X7" t="n">
        <v>10</v>
      </c>
      <c r="Y7" t="n">
        <v>85.2</v>
      </c>
      <c r="Z7" t="n">
        <v>0</v>
      </c>
      <c r="AA7" t="n">
        <v>0</v>
      </c>
      <c r="AB7" t="n">
        <v>0</v>
      </c>
      <c r="AC7" t="n">
        <v>0</v>
      </c>
      <c r="AD7" t="n">
        <v>1</v>
      </c>
      <c r="AE7" t="n">
        <v>0</v>
      </c>
      <c r="AF7" t="inlineStr"/>
      <c r="AG7" t="n">
        <v>10</v>
      </c>
      <c r="AH7" t="n">
        <v>2</v>
      </c>
      <c r="AI7" t="n">
        <v>78869263</v>
      </c>
      <c r="AJ7" t="n">
        <v>7</v>
      </c>
      <c r="AK7" t="n">
        <v>0</v>
      </c>
      <c r="AL7" t="n">
        <v>0</v>
      </c>
      <c r="AM7" t="n">
        <v>0</v>
      </c>
      <c r="AN7" t="n">
        <v>0</v>
      </c>
      <c r="AO7" t="n">
        <v>0</v>
      </c>
      <c r="AP7" t="n">
        <v>0</v>
      </c>
      <c r="AQ7" t="n">
        <v>0</v>
      </c>
      <c r="AR7" t="n">
        <v>0</v>
      </c>
    </row>
    <row r="8">
      <c r="A8">
        <f>ROW(Source!A27)</f>
        <v/>
      </c>
      <c r="B8" t="n">
        <v>78869279</v>
      </c>
      <c r="C8" t="n">
        <v>78869272</v>
      </c>
      <c r="D8" t="n">
        <v>18442827</v>
      </c>
      <c r="E8" t="n">
        <v>1</v>
      </c>
      <c r="F8" t="n">
        <v>1</v>
      </c>
      <c r="G8" t="n">
        <v>1</v>
      </c>
      <c r="H8" t="n">
        <v>1</v>
      </c>
      <c r="I8" t="inlineStr">
        <is>
          <t>1-1053-90</t>
        </is>
      </c>
      <c r="J8" t="inlineStr"/>
      <c r="K8" t="inlineStr">
        <is>
          <t>Рабочий строитель среднего разряда 5,3</t>
        </is>
      </c>
      <c r="L8" t="n">
        <v>1369</v>
      </c>
      <c r="N8" t="n">
        <v>1013</v>
      </c>
      <c r="O8" t="inlineStr">
        <is>
          <t>чел.-ч</t>
        </is>
      </c>
      <c r="P8" t="inlineStr">
        <is>
          <t>чел.-ч</t>
        </is>
      </c>
      <c r="Q8" t="n">
        <v>1</v>
      </c>
      <c r="X8" t="n">
        <v>5.01</v>
      </c>
      <c r="Y8" t="n">
        <v>0</v>
      </c>
      <c r="Z8" t="n">
        <v>0</v>
      </c>
      <c r="AA8" t="n">
        <v>0</v>
      </c>
      <c r="AB8" t="n">
        <v>11.64</v>
      </c>
      <c r="AC8" t="n">
        <v>0</v>
      </c>
      <c r="AD8" t="n">
        <v>1</v>
      </c>
      <c r="AE8" t="n">
        <v>1</v>
      </c>
      <c r="AF8" t="inlineStr">
        <is>
          <t>)*5</t>
        </is>
      </c>
      <c r="AG8" t="n">
        <v>25.05</v>
      </c>
      <c r="AH8" t="n">
        <v>2</v>
      </c>
      <c r="AI8" t="n">
        <v>78869273</v>
      </c>
      <c r="AJ8" t="n">
        <v>9</v>
      </c>
      <c r="AK8" t="n">
        <v>0</v>
      </c>
      <c r="AL8" t="n">
        <v>0</v>
      </c>
      <c r="AM8" t="n">
        <v>0</v>
      </c>
      <c r="AN8" t="n">
        <v>0</v>
      </c>
      <c r="AO8" t="n">
        <v>0</v>
      </c>
      <c r="AP8" t="n">
        <v>0</v>
      </c>
      <c r="AQ8" t="n">
        <v>0</v>
      </c>
      <c r="AR8" t="n">
        <v>0</v>
      </c>
    </row>
    <row r="9">
      <c r="A9">
        <f>ROW(Source!A27)</f>
        <v/>
      </c>
      <c r="B9" t="n">
        <v>78869280</v>
      </c>
      <c r="C9" t="n">
        <v>78869272</v>
      </c>
      <c r="D9" t="n">
        <v>29172703</v>
      </c>
      <c r="E9" t="n">
        <v>1</v>
      </c>
      <c r="F9" t="n">
        <v>1</v>
      </c>
      <c r="G9" t="n">
        <v>1</v>
      </c>
      <c r="H9" t="n">
        <v>2</v>
      </c>
      <c r="I9" t="inlineStr">
        <is>
          <t>042900</t>
        </is>
      </c>
      <c r="J9" t="inlineStr">
        <is>
          <t>ТСЭМ Московской обл., 042900, приказ Минстроя России №675/пр от 28.02.2017 № 264/пр</t>
        </is>
      </c>
      <c r="K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9" t="n">
        <v>1368</v>
      </c>
      <c r="N9" t="n">
        <v>1011</v>
      </c>
      <c r="O9" t="inlineStr">
        <is>
          <t>маш.-ч</t>
        </is>
      </c>
      <c r="P9" t="inlineStr">
        <is>
          <t>маш.-ч</t>
        </is>
      </c>
      <c r="Q9" t="n">
        <v>1</v>
      </c>
      <c r="X9" t="n">
        <v>1.5</v>
      </c>
      <c r="Y9" t="n">
        <v>0</v>
      </c>
      <c r="Z9" t="n">
        <v>29.67</v>
      </c>
      <c r="AA9" t="n">
        <v>0</v>
      </c>
      <c r="AB9" t="n">
        <v>0</v>
      </c>
      <c r="AC9" t="n">
        <v>0</v>
      </c>
      <c r="AD9" t="n">
        <v>1</v>
      </c>
      <c r="AE9" t="n">
        <v>0</v>
      </c>
      <c r="AF9" t="inlineStr">
        <is>
          <t>)*5</t>
        </is>
      </c>
      <c r="AG9" t="n">
        <v>7.5</v>
      </c>
      <c r="AH9" t="n">
        <v>2</v>
      </c>
      <c r="AI9" t="n">
        <v>78869274</v>
      </c>
      <c r="AJ9" t="n">
        <v>10</v>
      </c>
      <c r="AK9" t="n">
        <v>0</v>
      </c>
      <c r="AL9" t="n">
        <v>0</v>
      </c>
      <c r="AM9" t="n">
        <v>0</v>
      </c>
      <c r="AN9" t="n">
        <v>0</v>
      </c>
      <c r="AO9" t="n">
        <v>0</v>
      </c>
      <c r="AP9" t="n">
        <v>0</v>
      </c>
      <c r="AQ9" t="n">
        <v>0</v>
      </c>
      <c r="AR9" t="n">
        <v>0</v>
      </c>
    </row>
    <row r="10">
      <c r="A10">
        <f>ROW(Source!A27)</f>
        <v/>
      </c>
      <c r="B10" t="n">
        <v>78869281</v>
      </c>
      <c r="C10" t="n">
        <v>78869272</v>
      </c>
      <c r="D10" t="n">
        <v>29110398</v>
      </c>
      <c r="E10" t="n">
        <v>1</v>
      </c>
      <c r="F10" t="n">
        <v>1</v>
      </c>
      <c r="G10" t="n">
        <v>1</v>
      </c>
      <c r="H10" t="n">
        <v>3</v>
      </c>
      <c r="I10" t="inlineStr">
        <is>
          <t>101-0388</t>
        </is>
      </c>
      <c r="J10" t="inlineStr">
        <is>
          <t>ТССЦ Московской обл., 101-0388, приказ Минстроя России №675/пр от 28.02.2017 № 254/пр</t>
        </is>
      </c>
      <c r="K10" t="inlineStr">
        <is>
          <t>Краски масляные земляные марки МА-0115 мумия, сурик железный</t>
        </is>
      </c>
      <c r="L10" t="n">
        <v>1348</v>
      </c>
      <c r="N10" t="n">
        <v>1009</v>
      </c>
      <c r="O10" t="inlineStr">
        <is>
          <t>т</t>
        </is>
      </c>
      <c r="P10" t="inlineStr">
        <is>
          <t>т</t>
        </is>
      </c>
      <c r="Q10" t="n">
        <v>1000</v>
      </c>
      <c r="X10" t="n">
        <v>5e-05</v>
      </c>
      <c r="Y10" t="n">
        <v>15118.99</v>
      </c>
      <c r="Z10" t="n">
        <v>0</v>
      </c>
      <c r="AA10" t="n">
        <v>0</v>
      </c>
      <c r="AB10" t="n">
        <v>0</v>
      </c>
      <c r="AC10" t="n">
        <v>0</v>
      </c>
      <c r="AD10" t="n">
        <v>1</v>
      </c>
      <c r="AE10" t="n">
        <v>0</v>
      </c>
      <c r="AF10" t="inlineStr">
        <is>
          <t>)*5</t>
        </is>
      </c>
      <c r="AG10" t="n">
        <v>0.00025</v>
      </c>
      <c r="AH10" t="n">
        <v>2</v>
      </c>
      <c r="AI10" t="n">
        <v>78869275</v>
      </c>
      <c r="AJ10" t="n">
        <v>11</v>
      </c>
      <c r="AK10" t="n">
        <v>0</v>
      </c>
      <c r="AL10" t="n">
        <v>0</v>
      </c>
      <c r="AM10" t="n">
        <v>0</v>
      </c>
      <c r="AN10" t="n">
        <v>0</v>
      </c>
      <c r="AO10" t="n">
        <v>0</v>
      </c>
      <c r="AP10" t="n">
        <v>0</v>
      </c>
      <c r="AQ10" t="n">
        <v>0</v>
      </c>
      <c r="AR10" t="n">
        <v>0</v>
      </c>
    </row>
    <row r="11">
      <c r="A11">
        <f>ROW(Source!A27)</f>
        <v/>
      </c>
      <c r="B11" t="n">
        <v>78869282</v>
      </c>
      <c r="C11" t="n">
        <v>78869272</v>
      </c>
      <c r="D11" t="n">
        <v>29110573</v>
      </c>
      <c r="E11" t="n">
        <v>1</v>
      </c>
      <c r="F11" t="n">
        <v>1</v>
      </c>
      <c r="G11" t="n">
        <v>1</v>
      </c>
      <c r="H11" t="n">
        <v>3</v>
      </c>
      <c r="I11" t="inlineStr">
        <is>
          <t>101-0628</t>
        </is>
      </c>
      <c r="J11" t="inlineStr">
        <is>
          <t>ТССЦ Московской обл., 101-0628, приказ Минстроя России №675/пр от 28.02.2017 № 254/пр</t>
        </is>
      </c>
      <c r="K11" t="inlineStr">
        <is>
          <t>Олифа комбинированная, марки К-3</t>
        </is>
      </c>
      <c r="L11" t="n">
        <v>1348</v>
      </c>
      <c r="N11" t="n">
        <v>1009</v>
      </c>
      <c r="O11" t="inlineStr">
        <is>
          <t>т</t>
        </is>
      </c>
      <c r="P11" t="inlineStr">
        <is>
          <t>т</t>
        </is>
      </c>
      <c r="Q11" t="n">
        <v>1000</v>
      </c>
      <c r="X11" t="n">
        <v>2e-05</v>
      </c>
      <c r="Y11" t="n">
        <v>16950</v>
      </c>
      <c r="Z11" t="n">
        <v>0</v>
      </c>
      <c r="AA11" t="n">
        <v>0</v>
      </c>
      <c r="AB11" t="n">
        <v>0</v>
      </c>
      <c r="AC11" t="n">
        <v>0</v>
      </c>
      <c r="AD11" t="n">
        <v>1</v>
      </c>
      <c r="AE11" t="n">
        <v>0</v>
      </c>
      <c r="AF11" t="inlineStr">
        <is>
          <t>)*5</t>
        </is>
      </c>
      <c r="AG11" t="n">
        <v>0.0001</v>
      </c>
      <c r="AH11" t="n">
        <v>2</v>
      </c>
      <c r="AI11" t="n">
        <v>78869276</v>
      </c>
      <c r="AJ11" t="n">
        <v>12</v>
      </c>
      <c r="AK11" t="n">
        <v>0</v>
      </c>
      <c r="AL11" t="n">
        <v>0</v>
      </c>
      <c r="AM11" t="n">
        <v>0</v>
      </c>
      <c r="AN11" t="n">
        <v>0</v>
      </c>
      <c r="AO11" t="n">
        <v>0</v>
      </c>
      <c r="AP11" t="n">
        <v>0</v>
      </c>
      <c r="AQ11" t="n">
        <v>0</v>
      </c>
      <c r="AR11" t="n">
        <v>0</v>
      </c>
    </row>
    <row r="12">
      <c r="A12">
        <f>ROW(Source!A27)</f>
        <v/>
      </c>
      <c r="B12" t="n">
        <v>78869283</v>
      </c>
      <c r="C12" t="n">
        <v>78869272</v>
      </c>
      <c r="D12" t="n">
        <v>29107963</v>
      </c>
      <c r="E12" t="n">
        <v>1</v>
      </c>
      <c r="F12" t="n">
        <v>1</v>
      </c>
      <c r="G12" t="n">
        <v>1</v>
      </c>
      <c r="H12" t="n">
        <v>3</v>
      </c>
      <c r="I12" t="inlineStr">
        <is>
          <t>101-1669</t>
        </is>
      </c>
      <c r="J12" t="inlineStr">
        <is>
          <t>ТССЦ Московской обл., 101-1669, приказ Минстроя России №675/пр от 28.02.2017 № 254/пр</t>
        </is>
      </c>
      <c r="K12" t="inlineStr">
        <is>
          <t>Очес льняной</t>
        </is>
      </c>
      <c r="L12" t="n">
        <v>1346</v>
      </c>
      <c r="N12" t="n">
        <v>1009</v>
      </c>
      <c r="O12" t="inlineStr">
        <is>
          <t>кг</t>
        </is>
      </c>
      <c r="P12" t="inlineStr">
        <is>
          <t>кг</t>
        </is>
      </c>
      <c r="Q12" t="n">
        <v>1</v>
      </c>
      <c r="X12" t="n">
        <v>0.02</v>
      </c>
      <c r="Y12" t="n">
        <v>37.29</v>
      </c>
      <c r="Z12" t="n">
        <v>0</v>
      </c>
      <c r="AA12" t="n">
        <v>0</v>
      </c>
      <c r="AB12" t="n">
        <v>0</v>
      </c>
      <c r="AC12" t="n">
        <v>0</v>
      </c>
      <c r="AD12" t="n">
        <v>1</v>
      </c>
      <c r="AE12" t="n">
        <v>0</v>
      </c>
      <c r="AF12" t="inlineStr">
        <is>
          <t>)*5</t>
        </is>
      </c>
      <c r="AG12" t="n">
        <v>0.1</v>
      </c>
      <c r="AH12" t="n">
        <v>2</v>
      </c>
      <c r="AI12" t="n">
        <v>78869277</v>
      </c>
      <c r="AJ12" t="n">
        <v>13</v>
      </c>
      <c r="AK12" t="n">
        <v>0</v>
      </c>
      <c r="AL12" t="n">
        <v>0</v>
      </c>
      <c r="AM12" t="n">
        <v>0</v>
      </c>
      <c r="AN12" t="n">
        <v>0</v>
      </c>
      <c r="AO12" t="n">
        <v>0</v>
      </c>
      <c r="AP12" t="n">
        <v>0</v>
      </c>
      <c r="AQ12" t="n">
        <v>0</v>
      </c>
      <c r="AR12" t="n">
        <v>0</v>
      </c>
    </row>
    <row r="13">
      <c r="A13">
        <f>ROW(Source!A27)</f>
        <v/>
      </c>
      <c r="B13" t="n">
        <v>78869284</v>
      </c>
      <c r="C13" t="n">
        <v>78869272</v>
      </c>
      <c r="D13" t="n">
        <v>29150040</v>
      </c>
      <c r="E13" t="n">
        <v>1</v>
      </c>
      <c r="F13" t="n">
        <v>1</v>
      </c>
      <c r="G13" t="n">
        <v>1</v>
      </c>
      <c r="H13" t="n">
        <v>3</v>
      </c>
      <c r="I13" t="inlineStr">
        <is>
          <t>411-0001</t>
        </is>
      </c>
      <c r="J13" t="inlineStr">
        <is>
          <t>ТССЦ Московской обл., 411-0001, приказ Минстроя России №675/пр от 28.02.2017 № 257/пр</t>
        </is>
      </c>
      <c r="K13" t="inlineStr">
        <is>
          <t>Вода</t>
        </is>
      </c>
      <c r="L13" t="n">
        <v>1339</v>
      </c>
      <c r="N13" t="n">
        <v>1007</v>
      </c>
      <c r="O13" t="inlineStr">
        <is>
          <t>м3</t>
        </is>
      </c>
      <c r="P13" t="inlineStr">
        <is>
          <t>м3</t>
        </is>
      </c>
      <c r="Q13" t="n">
        <v>1</v>
      </c>
      <c r="X13" t="n">
        <v>1</v>
      </c>
      <c r="Y13" t="n">
        <v>2.44</v>
      </c>
      <c r="Z13" t="n">
        <v>0</v>
      </c>
      <c r="AA13" t="n">
        <v>0</v>
      </c>
      <c r="AB13" t="n">
        <v>0</v>
      </c>
      <c r="AC13" t="n">
        <v>0</v>
      </c>
      <c r="AD13" t="n">
        <v>1</v>
      </c>
      <c r="AE13" t="n">
        <v>0</v>
      </c>
      <c r="AF13" t="inlineStr">
        <is>
          <t>)*5</t>
        </is>
      </c>
      <c r="AG13" t="n">
        <v>5</v>
      </c>
      <c r="AH13" t="n">
        <v>2</v>
      </c>
      <c r="AI13" t="n">
        <v>78869278</v>
      </c>
      <c r="AJ13" t="n">
        <v>14</v>
      </c>
      <c r="AK13" t="n">
        <v>0</v>
      </c>
      <c r="AL13" t="n">
        <v>0</v>
      </c>
      <c r="AM13" t="n">
        <v>0</v>
      </c>
      <c r="AN13" t="n">
        <v>0</v>
      </c>
      <c r="AO13" t="n">
        <v>0</v>
      </c>
      <c r="AP13" t="n">
        <v>0</v>
      </c>
      <c r="AQ13" t="n">
        <v>0</v>
      </c>
      <c r="AR13" t="n">
        <v>0</v>
      </c>
    </row>
    <row r="14">
      <c r="A14">
        <f>ROW(Source!A66)</f>
        <v/>
      </c>
      <c r="B14" t="n">
        <v>78869354</v>
      </c>
      <c r="C14" t="n">
        <v>78869348</v>
      </c>
      <c r="D14" t="n">
        <v>18408291</v>
      </c>
      <c r="E14" t="n">
        <v>1</v>
      </c>
      <c r="F14" t="n">
        <v>1</v>
      </c>
      <c r="G14" t="n">
        <v>1</v>
      </c>
      <c r="H14" t="n">
        <v>1</v>
      </c>
      <c r="I14" t="inlineStr">
        <is>
          <t>1-1025-90</t>
        </is>
      </c>
      <c r="J14" t="inlineStr"/>
      <c r="K14" t="inlineStr">
        <is>
          <t>Рабочий строитель среднего разряда 2,5</t>
        </is>
      </c>
      <c r="L14" t="n">
        <v>1369</v>
      </c>
      <c r="N14" t="n">
        <v>1013</v>
      </c>
      <c r="O14" t="inlineStr">
        <is>
          <t>чел.-ч</t>
        </is>
      </c>
      <c r="P14" t="inlineStr">
        <is>
          <t>чел.-ч</t>
        </is>
      </c>
      <c r="Q14" t="n">
        <v>1</v>
      </c>
      <c r="X14" t="n">
        <v>32.2</v>
      </c>
      <c r="Y14" t="n">
        <v>0</v>
      </c>
      <c r="Z14" t="n">
        <v>0</v>
      </c>
      <c r="AA14" t="n">
        <v>0</v>
      </c>
      <c r="AB14" t="n">
        <v>8.17</v>
      </c>
      <c r="AC14" t="n">
        <v>0</v>
      </c>
      <c r="AD14" t="n">
        <v>1</v>
      </c>
      <c r="AE14" t="n">
        <v>1</v>
      </c>
      <c r="AF14" t="inlineStr"/>
      <c r="AG14" t="n">
        <v>32.2</v>
      </c>
      <c r="AH14" t="n">
        <v>2</v>
      </c>
      <c r="AI14" t="n">
        <v>78869349</v>
      </c>
      <c r="AJ14" t="n">
        <v>15</v>
      </c>
      <c r="AK14" t="n">
        <v>0</v>
      </c>
      <c r="AL14" t="n">
        <v>0</v>
      </c>
      <c r="AM14" t="n">
        <v>0</v>
      </c>
      <c r="AN14" t="n">
        <v>0</v>
      </c>
      <c r="AO14" t="n">
        <v>0</v>
      </c>
      <c r="AP14" t="n">
        <v>0</v>
      </c>
      <c r="AQ14" t="n">
        <v>0</v>
      </c>
      <c r="AR14" t="n">
        <v>0</v>
      </c>
    </row>
    <row r="15">
      <c r="A15">
        <f>ROW(Source!A66)</f>
        <v/>
      </c>
      <c r="B15" t="n">
        <v>78869355</v>
      </c>
      <c r="C15" t="n">
        <v>78869348</v>
      </c>
      <c r="D15" t="n">
        <v>29174913</v>
      </c>
      <c r="E15" t="n">
        <v>1</v>
      </c>
      <c r="F15" t="n">
        <v>1</v>
      </c>
      <c r="G15" t="n">
        <v>1</v>
      </c>
      <c r="H15" t="n">
        <v>2</v>
      </c>
      <c r="I15" t="inlineStr">
        <is>
          <t>400001</t>
        </is>
      </c>
      <c r="J15" t="inlineStr">
        <is>
          <t>ТСЭМ Московской обл., 400001, приказ Минстроя России №675/пр от 28.02.2017 № 264/пр</t>
        </is>
      </c>
      <c r="K15" t="inlineStr">
        <is>
          <t>Автомобили бортовые, грузоподъемность до 5 т</t>
        </is>
      </c>
      <c r="L15" t="n">
        <v>1368</v>
      </c>
      <c r="N15" t="n">
        <v>1011</v>
      </c>
      <c r="O15" t="inlineStr">
        <is>
          <t>маш.-ч</t>
        </is>
      </c>
      <c r="P15" t="inlineStr">
        <is>
          <t>маш.-ч</t>
        </is>
      </c>
      <c r="Q15" t="n">
        <v>1</v>
      </c>
      <c r="X15" t="n">
        <v>0.01</v>
      </c>
      <c r="Y15" t="n">
        <v>0</v>
      </c>
      <c r="Z15" t="n">
        <v>87.17</v>
      </c>
      <c r="AA15" t="n">
        <v>11.6</v>
      </c>
      <c r="AB15" t="n">
        <v>0</v>
      </c>
      <c r="AC15" t="n">
        <v>0</v>
      </c>
      <c r="AD15" t="n">
        <v>1</v>
      </c>
      <c r="AE15" t="n">
        <v>0</v>
      </c>
      <c r="AF15" t="inlineStr"/>
      <c r="AG15" t="n">
        <v>0.01</v>
      </c>
      <c r="AH15" t="n">
        <v>2</v>
      </c>
      <c r="AI15" t="n">
        <v>78869350</v>
      </c>
      <c r="AJ15" t="n">
        <v>16</v>
      </c>
      <c r="AK15" t="n">
        <v>0</v>
      </c>
      <c r="AL15" t="n">
        <v>0</v>
      </c>
      <c r="AM15" t="n">
        <v>0</v>
      </c>
      <c r="AN15" t="n">
        <v>0</v>
      </c>
      <c r="AO15" t="n">
        <v>0</v>
      </c>
      <c r="AP15" t="n">
        <v>0</v>
      </c>
      <c r="AQ15" t="n">
        <v>0</v>
      </c>
      <c r="AR15" t="n">
        <v>0</v>
      </c>
    </row>
    <row r="16">
      <c r="A16">
        <f>ROW(Source!A66)</f>
        <v/>
      </c>
      <c r="B16" t="n">
        <v>78869356</v>
      </c>
      <c r="C16" t="n">
        <v>78869348</v>
      </c>
      <c r="D16" t="n">
        <v>29110139</v>
      </c>
      <c r="E16" t="n">
        <v>1</v>
      </c>
      <c r="F16" t="n">
        <v>1</v>
      </c>
      <c r="G16" t="n">
        <v>1</v>
      </c>
      <c r="H16" t="n">
        <v>3</v>
      </c>
      <c r="I16" t="inlineStr">
        <is>
          <t>101-1703</t>
        </is>
      </c>
      <c r="J16" t="inlineStr">
        <is>
          <t>ТССЦ Московской обл., 101-1703, приказ Минстроя России №675/пр от 28.02.2017 № 254/пр</t>
        </is>
      </c>
      <c r="K16" t="inlineStr">
        <is>
          <t>Прокладки резиновые (пластина техническая прессованная)</t>
        </is>
      </c>
      <c r="L16" t="n">
        <v>1346</v>
      </c>
      <c r="N16" t="n">
        <v>1009</v>
      </c>
      <c r="O16" t="inlineStr">
        <is>
          <t>кг</t>
        </is>
      </c>
      <c r="P16" t="inlineStr">
        <is>
          <t>кг</t>
        </is>
      </c>
      <c r="Q16" t="n">
        <v>1</v>
      </c>
      <c r="X16" t="n">
        <v>2</v>
      </c>
      <c r="Y16" t="n">
        <v>23.09</v>
      </c>
      <c r="Z16" t="n">
        <v>0</v>
      </c>
      <c r="AA16" t="n">
        <v>0</v>
      </c>
      <c r="AB16" t="n">
        <v>0</v>
      </c>
      <c r="AC16" t="n">
        <v>0</v>
      </c>
      <c r="AD16" t="n">
        <v>1</v>
      </c>
      <c r="AE16" t="n">
        <v>0</v>
      </c>
      <c r="AF16" t="inlineStr"/>
      <c r="AG16" t="n">
        <v>2</v>
      </c>
      <c r="AH16" t="n">
        <v>2</v>
      </c>
      <c r="AI16" t="n">
        <v>78869351</v>
      </c>
      <c r="AJ16" t="n">
        <v>17</v>
      </c>
      <c r="AK16" t="n">
        <v>0</v>
      </c>
      <c r="AL16" t="n">
        <v>0</v>
      </c>
      <c r="AM16" t="n">
        <v>0</v>
      </c>
      <c r="AN16" t="n">
        <v>0</v>
      </c>
      <c r="AO16" t="n">
        <v>0</v>
      </c>
      <c r="AP16" t="n">
        <v>0</v>
      </c>
      <c r="AQ16" t="n">
        <v>0</v>
      </c>
      <c r="AR16" t="n">
        <v>0</v>
      </c>
    </row>
    <row r="17">
      <c r="A17">
        <f>ROW(Source!A66)</f>
        <v/>
      </c>
      <c r="B17" t="n">
        <v>78869357</v>
      </c>
      <c r="C17" t="n">
        <v>78869348</v>
      </c>
      <c r="D17" t="n">
        <v>29114240</v>
      </c>
      <c r="E17" t="n">
        <v>1</v>
      </c>
      <c r="F17" t="n">
        <v>1</v>
      </c>
      <c r="G17" t="n">
        <v>1</v>
      </c>
      <c r="H17" t="n">
        <v>3</v>
      </c>
      <c r="I17" t="inlineStr">
        <is>
          <t>101-2576</t>
        </is>
      </c>
      <c r="J17" t="inlineStr">
        <is>
          <t>ТССЦ Московской обл., 101-2576, приказ Минстроя России №675/пр от 28.02.2017 № 254/пр</t>
        </is>
      </c>
      <c r="K17" t="inlineStr">
        <is>
          <t>Болты с гайками и шайбами для санитарно-технических работ диаметром 16 мм</t>
        </is>
      </c>
      <c r="L17" t="n">
        <v>1348</v>
      </c>
      <c r="N17" t="n">
        <v>1009</v>
      </c>
      <c r="O17" t="inlineStr">
        <is>
          <t>т</t>
        </is>
      </c>
      <c r="P17" t="inlineStr">
        <is>
          <t>т</t>
        </is>
      </c>
      <c r="Q17" t="n">
        <v>1000</v>
      </c>
      <c r="X17" t="n">
        <v>0.005</v>
      </c>
      <c r="Y17" t="n">
        <v>14830</v>
      </c>
      <c r="Z17" t="n">
        <v>0</v>
      </c>
      <c r="AA17" t="n">
        <v>0</v>
      </c>
      <c r="AB17" t="n">
        <v>0</v>
      </c>
      <c r="AC17" t="n">
        <v>0</v>
      </c>
      <c r="AD17" t="n">
        <v>1</v>
      </c>
      <c r="AE17" t="n">
        <v>0</v>
      </c>
      <c r="AF17" t="inlineStr"/>
      <c r="AG17" t="n">
        <v>0.005</v>
      </c>
      <c r="AH17" t="n">
        <v>2</v>
      </c>
      <c r="AI17" t="n">
        <v>78869352</v>
      </c>
      <c r="AJ17" t="n">
        <v>18</v>
      </c>
      <c r="AK17" t="n">
        <v>0</v>
      </c>
      <c r="AL17" t="n">
        <v>0</v>
      </c>
      <c r="AM17" t="n">
        <v>0</v>
      </c>
      <c r="AN17" t="n">
        <v>0</v>
      </c>
      <c r="AO17" t="n">
        <v>0</v>
      </c>
      <c r="AP17" t="n">
        <v>0</v>
      </c>
      <c r="AQ17" t="n">
        <v>0</v>
      </c>
      <c r="AR17" t="n">
        <v>0</v>
      </c>
    </row>
    <row r="18">
      <c r="A18">
        <f>ROW(Source!A66)</f>
        <v/>
      </c>
      <c r="B18" t="n">
        <v>78869358</v>
      </c>
      <c r="C18" t="n">
        <v>78869348</v>
      </c>
      <c r="D18" t="n">
        <v>29150040</v>
      </c>
      <c r="E18" t="n">
        <v>1</v>
      </c>
      <c r="F18" t="n">
        <v>1</v>
      </c>
      <c r="G18" t="n">
        <v>1</v>
      </c>
      <c r="H18" t="n">
        <v>3</v>
      </c>
      <c r="I18" t="inlineStr">
        <is>
          <t>411-0001</t>
        </is>
      </c>
      <c r="J18" t="inlineStr">
        <is>
          <t>ТССЦ Московской обл., 411-0001, приказ Минстроя России №675/пр от 28.02.2017 № 257/пр</t>
        </is>
      </c>
      <c r="K18" t="inlineStr">
        <is>
          <t>Вода</t>
        </is>
      </c>
      <c r="L18" t="n">
        <v>1339</v>
      </c>
      <c r="N18" t="n">
        <v>1007</v>
      </c>
      <c r="O18" t="inlineStr">
        <is>
          <t>м3</t>
        </is>
      </c>
      <c r="P18" t="inlineStr">
        <is>
          <t>м3</t>
        </is>
      </c>
      <c r="Q18" t="n">
        <v>1</v>
      </c>
      <c r="X18" t="n">
        <v>7.8</v>
      </c>
      <c r="Y18" t="n">
        <v>2.44</v>
      </c>
      <c r="Z18" t="n">
        <v>0</v>
      </c>
      <c r="AA18" t="n">
        <v>0</v>
      </c>
      <c r="AB18" t="n">
        <v>0</v>
      </c>
      <c r="AC18" t="n">
        <v>0</v>
      </c>
      <c r="AD18" t="n">
        <v>1</v>
      </c>
      <c r="AE18" t="n">
        <v>0</v>
      </c>
      <c r="AF18" t="inlineStr"/>
      <c r="AG18" t="n">
        <v>7.8</v>
      </c>
      <c r="AH18" t="n">
        <v>2</v>
      </c>
      <c r="AI18" t="n">
        <v>78869353</v>
      </c>
      <c r="AJ18" t="n">
        <v>19</v>
      </c>
      <c r="AK18" t="n">
        <v>0</v>
      </c>
      <c r="AL18" t="n">
        <v>0</v>
      </c>
      <c r="AM18" t="n">
        <v>0</v>
      </c>
      <c r="AN18" t="n">
        <v>0</v>
      </c>
      <c r="AO18" t="n">
        <v>0</v>
      </c>
      <c r="AP18" t="n">
        <v>0</v>
      </c>
      <c r="AQ18" t="n">
        <v>0</v>
      </c>
      <c r="AR18" t="n">
        <v>0</v>
      </c>
    </row>
    <row r="19">
      <c r="A19">
        <f>ROW(Source!A67)</f>
        <v/>
      </c>
      <c r="B19" t="n">
        <v>78869363</v>
      </c>
      <c r="C19" t="n">
        <v>78869359</v>
      </c>
      <c r="D19" t="n">
        <v>18407150</v>
      </c>
      <c r="E19" t="n">
        <v>1</v>
      </c>
      <c r="F19" t="n">
        <v>1</v>
      </c>
      <c r="G19" t="n">
        <v>1</v>
      </c>
      <c r="H19" t="n">
        <v>1</v>
      </c>
      <c r="I19" t="inlineStr">
        <is>
          <t>1-1030-90</t>
        </is>
      </c>
      <c r="J19" t="inlineStr"/>
      <c r="K19" t="inlineStr">
        <is>
          <t>Рабочий строитель среднего разряда 3</t>
        </is>
      </c>
      <c r="L19" t="n">
        <v>1369</v>
      </c>
      <c r="N19" t="n">
        <v>1013</v>
      </c>
      <c r="O19" t="inlineStr">
        <is>
          <t>чел.-ч</t>
        </is>
      </c>
      <c r="P19" t="inlineStr">
        <is>
          <t>чел.-ч</t>
        </is>
      </c>
      <c r="Q19" t="n">
        <v>1</v>
      </c>
      <c r="X19" t="n">
        <v>13.9</v>
      </c>
      <c r="Y19" t="n">
        <v>0</v>
      </c>
      <c r="Z19" t="n">
        <v>0</v>
      </c>
      <c r="AA19" t="n">
        <v>0</v>
      </c>
      <c r="AB19" t="n">
        <v>8.529999999999999</v>
      </c>
      <c r="AC19" t="n">
        <v>0</v>
      </c>
      <c r="AD19" t="n">
        <v>1</v>
      </c>
      <c r="AE19" t="n">
        <v>1</v>
      </c>
      <c r="AF19" t="inlineStr"/>
      <c r="AG19" t="n">
        <v>13.9</v>
      </c>
      <c r="AH19" t="n">
        <v>2</v>
      </c>
      <c r="AI19" t="n">
        <v>78869360</v>
      </c>
      <c r="AJ19" t="n">
        <v>20</v>
      </c>
      <c r="AK19" t="n">
        <v>0</v>
      </c>
      <c r="AL19" t="n">
        <v>0</v>
      </c>
      <c r="AM19" t="n">
        <v>0</v>
      </c>
      <c r="AN19" t="n">
        <v>0</v>
      </c>
      <c r="AO19" t="n">
        <v>0</v>
      </c>
      <c r="AP19" t="n">
        <v>0</v>
      </c>
      <c r="AQ19" t="n">
        <v>0</v>
      </c>
      <c r="AR19" t="n">
        <v>0</v>
      </c>
    </row>
    <row r="20">
      <c r="A20">
        <f>ROW(Source!A67)</f>
        <v/>
      </c>
      <c r="B20" t="n">
        <v>78869364</v>
      </c>
      <c r="C20" t="n">
        <v>78869359</v>
      </c>
      <c r="D20" t="n">
        <v>29169821</v>
      </c>
      <c r="E20" t="n">
        <v>1</v>
      </c>
      <c r="F20" t="n">
        <v>1</v>
      </c>
      <c r="G20" t="n">
        <v>1</v>
      </c>
      <c r="H20" t="n">
        <v>3</v>
      </c>
      <c r="I20" t="inlineStr">
        <is>
          <t>509-0696</t>
        </is>
      </c>
      <c r="J20" t="inlineStr">
        <is>
          <t>ТССЦ Московской обл., 509-0696, приказ Минстроя России №675/пр от 28.02.2017 № 258/пр</t>
        </is>
      </c>
      <c r="K20" t="inlineStr">
        <is>
          <t>Лампы люминесцентные ртутные низкого давления типа ЛБ, ЛД, ЛДЦ, ЛТВ, ЛБХ 20</t>
        </is>
      </c>
      <c r="L20" t="n">
        <v>1358</v>
      </c>
      <c r="N20" t="n">
        <v>1010</v>
      </c>
      <c r="O20" t="inlineStr">
        <is>
          <t>10 шт.</t>
        </is>
      </c>
      <c r="P20" t="inlineStr">
        <is>
          <t>10 шт.</t>
        </is>
      </c>
      <c r="Q20" t="n">
        <v>10</v>
      </c>
      <c r="X20" t="n">
        <v>10</v>
      </c>
      <c r="Y20" t="n">
        <v>85.2</v>
      </c>
      <c r="Z20" t="n">
        <v>0</v>
      </c>
      <c r="AA20" t="n">
        <v>0</v>
      </c>
      <c r="AB20" t="n">
        <v>0</v>
      </c>
      <c r="AC20" t="n">
        <v>0</v>
      </c>
      <c r="AD20" t="n">
        <v>1</v>
      </c>
      <c r="AE20" t="n">
        <v>0</v>
      </c>
      <c r="AF20" t="inlineStr"/>
      <c r="AG20" t="n">
        <v>10</v>
      </c>
      <c r="AH20" t="n">
        <v>2</v>
      </c>
      <c r="AI20" t="n">
        <v>78869361</v>
      </c>
      <c r="AJ20" t="n">
        <v>21</v>
      </c>
      <c r="AK20" t="n">
        <v>0</v>
      </c>
      <c r="AL20" t="n">
        <v>0</v>
      </c>
      <c r="AM20" t="n">
        <v>0</v>
      </c>
      <c r="AN20" t="n">
        <v>0</v>
      </c>
      <c r="AO20" t="n">
        <v>0</v>
      </c>
      <c r="AP20" t="n">
        <v>0</v>
      </c>
      <c r="AQ20" t="n">
        <v>0</v>
      </c>
      <c r="AR20" t="n">
        <v>0</v>
      </c>
    </row>
    <row r="21">
      <c r="A21">
        <f>ROW(Source!A69)</f>
        <v/>
      </c>
      <c r="B21" t="n">
        <v>78869367</v>
      </c>
      <c r="C21" t="n">
        <v>78869366</v>
      </c>
      <c r="D21" t="n">
        <v>18409850</v>
      </c>
      <c r="E21" t="n">
        <v>1</v>
      </c>
      <c r="F21" t="n">
        <v>1</v>
      </c>
      <c r="G21" t="n">
        <v>1</v>
      </c>
      <c r="H21" t="n">
        <v>1</v>
      </c>
      <c r="I21" t="inlineStr">
        <is>
          <t>1-1035-90</t>
        </is>
      </c>
      <c r="J21" t="inlineStr"/>
      <c r="K21" t="inlineStr">
        <is>
          <t>Рабочий строитель среднего разряда 3,5</t>
        </is>
      </c>
      <c r="L21" t="n">
        <v>1369</v>
      </c>
      <c r="N21" t="n">
        <v>1013</v>
      </c>
      <c r="O21" t="inlineStr">
        <is>
          <t>чел.-ч</t>
        </is>
      </c>
      <c r="P21" t="inlineStr">
        <is>
          <t>чел.-ч</t>
        </is>
      </c>
      <c r="Q21" t="n">
        <v>1</v>
      </c>
      <c r="X21" t="n">
        <v>81</v>
      </c>
      <c r="Y21" t="n">
        <v>0</v>
      </c>
      <c r="Z21" t="n">
        <v>0</v>
      </c>
      <c r="AA21" t="n">
        <v>0</v>
      </c>
      <c r="AB21" t="n">
        <v>9.07</v>
      </c>
      <c r="AC21" t="n">
        <v>0</v>
      </c>
      <c r="AD21" t="n">
        <v>1</v>
      </c>
      <c r="AE21" t="n">
        <v>1</v>
      </c>
      <c r="AF21" t="inlineStr"/>
      <c r="AG21" t="n">
        <v>81</v>
      </c>
      <c r="AH21" t="n">
        <v>2</v>
      </c>
      <c r="AI21" t="n">
        <v>78869367</v>
      </c>
      <c r="AJ21" t="n">
        <v>23</v>
      </c>
      <c r="AK21" t="n">
        <v>0</v>
      </c>
      <c r="AL21" t="n">
        <v>0</v>
      </c>
      <c r="AM21" t="n">
        <v>0</v>
      </c>
      <c r="AN21" t="n">
        <v>0</v>
      </c>
      <c r="AO21" t="n">
        <v>0</v>
      </c>
      <c r="AP21" t="n">
        <v>0</v>
      </c>
      <c r="AQ21" t="n">
        <v>0</v>
      </c>
      <c r="AR21" t="n">
        <v>0</v>
      </c>
    </row>
    <row r="22">
      <c r="A22">
        <f>ROW(Source!A69)</f>
        <v/>
      </c>
      <c r="B22" t="n">
        <v>78869368</v>
      </c>
      <c r="C22" t="n">
        <v>78869366</v>
      </c>
      <c r="D22" t="n">
        <v>29174913</v>
      </c>
      <c r="E22" t="n">
        <v>1</v>
      </c>
      <c r="F22" t="n">
        <v>1</v>
      </c>
      <c r="G22" t="n">
        <v>1</v>
      </c>
      <c r="H22" t="n">
        <v>2</v>
      </c>
      <c r="I22" t="inlineStr">
        <is>
          <t>400001</t>
        </is>
      </c>
      <c r="J22" t="inlineStr">
        <is>
          <t>ТСЭМ Московской обл., 400001, приказ Минстроя России №675/пр от 28.02.2017 № 264/пр</t>
        </is>
      </c>
      <c r="K22" t="inlineStr">
        <is>
          <t>Автомобили бортовые, грузоподъемность до 5 т</t>
        </is>
      </c>
      <c r="L22" t="n">
        <v>1368</v>
      </c>
      <c r="N22" t="n">
        <v>1011</v>
      </c>
      <c r="O22" t="inlineStr">
        <is>
          <t>маш.-ч</t>
        </is>
      </c>
      <c r="P22" t="inlineStr">
        <is>
          <t>маш.-ч</t>
        </is>
      </c>
      <c r="Q22" t="n">
        <v>1</v>
      </c>
      <c r="X22" t="n">
        <v>0.05</v>
      </c>
      <c r="Y22" t="n">
        <v>0</v>
      </c>
      <c r="Z22" t="n">
        <v>87.17</v>
      </c>
      <c r="AA22" t="n">
        <v>11.6</v>
      </c>
      <c r="AB22" t="n">
        <v>0</v>
      </c>
      <c r="AC22" t="n">
        <v>0</v>
      </c>
      <c r="AD22" t="n">
        <v>1</v>
      </c>
      <c r="AE22" t="n">
        <v>0</v>
      </c>
      <c r="AF22" t="inlineStr"/>
      <c r="AG22" t="n">
        <v>0.05</v>
      </c>
      <c r="AH22" t="n">
        <v>2</v>
      </c>
      <c r="AI22" t="n">
        <v>78869368</v>
      </c>
      <c r="AJ22" t="n">
        <v>24</v>
      </c>
      <c r="AK22" t="n">
        <v>0</v>
      </c>
      <c r="AL22" t="n">
        <v>0</v>
      </c>
      <c r="AM22" t="n">
        <v>0</v>
      </c>
      <c r="AN22" t="n">
        <v>0</v>
      </c>
      <c r="AO22" t="n">
        <v>0</v>
      </c>
      <c r="AP22" t="n">
        <v>0</v>
      </c>
      <c r="AQ22" t="n">
        <v>0</v>
      </c>
      <c r="AR22" t="n">
        <v>0</v>
      </c>
    </row>
    <row r="23">
      <c r="A23">
        <f>ROW(Source!A69)</f>
        <v/>
      </c>
      <c r="B23" t="n">
        <v>78869369</v>
      </c>
      <c r="C23" t="n">
        <v>78869366</v>
      </c>
      <c r="D23" t="n">
        <v>29110398</v>
      </c>
      <c r="E23" t="n">
        <v>1</v>
      </c>
      <c r="F23" t="n">
        <v>1</v>
      </c>
      <c r="G23" t="n">
        <v>1</v>
      </c>
      <c r="H23" t="n">
        <v>3</v>
      </c>
      <c r="I23" t="inlineStr">
        <is>
          <t>101-0388</t>
        </is>
      </c>
      <c r="J23" t="inlineStr">
        <is>
          <t>ТССЦ Московской обл., 101-0388, приказ Минстроя России №675/пр от 28.02.2017 № 254/пр</t>
        </is>
      </c>
      <c r="K23" t="inlineStr">
        <is>
          <t>Краски масляные земляные марки МА-0115 мумия, сурик железный</t>
        </is>
      </c>
      <c r="L23" t="n">
        <v>1348</v>
      </c>
      <c r="N23" t="n">
        <v>1009</v>
      </c>
      <c r="O23" t="inlineStr">
        <is>
          <t>т</t>
        </is>
      </c>
      <c r="P23" t="inlineStr">
        <is>
          <t>т</t>
        </is>
      </c>
      <c r="Q23" t="n">
        <v>1000</v>
      </c>
      <c r="X23" t="n">
        <v>0.0014</v>
      </c>
      <c r="Y23" t="n">
        <v>15118.99</v>
      </c>
      <c r="Z23" t="n">
        <v>0</v>
      </c>
      <c r="AA23" t="n">
        <v>0</v>
      </c>
      <c r="AB23" t="n">
        <v>0</v>
      </c>
      <c r="AC23" t="n">
        <v>0</v>
      </c>
      <c r="AD23" t="n">
        <v>1</v>
      </c>
      <c r="AE23" t="n">
        <v>0</v>
      </c>
      <c r="AF23" t="inlineStr"/>
      <c r="AG23" t="n">
        <v>0.0014</v>
      </c>
      <c r="AH23" t="n">
        <v>2</v>
      </c>
      <c r="AI23" t="n">
        <v>78869369</v>
      </c>
      <c r="AJ23" t="n">
        <v>25</v>
      </c>
      <c r="AK23" t="n">
        <v>0</v>
      </c>
      <c r="AL23" t="n">
        <v>0</v>
      </c>
      <c r="AM23" t="n">
        <v>0</v>
      </c>
      <c r="AN23" t="n">
        <v>0</v>
      </c>
      <c r="AO23" t="n">
        <v>0</v>
      </c>
      <c r="AP23" t="n">
        <v>0</v>
      </c>
      <c r="AQ23" t="n">
        <v>0</v>
      </c>
      <c r="AR23" t="n">
        <v>0</v>
      </c>
    </row>
    <row r="24">
      <c r="A24">
        <f>ROW(Source!A69)</f>
        <v/>
      </c>
      <c r="B24" t="n">
        <v>78869370</v>
      </c>
      <c r="C24" t="n">
        <v>78869366</v>
      </c>
      <c r="D24" t="n">
        <v>29110573</v>
      </c>
      <c r="E24" t="n">
        <v>1</v>
      </c>
      <c r="F24" t="n">
        <v>1</v>
      </c>
      <c r="G24" t="n">
        <v>1</v>
      </c>
      <c r="H24" t="n">
        <v>3</v>
      </c>
      <c r="I24" t="inlineStr">
        <is>
          <t>101-0628</t>
        </is>
      </c>
      <c r="J24" t="inlineStr">
        <is>
          <t>ТССЦ Московской обл., 101-0628, приказ Минстроя России №675/пр от 28.02.2017 № 254/пр</t>
        </is>
      </c>
      <c r="K24" t="inlineStr">
        <is>
          <t>Олифа комбинированная, марки К-3</t>
        </is>
      </c>
      <c r="L24" t="n">
        <v>1348</v>
      </c>
      <c r="N24" t="n">
        <v>1009</v>
      </c>
      <c r="O24" t="inlineStr">
        <is>
          <t>т</t>
        </is>
      </c>
      <c r="P24" t="inlineStr">
        <is>
          <t>т</t>
        </is>
      </c>
      <c r="Q24" t="n">
        <v>1000</v>
      </c>
      <c r="X24" t="n">
        <v>0.0007</v>
      </c>
      <c r="Y24" t="n">
        <v>16950</v>
      </c>
      <c r="Z24" t="n">
        <v>0</v>
      </c>
      <c r="AA24" t="n">
        <v>0</v>
      </c>
      <c r="AB24" t="n">
        <v>0</v>
      </c>
      <c r="AC24" t="n">
        <v>0</v>
      </c>
      <c r="AD24" t="n">
        <v>1</v>
      </c>
      <c r="AE24" t="n">
        <v>0</v>
      </c>
      <c r="AF24" t="inlineStr"/>
      <c r="AG24" t="n">
        <v>0.0007</v>
      </c>
      <c r="AH24" t="n">
        <v>2</v>
      </c>
      <c r="AI24" t="n">
        <v>78869370</v>
      </c>
      <c r="AJ24" t="n">
        <v>26</v>
      </c>
      <c r="AK24" t="n">
        <v>0</v>
      </c>
      <c r="AL24" t="n">
        <v>0</v>
      </c>
      <c r="AM24" t="n">
        <v>0</v>
      </c>
      <c r="AN24" t="n">
        <v>0</v>
      </c>
      <c r="AO24" t="n">
        <v>0</v>
      </c>
      <c r="AP24" t="n">
        <v>0</v>
      </c>
      <c r="AQ24" t="n">
        <v>0</v>
      </c>
      <c r="AR24" t="n">
        <v>0</v>
      </c>
    </row>
    <row r="25">
      <c r="A25">
        <f>ROW(Source!A69)</f>
        <v/>
      </c>
      <c r="B25" t="n">
        <v>78869371</v>
      </c>
      <c r="C25" t="n">
        <v>78869366</v>
      </c>
      <c r="D25" t="n">
        <v>29107963</v>
      </c>
      <c r="E25" t="n">
        <v>1</v>
      </c>
      <c r="F25" t="n">
        <v>1</v>
      </c>
      <c r="G25" t="n">
        <v>1</v>
      </c>
      <c r="H25" t="n">
        <v>3</v>
      </c>
      <c r="I25" t="inlineStr">
        <is>
          <t>101-1669</t>
        </is>
      </c>
      <c r="J25" t="inlineStr">
        <is>
          <t>ТССЦ Московской обл., 101-1669, приказ Минстроя России №675/пр от 28.02.2017 № 254/пр</t>
        </is>
      </c>
      <c r="K25" t="inlineStr">
        <is>
          <t>Очес льняной</t>
        </is>
      </c>
      <c r="L25" t="n">
        <v>1346</v>
      </c>
      <c r="N25" t="n">
        <v>1009</v>
      </c>
      <c r="O25" t="inlineStr">
        <is>
          <t>кг</t>
        </is>
      </c>
      <c r="P25" t="inlineStr">
        <is>
          <t>кг</t>
        </is>
      </c>
      <c r="Q25" t="n">
        <v>1</v>
      </c>
      <c r="X25" t="n">
        <v>0.7</v>
      </c>
      <c r="Y25" t="n">
        <v>37.29</v>
      </c>
      <c r="Z25" t="n">
        <v>0</v>
      </c>
      <c r="AA25" t="n">
        <v>0</v>
      </c>
      <c r="AB25" t="n">
        <v>0</v>
      </c>
      <c r="AC25" t="n">
        <v>0</v>
      </c>
      <c r="AD25" t="n">
        <v>1</v>
      </c>
      <c r="AE25" t="n">
        <v>0</v>
      </c>
      <c r="AF25" t="inlineStr"/>
      <c r="AG25" t="n">
        <v>0.7</v>
      </c>
      <c r="AH25" t="n">
        <v>2</v>
      </c>
      <c r="AI25" t="n">
        <v>78869371</v>
      </c>
      <c r="AJ25" t="n">
        <v>27</v>
      </c>
      <c r="AK25" t="n">
        <v>0</v>
      </c>
      <c r="AL25" t="n">
        <v>0</v>
      </c>
      <c r="AM25" t="n">
        <v>0</v>
      </c>
      <c r="AN25" t="n">
        <v>0</v>
      </c>
      <c r="AO25" t="n">
        <v>0</v>
      </c>
      <c r="AP25" t="n">
        <v>0</v>
      </c>
      <c r="AQ25" t="n">
        <v>0</v>
      </c>
      <c r="AR25" t="n">
        <v>0</v>
      </c>
    </row>
    <row r="26">
      <c r="A26">
        <f>ROW(Source!A69)</f>
        <v/>
      </c>
      <c r="B26" t="n">
        <v>78869372</v>
      </c>
      <c r="C26" t="n">
        <v>78869366</v>
      </c>
      <c r="D26" t="n">
        <v>29142465</v>
      </c>
      <c r="E26" t="n">
        <v>1</v>
      </c>
      <c r="F26" t="n">
        <v>1</v>
      </c>
      <c r="G26" t="n">
        <v>1</v>
      </c>
      <c r="H26" t="n">
        <v>3</v>
      </c>
      <c r="I26" t="inlineStr">
        <is>
          <t>302-1342</t>
        </is>
      </c>
      <c r="J26" t="inlineStr">
        <is>
          <t>ТССЦ Московской обл., 302-1342, приказ Минстроя России №675/пр от 28.02.2017 № 256/пр</t>
        </is>
      </c>
      <c r="K26" t="inlineStr">
        <is>
          <t>Вентили проходные муфтовые 15кч18п для воды давлением 1,6 МПа (16 кгс/см2), диаметром 20 мм</t>
        </is>
      </c>
      <c r="L26" t="n">
        <v>1354</v>
      </c>
      <c r="N26" t="n">
        <v>1010</v>
      </c>
      <c r="O26" t="inlineStr">
        <is>
          <t>шт.</t>
        </is>
      </c>
      <c r="P26" t="inlineStr">
        <is>
          <t>шт.</t>
        </is>
      </c>
      <c r="Q26" t="n">
        <v>1</v>
      </c>
      <c r="X26" t="n">
        <v>100</v>
      </c>
      <c r="Y26" t="n">
        <v>21.81</v>
      </c>
      <c r="Z26" t="n">
        <v>0</v>
      </c>
      <c r="AA26" t="n">
        <v>0</v>
      </c>
      <c r="AB26" t="n">
        <v>0</v>
      </c>
      <c r="AC26" t="n">
        <v>0</v>
      </c>
      <c r="AD26" t="n">
        <v>1</v>
      </c>
      <c r="AE26" t="n">
        <v>0</v>
      </c>
      <c r="AF26" t="inlineStr"/>
      <c r="AG26" t="n">
        <v>100</v>
      </c>
      <c r="AH26" t="n">
        <v>2</v>
      </c>
      <c r="AI26" t="n">
        <v>78869372</v>
      </c>
      <c r="AJ26" t="n">
        <v>29</v>
      </c>
      <c r="AK26" t="n">
        <v>0</v>
      </c>
      <c r="AL26" t="n">
        <v>0</v>
      </c>
      <c r="AM26" t="n">
        <v>0</v>
      </c>
      <c r="AN26" t="n">
        <v>0</v>
      </c>
      <c r="AO26" t="n">
        <v>0</v>
      </c>
      <c r="AP26" t="n">
        <v>0</v>
      </c>
      <c r="AQ26" t="n">
        <v>0</v>
      </c>
      <c r="AR26" t="n">
        <v>0</v>
      </c>
    </row>
    <row r="27">
      <c r="A27">
        <f>ROW(Source!A69)</f>
        <v/>
      </c>
      <c r="B27" t="n">
        <v>78869373</v>
      </c>
      <c r="C27" t="n">
        <v>78869366</v>
      </c>
      <c r="D27" t="n">
        <v>29164350</v>
      </c>
      <c r="E27" t="n">
        <v>1</v>
      </c>
      <c r="F27" t="n">
        <v>1</v>
      </c>
      <c r="G27" t="n">
        <v>1</v>
      </c>
      <c r="H27" t="n">
        <v>3</v>
      </c>
      <c r="I27" t="inlineStr">
        <is>
          <t>509-9899</t>
        </is>
      </c>
      <c r="J27" t="inlineStr">
        <is>
          <t>ТССЦ Московской обл., 509-9899, приказ Минстроя России №675/пр от 28.02.2017 № 258/пр</t>
        </is>
      </c>
      <c r="K27" t="inlineStr">
        <is>
          <t>Строительный мусор и масса возвратных материалов</t>
        </is>
      </c>
      <c r="L27" t="n">
        <v>1348</v>
      </c>
      <c r="N27" t="n">
        <v>1009</v>
      </c>
      <c r="O27" t="inlineStr">
        <is>
          <t>т</t>
        </is>
      </c>
      <c r="P27" t="inlineStr">
        <is>
          <t>т</t>
        </is>
      </c>
      <c r="Q27" t="n">
        <v>1000</v>
      </c>
      <c r="X27" t="n">
        <v>0.04</v>
      </c>
      <c r="Y27" t="n">
        <v>0</v>
      </c>
      <c r="Z27" t="n">
        <v>0</v>
      </c>
      <c r="AA27" t="n">
        <v>0</v>
      </c>
      <c r="AB27" t="n">
        <v>0</v>
      </c>
      <c r="AC27" t="n">
        <v>0</v>
      </c>
      <c r="AD27" t="n">
        <v>0</v>
      </c>
      <c r="AE27" t="n">
        <v>0</v>
      </c>
      <c r="AF27" t="inlineStr"/>
      <c r="AG27" t="n">
        <v>0.04</v>
      </c>
      <c r="AH27" t="n">
        <v>2</v>
      </c>
      <c r="AI27" t="n">
        <v>78869373</v>
      </c>
      <c r="AJ27" t="n">
        <v>30</v>
      </c>
      <c r="AK27" t="n">
        <v>0</v>
      </c>
      <c r="AL27" t="n">
        <v>0</v>
      </c>
      <c r="AM27" t="n">
        <v>0</v>
      </c>
      <c r="AN27" t="n">
        <v>0</v>
      </c>
      <c r="AO27" t="n">
        <v>0</v>
      </c>
      <c r="AP27" t="n">
        <v>0</v>
      </c>
      <c r="AQ27" t="n">
        <v>0</v>
      </c>
      <c r="AR27" t="n">
        <v>0</v>
      </c>
    </row>
    <row r="28">
      <c r="A28">
        <f>ROW(Source!A72)</f>
        <v/>
      </c>
      <c r="B28" t="n">
        <v>78869384</v>
      </c>
      <c r="C28" t="n">
        <v>78869377</v>
      </c>
      <c r="D28" t="n">
        <v>18442827</v>
      </c>
      <c r="E28" t="n">
        <v>1</v>
      </c>
      <c r="F28" t="n">
        <v>1</v>
      </c>
      <c r="G28" t="n">
        <v>1</v>
      </c>
      <c r="H28" t="n">
        <v>1</v>
      </c>
      <c r="I28" t="inlineStr">
        <is>
          <t>1-1053-90</t>
        </is>
      </c>
      <c r="J28" t="inlineStr"/>
      <c r="K28" t="inlineStr">
        <is>
          <t>Рабочий строитель среднего разряда 5,3</t>
        </is>
      </c>
      <c r="L28" t="n">
        <v>1369</v>
      </c>
      <c r="N28" t="n">
        <v>1013</v>
      </c>
      <c r="O28" t="inlineStr">
        <is>
          <t>чел.-ч</t>
        </is>
      </c>
      <c r="P28" t="inlineStr">
        <is>
          <t>чел.-ч</t>
        </is>
      </c>
      <c r="Q28" t="n">
        <v>1</v>
      </c>
      <c r="X28" t="n">
        <v>5.01</v>
      </c>
      <c r="Y28" t="n">
        <v>0</v>
      </c>
      <c r="Z28" t="n">
        <v>0</v>
      </c>
      <c r="AA28" t="n">
        <v>0</v>
      </c>
      <c r="AB28" t="n">
        <v>11.64</v>
      </c>
      <c r="AC28" t="n">
        <v>0</v>
      </c>
      <c r="AD28" t="n">
        <v>1</v>
      </c>
      <c r="AE28" t="n">
        <v>1</v>
      </c>
      <c r="AF28" t="inlineStr"/>
      <c r="AG28" t="n">
        <v>5.01</v>
      </c>
      <c r="AH28" t="n">
        <v>2</v>
      </c>
      <c r="AI28" t="n">
        <v>78869378</v>
      </c>
      <c r="AJ28" t="n">
        <v>31</v>
      </c>
      <c r="AK28" t="n">
        <v>0</v>
      </c>
      <c r="AL28" t="n">
        <v>0</v>
      </c>
      <c r="AM28" t="n">
        <v>0</v>
      </c>
      <c r="AN28" t="n">
        <v>0</v>
      </c>
      <c r="AO28" t="n">
        <v>0</v>
      </c>
      <c r="AP28" t="n">
        <v>0</v>
      </c>
      <c r="AQ28" t="n">
        <v>0</v>
      </c>
      <c r="AR28" t="n">
        <v>0</v>
      </c>
    </row>
    <row r="29">
      <c r="A29">
        <f>ROW(Source!A72)</f>
        <v/>
      </c>
      <c r="B29" t="n">
        <v>78869385</v>
      </c>
      <c r="C29" t="n">
        <v>78869377</v>
      </c>
      <c r="D29" t="n">
        <v>29172703</v>
      </c>
      <c r="E29" t="n">
        <v>1</v>
      </c>
      <c r="F29" t="n">
        <v>1</v>
      </c>
      <c r="G29" t="n">
        <v>1</v>
      </c>
      <c r="H29" t="n">
        <v>2</v>
      </c>
      <c r="I29" t="inlineStr">
        <is>
          <t>042900</t>
        </is>
      </c>
      <c r="J29" t="inlineStr">
        <is>
          <t>ТСЭМ Московской обл., 042900, приказ Минстроя России №675/пр от 28.02.2017 № 264/пр</t>
        </is>
      </c>
      <c r="K2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9" t="n">
        <v>1368</v>
      </c>
      <c r="N29" t="n">
        <v>1011</v>
      </c>
      <c r="O29" t="inlineStr">
        <is>
          <t>маш.-ч</t>
        </is>
      </c>
      <c r="P29" t="inlineStr">
        <is>
          <t>маш.-ч</t>
        </is>
      </c>
      <c r="Q29" t="n">
        <v>1</v>
      </c>
      <c r="X29" t="n">
        <v>1.5</v>
      </c>
      <c r="Y29" t="n">
        <v>0</v>
      </c>
      <c r="Z29" t="n">
        <v>29.67</v>
      </c>
      <c r="AA29" t="n">
        <v>0</v>
      </c>
      <c r="AB29" t="n">
        <v>0</v>
      </c>
      <c r="AC29" t="n">
        <v>0</v>
      </c>
      <c r="AD29" t="n">
        <v>1</v>
      </c>
      <c r="AE29" t="n">
        <v>0</v>
      </c>
      <c r="AF29" t="inlineStr"/>
      <c r="AG29" t="n">
        <v>1.5</v>
      </c>
      <c r="AH29" t="n">
        <v>2</v>
      </c>
      <c r="AI29" t="n">
        <v>78869379</v>
      </c>
      <c r="AJ29" t="n">
        <v>32</v>
      </c>
      <c r="AK29" t="n">
        <v>0</v>
      </c>
      <c r="AL29" t="n">
        <v>0</v>
      </c>
      <c r="AM29" t="n">
        <v>0</v>
      </c>
      <c r="AN29" t="n">
        <v>0</v>
      </c>
      <c r="AO29" t="n">
        <v>0</v>
      </c>
      <c r="AP29" t="n">
        <v>0</v>
      </c>
      <c r="AQ29" t="n">
        <v>0</v>
      </c>
      <c r="AR29" t="n">
        <v>0</v>
      </c>
    </row>
    <row r="30">
      <c r="A30">
        <f>ROW(Source!A72)</f>
        <v/>
      </c>
      <c r="B30" t="n">
        <v>78869386</v>
      </c>
      <c r="C30" t="n">
        <v>78869377</v>
      </c>
      <c r="D30" t="n">
        <v>29110398</v>
      </c>
      <c r="E30" t="n">
        <v>1</v>
      </c>
      <c r="F30" t="n">
        <v>1</v>
      </c>
      <c r="G30" t="n">
        <v>1</v>
      </c>
      <c r="H30" t="n">
        <v>3</v>
      </c>
      <c r="I30" t="inlineStr">
        <is>
          <t>101-0388</t>
        </is>
      </c>
      <c r="J30" t="inlineStr">
        <is>
          <t>ТССЦ Московской обл., 101-0388, приказ Минстроя России №675/пр от 28.02.2017 № 254/пр</t>
        </is>
      </c>
      <c r="K30" t="inlineStr">
        <is>
          <t>Краски масляные земляные марки МА-0115 мумия, сурик железный</t>
        </is>
      </c>
      <c r="L30" t="n">
        <v>1348</v>
      </c>
      <c r="N30" t="n">
        <v>1009</v>
      </c>
      <c r="O30" t="inlineStr">
        <is>
          <t>т</t>
        </is>
      </c>
      <c r="P30" t="inlineStr">
        <is>
          <t>т</t>
        </is>
      </c>
      <c r="Q30" t="n">
        <v>1000</v>
      </c>
      <c r="X30" t="n">
        <v>5e-05</v>
      </c>
      <c r="Y30" t="n">
        <v>15118.99</v>
      </c>
      <c r="Z30" t="n">
        <v>0</v>
      </c>
      <c r="AA30" t="n">
        <v>0</v>
      </c>
      <c r="AB30" t="n">
        <v>0</v>
      </c>
      <c r="AC30" t="n">
        <v>0</v>
      </c>
      <c r="AD30" t="n">
        <v>1</v>
      </c>
      <c r="AE30" t="n">
        <v>0</v>
      </c>
      <c r="AF30" t="inlineStr"/>
      <c r="AG30" t="n">
        <v>5e-05</v>
      </c>
      <c r="AH30" t="n">
        <v>2</v>
      </c>
      <c r="AI30" t="n">
        <v>78869380</v>
      </c>
      <c r="AJ30" t="n">
        <v>33</v>
      </c>
      <c r="AK30" t="n">
        <v>0</v>
      </c>
      <c r="AL30" t="n">
        <v>0</v>
      </c>
      <c r="AM30" t="n">
        <v>0</v>
      </c>
      <c r="AN30" t="n">
        <v>0</v>
      </c>
      <c r="AO30" t="n">
        <v>0</v>
      </c>
      <c r="AP30" t="n">
        <v>0</v>
      </c>
      <c r="AQ30" t="n">
        <v>0</v>
      </c>
      <c r="AR30" t="n">
        <v>0</v>
      </c>
    </row>
    <row r="31">
      <c r="A31">
        <f>ROW(Source!A72)</f>
        <v/>
      </c>
      <c r="B31" t="n">
        <v>78869387</v>
      </c>
      <c r="C31" t="n">
        <v>78869377</v>
      </c>
      <c r="D31" t="n">
        <v>29110573</v>
      </c>
      <c r="E31" t="n">
        <v>1</v>
      </c>
      <c r="F31" t="n">
        <v>1</v>
      </c>
      <c r="G31" t="n">
        <v>1</v>
      </c>
      <c r="H31" t="n">
        <v>3</v>
      </c>
      <c r="I31" t="inlineStr">
        <is>
          <t>101-0628</t>
        </is>
      </c>
      <c r="J31" t="inlineStr">
        <is>
          <t>ТССЦ Московской обл., 101-0628, приказ Минстроя России №675/пр от 28.02.2017 № 254/пр</t>
        </is>
      </c>
      <c r="K31" t="inlineStr">
        <is>
          <t>Олифа комбинированная, марки К-3</t>
        </is>
      </c>
      <c r="L31" t="n">
        <v>1348</v>
      </c>
      <c r="N31" t="n">
        <v>1009</v>
      </c>
      <c r="O31" t="inlineStr">
        <is>
          <t>т</t>
        </is>
      </c>
      <c r="P31" t="inlineStr">
        <is>
          <t>т</t>
        </is>
      </c>
      <c r="Q31" t="n">
        <v>1000</v>
      </c>
      <c r="X31" t="n">
        <v>2e-05</v>
      </c>
      <c r="Y31" t="n">
        <v>16950</v>
      </c>
      <c r="Z31" t="n">
        <v>0</v>
      </c>
      <c r="AA31" t="n">
        <v>0</v>
      </c>
      <c r="AB31" t="n">
        <v>0</v>
      </c>
      <c r="AC31" t="n">
        <v>0</v>
      </c>
      <c r="AD31" t="n">
        <v>1</v>
      </c>
      <c r="AE31" t="n">
        <v>0</v>
      </c>
      <c r="AF31" t="inlineStr"/>
      <c r="AG31" t="n">
        <v>2e-05</v>
      </c>
      <c r="AH31" t="n">
        <v>2</v>
      </c>
      <c r="AI31" t="n">
        <v>78869381</v>
      </c>
      <c r="AJ31" t="n">
        <v>34</v>
      </c>
      <c r="AK31" t="n">
        <v>0</v>
      </c>
      <c r="AL31" t="n">
        <v>0</v>
      </c>
      <c r="AM31" t="n">
        <v>0</v>
      </c>
      <c r="AN31" t="n">
        <v>0</v>
      </c>
      <c r="AO31" t="n">
        <v>0</v>
      </c>
      <c r="AP31" t="n">
        <v>0</v>
      </c>
      <c r="AQ31" t="n">
        <v>0</v>
      </c>
      <c r="AR31" t="n">
        <v>0</v>
      </c>
    </row>
    <row r="32">
      <c r="A32">
        <f>ROW(Source!A72)</f>
        <v/>
      </c>
      <c r="B32" t="n">
        <v>78869388</v>
      </c>
      <c r="C32" t="n">
        <v>78869377</v>
      </c>
      <c r="D32" t="n">
        <v>29107963</v>
      </c>
      <c r="E32" t="n">
        <v>1</v>
      </c>
      <c r="F32" t="n">
        <v>1</v>
      </c>
      <c r="G32" t="n">
        <v>1</v>
      </c>
      <c r="H32" t="n">
        <v>3</v>
      </c>
      <c r="I32" t="inlineStr">
        <is>
          <t>101-1669</t>
        </is>
      </c>
      <c r="J32" t="inlineStr">
        <is>
          <t>ТССЦ Московской обл., 101-1669, приказ Минстроя России №675/пр от 28.02.2017 № 254/пр</t>
        </is>
      </c>
      <c r="K32" t="inlineStr">
        <is>
          <t>Очес льняной</t>
        </is>
      </c>
      <c r="L32" t="n">
        <v>1346</v>
      </c>
      <c r="N32" t="n">
        <v>1009</v>
      </c>
      <c r="O32" t="inlineStr">
        <is>
          <t>кг</t>
        </is>
      </c>
      <c r="P32" t="inlineStr">
        <is>
          <t>кг</t>
        </is>
      </c>
      <c r="Q32" t="n">
        <v>1</v>
      </c>
      <c r="X32" t="n">
        <v>0.02</v>
      </c>
      <c r="Y32" t="n">
        <v>37.29</v>
      </c>
      <c r="Z32" t="n">
        <v>0</v>
      </c>
      <c r="AA32" t="n">
        <v>0</v>
      </c>
      <c r="AB32" t="n">
        <v>0</v>
      </c>
      <c r="AC32" t="n">
        <v>0</v>
      </c>
      <c r="AD32" t="n">
        <v>1</v>
      </c>
      <c r="AE32" t="n">
        <v>0</v>
      </c>
      <c r="AF32" t="inlineStr"/>
      <c r="AG32" t="n">
        <v>0.02</v>
      </c>
      <c r="AH32" t="n">
        <v>2</v>
      </c>
      <c r="AI32" t="n">
        <v>78869382</v>
      </c>
      <c r="AJ32" t="n">
        <v>35</v>
      </c>
      <c r="AK32" t="n">
        <v>0</v>
      </c>
      <c r="AL32" t="n">
        <v>0</v>
      </c>
      <c r="AM32" t="n">
        <v>0</v>
      </c>
      <c r="AN32" t="n">
        <v>0</v>
      </c>
      <c r="AO32" t="n">
        <v>0</v>
      </c>
      <c r="AP32" t="n">
        <v>0</v>
      </c>
      <c r="AQ32" t="n">
        <v>0</v>
      </c>
      <c r="AR32" t="n">
        <v>0</v>
      </c>
    </row>
    <row r="33">
      <c r="A33">
        <f>ROW(Source!A72)</f>
        <v/>
      </c>
      <c r="B33" t="n">
        <v>78869389</v>
      </c>
      <c r="C33" t="n">
        <v>78869377</v>
      </c>
      <c r="D33" t="n">
        <v>29150040</v>
      </c>
      <c r="E33" t="n">
        <v>1</v>
      </c>
      <c r="F33" t="n">
        <v>1</v>
      </c>
      <c r="G33" t="n">
        <v>1</v>
      </c>
      <c r="H33" t="n">
        <v>3</v>
      </c>
      <c r="I33" t="inlineStr">
        <is>
          <t>411-0001</t>
        </is>
      </c>
      <c r="J33" t="inlineStr">
        <is>
          <t>ТССЦ Московской обл., 411-0001, приказ Минстроя России №675/пр от 28.02.2017 № 257/пр</t>
        </is>
      </c>
      <c r="K33" t="inlineStr">
        <is>
          <t>Вода</t>
        </is>
      </c>
      <c r="L33" t="n">
        <v>1339</v>
      </c>
      <c r="N33" t="n">
        <v>1007</v>
      </c>
      <c r="O33" t="inlineStr">
        <is>
          <t>м3</t>
        </is>
      </c>
      <c r="P33" t="inlineStr">
        <is>
          <t>м3</t>
        </is>
      </c>
      <c r="Q33" t="n">
        <v>1</v>
      </c>
      <c r="X33" t="n">
        <v>1</v>
      </c>
      <c r="Y33" t="n">
        <v>2.44</v>
      </c>
      <c r="Z33" t="n">
        <v>0</v>
      </c>
      <c r="AA33" t="n">
        <v>0</v>
      </c>
      <c r="AB33" t="n">
        <v>0</v>
      </c>
      <c r="AC33" t="n">
        <v>0</v>
      </c>
      <c r="AD33" t="n">
        <v>1</v>
      </c>
      <c r="AE33" t="n">
        <v>0</v>
      </c>
      <c r="AF33" t="inlineStr"/>
      <c r="AG33" t="n">
        <v>1</v>
      </c>
      <c r="AH33" t="n">
        <v>2</v>
      </c>
      <c r="AI33" t="n">
        <v>78869383</v>
      </c>
      <c r="AJ33" t="n">
        <v>36</v>
      </c>
      <c r="AK33" t="n">
        <v>0</v>
      </c>
      <c r="AL33" t="n">
        <v>0</v>
      </c>
      <c r="AM33" t="n">
        <v>0</v>
      </c>
      <c r="AN33" t="n">
        <v>0</v>
      </c>
      <c r="AO33" t="n">
        <v>0</v>
      </c>
      <c r="AP33" t="n">
        <v>0</v>
      </c>
      <c r="AQ33" t="n">
        <v>0</v>
      </c>
      <c r="AR33" t="n">
        <v>0</v>
      </c>
    </row>
    <row r="34">
      <c r="A34">
        <f>ROW(Source!A73)</f>
        <v/>
      </c>
      <c r="B34" t="n">
        <v>78869391</v>
      </c>
      <c r="C34" t="n">
        <v>78869390</v>
      </c>
      <c r="D34" t="n">
        <v>18410171</v>
      </c>
      <c r="E34" t="n">
        <v>1</v>
      </c>
      <c r="F34" t="n">
        <v>1</v>
      </c>
      <c r="G34" t="n">
        <v>1</v>
      </c>
      <c r="H34" t="n">
        <v>1</v>
      </c>
      <c r="I34" t="inlineStr">
        <is>
          <t>1-1034-90</t>
        </is>
      </c>
      <c r="J34" t="inlineStr"/>
      <c r="K34" t="inlineStr">
        <is>
          <t>Рабочий строитель среднего разряда 3,4</t>
        </is>
      </c>
      <c r="L34" t="n">
        <v>1369</v>
      </c>
      <c r="N34" t="n">
        <v>1013</v>
      </c>
      <c r="O34" t="inlineStr">
        <is>
          <t>чел.-ч</t>
        </is>
      </c>
      <c r="P34" t="inlineStr">
        <is>
          <t>чел.-ч</t>
        </is>
      </c>
      <c r="Q34" t="n">
        <v>1</v>
      </c>
      <c r="X34" t="n">
        <v>290.27</v>
      </c>
      <c r="Y34" t="n">
        <v>0</v>
      </c>
      <c r="Z34" t="n">
        <v>0</v>
      </c>
      <c r="AA34" t="n">
        <v>0</v>
      </c>
      <c r="AB34" t="n">
        <v>8.970000000000001</v>
      </c>
      <c r="AC34" t="n">
        <v>0</v>
      </c>
      <c r="AD34" t="n">
        <v>1</v>
      </c>
      <c r="AE34" t="n">
        <v>1</v>
      </c>
      <c r="AF34" t="inlineStr"/>
      <c r="AG34" t="n">
        <v>290.27</v>
      </c>
      <c r="AH34" t="n">
        <v>2</v>
      </c>
      <c r="AI34" t="n">
        <v>78869391</v>
      </c>
      <c r="AJ34" t="n">
        <v>37</v>
      </c>
      <c r="AK34" t="n">
        <v>0</v>
      </c>
      <c r="AL34" t="n">
        <v>0</v>
      </c>
      <c r="AM34" t="n">
        <v>0</v>
      </c>
      <c r="AN34" t="n">
        <v>0</v>
      </c>
      <c r="AO34" t="n">
        <v>0</v>
      </c>
      <c r="AP34" t="n">
        <v>0</v>
      </c>
      <c r="AQ34" t="n">
        <v>0</v>
      </c>
      <c r="AR34" t="n">
        <v>0</v>
      </c>
    </row>
    <row r="35">
      <c r="A35">
        <f>ROW(Source!A73)</f>
        <v/>
      </c>
      <c r="B35" t="n">
        <v>78869392</v>
      </c>
      <c r="C35" t="n">
        <v>78869390</v>
      </c>
      <c r="D35" t="n">
        <v>121548</v>
      </c>
      <c r="E35" t="n">
        <v>1</v>
      </c>
      <c r="F35" t="n">
        <v>1</v>
      </c>
      <c r="G35" t="n">
        <v>1</v>
      </c>
      <c r="H35" t="n">
        <v>1</v>
      </c>
      <c r="I35" t="inlineStr">
        <is>
          <t>2</t>
        </is>
      </c>
      <c r="J35" t="inlineStr"/>
      <c r="K35" t="inlineStr">
        <is>
          <t>Затраты труда машинистов</t>
        </is>
      </c>
      <c r="L35" t="n">
        <v>608254</v>
      </c>
      <c r="N35" t="n">
        <v>1013</v>
      </c>
      <c r="O35" t="inlineStr">
        <is>
          <t>чел.час</t>
        </is>
      </c>
      <c r="P35" t="inlineStr">
        <is>
          <t>чел.час</t>
        </is>
      </c>
      <c r="Q35" t="n">
        <v>1</v>
      </c>
      <c r="X35" t="n">
        <v>0.72</v>
      </c>
      <c r="Y35" t="n">
        <v>0</v>
      </c>
      <c r="Z35" t="n">
        <v>0</v>
      </c>
      <c r="AA35" t="n">
        <v>0</v>
      </c>
      <c r="AB35" t="n">
        <v>0</v>
      </c>
      <c r="AC35" t="n">
        <v>0</v>
      </c>
      <c r="AD35" t="n">
        <v>1</v>
      </c>
      <c r="AE35" t="n">
        <v>2</v>
      </c>
      <c r="AF35" t="inlineStr"/>
      <c r="AG35" t="n">
        <v>0.72</v>
      </c>
      <c r="AH35" t="n">
        <v>2</v>
      </c>
      <c r="AI35" t="n">
        <v>78869392</v>
      </c>
      <c r="AJ35" t="n">
        <v>38</v>
      </c>
      <c r="AK35" t="n">
        <v>0</v>
      </c>
      <c r="AL35" t="n">
        <v>0</v>
      </c>
      <c r="AM35" t="n">
        <v>0</v>
      </c>
      <c r="AN35" t="n">
        <v>0</v>
      </c>
      <c r="AO35" t="n">
        <v>0</v>
      </c>
      <c r="AP35" t="n">
        <v>0</v>
      </c>
      <c r="AQ35" t="n">
        <v>0</v>
      </c>
      <c r="AR35" t="n">
        <v>0</v>
      </c>
    </row>
    <row r="36">
      <c r="A36">
        <f>ROW(Source!A73)</f>
        <v/>
      </c>
      <c r="B36" t="n">
        <v>78869393</v>
      </c>
      <c r="C36" t="n">
        <v>78869390</v>
      </c>
      <c r="D36" t="n">
        <v>29172556</v>
      </c>
      <c r="E36" t="n">
        <v>1</v>
      </c>
      <c r="F36" t="n">
        <v>1</v>
      </c>
      <c r="G36" t="n">
        <v>1</v>
      </c>
      <c r="H36" t="n">
        <v>2</v>
      </c>
      <c r="I36" t="inlineStr">
        <is>
          <t>030954</t>
        </is>
      </c>
      <c r="J36" t="inlineStr">
        <is>
          <t>ТСЭМ Московской обл., 030954, приказ Минстроя России №675/пр от 28.02.2017 № 264/пр</t>
        </is>
      </c>
      <c r="K36" t="inlineStr">
        <is>
          <t>Подъемники грузоподъемностью до 500 кг одномачтовые, высота подъема 45 м</t>
        </is>
      </c>
      <c r="L36" t="n">
        <v>1368</v>
      </c>
      <c r="N36" t="n">
        <v>1011</v>
      </c>
      <c r="O36" t="inlineStr">
        <is>
          <t>маш.-ч</t>
        </is>
      </c>
      <c r="P36" t="inlineStr">
        <is>
          <t>маш.-ч</t>
        </is>
      </c>
      <c r="Q36" t="n">
        <v>1</v>
      </c>
      <c r="X36" t="n">
        <v>0.72</v>
      </c>
      <c r="Y36" t="n">
        <v>0</v>
      </c>
      <c r="Z36" t="n">
        <v>31.26</v>
      </c>
      <c r="AA36" t="n">
        <v>13.5</v>
      </c>
      <c r="AB36" t="n">
        <v>0</v>
      </c>
      <c r="AC36" t="n">
        <v>0</v>
      </c>
      <c r="AD36" t="n">
        <v>1</v>
      </c>
      <c r="AE36" t="n">
        <v>0</v>
      </c>
      <c r="AF36" t="inlineStr"/>
      <c r="AG36" t="n">
        <v>0.72</v>
      </c>
      <c r="AH36" t="n">
        <v>2</v>
      </c>
      <c r="AI36" t="n">
        <v>78869393</v>
      </c>
      <c r="AJ36" t="n">
        <v>39</v>
      </c>
      <c r="AK36" t="n">
        <v>0</v>
      </c>
      <c r="AL36" t="n">
        <v>0</v>
      </c>
      <c r="AM36" t="n">
        <v>0</v>
      </c>
      <c r="AN36" t="n">
        <v>0</v>
      </c>
      <c r="AO36" t="n">
        <v>0</v>
      </c>
      <c r="AP36" t="n">
        <v>0</v>
      </c>
      <c r="AQ36" t="n">
        <v>0</v>
      </c>
      <c r="AR36" t="n">
        <v>0</v>
      </c>
    </row>
    <row r="37">
      <c r="A37">
        <f>ROW(Source!A73)</f>
        <v/>
      </c>
      <c r="B37" t="n">
        <v>78869394</v>
      </c>
      <c r="C37" t="n">
        <v>78869390</v>
      </c>
      <c r="D37" t="n">
        <v>29145213</v>
      </c>
      <c r="E37" t="n">
        <v>1</v>
      </c>
      <c r="F37" t="n">
        <v>1</v>
      </c>
      <c r="G37" t="n">
        <v>1</v>
      </c>
      <c r="H37" t="n">
        <v>3</v>
      </c>
      <c r="I37" t="inlineStr">
        <is>
          <t>402-0083</t>
        </is>
      </c>
      <c r="J37" t="inlineStr">
        <is>
          <t>ТССЦ Московской обл., 402-0083, приказ Минстроя России №675/пр от 28.02.2017 № 257/пр</t>
        </is>
      </c>
      <c r="K37" t="inlineStr">
        <is>
          <t>Раствор готовый отделочный тяжелый, цементно-известковый 1:1:6</t>
        </is>
      </c>
      <c r="L37" t="n">
        <v>1339</v>
      </c>
      <c r="N37" t="n">
        <v>1007</v>
      </c>
      <c r="O37" t="inlineStr">
        <is>
          <t>м3</t>
        </is>
      </c>
      <c r="P37" t="inlineStr">
        <is>
          <t>м3</t>
        </is>
      </c>
      <c r="Q37" t="n">
        <v>1</v>
      </c>
      <c r="X37" t="n">
        <v>2.31</v>
      </c>
      <c r="Y37" t="n">
        <v>517.89</v>
      </c>
      <c r="Z37" t="n">
        <v>0</v>
      </c>
      <c r="AA37" t="n">
        <v>0</v>
      </c>
      <c r="AB37" t="n">
        <v>0</v>
      </c>
      <c r="AC37" t="n">
        <v>0</v>
      </c>
      <c r="AD37" t="n">
        <v>1</v>
      </c>
      <c r="AE37" t="n">
        <v>0</v>
      </c>
      <c r="AF37" t="inlineStr"/>
      <c r="AG37" t="n">
        <v>2.31</v>
      </c>
      <c r="AH37" t="n">
        <v>2</v>
      </c>
      <c r="AI37" t="n">
        <v>78869394</v>
      </c>
      <c r="AJ37" t="n">
        <v>40</v>
      </c>
      <c r="AK37" t="n">
        <v>0</v>
      </c>
      <c r="AL37" t="n">
        <v>0</v>
      </c>
      <c r="AM37" t="n">
        <v>0</v>
      </c>
      <c r="AN37" t="n">
        <v>0</v>
      </c>
      <c r="AO37" t="n">
        <v>0</v>
      </c>
      <c r="AP37" t="n">
        <v>0</v>
      </c>
      <c r="AQ37" t="n">
        <v>0</v>
      </c>
      <c r="AR37" t="n">
        <v>0</v>
      </c>
    </row>
    <row r="38">
      <c r="A38">
        <f>ROW(Source!A73)</f>
        <v/>
      </c>
      <c r="B38" t="n">
        <v>78869395</v>
      </c>
      <c r="C38" t="n">
        <v>78869390</v>
      </c>
      <c r="D38" t="n">
        <v>29150040</v>
      </c>
      <c r="E38" t="n">
        <v>1</v>
      </c>
      <c r="F38" t="n">
        <v>1</v>
      </c>
      <c r="G38" t="n">
        <v>1</v>
      </c>
      <c r="H38" t="n">
        <v>3</v>
      </c>
      <c r="I38" t="inlineStr">
        <is>
          <t>411-0001</t>
        </is>
      </c>
      <c r="J38" t="inlineStr">
        <is>
          <t>ТССЦ Московской обл., 411-0001, приказ Минстроя России №675/пр от 28.02.2017 № 257/пр</t>
        </is>
      </c>
      <c r="K38" t="inlineStr">
        <is>
          <t>Вода</t>
        </is>
      </c>
      <c r="L38" t="n">
        <v>1339</v>
      </c>
      <c r="N38" t="n">
        <v>1007</v>
      </c>
      <c r="O38" t="inlineStr">
        <is>
          <t>м3</t>
        </is>
      </c>
      <c r="P38" t="inlineStr">
        <is>
          <t>м3</t>
        </is>
      </c>
      <c r="Q38" t="n">
        <v>1</v>
      </c>
      <c r="X38" t="n">
        <v>0.35</v>
      </c>
      <c r="Y38" t="n">
        <v>2.44</v>
      </c>
      <c r="Z38" t="n">
        <v>0</v>
      </c>
      <c r="AA38" t="n">
        <v>0</v>
      </c>
      <c r="AB38" t="n">
        <v>0</v>
      </c>
      <c r="AC38" t="n">
        <v>0</v>
      </c>
      <c r="AD38" t="n">
        <v>1</v>
      </c>
      <c r="AE38" t="n">
        <v>0</v>
      </c>
      <c r="AF38" t="inlineStr"/>
      <c r="AG38" t="n">
        <v>0.35</v>
      </c>
      <c r="AH38" t="n">
        <v>2</v>
      </c>
      <c r="AI38" t="n">
        <v>78869395</v>
      </c>
      <c r="AJ38" t="n">
        <v>41</v>
      </c>
      <c r="AK38" t="n">
        <v>0</v>
      </c>
      <c r="AL38" t="n">
        <v>0</v>
      </c>
      <c r="AM38" t="n">
        <v>0</v>
      </c>
      <c r="AN38" t="n">
        <v>0</v>
      </c>
      <c r="AO38" t="n">
        <v>0</v>
      </c>
      <c r="AP38" t="n">
        <v>0</v>
      </c>
      <c r="AQ38" t="n">
        <v>0</v>
      </c>
      <c r="AR38" t="n">
        <v>0</v>
      </c>
    </row>
    <row r="39">
      <c r="A39">
        <f>ROW(Source!A73)</f>
        <v/>
      </c>
      <c r="B39" t="n">
        <v>78869396</v>
      </c>
      <c r="C39" t="n">
        <v>78869390</v>
      </c>
      <c r="D39" t="n">
        <v>29164349</v>
      </c>
      <c r="E39" t="n">
        <v>1</v>
      </c>
      <c r="F39" t="n">
        <v>1</v>
      </c>
      <c r="G39" t="n">
        <v>1</v>
      </c>
      <c r="H39" t="n">
        <v>3</v>
      </c>
      <c r="I39" t="inlineStr">
        <is>
          <t>509-9900</t>
        </is>
      </c>
      <c r="J39" t="inlineStr">
        <is>
          <t>ТССЦ Московской обл., 509-9900, приказ Минстроя России №675/пр от 28.02.2017 № 258/пр</t>
        </is>
      </c>
      <c r="K39" t="inlineStr">
        <is>
          <t>Строительный мусор</t>
        </is>
      </c>
      <c r="L39" t="n">
        <v>1348</v>
      </c>
      <c r="N39" t="n">
        <v>1009</v>
      </c>
      <c r="O39" t="inlineStr">
        <is>
          <t>т</t>
        </is>
      </c>
      <c r="P39" t="inlineStr">
        <is>
          <t>т</t>
        </is>
      </c>
      <c r="Q39" t="n">
        <v>1000</v>
      </c>
      <c r="X39" t="n">
        <v>3.38</v>
      </c>
      <c r="Y39" t="n">
        <v>0</v>
      </c>
      <c r="Z39" t="n">
        <v>0</v>
      </c>
      <c r="AA39" t="n">
        <v>0</v>
      </c>
      <c r="AB39" t="n">
        <v>0</v>
      </c>
      <c r="AC39" t="n">
        <v>0</v>
      </c>
      <c r="AD39" t="n">
        <v>0</v>
      </c>
      <c r="AE39" t="n">
        <v>0</v>
      </c>
      <c r="AF39" t="inlineStr"/>
      <c r="AG39" t="n">
        <v>3.38</v>
      </c>
      <c r="AH39" t="n">
        <v>2</v>
      </c>
      <c r="AI39" t="n">
        <v>78869396</v>
      </c>
      <c r="AJ39" t="n">
        <v>42</v>
      </c>
      <c r="AK39" t="n">
        <v>0</v>
      </c>
      <c r="AL39" t="n">
        <v>0</v>
      </c>
      <c r="AM39" t="n">
        <v>0</v>
      </c>
      <c r="AN39" t="n">
        <v>0</v>
      </c>
      <c r="AO39" t="n">
        <v>0</v>
      </c>
      <c r="AP39" t="n">
        <v>0</v>
      </c>
      <c r="AQ39" t="n">
        <v>0</v>
      </c>
      <c r="AR39" t="n">
        <v>0</v>
      </c>
    </row>
    <row r="40">
      <c r="A40">
        <f>ROW(Source!A75)</f>
        <v/>
      </c>
      <c r="B40" t="n">
        <v>78869399</v>
      </c>
      <c r="C40" t="n">
        <v>78869398</v>
      </c>
      <c r="D40" t="n">
        <v>18406785</v>
      </c>
      <c r="E40" t="n">
        <v>1</v>
      </c>
      <c r="F40" t="n">
        <v>1</v>
      </c>
      <c r="G40" t="n">
        <v>1</v>
      </c>
      <c r="H40" t="n">
        <v>1</v>
      </c>
      <c r="I40" t="inlineStr">
        <is>
          <t>1-1033-90</t>
        </is>
      </c>
      <c r="J40" t="inlineStr"/>
      <c r="K40" t="inlineStr">
        <is>
          <t>Рабочий строитель среднего разряда 3,3</t>
        </is>
      </c>
      <c r="L40" t="n">
        <v>1369</v>
      </c>
      <c r="N40" t="n">
        <v>1013</v>
      </c>
      <c r="O40" t="inlineStr">
        <is>
          <t>чел.-ч</t>
        </is>
      </c>
      <c r="P40" t="inlineStr">
        <is>
          <t>чел.-ч</t>
        </is>
      </c>
      <c r="Q40" t="n">
        <v>1</v>
      </c>
      <c r="X40" t="n">
        <v>228.35</v>
      </c>
      <c r="Y40" t="n">
        <v>0</v>
      </c>
      <c r="Z40" t="n">
        <v>0</v>
      </c>
      <c r="AA40" t="n">
        <v>0</v>
      </c>
      <c r="AB40" t="n">
        <v>8.859999999999999</v>
      </c>
      <c r="AC40" t="n">
        <v>0</v>
      </c>
      <c r="AD40" t="n">
        <v>1</v>
      </c>
      <c r="AE40" t="n">
        <v>1</v>
      </c>
      <c r="AF40" t="inlineStr"/>
      <c r="AG40" t="n">
        <v>228.35</v>
      </c>
      <c r="AH40" t="n">
        <v>2</v>
      </c>
      <c r="AI40" t="n">
        <v>78869399</v>
      </c>
      <c r="AJ40" t="n">
        <v>43</v>
      </c>
      <c r="AK40" t="n">
        <v>0</v>
      </c>
      <c r="AL40" t="n">
        <v>0</v>
      </c>
      <c r="AM40" t="n">
        <v>0</v>
      </c>
      <c r="AN40" t="n">
        <v>0</v>
      </c>
      <c r="AO40" t="n">
        <v>0</v>
      </c>
      <c r="AP40" t="n">
        <v>0</v>
      </c>
      <c r="AQ40" t="n">
        <v>0</v>
      </c>
      <c r="AR40" t="n">
        <v>0</v>
      </c>
    </row>
    <row r="41">
      <c r="A41">
        <f>ROW(Source!A75)</f>
        <v/>
      </c>
      <c r="B41" t="n">
        <v>78869400</v>
      </c>
      <c r="C41" t="n">
        <v>78869398</v>
      </c>
      <c r="D41" t="n">
        <v>121548</v>
      </c>
      <c r="E41" t="n">
        <v>1</v>
      </c>
      <c r="F41" t="n">
        <v>1</v>
      </c>
      <c r="G41" t="n">
        <v>1</v>
      </c>
      <c r="H41" t="n">
        <v>1</v>
      </c>
      <c r="I41" t="inlineStr">
        <is>
          <t>2</t>
        </is>
      </c>
      <c r="J41" t="inlineStr"/>
      <c r="K41" t="inlineStr">
        <is>
          <t>Затраты труда машинистов</t>
        </is>
      </c>
      <c r="L41" t="n">
        <v>608254</v>
      </c>
      <c r="N41" t="n">
        <v>1013</v>
      </c>
      <c r="O41" t="inlineStr">
        <is>
          <t>чел.час</t>
        </is>
      </c>
      <c r="P41" t="inlineStr">
        <is>
          <t>чел.час</t>
        </is>
      </c>
      <c r="Q41" t="n">
        <v>1</v>
      </c>
      <c r="X41" t="n">
        <v>0.67</v>
      </c>
      <c r="Y41" t="n">
        <v>0</v>
      </c>
      <c r="Z41" t="n">
        <v>0</v>
      </c>
      <c r="AA41" t="n">
        <v>0</v>
      </c>
      <c r="AB41" t="n">
        <v>0</v>
      </c>
      <c r="AC41" t="n">
        <v>0</v>
      </c>
      <c r="AD41" t="n">
        <v>1</v>
      </c>
      <c r="AE41" t="n">
        <v>2</v>
      </c>
      <c r="AF41" t="inlineStr"/>
      <c r="AG41" t="n">
        <v>0.67</v>
      </c>
      <c r="AH41" t="n">
        <v>2</v>
      </c>
      <c r="AI41" t="n">
        <v>78869400</v>
      </c>
      <c r="AJ41" t="n">
        <v>44</v>
      </c>
      <c r="AK41" t="n">
        <v>0</v>
      </c>
      <c r="AL41" t="n">
        <v>0</v>
      </c>
      <c r="AM41" t="n">
        <v>0</v>
      </c>
      <c r="AN41" t="n">
        <v>0</v>
      </c>
      <c r="AO41" t="n">
        <v>0</v>
      </c>
      <c r="AP41" t="n">
        <v>0</v>
      </c>
      <c r="AQ41" t="n">
        <v>0</v>
      </c>
      <c r="AR41" t="n">
        <v>0</v>
      </c>
    </row>
    <row r="42">
      <c r="A42">
        <f>ROW(Source!A75)</f>
        <v/>
      </c>
      <c r="B42" t="n">
        <v>78869401</v>
      </c>
      <c r="C42" t="n">
        <v>78869398</v>
      </c>
      <c r="D42" t="n">
        <v>29172556</v>
      </c>
      <c r="E42" t="n">
        <v>1</v>
      </c>
      <c r="F42" t="n">
        <v>1</v>
      </c>
      <c r="G42" t="n">
        <v>1</v>
      </c>
      <c r="H42" t="n">
        <v>2</v>
      </c>
      <c r="I42" t="inlineStr">
        <is>
          <t>030954</t>
        </is>
      </c>
      <c r="J42" t="inlineStr">
        <is>
          <t>ТСЭМ Московской обл., 030954, приказ Минстроя России №675/пр от 28.02.2017 № 264/пр</t>
        </is>
      </c>
      <c r="K42" t="inlineStr">
        <is>
          <t>Подъемники грузоподъемностью до 500 кг одномачтовые, высота подъема 45 м</t>
        </is>
      </c>
      <c r="L42" t="n">
        <v>1368</v>
      </c>
      <c r="N42" t="n">
        <v>1011</v>
      </c>
      <c r="O42" t="inlineStr">
        <is>
          <t>маш.-ч</t>
        </is>
      </c>
      <c r="P42" t="inlineStr">
        <is>
          <t>маш.-ч</t>
        </is>
      </c>
      <c r="Q42" t="n">
        <v>1</v>
      </c>
      <c r="X42" t="n">
        <v>0.67</v>
      </c>
      <c r="Y42" t="n">
        <v>0</v>
      </c>
      <c r="Z42" t="n">
        <v>31.26</v>
      </c>
      <c r="AA42" t="n">
        <v>13.5</v>
      </c>
      <c r="AB42" t="n">
        <v>0</v>
      </c>
      <c r="AC42" t="n">
        <v>0</v>
      </c>
      <c r="AD42" t="n">
        <v>1</v>
      </c>
      <c r="AE42" t="n">
        <v>0</v>
      </c>
      <c r="AF42" t="inlineStr"/>
      <c r="AG42" t="n">
        <v>0.67</v>
      </c>
      <c r="AH42" t="n">
        <v>2</v>
      </c>
      <c r="AI42" t="n">
        <v>78869401</v>
      </c>
      <c r="AJ42" t="n">
        <v>45</v>
      </c>
      <c r="AK42" t="n">
        <v>0</v>
      </c>
      <c r="AL42" t="n">
        <v>0</v>
      </c>
      <c r="AM42" t="n">
        <v>0</v>
      </c>
      <c r="AN42" t="n">
        <v>0</v>
      </c>
      <c r="AO42" t="n">
        <v>0</v>
      </c>
      <c r="AP42" t="n">
        <v>0</v>
      </c>
      <c r="AQ42" t="n">
        <v>0</v>
      </c>
      <c r="AR42" t="n">
        <v>0</v>
      </c>
    </row>
    <row r="43">
      <c r="A43">
        <f>ROW(Source!A75)</f>
        <v/>
      </c>
      <c r="B43" t="n">
        <v>78869402</v>
      </c>
      <c r="C43" t="n">
        <v>78869398</v>
      </c>
      <c r="D43" t="n">
        <v>29145213</v>
      </c>
      <c r="E43" t="n">
        <v>1</v>
      </c>
      <c r="F43" t="n">
        <v>1</v>
      </c>
      <c r="G43" t="n">
        <v>1</v>
      </c>
      <c r="H43" t="n">
        <v>3</v>
      </c>
      <c r="I43" t="inlineStr">
        <is>
          <t>402-0083</t>
        </is>
      </c>
      <c r="J43" t="inlineStr">
        <is>
          <t>ТССЦ Московской обл., 402-0083, приказ Минстроя России №675/пр от 28.02.2017 № 257/пр</t>
        </is>
      </c>
      <c r="K43" t="inlineStr">
        <is>
          <t>Раствор готовый отделочный тяжелый, цементно-известковый 1:1:6</t>
        </is>
      </c>
      <c r="L43" t="n">
        <v>1339</v>
      </c>
      <c r="N43" t="n">
        <v>1007</v>
      </c>
      <c r="O43" t="inlineStr">
        <is>
          <t>м3</t>
        </is>
      </c>
      <c r="P43" t="inlineStr">
        <is>
          <t>м3</t>
        </is>
      </c>
      <c r="Q43" t="n">
        <v>1</v>
      </c>
      <c r="X43" t="n">
        <v>2.2</v>
      </c>
      <c r="Y43" t="n">
        <v>517.89</v>
      </c>
      <c r="Z43" t="n">
        <v>0</v>
      </c>
      <c r="AA43" t="n">
        <v>0</v>
      </c>
      <c r="AB43" t="n">
        <v>0</v>
      </c>
      <c r="AC43" t="n">
        <v>0</v>
      </c>
      <c r="AD43" t="n">
        <v>1</v>
      </c>
      <c r="AE43" t="n">
        <v>0</v>
      </c>
      <c r="AF43" t="inlineStr"/>
      <c r="AG43" t="n">
        <v>2.2</v>
      </c>
      <c r="AH43" t="n">
        <v>2</v>
      </c>
      <c r="AI43" t="n">
        <v>78869402</v>
      </c>
      <c r="AJ43" t="n">
        <v>46</v>
      </c>
      <c r="AK43" t="n">
        <v>0</v>
      </c>
      <c r="AL43" t="n">
        <v>0</v>
      </c>
      <c r="AM43" t="n">
        <v>0</v>
      </c>
      <c r="AN43" t="n">
        <v>0</v>
      </c>
      <c r="AO43" t="n">
        <v>0</v>
      </c>
      <c r="AP43" t="n">
        <v>0</v>
      </c>
      <c r="AQ43" t="n">
        <v>0</v>
      </c>
      <c r="AR43" t="n">
        <v>0</v>
      </c>
    </row>
    <row r="44">
      <c r="A44">
        <f>ROW(Source!A75)</f>
        <v/>
      </c>
      <c r="B44" t="n">
        <v>78869403</v>
      </c>
      <c r="C44" t="n">
        <v>78869398</v>
      </c>
      <c r="D44" t="n">
        <v>29150040</v>
      </c>
      <c r="E44" t="n">
        <v>1</v>
      </c>
      <c r="F44" t="n">
        <v>1</v>
      </c>
      <c r="G44" t="n">
        <v>1</v>
      </c>
      <c r="H44" t="n">
        <v>3</v>
      </c>
      <c r="I44" t="inlineStr">
        <is>
          <t>411-0001</t>
        </is>
      </c>
      <c r="J44" t="inlineStr">
        <is>
          <t>ТССЦ Московской обл., 411-0001, приказ Минстроя России №675/пр от 28.02.2017 № 257/пр</t>
        </is>
      </c>
      <c r="K44" t="inlineStr">
        <is>
          <t>Вода</t>
        </is>
      </c>
      <c r="L44" t="n">
        <v>1339</v>
      </c>
      <c r="N44" t="n">
        <v>1007</v>
      </c>
      <c r="O44" t="inlineStr">
        <is>
          <t>м3</t>
        </is>
      </c>
      <c r="P44" t="inlineStr">
        <is>
          <t>м3</t>
        </is>
      </c>
      <c r="Q44" t="n">
        <v>1</v>
      </c>
      <c r="X44" t="n">
        <v>0.35</v>
      </c>
      <c r="Y44" t="n">
        <v>2.44</v>
      </c>
      <c r="Z44" t="n">
        <v>0</v>
      </c>
      <c r="AA44" t="n">
        <v>0</v>
      </c>
      <c r="AB44" t="n">
        <v>0</v>
      </c>
      <c r="AC44" t="n">
        <v>0</v>
      </c>
      <c r="AD44" t="n">
        <v>1</v>
      </c>
      <c r="AE44" t="n">
        <v>0</v>
      </c>
      <c r="AF44" t="inlineStr"/>
      <c r="AG44" t="n">
        <v>0.35</v>
      </c>
      <c r="AH44" t="n">
        <v>2</v>
      </c>
      <c r="AI44" t="n">
        <v>78869403</v>
      </c>
      <c r="AJ44" t="n">
        <v>47</v>
      </c>
      <c r="AK44" t="n">
        <v>0</v>
      </c>
      <c r="AL44" t="n">
        <v>0</v>
      </c>
      <c r="AM44" t="n">
        <v>0</v>
      </c>
      <c r="AN44" t="n">
        <v>0</v>
      </c>
      <c r="AO44" t="n">
        <v>0</v>
      </c>
      <c r="AP44" t="n">
        <v>0</v>
      </c>
      <c r="AQ44" t="n">
        <v>0</v>
      </c>
      <c r="AR44" t="n">
        <v>0</v>
      </c>
    </row>
    <row r="45">
      <c r="A45">
        <f>ROW(Source!A75)</f>
        <v/>
      </c>
      <c r="B45" t="n">
        <v>78869404</v>
      </c>
      <c r="C45" t="n">
        <v>78869398</v>
      </c>
      <c r="D45" t="n">
        <v>29164349</v>
      </c>
      <c r="E45" t="n">
        <v>1</v>
      </c>
      <c r="F45" t="n">
        <v>1</v>
      </c>
      <c r="G45" t="n">
        <v>1</v>
      </c>
      <c r="H45" t="n">
        <v>3</v>
      </c>
      <c r="I45" t="inlineStr">
        <is>
          <t>509-9900</t>
        </is>
      </c>
      <c r="J45" t="inlineStr">
        <is>
          <t>ТССЦ Московской обл., 509-9900, приказ Минстроя России №675/пр от 28.02.2017 № 258/пр</t>
        </is>
      </c>
      <c r="K45" t="inlineStr">
        <is>
          <t>Строительный мусор</t>
        </is>
      </c>
      <c r="L45" t="n">
        <v>1348</v>
      </c>
      <c r="N45" t="n">
        <v>1009</v>
      </c>
      <c r="O45" t="inlineStr">
        <is>
          <t>т</t>
        </is>
      </c>
      <c r="P45" t="inlineStr">
        <is>
          <t>т</t>
        </is>
      </c>
      <c r="Q45" t="n">
        <v>1000</v>
      </c>
      <c r="X45" t="n">
        <v>3.38</v>
      </c>
      <c r="Y45" t="n">
        <v>0</v>
      </c>
      <c r="Z45" t="n">
        <v>0</v>
      </c>
      <c r="AA45" t="n">
        <v>0</v>
      </c>
      <c r="AB45" t="n">
        <v>0</v>
      </c>
      <c r="AC45" t="n">
        <v>0</v>
      </c>
      <c r="AD45" t="n">
        <v>0</v>
      </c>
      <c r="AE45" t="n">
        <v>0</v>
      </c>
      <c r="AF45" t="inlineStr"/>
      <c r="AG45" t="n">
        <v>3.38</v>
      </c>
      <c r="AH45" t="n">
        <v>2</v>
      </c>
      <c r="AI45" t="n">
        <v>78869404</v>
      </c>
      <c r="AJ45" t="n">
        <v>48</v>
      </c>
      <c r="AK45" t="n">
        <v>0</v>
      </c>
      <c r="AL45" t="n">
        <v>0</v>
      </c>
      <c r="AM45" t="n">
        <v>0</v>
      </c>
      <c r="AN45" t="n">
        <v>0</v>
      </c>
      <c r="AO45" t="n">
        <v>0</v>
      </c>
      <c r="AP45" t="n">
        <v>0</v>
      </c>
      <c r="AQ45" t="n">
        <v>0</v>
      </c>
      <c r="AR45" t="n">
        <v>0</v>
      </c>
    </row>
    <row r="46">
      <c r="A46">
        <f>ROW(Source!A77)</f>
        <v/>
      </c>
      <c r="B46" t="n">
        <v>78869407</v>
      </c>
      <c r="C46" t="n">
        <v>78869406</v>
      </c>
      <c r="D46" t="n">
        <v>18410572</v>
      </c>
      <c r="E46" t="n">
        <v>1</v>
      </c>
      <c r="F46" t="n">
        <v>1</v>
      </c>
      <c r="G46" t="n">
        <v>1</v>
      </c>
      <c r="H46" t="n">
        <v>1</v>
      </c>
      <c r="I46" t="inlineStr">
        <is>
          <t>1-1032-90</t>
        </is>
      </c>
      <c r="J46" t="inlineStr"/>
      <c r="K46" t="inlineStr">
        <is>
          <t>Рабочий строитель среднего разряда 3,2</t>
        </is>
      </c>
      <c r="L46" t="n">
        <v>1369</v>
      </c>
      <c r="N46" t="n">
        <v>1013</v>
      </c>
      <c r="O46" t="inlineStr">
        <is>
          <t>чел.-ч</t>
        </is>
      </c>
      <c r="P46" t="inlineStr">
        <is>
          <t>чел.-ч</t>
        </is>
      </c>
      <c r="Q46" t="n">
        <v>1</v>
      </c>
      <c r="X46" t="n">
        <v>43.56</v>
      </c>
      <c r="Y46" t="n">
        <v>0</v>
      </c>
      <c r="Z46" t="n">
        <v>0</v>
      </c>
      <c r="AA46" t="n">
        <v>0</v>
      </c>
      <c r="AB46" t="n">
        <v>8.74</v>
      </c>
      <c r="AC46" t="n">
        <v>0</v>
      </c>
      <c r="AD46" t="n">
        <v>1</v>
      </c>
      <c r="AE46" t="n">
        <v>1</v>
      </c>
      <c r="AF46" t="inlineStr"/>
      <c r="AG46" t="n">
        <v>43.56</v>
      </c>
      <c r="AH46" t="n">
        <v>2</v>
      </c>
      <c r="AI46" t="n">
        <v>78869407</v>
      </c>
      <c r="AJ46" t="n">
        <v>49</v>
      </c>
      <c r="AK46" t="n">
        <v>0</v>
      </c>
      <c r="AL46" t="n">
        <v>0</v>
      </c>
      <c r="AM46" t="n">
        <v>0</v>
      </c>
      <c r="AN46" t="n">
        <v>0</v>
      </c>
      <c r="AO46" t="n">
        <v>0</v>
      </c>
      <c r="AP46" t="n">
        <v>0</v>
      </c>
      <c r="AQ46" t="n">
        <v>0</v>
      </c>
      <c r="AR46" t="n">
        <v>0</v>
      </c>
    </row>
    <row r="47">
      <c r="A47">
        <f>ROW(Source!A77)</f>
        <v/>
      </c>
      <c r="B47" t="n">
        <v>78869408</v>
      </c>
      <c r="C47" t="n">
        <v>78869406</v>
      </c>
      <c r="D47" t="n">
        <v>121548</v>
      </c>
      <c r="E47" t="n">
        <v>1</v>
      </c>
      <c r="F47" t="n">
        <v>1</v>
      </c>
      <c r="G47" t="n">
        <v>1</v>
      </c>
      <c r="H47" t="n">
        <v>1</v>
      </c>
      <c r="I47" t="inlineStr">
        <is>
          <t>2</t>
        </is>
      </c>
      <c r="J47" t="inlineStr"/>
      <c r="K47" t="inlineStr">
        <is>
          <t>Затраты труда машинистов</t>
        </is>
      </c>
      <c r="L47" t="n">
        <v>608254</v>
      </c>
      <c r="N47" t="n">
        <v>1013</v>
      </c>
      <c r="O47" t="inlineStr">
        <is>
          <t>чел.час</t>
        </is>
      </c>
      <c r="P47" t="inlineStr">
        <is>
          <t>чел.час</t>
        </is>
      </c>
      <c r="Q47" t="n">
        <v>1</v>
      </c>
      <c r="X47" t="n">
        <v>0.02</v>
      </c>
      <c r="Y47" t="n">
        <v>0</v>
      </c>
      <c r="Z47" t="n">
        <v>0</v>
      </c>
      <c r="AA47" t="n">
        <v>0</v>
      </c>
      <c r="AB47" t="n">
        <v>0</v>
      </c>
      <c r="AC47" t="n">
        <v>0</v>
      </c>
      <c r="AD47" t="n">
        <v>1</v>
      </c>
      <c r="AE47" t="n">
        <v>2</v>
      </c>
      <c r="AF47" t="inlineStr"/>
      <c r="AG47" t="n">
        <v>0.02</v>
      </c>
      <c r="AH47" t="n">
        <v>2</v>
      </c>
      <c r="AI47" t="n">
        <v>78869408</v>
      </c>
      <c r="AJ47" t="n">
        <v>50</v>
      </c>
      <c r="AK47" t="n">
        <v>0</v>
      </c>
      <c r="AL47" t="n">
        <v>0</v>
      </c>
      <c r="AM47" t="n">
        <v>0</v>
      </c>
      <c r="AN47" t="n">
        <v>0</v>
      </c>
      <c r="AO47" t="n">
        <v>0</v>
      </c>
      <c r="AP47" t="n">
        <v>0</v>
      </c>
      <c r="AQ47" t="n">
        <v>0</v>
      </c>
      <c r="AR47" t="n">
        <v>0</v>
      </c>
    </row>
    <row r="48">
      <c r="A48">
        <f>ROW(Source!A77)</f>
        <v/>
      </c>
      <c r="B48" t="n">
        <v>78869409</v>
      </c>
      <c r="C48" t="n">
        <v>78869406</v>
      </c>
      <c r="D48" t="n">
        <v>29172554</v>
      </c>
      <c r="E48" t="n">
        <v>1</v>
      </c>
      <c r="F48" t="n">
        <v>1</v>
      </c>
      <c r="G48" t="n">
        <v>1</v>
      </c>
      <c r="H48" t="n">
        <v>2</v>
      </c>
      <c r="I48" t="inlineStr">
        <is>
          <t>030952</t>
        </is>
      </c>
      <c r="J48" t="inlineStr">
        <is>
          <t>ТСЭМ Московской обл., 030952, приказ Минстроя России №675/пр от 28.02.2017 № 264/пр</t>
        </is>
      </c>
      <c r="K48" t="inlineStr">
        <is>
          <t>Подъемники грузоподъемностью до 500 кг одномачтовые, высота подъема 25 м</t>
        </is>
      </c>
      <c r="L48" t="n">
        <v>1368</v>
      </c>
      <c r="N48" t="n">
        <v>1011</v>
      </c>
      <c r="O48" t="inlineStr">
        <is>
          <t>маш.-ч</t>
        </is>
      </c>
      <c r="P48" t="inlineStr">
        <is>
          <t>маш.-ч</t>
        </is>
      </c>
      <c r="Q48" t="n">
        <v>1</v>
      </c>
      <c r="X48" t="n">
        <v>0.02</v>
      </c>
      <c r="Y48" t="n">
        <v>0</v>
      </c>
      <c r="Z48" t="n">
        <v>27.66</v>
      </c>
      <c r="AA48" t="n">
        <v>11.6</v>
      </c>
      <c r="AB48" t="n">
        <v>0</v>
      </c>
      <c r="AC48" t="n">
        <v>0</v>
      </c>
      <c r="AD48" t="n">
        <v>1</v>
      </c>
      <c r="AE48" t="n">
        <v>0</v>
      </c>
      <c r="AF48" t="inlineStr"/>
      <c r="AG48" t="n">
        <v>0.02</v>
      </c>
      <c r="AH48" t="n">
        <v>2</v>
      </c>
      <c r="AI48" t="n">
        <v>78869409</v>
      </c>
      <c r="AJ48" t="n">
        <v>51</v>
      </c>
      <c r="AK48" t="n">
        <v>0</v>
      </c>
      <c r="AL48" t="n">
        <v>0</v>
      </c>
      <c r="AM48" t="n">
        <v>0</v>
      </c>
      <c r="AN48" t="n">
        <v>0</v>
      </c>
      <c r="AO48" t="n">
        <v>0</v>
      </c>
      <c r="AP48" t="n">
        <v>0</v>
      </c>
      <c r="AQ48" t="n">
        <v>0</v>
      </c>
      <c r="AR48" t="n">
        <v>0</v>
      </c>
    </row>
    <row r="49">
      <c r="A49">
        <f>ROW(Source!A77)</f>
        <v/>
      </c>
      <c r="B49" t="n">
        <v>78869410</v>
      </c>
      <c r="C49" t="n">
        <v>78869406</v>
      </c>
      <c r="D49" t="n">
        <v>29174913</v>
      </c>
      <c r="E49" t="n">
        <v>1</v>
      </c>
      <c r="F49" t="n">
        <v>1</v>
      </c>
      <c r="G49" t="n">
        <v>1</v>
      </c>
      <c r="H49" t="n">
        <v>2</v>
      </c>
      <c r="I49" t="inlineStr">
        <is>
          <t>400001</t>
        </is>
      </c>
      <c r="J49" t="inlineStr">
        <is>
          <t>ТСЭМ Московской обл., 400001, приказ Минстроя России №675/пр от 28.02.2017 № 264/пр</t>
        </is>
      </c>
      <c r="K49" t="inlineStr">
        <is>
          <t>Автомобили бортовые, грузоподъемность до 5 т</t>
        </is>
      </c>
      <c r="L49" t="n">
        <v>1368</v>
      </c>
      <c r="N49" t="n">
        <v>1011</v>
      </c>
      <c r="O49" t="inlineStr">
        <is>
          <t>маш.-ч</t>
        </is>
      </c>
      <c r="P49" t="inlineStr">
        <is>
          <t>маш.-ч</t>
        </is>
      </c>
      <c r="Q49" t="n">
        <v>1</v>
      </c>
      <c r="X49" t="n">
        <v>0.15</v>
      </c>
      <c r="Y49" t="n">
        <v>0</v>
      </c>
      <c r="Z49" t="n">
        <v>87.17</v>
      </c>
      <c r="AA49" t="n">
        <v>11.6</v>
      </c>
      <c r="AB49" t="n">
        <v>0</v>
      </c>
      <c r="AC49" t="n">
        <v>0</v>
      </c>
      <c r="AD49" t="n">
        <v>1</v>
      </c>
      <c r="AE49" t="n">
        <v>0</v>
      </c>
      <c r="AF49" t="inlineStr"/>
      <c r="AG49" t="n">
        <v>0.15</v>
      </c>
      <c r="AH49" t="n">
        <v>2</v>
      </c>
      <c r="AI49" t="n">
        <v>78869410</v>
      </c>
      <c r="AJ49" t="n">
        <v>52</v>
      </c>
      <c r="AK49" t="n">
        <v>0</v>
      </c>
      <c r="AL49" t="n">
        <v>0</v>
      </c>
      <c r="AM49" t="n">
        <v>0</v>
      </c>
      <c r="AN49" t="n">
        <v>0</v>
      </c>
      <c r="AO49" t="n">
        <v>0</v>
      </c>
      <c r="AP49" t="n">
        <v>0</v>
      </c>
      <c r="AQ49" t="n">
        <v>0</v>
      </c>
      <c r="AR49" t="n">
        <v>0</v>
      </c>
    </row>
    <row r="50">
      <c r="A50">
        <f>ROW(Source!A77)</f>
        <v/>
      </c>
      <c r="B50" t="n">
        <v>78869411</v>
      </c>
      <c r="C50" t="n">
        <v>78869406</v>
      </c>
      <c r="D50" t="n">
        <v>29107779</v>
      </c>
      <c r="E50" t="n">
        <v>1</v>
      </c>
      <c r="F50" t="n">
        <v>1</v>
      </c>
      <c r="G50" t="n">
        <v>1</v>
      </c>
      <c r="H50" t="n">
        <v>3</v>
      </c>
      <c r="I50" t="inlineStr">
        <is>
          <t>101-1596</t>
        </is>
      </c>
      <c r="J50" t="inlineStr">
        <is>
          <t>ТССЦ Московской обл., 101-1596, приказ Минстроя России №675/пр от 28.02.2017 № 254/пр</t>
        </is>
      </c>
      <c r="K50" t="inlineStr">
        <is>
          <t>Шкурка шлифовальная двухслойная с зернистостью 40-25</t>
        </is>
      </c>
      <c r="L50" t="n">
        <v>1327</v>
      </c>
      <c r="N50" t="n">
        <v>1005</v>
      </c>
      <c r="O50" t="inlineStr">
        <is>
          <t>м2</t>
        </is>
      </c>
      <c r="P50" t="inlineStr">
        <is>
          <t>м2</t>
        </is>
      </c>
      <c r="Q50" t="n">
        <v>1</v>
      </c>
      <c r="X50" t="n">
        <v>0.84</v>
      </c>
      <c r="Y50" t="n">
        <v>72.31</v>
      </c>
      <c r="Z50" t="n">
        <v>0</v>
      </c>
      <c r="AA50" t="n">
        <v>0</v>
      </c>
      <c r="AB50" t="n">
        <v>0</v>
      </c>
      <c r="AC50" t="n">
        <v>0</v>
      </c>
      <c r="AD50" t="n">
        <v>1</v>
      </c>
      <c r="AE50" t="n">
        <v>0</v>
      </c>
      <c r="AF50" t="inlineStr"/>
      <c r="AG50" t="n">
        <v>0.84</v>
      </c>
      <c r="AH50" t="n">
        <v>2</v>
      </c>
      <c r="AI50" t="n">
        <v>78869411</v>
      </c>
      <c r="AJ50" t="n">
        <v>53</v>
      </c>
      <c r="AK50" t="n">
        <v>0</v>
      </c>
      <c r="AL50" t="n">
        <v>0</v>
      </c>
      <c r="AM50" t="n">
        <v>0</v>
      </c>
      <c r="AN50" t="n">
        <v>0</v>
      </c>
      <c r="AO50" t="n">
        <v>0</v>
      </c>
      <c r="AP50" t="n">
        <v>0</v>
      </c>
      <c r="AQ50" t="n">
        <v>0</v>
      </c>
      <c r="AR50" t="n">
        <v>0</v>
      </c>
    </row>
    <row r="51">
      <c r="A51">
        <f>ROW(Source!A77)</f>
        <v/>
      </c>
      <c r="B51" t="n">
        <v>78869412</v>
      </c>
      <c r="C51" t="n">
        <v>78869406</v>
      </c>
      <c r="D51" t="n">
        <v>29107800</v>
      </c>
      <c r="E51" t="n">
        <v>1</v>
      </c>
      <c r="F51" t="n">
        <v>1</v>
      </c>
      <c r="G51" t="n">
        <v>1</v>
      </c>
      <c r="H51" t="n">
        <v>3</v>
      </c>
      <c r="I51" t="inlineStr">
        <is>
          <t>101-1757</t>
        </is>
      </c>
      <c r="J51" t="inlineStr">
        <is>
          <t>ТССЦ Московской обл., 101-1757, приказ Минстроя России №675/пр от 28.02.2017 № 254/пр</t>
        </is>
      </c>
      <c r="K51" t="inlineStr">
        <is>
          <t>Ветошь</t>
        </is>
      </c>
      <c r="L51" t="n">
        <v>1346</v>
      </c>
      <c r="N51" t="n">
        <v>1009</v>
      </c>
      <c r="O51" t="inlineStr">
        <is>
          <t>кг</t>
        </is>
      </c>
      <c r="P51" t="inlineStr">
        <is>
          <t>кг</t>
        </is>
      </c>
      <c r="Q51" t="n">
        <v>1</v>
      </c>
      <c r="X51" t="n">
        <v>0.31</v>
      </c>
      <c r="Y51" t="n">
        <v>1.81</v>
      </c>
      <c r="Z51" t="n">
        <v>0</v>
      </c>
      <c r="AA51" t="n">
        <v>0</v>
      </c>
      <c r="AB51" t="n">
        <v>0</v>
      </c>
      <c r="AC51" t="n">
        <v>0</v>
      </c>
      <c r="AD51" t="n">
        <v>1</v>
      </c>
      <c r="AE51" t="n">
        <v>0</v>
      </c>
      <c r="AF51" t="inlineStr"/>
      <c r="AG51" t="n">
        <v>0.31</v>
      </c>
      <c r="AH51" t="n">
        <v>2</v>
      </c>
      <c r="AI51" t="n">
        <v>78869412</v>
      </c>
      <c r="AJ51" t="n">
        <v>54</v>
      </c>
      <c r="AK51" t="n">
        <v>0</v>
      </c>
      <c r="AL51" t="n">
        <v>0</v>
      </c>
      <c r="AM51" t="n">
        <v>0</v>
      </c>
      <c r="AN51" t="n">
        <v>0</v>
      </c>
      <c r="AO51" t="n">
        <v>0</v>
      </c>
      <c r="AP51" t="n">
        <v>0</v>
      </c>
      <c r="AQ51" t="n">
        <v>0</v>
      </c>
      <c r="AR51" t="n">
        <v>0</v>
      </c>
    </row>
    <row r="52">
      <c r="A52">
        <f>ROW(Source!A77)</f>
        <v/>
      </c>
      <c r="B52" t="n">
        <v>78869413</v>
      </c>
      <c r="C52" t="n">
        <v>78869406</v>
      </c>
      <c r="D52" t="n">
        <v>29110233</v>
      </c>
      <c r="E52" t="n">
        <v>1</v>
      </c>
      <c r="F52" t="n">
        <v>1</v>
      </c>
      <c r="G52" t="n">
        <v>1</v>
      </c>
      <c r="H52" t="n">
        <v>3</v>
      </c>
      <c r="I52" t="inlineStr">
        <is>
          <t>101-3512</t>
        </is>
      </c>
      <c r="J52" t="inlineStr">
        <is>
          <t>ТССЦ Московской обл., 101-3512, приказ Минстроя России №675/пр от 28.02.2017 № 254/пр</t>
        </is>
      </c>
      <c r="K52" t="inlineStr">
        <is>
          <t>Краска акриловая ВД-АК 2180, ВГТ</t>
        </is>
      </c>
      <c r="L52" t="n">
        <v>1348</v>
      </c>
      <c r="N52" t="n">
        <v>1009</v>
      </c>
      <c r="O52" t="inlineStr">
        <is>
          <t>т</t>
        </is>
      </c>
      <c r="P52" t="inlineStr">
        <is>
          <t>т</t>
        </is>
      </c>
      <c r="Q52" t="n">
        <v>1000</v>
      </c>
      <c r="X52" t="n">
        <v>0.03</v>
      </c>
      <c r="Y52" t="n">
        <v>4615.94</v>
      </c>
      <c r="Z52" t="n">
        <v>0</v>
      </c>
      <c r="AA52" t="n">
        <v>0</v>
      </c>
      <c r="AB52" t="n">
        <v>0</v>
      </c>
      <c r="AC52" t="n">
        <v>0</v>
      </c>
      <c r="AD52" t="n">
        <v>1</v>
      </c>
      <c r="AE52" t="n">
        <v>0</v>
      </c>
      <c r="AF52" t="inlineStr"/>
      <c r="AG52" t="n">
        <v>0.03</v>
      </c>
      <c r="AH52" t="n">
        <v>2</v>
      </c>
      <c r="AI52" t="n">
        <v>78869413</v>
      </c>
      <c r="AJ52" t="n">
        <v>55</v>
      </c>
      <c r="AK52" t="n">
        <v>0</v>
      </c>
      <c r="AL52" t="n">
        <v>0</v>
      </c>
      <c r="AM52" t="n">
        <v>0</v>
      </c>
      <c r="AN52" t="n">
        <v>0</v>
      </c>
      <c r="AO52" t="n">
        <v>0</v>
      </c>
      <c r="AP52" t="n">
        <v>0</v>
      </c>
      <c r="AQ52" t="n">
        <v>0</v>
      </c>
      <c r="AR52" t="n">
        <v>0</v>
      </c>
    </row>
    <row r="53">
      <c r="A53">
        <f>ROW(Source!A77)</f>
        <v/>
      </c>
      <c r="B53" t="n">
        <v>78869414</v>
      </c>
      <c r="C53" t="n">
        <v>78869406</v>
      </c>
      <c r="D53" t="n">
        <v>29109784</v>
      </c>
      <c r="E53" t="n">
        <v>1</v>
      </c>
      <c r="F53" t="n">
        <v>1</v>
      </c>
      <c r="G53" t="n">
        <v>1</v>
      </c>
      <c r="H53" t="n">
        <v>3</v>
      </c>
      <c r="I53" t="inlineStr">
        <is>
          <t>101-3585</t>
        </is>
      </c>
      <c r="J53" t="inlineStr">
        <is>
          <t>ТССЦ Московской обл., 101-3585, приказ Минстроя России №675/пр от 28.02.2017 № 254/пр</t>
        </is>
      </c>
      <c r="K53" t="inlineStr">
        <is>
          <t>Шпатлевка водно-дисперсионная</t>
        </is>
      </c>
      <c r="L53" t="n">
        <v>1348</v>
      </c>
      <c r="N53" t="n">
        <v>1009</v>
      </c>
      <c r="O53" t="inlineStr">
        <is>
          <t>т</t>
        </is>
      </c>
      <c r="P53" t="inlineStr">
        <is>
          <t>т</t>
        </is>
      </c>
      <c r="Q53" t="n">
        <v>1000</v>
      </c>
      <c r="X53" t="n">
        <v>0.051</v>
      </c>
      <c r="Y53" t="n">
        <v>11927.49</v>
      </c>
      <c r="Z53" t="n">
        <v>0</v>
      </c>
      <c r="AA53" t="n">
        <v>0</v>
      </c>
      <c r="AB53" t="n">
        <v>0</v>
      </c>
      <c r="AC53" t="n">
        <v>0</v>
      </c>
      <c r="AD53" t="n">
        <v>1</v>
      </c>
      <c r="AE53" t="n">
        <v>0</v>
      </c>
      <c r="AF53" t="inlineStr"/>
      <c r="AG53" t="n">
        <v>0.051</v>
      </c>
      <c r="AH53" t="n">
        <v>2</v>
      </c>
      <c r="AI53" t="n">
        <v>78869414</v>
      </c>
      <c r="AJ53" t="n">
        <v>56</v>
      </c>
      <c r="AK53" t="n">
        <v>0</v>
      </c>
      <c r="AL53" t="n">
        <v>0</v>
      </c>
      <c r="AM53" t="n">
        <v>0</v>
      </c>
      <c r="AN53" t="n">
        <v>0</v>
      </c>
      <c r="AO53" t="n">
        <v>0</v>
      </c>
      <c r="AP53" t="n">
        <v>0</v>
      </c>
      <c r="AQ53" t="n">
        <v>0</v>
      </c>
      <c r="AR53" t="n">
        <v>0</v>
      </c>
    </row>
    <row r="54">
      <c r="A54">
        <f>ROW(Source!A77)</f>
        <v/>
      </c>
      <c r="B54" t="n">
        <v>78869415</v>
      </c>
      <c r="C54" t="n">
        <v>78869406</v>
      </c>
      <c r="D54" t="n">
        <v>29109298</v>
      </c>
      <c r="E54" t="n">
        <v>1</v>
      </c>
      <c r="F54" t="n">
        <v>1</v>
      </c>
      <c r="G54" t="n">
        <v>1</v>
      </c>
      <c r="H54" t="n">
        <v>3</v>
      </c>
      <c r="I54" t="inlineStr">
        <is>
          <t>101-4163</t>
        </is>
      </c>
      <c r="J54" t="inlineStr">
        <is>
          <t>ТССЦ Московской обл., 101-4163, приказ Минстроя России №675/пр от 28.02.2017 № 254/пр</t>
        </is>
      </c>
      <c r="K54" t="inlineStr">
        <is>
          <t>Грунтовка акриловая НОРТЕКС-ГРУНТ</t>
        </is>
      </c>
      <c r="L54" t="n">
        <v>1346</v>
      </c>
      <c r="N54" t="n">
        <v>1009</v>
      </c>
      <c r="O54" t="inlineStr">
        <is>
          <t>кг</t>
        </is>
      </c>
      <c r="P54" t="inlineStr">
        <is>
          <t>кг</t>
        </is>
      </c>
      <c r="Q54" t="n">
        <v>1</v>
      </c>
      <c r="X54" t="n">
        <v>20</v>
      </c>
      <c r="Y54" t="n">
        <v>15.26</v>
      </c>
      <c r="Z54" t="n">
        <v>0</v>
      </c>
      <c r="AA54" t="n">
        <v>0</v>
      </c>
      <c r="AB54" t="n">
        <v>0</v>
      </c>
      <c r="AC54" t="n">
        <v>0</v>
      </c>
      <c r="AD54" t="n">
        <v>1</v>
      </c>
      <c r="AE54" t="n">
        <v>0</v>
      </c>
      <c r="AF54" t="inlineStr"/>
      <c r="AG54" t="n">
        <v>20</v>
      </c>
      <c r="AH54" t="n">
        <v>2</v>
      </c>
      <c r="AI54" t="n">
        <v>78869415</v>
      </c>
      <c r="AJ54" t="n">
        <v>57</v>
      </c>
      <c r="AK54" t="n">
        <v>0</v>
      </c>
      <c r="AL54" t="n">
        <v>0</v>
      </c>
      <c r="AM54" t="n">
        <v>0</v>
      </c>
      <c r="AN54" t="n">
        <v>0</v>
      </c>
      <c r="AO54" t="n">
        <v>0</v>
      </c>
      <c r="AP54" t="n">
        <v>0</v>
      </c>
      <c r="AQ54" t="n">
        <v>0</v>
      </c>
      <c r="AR54" t="n">
        <v>0</v>
      </c>
    </row>
    <row r="55">
      <c r="A55">
        <f>ROW(Source!A78)</f>
        <v/>
      </c>
      <c r="B55" t="n">
        <v>78869423</v>
      </c>
      <c r="C55" t="n">
        <v>78869416</v>
      </c>
      <c r="D55" t="n">
        <v>18442827</v>
      </c>
      <c r="E55" t="n">
        <v>1</v>
      </c>
      <c r="F55" t="n">
        <v>1</v>
      </c>
      <c r="G55" t="n">
        <v>1</v>
      </c>
      <c r="H55" t="n">
        <v>1</v>
      </c>
      <c r="I55" t="inlineStr">
        <is>
          <t>1-1053-90</t>
        </is>
      </c>
      <c r="J55" t="inlineStr"/>
      <c r="K55" t="inlineStr">
        <is>
          <t>Рабочий строитель среднего разряда 5,3</t>
        </is>
      </c>
      <c r="L55" t="n">
        <v>1369</v>
      </c>
      <c r="N55" t="n">
        <v>1013</v>
      </c>
      <c r="O55" t="inlineStr">
        <is>
          <t>чел.-ч</t>
        </is>
      </c>
      <c r="P55" t="inlineStr">
        <is>
          <t>чел.-ч</t>
        </is>
      </c>
      <c r="Q55" t="n">
        <v>1</v>
      </c>
      <c r="X55" t="n">
        <v>5.01</v>
      </c>
      <c r="Y55" t="n">
        <v>0</v>
      </c>
      <c r="Z55" t="n">
        <v>0</v>
      </c>
      <c r="AA55" t="n">
        <v>0</v>
      </c>
      <c r="AB55" t="n">
        <v>11.64</v>
      </c>
      <c r="AC55" t="n">
        <v>0</v>
      </c>
      <c r="AD55" t="n">
        <v>1</v>
      </c>
      <c r="AE55" t="n">
        <v>1</v>
      </c>
      <c r="AF55" t="inlineStr">
        <is>
          <t>)*5</t>
        </is>
      </c>
      <c r="AG55" t="n">
        <v>25.05</v>
      </c>
      <c r="AH55" t="n">
        <v>2</v>
      </c>
      <c r="AI55" t="n">
        <v>78869417</v>
      </c>
      <c r="AJ55" t="n">
        <v>58</v>
      </c>
      <c r="AK55" t="n">
        <v>0</v>
      </c>
      <c r="AL55" t="n">
        <v>0</v>
      </c>
      <c r="AM55" t="n">
        <v>0</v>
      </c>
      <c r="AN55" t="n">
        <v>0</v>
      </c>
      <c r="AO55" t="n">
        <v>0</v>
      </c>
      <c r="AP55" t="n">
        <v>0</v>
      </c>
      <c r="AQ55" t="n">
        <v>0</v>
      </c>
      <c r="AR55" t="n">
        <v>0</v>
      </c>
    </row>
    <row r="56">
      <c r="A56">
        <f>ROW(Source!A78)</f>
        <v/>
      </c>
      <c r="B56" t="n">
        <v>78869424</v>
      </c>
      <c r="C56" t="n">
        <v>78869416</v>
      </c>
      <c r="D56" t="n">
        <v>29172703</v>
      </c>
      <c r="E56" t="n">
        <v>1</v>
      </c>
      <c r="F56" t="n">
        <v>1</v>
      </c>
      <c r="G56" t="n">
        <v>1</v>
      </c>
      <c r="H56" t="n">
        <v>2</v>
      </c>
      <c r="I56" t="inlineStr">
        <is>
          <t>042900</t>
        </is>
      </c>
      <c r="J56" t="inlineStr">
        <is>
          <t>ТСЭМ Московской обл., 042900, приказ Минстроя России №675/пр от 28.02.2017 № 264/пр</t>
        </is>
      </c>
      <c r="K56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6" t="n">
        <v>1368</v>
      </c>
      <c r="N56" t="n">
        <v>1011</v>
      </c>
      <c r="O56" t="inlineStr">
        <is>
          <t>маш.-ч</t>
        </is>
      </c>
      <c r="P56" t="inlineStr">
        <is>
          <t>маш.-ч</t>
        </is>
      </c>
      <c r="Q56" t="n">
        <v>1</v>
      </c>
      <c r="X56" t="n">
        <v>1.5</v>
      </c>
      <c r="Y56" t="n">
        <v>0</v>
      </c>
      <c r="Z56" t="n">
        <v>29.67</v>
      </c>
      <c r="AA56" t="n">
        <v>0</v>
      </c>
      <c r="AB56" t="n">
        <v>0</v>
      </c>
      <c r="AC56" t="n">
        <v>0</v>
      </c>
      <c r="AD56" t="n">
        <v>1</v>
      </c>
      <c r="AE56" t="n">
        <v>0</v>
      </c>
      <c r="AF56" t="inlineStr">
        <is>
          <t>)*5</t>
        </is>
      </c>
      <c r="AG56" t="n">
        <v>7.5</v>
      </c>
      <c r="AH56" t="n">
        <v>2</v>
      </c>
      <c r="AI56" t="n">
        <v>78869418</v>
      </c>
      <c r="AJ56" t="n">
        <v>59</v>
      </c>
      <c r="AK56" t="n">
        <v>0</v>
      </c>
      <c r="AL56" t="n">
        <v>0</v>
      </c>
      <c r="AM56" t="n">
        <v>0</v>
      </c>
      <c r="AN56" t="n">
        <v>0</v>
      </c>
      <c r="AO56" t="n">
        <v>0</v>
      </c>
      <c r="AP56" t="n">
        <v>0</v>
      </c>
      <c r="AQ56" t="n">
        <v>0</v>
      </c>
      <c r="AR56" t="n">
        <v>0</v>
      </c>
    </row>
    <row r="57">
      <c r="A57">
        <f>ROW(Source!A78)</f>
        <v/>
      </c>
      <c r="B57" t="n">
        <v>78869425</v>
      </c>
      <c r="C57" t="n">
        <v>78869416</v>
      </c>
      <c r="D57" t="n">
        <v>29110398</v>
      </c>
      <c r="E57" t="n">
        <v>1</v>
      </c>
      <c r="F57" t="n">
        <v>1</v>
      </c>
      <c r="G57" t="n">
        <v>1</v>
      </c>
      <c r="H57" t="n">
        <v>3</v>
      </c>
      <c r="I57" t="inlineStr">
        <is>
          <t>101-0388</t>
        </is>
      </c>
      <c r="J57" t="inlineStr">
        <is>
          <t>ТССЦ Московской обл., 101-0388, приказ Минстроя России №675/пр от 28.02.2017 № 254/пр</t>
        </is>
      </c>
      <c r="K57" t="inlineStr">
        <is>
          <t>Краски масляные земляные марки МА-0115 мумия, сурик железный</t>
        </is>
      </c>
      <c r="L57" t="n">
        <v>1348</v>
      </c>
      <c r="N57" t="n">
        <v>1009</v>
      </c>
      <c r="O57" t="inlineStr">
        <is>
          <t>т</t>
        </is>
      </c>
      <c r="P57" t="inlineStr">
        <is>
          <t>т</t>
        </is>
      </c>
      <c r="Q57" t="n">
        <v>1000</v>
      </c>
      <c r="X57" t="n">
        <v>5e-05</v>
      </c>
      <c r="Y57" t="n">
        <v>15118.99</v>
      </c>
      <c r="Z57" t="n">
        <v>0</v>
      </c>
      <c r="AA57" t="n">
        <v>0</v>
      </c>
      <c r="AB57" t="n">
        <v>0</v>
      </c>
      <c r="AC57" t="n">
        <v>0</v>
      </c>
      <c r="AD57" t="n">
        <v>1</v>
      </c>
      <c r="AE57" t="n">
        <v>0</v>
      </c>
      <c r="AF57" t="inlineStr">
        <is>
          <t>)*5</t>
        </is>
      </c>
      <c r="AG57" t="n">
        <v>0.00025</v>
      </c>
      <c r="AH57" t="n">
        <v>2</v>
      </c>
      <c r="AI57" t="n">
        <v>78869419</v>
      </c>
      <c r="AJ57" t="n">
        <v>60</v>
      </c>
      <c r="AK57" t="n">
        <v>0</v>
      </c>
      <c r="AL57" t="n">
        <v>0</v>
      </c>
      <c r="AM57" t="n">
        <v>0</v>
      </c>
      <c r="AN57" t="n">
        <v>0</v>
      </c>
      <c r="AO57" t="n">
        <v>0</v>
      </c>
      <c r="AP57" t="n">
        <v>0</v>
      </c>
      <c r="AQ57" t="n">
        <v>0</v>
      </c>
      <c r="AR57" t="n">
        <v>0</v>
      </c>
    </row>
    <row r="58">
      <c r="A58">
        <f>ROW(Source!A78)</f>
        <v/>
      </c>
      <c r="B58" t="n">
        <v>78869426</v>
      </c>
      <c r="C58" t="n">
        <v>78869416</v>
      </c>
      <c r="D58" t="n">
        <v>29110573</v>
      </c>
      <c r="E58" t="n">
        <v>1</v>
      </c>
      <c r="F58" t="n">
        <v>1</v>
      </c>
      <c r="G58" t="n">
        <v>1</v>
      </c>
      <c r="H58" t="n">
        <v>3</v>
      </c>
      <c r="I58" t="inlineStr">
        <is>
          <t>101-0628</t>
        </is>
      </c>
      <c r="J58" t="inlineStr">
        <is>
          <t>ТССЦ Московской обл., 101-0628, приказ Минстроя России №675/пр от 28.02.2017 № 254/пр</t>
        </is>
      </c>
      <c r="K58" t="inlineStr">
        <is>
          <t>Олифа комбинированная, марки К-3</t>
        </is>
      </c>
      <c r="L58" t="n">
        <v>1348</v>
      </c>
      <c r="N58" t="n">
        <v>1009</v>
      </c>
      <c r="O58" t="inlineStr">
        <is>
          <t>т</t>
        </is>
      </c>
      <c r="P58" t="inlineStr">
        <is>
          <t>т</t>
        </is>
      </c>
      <c r="Q58" t="n">
        <v>1000</v>
      </c>
      <c r="X58" t="n">
        <v>2e-05</v>
      </c>
      <c r="Y58" t="n">
        <v>16950</v>
      </c>
      <c r="Z58" t="n">
        <v>0</v>
      </c>
      <c r="AA58" t="n">
        <v>0</v>
      </c>
      <c r="AB58" t="n">
        <v>0</v>
      </c>
      <c r="AC58" t="n">
        <v>0</v>
      </c>
      <c r="AD58" t="n">
        <v>1</v>
      </c>
      <c r="AE58" t="n">
        <v>0</v>
      </c>
      <c r="AF58" t="inlineStr">
        <is>
          <t>)*5</t>
        </is>
      </c>
      <c r="AG58" t="n">
        <v>0.0001</v>
      </c>
      <c r="AH58" t="n">
        <v>2</v>
      </c>
      <c r="AI58" t="n">
        <v>78869420</v>
      </c>
      <c r="AJ58" t="n">
        <v>61</v>
      </c>
      <c r="AK58" t="n">
        <v>0</v>
      </c>
      <c r="AL58" t="n">
        <v>0</v>
      </c>
      <c r="AM58" t="n">
        <v>0</v>
      </c>
      <c r="AN58" t="n">
        <v>0</v>
      </c>
      <c r="AO58" t="n">
        <v>0</v>
      </c>
      <c r="AP58" t="n">
        <v>0</v>
      </c>
      <c r="AQ58" t="n">
        <v>0</v>
      </c>
      <c r="AR58" t="n">
        <v>0</v>
      </c>
    </row>
    <row r="59">
      <c r="A59">
        <f>ROW(Source!A78)</f>
        <v/>
      </c>
      <c r="B59" t="n">
        <v>78869427</v>
      </c>
      <c r="C59" t="n">
        <v>78869416</v>
      </c>
      <c r="D59" t="n">
        <v>29107963</v>
      </c>
      <c r="E59" t="n">
        <v>1</v>
      </c>
      <c r="F59" t="n">
        <v>1</v>
      </c>
      <c r="G59" t="n">
        <v>1</v>
      </c>
      <c r="H59" t="n">
        <v>3</v>
      </c>
      <c r="I59" t="inlineStr">
        <is>
          <t>101-1669</t>
        </is>
      </c>
      <c r="J59" t="inlineStr">
        <is>
          <t>ТССЦ Московской обл., 101-1669, приказ Минстроя России №675/пр от 28.02.2017 № 254/пр</t>
        </is>
      </c>
      <c r="K59" t="inlineStr">
        <is>
          <t>Очес льняной</t>
        </is>
      </c>
      <c r="L59" t="n">
        <v>1346</v>
      </c>
      <c r="N59" t="n">
        <v>1009</v>
      </c>
      <c r="O59" t="inlineStr">
        <is>
          <t>кг</t>
        </is>
      </c>
      <c r="P59" t="inlineStr">
        <is>
          <t>кг</t>
        </is>
      </c>
      <c r="Q59" t="n">
        <v>1</v>
      </c>
      <c r="X59" t="n">
        <v>0.02</v>
      </c>
      <c r="Y59" t="n">
        <v>37.29</v>
      </c>
      <c r="Z59" t="n">
        <v>0</v>
      </c>
      <c r="AA59" t="n">
        <v>0</v>
      </c>
      <c r="AB59" t="n">
        <v>0</v>
      </c>
      <c r="AC59" t="n">
        <v>0</v>
      </c>
      <c r="AD59" t="n">
        <v>1</v>
      </c>
      <c r="AE59" t="n">
        <v>0</v>
      </c>
      <c r="AF59" t="inlineStr">
        <is>
          <t>)*5</t>
        </is>
      </c>
      <c r="AG59" t="n">
        <v>0.1</v>
      </c>
      <c r="AH59" t="n">
        <v>2</v>
      </c>
      <c r="AI59" t="n">
        <v>78869421</v>
      </c>
      <c r="AJ59" t="n">
        <v>62</v>
      </c>
      <c r="AK59" t="n">
        <v>0</v>
      </c>
      <c r="AL59" t="n">
        <v>0</v>
      </c>
      <c r="AM59" t="n">
        <v>0</v>
      </c>
      <c r="AN59" t="n">
        <v>0</v>
      </c>
      <c r="AO59" t="n">
        <v>0</v>
      </c>
      <c r="AP59" t="n">
        <v>0</v>
      </c>
      <c r="AQ59" t="n">
        <v>0</v>
      </c>
      <c r="AR59" t="n">
        <v>0</v>
      </c>
    </row>
    <row r="60">
      <c r="A60">
        <f>ROW(Source!A78)</f>
        <v/>
      </c>
      <c r="B60" t="n">
        <v>78869428</v>
      </c>
      <c r="C60" t="n">
        <v>78869416</v>
      </c>
      <c r="D60" t="n">
        <v>29150040</v>
      </c>
      <c r="E60" t="n">
        <v>1</v>
      </c>
      <c r="F60" t="n">
        <v>1</v>
      </c>
      <c r="G60" t="n">
        <v>1</v>
      </c>
      <c r="H60" t="n">
        <v>3</v>
      </c>
      <c r="I60" t="inlineStr">
        <is>
          <t>411-0001</t>
        </is>
      </c>
      <c r="J60" t="inlineStr">
        <is>
          <t>ТССЦ Московской обл., 411-0001, приказ Минстроя России №675/пр от 28.02.2017 № 257/пр</t>
        </is>
      </c>
      <c r="K60" t="inlineStr">
        <is>
          <t>Вода</t>
        </is>
      </c>
      <c r="L60" t="n">
        <v>1339</v>
      </c>
      <c r="N60" t="n">
        <v>1007</v>
      </c>
      <c r="O60" t="inlineStr">
        <is>
          <t>м3</t>
        </is>
      </c>
      <c r="P60" t="inlineStr">
        <is>
          <t>м3</t>
        </is>
      </c>
      <c r="Q60" t="n">
        <v>1</v>
      </c>
      <c r="X60" t="n">
        <v>1</v>
      </c>
      <c r="Y60" t="n">
        <v>2.44</v>
      </c>
      <c r="Z60" t="n">
        <v>0</v>
      </c>
      <c r="AA60" t="n">
        <v>0</v>
      </c>
      <c r="AB60" t="n">
        <v>0</v>
      </c>
      <c r="AC60" t="n">
        <v>0</v>
      </c>
      <c r="AD60" t="n">
        <v>1</v>
      </c>
      <c r="AE60" t="n">
        <v>0</v>
      </c>
      <c r="AF60" t="inlineStr">
        <is>
          <t>)*5</t>
        </is>
      </c>
      <c r="AG60" t="n">
        <v>5</v>
      </c>
      <c r="AH60" t="n">
        <v>2</v>
      </c>
      <c r="AI60" t="n">
        <v>78869422</v>
      </c>
      <c r="AJ60" t="n">
        <v>63</v>
      </c>
      <c r="AK60" t="n">
        <v>0</v>
      </c>
      <c r="AL60" t="n">
        <v>0</v>
      </c>
      <c r="AM60" t="n">
        <v>0</v>
      </c>
      <c r="AN60" t="n">
        <v>0</v>
      </c>
      <c r="AO60" t="n">
        <v>0</v>
      </c>
      <c r="AP60" t="n">
        <v>0</v>
      </c>
      <c r="AQ60" t="n">
        <v>0</v>
      </c>
      <c r="AR60" t="n">
        <v>0</v>
      </c>
    </row>
    <row r="61">
      <c r="A61">
        <f>ROW(Source!A117)</f>
        <v/>
      </c>
      <c r="B61" t="n">
        <v>78869498</v>
      </c>
      <c r="C61" t="n">
        <v>78869492</v>
      </c>
      <c r="D61" t="n">
        <v>18408291</v>
      </c>
      <c r="E61" t="n">
        <v>1</v>
      </c>
      <c r="F61" t="n">
        <v>1</v>
      </c>
      <c r="G61" t="n">
        <v>1</v>
      </c>
      <c r="H61" t="n">
        <v>1</v>
      </c>
      <c r="I61" t="inlineStr">
        <is>
          <t>1-1025-90</t>
        </is>
      </c>
      <c r="J61" t="inlineStr"/>
      <c r="K61" t="inlineStr">
        <is>
          <t>Рабочий строитель среднего разряда 2,5</t>
        </is>
      </c>
      <c r="L61" t="n">
        <v>1369</v>
      </c>
      <c r="N61" t="n">
        <v>1013</v>
      </c>
      <c r="O61" t="inlineStr">
        <is>
          <t>чел.-ч</t>
        </is>
      </c>
      <c r="P61" t="inlineStr">
        <is>
          <t>чел.-ч</t>
        </is>
      </c>
      <c r="Q61" t="n">
        <v>1</v>
      </c>
      <c r="X61" t="n">
        <v>32.2</v>
      </c>
      <c r="Y61" t="n">
        <v>0</v>
      </c>
      <c r="Z61" t="n">
        <v>0</v>
      </c>
      <c r="AA61" t="n">
        <v>0</v>
      </c>
      <c r="AB61" t="n">
        <v>8.17</v>
      </c>
      <c r="AC61" t="n">
        <v>0</v>
      </c>
      <c r="AD61" t="n">
        <v>1</v>
      </c>
      <c r="AE61" t="n">
        <v>1</v>
      </c>
      <c r="AF61" t="inlineStr"/>
      <c r="AG61" t="n">
        <v>32.2</v>
      </c>
      <c r="AH61" t="n">
        <v>2</v>
      </c>
      <c r="AI61" t="n">
        <v>78869493</v>
      </c>
      <c r="AJ61" t="n">
        <v>64</v>
      </c>
      <c r="AK61" t="n">
        <v>0</v>
      </c>
      <c r="AL61" t="n">
        <v>0</v>
      </c>
      <c r="AM61" t="n">
        <v>0</v>
      </c>
      <c r="AN61" t="n">
        <v>0</v>
      </c>
      <c r="AO61" t="n">
        <v>0</v>
      </c>
      <c r="AP61" t="n">
        <v>0</v>
      </c>
      <c r="AQ61" t="n">
        <v>0</v>
      </c>
      <c r="AR61" t="n">
        <v>0</v>
      </c>
    </row>
    <row r="62">
      <c r="A62">
        <f>ROW(Source!A117)</f>
        <v/>
      </c>
      <c r="B62" t="n">
        <v>78869499</v>
      </c>
      <c r="C62" t="n">
        <v>78869492</v>
      </c>
      <c r="D62" t="n">
        <v>29174913</v>
      </c>
      <c r="E62" t="n">
        <v>1</v>
      </c>
      <c r="F62" t="n">
        <v>1</v>
      </c>
      <c r="G62" t="n">
        <v>1</v>
      </c>
      <c r="H62" t="n">
        <v>2</v>
      </c>
      <c r="I62" t="inlineStr">
        <is>
          <t>400001</t>
        </is>
      </c>
      <c r="J62" t="inlineStr">
        <is>
          <t>ТСЭМ Московской обл., 400001, приказ Минстроя России №675/пр от 28.02.2017 № 264/пр</t>
        </is>
      </c>
      <c r="K62" t="inlineStr">
        <is>
          <t>Автомобили бортовые, грузоподъемность до 5 т</t>
        </is>
      </c>
      <c r="L62" t="n">
        <v>1368</v>
      </c>
      <c r="N62" t="n">
        <v>1011</v>
      </c>
      <c r="O62" t="inlineStr">
        <is>
          <t>маш.-ч</t>
        </is>
      </c>
      <c r="P62" t="inlineStr">
        <is>
          <t>маш.-ч</t>
        </is>
      </c>
      <c r="Q62" t="n">
        <v>1</v>
      </c>
      <c r="X62" t="n">
        <v>0.01</v>
      </c>
      <c r="Y62" t="n">
        <v>0</v>
      </c>
      <c r="Z62" t="n">
        <v>87.17</v>
      </c>
      <c r="AA62" t="n">
        <v>11.6</v>
      </c>
      <c r="AB62" t="n">
        <v>0</v>
      </c>
      <c r="AC62" t="n">
        <v>0</v>
      </c>
      <c r="AD62" t="n">
        <v>1</v>
      </c>
      <c r="AE62" t="n">
        <v>0</v>
      </c>
      <c r="AF62" t="inlineStr"/>
      <c r="AG62" t="n">
        <v>0.01</v>
      </c>
      <c r="AH62" t="n">
        <v>2</v>
      </c>
      <c r="AI62" t="n">
        <v>78869494</v>
      </c>
      <c r="AJ62" t="n">
        <v>65</v>
      </c>
      <c r="AK62" t="n">
        <v>0</v>
      </c>
      <c r="AL62" t="n">
        <v>0</v>
      </c>
      <c r="AM62" t="n">
        <v>0</v>
      </c>
      <c r="AN62" t="n">
        <v>0</v>
      </c>
      <c r="AO62" t="n">
        <v>0</v>
      </c>
      <c r="AP62" t="n">
        <v>0</v>
      </c>
      <c r="AQ62" t="n">
        <v>0</v>
      </c>
      <c r="AR62" t="n">
        <v>0</v>
      </c>
    </row>
    <row r="63">
      <c r="A63">
        <f>ROW(Source!A117)</f>
        <v/>
      </c>
      <c r="B63" t="n">
        <v>78869500</v>
      </c>
      <c r="C63" t="n">
        <v>78869492</v>
      </c>
      <c r="D63" t="n">
        <v>29110139</v>
      </c>
      <c r="E63" t="n">
        <v>1</v>
      </c>
      <c r="F63" t="n">
        <v>1</v>
      </c>
      <c r="G63" t="n">
        <v>1</v>
      </c>
      <c r="H63" t="n">
        <v>3</v>
      </c>
      <c r="I63" t="inlineStr">
        <is>
          <t>101-1703</t>
        </is>
      </c>
      <c r="J63" t="inlineStr">
        <is>
          <t>ТССЦ Московской обл., 101-1703, приказ Минстроя России №675/пр от 28.02.2017 № 254/пр</t>
        </is>
      </c>
      <c r="K63" t="inlineStr">
        <is>
          <t>Прокладки резиновые (пластина техническая прессованная)</t>
        </is>
      </c>
      <c r="L63" t="n">
        <v>1346</v>
      </c>
      <c r="N63" t="n">
        <v>1009</v>
      </c>
      <c r="O63" t="inlineStr">
        <is>
          <t>кг</t>
        </is>
      </c>
      <c r="P63" t="inlineStr">
        <is>
          <t>кг</t>
        </is>
      </c>
      <c r="Q63" t="n">
        <v>1</v>
      </c>
      <c r="X63" t="n">
        <v>2</v>
      </c>
      <c r="Y63" t="n">
        <v>23.09</v>
      </c>
      <c r="Z63" t="n">
        <v>0</v>
      </c>
      <c r="AA63" t="n">
        <v>0</v>
      </c>
      <c r="AB63" t="n">
        <v>0</v>
      </c>
      <c r="AC63" t="n">
        <v>0</v>
      </c>
      <c r="AD63" t="n">
        <v>1</v>
      </c>
      <c r="AE63" t="n">
        <v>0</v>
      </c>
      <c r="AF63" t="inlineStr"/>
      <c r="AG63" t="n">
        <v>2</v>
      </c>
      <c r="AH63" t="n">
        <v>2</v>
      </c>
      <c r="AI63" t="n">
        <v>78869495</v>
      </c>
      <c r="AJ63" t="n">
        <v>66</v>
      </c>
      <c r="AK63" t="n">
        <v>0</v>
      </c>
      <c r="AL63" t="n">
        <v>0</v>
      </c>
      <c r="AM63" t="n">
        <v>0</v>
      </c>
      <c r="AN63" t="n">
        <v>0</v>
      </c>
      <c r="AO63" t="n">
        <v>0</v>
      </c>
      <c r="AP63" t="n">
        <v>0</v>
      </c>
      <c r="AQ63" t="n">
        <v>0</v>
      </c>
      <c r="AR63" t="n">
        <v>0</v>
      </c>
    </row>
    <row r="64">
      <c r="A64">
        <f>ROW(Source!A117)</f>
        <v/>
      </c>
      <c r="B64" t="n">
        <v>78869501</v>
      </c>
      <c r="C64" t="n">
        <v>78869492</v>
      </c>
      <c r="D64" t="n">
        <v>29114240</v>
      </c>
      <c r="E64" t="n">
        <v>1</v>
      </c>
      <c r="F64" t="n">
        <v>1</v>
      </c>
      <c r="G64" t="n">
        <v>1</v>
      </c>
      <c r="H64" t="n">
        <v>3</v>
      </c>
      <c r="I64" t="inlineStr">
        <is>
          <t>101-2576</t>
        </is>
      </c>
      <c r="J64" t="inlineStr">
        <is>
          <t>ТССЦ Московской обл., 101-2576, приказ Минстроя России №675/пр от 28.02.2017 № 254/пр</t>
        </is>
      </c>
      <c r="K64" t="inlineStr">
        <is>
          <t>Болты с гайками и шайбами для санитарно-технических работ диаметром 16 мм</t>
        </is>
      </c>
      <c r="L64" t="n">
        <v>1348</v>
      </c>
      <c r="N64" t="n">
        <v>1009</v>
      </c>
      <c r="O64" t="inlineStr">
        <is>
          <t>т</t>
        </is>
      </c>
      <c r="P64" t="inlineStr">
        <is>
          <t>т</t>
        </is>
      </c>
      <c r="Q64" t="n">
        <v>1000</v>
      </c>
      <c r="X64" t="n">
        <v>0.005</v>
      </c>
      <c r="Y64" t="n">
        <v>14830</v>
      </c>
      <c r="Z64" t="n">
        <v>0</v>
      </c>
      <c r="AA64" t="n">
        <v>0</v>
      </c>
      <c r="AB64" t="n">
        <v>0</v>
      </c>
      <c r="AC64" t="n">
        <v>0</v>
      </c>
      <c r="AD64" t="n">
        <v>1</v>
      </c>
      <c r="AE64" t="n">
        <v>0</v>
      </c>
      <c r="AF64" t="inlineStr"/>
      <c r="AG64" t="n">
        <v>0.005</v>
      </c>
      <c r="AH64" t="n">
        <v>2</v>
      </c>
      <c r="AI64" t="n">
        <v>78869496</v>
      </c>
      <c r="AJ64" t="n">
        <v>67</v>
      </c>
      <c r="AK64" t="n">
        <v>0</v>
      </c>
      <c r="AL64" t="n">
        <v>0</v>
      </c>
      <c r="AM64" t="n">
        <v>0</v>
      </c>
      <c r="AN64" t="n">
        <v>0</v>
      </c>
      <c r="AO64" t="n">
        <v>0</v>
      </c>
      <c r="AP64" t="n">
        <v>0</v>
      </c>
      <c r="AQ64" t="n">
        <v>0</v>
      </c>
      <c r="AR64" t="n">
        <v>0</v>
      </c>
    </row>
    <row r="65">
      <c r="A65">
        <f>ROW(Source!A117)</f>
        <v/>
      </c>
      <c r="B65" t="n">
        <v>78869502</v>
      </c>
      <c r="C65" t="n">
        <v>78869492</v>
      </c>
      <c r="D65" t="n">
        <v>29150040</v>
      </c>
      <c r="E65" t="n">
        <v>1</v>
      </c>
      <c r="F65" t="n">
        <v>1</v>
      </c>
      <c r="G65" t="n">
        <v>1</v>
      </c>
      <c r="H65" t="n">
        <v>3</v>
      </c>
      <c r="I65" t="inlineStr">
        <is>
          <t>411-0001</t>
        </is>
      </c>
      <c r="J65" t="inlineStr">
        <is>
          <t>ТССЦ Московской обл., 411-0001, приказ Минстроя России №675/пр от 28.02.2017 № 257/пр</t>
        </is>
      </c>
      <c r="K65" t="inlineStr">
        <is>
          <t>Вода</t>
        </is>
      </c>
      <c r="L65" t="n">
        <v>1339</v>
      </c>
      <c r="N65" t="n">
        <v>1007</v>
      </c>
      <c r="O65" t="inlineStr">
        <is>
          <t>м3</t>
        </is>
      </c>
      <c r="P65" t="inlineStr">
        <is>
          <t>м3</t>
        </is>
      </c>
      <c r="Q65" t="n">
        <v>1</v>
      </c>
      <c r="X65" t="n">
        <v>7.8</v>
      </c>
      <c r="Y65" t="n">
        <v>2.44</v>
      </c>
      <c r="Z65" t="n">
        <v>0</v>
      </c>
      <c r="AA65" t="n">
        <v>0</v>
      </c>
      <c r="AB65" t="n">
        <v>0</v>
      </c>
      <c r="AC65" t="n">
        <v>0</v>
      </c>
      <c r="AD65" t="n">
        <v>1</v>
      </c>
      <c r="AE65" t="n">
        <v>0</v>
      </c>
      <c r="AF65" t="inlineStr"/>
      <c r="AG65" t="n">
        <v>7.8</v>
      </c>
      <c r="AH65" t="n">
        <v>2</v>
      </c>
      <c r="AI65" t="n">
        <v>78869497</v>
      </c>
      <c r="AJ65" t="n">
        <v>68</v>
      </c>
      <c r="AK65" t="n">
        <v>0</v>
      </c>
      <c r="AL65" t="n">
        <v>0</v>
      </c>
      <c r="AM65" t="n">
        <v>0</v>
      </c>
      <c r="AN65" t="n">
        <v>0</v>
      </c>
      <c r="AO65" t="n">
        <v>0</v>
      </c>
      <c r="AP65" t="n">
        <v>0</v>
      </c>
      <c r="AQ65" t="n">
        <v>0</v>
      </c>
      <c r="AR65" t="n">
        <v>0</v>
      </c>
    </row>
    <row r="66">
      <c r="A66">
        <f>ROW(Source!A118)</f>
        <v/>
      </c>
      <c r="B66" t="n">
        <v>78869507</v>
      </c>
      <c r="C66" t="n">
        <v>78869503</v>
      </c>
      <c r="D66" t="n">
        <v>18407150</v>
      </c>
      <c r="E66" t="n">
        <v>1</v>
      </c>
      <c r="F66" t="n">
        <v>1</v>
      </c>
      <c r="G66" t="n">
        <v>1</v>
      </c>
      <c r="H66" t="n">
        <v>1</v>
      </c>
      <c r="I66" t="inlineStr">
        <is>
          <t>1-1030-90</t>
        </is>
      </c>
      <c r="J66" t="inlineStr"/>
      <c r="K66" t="inlineStr">
        <is>
          <t>Рабочий строитель среднего разряда 3</t>
        </is>
      </c>
      <c r="L66" t="n">
        <v>1369</v>
      </c>
      <c r="N66" t="n">
        <v>1013</v>
      </c>
      <c r="O66" t="inlineStr">
        <is>
          <t>чел.-ч</t>
        </is>
      </c>
      <c r="P66" t="inlineStr">
        <is>
          <t>чел.-ч</t>
        </is>
      </c>
      <c r="Q66" t="n">
        <v>1</v>
      </c>
      <c r="X66" t="n">
        <v>13.9</v>
      </c>
      <c r="Y66" t="n">
        <v>0</v>
      </c>
      <c r="Z66" t="n">
        <v>0</v>
      </c>
      <c r="AA66" t="n">
        <v>0</v>
      </c>
      <c r="AB66" t="n">
        <v>8.529999999999999</v>
      </c>
      <c r="AC66" t="n">
        <v>0</v>
      </c>
      <c r="AD66" t="n">
        <v>1</v>
      </c>
      <c r="AE66" t="n">
        <v>1</v>
      </c>
      <c r="AF66" t="inlineStr"/>
      <c r="AG66" t="n">
        <v>13.9</v>
      </c>
      <c r="AH66" t="n">
        <v>2</v>
      </c>
      <c r="AI66" t="n">
        <v>78869504</v>
      </c>
      <c r="AJ66" t="n">
        <v>69</v>
      </c>
      <c r="AK66" t="n">
        <v>0</v>
      </c>
      <c r="AL66" t="n">
        <v>0</v>
      </c>
      <c r="AM66" t="n">
        <v>0</v>
      </c>
      <c r="AN66" t="n">
        <v>0</v>
      </c>
      <c r="AO66" t="n">
        <v>0</v>
      </c>
      <c r="AP66" t="n">
        <v>0</v>
      </c>
      <c r="AQ66" t="n">
        <v>0</v>
      </c>
      <c r="AR66" t="n">
        <v>0</v>
      </c>
    </row>
    <row r="67">
      <c r="A67">
        <f>ROW(Source!A118)</f>
        <v/>
      </c>
      <c r="B67" t="n">
        <v>78869508</v>
      </c>
      <c r="C67" t="n">
        <v>78869503</v>
      </c>
      <c r="D67" t="n">
        <v>29169821</v>
      </c>
      <c r="E67" t="n">
        <v>1</v>
      </c>
      <c r="F67" t="n">
        <v>1</v>
      </c>
      <c r="G67" t="n">
        <v>1</v>
      </c>
      <c r="H67" t="n">
        <v>3</v>
      </c>
      <c r="I67" t="inlineStr">
        <is>
          <t>509-0696</t>
        </is>
      </c>
      <c r="J67" t="inlineStr">
        <is>
          <t>ТССЦ Московской обл., 509-0696, приказ Минстроя России №675/пр от 28.02.2017 № 258/пр</t>
        </is>
      </c>
      <c r="K67" t="inlineStr">
        <is>
          <t>Лампы люминесцентные ртутные низкого давления типа ЛБ, ЛД, ЛДЦ, ЛТВ, ЛБХ 20</t>
        </is>
      </c>
      <c r="L67" t="n">
        <v>1358</v>
      </c>
      <c r="N67" t="n">
        <v>1010</v>
      </c>
      <c r="O67" t="inlineStr">
        <is>
          <t>10 шт.</t>
        </is>
      </c>
      <c r="P67" t="inlineStr">
        <is>
          <t>10 шт.</t>
        </is>
      </c>
      <c r="Q67" t="n">
        <v>10</v>
      </c>
      <c r="X67" t="n">
        <v>10</v>
      </c>
      <c r="Y67" t="n">
        <v>85.2</v>
      </c>
      <c r="Z67" t="n">
        <v>0</v>
      </c>
      <c r="AA67" t="n">
        <v>0</v>
      </c>
      <c r="AB67" t="n">
        <v>0</v>
      </c>
      <c r="AC67" t="n">
        <v>0</v>
      </c>
      <c r="AD67" t="n">
        <v>1</v>
      </c>
      <c r="AE67" t="n">
        <v>0</v>
      </c>
      <c r="AF67" t="inlineStr"/>
      <c r="AG67" t="n">
        <v>10</v>
      </c>
      <c r="AH67" t="n">
        <v>2</v>
      </c>
      <c r="AI67" t="n">
        <v>78869505</v>
      </c>
      <c r="AJ67" t="n">
        <v>70</v>
      </c>
      <c r="AK67" t="n">
        <v>0</v>
      </c>
      <c r="AL67" t="n">
        <v>0</v>
      </c>
      <c r="AM67" t="n">
        <v>0</v>
      </c>
      <c r="AN67" t="n">
        <v>0</v>
      </c>
      <c r="AO67" t="n">
        <v>0</v>
      </c>
      <c r="AP67" t="n">
        <v>0</v>
      </c>
      <c r="AQ67" t="n">
        <v>0</v>
      </c>
      <c r="AR67" t="n">
        <v>0</v>
      </c>
    </row>
    <row r="68">
      <c r="A68">
        <f>ROW(Source!A120)</f>
        <v/>
      </c>
      <c r="B68" t="n">
        <v>78869535</v>
      </c>
      <c r="C68" t="n">
        <v>78869528</v>
      </c>
      <c r="D68" t="n">
        <v>18442827</v>
      </c>
      <c r="E68" t="n">
        <v>1</v>
      </c>
      <c r="F68" t="n">
        <v>1</v>
      </c>
      <c r="G68" t="n">
        <v>1</v>
      </c>
      <c r="H68" t="n">
        <v>1</v>
      </c>
      <c r="I68" t="inlineStr">
        <is>
          <t>1-1053-90</t>
        </is>
      </c>
      <c r="J68" t="inlineStr"/>
      <c r="K68" t="inlineStr">
        <is>
          <t>Рабочий строитель среднего разряда 5,3</t>
        </is>
      </c>
      <c r="L68" t="n">
        <v>1369</v>
      </c>
      <c r="N68" t="n">
        <v>1013</v>
      </c>
      <c r="O68" t="inlineStr">
        <is>
          <t>чел.-ч</t>
        </is>
      </c>
      <c r="P68" t="inlineStr">
        <is>
          <t>чел.-ч</t>
        </is>
      </c>
      <c r="Q68" t="n">
        <v>1</v>
      </c>
      <c r="X68" t="n">
        <v>5.01</v>
      </c>
      <c r="Y68" t="n">
        <v>0</v>
      </c>
      <c r="Z68" t="n">
        <v>0</v>
      </c>
      <c r="AA68" t="n">
        <v>0</v>
      </c>
      <c r="AB68" t="n">
        <v>11.64</v>
      </c>
      <c r="AC68" t="n">
        <v>0</v>
      </c>
      <c r="AD68" t="n">
        <v>1</v>
      </c>
      <c r="AE68" t="n">
        <v>1</v>
      </c>
      <c r="AF68" t="inlineStr"/>
      <c r="AG68" t="n">
        <v>5.01</v>
      </c>
      <c r="AH68" t="n">
        <v>2</v>
      </c>
      <c r="AI68" t="n">
        <v>78869529</v>
      </c>
      <c r="AJ68" t="n">
        <v>72</v>
      </c>
      <c r="AK68" t="n">
        <v>0</v>
      </c>
      <c r="AL68" t="n">
        <v>0</v>
      </c>
      <c r="AM68" t="n">
        <v>0</v>
      </c>
      <c r="AN68" t="n">
        <v>0</v>
      </c>
      <c r="AO68" t="n">
        <v>0</v>
      </c>
      <c r="AP68" t="n">
        <v>0</v>
      </c>
      <c r="AQ68" t="n">
        <v>0</v>
      </c>
      <c r="AR68" t="n">
        <v>0</v>
      </c>
    </row>
    <row r="69">
      <c r="A69">
        <f>ROW(Source!A120)</f>
        <v/>
      </c>
      <c r="B69" t="n">
        <v>78869536</v>
      </c>
      <c r="C69" t="n">
        <v>78869528</v>
      </c>
      <c r="D69" t="n">
        <v>29172703</v>
      </c>
      <c r="E69" t="n">
        <v>1</v>
      </c>
      <c r="F69" t="n">
        <v>1</v>
      </c>
      <c r="G69" t="n">
        <v>1</v>
      </c>
      <c r="H69" t="n">
        <v>2</v>
      </c>
      <c r="I69" t="inlineStr">
        <is>
          <t>042900</t>
        </is>
      </c>
      <c r="J69" t="inlineStr">
        <is>
          <t>ТСЭМ Московской обл., 042900, приказ Минстроя России №675/пр от 28.02.2017 № 264/пр</t>
        </is>
      </c>
      <c r="K6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9" t="n">
        <v>1368</v>
      </c>
      <c r="N69" t="n">
        <v>1011</v>
      </c>
      <c r="O69" t="inlineStr">
        <is>
          <t>маш.-ч</t>
        </is>
      </c>
      <c r="P69" t="inlineStr">
        <is>
          <t>маш.-ч</t>
        </is>
      </c>
      <c r="Q69" t="n">
        <v>1</v>
      </c>
      <c r="X69" t="n">
        <v>1.5</v>
      </c>
      <c r="Y69" t="n">
        <v>0</v>
      </c>
      <c r="Z69" t="n">
        <v>29.67</v>
      </c>
      <c r="AA69" t="n">
        <v>0</v>
      </c>
      <c r="AB69" t="n">
        <v>0</v>
      </c>
      <c r="AC69" t="n">
        <v>0</v>
      </c>
      <c r="AD69" t="n">
        <v>1</v>
      </c>
      <c r="AE69" t="n">
        <v>0</v>
      </c>
      <c r="AF69" t="inlineStr"/>
      <c r="AG69" t="n">
        <v>1.5</v>
      </c>
      <c r="AH69" t="n">
        <v>2</v>
      </c>
      <c r="AI69" t="n">
        <v>78869530</v>
      </c>
      <c r="AJ69" t="n">
        <v>73</v>
      </c>
      <c r="AK69" t="n">
        <v>0</v>
      </c>
      <c r="AL69" t="n">
        <v>0</v>
      </c>
      <c r="AM69" t="n">
        <v>0</v>
      </c>
      <c r="AN69" t="n">
        <v>0</v>
      </c>
      <c r="AO69" t="n">
        <v>0</v>
      </c>
      <c r="AP69" t="n">
        <v>0</v>
      </c>
      <c r="AQ69" t="n">
        <v>0</v>
      </c>
      <c r="AR69" t="n">
        <v>0</v>
      </c>
    </row>
    <row r="70">
      <c r="A70">
        <f>ROW(Source!A120)</f>
        <v/>
      </c>
      <c r="B70" t="n">
        <v>78869537</v>
      </c>
      <c r="C70" t="n">
        <v>78869528</v>
      </c>
      <c r="D70" t="n">
        <v>29110398</v>
      </c>
      <c r="E70" t="n">
        <v>1</v>
      </c>
      <c r="F70" t="n">
        <v>1</v>
      </c>
      <c r="G70" t="n">
        <v>1</v>
      </c>
      <c r="H70" t="n">
        <v>3</v>
      </c>
      <c r="I70" t="inlineStr">
        <is>
          <t>101-0388</t>
        </is>
      </c>
      <c r="J70" t="inlineStr">
        <is>
          <t>ТССЦ Московской обл., 101-0388, приказ Минстроя России №675/пр от 28.02.2017 № 254/пр</t>
        </is>
      </c>
      <c r="K70" t="inlineStr">
        <is>
          <t>Краски масляные земляные марки МА-0115 мумия, сурик железный</t>
        </is>
      </c>
      <c r="L70" t="n">
        <v>1348</v>
      </c>
      <c r="N70" t="n">
        <v>1009</v>
      </c>
      <c r="O70" t="inlineStr">
        <is>
          <t>т</t>
        </is>
      </c>
      <c r="P70" t="inlineStr">
        <is>
          <t>т</t>
        </is>
      </c>
      <c r="Q70" t="n">
        <v>1000</v>
      </c>
      <c r="X70" t="n">
        <v>5e-05</v>
      </c>
      <c r="Y70" t="n">
        <v>15118.99</v>
      </c>
      <c r="Z70" t="n">
        <v>0</v>
      </c>
      <c r="AA70" t="n">
        <v>0</v>
      </c>
      <c r="AB70" t="n">
        <v>0</v>
      </c>
      <c r="AC70" t="n">
        <v>0</v>
      </c>
      <c r="AD70" t="n">
        <v>1</v>
      </c>
      <c r="AE70" t="n">
        <v>0</v>
      </c>
      <c r="AF70" t="inlineStr"/>
      <c r="AG70" t="n">
        <v>5e-05</v>
      </c>
      <c r="AH70" t="n">
        <v>2</v>
      </c>
      <c r="AI70" t="n">
        <v>78869531</v>
      </c>
      <c r="AJ70" t="n">
        <v>74</v>
      </c>
      <c r="AK70" t="n">
        <v>0</v>
      </c>
      <c r="AL70" t="n">
        <v>0</v>
      </c>
      <c r="AM70" t="n">
        <v>0</v>
      </c>
      <c r="AN70" t="n">
        <v>0</v>
      </c>
      <c r="AO70" t="n">
        <v>0</v>
      </c>
      <c r="AP70" t="n">
        <v>0</v>
      </c>
      <c r="AQ70" t="n">
        <v>0</v>
      </c>
      <c r="AR70" t="n">
        <v>0</v>
      </c>
    </row>
    <row r="71">
      <c r="A71">
        <f>ROW(Source!A120)</f>
        <v/>
      </c>
      <c r="B71" t="n">
        <v>78869538</v>
      </c>
      <c r="C71" t="n">
        <v>78869528</v>
      </c>
      <c r="D71" t="n">
        <v>29110573</v>
      </c>
      <c r="E71" t="n">
        <v>1</v>
      </c>
      <c r="F71" t="n">
        <v>1</v>
      </c>
      <c r="G71" t="n">
        <v>1</v>
      </c>
      <c r="H71" t="n">
        <v>3</v>
      </c>
      <c r="I71" t="inlineStr">
        <is>
          <t>101-0628</t>
        </is>
      </c>
      <c r="J71" t="inlineStr">
        <is>
          <t>ТССЦ Московской обл., 101-0628, приказ Минстроя России №675/пр от 28.02.2017 № 254/пр</t>
        </is>
      </c>
      <c r="K71" t="inlineStr">
        <is>
          <t>Олифа комбинированная, марки К-3</t>
        </is>
      </c>
      <c r="L71" t="n">
        <v>1348</v>
      </c>
      <c r="N71" t="n">
        <v>1009</v>
      </c>
      <c r="O71" t="inlineStr">
        <is>
          <t>т</t>
        </is>
      </c>
      <c r="P71" t="inlineStr">
        <is>
          <t>т</t>
        </is>
      </c>
      <c r="Q71" t="n">
        <v>1000</v>
      </c>
      <c r="X71" t="n">
        <v>2e-05</v>
      </c>
      <c r="Y71" t="n">
        <v>16950</v>
      </c>
      <c r="Z71" t="n">
        <v>0</v>
      </c>
      <c r="AA71" t="n">
        <v>0</v>
      </c>
      <c r="AB71" t="n">
        <v>0</v>
      </c>
      <c r="AC71" t="n">
        <v>0</v>
      </c>
      <c r="AD71" t="n">
        <v>1</v>
      </c>
      <c r="AE71" t="n">
        <v>0</v>
      </c>
      <c r="AF71" t="inlineStr"/>
      <c r="AG71" t="n">
        <v>2e-05</v>
      </c>
      <c r="AH71" t="n">
        <v>2</v>
      </c>
      <c r="AI71" t="n">
        <v>78869532</v>
      </c>
      <c r="AJ71" t="n">
        <v>75</v>
      </c>
      <c r="AK71" t="n">
        <v>0</v>
      </c>
      <c r="AL71" t="n">
        <v>0</v>
      </c>
      <c r="AM71" t="n">
        <v>0</v>
      </c>
      <c r="AN71" t="n">
        <v>0</v>
      </c>
      <c r="AO71" t="n">
        <v>0</v>
      </c>
      <c r="AP71" t="n">
        <v>0</v>
      </c>
      <c r="AQ71" t="n">
        <v>0</v>
      </c>
      <c r="AR71" t="n">
        <v>0</v>
      </c>
    </row>
    <row r="72">
      <c r="A72">
        <f>ROW(Source!A120)</f>
        <v/>
      </c>
      <c r="B72" t="n">
        <v>78869539</v>
      </c>
      <c r="C72" t="n">
        <v>78869528</v>
      </c>
      <c r="D72" t="n">
        <v>29107963</v>
      </c>
      <c r="E72" t="n">
        <v>1</v>
      </c>
      <c r="F72" t="n">
        <v>1</v>
      </c>
      <c r="G72" t="n">
        <v>1</v>
      </c>
      <c r="H72" t="n">
        <v>3</v>
      </c>
      <c r="I72" t="inlineStr">
        <is>
          <t>101-1669</t>
        </is>
      </c>
      <c r="J72" t="inlineStr">
        <is>
          <t>ТССЦ Московской обл., 101-1669, приказ Минстроя России №675/пр от 28.02.2017 № 254/пр</t>
        </is>
      </c>
      <c r="K72" t="inlineStr">
        <is>
          <t>Очес льняной</t>
        </is>
      </c>
      <c r="L72" t="n">
        <v>1346</v>
      </c>
      <c r="N72" t="n">
        <v>1009</v>
      </c>
      <c r="O72" t="inlineStr">
        <is>
          <t>кг</t>
        </is>
      </c>
      <c r="P72" t="inlineStr">
        <is>
          <t>кг</t>
        </is>
      </c>
      <c r="Q72" t="n">
        <v>1</v>
      </c>
      <c r="X72" t="n">
        <v>0.02</v>
      </c>
      <c r="Y72" t="n">
        <v>37.29</v>
      </c>
      <c r="Z72" t="n">
        <v>0</v>
      </c>
      <c r="AA72" t="n">
        <v>0</v>
      </c>
      <c r="AB72" t="n">
        <v>0</v>
      </c>
      <c r="AC72" t="n">
        <v>0</v>
      </c>
      <c r="AD72" t="n">
        <v>1</v>
      </c>
      <c r="AE72" t="n">
        <v>0</v>
      </c>
      <c r="AF72" t="inlineStr"/>
      <c r="AG72" t="n">
        <v>0.02</v>
      </c>
      <c r="AH72" t="n">
        <v>2</v>
      </c>
      <c r="AI72" t="n">
        <v>78869533</v>
      </c>
      <c r="AJ72" t="n">
        <v>76</v>
      </c>
      <c r="AK72" t="n">
        <v>0</v>
      </c>
      <c r="AL72" t="n">
        <v>0</v>
      </c>
      <c r="AM72" t="n">
        <v>0</v>
      </c>
      <c r="AN72" t="n">
        <v>0</v>
      </c>
      <c r="AO72" t="n">
        <v>0</v>
      </c>
      <c r="AP72" t="n">
        <v>0</v>
      </c>
      <c r="AQ72" t="n">
        <v>0</v>
      </c>
      <c r="AR72" t="n">
        <v>0</v>
      </c>
    </row>
    <row r="73">
      <c r="A73">
        <f>ROW(Source!A120)</f>
        <v/>
      </c>
      <c r="B73" t="n">
        <v>78869540</v>
      </c>
      <c r="C73" t="n">
        <v>78869528</v>
      </c>
      <c r="D73" t="n">
        <v>29150040</v>
      </c>
      <c r="E73" t="n">
        <v>1</v>
      </c>
      <c r="F73" t="n">
        <v>1</v>
      </c>
      <c r="G73" t="n">
        <v>1</v>
      </c>
      <c r="H73" t="n">
        <v>3</v>
      </c>
      <c r="I73" t="inlineStr">
        <is>
          <t>411-0001</t>
        </is>
      </c>
      <c r="J73" t="inlineStr">
        <is>
          <t>ТССЦ Московской обл., 411-0001, приказ Минстроя России №675/пр от 28.02.2017 № 257/пр</t>
        </is>
      </c>
      <c r="K73" t="inlineStr">
        <is>
          <t>Вода</t>
        </is>
      </c>
      <c r="L73" t="n">
        <v>1339</v>
      </c>
      <c r="N73" t="n">
        <v>1007</v>
      </c>
      <c r="O73" t="inlineStr">
        <is>
          <t>м3</t>
        </is>
      </c>
      <c r="P73" t="inlineStr">
        <is>
          <t>м3</t>
        </is>
      </c>
      <c r="Q73" t="n">
        <v>1</v>
      </c>
      <c r="X73" t="n">
        <v>1</v>
      </c>
      <c r="Y73" t="n">
        <v>2.44</v>
      </c>
      <c r="Z73" t="n">
        <v>0</v>
      </c>
      <c r="AA73" t="n">
        <v>0</v>
      </c>
      <c r="AB73" t="n">
        <v>0</v>
      </c>
      <c r="AC73" t="n">
        <v>0</v>
      </c>
      <c r="AD73" t="n">
        <v>1</v>
      </c>
      <c r="AE73" t="n">
        <v>0</v>
      </c>
      <c r="AF73" t="inlineStr"/>
      <c r="AG73" t="n">
        <v>1</v>
      </c>
      <c r="AH73" t="n">
        <v>2</v>
      </c>
      <c r="AI73" t="n">
        <v>78869534</v>
      </c>
      <c r="AJ73" t="n">
        <v>77</v>
      </c>
      <c r="AK73" t="n">
        <v>0</v>
      </c>
      <c r="AL73" t="n">
        <v>0</v>
      </c>
      <c r="AM73" t="n">
        <v>0</v>
      </c>
      <c r="AN73" t="n">
        <v>0</v>
      </c>
      <c r="AO73" t="n">
        <v>0</v>
      </c>
      <c r="AP73" t="n">
        <v>0</v>
      </c>
      <c r="AQ73" t="n">
        <v>0</v>
      </c>
      <c r="AR73" t="n">
        <v>0</v>
      </c>
    </row>
    <row r="74">
      <c r="A74">
        <f>ROW(Source!A159)</f>
        <v/>
      </c>
      <c r="B74" t="n">
        <v>78869610</v>
      </c>
      <c r="C74" t="n">
        <v>78869604</v>
      </c>
      <c r="D74" t="n">
        <v>18408291</v>
      </c>
      <c r="E74" t="n">
        <v>1</v>
      </c>
      <c r="F74" t="n">
        <v>1</v>
      </c>
      <c r="G74" t="n">
        <v>1</v>
      </c>
      <c r="H74" t="n">
        <v>1</v>
      </c>
      <c r="I74" t="inlineStr">
        <is>
          <t>1-1025-90</t>
        </is>
      </c>
      <c r="J74" t="inlineStr"/>
      <c r="K74" t="inlineStr">
        <is>
          <t>Рабочий строитель среднего разряда 2,5</t>
        </is>
      </c>
      <c r="L74" t="n">
        <v>1369</v>
      </c>
      <c r="N74" t="n">
        <v>1013</v>
      </c>
      <c r="O74" t="inlineStr">
        <is>
          <t>чел.-ч</t>
        </is>
      </c>
      <c r="P74" t="inlineStr">
        <is>
          <t>чел.-ч</t>
        </is>
      </c>
      <c r="Q74" t="n">
        <v>1</v>
      </c>
      <c r="X74" t="n">
        <v>32.2</v>
      </c>
      <c r="Y74" t="n">
        <v>0</v>
      </c>
      <c r="Z74" t="n">
        <v>0</v>
      </c>
      <c r="AA74" t="n">
        <v>0</v>
      </c>
      <c r="AB74" t="n">
        <v>8.17</v>
      </c>
      <c r="AC74" t="n">
        <v>0</v>
      </c>
      <c r="AD74" t="n">
        <v>1</v>
      </c>
      <c r="AE74" t="n">
        <v>1</v>
      </c>
      <c r="AF74" t="inlineStr"/>
      <c r="AG74" t="n">
        <v>32.2</v>
      </c>
      <c r="AH74" t="n">
        <v>2</v>
      </c>
      <c r="AI74" t="n">
        <v>78869605</v>
      </c>
      <c r="AJ74" t="n">
        <v>78</v>
      </c>
      <c r="AK74" t="n">
        <v>0</v>
      </c>
      <c r="AL74" t="n">
        <v>0</v>
      </c>
      <c r="AM74" t="n">
        <v>0</v>
      </c>
      <c r="AN74" t="n">
        <v>0</v>
      </c>
      <c r="AO74" t="n">
        <v>0</v>
      </c>
      <c r="AP74" t="n">
        <v>0</v>
      </c>
      <c r="AQ74" t="n">
        <v>0</v>
      </c>
      <c r="AR74" t="n">
        <v>0</v>
      </c>
    </row>
    <row r="75">
      <c r="A75">
        <f>ROW(Source!A159)</f>
        <v/>
      </c>
      <c r="B75" t="n">
        <v>78869611</v>
      </c>
      <c r="C75" t="n">
        <v>78869604</v>
      </c>
      <c r="D75" t="n">
        <v>29174913</v>
      </c>
      <c r="E75" t="n">
        <v>1</v>
      </c>
      <c r="F75" t="n">
        <v>1</v>
      </c>
      <c r="G75" t="n">
        <v>1</v>
      </c>
      <c r="H75" t="n">
        <v>2</v>
      </c>
      <c r="I75" t="inlineStr">
        <is>
          <t>400001</t>
        </is>
      </c>
      <c r="J75" t="inlineStr">
        <is>
          <t>ТСЭМ Московской обл., 400001, приказ Минстроя России №675/пр от 28.02.2017 № 264/пр</t>
        </is>
      </c>
      <c r="K75" t="inlineStr">
        <is>
          <t>Автомобили бортовые, грузоподъемность до 5 т</t>
        </is>
      </c>
      <c r="L75" t="n">
        <v>1368</v>
      </c>
      <c r="N75" t="n">
        <v>1011</v>
      </c>
      <c r="O75" t="inlineStr">
        <is>
          <t>маш.-ч</t>
        </is>
      </c>
      <c r="P75" t="inlineStr">
        <is>
          <t>маш.-ч</t>
        </is>
      </c>
      <c r="Q75" t="n">
        <v>1</v>
      </c>
      <c r="X75" t="n">
        <v>0.01</v>
      </c>
      <c r="Y75" t="n">
        <v>0</v>
      </c>
      <c r="Z75" t="n">
        <v>87.17</v>
      </c>
      <c r="AA75" t="n">
        <v>11.6</v>
      </c>
      <c r="AB75" t="n">
        <v>0</v>
      </c>
      <c r="AC75" t="n">
        <v>0</v>
      </c>
      <c r="AD75" t="n">
        <v>1</v>
      </c>
      <c r="AE75" t="n">
        <v>0</v>
      </c>
      <c r="AF75" t="inlineStr"/>
      <c r="AG75" t="n">
        <v>0.01</v>
      </c>
      <c r="AH75" t="n">
        <v>2</v>
      </c>
      <c r="AI75" t="n">
        <v>78869606</v>
      </c>
      <c r="AJ75" t="n">
        <v>79</v>
      </c>
      <c r="AK75" t="n">
        <v>0</v>
      </c>
      <c r="AL75" t="n">
        <v>0</v>
      </c>
      <c r="AM75" t="n">
        <v>0</v>
      </c>
      <c r="AN75" t="n">
        <v>0</v>
      </c>
      <c r="AO75" t="n">
        <v>0</v>
      </c>
      <c r="AP75" t="n">
        <v>0</v>
      </c>
      <c r="AQ75" t="n">
        <v>0</v>
      </c>
      <c r="AR75" t="n">
        <v>0</v>
      </c>
    </row>
    <row r="76">
      <c r="A76">
        <f>ROW(Source!A159)</f>
        <v/>
      </c>
      <c r="B76" t="n">
        <v>78869612</v>
      </c>
      <c r="C76" t="n">
        <v>78869604</v>
      </c>
      <c r="D76" t="n">
        <v>29110139</v>
      </c>
      <c r="E76" t="n">
        <v>1</v>
      </c>
      <c r="F76" t="n">
        <v>1</v>
      </c>
      <c r="G76" t="n">
        <v>1</v>
      </c>
      <c r="H76" t="n">
        <v>3</v>
      </c>
      <c r="I76" t="inlineStr">
        <is>
          <t>101-1703</t>
        </is>
      </c>
      <c r="J76" t="inlineStr">
        <is>
          <t>ТССЦ Московской обл., 101-1703, приказ Минстроя России №675/пр от 28.02.2017 № 254/пр</t>
        </is>
      </c>
      <c r="K76" t="inlineStr">
        <is>
          <t>Прокладки резиновые (пластина техническая прессованная)</t>
        </is>
      </c>
      <c r="L76" t="n">
        <v>1346</v>
      </c>
      <c r="N76" t="n">
        <v>1009</v>
      </c>
      <c r="O76" t="inlineStr">
        <is>
          <t>кг</t>
        </is>
      </c>
      <c r="P76" t="inlineStr">
        <is>
          <t>кг</t>
        </is>
      </c>
      <c r="Q76" t="n">
        <v>1</v>
      </c>
      <c r="X76" t="n">
        <v>2</v>
      </c>
      <c r="Y76" t="n">
        <v>23.09</v>
      </c>
      <c r="Z76" t="n">
        <v>0</v>
      </c>
      <c r="AA76" t="n">
        <v>0</v>
      </c>
      <c r="AB76" t="n">
        <v>0</v>
      </c>
      <c r="AC76" t="n">
        <v>0</v>
      </c>
      <c r="AD76" t="n">
        <v>1</v>
      </c>
      <c r="AE76" t="n">
        <v>0</v>
      </c>
      <c r="AF76" t="inlineStr"/>
      <c r="AG76" t="n">
        <v>2</v>
      </c>
      <c r="AH76" t="n">
        <v>2</v>
      </c>
      <c r="AI76" t="n">
        <v>78869607</v>
      </c>
      <c r="AJ76" t="n">
        <v>80</v>
      </c>
      <c r="AK76" t="n">
        <v>0</v>
      </c>
      <c r="AL76" t="n">
        <v>0</v>
      </c>
      <c r="AM76" t="n">
        <v>0</v>
      </c>
      <c r="AN76" t="n">
        <v>0</v>
      </c>
      <c r="AO76" t="n">
        <v>0</v>
      </c>
      <c r="AP76" t="n">
        <v>0</v>
      </c>
      <c r="AQ76" t="n">
        <v>0</v>
      </c>
      <c r="AR76" t="n">
        <v>0</v>
      </c>
    </row>
    <row r="77">
      <c r="A77">
        <f>ROW(Source!A159)</f>
        <v/>
      </c>
      <c r="B77" t="n">
        <v>78869613</v>
      </c>
      <c r="C77" t="n">
        <v>78869604</v>
      </c>
      <c r="D77" t="n">
        <v>29114240</v>
      </c>
      <c r="E77" t="n">
        <v>1</v>
      </c>
      <c r="F77" t="n">
        <v>1</v>
      </c>
      <c r="G77" t="n">
        <v>1</v>
      </c>
      <c r="H77" t="n">
        <v>3</v>
      </c>
      <c r="I77" t="inlineStr">
        <is>
          <t>101-2576</t>
        </is>
      </c>
      <c r="J77" t="inlineStr">
        <is>
          <t>ТССЦ Московской обл., 101-2576, приказ Минстроя России №675/пр от 28.02.2017 № 254/пр</t>
        </is>
      </c>
      <c r="K77" t="inlineStr">
        <is>
          <t>Болты с гайками и шайбами для санитарно-технических работ диаметром 16 мм</t>
        </is>
      </c>
      <c r="L77" t="n">
        <v>1348</v>
      </c>
      <c r="N77" t="n">
        <v>1009</v>
      </c>
      <c r="O77" t="inlineStr">
        <is>
          <t>т</t>
        </is>
      </c>
      <c r="P77" t="inlineStr">
        <is>
          <t>т</t>
        </is>
      </c>
      <c r="Q77" t="n">
        <v>1000</v>
      </c>
      <c r="X77" t="n">
        <v>0.005</v>
      </c>
      <c r="Y77" t="n">
        <v>14830</v>
      </c>
      <c r="Z77" t="n">
        <v>0</v>
      </c>
      <c r="AA77" t="n">
        <v>0</v>
      </c>
      <c r="AB77" t="n">
        <v>0</v>
      </c>
      <c r="AC77" t="n">
        <v>0</v>
      </c>
      <c r="AD77" t="n">
        <v>1</v>
      </c>
      <c r="AE77" t="n">
        <v>0</v>
      </c>
      <c r="AF77" t="inlineStr"/>
      <c r="AG77" t="n">
        <v>0.005</v>
      </c>
      <c r="AH77" t="n">
        <v>2</v>
      </c>
      <c r="AI77" t="n">
        <v>78869608</v>
      </c>
      <c r="AJ77" t="n">
        <v>81</v>
      </c>
      <c r="AK77" t="n">
        <v>0</v>
      </c>
      <c r="AL77" t="n">
        <v>0</v>
      </c>
      <c r="AM77" t="n">
        <v>0</v>
      </c>
      <c r="AN77" t="n">
        <v>0</v>
      </c>
      <c r="AO77" t="n">
        <v>0</v>
      </c>
      <c r="AP77" t="n">
        <v>0</v>
      </c>
      <c r="AQ77" t="n">
        <v>0</v>
      </c>
      <c r="AR77" t="n">
        <v>0</v>
      </c>
    </row>
    <row r="78">
      <c r="A78">
        <f>ROW(Source!A159)</f>
        <v/>
      </c>
      <c r="B78" t="n">
        <v>78869614</v>
      </c>
      <c r="C78" t="n">
        <v>78869604</v>
      </c>
      <c r="D78" t="n">
        <v>29150040</v>
      </c>
      <c r="E78" t="n">
        <v>1</v>
      </c>
      <c r="F78" t="n">
        <v>1</v>
      </c>
      <c r="G78" t="n">
        <v>1</v>
      </c>
      <c r="H78" t="n">
        <v>3</v>
      </c>
      <c r="I78" t="inlineStr">
        <is>
          <t>411-0001</t>
        </is>
      </c>
      <c r="J78" t="inlineStr">
        <is>
          <t>ТССЦ Московской обл., 411-0001, приказ Минстроя России №675/пр от 28.02.2017 № 257/пр</t>
        </is>
      </c>
      <c r="K78" t="inlineStr">
        <is>
          <t>Вода</t>
        </is>
      </c>
      <c r="L78" t="n">
        <v>1339</v>
      </c>
      <c r="N78" t="n">
        <v>1007</v>
      </c>
      <c r="O78" t="inlineStr">
        <is>
          <t>м3</t>
        </is>
      </c>
      <c r="P78" t="inlineStr">
        <is>
          <t>м3</t>
        </is>
      </c>
      <c r="Q78" t="n">
        <v>1</v>
      </c>
      <c r="X78" t="n">
        <v>7.8</v>
      </c>
      <c r="Y78" t="n">
        <v>2.44</v>
      </c>
      <c r="Z78" t="n">
        <v>0</v>
      </c>
      <c r="AA78" t="n">
        <v>0</v>
      </c>
      <c r="AB78" t="n">
        <v>0</v>
      </c>
      <c r="AC78" t="n">
        <v>0</v>
      </c>
      <c r="AD78" t="n">
        <v>1</v>
      </c>
      <c r="AE78" t="n">
        <v>0</v>
      </c>
      <c r="AF78" t="inlineStr"/>
      <c r="AG78" t="n">
        <v>7.8</v>
      </c>
      <c r="AH78" t="n">
        <v>2</v>
      </c>
      <c r="AI78" t="n">
        <v>78869609</v>
      </c>
      <c r="AJ78" t="n">
        <v>82</v>
      </c>
      <c r="AK78" t="n">
        <v>0</v>
      </c>
      <c r="AL78" t="n">
        <v>0</v>
      </c>
      <c r="AM78" t="n">
        <v>0</v>
      </c>
      <c r="AN78" t="n">
        <v>0</v>
      </c>
      <c r="AO78" t="n">
        <v>0</v>
      </c>
      <c r="AP78" t="n">
        <v>0</v>
      </c>
      <c r="AQ78" t="n">
        <v>0</v>
      </c>
      <c r="AR78" t="n">
        <v>0</v>
      </c>
    </row>
    <row r="79">
      <c r="A79">
        <f>ROW(Source!A160)</f>
        <v/>
      </c>
      <c r="B79" t="n">
        <v>78869622</v>
      </c>
      <c r="C79" t="n">
        <v>78869615</v>
      </c>
      <c r="D79" t="n">
        <v>18442827</v>
      </c>
      <c r="E79" t="n">
        <v>1</v>
      </c>
      <c r="F79" t="n">
        <v>1</v>
      </c>
      <c r="G79" t="n">
        <v>1</v>
      </c>
      <c r="H79" t="n">
        <v>1</v>
      </c>
      <c r="I79" t="inlineStr">
        <is>
          <t>1-1053-90</t>
        </is>
      </c>
      <c r="J79" t="inlineStr"/>
      <c r="K79" t="inlineStr">
        <is>
          <t>Рабочий строитель среднего разряда 5,3</t>
        </is>
      </c>
      <c r="L79" t="n">
        <v>1369</v>
      </c>
      <c r="N79" t="n">
        <v>1013</v>
      </c>
      <c r="O79" t="inlineStr">
        <is>
          <t>чел.-ч</t>
        </is>
      </c>
      <c r="P79" t="inlineStr">
        <is>
          <t>чел.-ч</t>
        </is>
      </c>
      <c r="Q79" t="n">
        <v>1</v>
      </c>
      <c r="X79" t="n">
        <v>5.01</v>
      </c>
      <c r="Y79" t="n">
        <v>0</v>
      </c>
      <c r="Z79" t="n">
        <v>0</v>
      </c>
      <c r="AA79" t="n">
        <v>0</v>
      </c>
      <c r="AB79" t="n">
        <v>11.64</v>
      </c>
      <c r="AC79" t="n">
        <v>0</v>
      </c>
      <c r="AD79" t="n">
        <v>1</v>
      </c>
      <c r="AE79" t="n">
        <v>1</v>
      </c>
      <c r="AF79" t="inlineStr"/>
      <c r="AG79" t="n">
        <v>5.01</v>
      </c>
      <c r="AH79" t="n">
        <v>2</v>
      </c>
      <c r="AI79" t="n">
        <v>78869616</v>
      </c>
      <c r="AJ79" t="n">
        <v>83</v>
      </c>
      <c r="AK79" t="n">
        <v>0</v>
      </c>
      <c r="AL79" t="n">
        <v>0</v>
      </c>
      <c r="AM79" t="n">
        <v>0</v>
      </c>
      <c r="AN79" t="n">
        <v>0</v>
      </c>
      <c r="AO79" t="n">
        <v>0</v>
      </c>
      <c r="AP79" t="n">
        <v>0</v>
      </c>
      <c r="AQ79" t="n">
        <v>0</v>
      </c>
      <c r="AR79" t="n">
        <v>0</v>
      </c>
    </row>
    <row r="80">
      <c r="A80">
        <f>ROW(Source!A160)</f>
        <v/>
      </c>
      <c r="B80" t="n">
        <v>78869623</v>
      </c>
      <c r="C80" t="n">
        <v>78869615</v>
      </c>
      <c r="D80" t="n">
        <v>29172703</v>
      </c>
      <c r="E80" t="n">
        <v>1</v>
      </c>
      <c r="F80" t="n">
        <v>1</v>
      </c>
      <c r="G80" t="n">
        <v>1</v>
      </c>
      <c r="H80" t="n">
        <v>2</v>
      </c>
      <c r="I80" t="inlineStr">
        <is>
          <t>042900</t>
        </is>
      </c>
      <c r="J80" t="inlineStr">
        <is>
          <t>ТСЭМ Московской обл., 042900, приказ Минстроя России №675/пр от 28.02.2017 № 264/пр</t>
        </is>
      </c>
      <c r="K8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0" t="n">
        <v>1368</v>
      </c>
      <c r="N80" t="n">
        <v>1011</v>
      </c>
      <c r="O80" t="inlineStr">
        <is>
          <t>маш.-ч</t>
        </is>
      </c>
      <c r="P80" t="inlineStr">
        <is>
          <t>маш.-ч</t>
        </is>
      </c>
      <c r="Q80" t="n">
        <v>1</v>
      </c>
      <c r="X80" t="n">
        <v>1.5</v>
      </c>
      <c r="Y80" t="n">
        <v>0</v>
      </c>
      <c r="Z80" t="n">
        <v>29.67</v>
      </c>
      <c r="AA80" t="n">
        <v>0</v>
      </c>
      <c r="AB80" t="n">
        <v>0</v>
      </c>
      <c r="AC80" t="n">
        <v>0</v>
      </c>
      <c r="AD80" t="n">
        <v>1</v>
      </c>
      <c r="AE80" t="n">
        <v>0</v>
      </c>
      <c r="AF80" t="inlineStr"/>
      <c r="AG80" t="n">
        <v>1.5</v>
      </c>
      <c r="AH80" t="n">
        <v>2</v>
      </c>
      <c r="AI80" t="n">
        <v>78869617</v>
      </c>
      <c r="AJ80" t="n">
        <v>84</v>
      </c>
      <c r="AK80" t="n">
        <v>0</v>
      </c>
      <c r="AL80" t="n">
        <v>0</v>
      </c>
      <c r="AM80" t="n">
        <v>0</v>
      </c>
      <c r="AN80" t="n">
        <v>0</v>
      </c>
      <c r="AO80" t="n">
        <v>0</v>
      </c>
      <c r="AP80" t="n">
        <v>0</v>
      </c>
      <c r="AQ80" t="n">
        <v>0</v>
      </c>
      <c r="AR80" t="n">
        <v>0</v>
      </c>
    </row>
    <row r="81">
      <c r="A81">
        <f>ROW(Source!A160)</f>
        <v/>
      </c>
      <c r="B81" t="n">
        <v>78869624</v>
      </c>
      <c r="C81" t="n">
        <v>78869615</v>
      </c>
      <c r="D81" t="n">
        <v>29110398</v>
      </c>
      <c r="E81" t="n">
        <v>1</v>
      </c>
      <c r="F81" t="n">
        <v>1</v>
      </c>
      <c r="G81" t="n">
        <v>1</v>
      </c>
      <c r="H81" t="n">
        <v>3</v>
      </c>
      <c r="I81" t="inlineStr">
        <is>
          <t>101-0388</t>
        </is>
      </c>
      <c r="J81" t="inlineStr">
        <is>
          <t>ТССЦ Московской обл., 101-0388, приказ Минстроя России №675/пр от 28.02.2017 № 254/пр</t>
        </is>
      </c>
      <c r="K81" t="inlineStr">
        <is>
          <t>Краски масляные земляные марки МА-0115 мумия, сурик железный</t>
        </is>
      </c>
      <c r="L81" t="n">
        <v>1348</v>
      </c>
      <c r="N81" t="n">
        <v>1009</v>
      </c>
      <c r="O81" t="inlineStr">
        <is>
          <t>т</t>
        </is>
      </c>
      <c r="P81" t="inlineStr">
        <is>
          <t>т</t>
        </is>
      </c>
      <c r="Q81" t="n">
        <v>1000</v>
      </c>
      <c r="X81" t="n">
        <v>5e-05</v>
      </c>
      <c r="Y81" t="n">
        <v>15118.99</v>
      </c>
      <c r="Z81" t="n">
        <v>0</v>
      </c>
      <c r="AA81" t="n">
        <v>0</v>
      </c>
      <c r="AB81" t="n">
        <v>0</v>
      </c>
      <c r="AC81" t="n">
        <v>0</v>
      </c>
      <c r="AD81" t="n">
        <v>1</v>
      </c>
      <c r="AE81" t="n">
        <v>0</v>
      </c>
      <c r="AF81" t="inlineStr"/>
      <c r="AG81" t="n">
        <v>5e-05</v>
      </c>
      <c r="AH81" t="n">
        <v>2</v>
      </c>
      <c r="AI81" t="n">
        <v>78869618</v>
      </c>
      <c r="AJ81" t="n">
        <v>85</v>
      </c>
      <c r="AK81" t="n">
        <v>0</v>
      </c>
      <c r="AL81" t="n">
        <v>0</v>
      </c>
      <c r="AM81" t="n">
        <v>0</v>
      </c>
      <c r="AN81" t="n">
        <v>0</v>
      </c>
      <c r="AO81" t="n">
        <v>0</v>
      </c>
      <c r="AP81" t="n">
        <v>0</v>
      </c>
      <c r="AQ81" t="n">
        <v>0</v>
      </c>
      <c r="AR81" t="n">
        <v>0</v>
      </c>
    </row>
    <row r="82">
      <c r="A82">
        <f>ROW(Source!A160)</f>
        <v/>
      </c>
      <c r="B82" t="n">
        <v>78869625</v>
      </c>
      <c r="C82" t="n">
        <v>78869615</v>
      </c>
      <c r="D82" t="n">
        <v>29110573</v>
      </c>
      <c r="E82" t="n">
        <v>1</v>
      </c>
      <c r="F82" t="n">
        <v>1</v>
      </c>
      <c r="G82" t="n">
        <v>1</v>
      </c>
      <c r="H82" t="n">
        <v>3</v>
      </c>
      <c r="I82" t="inlineStr">
        <is>
          <t>101-0628</t>
        </is>
      </c>
      <c r="J82" t="inlineStr">
        <is>
          <t>ТССЦ Московской обл., 101-0628, приказ Минстроя России №675/пр от 28.02.2017 № 254/пр</t>
        </is>
      </c>
      <c r="K82" t="inlineStr">
        <is>
          <t>Олифа комбинированная, марки К-3</t>
        </is>
      </c>
      <c r="L82" t="n">
        <v>1348</v>
      </c>
      <c r="N82" t="n">
        <v>1009</v>
      </c>
      <c r="O82" t="inlineStr">
        <is>
          <t>т</t>
        </is>
      </c>
      <c r="P82" t="inlineStr">
        <is>
          <t>т</t>
        </is>
      </c>
      <c r="Q82" t="n">
        <v>1000</v>
      </c>
      <c r="X82" t="n">
        <v>2e-05</v>
      </c>
      <c r="Y82" t="n">
        <v>16950</v>
      </c>
      <c r="Z82" t="n">
        <v>0</v>
      </c>
      <c r="AA82" t="n">
        <v>0</v>
      </c>
      <c r="AB82" t="n">
        <v>0</v>
      </c>
      <c r="AC82" t="n">
        <v>0</v>
      </c>
      <c r="AD82" t="n">
        <v>1</v>
      </c>
      <c r="AE82" t="n">
        <v>0</v>
      </c>
      <c r="AF82" t="inlineStr"/>
      <c r="AG82" t="n">
        <v>2e-05</v>
      </c>
      <c r="AH82" t="n">
        <v>2</v>
      </c>
      <c r="AI82" t="n">
        <v>78869619</v>
      </c>
      <c r="AJ82" t="n">
        <v>86</v>
      </c>
      <c r="AK82" t="n">
        <v>0</v>
      </c>
      <c r="AL82" t="n">
        <v>0</v>
      </c>
      <c r="AM82" t="n">
        <v>0</v>
      </c>
      <c r="AN82" t="n">
        <v>0</v>
      </c>
      <c r="AO82" t="n">
        <v>0</v>
      </c>
      <c r="AP82" t="n">
        <v>0</v>
      </c>
      <c r="AQ82" t="n">
        <v>0</v>
      </c>
      <c r="AR82" t="n">
        <v>0</v>
      </c>
    </row>
    <row r="83">
      <c r="A83">
        <f>ROW(Source!A160)</f>
        <v/>
      </c>
      <c r="B83" t="n">
        <v>78869626</v>
      </c>
      <c r="C83" t="n">
        <v>78869615</v>
      </c>
      <c r="D83" t="n">
        <v>29107963</v>
      </c>
      <c r="E83" t="n">
        <v>1</v>
      </c>
      <c r="F83" t="n">
        <v>1</v>
      </c>
      <c r="G83" t="n">
        <v>1</v>
      </c>
      <c r="H83" t="n">
        <v>3</v>
      </c>
      <c r="I83" t="inlineStr">
        <is>
          <t>101-1669</t>
        </is>
      </c>
      <c r="J83" t="inlineStr">
        <is>
          <t>ТССЦ Московской обл., 101-1669, приказ Минстроя России №675/пр от 28.02.2017 № 254/пр</t>
        </is>
      </c>
      <c r="K83" t="inlineStr">
        <is>
          <t>Очес льняной</t>
        </is>
      </c>
      <c r="L83" t="n">
        <v>1346</v>
      </c>
      <c r="N83" t="n">
        <v>1009</v>
      </c>
      <c r="O83" t="inlineStr">
        <is>
          <t>кг</t>
        </is>
      </c>
      <c r="P83" t="inlineStr">
        <is>
          <t>кг</t>
        </is>
      </c>
      <c r="Q83" t="n">
        <v>1</v>
      </c>
      <c r="X83" t="n">
        <v>0.02</v>
      </c>
      <c r="Y83" t="n">
        <v>37.29</v>
      </c>
      <c r="Z83" t="n">
        <v>0</v>
      </c>
      <c r="AA83" t="n">
        <v>0</v>
      </c>
      <c r="AB83" t="n">
        <v>0</v>
      </c>
      <c r="AC83" t="n">
        <v>0</v>
      </c>
      <c r="AD83" t="n">
        <v>1</v>
      </c>
      <c r="AE83" t="n">
        <v>0</v>
      </c>
      <c r="AF83" t="inlineStr"/>
      <c r="AG83" t="n">
        <v>0.02</v>
      </c>
      <c r="AH83" t="n">
        <v>2</v>
      </c>
      <c r="AI83" t="n">
        <v>78869620</v>
      </c>
      <c r="AJ83" t="n">
        <v>87</v>
      </c>
      <c r="AK83" t="n">
        <v>0</v>
      </c>
      <c r="AL83" t="n">
        <v>0</v>
      </c>
      <c r="AM83" t="n">
        <v>0</v>
      </c>
      <c r="AN83" t="n">
        <v>0</v>
      </c>
      <c r="AO83" t="n">
        <v>0</v>
      </c>
      <c r="AP83" t="n">
        <v>0</v>
      </c>
      <c r="AQ83" t="n">
        <v>0</v>
      </c>
      <c r="AR83" t="n">
        <v>0</v>
      </c>
    </row>
    <row r="84">
      <c r="A84">
        <f>ROW(Source!A160)</f>
        <v/>
      </c>
      <c r="B84" t="n">
        <v>78869627</v>
      </c>
      <c r="C84" t="n">
        <v>78869615</v>
      </c>
      <c r="D84" t="n">
        <v>29150040</v>
      </c>
      <c r="E84" t="n">
        <v>1</v>
      </c>
      <c r="F84" t="n">
        <v>1</v>
      </c>
      <c r="G84" t="n">
        <v>1</v>
      </c>
      <c r="H84" t="n">
        <v>3</v>
      </c>
      <c r="I84" t="inlineStr">
        <is>
          <t>411-0001</t>
        </is>
      </c>
      <c r="J84" t="inlineStr">
        <is>
          <t>ТССЦ Московской обл., 411-0001, приказ Минстроя России №675/пр от 28.02.2017 № 257/пр</t>
        </is>
      </c>
      <c r="K84" t="inlineStr">
        <is>
          <t>Вода</t>
        </is>
      </c>
      <c r="L84" t="n">
        <v>1339</v>
      </c>
      <c r="N84" t="n">
        <v>1007</v>
      </c>
      <c r="O84" t="inlineStr">
        <is>
          <t>м3</t>
        </is>
      </c>
      <c r="P84" t="inlineStr">
        <is>
          <t>м3</t>
        </is>
      </c>
      <c r="Q84" t="n">
        <v>1</v>
      </c>
      <c r="X84" t="n">
        <v>1</v>
      </c>
      <c r="Y84" t="n">
        <v>2.44</v>
      </c>
      <c r="Z84" t="n">
        <v>0</v>
      </c>
      <c r="AA84" t="n">
        <v>0</v>
      </c>
      <c r="AB84" t="n">
        <v>0</v>
      </c>
      <c r="AC84" t="n">
        <v>0</v>
      </c>
      <c r="AD84" t="n">
        <v>1</v>
      </c>
      <c r="AE84" t="n">
        <v>0</v>
      </c>
      <c r="AF84" t="inlineStr"/>
      <c r="AG84" t="n">
        <v>1</v>
      </c>
      <c r="AH84" t="n">
        <v>2</v>
      </c>
      <c r="AI84" t="n">
        <v>78869621</v>
      </c>
      <c r="AJ84" t="n">
        <v>88</v>
      </c>
      <c r="AK84" t="n">
        <v>0</v>
      </c>
      <c r="AL84" t="n">
        <v>0</v>
      </c>
      <c r="AM84" t="n">
        <v>0</v>
      </c>
      <c r="AN84" t="n">
        <v>0</v>
      </c>
      <c r="AO84" t="n">
        <v>0</v>
      </c>
      <c r="AP84" t="n">
        <v>0</v>
      </c>
      <c r="AQ84" t="n">
        <v>0</v>
      </c>
      <c r="AR84" t="n">
        <v>0</v>
      </c>
    </row>
    <row r="85">
      <c r="A85">
        <f>ROW(Source!A199)</f>
        <v/>
      </c>
      <c r="B85" t="n">
        <v>78869697</v>
      </c>
      <c r="C85" t="n">
        <v>78869691</v>
      </c>
      <c r="D85" t="n">
        <v>18408291</v>
      </c>
      <c r="E85" t="n">
        <v>1</v>
      </c>
      <c r="F85" t="n">
        <v>1</v>
      </c>
      <c r="G85" t="n">
        <v>1</v>
      </c>
      <c r="H85" t="n">
        <v>1</v>
      </c>
      <c r="I85" t="inlineStr">
        <is>
          <t>1-1025-90</t>
        </is>
      </c>
      <c r="J85" t="inlineStr"/>
      <c r="K85" t="inlineStr">
        <is>
          <t>Рабочий строитель среднего разряда 2,5</t>
        </is>
      </c>
      <c r="L85" t="n">
        <v>1369</v>
      </c>
      <c r="N85" t="n">
        <v>1013</v>
      </c>
      <c r="O85" t="inlineStr">
        <is>
          <t>чел.-ч</t>
        </is>
      </c>
      <c r="P85" t="inlineStr">
        <is>
          <t>чел.-ч</t>
        </is>
      </c>
      <c r="Q85" t="n">
        <v>1</v>
      </c>
      <c r="X85" t="n">
        <v>32.2</v>
      </c>
      <c r="Y85" t="n">
        <v>0</v>
      </c>
      <c r="Z85" t="n">
        <v>0</v>
      </c>
      <c r="AA85" t="n">
        <v>0</v>
      </c>
      <c r="AB85" t="n">
        <v>8.17</v>
      </c>
      <c r="AC85" t="n">
        <v>0</v>
      </c>
      <c r="AD85" t="n">
        <v>1</v>
      </c>
      <c r="AE85" t="n">
        <v>1</v>
      </c>
      <c r="AF85" t="inlineStr"/>
      <c r="AG85" t="n">
        <v>32.2</v>
      </c>
      <c r="AH85" t="n">
        <v>2</v>
      </c>
      <c r="AI85" t="n">
        <v>78869692</v>
      </c>
      <c r="AJ85" t="n">
        <v>89</v>
      </c>
      <c r="AK85" t="n">
        <v>0</v>
      </c>
      <c r="AL85" t="n">
        <v>0</v>
      </c>
      <c r="AM85" t="n">
        <v>0</v>
      </c>
      <c r="AN85" t="n">
        <v>0</v>
      </c>
      <c r="AO85" t="n">
        <v>0</v>
      </c>
      <c r="AP85" t="n">
        <v>0</v>
      </c>
      <c r="AQ85" t="n">
        <v>0</v>
      </c>
      <c r="AR85" t="n">
        <v>0</v>
      </c>
    </row>
    <row r="86">
      <c r="A86">
        <f>ROW(Source!A199)</f>
        <v/>
      </c>
      <c r="B86" t="n">
        <v>78869698</v>
      </c>
      <c r="C86" t="n">
        <v>78869691</v>
      </c>
      <c r="D86" t="n">
        <v>29174913</v>
      </c>
      <c r="E86" t="n">
        <v>1</v>
      </c>
      <c r="F86" t="n">
        <v>1</v>
      </c>
      <c r="G86" t="n">
        <v>1</v>
      </c>
      <c r="H86" t="n">
        <v>2</v>
      </c>
      <c r="I86" t="inlineStr">
        <is>
          <t>400001</t>
        </is>
      </c>
      <c r="J86" t="inlineStr">
        <is>
          <t>ТСЭМ Московской обл., 400001, приказ Минстроя России №675/пр от 28.02.2017 № 264/пр</t>
        </is>
      </c>
      <c r="K86" t="inlineStr">
        <is>
          <t>Автомобили бортовые, грузоподъемность до 5 т</t>
        </is>
      </c>
      <c r="L86" t="n">
        <v>1368</v>
      </c>
      <c r="N86" t="n">
        <v>1011</v>
      </c>
      <c r="O86" t="inlineStr">
        <is>
          <t>маш.-ч</t>
        </is>
      </c>
      <c r="P86" t="inlineStr">
        <is>
          <t>маш.-ч</t>
        </is>
      </c>
      <c r="Q86" t="n">
        <v>1</v>
      </c>
      <c r="X86" t="n">
        <v>0.01</v>
      </c>
      <c r="Y86" t="n">
        <v>0</v>
      </c>
      <c r="Z86" t="n">
        <v>87.17</v>
      </c>
      <c r="AA86" t="n">
        <v>11.6</v>
      </c>
      <c r="AB86" t="n">
        <v>0</v>
      </c>
      <c r="AC86" t="n">
        <v>0</v>
      </c>
      <c r="AD86" t="n">
        <v>1</v>
      </c>
      <c r="AE86" t="n">
        <v>0</v>
      </c>
      <c r="AF86" t="inlineStr"/>
      <c r="AG86" t="n">
        <v>0.01</v>
      </c>
      <c r="AH86" t="n">
        <v>2</v>
      </c>
      <c r="AI86" t="n">
        <v>78869693</v>
      </c>
      <c r="AJ86" t="n">
        <v>90</v>
      </c>
      <c r="AK86" t="n">
        <v>0</v>
      </c>
      <c r="AL86" t="n">
        <v>0</v>
      </c>
      <c r="AM86" t="n">
        <v>0</v>
      </c>
      <c r="AN86" t="n">
        <v>0</v>
      </c>
      <c r="AO86" t="n">
        <v>0</v>
      </c>
      <c r="AP86" t="n">
        <v>0</v>
      </c>
      <c r="AQ86" t="n">
        <v>0</v>
      </c>
      <c r="AR86" t="n">
        <v>0</v>
      </c>
    </row>
    <row r="87">
      <c r="A87">
        <f>ROW(Source!A199)</f>
        <v/>
      </c>
      <c r="B87" t="n">
        <v>78869699</v>
      </c>
      <c r="C87" t="n">
        <v>78869691</v>
      </c>
      <c r="D87" t="n">
        <v>29110139</v>
      </c>
      <c r="E87" t="n">
        <v>1</v>
      </c>
      <c r="F87" t="n">
        <v>1</v>
      </c>
      <c r="G87" t="n">
        <v>1</v>
      </c>
      <c r="H87" t="n">
        <v>3</v>
      </c>
      <c r="I87" t="inlineStr">
        <is>
          <t>101-1703</t>
        </is>
      </c>
      <c r="J87" t="inlineStr">
        <is>
          <t>ТССЦ Московской обл., 101-1703, приказ Минстроя России №675/пр от 28.02.2017 № 254/пр</t>
        </is>
      </c>
      <c r="K87" t="inlineStr">
        <is>
          <t>Прокладки резиновые (пластина техническая прессованная)</t>
        </is>
      </c>
      <c r="L87" t="n">
        <v>1346</v>
      </c>
      <c r="N87" t="n">
        <v>1009</v>
      </c>
      <c r="O87" t="inlineStr">
        <is>
          <t>кг</t>
        </is>
      </c>
      <c r="P87" t="inlineStr">
        <is>
          <t>кг</t>
        </is>
      </c>
      <c r="Q87" t="n">
        <v>1</v>
      </c>
      <c r="X87" t="n">
        <v>2</v>
      </c>
      <c r="Y87" t="n">
        <v>23.09</v>
      </c>
      <c r="Z87" t="n">
        <v>0</v>
      </c>
      <c r="AA87" t="n">
        <v>0</v>
      </c>
      <c r="AB87" t="n">
        <v>0</v>
      </c>
      <c r="AC87" t="n">
        <v>0</v>
      </c>
      <c r="AD87" t="n">
        <v>1</v>
      </c>
      <c r="AE87" t="n">
        <v>0</v>
      </c>
      <c r="AF87" t="inlineStr"/>
      <c r="AG87" t="n">
        <v>2</v>
      </c>
      <c r="AH87" t="n">
        <v>2</v>
      </c>
      <c r="AI87" t="n">
        <v>78869694</v>
      </c>
      <c r="AJ87" t="n">
        <v>91</v>
      </c>
      <c r="AK87" t="n">
        <v>0</v>
      </c>
      <c r="AL87" t="n">
        <v>0</v>
      </c>
      <c r="AM87" t="n">
        <v>0</v>
      </c>
      <c r="AN87" t="n">
        <v>0</v>
      </c>
      <c r="AO87" t="n">
        <v>0</v>
      </c>
      <c r="AP87" t="n">
        <v>0</v>
      </c>
      <c r="AQ87" t="n">
        <v>0</v>
      </c>
      <c r="AR87" t="n">
        <v>0</v>
      </c>
    </row>
    <row r="88">
      <c r="A88">
        <f>ROW(Source!A199)</f>
        <v/>
      </c>
      <c r="B88" t="n">
        <v>78869700</v>
      </c>
      <c r="C88" t="n">
        <v>78869691</v>
      </c>
      <c r="D88" t="n">
        <v>29114240</v>
      </c>
      <c r="E88" t="n">
        <v>1</v>
      </c>
      <c r="F88" t="n">
        <v>1</v>
      </c>
      <c r="G88" t="n">
        <v>1</v>
      </c>
      <c r="H88" t="n">
        <v>3</v>
      </c>
      <c r="I88" t="inlineStr">
        <is>
          <t>101-2576</t>
        </is>
      </c>
      <c r="J88" t="inlineStr">
        <is>
          <t>ТССЦ Московской обл., 101-2576, приказ Минстроя России №675/пр от 28.02.2017 № 254/пр</t>
        </is>
      </c>
      <c r="K88" t="inlineStr">
        <is>
          <t>Болты с гайками и шайбами для санитарно-технических работ диаметром 16 мм</t>
        </is>
      </c>
      <c r="L88" t="n">
        <v>1348</v>
      </c>
      <c r="N88" t="n">
        <v>1009</v>
      </c>
      <c r="O88" t="inlineStr">
        <is>
          <t>т</t>
        </is>
      </c>
      <c r="P88" t="inlineStr">
        <is>
          <t>т</t>
        </is>
      </c>
      <c r="Q88" t="n">
        <v>1000</v>
      </c>
      <c r="X88" t="n">
        <v>0.005</v>
      </c>
      <c r="Y88" t="n">
        <v>14830</v>
      </c>
      <c r="Z88" t="n">
        <v>0</v>
      </c>
      <c r="AA88" t="n">
        <v>0</v>
      </c>
      <c r="AB88" t="n">
        <v>0</v>
      </c>
      <c r="AC88" t="n">
        <v>0</v>
      </c>
      <c r="AD88" t="n">
        <v>1</v>
      </c>
      <c r="AE88" t="n">
        <v>0</v>
      </c>
      <c r="AF88" t="inlineStr"/>
      <c r="AG88" t="n">
        <v>0.005</v>
      </c>
      <c r="AH88" t="n">
        <v>2</v>
      </c>
      <c r="AI88" t="n">
        <v>78869695</v>
      </c>
      <c r="AJ88" t="n">
        <v>92</v>
      </c>
      <c r="AK88" t="n">
        <v>0</v>
      </c>
      <c r="AL88" t="n">
        <v>0</v>
      </c>
      <c r="AM88" t="n">
        <v>0</v>
      </c>
      <c r="AN88" t="n">
        <v>0</v>
      </c>
      <c r="AO88" t="n">
        <v>0</v>
      </c>
      <c r="AP88" t="n">
        <v>0</v>
      </c>
      <c r="AQ88" t="n">
        <v>0</v>
      </c>
      <c r="AR88" t="n">
        <v>0</v>
      </c>
    </row>
    <row r="89">
      <c r="A89">
        <f>ROW(Source!A199)</f>
        <v/>
      </c>
      <c r="B89" t="n">
        <v>78869701</v>
      </c>
      <c r="C89" t="n">
        <v>78869691</v>
      </c>
      <c r="D89" t="n">
        <v>29150040</v>
      </c>
      <c r="E89" t="n">
        <v>1</v>
      </c>
      <c r="F89" t="n">
        <v>1</v>
      </c>
      <c r="G89" t="n">
        <v>1</v>
      </c>
      <c r="H89" t="n">
        <v>3</v>
      </c>
      <c r="I89" t="inlineStr">
        <is>
          <t>411-0001</t>
        </is>
      </c>
      <c r="J89" t="inlineStr">
        <is>
          <t>ТССЦ Московской обл., 411-0001, приказ Минстроя России №675/пр от 28.02.2017 № 257/пр</t>
        </is>
      </c>
      <c r="K89" t="inlineStr">
        <is>
          <t>Вода</t>
        </is>
      </c>
      <c r="L89" t="n">
        <v>1339</v>
      </c>
      <c r="N89" t="n">
        <v>1007</v>
      </c>
      <c r="O89" t="inlineStr">
        <is>
          <t>м3</t>
        </is>
      </c>
      <c r="P89" t="inlineStr">
        <is>
          <t>м3</t>
        </is>
      </c>
      <c r="Q89" t="n">
        <v>1</v>
      </c>
      <c r="X89" t="n">
        <v>7.8</v>
      </c>
      <c r="Y89" t="n">
        <v>2.44</v>
      </c>
      <c r="Z89" t="n">
        <v>0</v>
      </c>
      <c r="AA89" t="n">
        <v>0</v>
      </c>
      <c r="AB89" t="n">
        <v>0</v>
      </c>
      <c r="AC89" t="n">
        <v>0</v>
      </c>
      <c r="AD89" t="n">
        <v>1</v>
      </c>
      <c r="AE89" t="n">
        <v>0</v>
      </c>
      <c r="AF89" t="inlineStr"/>
      <c r="AG89" t="n">
        <v>7.8</v>
      </c>
      <c r="AH89" t="n">
        <v>2</v>
      </c>
      <c r="AI89" t="n">
        <v>78869696</v>
      </c>
      <c r="AJ89" t="n">
        <v>93</v>
      </c>
      <c r="AK89" t="n">
        <v>0</v>
      </c>
      <c r="AL89" t="n">
        <v>0</v>
      </c>
      <c r="AM89" t="n">
        <v>0</v>
      </c>
      <c r="AN89" t="n">
        <v>0</v>
      </c>
      <c r="AO89" t="n">
        <v>0</v>
      </c>
      <c r="AP89" t="n">
        <v>0</v>
      </c>
      <c r="AQ89" t="n">
        <v>0</v>
      </c>
      <c r="AR89" t="n">
        <v>0</v>
      </c>
    </row>
    <row r="90">
      <c r="A90">
        <f>ROW(Source!A200)</f>
        <v/>
      </c>
      <c r="B90" t="n">
        <v>78869706</v>
      </c>
      <c r="C90" t="n">
        <v>78869702</v>
      </c>
      <c r="D90" t="n">
        <v>18407150</v>
      </c>
      <c r="E90" t="n">
        <v>1</v>
      </c>
      <c r="F90" t="n">
        <v>1</v>
      </c>
      <c r="G90" t="n">
        <v>1</v>
      </c>
      <c r="H90" t="n">
        <v>1</v>
      </c>
      <c r="I90" t="inlineStr">
        <is>
          <t>1-1030-90</t>
        </is>
      </c>
      <c r="J90" t="inlineStr"/>
      <c r="K90" t="inlineStr">
        <is>
          <t>Рабочий строитель среднего разряда 3</t>
        </is>
      </c>
      <c r="L90" t="n">
        <v>1369</v>
      </c>
      <c r="N90" t="n">
        <v>1013</v>
      </c>
      <c r="O90" t="inlineStr">
        <is>
          <t>чел.-ч</t>
        </is>
      </c>
      <c r="P90" t="inlineStr">
        <is>
          <t>чел.-ч</t>
        </is>
      </c>
      <c r="Q90" t="n">
        <v>1</v>
      </c>
      <c r="X90" t="n">
        <v>13.9</v>
      </c>
      <c r="Y90" t="n">
        <v>0</v>
      </c>
      <c r="Z90" t="n">
        <v>0</v>
      </c>
      <c r="AA90" t="n">
        <v>0</v>
      </c>
      <c r="AB90" t="n">
        <v>8.529999999999999</v>
      </c>
      <c r="AC90" t="n">
        <v>0</v>
      </c>
      <c r="AD90" t="n">
        <v>1</v>
      </c>
      <c r="AE90" t="n">
        <v>1</v>
      </c>
      <c r="AF90" t="inlineStr"/>
      <c r="AG90" t="n">
        <v>13.9</v>
      </c>
      <c r="AH90" t="n">
        <v>2</v>
      </c>
      <c r="AI90" t="n">
        <v>78869703</v>
      </c>
      <c r="AJ90" t="n">
        <v>94</v>
      </c>
      <c r="AK90" t="n">
        <v>0</v>
      </c>
      <c r="AL90" t="n">
        <v>0</v>
      </c>
      <c r="AM90" t="n">
        <v>0</v>
      </c>
      <c r="AN90" t="n">
        <v>0</v>
      </c>
      <c r="AO90" t="n">
        <v>0</v>
      </c>
      <c r="AP90" t="n">
        <v>0</v>
      </c>
      <c r="AQ90" t="n">
        <v>0</v>
      </c>
      <c r="AR90" t="n">
        <v>0</v>
      </c>
    </row>
    <row r="91">
      <c r="A91">
        <f>ROW(Source!A200)</f>
        <v/>
      </c>
      <c r="B91" t="n">
        <v>78869707</v>
      </c>
      <c r="C91" t="n">
        <v>78869702</v>
      </c>
      <c r="D91" t="n">
        <v>29169821</v>
      </c>
      <c r="E91" t="n">
        <v>1</v>
      </c>
      <c r="F91" t="n">
        <v>1</v>
      </c>
      <c r="G91" t="n">
        <v>1</v>
      </c>
      <c r="H91" t="n">
        <v>3</v>
      </c>
      <c r="I91" t="inlineStr">
        <is>
          <t>509-0696</t>
        </is>
      </c>
      <c r="J91" t="inlineStr">
        <is>
          <t>ТССЦ Московской обл., 509-0696, приказ Минстроя России №675/пр от 28.02.2017 № 258/пр</t>
        </is>
      </c>
      <c r="K91" t="inlineStr">
        <is>
          <t>Лампы люминесцентные ртутные низкого давления типа ЛБ, ЛД, ЛДЦ, ЛТВ, ЛБХ 20</t>
        </is>
      </c>
      <c r="L91" t="n">
        <v>1358</v>
      </c>
      <c r="N91" t="n">
        <v>1010</v>
      </c>
      <c r="O91" t="inlineStr">
        <is>
          <t>10 шт.</t>
        </is>
      </c>
      <c r="P91" t="inlineStr">
        <is>
          <t>10 шт.</t>
        </is>
      </c>
      <c r="Q91" t="n">
        <v>10</v>
      </c>
      <c r="X91" t="n">
        <v>10</v>
      </c>
      <c r="Y91" t="n">
        <v>85.2</v>
      </c>
      <c r="Z91" t="n">
        <v>0</v>
      </c>
      <c r="AA91" t="n">
        <v>0</v>
      </c>
      <c r="AB91" t="n">
        <v>0</v>
      </c>
      <c r="AC91" t="n">
        <v>0</v>
      </c>
      <c r="AD91" t="n">
        <v>1</v>
      </c>
      <c r="AE91" t="n">
        <v>0</v>
      </c>
      <c r="AF91" t="inlineStr"/>
      <c r="AG91" t="n">
        <v>10</v>
      </c>
      <c r="AH91" t="n">
        <v>2</v>
      </c>
      <c r="AI91" t="n">
        <v>78869704</v>
      </c>
      <c r="AJ91" t="n">
        <v>95</v>
      </c>
      <c r="AK91" t="n">
        <v>0</v>
      </c>
      <c r="AL91" t="n">
        <v>0</v>
      </c>
      <c r="AM91" t="n">
        <v>0</v>
      </c>
      <c r="AN91" t="n">
        <v>0</v>
      </c>
      <c r="AO91" t="n">
        <v>0</v>
      </c>
      <c r="AP91" t="n">
        <v>0</v>
      </c>
      <c r="AQ91" t="n">
        <v>0</v>
      </c>
      <c r="AR91" t="n">
        <v>0</v>
      </c>
    </row>
    <row r="92">
      <c r="A92">
        <f>ROW(Source!A202)</f>
        <v/>
      </c>
      <c r="B92" t="n">
        <v>78869718</v>
      </c>
      <c r="C92" t="n">
        <v>78869709</v>
      </c>
      <c r="D92" t="n">
        <v>18409850</v>
      </c>
      <c r="E92" t="n">
        <v>1</v>
      </c>
      <c r="F92" t="n">
        <v>1</v>
      </c>
      <c r="G92" t="n">
        <v>1</v>
      </c>
      <c r="H92" t="n">
        <v>1</v>
      </c>
      <c r="I92" t="inlineStr">
        <is>
          <t>1-1035-90</t>
        </is>
      </c>
      <c r="J92" t="inlineStr"/>
      <c r="K92" t="inlineStr">
        <is>
          <t>Рабочий строитель среднего разряда 3,5</t>
        </is>
      </c>
      <c r="L92" t="n">
        <v>1369</v>
      </c>
      <c r="N92" t="n">
        <v>1013</v>
      </c>
      <c r="O92" t="inlineStr">
        <is>
          <t>чел.-ч</t>
        </is>
      </c>
      <c r="P92" t="inlineStr">
        <is>
          <t>чел.-ч</t>
        </is>
      </c>
      <c r="Q92" t="n">
        <v>1</v>
      </c>
      <c r="X92" t="n">
        <v>81</v>
      </c>
      <c r="Y92" t="n">
        <v>0</v>
      </c>
      <c r="Z92" t="n">
        <v>0</v>
      </c>
      <c r="AA92" t="n">
        <v>0</v>
      </c>
      <c r="AB92" t="n">
        <v>9.07</v>
      </c>
      <c r="AC92" t="n">
        <v>0</v>
      </c>
      <c r="AD92" t="n">
        <v>1</v>
      </c>
      <c r="AE92" t="n">
        <v>1</v>
      </c>
      <c r="AF92" t="inlineStr"/>
      <c r="AG92" t="n">
        <v>81</v>
      </c>
      <c r="AH92" t="n">
        <v>2</v>
      </c>
      <c r="AI92" t="n">
        <v>78869710</v>
      </c>
      <c r="AJ92" t="n">
        <v>97</v>
      </c>
      <c r="AK92" t="n">
        <v>0</v>
      </c>
      <c r="AL92" t="n">
        <v>0</v>
      </c>
      <c r="AM92" t="n">
        <v>0</v>
      </c>
      <c r="AN92" t="n">
        <v>0</v>
      </c>
      <c r="AO92" t="n">
        <v>0</v>
      </c>
      <c r="AP92" t="n">
        <v>0</v>
      </c>
      <c r="AQ92" t="n">
        <v>0</v>
      </c>
      <c r="AR92" t="n">
        <v>0</v>
      </c>
    </row>
    <row r="93">
      <c r="A93">
        <f>ROW(Source!A202)</f>
        <v/>
      </c>
      <c r="B93" t="n">
        <v>78869719</v>
      </c>
      <c r="C93" t="n">
        <v>78869709</v>
      </c>
      <c r="D93" t="n">
        <v>29174913</v>
      </c>
      <c r="E93" t="n">
        <v>1</v>
      </c>
      <c r="F93" t="n">
        <v>1</v>
      </c>
      <c r="G93" t="n">
        <v>1</v>
      </c>
      <c r="H93" t="n">
        <v>2</v>
      </c>
      <c r="I93" t="inlineStr">
        <is>
          <t>400001</t>
        </is>
      </c>
      <c r="J93" t="inlineStr">
        <is>
          <t>ТСЭМ Московской обл., 400001, приказ Минстроя России №675/пр от 28.02.2017 № 264/пр</t>
        </is>
      </c>
      <c r="K93" t="inlineStr">
        <is>
          <t>Автомобили бортовые, грузоподъемность до 5 т</t>
        </is>
      </c>
      <c r="L93" t="n">
        <v>1368</v>
      </c>
      <c r="N93" t="n">
        <v>1011</v>
      </c>
      <c r="O93" t="inlineStr">
        <is>
          <t>маш.-ч</t>
        </is>
      </c>
      <c r="P93" t="inlineStr">
        <is>
          <t>маш.-ч</t>
        </is>
      </c>
      <c r="Q93" t="n">
        <v>1</v>
      </c>
      <c r="X93" t="n">
        <v>0.05</v>
      </c>
      <c r="Y93" t="n">
        <v>0</v>
      </c>
      <c r="Z93" t="n">
        <v>87.17</v>
      </c>
      <c r="AA93" t="n">
        <v>11.6</v>
      </c>
      <c r="AB93" t="n">
        <v>0</v>
      </c>
      <c r="AC93" t="n">
        <v>0</v>
      </c>
      <c r="AD93" t="n">
        <v>1</v>
      </c>
      <c r="AE93" t="n">
        <v>0</v>
      </c>
      <c r="AF93" t="inlineStr"/>
      <c r="AG93" t="n">
        <v>0.05</v>
      </c>
      <c r="AH93" t="n">
        <v>2</v>
      </c>
      <c r="AI93" t="n">
        <v>78869711</v>
      </c>
      <c r="AJ93" t="n">
        <v>98</v>
      </c>
      <c r="AK93" t="n">
        <v>0</v>
      </c>
      <c r="AL93" t="n">
        <v>0</v>
      </c>
      <c r="AM93" t="n">
        <v>0</v>
      </c>
      <c r="AN93" t="n">
        <v>0</v>
      </c>
      <c r="AO93" t="n">
        <v>0</v>
      </c>
      <c r="AP93" t="n">
        <v>0</v>
      </c>
      <c r="AQ93" t="n">
        <v>0</v>
      </c>
      <c r="AR93" t="n">
        <v>0</v>
      </c>
    </row>
    <row r="94">
      <c r="A94">
        <f>ROW(Source!A202)</f>
        <v/>
      </c>
      <c r="B94" t="n">
        <v>78869720</v>
      </c>
      <c r="C94" t="n">
        <v>78869709</v>
      </c>
      <c r="D94" t="n">
        <v>29110398</v>
      </c>
      <c r="E94" t="n">
        <v>1</v>
      </c>
      <c r="F94" t="n">
        <v>1</v>
      </c>
      <c r="G94" t="n">
        <v>1</v>
      </c>
      <c r="H94" t="n">
        <v>3</v>
      </c>
      <c r="I94" t="inlineStr">
        <is>
          <t>101-0388</t>
        </is>
      </c>
      <c r="J94" t="inlineStr">
        <is>
          <t>ТССЦ Московской обл., 101-0388, приказ Минстроя России №675/пр от 28.02.2017 № 254/пр</t>
        </is>
      </c>
      <c r="K94" t="inlineStr">
        <is>
          <t>Краски масляные земляные марки МА-0115 мумия, сурик железный</t>
        </is>
      </c>
      <c r="L94" t="n">
        <v>1348</v>
      </c>
      <c r="N94" t="n">
        <v>1009</v>
      </c>
      <c r="O94" t="inlineStr">
        <is>
          <t>т</t>
        </is>
      </c>
      <c r="P94" t="inlineStr">
        <is>
          <t>т</t>
        </is>
      </c>
      <c r="Q94" t="n">
        <v>1000</v>
      </c>
      <c r="X94" t="n">
        <v>0.0014</v>
      </c>
      <c r="Y94" t="n">
        <v>15118.99</v>
      </c>
      <c r="Z94" t="n">
        <v>0</v>
      </c>
      <c r="AA94" t="n">
        <v>0</v>
      </c>
      <c r="AB94" t="n">
        <v>0</v>
      </c>
      <c r="AC94" t="n">
        <v>0</v>
      </c>
      <c r="AD94" t="n">
        <v>1</v>
      </c>
      <c r="AE94" t="n">
        <v>0</v>
      </c>
      <c r="AF94" t="inlineStr"/>
      <c r="AG94" t="n">
        <v>0.0014</v>
      </c>
      <c r="AH94" t="n">
        <v>2</v>
      </c>
      <c r="AI94" t="n">
        <v>78869712</v>
      </c>
      <c r="AJ94" t="n">
        <v>99</v>
      </c>
      <c r="AK94" t="n">
        <v>0</v>
      </c>
      <c r="AL94" t="n">
        <v>0</v>
      </c>
      <c r="AM94" t="n">
        <v>0</v>
      </c>
      <c r="AN94" t="n">
        <v>0</v>
      </c>
      <c r="AO94" t="n">
        <v>0</v>
      </c>
      <c r="AP94" t="n">
        <v>0</v>
      </c>
      <c r="AQ94" t="n">
        <v>0</v>
      </c>
      <c r="AR94" t="n">
        <v>0</v>
      </c>
    </row>
    <row r="95">
      <c r="A95">
        <f>ROW(Source!A202)</f>
        <v/>
      </c>
      <c r="B95" t="n">
        <v>78869721</v>
      </c>
      <c r="C95" t="n">
        <v>78869709</v>
      </c>
      <c r="D95" t="n">
        <v>29110573</v>
      </c>
      <c r="E95" t="n">
        <v>1</v>
      </c>
      <c r="F95" t="n">
        <v>1</v>
      </c>
      <c r="G95" t="n">
        <v>1</v>
      </c>
      <c r="H95" t="n">
        <v>3</v>
      </c>
      <c r="I95" t="inlineStr">
        <is>
          <t>101-0628</t>
        </is>
      </c>
      <c r="J95" t="inlineStr">
        <is>
          <t>ТССЦ Московской обл., 101-0628, приказ Минстроя России №675/пр от 28.02.2017 № 254/пр</t>
        </is>
      </c>
      <c r="K95" t="inlineStr">
        <is>
          <t>Олифа комбинированная, марки К-3</t>
        </is>
      </c>
      <c r="L95" t="n">
        <v>1348</v>
      </c>
      <c r="N95" t="n">
        <v>1009</v>
      </c>
      <c r="O95" t="inlineStr">
        <is>
          <t>т</t>
        </is>
      </c>
      <c r="P95" t="inlineStr">
        <is>
          <t>т</t>
        </is>
      </c>
      <c r="Q95" t="n">
        <v>1000</v>
      </c>
      <c r="X95" t="n">
        <v>0.0007</v>
      </c>
      <c r="Y95" t="n">
        <v>16950</v>
      </c>
      <c r="Z95" t="n">
        <v>0</v>
      </c>
      <c r="AA95" t="n">
        <v>0</v>
      </c>
      <c r="AB95" t="n">
        <v>0</v>
      </c>
      <c r="AC95" t="n">
        <v>0</v>
      </c>
      <c r="AD95" t="n">
        <v>1</v>
      </c>
      <c r="AE95" t="n">
        <v>0</v>
      </c>
      <c r="AF95" t="inlineStr"/>
      <c r="AG95" t="n">
        <v>0.0007</v>
      </c>
      <c r="AH95" t="n">
        <v>2</v>
      </c>
      <c r="AI95" t="n">
        <v>78869713</v>
      </c>
      <c r="AJ95" t="n">
        <v>100</v>
      </c>
      <c r="AK95" t="n">
        <v>0</v>
      </c>
      <c r="AL95" t="n">
        <v>0</v>
      </c>
      <c r="AM95" t="n">
        <v>0</v>
      </c>
      <c r="AN95" t="n">
        <v>0</v>
      </c>
      <c r="AO95" t="n">
        <v>0</v>
      </c>
      <c r="AP95" t="n">
        <v>0</v>
      </c>
      <c r="AQ95" t="n">
        <v>0</v>
      </c>
      <c r="AR95" t="n">
        <v>0</v>
      </c>
    </row>
    <row r="96">
      <c r="A96">
        <f>ROW(Source!A202)</f>
        <v/>
      </c>
      <c r="B96" t="n">
        <v>78869722</v>
      </c>
      <c r="C96" t="n">
        <v>78869709</v>
      </c>
      <c r="D96" t="n">
        <v>29107963</v>
      </c>
      <c r="E96" t="n">
        <v>1</v>
      </c>
      <c r="F96" t="n">
        <v>1</v>
      </c>
      <c r="G96" t="n">
        <v>1</v>
      </c>
      <c r="H96" t="n">
        <v>3</v>
      </c>
      <c r="I96" t="inlineStr">
        <is>
          <t>101-1669</t>
        </is>
      </c>
      <c r="J96" t="inlineStr">
        <is>
          <t>ТССЦ Московской обл., 101-1669, приказ Минстроя России №675/пр от 28.02.2017 № 254/пр</t>
        </is>
      </c>
      <c r="K96" t="inlineStr">
        <is>
          <t>Очес льняной</t>
        </is>
      </c>
      <c r="L96" t="n">
        <v>1346</v>
      </c>
      <c r="N96" t="n">
        <v>1009</v>
      </c>
      <c r="O96" t="inlineStr">
        <is>
          <t>кг</t>
        </is>
      </c>
      <c r="P96" t="inlineStr">
        <is>
          <t>кг</t>
        </is>
      </c>
      <c r="Q96" t="n">
        <v>1</v>
      </c>
      <c r="X96" t="n">
        <v>0.7</v>
      </c>
      <c r="Y96" t="n">
        <v>37.29</v>
      </c>
      <c r="Z96" t="n">
        <v>0</v>
      </c>
      <c r="AA96" t="n">
        <v>0</v>
      </c>
      <c r="AB96" t="n">
        <v>0</v>
      </c>
      <c r="AC96" t="n">
        <v>0</v>
      </c>
      <c r="AD96" t="n">
        <v>1</v>
      </c>
      <c r="AE96" t="n">
        <v>0</v>
      </c>
      <c r="AF96" t="inlineStr"/>
      <c r="AG96" t="n">
        <v>0.7</v>
      </c>
      <c r="AH96" t="n">
        <v>2</v>
      </c>
      <c r="AI96" t="n">
        <v>78869714</v>
      </c>
      <c r="AJ96" t="n">
        <v>101</v>
      </c>
      <c r="AK96" t="n">
        <v>0</v>
      </c>
      <c r="AL96" t="n">
        <v>0</v>
      </c>
      <c r="AM96" t="n">
        <v>0</v>
      </c>
      <c r="AN96" t="n">
        <v>0</v>
      </c>
      <c r="AO96" t="n">
        <v>0</v>
      </c>
      <c r="AP96" t="n">
        <v>0</v>
      </c>
      <c r="AQ96" t="n">
        <v>0</v>
      </c>
      <c r="AR96" t="n">
        <v>0</v>
      </c>
    </row>
    <row r="97">
      <c r="A97">
        <f>ROW(Source!A202)</f>
        <v/>
      </c>
      <c r="B97" t="n">
        <v>78869723</v>
      </c>
      <c r="C97" t="n">
        <v>78869709</v>
      </c>
      <c r="D97" t="n">
        <v>29142465</v>
      </c>
      <c r="E97" t="n">
        <v>1</v>
      </c>
      <c r="F97" t="n">
        <v>1</v>
      </c>
      <c r="G97" t="n">
        <v>1</v>
      </c>
      <c r="H97" t="n">
        <v>3</v>
      </c>
      <c r="I97" t="inlineStr">
        <is>
          <t>302-1342</t>
        </is>
      </c>
      <c r="J97" t="inlineStr">
        <is>
          <t>ТССЦ Московской обл., 302-1342, приказ Минстроя России №675/пр от 28.02.2017 № 256/пр</t>
        </is>
      </c>
      <c r="K97" t="inlineStr">
        <is>
          <t>Вентили проходные муфтовые 15кч18п для воды давлением 1,6 МПа (16 кгс/см2), диаметром 20 мм</t>
        </is>
      </c>
      <c r="L97" t="n">
        <v>1354</v>
      </c>
      <c r="N97" t="n">
        <v>1010</v>
      </c>
      <c r="O97" t="inlineStr">
        <is>
          <t>шт.</t>
        </is>
      </c>
      <c r="P97" t="inlineStr">
        <is>
          <t>шт.</t>
        </is>
      </c>
      <c r="Q97" t="n">
        <v>1</v>
      </c>
      <c r="X97" t="n">
        <v>100</v>
      </c>
      <c r="Y97" t="n">
        <v>21.81</v>
      </c>
      <c r="Z97" t="n">
        <v>0</v>
      </c>
      <c r="AA97" t="n">
        <v>0</v>
      </c>
      <c r="AB97" t="n">
        <v>0</v>
      </c>
      <c r="AC97" t="n">
        <v>0</v>
      </c>
      <c r="AD97" t="n">
        <v>1</v>
      </c>
      <c r="AE97" t="n">
        <v>0</v>
      </c>
      <c r="AF97" t="inlineStr"/>
      <c r="AG97" t="n">
        <v>100</v>
      </c>
      <c r="AH97" t="n">
        <v>2</v>
      </c>
      <c r="AI97" t="n">
        <v>78869716</v>
      </c>
      <c r="AJ97" t="n">
        <v>103</v>
      </c>
      <c r="AK97" t="n">
        <v>0</v>
      </c>
      <c r="AL97" t="n">
        <v>0</v>
      </c>
      <c r="AM97" t="n">
        <v>0</v>
      </c>
      <c r="AN97" t="n">
        <v>0</v>
      </c>
      <c r="AO97" t="n">
        <v>0</v>
      </c>
      <c r="AP97" t="n">
        <v>0</v>
      </c>
      <c r="AQ97" t="n">
        <v>0</v>
      </c>
      <c r="AR97" t="n">
        <v>0</v>
      </c>
    </row>
    <row r="98">
      <c r="A98">
        <f>ROW(Source!A202)</f>
        <v/>
      </c>
      <c r="B98" t="n">
        <v>78869724</v>
      </c>
      <c r="C98" t="n">
        <v>78869709</v>
      </c>
      <c r="D98" t="n">
        <v>29164350</v>
      </c>
      <c r="E98" t="n">
        <v>1</v>
      </c>
      <c r="F98" t="n">
        <v>1</v>
      </c>
      <c r="G98" t="n">
        <v>1</v>
      </c>
      <c r="H98" t="n">
        <v>3</v>
      </c>
      <c r="I98" t="inlineStr">
        <is>
          <t>509-9899</t>
        </is>
      </c>
      <c r="J98" t="inlineStr">
        <is>
          <t>ТССЦ Московской обл., 509-9899, приказ Минстроя России №675/пр от 28.02.2017 № 258/пр</t>
        </is>
      </c>
      <c r="K98" t="inlineStr">
        <is>
          <t>Строительный мусор и масса возвратных материалов</t>
        </is>
      </c>
      <c r="L98" t="n">
        <v>1348</v>
      </c>
      <c r="N98" t="n">
        <v>1009</v>
      </c>
      <c r="O98" t="inlineStr">
        <is>
          <t>т</t>
        </is>
      </c>
      <c r="P98" t="inlineStr">
        <is>
          <t>т</t>
        </is>
      </c>
      <c r="Q98" t="n">
        <v>1000</v>
      </c>
      <c r="X98" t="n">
        <v>0.04</v>
      </c>
      <c r="Y98" t="n">
        <v>0</v>
      </c>
      <c r="Z98" t="n">
        <v>0</v>
      </c>
      <c r="AA98" t="n">
        <v>0</v>
      </c>
      <c r="AB98" t="n">
        <v>0</v>
      </c>
      <c r="AC98" t="n">
        <v>0</v>
      </c>
      <c r="AD98" t="n">
        <v>0</v>
      </c>
      <c r="AE98" t="n">
        <v>0</v>
      </c>
      <c r="AF98" t="inlineStr"/>
      <c r="AG98" t="n">
        <v>0.04</v>
      </c>
      <c r="AH98" t="n">
        <v>2</v>
      </c>
      <c r="AI98" t="n">
        <v>78869717</v>
      </c>
      <c r="AJ98" t="n">
        <v>104</v>
      </c>
      <c r="AK98" t="n">
        <v>0</v>
      </c>
      <c r="AL98" t="n">
        <v>0</v>
      </c>
      <c r="AM98" t="n">
        <v>0</v>
      </c>
      <c r="AN98" t="n">
        <v>0</v>
      </c>
      <c r="AO98" t="n">
        <v>0</v>
      </c>
      <c r="AP98" t="n">
        <v>0</v>
      </c>
      <c r="AQ98" t="n">
        <v>0</v>
      </c>
      <c r="AR98" t="n">
        <v>0</v>
      </c>
    </row>
    <row r="99">
      <c r="A99">
        <f>ROW(Source!A205)</f>
        <v/>
      </c>
      <c r="B99" t="n">
        <v>78869734</v>
      </c>
      <c r="C99" t="n">
        <v>78869727</v>
      </c>
      <c r="D99" t="n">
        <v>18442827</v>
      </c>
      <c r="E99" t="n">
        <v>1</v>
      </c>
      <c r="F99" t="n">
        <v>1</v>
      </c>
      <c r="G99" t="n">
        <v>1</v>
      </c>
      <c r="H99" t="n">
        <v>1</v>
      </c>
      <c r="I99" t="inlineStr">
        <is>
          <t>1-1053-90</t>
        </is>
      </c>
      <c r="J99" t="inlineStr"/>
      <c r="K99" t="inlineStr">
        <is>
          <t>Рабочий строитель среднего разряда 5,3</t>
        </is>
      </c>
      <c r="L99" t="n">
        <v>1369</v>
      </c>
      <c r="N99" t="n">
        <v>1013</v>
      </c>
      <c r="O99" t="inlineStr">
        <is>
          <t>чел.-ч</t>
        </is>
      </c>
      <c r="P99" t="inlineStr">
        <is>
          <t>чел.-ч</t>
        </is>
      </c>
      <c r="Q99" t="n">
        <v>1</v>
      </c>
      <c r="X99" t="n">
        <v>5.01</v>
      </c>
      <c r="Y99" t="n">
        <v>0</v>
      </c>
      <c r="Z99" t="n">
        <v>0</v>
      </c>
      <c r="AA99" t="n">
        <v>0</v>
      </c>
      <c r="AB99" t="n">
        <v>11.64</v>
      </c>
      <c r="AC99" t="n">
        <v>0</v>
      </c>
      <c r="AD99" t="n">
        <v>1</v>
      </c>
      <c r="AE99" t="n">
        <v>1</v>
      </c>
      <c r="AF99" t="inlineStr">
        <is>
          <t>)*5</t>
        </is>
      </c>
      <c r="AG99" t="n">
        <v>25.05</v>
      </c>
      <c r="AH99" t="n">
        <v>2</v>
      </c>
      <c r="AI99" t="n">
        <v>78869728</v>
      </c>
      <c r="AJ99" t="n">
        <v>105</v>
      </c>
      <c r="AK99" t="n">
        <v>0</v>
      </c>
      <c r="AL99" t="n">
        <v>0</v>
      </c>
      <c r="AM99" t="n">
        <v>0</v>
      </c>
      <c r="AN99" t="n">
        <v>0</v>
      </c>
      <c r="AO99" t="n">
        <v>0</v>
      </c>
      <c r="AP99" t="n">
        <v>0</v>
      </c>
      <c r="AQ99" t="n">
        <v>0</v>
      </c>
      <c r="AR99" t="n">
        <v>0</v>
      </c>
    </row>
    <row r="100">
      <c r="A100">
        <f>ROW(Source!A205)</f>
        <v/>
      </c>
      <c r="B100" t="n">
        <v>78869735</v>
      </c>
      <c r="C100" t="n">
        <v>78869727</v>
      </c>
      <c r="D100" t="n">
        <v>29172703</v>
      </c>
      <c r="E100" t="n">
        <v>1</v>
      </c>
      <c r="F100" t="n">
        <v>1</v>
      </c>
      <c r="G100" t="n">
        <v>1</v>
      </c>
      <c r="H100" t="n">
        <v>2</v>
      </c>
      <c r="I100" t="inlineStr">
        <is>
          <t>042900</t>
        </is>
      </c>
      <c r="J100" t="inlineStr">
        <is>
          <t>ТСЭМ Московской обл., 042900, приказ Минстроя России №675/пр от 28.02.2017 № 264/пр</t>
        </is>
      </c>
      <c r="K10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00" t="n">
        <v>1368</v>
      </c>
      <c r="N100" t="n">
        <v>1011</v>
      </c>
      <c r="O100" t="inlineStr">
        <is>
          <t>маш.-ч</t>
        </is>
      </c>
      <c r="P100" t="inlineStr">
        <is>
          <t>маш.-ч</t>
        </is>
      </c>
      <c r="Q100" t="n">
        <v>1</v>
      </c>
      <c r="X100" t="n">
        <v>1.5</v>
      </c>
      <c r="Y100" t="n">
        <v>0</v>
      </c>
      <c r="Z100" t="n">
        <v>29.67</v>
      </c>
      <c r="AA100" t="n">
        <v>0</v>
      </c>
      <c r="AB100" t="n">
        <v>0</v>
      </c>
      <c r="AC100" t="n">
        <v>0</v>
      </c>
      <c r="AD100" t="n">
        <v>1</v>
      </c>
      <c r="AE100" t="n">
        <v>0</v>
      </c>
      <c r="AF100" t="inlineStr">
        <is>
          <t>)*5</t>
        </is>
      </c>
      <c r="AG100" t="n">
        <v>7.5</v>
      </c>
      <c r="AH100" t="n">
        <v>2</v>
      </c>
      <c r="AI100" t="n">
        <v>78869729</v>
      </c>
      <c r="AJ100" t="n">
        <v>106</v>
      </c>
      <c r="AK100" t="n">
        <v>0</v>
      </c>
      <c r="AL100" t="n">
        <v>0</v>
      </c>
      <c r="AM100" t="n">
        <v>0</v>
      </c>
      <c r="AN100" t="n">
        <v>0</v>
      </c>
      <c r="AO100" t="n">
        <v>0</v>
      </c>
      <c r="AP100" t="n">
        <v>0</v>
      </c>
      <c r="AQ100" t="n">
        <v>0</v>
      </c>
      <c r="AR100" t="n">
        <v>0</v>
      </c>
    </row>
    <row r="101">
      <c r="A101">
        <f>ROW(Source!A205)</f>
        <v/>
      </c>
      <c r="B101" t="n">
        <v>78869736</v>
      </c>
      <c r="C101" t="n">
        <v>78869727</v>
      </c>
      <c r="D101" t="n">
        <v>29110398</v>
      </c>
      <c r="E101" t="n">
        <v>1</v>
      </c>
      <c r="F101" t="n">
        <v>1</v>
      </c>
      <c r="G101" t="n">
        <v>1</v>
      </c>
      <c r="H101" t="n">
        <v>3</v>
      </c>
      <c r="I101" t="inlineStr">
        <is>
          <t>101-0388</t>
        </is>
      </c>
      <c r="J101" t="inlineStr">
        <is>
          <t>ТССЦ Московской обл., 101-0388, приказ Минстроя России №675/пр от 28.02.2017 № 254/пр</t>
        </is>
      </c>
      <c r="K101" t="inlineStr">
        <is>
          <t>Краски масляные земляные марки МА-0115 мумия, сурик железный</t>
        </is>
      </c>
      <c r="L101" t="n">
        <v>1348</v>
      </c>
      <c r="N101" t="n">
        <v>1009</v>
      </c>
      <c r="O101" t="inlineStr">
        <is>
          <t>т</t>
        </is>
      </c>
      <c r="P101" t="inlineStr">
        <is>
          <t>т</t>
        </is>
      </c>
      <c r="Q101" t="n">
        <v>1000</v>
      </c>
      <c r="X101" t="n">
        <v>5e-05</v>
      </c>
      <c r="Y101" t="n">
        <v>15118.99</v>
      </c>
      <c r="Z101" t="n">
        <v>0</v>
      </c>
      <c r="AA101" t="n">
        <v>0</v>
      </c>
      <c r="AB101" t="n">
        <v>0</v>
      </c>
      <c r="AC101" t="n">
        <v>0</v>
      </c>
      <c r="AD101" t="n">
        <v>1</v>
      </c>
      <c r="AE101" t="n">
        <v>0</v>
      </c>
      <c r="AF101" t="inlineStr">
        <is>
          <t>)*5</t>
        </is>
      </c>
      <c r="AG101" t="n">
        <v>0.00025</v>
      </c>
      <c r="AH101" t="n">
        <v>2</v>
      </c>
      <c r="AI101" t="n">
        <v>78869730</v>
      </c>
      <c r="AJ101" t="n">
        <v>107</v>
      </c>
      <c r="AK101" t="n">
        <v>0</v>
      </c>
      <c r="AL101" t="n">
        <v>0</v>
      </c>
      <c r="AM101" t="n">
        <v>0</v>
      </c>
      <c r="AN101" t="n">
        <v>0</v>
      </c>
      <c r="AO101" t="n">
        <v>0</v>
      </c>
      <c r="AP101" t="n">
        <v>0</v>
      </c>
      <c r="AQ101" t="n">
        <v>0</v>
      </c>
      <c r="AR101" t="n">
        <v>0</v>
      </c>
    </row>
    <row r="102">
      <c r="A102">
        <f>ROW(Source!A205)</f>
        <v/>
      </c>
      <c r="B102" t="n">
        <v>78869737</v>
      </c>
      <c r="C102" t="n">
        <v>78869727</v>
      </c>
      <c r="D102" t="n">
        <v>29110573</v>
      </c>
      <c r="E102" t="n">
        <v>1</v>
      </c>
      <c r="F102" t="n">
        <v>1</v>
      </c>
      <c r="G102" t="n">
        <v>1</v>
      </c>
      <c r="H102" t="n">
        <v>3</v>
      </c>
      <c r="I102" t="inlineStr">
        <is>
          <t>101-0628</t>
        </is>
      </c>
      <c r="J102" t="inlineStr">
        <is>
          <t>ТССЦ Московской обл., 101-0628, приказ Минстроя России №675/пр от 28.02.2017 № 254/пр</t>
        </is>
      </c>
      <c r="K102" t="inlineStr">
        <is>
          <t>Олифа комбинированная, марки К-3</t>
        </is>
      </c>
      <c r="L102" t="n">
        <v>1348</v>
      </c>
      <c r="N102" t="n">
        <v>1009</v>
      </c>
      <c r="O102" t="inlineStr">
        <is>
          <t>т</t>
        </is>
      </c>
      <c r="P102" t="inlineStr">
        <is>
          <t>т</t>
        </is>
      </c>
      <c r="Q102" t="n">
        <v>1000</v>
      </c>
      <c r="X102" t="n">
        <v>2e-05</v>
      </c>
      <c r="Y102" t="n">
        <v>16950</v>
      </c>
      <c r="Z102" t="n">
        <v>0</v>
      </c>
      <c r="AA102" t="n">
        <v>0</v>
      </c>
      <c r="AB102" t="n">
        <v>0</v>
      </c>
      <c r="AC102" t="n">
        <v>0</v>
      </c>
      <c r="AD102" t="n">
        <v>1</v>
      </c>
      <c r="AE102" t="n">
        <v>0</v>
      </c>
      <c r="AF102" t="inlineStr">
        <is>
          <t>)*5</t>
        </is>
      </c>
      <c r="AG102" t="n">
        <v>0.0001</v>
      </c>
      <c r="AH102" t="n">
        <v>2</v>
      </c>
      <c r="AI102" t="n">
        <v>78869731</v>
      </c>
      <c r="AJ102" t="n">
        <v>108</v>
      </c>
      <c r="AK102" t="n">
        <v>0</v>
      </c>
      <c r="AL102" t="n">
        <v>0</v>
      </c>
      <c r="AM102" t="n">
        <v>0</v>
      </c>
      <c r="AN102" t="n">
        <v>0</v>
      </c>
      <c r="AO102" t="n">
        <v>0</v>
      </c>
      <c r="AP102" t="n">
        <v>0</v>
      </c>
      <c r="AQ102" t="n">
        <v>0</v>
      </c>
      <c r="AR102" t="n">
        <v>0</v>
      </c>
    </row>
    <row r="103">
      <c r="A103">
        <f>ROW(Source!A205)</f>
        <v/>
      </c>
      <c r="B103" t="n">
        <v>78869738</v>
      </c>
      <c r="C103" t="n">
        <v>78869727</v>
      </c>
      <c r="D103" t="n">
        <v>29107963</v>
      </c>
      <c r="E103" t="n">
        <v>1</v>
      </c>
      <c r="F103" t="n">
        <v>1</v>
      </c>
      <c r="G103" t="n">
        <v>1</v>
      </c>
      <c r="H103" t="n">
        <v>3</v>
      </c>
      <c r="I103" t="inlineStr">
        <is>
          <t>101-1669</t>
        </is>
      </c>
      <c r="J103" t="inlineStr">
        <is>
          <t>ТССЦ Московской обл., 101-1669, приказ Минстроя России №675/пр от 28.02.2017 № 254/пр</t>
        </is>
      </c>
      <c r="K103" t="inlineStr">
        <is>
          <t>Очес льняной</t>
        </is>
      </c>
      <c r="L103" t="n">
        <v>1346</v>
      </c>
      <c r="N103" t="n">
        <v>1009</v>
      </c>
      <c r="O103" t="inlineStr">
        <is>
          <t>кг</t>
        </is>
      </c>
      <c r="P103" t="inlineStr">
        <is>
          <t>кг</t>
        </is>
      </c>
      <c r="Q103" t="n">
        <v>1</v>
      </c>
      <c r="X103" t="n">
        <v>0.02</v>
      </c>
      <c r="Y103" t="n">
        <v>37.29</v>
      </c>
      <c r="Z103" t="n">
        <v>0</v>
      </c>
      <c r="AA103" t="n">
        <v>0</v>
      </c>
      <c r="AB103" t="n">
        <v>0</v>
      </c>
      <c r="AC103" t="n">
        <v>0</v>
      </c>
      <c r="AD103" t="n">
        <v>1</v>
      </c>
      <c r="AE103" t="n">
        <v>0</v>
      </c>
      <c r="AF103" t="inlineStr">
        <is>
          <t>)*5</t>
        </is>
      </c>
      <c r="AG103" t="n">
        <v>0.1</v>
      </c>
      <c r="AH103" t="n">
        <v>2</v>
      </c>
      <c r="AI103" t="n">
        <v>78869732</v>
      </c>
      <c r="AJ103" t="n">
        <v>109</v>
      </c>
      <c r="AK103" t="n">
        <v>0</v>
      </c>
      <c r="AL103" t="n">
        <v>0</v>
      </c>
      <c r="AM103" t="n">
        <v>0</v>
      </c>
      <c r="AN103" t="n">
        <v>0</v>
      </c>
      <c r="AO103" t="n">
        <v>0</v>
      </c>
      <c r="AP103" t="n">
        <v>0</v>
      </c>
      <c r="AQ103" t="n">
        <v>0</v>
      </c>
      <c r="AR103" t="n">
        <v>0</v>
      </c>
    </row>
    <row r="104">
      <c r="A104">
        <f>ROW(Source!A205)</f>
        <v/>
      </c>
      <c r="B104" t="n">
        <v>78869739</v>
      </c>
      <c r="C104" t="n">
        <v>78869727</v>
      </c>
      <c r="D104" t="n">
        <v>29150040</v>
      </c>
      <c r="E104" t="n">
        <v>1</v>
      </c>
      <c r="F104" t="n">
        <v>1</v>
      </c>
      <c r="G104" t="n">
        <v>1</v>
      </c>
      <c r="H104" t="n">
        <v>3</v>
      </c>
      <c r="I104" t="inlineStr">
        <is>
          <t>411-0001</t>
        </is>
      </c>
      <c r="J104" t="inlineStr">
        <is>
          <t>ТССЦ Московской обл., 411-0001, приказ Минстроя России №675/пр от 28.02.2017 № 257/пр</t>
        </is>
      </c>
      <c r="K104" t="inlineStr">
        <is>
          <t>Вода</t>
        </is>
      </c>
      <c r="L104" t="n">
        <v>1339</v>
      </c>
      <c r="N104" t="n">
        <v>1007</v>
      </c>
      <c r="O104" t="inlineStr">
        <is>
          <t>м3</t>
        </is>
      </c>
      <c r="P104" t="inlineStr">
        <is>
          <t>м3</t>
        </is>
      </c>
      <c r="Q104" t="n">
        <v>1</v>
      </c>
      <c r="X104" t="n">
        <v>1</v>
      </c>
      <c r="Y104" t="n">
        <v>2.44</v>
      </c>
      <c r="Z104" t="n">
        <v>0</v>
      </c>
      <c r="AA104" t="n">
        <v>0</v>
      </c>
      <c r="AB104" t="n">
        <v>0</v>
      </c>
      <c r="AC104" t="n">
        <v>0</v>
      </c>
      <c r="AD104" t="n">
        <v>1</v>
      </c>
      <c r="AE104" t="n">
        <v>0</v>
      </c>
      <c r="AF104" t="inlineStr">
        <is>
          <t>)*5</t>
        </is>
      </c>
      <c r="AG104" t="n">
        <v>5</v>
      </c>
      <c r="AH104" t="n">
        <v>2</v>
      </c>
      <c r="AI104" t="n">
        <v>78869733</v>
      </c>
      <c r="AJ104" t="n">
        <v>110</v>
      </c>
      <c r="AK104" t="n">
        <v>0</v>
      </c>
      <c r="AL104" t="n">
        <v>0</v>
      </c>
      <c r="AM104" t="n">
        <v>0</v>
      </c>
      <c r="AN104" t="n">
        <v>0</v>
      </c>
      <c r="AO104" t="n">
        <v>0</v>
      </c>
      <c r="AP104" t="n">
        <v>0</v>
      </c>
      <c r="AQ104" t="n">
        <v>0</v>
      </c>
      <c r="AR104" t="n">
        <v>0</v>
      </c>
    </row>
    <row r="105">
      <c r="A105">
        <f>ROW(Source!A244)</f>
        <v/>
      </c>
      <c r="B105" t="n">
        <v>78869809</v>
      </c>
      <c r="C105" t="n">
        <v>78869803</v>
      </c>
      <c r="D105" t="n">
        <v>18408291</v>
      </c>
      <c r="E105" t="n">
        <v>1</v>
      </c>
      <c r="F105" t="n">
        <v>1</v>
      </c>
      <c r="G105" t="n">
        <v>1</v>
      </c>
      <c r="H105" t="n">
        <v>1</v>
      </c>
      <c r="I105" t="inlineStr">
        <is>
          <t>1-1025-90</t>
        </is>
      </c>
      <c r="J105" t="inlineStr"/>
      <c r="K105" t="inlineStr">
        <is>
          <t>Рабочий строитель среднего разряда 2,5</t>
        </is>
      </c>
      <c r="L105" t="n">
        <v>1369</v>
      </c>
      <c r="N105" t="n">
        <v>1013</v>
      </c>
      <c r="O105" t="inlineStr">
        <is>
          <t>чел.-ч</t>
        </is>
      </c>
      <c r="P105" t="inlineStr">
        <is>
          <t>чел.-ч</t>
        </is>
      </c>
      <c r="Q105" t="n">
        <v>1</v>
      </c>
      <c r="X105" t="n">
        <v>32.2</v>
      </c>
      <c r="Y105" t="n">
        <v>0</v>
      </c>
      <c r="Z105" t="n">
        <v>0</v>
      </c>
      <c r="AA105" t="n">
        <v>0</v>
      </c>
      <c r="AB105" t="n">
        <v>8.17</v>
      </c>
      <c r="AC105" t="n">
        <v>0</v>
      </c>
      <c r="AD105" t="n">
        <v>1</v>
      </c>
      <c r="AE105" t="n">
        <v>1</v>
      </c>
      <c r="AF105" t="inlineStr"/>
      <c r="AG105" t="n">
        <v>32.2</v>
      </c>
      <c r="AH105" t="n">
        <v>2</v>
      </c>
      <c r="AI105" t="n">
        <v>78869804</v>
      </c>
      <c r="AJ105" t="n">
        <v>111</v>
      </c>
      <c r="AK105" t="n">
        <v>0</v>
      </c>
      <c r="AL105" t="n">
        <v>0</v>
      </c>
      <c r="AM105" t="n">
        <v>0</v>
      </c>
      <c r="AN105" t="n">
        <v>0</v>
      </c>
      <c r="AO105" t="n">
        <v>0</v>
      </c>
      <c r="AP105" t="n">
        <v>0</v>
      </c>
      <c r="AQ105" t="n">
        <v>0</v>
      </c>
      <c r="AR105" t="n">
        <v>0</v>
      </c>
    </row>
    <row r="106">
      <c r="A106">
        <f>ROW(Source!A244)</f>
        <v/>
      </c>
      <c r="B106" t="n">
        <v>78869810</v>
      </c>
      <c r="C106" t="n">
        <v>78869803</v>
      </c>
      <c r="D106" t="n">
        <v>29174913</v>
      </c>
      <c r="E106" t="n">
        <v>1</v>
      </c>
      <c r="F106" t="n">
        <v>1</v>
      </c>
      <c r="G106" t="n">
        <v>1</v>
      </c>
      <c r="H106" t="n">
        <v>2</v>
      </c>
      <c r="I106" t="inlineStr">
        <is>
          <t>400001</t>
        </is>
      </c>
      <c r="J106" t="inlineStr">
        <is>
          <t>ТСЭМ Московской обл., 400001, приказ Минстроя России №675/пр от 28.02.2017 № 264/пр</t>
        </is>
      </c>
      <c r="K106" t="inlineStr">
        <is>
          <t>Автомобили бортовые, грузоподъемность до 5 т</t>
        </is>
      </c>
      <c r="L106" t="n">
        <v>1368</v>
      </c>
      <c r="N106" t="n">
        <v>1011</v>
      </c>
      <c r="O106" t="inlineStr">
        <is>
          <t>маш.-ч</t>
        </is>
      </c>
      <c r="P106" t="inlineStr">
        <is>
          <t>маш.-ч</t>
        </is>
      </c>
      <c r="Q106" t="n">
        <v>1</v>
      </c>
      <c r="X106" t="n">
        <v>0.01</v>
      </c>
      <c r="Y106" t="n">
        <v>0</v>
      </c>
      <c r="Z106" t="n">
        <v>87.17</v>
      </c>
      <c r="AA106" t="n">
        <v>11.6</v>
      </c>
      <c r="AB106" t="n">
        <v>0</v>
      </c>
      <c r="AC106" t="n">
        <v>0</v>
      </c>
      <c r="AD106" t="n">
        <v>1</v>
      </c>
      <c r="AE106" t="n">
        <v>0</v>
      </c>
      <c r="AF106" t="inlineStr"/>
      <c r="AG106" t="n">
        <v>0.01</v>
      </c>
      <c r="AH106" t="n">
        <v>2</v>
      </c>
      <c r="AI106" t="n">
        <v>78869805</v>
      </c>
      <c r="AJ106" t="n">
        <v>112</v>
      </c>
      <c r="AK106" t="n">
        <v>0</v>
      </c>
      <c r="AL106" t="n">
        <v>0</v>
      </c>
      <c r="AM106" t="n">
        <v>0</v>
      </c>
      <c r="AN106" t="n">
        <v>0</v>
      </c>
      <c r="AO106" t="n">
        <v>0</v>
      </c>
      <c r="AP106" t="n">
        <v>0</v>
      </c>
      <c r="AQ106" t="n">
        <v>0</v>
      </c>
      <c r="AR106" t="n">
        <v>0</v>
      </c>
    </row>
    <row r="107">
      <c r="A107">
        <f>ROW(Source!A244)</f>
        <v/>
      </c>
      <c r="B107" t="n">
        <v>78869811</v>
      </c>
      <c r="C107" t="n">
        <v>78869803</v>
      </c>
      <c r="D107" t="n">
        <v>29110139</v>
      </c>
      <c r="E107" t="n">
        <v>1</v>
      </c>
      <c r="F107" t="n">
        <v>1</v>
      </c>
      <c r="G107" t="n">
        <v>1</v>
      </c>
      <c r="H107" t="n">
        <v>3</v>
      </c>
      <c r="I107" t="inlineStr">
        <is>
          <t>101-1703</t>
        </is>
      </c>
      <c r="J107" t="inlineStr">
        <is>
          <t>ТССЦ Московской обл., 101-1703, приказ Минстроя России №675/пр от 28.02.2017 № 254/пр</t>
        </is>
      </c>
      <c r="K107" t="inlineStr">
        <is>
          <t>Прокладки резиновые (пластина техническая прессованная)</t>
        </is>
      </c>
      <c r="L107" t="n">
        <v>1346</v>
      </c>
      <c r="N107" t="n">
        <v>1009</v>
      </c>
      <c r="O107" t="inlineStr">
        <is>
          <t>кг</t>
        </is>
      </c>
      <c r="P107" t="inlineStr">
        <is>
          <t>кг</t>
        </is>
      </c>
      <c r="Q107" t="n">
        <v>1</v>
      </c>
      <c r="X107" t="n">
        <v>2</v>
      </c>
      <c r="Y107" t="n">
        <v>23.09</v>
      </c>
      <c r="Z107" t="n">
        <v>0</v>
      </c>
      <c r="AA107" t="n">
        <v>0</v>
      </c>
      <c r="AB107" t="n">
        <v>0</v>
      </c>
      <c r="AC107" t="n">
        <v>0</v>
      </c>
      <c r="AD107" t="n">
        <v>1</v>
      </c>
      <c r="AE107" t="n">
        <v>0</v>
      </c>
      <c r="AF107" t="inlineStr"/>
      <c r="AG107" t="n">
        <v>2</v>
      </c>
      <c r="AH107" t="n">
        <v>2</v>
      </c>
      <c r="AI107" t="n">
        <v>78869806</v>
      </c>
      <c r="AJ107" t="n">
        <v>113</v>
      </c>
      <c r="AK107" t="n">
        <v>0</v>
      </c>
      <c r="AL107" t="n">
        <v>0</v>
      </c>
      <c r="AM107" t="n">
        <v>0</v>
      </c>
      <c r="AN107" t="n">
        <v>0</v>
      </c>
      <c r="AO107" t="n">
        <v>0</v>
      </c>
      <c r="AP107" t="n">
        <v>0</v>
      </c>
      <c r="AQ107" t="n">
        <v>0</v>
      </c>
      <c r="AR107" t="n">
        <v>0</v>
      </c>
    </row>
    <row r="108">
      <c r="A108">
        <f>ROW(Source!A244)</f>
        <v/>
      </c>
      <c r="B108" t="n">
        <v>78869812</v>
      </c>
      <c r="C108" t="n">
        <v>78869803</v>
      </c>
      <c r="D108" t="n">
        <v>29114240</v>
      </c>
      <c r="E108" t="n">
        <v>1</v>
      </c>
      <c r="F108" t="n">
        <v>1</v>
      </c>
      <c r="G108" t="n">
        <v>1</v>
      </c>
      <c r="H108" t="n">
        <v>3</v>
      </c>
      <c r="I108" t="inlineStr">
        <is>
          <t>101-2576</t>
        </is>
      </c>
      <c r="J108" t="inlineStr">
        <is>
          <t>ТССЦ Московской обл., 101-2576, приказ Минстроя России №675/пр от 28.02.2017 № 254/пр</t>
        </is>
      </c>
      <c r="K108" t="inlineStr">
        <is>
          <t>Болты с гайками и шайбами для санитарно-технических работ диаметром 16 мм</t>
        </is>
      </c>
      <c r="L108" t="n">
        <v>1348</v>
      </c>
      <c r="N108" t="n">
        <v>1009</v>
      </c>
      <c r="O108" t="inlineStr">
        <is>
          <t>т</t>
        </is>
      </c>
      <c r="P108" t="inlineStr">
        <is>
          <t>т</t>
        </is>
      </c>
      <c r="Q108" t="n">
        <v>1000</v>
      </c>
      <c r="X108" t="n">
        <v>0.005</v>
      </c>
      <c r="Y108" t="n">
        <v>14830</v>
      </c>
      <c r="Z108" t="n">
        <v>0</v>
      </c>
      <c r="AA108" t="n">
        <v>0</v>
      </c>
      <c r="AB108" t="n">
        <v>0</v>
      </c>
      <c r="AC108" t="n">
        <v>0</v>
      </c>
      <c r="AD108" t="n">
        <v>1</v>
      </c>
      <c r="AE108" t="n">
        <v>0</v>
      </c>
      <c r="AF108" t="inlineStr"/>
      <c r="AG108" t="n">
        <v>0.005</v>
      </c>
      <c r="AH108" t="n">
        <v>2</v>
      </c>
      <c r="AI108" t="n">
        <v>78869807</v>
      </c>
      <c r="AJ108" t="n">
        <v>114</v>
      </c>
      <c r="AK108" t="n">
        <v>0</v>
      </c>
      <c r="AL108" t="n">
        <v>0</v>
      </c>
      <c r="AM108" t="n">
        <v>0</v>
      </c>
      <c r="AN108" t="n">
        <v>0</v>
      </c>
      <c r="AO108" t="n">
        <v>0</v>
      </c>
      <c r="AP108" t="n">
        <v>0</v>
      </c>
      <c r="AQ108" t="n">
        <v>0</v>
      </c>
      <c r="AR108" t="n">
        <v>0</v>
      </c>
    </row>
    <row r="109">
      <c r="A109">
        <f>ROW(Source!A244)</f>
        <v/>
      </c>
      <c r="B109" t="n">
        <v>78869813</v>
      </c>
      <c r="C109" t="n">
        <v>78869803</v>
      </c>
      <c r="D109" t="n">
        <v>29150040</v>
      </c>
      <c r="E109" t="n">
        <v>1</v>
      </c>
      <c r="F109" t="n">
        <v>1</v>
      </c>
      <c r="G109" t="n">
        <v>1</v>
      </c>
      <c r="H109" t="n">
        <v>3</v>
      </c>
      <c r="I109" t="inlineStr">
        <is>
          <t>411-0001</t>
        </is>
      </c>
      <c r="J109" t="inlineStr">
        <is>
          <t>ТССЦ Московской обл., 411-0001, приказ Минстроя России №675/пр от 28.02.2017 № 257/пр</t>
        </is>
      </c>
      <c r="K109" t="inlineStr">
        <is>
          <t>Вода</t>
        </is>
      </c>
      <c r="L109" t="n">
        <v>1339</v>
      </c>
      <c r="N109" t="n">
        <v>1007</v>
      </c>
      <c r="O109" t="inlineStr">
        <is>
          <t>м3</t>
        </is>
      </c>
      <c r="P109" t="inlineStr">
        <is>
          <t>м3</t>
        </is>
      </c>
      <c r="Q109" t="n">
        <v>1</v>
      </c>
      <c r="X109" t="n">
        <v>7.8</v>
      </c>
      <c r="Y109" t="n">
        <v>2.44</v>
      </c>
      <c r="Z109" t="n">
        <v>0</v>
      </c>
      <c r="AA109" t="n">
        <v>0</v>
      </c>
      <c r="AB109" t="n">
        <v>0</v>
      </c>
      <c r="AC109" t="n">
        <v>0</v>
      </c>
      <c r="AD109" t="n">
        <v>1</v>
      </c>
      <c r="AE109" t="n">
        <v>0</v>
      </c>
      <c r="AF109" t="inlineStr"/>
      <c r="AG109" t="n">
        <v>7.8</v>
      </c>
      <c r="AH109" t="n">
        <v>2</v>
      </c>
      <c r="AI109" t="n">
        <v>78869808</v>
      </c>
      <c r="AJ109" t="n">
        <v>115</v>
      </c>
      <c r="AK109" t="n">
        <v>0</v>
      </c>
      <c r="AL109" t="n">
        <v>0</v>
      </c>
      <c r="AM109" t="n">
        <v>0</v>
      </c>
      <c r="AN109" t="n">
        <v>0</v>
      </c>
      <c r="AO109" t="n">
        <v>0</v>
      </c>
      <c r="AP109" t="n">
        <v>0</v>
      </c>
      <c r="AQ109" t="n">
        <v>0</v>
      </c>
      <c r="AR109" t="n">
        <v>0</v>
      </c>
    </row>
    <row r="110">
      <c r="A110">
        <f>ROW(Source!A245)</f>
        <v/>
      </c>
      <c r="B110" t="n">
        <v>78869818</v>
      </c>
      <c r="C110" t="n">
        <v>78869814</v>
      </c>
      <c r="D110" t="n">
        <v>18407150</v>
      </c>
      <c r="E110" t="n">
        <v>1</v>
      </c>
      <c r="F110" t="n">
        <v>1</v>
      </c>
      <c r="G110" t="n">
        <v>1</v>
      </c>
      <c r="H110" t="n">
        <v>1</v>
      </c>
      <c r="I110" t="inlineStr">
        <is>
          <t>1-1030-90</t>
        </is>
      </c>
      <c r="J110" t="inlineStr"/>
      <c r="K110" t="inlineStr">
        <is>
          <t>Рабочий строитель среднего разряда 3</t>
        </is>
      </c>
      <c r="L110" t="n">
        <v>1369</v>
      </c>
      <c r="N110" t="n">
        <v>1013</v>
      </c>
      <c r="O110" t="inlineStr">
        <is>
          <t>чел.-ч</t>
        </is>
      </c>
      <c r="P110" t="inlineStr">
        <is>
          <t>чел.-ч</t>
        </is>
      </c>
      <c r="Q110" t="n">
        <v>1</v>
      </c>
      <c r="X110" t="n">
        <v>13.9</v>
      </c>
      <c r="Y110" t="n">
        <v>0</v>
      </c>
      <c r="Z110" t="n">
        <v>0</v>
      </c>
      <c r="AA110" t="n">
        <v>0</v>
      </c>
      <c r="AB110" t="n">
        <v>8.529999999999999</v>
      </c>
      <c r="AC110" t="n">
        <v>0</v>
      </c>
      <c r="AD110" t="n">
        <v>1</v>
      </c>
      <c r="AE110" t="n">
        <v>1</v>
      </c>
      <c r="AF110" t="inlineStr"/>
      <c r="AG110" t="n">
        <v>13.9</v>
      </c>
      <c r="AH110" t="n">
        <v>2</v>
      </c>
      <c r="AI110" t="n">
        <v>78869815</v>
      </c>
      <c r="AJ110" t="n">
        <v>116</v>
      </c>
      <c r="AK110" t="n">
        <v>0</v>
      </c>
      <c r="AL110" t="n">
        <v>0</v>
      </c>
      <c r="AM110" t="n">
        <v>0</v>
      </c>
      <c r="AN110" t="n">
        <v>0</v>
      </c>
      <c r="AO110" t="n">
        <v>0</v>
      </c>
      <c r="AP110" t="n">
        <v>0</v>
      </c>
      <c r="AQ110" t="n">
        <v>0</v>
      </c>
      <c r="AR110" t="n">
        <v>0</v>
      </c>
    </row>
    <row r="111">
      <c r="A111">
        <f>ROW(Source!A245)</f>
        <v/>
      </c>
      <c r="B111" t="n">
        <v>78869819</v>
      </c>
      <c r="C111" t="n">
        <v>78869814</v>
      </c>
      <c r="D111" t="n">
        <v>29169821</v>
      </c>
      <c r="E111" t="n">
        <v>1</v>
      </c>
      <c r="F111" t="n">
        <v>1</v>
      </c>
      <c r="G111" t="n">
        <v>1</v>
      </c>
      <c r="H111" t="n">
        <v>3</v>
      </c>
      <c r="I111" t="inlineStr">
        <is>
          <t>509-0696</t>
        </is>
      </c>
      <c r="J111" t="inlineStr">
        <is>
          <t>ТССЦ Московской обл., 509-0696, приказ Минстроя России №675/пр от 28.02.2017 № 258/пр</t>
        </is>
      </c>
      <c r="K111" t="inlineStr">
        <is>
          <t>Лампы люминесцентные ртутные низкого давления типа ЛБ, ЛД, ЛДЦ, ЛТВ, ЛБХ 20</t>
        </is>
      </c>
      <c r="L111" t="n">
        <v>1358</v>
      </c>
      <c r="N111" t="n">
        <v>1010</v>
      </c>
      <c r="O111" t="inlineStr">
        <is>
          <t>10 шт.</t>
        </is>
      </c>
      <c r="P111" t="inlineStr">
        <is>
          <t>10 шт.</t>
        </is>
      </c>
      <c r="Q111" t="n">
        <v>10</v>
      </c>
      <c r="X111" t="n">
        <v>10</v>
      </c>
      <c r="Y111" t="n">
        <v>85.2</v>
      </c>
      <c r="Z111" t="n">
        <v>0</v>
      </c>
      <c r="AA111" t="n">
        <v>0</v>
      </c>
      <c r="AB111" t="n">
        <v>0</v>
      </c>
      <c r="AC111" t="n">
        <v>0</v>
      </c>
      <c r="AD111" t="n">
        <v>1</v>
      </c>
      <c r="AE111" t="n">
        <v>0</v>
      </c>
      <c r="AF111" t="inlineStr"/>
      <c r="AG111" t="n">
        <v>10</v>
      </c>
      <c r="AH111" t="n">
        <v>2</v>
      </c>
      <c r="AI111" t="n">
        <v>78869816</v>
      </c>
      <c r="AJ111" t="n">
        <v>117</v>
      </c>
      <c r="AK111" t="n">
        <v>0</v>
      </c>
      <c r="AL111" t="n">
        <v>0</v>
      </c>
      <c r="AM111" t="n">
        <v>0</v>
      </c>
      <c r="AN111" t="n">
        <v>0</v>
      </c>
      <c r="AO111" t="n">
        <v>0</v>
      </c>
      <c r="AP111" t="n">
        <v>0</v>
      </c>
      <c r="AQ111" t="n">
        <v>0</v>
      </c>
      <c r="AR111" t="n">
        <v>0</v>
      </c>
    </row>
    <row r="112">
      <c r="A112">
        <f>ROW(Source!A247)</f>
        <v/>
      </c>
      <c r="B112" t="n">
        <v>78869830</v>
      </c>
      <c r="C112" t="n">
        <v>78869821</v>
      </c>
      <c r="D112" t="n">
        <v>18409850</v>
      </c>
      <c r="E112" t="n">
        <v>1</v>
      </c>
      <c r="F112" t="n">
        <v>1</v>
      </c>
      <c r="G112" t="n">
        <v>1</v>
      </c>
      <c r="H112" t="n">
        <v>1</v>
      </c>
      <c r="I112" t="inlineStr">
        <is>
          <t>1-1035-90</t>
        </is>
      </c>
      <c r="J112" t="inlineStr"/>
      <c r="K112" t="inlineStr">
        <is>
          <t>Рабочий строитель среднего разряда 3,5</t>
        </is>
      </c>
      <c r="L112" t="n">
        <v>1369</v>
      </c>
      <c r="N112" t="n">
        <v>1013</v>
      </c>
      <c r="O112" t="inlineStr">
        <is>
          <t>чел.-ч</t>
        </is>
      </c>
      <c r="P112" t="inlineStr">
        <is>
          <t>чел.-ч</t>
        </is>
      </c>
      <c r="Q112" t="n">
        <v>1</v>
      </c>
      <c r="X112" t="n">
        <v>81</v>
      </c>
      <c r="Y112" t="n">
        <v>0</v>
      </c>
      <c r="Z112" t="n">
        <v>0</v>
      </c>
      <c r="AA112" t="n">
        <v>0</v>
      </c>
      <c r="AB112" t="n">
        <v>9.07</v>
      </c>
      <c r="AC112" t="n">
        <v>0</v>
      </c>
      <c r="AD112" t="n">
        <v>1</v>
      </c>
      <c r="AE112" t="n">
        <v>1</v>
      </c>
      <c r="AF112" t="inlineStr"/>
      <c r="AG112" t="n">
        <v>81</v>
      </c>
      <c r="AH112" t="n">
        <v>2</v>
      </c>
      <c r="AI112" t="n">
        <v>78869822</v>
      </c>
      <c r="AJ112" t="n">
        <v>119</v>
      </c>
      <c r="AK112" t="n">
        <v>0</v>
      </c>
      <c r="AL112" t="n">
        <v>0</v>
      </c>
      <c r="AM112" t="n">
        <v>0</v>
      </c>
      <c r="AN112" t="n">
        <v>0</v>
      </c>
      <c r="AO112" t="n">
        <v>0</v>
      </c>
      <c r="AP112" t="n">
        <v>0</v>
      </c>
      <c r="AQ112" t="n">
        <v>0</v>
      </c>
      <c r="AR112" t="n">
        <v>0</v>
      </c>
    </row>
    <row r="113">
      <c r="A113">
        <f>ROW(Source!A247)</f>
        <v/>
      </c>
      <c r="B113" t="n">
        <v>78869831</v>
      </c>
      <c r="C113" t="n">
        <v>78869821</v>
      </c>
      <c r="D113" t="n">
        <v>29174913</v>
      </c>
      <c r="E113" t="n">
        <v>1</v>
      </c>
      <c r="F113" t="n">
        <v>1</v>
      </c>
      <c r="G113" t="n">
        <v>1</v>
      </c>
      <c r="H113" t="n">
        <v>2</v>
      </c>
      <c r="I113" t="inlineStr">
        <is>
          <t>400001</t>
        </is>
      </c>
      <c r="J113" t="inlineStr">
        <is>
          <t>ТСЭМ Московской обл., 400001, приказ Минстроя России №675/пр от 28.02.2017 № 264/пр</t>
        </is>
      </c>
      <c r="K113" t="inlineStr">
        <is>
          <t>Автомобили бортовые, грузоподъемность до 5 т</t>
        </is>
      </c>
      <c r="L113" t="n">
        <v>1368</v>
      </c>
      <c r="N113" t="n">
        <v>1011</v>
      </c>
      <c r="O113" t="inlineStr">
        <is>
          <t>маш.-ч</t>
        </is>
      </c>
      <c r="P113" t="inlineStr">
        <is>
          <t>маш.-ч</t>
        </is>
      </c>
      <c r="Q113" t="n">
        <v>1</v>
      </c>
      <c r="X113" t="n">
        <v>0.05</v>
      </c>
      <c r="Y113" t="n">
        <v>0</v>
      </c>
      <c r="Z113" t="n">
        <v>87.17</v>
      </c>
      <c r="AA113" t="n">
        <v>11.6</v>
      </c>
      <c r="AB113" t="n">
        <v>0</v>
      </c>
      <c r="AC113" t="n">
        <v>0</v>
      </c>
      <c r="AD113" t="n">
        <v>1</v>
      </c>
      <c r="AE113" t="n">
        <v>0</v>
      </c>
      <c r="AF113" t="inlineStr"/>
      <c r="AG113" t="n">
        <v>0.05</v>
      </c>
      <c r="AH113" t="n">
        <v>2</v>
      </c>
      <c r="AI113" t="n">
        <v>78869823</v>
      </c>
      <c r="AJ113" t="n">
        <v>120</v>
      </c>
      <c r="AK113" t="n">
        <v>0</v>
      </c>
      <c r="AL113" t="n">
        <v>0</v>
      </c>
      <c r="AM113" t="n">
        <v>0</v>
      </c>
      <c r="AN113" t="n">
        <v>0</v>
      </c>
      <c r="AO113" t="n">
        <v>0</v>
      </c>
      <c r="AP113" t="n">
        <v>0</v>
      </c>
      <c r="AQ113" t="n">
        <v>0</v>
      </c>
      <c r="AR113" t="n">
        <v>0</v>
      </c>
    </row>
    <row r="114">
      <c r="A114">
        <f>ROW(Source!A247)</f>
        <v/>
      </c>
      <c r="B114" t="n">
        <v>78869832</v>
      </c>
      <c r="C114" t="n">
        <v>78869821</v>
      </c>
      <c r="D114" t="n">
        <v>29110398</v>
      </c>
      <c r="E114" t="n">
        <v>1</v>
      </c>
      <c r="F114" t="n">
        <v>1</v>
      </c>
      <c r="G114" t="n">
        <v>1</v>
      </c>
      <c r="H114" t="n">
        <v>3</v>
      </c>
      <c r="I114" t="inlineStr">
        <is>
          <t>101-0388</t>
        </is>
      </c>
      <c r="J114" t="inlineStr">
        <is>
          <t>ТССЦ Московской обл., 101-0388, приказ Минстроя России №675/пр от 28.02.2017 № 254/пр</t>
        </is>
      </c>
      <c r="K114" t="inlineStr">
        <is>
          <t>Краски масляные земляные марки МА-0115 мумия, сурик железный</t>
        </is>
      </c>
      <c r="L114" t="n">
        <v>1348</v>
      </c>
      <c r="N114" t="n">
        <v>1009</v>
      </c>
      <c r="O114" t="inlineStr">
        <is>
          <t>т</t>
        </is>
      </c>
      <c r="P114" t="inlineStr">
        <is>
          <t>т</t>
        </is>
      </c>
      <c r="Q114" t="n">
        <v>1000</v>
      </c>
      <c r="X114" t="n">
        <v>0.0014</v>
      </c>
      <c r="Y114" t="n">
        <v>15118.99</v>
      </c>
      <c r="Z114" t="n">
        <v>0</v>
      </c>
      <c r="AA114" t="n">
        <v>0</v>
      </c>
      <c r="AB114" t="n">
        <v>0</v>
      </c>
      <c r="AC114" t="n">
        <v>0</v>
      </c>
      <c r="AD114" t="n">
        <v>1</v>
      </c>
      <c r="AE114" t="n">
        <v>0</v>
      </c>
      <c r="AF114" t="inlineStr"/>
      <c r="AG114" t="n">
        <v>0.0014</v>
      </c>
      <c r="AH114" t="n">
        <v>2</v>
      </c>
      <c r="AI114" t="n">
        <v>78869824</v>
      </c>
      <c r="AJ114" t="n">
        <v>121</v>
      </c>
      <c r="AK114" t="n">
        <v>0</v>
      </c>
      <c r="AL114" t="n">
        <v>0</v>
      </c>
      <c r="AM114" t="n">
        <v>0</v>
      </c>
      <c r="AN114" t="n">
        <v>0</v>
      </c>
      <c r="AO114" t="n">
        <v>0</v>
      </c>
      <c r="AP114" t="n">
        <v>0</v>
      </c>
      <c r="AQ114" t="n">
        <v>0</v>
      </c>
      <c r="AR114" t="n">
        <v>0</v>
      </c>
    </row>
    <row r="115">
      <c r="A115">
        <f>ROW(Source!A247)</f>
        <v/>
      </c>
      <c r="B115" t="n">
        <v>78869833</v>
      </c>
      <c r="C115" t="n">
        <v>78869821</v>
      </c>
      <c r="D115" t="n">
        <v>29110573</v>
      </c>
      <c r="E115" t="n">
        <v>1</v>
      </c>
      <c r="F115" t="n">
        <v>1</v>
      </c>
      <c r="G115" t="n">
        <v>1</v>
      </c>
      <c r="H115" t="n">
        <v>3</v>
      </c>
      <c r="I115" t="inlineStr">
        <is>
          <t>101-0628</t>
        </is>
      </c>
      <c r="J115" t="inlineStr">
        <is>
          <t>ТССЦ Московской обл., 101-0628, приказ Минстроя России №675/пр от 28.02.2017 № 254/пр</t>
        </is>
      </c>
      <c r="K115" t="inlineStr">
        <is>
          <t>Олифа комбинированная, марки К-3</t>
        </is>
      </c>
      <c r="L115" t="n">
        <v>1348</v>
      </c>
      <c r="N115" t="n">
        <v>1009</v>
      </c>
      <c r="O115" t="inlineStr">
        <is>
          <t>т</t>
        </is>
      </c>
      <c r="P115" t="inlineStr">
        <is>
          <t>т</t>
        </is>
      </c>
      <c r="Q115" t="n">
        <v>1000</v>
      </c>
      <c r="X115" t="n">
        <v>0.0007</v>
      </c>
      <c r="Y115" t="n">
        <v>16950</v>
      </c>
      <c r="Z115" t="n">
        <v>0</v>
      </c>
      <c r="AA115" t="n">
        <v>0</v>
      </c>
      <c r="AB115" t="n">
        <v>0</v>
      </c>
      <c r="AC115" t="n">
        <v>0</v>
      </c>
      <c r="AD115" t="n">
        <v>1</v>
      </c>
      <c r="AE115" t="n">
        <v>0</v>
      </c>
      <c r="AF115" t="inlineStr"/>
      <c r="AG115" t="n">
        <v>0.0007</v>
      </c>
      <c r="AH115" t="n">
        <v>2</v>
      </c>
      <c r="AI115" t="n">
        <v>78869825</v>
      </c>
      <c r="AJ115" t="n">
        <v>122</v>
      </c>
      <c r="AK115" t="n">
        <v>0</v>
      </c>
      <c r="AL115" t="n">
        <v>0</v>
      </c>
      <c r="AM115" t="n">
        <v>0</v>
      </c>
      <c r="AN115" t="n">
        <v>0</v>
      </c>
      <c r="AO115" t="n">
        <v>0</v>
      </c>
      <c r="AP115" t="n">
        <v>0</v>
      </c>
      <c r="AQ115" t="n">
        <v>0</v>
      </c>
      <c r="AR115" t="n">
        <v>0</v>
      </c>
    </row>
    <row r="116">
      <c r="A116">
        <f>ROW(Source!A247)</f>
        <v/>
      </c>
      <c r="B116" t="n">
        <v>78869834</v>
      </c>
      <c r="C116" t="n">
        <v>78869821</v>
      </c>
      <c r="D116" t="n">
        <v>29107963</v>
      </c>
      <c r="E116" t="n">
        <v>1</v>
      </c>
      <c r="F116" t="n">
        <v>1</v>
      </c>
      <c r="G116" t="n">
        <v>1</v>
      </c>
      <c r="H116" t="n">
        <v>3</v>
      </c>
      <c r="I116" t="inlineStr">
        <is>
          <t>101-1669</t>
        </is>
      </c>
      <c r="J116" t="inlineStr">
        <is>
          <t>ТССЦ Московской обл., 101-1669, приказ Минстроя России №675/пр от 28.02.2017 № 254/пр</t>
        </is>
      </c>
      <c r="K116" t="inlineStr">
        <is>
          <t>Очес льняной</t>
        </is>
      </c>
      <c r="L116" t="n">
        <v>1346</v>
      </c>
      <c r="N116" t="n">
        <v>1009</v>
      </c>
      <c r="O116" t="inlineStr">
        <is>
          <t>кг</t>
        </is>
      </c>
      <c r="P116" t="inlineStr">
        <is>
          <t>кг</t>
        </is>
      </c>
      <c r="Q116" t="n">
        <v>1</v>
      </c>
      <c r="X116" t="n">
        <v>0.7</v>
      </c>
      <c r="Y116" t="n">
        <v>37.29</v>
      </c>
      <c r="Z116" t="n">
        <v>0</v>
      </c>
      <c r="AA116" t="n">
        <v>0</v>
      </c>
      <c r="AB116" t="n">
        <v>0</v>
      </c>
      <c r="AC116" t="n">
        <v>0</v>
      </c>
      <c r="AD116" t="n">
        <v>1</v>
      </c>
      <c r="AE116" t="n">
        <v>0</v>
      </c>
      <c r="AF116" t="inlineStr"/>
      <c r="AG116" t="n">
        <v>0.7</v>
      </c>
      <c r="AH116" t="n">
        <v>2</v>
      </c>
      <c r="AI116" t="n">
        <v>78869826</v>
      </c>
      <c r="AJ116" t="n">
        <v>123</v>
      </c>
      <c r="AK116" t="n">
        <v>0</v>
      </c>
      <c r="AL116" t="n">
        <v>0</v>
      </c>
      <c r="AM116" t="n">
        <v>0</v>
      </c>
      <c r="AN116" t="n">
        <v>0</v>
      </c>
      <c r="AO116" t="n">
        <v>0</v>
      </c>
      <c r="AP116" t="n">
        <v>0</v>
      </c>
      <c r="AQ116" t="n">
        <v>0</v>
      </c>
      <c r="AR116" t="n">
        <v>0</v>
      </c>
    </row>
    <row r="117">
      <c r="A117">
        <f>ROW(Source!A247)</f>
        <v/>
      </c>
      <c r="B117" t="n">
        <v>78869835</v>
      </c>
      <c r="C117" t="n">
        <v>78869821</v>
      </c>
      <c r="D117" t="n">
        <v>29142465</v>
      </c>
      <c r="E117" t="n">
        <v>1</v>
      </c>
      <c r="F117" t="n">
        <v>1</v>
      </c>
      <c r="G117" t="n">
        <v>1</v>
      </c>
      <c r="H117" t="n">
        <v>3</v>
      </c>
      <c r="I117" t="inlineStr">
        <is>
          <t>302-1342</t>
        </is>
      </c>
      <c r="J117" t="inlineStr">
        <is>
          <t>ТССЦ Московской обл., 302-1342, приказ Минстроя России №675/пр от 28.02.2017 № 256/пр</t>
        </is>
      </c>
      <c r="K117" t="inlineStr">
        <is>
          <t>Вентили проходные муфтовые 15кч18п для воды давлением 1,6 МПа (16 кгс/см2), диаметром 20 мм</t>
        </is>
      </c>
      <c r="L117" t="n">
        <v>1354</v>
      </c>
      <c r="N117" t="n">
        <v>1010</v>
      </c>
      <c r="O117" t="inlineStr">
        <is>
          <t>шт.</t>
        </is>
      </c>
      <c r="P117" t="inlineStr">
        <is>
          <t>шт.</t>
        </is>
      </c>
      <c r="Q117" t="n">
        <v>1</v>
      </c>
      <c r="X117" t="n">
        <v>100</v>
      </c>
      <c r="Y117" t="n">
        <v>21.81</v>
      </c>
      <c r="Z117" t="n">
        <v>0</v>
      </c>
      <c r="AA117" t="n">
        <v>0</v>
      </c>
      <c r="AB117" t="n">
        <v>0</v>
      </c>
      <c r="AC117" t="n">
        <v>0</v>
      </c>
      <c r="AD117" t="n">
        <v>1</v>
      </c>
      <c r="AE117" t="n">
        <v>0</v>
      </c>
      <c r="AF117" t="inlineStr"/>
      <c r="AG117" t="n">
        <v>100</v>
      </c>
      <c r="AH117" t="n">
        <v>2</v>
      </c>
      <c r="AI117" t="n">
        <v>78869828</v>
      </c>
      <c r="AJ117" t="n">
        <v>125</v>
      </c>
      <c r="AK117" t="n">
        <v>0</v>
      </c>
      <c r="AL117" t="n">
        <v>0</v>
      </c>
      <c r="AM117" t="n">
        <v>0</v>
      </c>
      <c r="AN117" t="n">
        <v>0</v>
      </c>
      <c r="AO117" t="n">
        <v>0</v>
      </c>
      <c r="AP117" t="n">
        <v>0</v>
      </c>
      <c r="AQ117" t="n">
        <v>0</v>
      </c>
      <c r="AR117" t="n">
        <v>0</v>
      </c>
    </row>
    <row r="118">
      <c r="A118">
        <f>ROW(Source!A247)</f>
        <v/>
      </c>
      <c r="B118" t="n">
        <v>78869836</v>
      </c>
      <c r="C118" t="n">
        <v>78869821</v>
      </c>
      <c r="D118" t="n">
        <v>29164350</v>
      </c>
      <c r="E118" t="n">
        <v>1</v>
      </c>
      <c r="F118" t="n">
        <v>1</v>
      </c>
      <c r="G118" t="n">
        <v>1</v>
      </c>
      <c r="H118" t="n">
        <v>3</v>
      </c>
      <c r="I118" t="inlineStr">
        <is>
          <t>509-9899</t>
        </is>
      </c>
      <c r="J118" t="inlineStr">
        <is>
          <t>ТССЦ Московской обл., 509-9899, приказ Минстроя России №675/пр от 28.02.2017 № 258/пр</t>
        </is>
      </c>
      <c r="K118" t="inlineStr">
        <is>
          <t>Строительный мусор и масса возвратных материалов</t>
        </is>
      </c>
      <c r="L118" t="n">
        <v>1348</v>
      </c>
      <c r="N118" t="n">
        <v>1009</v>
      </c>
      <c r="O118" t="inlineStr">
        <is>
          <t>т</t>
        </is>
      </c>
      <c r="P118" t="inlineStr">
        <is>
          <t>т</t>
        </is>
      </c>
      <c r="Q118" t="n">
        <v>1000</v>
      </c>
      <c r="X118" t="n">
        <v>0.04</v>
      </c>
      <c r="Y118" t="n">
        <v>0</v>
      </c>
      <c r="Z118" t="n">
        <v>0</v>
      </c>
      <c r="AA118" t="n">
        <v>0</v>
      </c>
      <c r="AB118" t="n">
        <v>0</v>
      </c>
      <c r="AC118" t="n">
        <v>0</v>
      </c>
      <c r="AD118" t="n">
        <v>0</v>
      </c>
      <c r="AE118" t="n">
        <v>0</v>
      </c>
      <c r="AF118" t="inlineStr"/>
      <c r="AG118" t="n">
        <v>0.04</v>
      </c>
      <c r="AH118" t="n">
        <v>2</v>
      </c>
      <c r="AI118" t="n">
        <v>78869829</v>
      </c>
      <c r="AJ118" t="n">
        <v>126</v>
      </c>
      <c r="AK118" t="n">
        <v>0</v>
      </c>
      <c r="AL118" t="n">
        <v>0</v>
      </c>
      <c r="AM118" t="n">
        <v>0</v>
      </c>
      <c r="AN118" t="n">
        <v>0</v>
      </c>
      <c r="AO118" t="n">
        <v>0</v>
      </c>
      <c r="AP118" t="n">
        <v>0</v>
      </c>
      <c r="AQ118" t="n">
        <v>0</v>
      </c>
      <c r="AR118" t="n">
        <v>0</v>
      </c>
    </row>
    <row r="119">
      <c r="A119">
        <f>ROW(Source!A250)</f>
        <v/>
      </c>
      <c r="B119" t="n">
        <v>78869846</v>
      </c>
      <c r="C119" t="n">
        <v>78869839</v>
      </c>
      <c r="D119" t="n">
        <v>18442827</v>
      </c>
      <c r="E119" t="n">
        <v>1</v>
      </c>
      <c r="F119" t="n">
        <v>1</v>
      </c>
      <c r="G119" t="n">
        <v>1</v>
      </c>
      <c r="H119" t="n">
        <v>1</v>
      </c>
      <c r="I119" t="inlineStr">
        <is>
          <t>1-1053-90</t>
        </is>
      </c>
      <c r="J119" t="inlineStr"/>
      <c r="K119" t="inlineStr">
        <is>
          <t>Рабочий строитель среднего разряда 5,3</t>
        </is>
      </c>
      <c r="L119" t="n">
        <v>1369</v>
      </c>
      <c r="N119" t="n">
        <v>1013</v>
      </c>
      <c r="O119" t="inlineStr">
        <is>
          <t>чел.-ч</t>
        </is>
      </c>
      <c r="P119" t="inlineStr">
        <is>
          <t>чел.-ч</t>
        </is>
      </c>
      <c r="Q119" t="n">
        <v>1</v>
      </c>
      <c r="X119" t="n">
        <v>5.01</v>
      </c>
      <c r="Y119" t="n">
        <v>0</v>
      </c>
      <c r="Z119" t="n">
        <v>0</v>
      </c>
      <c r="AA119" t="n">
        <v>0</v>
      </c>
      <c r="AB119" t="n">
        <v>11.64</v>
      </c>
      <c r="AC119" t="n">
        <v>0</v>
      </c>
      <c r="AD119" t="n">
        <v>1</v>
      </c>
      <c r="AE119" t="n">
        <v>1</v>
      </c>
      <c r="AF119" t="inlineStr">
        <is>
          <t>)*4</t>
        </is>
      </c>
      <c r="AG119" t="n">
        <v>20.04</v>
      </c>
      <c r="AH119" t="n">
        <v>2</v>
      </c>
      <c r="AI119" t="n">
        <v>78869840</v>
      </c>
      <c r="AJ119" t="n">
        <v>127</v>
      </c>
      <c r="AK119" t="n">
        <v>0</v>
      </c>
      <c r="AL119" t="n">
        <v>0</v>
      </c>
      <c r="AM119" t="n">
        <v>0</v>
      </c>
      <c r="AN119" t="n">
        <v>0</v>
      </c>
      <c r="AO119" t="n">
        <v>0</v>
      </c>
      <c r="AP119" t="n">
        <v>0</v>
      </c>
      <c r="AQ119" t="n">
        <v>0</v>
      </c>
      <c r="AR119" t="n">
        <v>0</v>
      </c>
    </row>
    <row r="120">
      <c r="A120">
        <f>ROW(Source!A250)</f>
        <v/>
      </c>
      <c r="B120" t="n">
        <v>78869847</v>
      </c>
      <c r="C120" t="n">
        <v>78869839</v>
      </c>
      <c r="D120" t="n">
        <v>29172703</v>
      </c>
      <c r="E120" t="n">
        <v>1</v>
      </c>
      <c r="F120" t="n">
        <v>1</v>
      </c>
      <c r="G120" t="n">
        <v>1</v>
      </c>
      <c r="H120" t="n">
        <v>2</v>
      </c>
      <c r="I120" t="inlineStr">
        <is>
          <t>042900</t>
        </is>
      </c>
      <c r="J120" t="inlineStr">
        <is>
          <t>ТСЭМ Московской обл., 042900, приказ Минстроя России №675/пр от 28.02.2017 № 264/пр</t>
        </is>
      </c>
      <c r="K12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20" t="n">
        <v>1368</v>
      </c>
      <c r="N120" t="n">
        <v>1011</v>
      </c>
      <c r="O120" t="inlineStr">
        <is>
          <t>маш.-ч</t>
        </is>
      </c>
      <c r="P120" t="inlineStr">
        <is>
          <t>маш.-ч</t>
        </is>
      </c>
      <c r="Q120" t="n">
        <v>1</v>
      </c>
      <c r="X120" t="n">
        <v>1.5</v>
      </c>
      <c r="Y120" t="n">
        <v>0</v>
      </c>
      <c r="Z120" t="n">
        <v>29.67</v>
      </c>
      <c r="AA120" t="n">
        <v>0</v>
      </c>
      <c r="AB120" t="n">
        <v>0</v>
      </c>
      <c r="AC120" t="n">
        <v>0</v>
      </c>
      <c r="AD120" t="n">
        <v>1</v>
      </c>
      <c r="AE120" t="n">
        <v>0</v>
      </c>
      <c r="AF120" t="inlineStr">
        <is>
          <t>)*4</t>
        </is>
      </c>
      <c r="AG120" t="n">
        <v>6</v>
      </c>
      <c r="AH120" t="n">
        <v>2</v>
      </c>
      <c r="AI120" t="n">
        <v>78869841</v>
      </c>
      <c r="AJ120" t="n">
        <v>128</v>
      </c>
      <c r="AK120" t="n">
        <v>0</v>
      </c>
      <c r="AL120" t="n">
        <v>0</v>
      </c>
      <c r="AM120" t="n">
        <v>0</v>
      </c>
      <c r="AN120" t="n">
        <v>0</v>
      </c>
      <c r="AO120" t="n">
        <v>0</v>
      </c>
      <c r="AP120" t="n">
        <v>0</v>
      </c>
      <c r="AQ120" t="n">
        <v>0</v>
      </c>
      <c r="AR120" t="n">
        <v>0</v>
      </c>
    </row>
    <row r="121">
      <c r="A121">
        <f>ROW(Source!A250)</f>
        <v/>
      </c>
      <c r="B121" t="n">
        <v>78869848</v>
      </c>
      <c r="C121" t="n">
        <v>78869839</v>
      </c>
      <c r="D121" t="n">
        <v>29110398</v>
      </c>
      <c r="E121" t="n">
        <v>1</v>
      </c>
      <c r="F121" t="n">
        <v>1</v>
      </c>
      <c r="G121" t="n">
        <v>1</v>
      </c>
      <c r="H121" t="n">
        <v>3</v>
      </c>
      <c r="I121" t="inlineStr">
        <is>
          <t>101-0388</t>
        </is>
      </c>
      <c r="J121" t="inlineStr">
        <is>
          <t>ТССЦ Московской обл., 101-0388, приказ Минстроя России №675/пр от 28.02.2017 № 254/пр</t>
        </is>
      </c>
      <c r="K121" t="inlineStr">
        <is>
          <t>Краски масляные земляные марки МА-0115 мумия, сурик железный</t>
        </is>
      </c>
      <c r="L121" t="n">
        <v>1348</v>
      </c>
      <c r="N121" t="n">
        <v>1009</v>
      </c>
      <c r="O121" t="inlineStr">
        <is>
          <t>т</t>
        </is>
      </c>
      <c r="P121" t="inlineStr">
        <is>
          <t>т</t>
        </is>
      </c>
      <c r="Q121" t="n">
        <v>1000</v>
      </c>
      <c r="X121" t="n">
        <v>5e-05</v>
      </c>
      <c r="Y121" t="n">
        <v>15118.99</v>
      </c>
      <c r="Z121" t="n">
        <v>0</v>
      </c>
      <c r="AA121" t="n">
        <v>0</v>
      </c>
      <c r="AB121" t="n">
        <v>0</v>
      </c>
      <c r="AC121" t="n">
        <v>0</v>
      </c>
      <c r="AD121" t="n">
        <v>1</v>
      </c>
      <c r="AE121" t="n">
        <v>0</v>
      </c>
      <c r="AF121" t="inlineStr"/>
      <c r="AG121" t="n">
        <v>5e-05</v>
      </c>
      <c r="AH121" t="n">
        <v>2</v>
      </c>
      <c r="AI121" t="n">
        <v>78869842</v>
      </c>
      <c r="AJ121" t="n">
        <v>129</v>
      </c>
      <c r="AK121" t="n">
        <v>0</v>
      </c>
      <c r="AL121" t="n">
        <v>0</v>
      </c>
      <c r="AM121" t="n">
        <v>0</v>
      </c>
      <c r="AN121" t="n">
        <v>0</v>
      </c>
      <c r="AO121" t="n">
        <v>0</v>
      </c>
      <c r="AP121" t="n">
        <v>0</v>
      </c>
      <c r="AQ121" t="n">
        <v>0</v>
      </c>
      <c r="AR121" t="n">
        <v>0</v>
      </c>
    </row>
    <row r="122">
      <c r="A122">
        <f>ROW(Source!A250)</f>
        <v/>
      </c>
      <c r="B122" t="n">
        <v>78869849</v>
      </c>
      <c r="C122" t="n">
        <v>78869839</v>
      </c>
      <c r="D122" t="n">
        <v>29110573</v>
      </c>
      <c r="E122" t="n">
        <v>1</v>
      </c>
      <c r="F122" t="n">
        <v>1</v>
      </c>
      <c r="G122" t="n">
        <v>1</v>
      </c>
      <c r="H122" t="n">
        <v>3</v>
      </c>
      <c r="I122" t="inlineStr">
        <is>
          <t>101-0628</t>
        </is>
      </c>
      <c r="J122" t="inlineStr">
        <is>
          <t>ТССЦ Московской обл., 101-0628, приказ Минстроя России №675/пр от 28.02.2017 № 254/пр</t>
        </is>
      </c>
      <c r="K122" t="inlineStr">
        <is>
          <t>Олифа комбинированная, марки К-3</t>
        </is>
      </c>
      <c r="L122" t="n">
        <v>1348</v>
      </c>
      <c r="N122" t="n">
        <v>1009</v>
      </c>
      <c r="O122" t="inlineStr">
        <is>
          <t>т</t>
        </is>
      </c>
      <c r="P122" t="inlineStr">
        <is>
          <t>т</t>
        </is>
      </c>
      <c r="Q122" t="n">
        <v>1000</v>
      </c>
      <c r="X122" t="n">
        <v>2e-05</v>
      </c>
      <c r="Y122" t="n">
        <v>16950</v>
      </c>
      <c r="Z122" t="n">
        <v>0</v>
      </c>
      <c r="AA122" t="n">
        <v>0</v>
      </c>
      <c r="AB122" t="n">
        <v>0</v>
      </c>
      <c r="AC122" t="n">
        <v>0</v>
      </c>
      <c r="AD122" t="n">
        <v>1</v>
      </c>
      <c r="AE122" t="n">
        <v>0</v>
      </c>
      <c r="AF122" t="inlineStr"/>
      <c r="AG122" t="n">
        <v>2e-05</v>
      </c>
      <c r="AH122" t="n">
        <v>2</v>
      </c>
      <c r="AI122" t="n">
        <v>78869843</v>
      </c>
      <c r="AJ122" t="n">
        <v>130</v>
      </c>
      <c r="AK122" t="n">
        <v>0</v>
      </c>
      <c r="AL122" t="n">
        <v>0</v>
      </c>
      <c r="AM122" t="n">
        <v>0</v>
      </c>
      <c r="AN122" t="n">
        <v>0</v>
      </c>
      <c r="AO122" t="n">
        <v>0</v>
      </c>
      <c r="AP122" t="n">
        <v>0</v>
      </c>
      <c r="AQ122" t="n">
        <v>0</v>
      </c>
      <c r="AR122" t="n">
        <v>0</v>
      </c>
    </row>
    <row r="123">
      <c r="A123">
        <f>ROW(Source!A250)</f>
        <v/>
      </c>
      <c r="B123" t="n">
        <v>78869850</v>
      </c>
      <c r="C123" t="n">
        <v>78869839</v>
      </c>
      <c r="D123" t="n">
        <v>29107963</v>
      </c>
      <c r="E123" t="n">
        <v>1</v>
      </c>
      <c r="F123" t="n">
        <v>1</v>
      </c>
      <c r="G123" t="n">
        <v>1</v>
      </c>
      <c r="H123" t="n">
        <v>3</v>
      </c>
      <c r="I123" t="inlineStr">
        <is>
          <t>101-1669</t>
        </is>
      </c>
      <c r="J123" t="inlineStr">
        <is>
          <t>ТССЦ Московской обл., 101-1669, приказ Минстроя России №675/пр от 28.02.2017 № 254/пр</t>
        </is>
      </c>
      <c r="K123" t="inlineStr">
        <is>
          <t>Очес льняной</t>
        </is>
      </c>
      <c r="L123" t="n">
        <v>1346</v>
      </c>
      <c r="N123" t="n">
        <v>1009</v>
      </c>
      <c r="O123" t="inlineStr">
        <is>
          <t>кг</t>
        </is>
      </c>
      <c r="P123" t="inlineStr">
        <is>
          <t>кг</t>
        </is>
      </c>
      <c r="Q123" t="n">
        <v>1</v>
      </c>
      <c r="X123" t="n">
        <v>0.02</v>
      </c>
      <c r="Y123" t="n">
        <v>37.29</v>
      </c>
      <c r="Z123" t="n">
        <v>0</v>
      </c>
      <c r="AA123" t="n">
        <v>0</v>
      </c>
      <c r="AB123" t="n">
        <v>0</v>
      </c>
      <c r="AC123" t="n">
        <v>0</v>
      </c>
      <c r="AD123" t="n">
        <v>1</v>
      </c>
      <c r="AE123" t="n">
        <v>0</v>
      </c>
      <c r="AF123" t="inlineStr"/>
      <c r="AG123" t="n">
        <v>0.02</v>
      </c>
      <c r="AH123" t="n">
        <v>2</v>
      </c>
      <c r="AI123" t="n">
        <v>78869844</v>
      </c>
      <c r="AJ123" t="n">
        <v>131</v>
      </c>
      <c r="AK123" t="n">
        <v>0</v>
      </c>
      <c r="AL123" t="n">
        <v>0</v>
      </c>
      <c r="AM123" t="n">
        <v>0</v>
      </c>
      <c r="AN123" t="n">
        <v>0</v>
      </c>
      <c r="AO123" t="n">
        <v>0</v>
      </c>
      <c r="AP123" t="n">
        <v>0</v>
      </c>
      <c r="AQ123" t="n">
        <v>0</v>
      </c>
      <c r="AR123" t="n">
        <v>0</v>
      </c>
    </row>
    <row r="124">
      <c r="A124">
        <f>ROW(Source!A250)</f>
        <v/>
      </c>
      <c r="B124" t="n">
        <v>78869851</v>
      </c>
      <c r="C124" t="n">
        <v>78869839</v>
      </c>
      <c r="D124" t="n">
        <v>29150040</v>
      </c>
      <c r="E124" t="n">
        <v>1</v>
      </c>
      <c r="F124" t="n">
        <v>1</v>
      </c>
      <c r="G124" t="n">
        <v>1</v>
      </c>
      <c r="H124" t="n">
        <v>3</v>
      </c>
      <c r="I124" t="inlineStr">
        <is>
          <t>411-0001</t>
        </is>
      </c>
      <c r="J124" t="inlineStr">
        <is>
          <t>ТССЦ Московской обл., 411-0001, приказ Минстроя России №675/пр от 28.02.2017 № 257/пр</t>
        </is>
      </c>
      <c r="K124" t="inlineStr">
        <is>
          <t>Вода</t>
        </is>
      </c>
      <c r="L124" t="n">
        <v>1339</v>
      </c>
      <c r="N124" t="n">
        <v>1007</v>
      </c>
      <c r="O124" t="inlineStr">
        <is>
          <t>м3</t>
        </is>
      </c>
      <c r="P124" t="inlineStr">
        <is>
          <t>м3</t>
        </is>
      </c>
      <c r="Q124" t="n">
        <v>1</v>
      </c>
      <c r="X124" t="n">
        <v>1</v>
      </c>
      <c r="Y124" t="n">
        <v>2.44</v>
      </c>
      <c r="Z124" t="n">
        <v>0</v>
      </c>
      <c r="AA124" t="n">
        <v>0</v>
      </c>
      <c r="AB124" t="n">
        <v>0</v>
      </c>
      <c r="AC124" t="n">
        <v>0</v>
      </c>
      <c r="AD124" t="n">
        <v>1</v>
      </c>
      <c r="AE124" t="n">
        <v>0</v>
      </c>
      <c r="AF124" t="inlineStr"/>
      <c r="AG124" t="n">
        <v>1</v>
      </c>
      <c r="AH124" t="n">
        <v>2</v>
      </c>
      <c r="AI124" t="n">
        <v>78869845</v>
      </c>
      <c r="AJ124" t="n">
        <v>132</v>
      </c>
      <c r="AK124" t="n">
        <v>0</v>
      </c>
      <c r="AL124" t="n">
        <v>0</v>
      </c>
      <c r="AM124" t="n">
        <v>0</v>
      </c>
      <c r="AN124" t="n">
        <v>0</v>
      </c>
      <c r="AO124" t="n">
        <v>0</v>
      </c>
      <c r="AP124" t="n">
        <v>0</v>
      </c>
      <c r="AQ124" t="n">
        <v>0</v>
      </c>
      <c r="AR124" t="n">
        <v>0</v>
      </c>
    </row>
    <row r="125">
      <c r="A125">
        <f>ROW(Source!A289)</f>
        <v/>
      </c>
      <c r="B125" t="n">
        <v>78869921</v>
      </c>
      <c r="C125" t="n">
        <v>78869915</v>
      </c>
      <c r="D125" t="n">
        <v>18408291</v>
      </c>
      <c r="E125" t="n">
        <v>1</v>
      </c>
      <c r="F125" t="n">
        <v>1</v>
      </c>
      <c r="G125" t="n">
        <v>1</v>
      </c>
      <c r="H125" t="n">
        <v>1</v>
      </c>
      <c r="I125" t="inlineStr">
        <is>
          <t>1-1025-90</t>
        </is>
      </c>
      <c r="J125" t="inlineStr"/>
      <c r="K125" t="inlineStr">
        <is>
          <t>Рабочий строитель среднего разряда 2,5</t>
        </is>
      </c>
      <c r="L125" t="n">
        <v>1369</v>
      </c>
      <c r="N125" t="n">
        <v>1013</v>
      </c>
      <c r="O125" t="inlineStr">
        <is>
          <t>чел.-ч</t>
        </is>
      </c>
      <c r="P125" t="inlineStr">
        <is>
          <t>чел.-ч</t>
        </is>
      </c>
      <c r="Q125" t="n">
        <v>1</v>
      </c>
      <c r="X125" t="n">
        <v>32.2</v>
      </c>
      <c r="Y125" t="n">
        <v>0</v>
      </c>
      <c r="Z125" t="n">
        <v>0</v>
      </c>
      <c r="AA125" t="n">
        <v>0</v>
      </c>
      <c r="AB125" t="n">
        <v>8.17</v>
      </c>
      <c r="AC125" t="n">
        <v>0</v>
      </c>
      <c r="AD125" t="n">
        <v>1</v>
      </c>
      <c r="AE125" t="n">
        <v>1</v>
      </c>
      <c r="AF125" t="inlineStr"/>
      <c r="AG125" t="n">
        <v>32.2</v>
      </c>
      <c r="AH125" t="n">
        <v>2</v>
      </c>
      <c r="AI125" t="n">
        <v>78869916</v>
      </c>
      <c r="AJ125" t="n">
        <v>133</v>
      </c>
      <c r="AK125" t="n">
        <v>0</v>
      </c>
      <c r="AL125" t="n">
        <v>0</v>
      </c>
      <c r="AM125" t="n">
        <v>0</v>
      </c>
      <c r="AN125" t="n">
        <v>0</v>
      </c>
      <c r="AO125" t="n">
        <v>0</v>
      </c>
      <c r="AP125" t="n">
        <v>0</v>
      </c>
      <c r="AQ125" t="n">
        <v>0</v>
      </c>
      <c r="AR125" t="n">
        <v>0</v>
      </c>
    </row>
    <row r="126">
      <c r="A126">
        <f>ROW(Source!A289)</f>
        <v/>
      </c>
      <c r="B126" t="n">
        <v>78869922</v>
      </c>
      <c r="C126" t="n">
        <v>78869915</v>
      </c>
      <c r="D126" t="n">
        <v>29174913</v>
      </c>
      <c r="E126" t="n">
        <v>1</v>
      </c>
      <c r="F126" t="n">
        <v>1</v>
      </c>
      <c r="G126" t="n">
        <v>1</v>
      </c>
      <c r="H126" t="n">
        <v>2</v>
      </c>
      <c r="I126" t="inlineStr">
        <is>
          <t>400001</t>
        </is>
      </c>
      <c r="J126" t="inlineStr">
        <is>
          <t>ТСЭМ Московской обл., 400001, приказ Минстроя России №675/пр от 28.02.2017 № 264/пр</t>
        </is>
      </c>
      <c r="K126" t="inlineStr">
        <is>
          <t>Автомобили бортовые, грузоподъемность до 5 т</t>
        </is>
      </c>
      <c r="L126" t="n">
        <v>1368</v>
      </c>
      <c r="N126" t="n">
        <v>1011</v>
      </c>
      <c r="O126" t="inlineStr">
        <is>
          <t>маш.-ч</t>
        </is>
      </c>
      <c r="P126" t="inlineStr">
        <is>
          <t>маш.-ч</t>
        </is>
      </c>
      <c r="Q126" t="n">
        <v>1</v>
      </c>
      <c r="X126" t="n">
        <v>0.01</v>
      </c>
      <c r="Y126" t="n">
        <v>0</v>
      </c>
      <c r="Z126" t="n">
        <v>87.17</v>
      </c>
      <c r="AA126" t="n">
        <v>11.6</v>
      </c>
      <c r="AB126" t="n">
        <v>0</v>
      </c>
      <c r="AC126" t="n">
        <v>0</v>
      </c>
      <c r="AD126" t="n">
        <v>1</v>
      </c>
      <c r="AE126" t="n">
        <v>0</v>
      </c>
      <c r="AF126" t="inlineStr"/>
      <c r="AG126" t="n">
        <v>0.01</v>
      </c>
      <c r="AH126" t="n">
        <v>2</v>
      </c>
      <c r="AI126" t="n">
        <v>78869917</v>
      </c>
      <c r="AJ126" t="n">
        <v>134</v>
      </c>
      <c r="AK126" t="n">
        <v>0</v>
      </c>
      <c r="AL126" t="n">
        <v>0</v>
      </c>
      <c r="AM126" t="n">
        <v>0</v>
      </c>
      <c r="AN126" t="n">
        <v>0</v>
      </c>
      <c r="AO126" t="n">
        <v>0</v>
      </c>
      <c r="AP126" t="n">
        <v>0</v>
      </c>
      <c r="AQ126" t="n">
        <v>0</v>
      </c>
      <c r="AR126" t="n">
        <v>0</v>
      </c>
    </row>
    <row r="127">
      <c r="A127">
        <f>ROW(Source!A289)</f>
        <v/>
      </c>
      <c r="B127" t="n">
        <v>78869923</v>
      </c>
      <c r="C127" t="n">
        <v>78869915</v>
      </c>
      <c r="D127" t="n">
        <v>29110139</v>
      </c>
      <c r="E127" t="n">
        <v>1</v>
      </c>
      <c r="F127" t="n">
        <v>1</v>
      </c>
      <c r="G127" t="n">
        <v>1</v>
      </c>
      <c r="H127" t="n">
        <v>3</v>
      </c>
      <c r="I127" t="inlineStr">
        <is>
          <t>101-1703</t>
        </is>
      </c>
      <c r="J127" t="inlineStr">
        <is>
          <t>ТССЦ Московской обл., 101-1703, приказ Минстроя России №675/пр от 28.02.2017 № 254/пр</t>
        </is>
      </c>
      <c r="K127" t="inlineStr">
        <is>
          <t>Прокладки резиновые (пластина техническая прессованная)</t>
        </is>
      </c>
      <c r="L127" t="n">
        <v>1346</v>
      </c>
      <c r="N127" t="n">
        <v>1009</v>
      </c>
      <c r="O127" t="inlineStr">
        <is>
          <t>кг</t>
        </is>
      </c>
      <c r="P127" t="inlineStr">
        <is>
          <t>кг</t>
        </is>
      </c>
      <c r="Q127" t="n">
        <v>1</v>
      </c>
      <c r="X127" t="n">
        <v>2</v>
      </c>
      <c r="Y127" t="n">
        <v>23.09</v>
      </c>
      <c r="Z127" t="n">
        <v>0</v>
      </c>
      <c r="AA127" t="n">
        <v>0</v>
      </c>
      <c r="AB127" t="n">
        <v>0</v>
      </c>
      <c r="AC127" t="n">
        <v>0</v>
      </c>
      <c r="AD127" t="n">
        <v>1</v>
      </c>
      <c r="AE127" t="n">
        <v>0</v>
      </c>
      <c r="AF127" t="inlineStr"/>
      <c r="AG127" t="n">
        <v>2</v>
      </c>
      <c r="AH127" t="n">
        <v>2</v>
      </c>
      <c r="AI127" t="n">
        <v>78869918</v>
      </c>
      <c r="AJ127" t="n">
        <v>135</v>
      </c>
      <c r="AK127" t="n">
        <v>0</v>
      </c>
      <c r="AL127" t="n">
        <v>0</v>
      </c>
      <c r="AM127" t="n">
        <v>0</v>
      </c>
      <c r="AN127" t="n">
        <v>0</v>
      </c>
      <c r="AO127" t="n">
        <v>0</v>
      </c>
      <c r="AP127" t="n">
        <v>0</v>
      </c>
      <c r="AQ127" t="n">
        <v>0</v>
      </c>
      <c r="AR127" t="n">
        <v>0</v>
      </c>
    </row>
    <row r="128">
      <c r="A128">
        <f>ROW(Source!A289)</f>
        <v/>
      </c>
      <c r="B128" t="n">
        <v>78869924</v>
      </c>
      <c r="C128" t="n">
        <v>78869915</v>
      </c>
      <c r="D128" t="n">
        <v>29114240</v>
      </c>
      <c r="E128" t="n">
        <v>1</v>
      </c>
      <c r="F128" t="n">
        <v>1</v>
      </c>
      <c r="G128" t="n">
        <v>1</v>
      </c>
      <c r="H128" t="n">
        <v>3</v>
      </c>
      <c r="I128" t="inlineStr">
        <is>
          <t>101-2576</t>
        </is>
      </c>
      <c r="J128" t="inlineStr">
        <is>
          <t>ТССЦ Московской обл., 101-2576, приказ Минстроя России №675/пр от 28.02.2017 № 254/пр</t>
        </is>
      </c>
      <c r="K128" t="inlineStr">
        <is>
          <t>Болты с гайками и шайбами для санитарно-технических работ диаметром 16 мм</t>
        </is>
      </c>
      <c r="L128" t="n">
        <v>1348</v>
      </c>
      <c r="N128" t="n">
        <v>1009</v>
      </c>
      <c r="O128" t="inlineStr">
        <is>
          <t>т</t>
        </is>
      </c>
      <c r="P128" t="inlineStr">
        <is>
          <t>т</t>
        </is>
      </c>
      <c r="Q128" t="n">
        <v>1000</v>
      </c>
      <c r="X128" t="n">
        <v>0.005</v>
      </c>
      <c r="Y128" t="n">
        <v>14830</v>
      </c>
      <c r="Z128" t="n">
        <v>0</v>
      </c>
      <c r="AA128" t="n">
        <v>0</v>
      </c>
      <c r="AB128" t="n">
        <v>0</v>
      </c>
      <c r="AC128" t="n">
        <v>0</v>
      </c>
      <c r="AD128" t="n">
        <v>1</v>
      </c>
      <c r="AE128" t="n">
        <v>0</v>
      </c>
      <c r="AF128" t="inlineStr"/>
      <c r="AG128" t="n">
        <v>0.005</v>
      </c>
      <c r="AH128" t="n">
        <v>2</v>
      </c>
      <c r="AI128" t="n">
        <v>78869919</v>
      </c>
      <c r="AJ128" t="n">
        <v>136</v>
      </c>
      <c r="AK128" t="n">
        <v>0</v>
      </c>
      <c r="AL128" t="n">
        <v>0</v>
      </c>
      <c r="AM128" t="n">
        <v>0</v>
      </c>
      <c r="AN128" t="n">
        <v>0</v>
      </c>
      <c r="AO128" t="n">
        <v>0</v>
      </c>
      <c r="AP128" t="n">
        <v>0</v>
      </c>
      <c r="AQ128" t="n">
        <v>0</v>
      </c>
      <c r="AR128" t="n">
        <v>0</v>
      </c>
    </row>
    <row r="129">
      <c r="A129">
        <f>ROW(Source!A289)</f>
        <v/>
      </c>
      <c r="B129" t="n">
        <v>78869925</v>
      </c>
      <c r="C129" t="n">
        <v>78869915</v>
      </c>
      <c r="D129" t="n">
        <v>29150040</v>
      </c>
      <c r="E129" t="n">
        <v>1</v>
      </c>
      <c r="F129" t="n">
        <v>1</v>
      </c>
      <c r="G129" t="n">
        <v>1</v>
      </c>
      <c r="H129" t="n">
        <v>3</v>
      </c>
      <c r="I129" t="inlineStr">
        <is>
          <t>411-0001</t>
        </is>
      </c>
      <c r="J129" t="inlineStr">
        <is>
          <t>ТССЦ Московской обл., 411-0001, приказ Минстроя России №675/пр от 28.02.2017 № 257/пр</t>
        </is>
      </c>
      <c r="K129" t="inlineStr">
        <is>
          <t>Вода</t>
        </is>
      </c>
      <c r="L129" t="n">
        <v>1339</v>
      </c>
      <c r="N129" t="n">
        <v>1007</v>
      </c>
      <c r="O129" t="inlineStr">
        <is>
          <t>м3</t>
        </is>
      </c>
      <c r="P129" t="inlineStr">
        <is>
          <t>м3</t>
        </is>
      </c>
      <c r="Q129" t="n">
        <v>1</v>
      </c>
      <c r="X129" t="n">
        <v>7.8</v>
      </c>
      <c r="Y129" t="n">
        <v>2.44</v>
      </c>
      <c r="Z129" t="n">
        <v>0</v>
      </c>
      <c r="AA129" t="n">
        <v>0</v>
      </c>
      <c r="AB129" t="n">
        <v>0</v>
      </c>
      <c r="AC129" t="n">
        <v>0</v>
      </c>
      <c r="AD129" t="n">
        <v>1</v>
      </c>
      <c r="AE129" t="n">
        <v>0</v>
      </c>
      <c r="AF129" t="inlineStr"/>
      <c r="AG129" t="n">
        <v>7.8</v>
      </c>
      <c r="AH129" t="n">
        <v>2</v>
      </c>
      <c r="AI129" t="n">
        <v>78869920</v>
      </c>
      <c r="AJ129" t="n">
        <v>137</v>
      </c>
      <c r="AK129" t="n">
        <v>0</v>
      </c>
      <c r="AL129" t="n">
        <v>0</v>
      </c>
      <c r="AM129" t="n">
        <v>0</v>
      </c>
      <c r="AN129" t="n">
        <v>0</v>
      </c>
      <c r="AO129" t="n">
        <v>0</v>
      </c>
      <c r="AP129" t="n">
        <v>0</v>
      </c>
      <c r="AQ129" t="n">
        <v>0</v>
      </c>
      <c r="AR129" t="n">
        <v>0</v>
      </c>
    </row>
    <row r="130">
      <c r="A130">
        <f>ROW(Source!A290)</f>
        <v/>
      </c>
      <c r="B130" t="n">
        <v>78869930</v>
      </c>
      <c r="C130" t="n">
        <v>78869926</v>
      </c>
      <c r="D130" t="n">
        <v>18407150</v>
      </c>
      <c r="E130" t="n">
        <v>1</v>
      </c>
      <c r="F130" t="n">
        <v>1</v>
      </c>
      <c r="G130" t="n">
        <v>1</v>
      </c>
      <c r="H130" t="n">
        <v>1</v>
      </c>
      <c r="I130" t="inlineStr">
        <is>
          <t>1-1030-90</t>
        </is>
      </c>
      <c r="J130" t="inlineStr"/>
      <c r="K130" t="inlineStr">
        <is>
          <t>Рабочий строитель среднего разряда 3</t>
        </is>
      </c>
      <c r="L130" t="n">
        <v>1369</v>
      </c>
      <c r="N130" t="n">
        <v>1013</v>
      </c>
      <c r="O130" t="inlineStr">
        <is>
          <t>чел.-ч</t>
        </is>
      </c>
      <c r="P130" t="inlineStr">
        <is>
          <t>чел.-ч</t>
        </is>
      </c>
      <c r="Q130" t="n">
        <v>1</v>
      </c>
      <c r="X130" t="n">
        <v>13.9</v>
      </c>
      <c r="Y130" t="n">
        <v>0</v>
      </c>
      <c r="Z130" t="n">
        <v>0</v>
      </c>
      <c r="AA130" t="n">
        <v>0</v>
      </c>
      <c r="AB130" t="n">
        <v>8.529999999999999</v>
      </c>
      <c r="AC130" t="n">
        <v>0</v>
      </c>
      <c r="AD130" t="n">
        <v>1</v>
      </c>
      <c r="AE130" t="n">
        <v>1</v>
      </c>
      <c r="AF130" t="inlineStr"/>
      <c r="AG130" t="n">
        <v>13.9</v>
      </c>
      <c r="AH130" t="n">
        <v>2</v>
      </c>
      <c r="AI130" t="n">
        <v>78869927</v>
      </c>
      <c r="AJ130" t="n">
        <v>138</v>
      </c>
      <c r="AK130" t="n">
        <v>0</v>
      </c>
      <c r="AL130" t="n">
        <v>0</v>
      </c>
      <c r="AM130" t="n">
        <v>0</v>
      </c>
      <c r="AN130" t="n">
        <v>0</v>
      </c>
      <c r="AO130" t="n">
        <v>0</v>
      </c>
      <c r="AP130" t="n">
        <v>0</v>
      </c>
      <c r="AQ130" t="n">
        <v>0</v>
      </c>
      <c r="AR130" t="n">
        <v>0</v>
      </c>
    </row>
    <row r="131">
      <c r="A131">
        <f>ROW(Source!A290)</f>
        <v/>
      </c>
      <c r="B131" t="n">
        <v>78869931</v>
      </c>
      <c r="C131" t="n">
        <v>78869926</v>
      </c>
      <c r="D131" t="n">
        <v>29169821</v>
      </c>
      <c r="E131" t="n">
        <v>1</v>
      </c>
      <c r="F131" t="n">
        <v>1</v>
      </c>
      <c r="G131" t="n">
        <v>1</v>
      </c>
      <c r="H131" t="n">
        <v>3</v>
      </c>
      <c r="I131" t="inlineStr">
        <is>
          <t>509-0696</t>
        </is>
      </c>
      <c r="J131" t="inlineStr">
        <is>
          <t>ТССЦ Московской обл., 509-0696, приказ Минстроя России №675/пр от 28.02.2017 № 258/пр</t>
        </is>
      </c>
      <c r="K131" t="inlineStr">
        <is>
          <t>Лампы люминесцентные ртутные низкого давления типа ЛБ, ЛД, ЛДЦ, ЛТВ, ЛБХ 20</t>
        </is>
      </c>
      <c r="L131" t="n">
        <v>1358</v>
      </c>
      <c r="N131" t="n">
        <v>1010</v>
      </c>
      <c r="O131" t="inlineStr">
        <is>
          <t>10 шт.</t>
        </is>
      </c>
      <c r="P131" t="inlineStr">
        <is>
          <t>10 шт.</t>
        </is>
      </c>
      <c r="Q131" t="n">
        <v>10</v>
      </c>
      <c r="X131" t="n">
        <v>10</v>
      </c>
      <c r="Y131" t="n">
        <v>85.2</v>
      </c>
      <c r="Z131" t="n">
        <v>0</v>
      </c>
      <c r="AA131" t="n">
        <v>0</v>
      </c>
      <c r="AB131" t="n">
        <v>0</v>
      </c>
      <c r="AC131" t="n">
        <v>0</v>
      </c>
      <c r="AD131" t="n">
        <v>1</v>
      </c>
      <c r="AE131" t="n">
        <v>0</v>
      </c>
      <c r="AF131" t="inlineStr"/>
      <c r="AG131" t="n">
        <v>10</v>
      </c>
      <c r="AH131" t="n">
        <v>2</v>
      </c>
      <c r="AI131" t="n">
        <v>78869928</v>
      </c>
      <c r="AJ131" t="n">
        <v>139</v>
      </c>
      <c r="AK131" t="n">
        <v>0</v>
      </c>
      <c r="AL131" t="n">
        <v>0</v>
      </c>
      <c r="AM131" t="n">
        <v>0</v>
      </c>
      <c r="AN131" t="n">
        <v>0</v>
      </c>
      <c r="AO131" t="n">
        <v>0</v>
      </c>
      <c r="AP131" t="n">
        <v>0</v>
      </c>
      <c r="AQ131" t="n">
        <v>0</v>
      </c>
      <c r="AR131" t="n">
        <v>0</v>
      </c>
    </row>
    <row r="132">
      <c r="A132">
        <f>ROW(Source!A292)</f>
        <v/>
      </c>
      <c r="B132" t="n">
        <v>78869942</v>
      </c>
      <c r="C132" t="n">
        <v>78869933</v>
      </c>
      <c r="D132" t="n">
        <v>18409850</v>
      </c>
      <c r="E132" t="n">
        <v>1</v>
      </c>
      <c r="F132" t="n">
        <v>1</v>
      </c>
      <c r="G132" t="n">
        <v>1</v>
      </c>
      <c r="H132" t="n">
        <v>1</v>
      </c>
      <c r="I132" t="inlineStr">
        <is>
          <t>1-1035-90</t>
        </is>
      </c>
      <c r="J132" t="inlineStr"/>
      <c r="K132" t="inlineStr">
        <is>
          <t>Рабочий строитель среднего разряда 3,5</t>
        </is>
      </c>
      <c r="L132" t="n">
        <v>1369</v>
      </c>
      <c r="N132" t="n">
        <v>1013</v>
      </c>
      <c r="O132" t="inlineStr">
        <is>
          <t>чел.-ч</t>
        </is>
      </c>
      <c r="P132" t="inlineStr">
        <is>
          <t>чел.-ч</t>
        </is>
      </c>
      <c r="Q132" t="n">
        <v>1</v>
      </c>
      <c r="X132" t="n">
        <v>81</v>
      </c>
      <c r="Y132" t="n">
        <v>0</v>
      </c>
      <c r="Z132" t="n">
        <v>0</v>
      </c>
      <c r="AA132" t="n">
        <v>0</v>
      </c>
      <c r="AB132" t="n">
        <v>9.07</v>
      </c>
      <c r="AC132" t="n">
        <v>0</v>
      </c>
      <c r="AD132" t="n">
        <v>1</v>
      </c>
      <c r="AE132" t="n">
        <v>1</v>
      </c>
      <c r="AF132" t="inlineStr"/>
      <c r="AG132" t="n">
        <v>81</v>
      </c>
      <c r="AH132" t="n">
        <v>2</v>
      </c>
      <c r="AI132" t="n">
        <v>78869934</v>
      </c>
      <c r="AJ132" t="n">
        <v>141</v>
      </c>
      <c r="AK132" t="n">
        <v>0</v>
      </c>
      <c r="AL132" t="n">
        <v>0</v>
      </c>
      <c r="AM132" t="n">
        <v>0</v>
      </c>
      <c r="AN132" t="n">
        <v>0</v>
      </c>
      <c r="AO132" t="n">
        <v>0</v>
      </c>
      <c r="AP132" t="n">
        <v>0</v>
      </c>
      <c r="AQ132" t="n">
        <v>0</v>
      </c>
      <c r="AR132" t="n">
        <v>0</v>
      </c>
    </row>
    <row r="133">
      <c r="A133">
        <f>ROW(Source!A292)</f>
        <v/>
      </c>
      <c r="B133" t="n">
        <v>78869943</v>
      </c>
      <c r="C133" t="n">
        <v>78869933</v>
      </c>
      <c r="D133" t="n">
        <v>29174913</v>
      </c>
      <c r="E133" t="n">
        <v>1</v>
      </c>
      <c r="F133" t="n">
        <v>1</v>
      </c>
      <c r="G133" t="n">
        <v>1</v>
      </c>
      <c r="H133" t="n">
        <v>2</v>
      </c>
      <c r="I133" t="inlineStr">
        <is>
          <t>400001</t>
        </is>
      </c>
      <c r="J133" t="inlineStr">
        <is>
          <t>ТСЭМ Московской обл., 400001, приказ Минстроя России №675/пр от 28.02.2017 № 264/пр</t>
        </is>
      </c>
      <c r="K133" t="inlineStr">
        <is>
          <t>Автомобили бортовые, грузоподъемность до 5 т</t>
        </is>
      </c>
      <c r="L133" t="n">
        <v>1368</v>
      </c>
      <c r="N133" t="n">
        <v>1011</v>
      </c>
      <c r="O133" t="inlineStr">
        <is>
          <t>маш.-ч</t>
        </is>
      </c>
      <c r="P133" t="inlineStr">
        <is>
          <t>маш.-ч</t>
        </is>
      </c>
      <c r="Q133" t="n">
        <v>1</v>
      </c>
      <c r="X133" t="n">
        <v>0.05</v>
      </c>
      <c r="Y133" t="n">
        <v>0</v>
      </c>
      <c r="Z133" t="n">
        <v>87.17</v>
      </c>
      <c r="AA133" t="n">
        <v>11.6</v>
      </c>
      <c r="AB133" t="n">
        <v>0</v>
      </c>
      <c r="AC133" t="n">
        <v>0</v>
      </c>
      <c r="AD133" t="n">
        <v>1</v>
      </c>
      <c r="AE133" t="n">
        <v>0</v>
      </c>
      <c r="AF133" t="inlineStr"/>
      <c r="AG133" t="n">
        <v>0.05</v>
      </c>
      <c r="AH133" t="n">
        <v>2</v>
      </c>
      <c r="AI133" t="n">
        <v>78869935</v>
      </c>
      <c r="AJ133" t="n">
        <v>142</v>
      </c>
      <c r="AK133" t="n">
        <v>0</v>
      </c>
      <c r="AL133" t="n">
        <v>0</v>
      </c>
      <c r="AM133" t="n">
        <v>0</v>
      </c>
      <c r="AN133" t="n">
        <v>0</v>
      </c>
      <c r="AO133" t="n">
        <v>0</v>
      </c>
      <c r="AP133" t="n">
        <v>0</v>
      </c>
      <c r="AQ133" t="n">
        <v>0</v>
      </c>
      <c r="AR133" t="n">
        <v>0</v>
      </c>
    </row>
    <row r="134">
      <c r="A134">
        <f>ROW(Source!A292)</f>
        <v/>
      </c>
      <c r="B134" t="n">
        <v>78869944</v>
      </c>
      <c r="C134" t="n">
        <v>78869933</v>
      </c>
      <c r="D134" t="n">
        <v>29110398</v>
      </c>
      <c r="E134" t="n">
        <v>1</v>
      </c>
      <c r="F134" t="n">
        <v>1</v>
      </c>
      <c r="G134" t="n">
        <v>1</v>
      </c>
      <c r="H134" t="n">
        <v>3</v>
      </c>
      <c r="I134" t="inlineStr">
        <is>
          <t>101-0388</t>
        </is>
      </c>
      <c r="J134" t="inlineStr">
        <is>
          <t>ТССЦ Московской обл., 101-0388, приказ Минстроя России №675/пр от 28.02.2017 № 254/пр</t>
        </is>
      </c>
      <c r="K134" t="inlineStr">
        <is>
          <t>Краски масляные земляные марки МА-0115 мумия, сурик железный</t>
        </is>
      </c>
      <c r="L134" t="n">
        <v>1348</v>
      </c>
      <c r="N134" t="n">
        <v>1009</v>
      </c>
      <c r="O134" t="inlineStr">
        <is>
          <t>т</t>
        </is>
      </c>
      <c r="P134" t="inlineStr">
        <is>
          <t>т</t>
        </is>
      </c>
      <c r="Q134" t="n">
        <v>1000</v>
      </c>
      <c r="X134" t="n">
        <v>0.0014</v>
      </c>
      <c r="Y134" t="n">
        <v>15118.99</v>
      </c>
      <c r="Z134" t="n">
        <v>0</v>
      </c>
      <c r="AA134" t="n">
        <v>0</v>
      </c>
      <c r="AB134" t="n">
        <v>0</v>
      </c>
      <c r="AC134" t="n">
        <v>0</v>
      </c>
      <c r="AD134" t="n">
        <v>1</v>
      </c>
      <c r="AE134" t="n">
        <v>0</v>
      </c>
      <c r="AF134" t="inlineStr"/>
      <c r="AG134" t="n">
        <v>0.0014</v>
      </c>
      <c r="AH134" t="n">
        <v>2</v>
      </c>
      <c r="AI134" t="n">
        <v>78869936</v>
      </c>
      <c r="AJ134" t="n">
        <v>143</v>
      </c>
      <c r="AK134" t="n">
        <v>0</v>
      </c>
      <c r="AL134" t="n">
        <v>0</v>
      </c>
      <c r="AM134" t="n">
        <v>0</v>
      </c>
      <c r="AN134" t="n">
        <v>0</v>
      </c>
      <c r="AO134" t="n">
        <v>0</v>
      </c>
      <c r="AP134" t="n">
        <v>0</v>
      </c>
      <c r="AQ134" t="n">
        <v>0</v>
      </c>
      <c r="AR134" t="n">
        <v>0</v>
      </c>
    </row>
    <row r="135">
      <c r="A135">
        <f>ROW(Source!A292)</f>
        <v/>
      </c>
      <c r="B135" t="n">
        <v>78869945</v>
      </c>
      <c r="C135" t="n">
        <v>78869933</v>
      </c>
      <c r="D135" t="n">
        <v>29110573</v>
      </c>
      <c r="E135" t="n">
        <v>1</v>
      </c>
      <c r="F135" t="n">
        <v>1</v>
      </c>
      <c r="G135" t="n">
        <v>1</v>
      </c>
      <c r="H135" t="n">
        <v>3</v>
      </c>
      <c r="I135" t="inlineStr">
        <is>
          <t>101-0628</t>
        </is>
      </c>
      <c r="J135" t="inlineStr">
        <is>
          <t>ТССЦ Московской обл., 101-0628, приказ Минстроя России №675/пр от 28.02.2017 № 254/пр</t>
        </is>
      </c>
      <c r="K135" t="inlineStr">
        <is>
          <t>Олифа комбинированная, марки К-3</t>
        </is>
      </c>
      <c r="L135" t="n">
        <v>1348</v>
      </c>
      <c r="N135" t="n">
        <v>1009</v>
      </c>
      <c r="O135" t="inlineStr">
        <is>
          <t>т</t>
        </is>
      </c>
      <c r="P135" t="inlineStr">
        <is>
          <t>т</t>
        </is>
      </c>
      <c r="Q135" t="n">
        <v>1000</v>
      </c>
      <c r="X135" t="n">
        <v>0.0007</v>
      </c>
      <c r="Y135" t="n">
        <v>16950</v>
      </c>
      <c r="Z135" t="n">
        <v>0</v>
      </c>
      <c r="AA135" t="n">
        <v>0</v>
      </c>
      <c r="AB135" t="n">
        <v>0</v>
      </c>
      <c r="AC135" t="n">
        <v>0</v>
      </c>
      <c r="AD135" t="n">
        <v>1</v>
      </c>
      <c r="AE135" t="n">
        <v>0</v>
      </c>
      <c r="AF135" t="inlineStr"/>
      <c r="AG135" t="n">
        <v>0.0007</v>
      </c>
      <c r="AH135" t="n">
        <v>2</v>
      </c>
      <c r="AI135" t="n">
        <v>78869937</v>
      </c>
      <c r="AJ135" t="n">
        <v>144</v>
      </c>
      <c r="AK135" t="n">
        <v>0</v>
      </c>
      <c r="AL135" t="n">
        <v>0</v>
      </c>
      <c r="AM135" t="n">
        <v>0</v>
      </c>
      <c r="AN135" t="n">
        <v>0</v>
      </c>
      <c r="AO135" t="n">
        <v>0</v>
      </c>
      <c r="AP135" t="n">
        <v>0</v>
      </c>
      <c r="AQ135" t="n">
        <v>0</v>
      </c>
      <c r="AR135" t="n">
        <v>0</v>
      </c>
    </row>
    <row r="136">
      <c r="A136">
        <f>ROW(Source!A292)</f>
        <v/>
      </c>
      <c r="B136" t="n">
        <v>78869946</v>
      </c>
      <c r="C136" t="n">
        <v>78869933</v>
      </c>
      <c r="D136" t="n">
        <v>29107963</v>
      </c>
      <c r="E136" t="n">
        <v>1</v>
      </c>
      <c r="F136" t="n">
        <v>1</v>
      </c>
      <c r="G136" t="n">
        <v>1</v>
      </c>
      <c r="H136" t="n">
        <v>3</v>
      </c>
      <c r="I136" t="inlineStr">
        <is>
          <t>101-1669</t>
        </is>
      </c>
      <c r="J136" t="inlineStr">
        <is>
          <t>ТССЦ Московской обл., 101-1669, приказ Минстроя России №675/пр от 28.02.2017 № 254/пр</t>
        </is>
      </c>
      <c r="K136" t="inlineStr">
        <is>
          <t>Очес льняной</t>
        </is>
      </c>
      <c r="L136" t="n">
        <v>1346</v>
      </c>
      <c r="N136" t="n">
        <v>1009</v>
      </c>
      <c r="O136" t="inlineStr">
        <is>
          <t>кг</t>
        </is>
      </c>
      <c r="P136" t="inlineStr">
        <is>
          <t>кг</t>
        </is>
      </c>
      <c r="Q136" t="n">
        <v>1</v>
      </c>
      <c r="X136" t="n">
        <v>0.7</v>
      </c>
      <c r="Y136" t="n">
        <v>37.29</v>
      </c>
      <c r="Z136" t="n">
        <v>0</v>
      </c>
      <c r="AA136" t="n">
        <v>0</v>
      </c>
      <c r="AB136" t="n">
        <v>0</v>
      </c>
      <c r="AC136" t="n">
        <v>0</v>
      </c>
      <c r="AD136" t="n">
        <v>1</v>
      </c>
      <c r="AE136" t="n">
        <v>0</v>
      </c>
      <c r="AF136" t="inlineStr"/>
      <c r="AG136" t="n">
        <v>0.7</v>
      </c>
      <c r="AH136" t="n">
        <v>2</v>
      </c>
      <c r="AI136" t="n">
        <v>78869938</v>
      </c>
      <c r="AJ136" t="n">
        <v>145</v>
      </c>
      <c r="AK136" t="n">
        <v>0</v>
      </c>
      <c r="AL136" t="n">
        <v>0</v>
      </c>
      <c r="AM136" t="n">
        <v>0</v>
      </c>
      <c r="AN136" t="n">
        <v>0</v>
      </c>
      <c r="AO136" t="n">
        <v>0</v>
      </c>
      <c r="AP136" t="n">
        <v>0</v>
      </c>
      <c r="AQ136" t="n">
        <v>0</v>
      </c>
      <c r="AR136" t="n">
        <v>0</v>
      </c>
    </row>
    <row r="137">
      <c r="A137">
        <f>ROW(Source!A292)</f>
        <v/>
      </c>
      <c r="B137" t="n">
        <v>78869947</v>
      </c>
      <c r="C137" t="n">
        <v>78869933</v>
      </c>
      <c r="D137" t="n">
        <v>29142465</v>
      </c>
      <c r="E137" t="n">
        <v>1</v>
      </c>
      <c r="F137" t="n">
        <v>1</v>
      </c>
      <c r="G137" t="n">
        <v>1</v>
      </c>
      <c r="H137" t="n">
        <v>3</v>
      </c>
      <c r="I137" t="inlineStr">
        <is>
          <t>302-1342</t>
        </is>
      </c>
      <c r="J137" t="inlineStr">
        <is>
          <t>ТССЦ Московской обл., 302-1342, приказ Минстроя России №675/пр от 28.02.2017 № 256/пр</t>
        </is>
      </c>
      <c r="K137" t="inlineStr">
        <is>
          <t>Вентили проходные муфтовые 15кч18п для воды давлением 1,6 МПа (16 кгс/см2), диаметром 20 мм</t>
        </is>
      </c>
      <c r="L137" t="n">
        <v>1354</v>
      </c>
      <c r="N137" t="n">
        <v>1010</v>
      </c>
      <c r="O137" t="inlineStr">
        <is>
          <t>шт.</t>
        </is>
      </c>
      <c r="P137" t="inlineStr">
        <is>
          <t>шт.</t>
        </is>
      </c>
      <c r="Q137" t="n">
        <v>1</v>
      </c>
      <c r="X137" t="n">
        <v>100</v>
      </c>
      <c r="Y137" t="n">
        <v>21.81</v>
      </c>
      <c r="Z137" t="n">
        <v>0</v>
      </c>
      <c r="AA137" t="n">
        <v>0</v>
      </c>
      <c r="AB137" t="n">
        <v>0</v>
      </c>
      <c r="AC137" t="n">
        <v>0</v>
      </c>
      <c r="AD137" t="n">
        <v>1</v>
      </c>
      <c r="AE137" t="n">
        <v>0</v>
      </c>
      <c r="AF137" t="inlineStr"/>
      <c r="AG137" t="n">
        <v>100</v>
      </c>
      <c r="AH137" t="n">
        <v>2</v>
      </c>
      <c r="AI137" t="n">
        <v>78869940</v>
      </c>
      <c r="AJ137" t="n">
        <v>147</v>
      </c>
      <c r="AK137" t="n">
        <v>0</v>
      </c>
      <c r="AL137" t="n">
        <v>0</v>
      </c>
      <c r="AM137" t="n">
        <v>0</v>
      </c>
      <c r="AN137" t="n">
        <v>0</v>
      </c>
      <c r="AO137" t="n">
        <v>0</v>
      </c>
      <c r="AP137" t="n">
        <v>0</v>
      </c>
      <c r="AQ137" t="n">
        <v>0</v>
      </c>
      <c r="AR137" t="n">
        <v>0</v>
      </c>
    </row>
    <row r="138">
      <c r="A138">
        <f>ROW(Source!A292)</f>
        <v/>
      </c>
      <c r="B138" t="n">
        <v>78869948</v>
      </c>
      <c r="C138" t="n">
        <v>78869933</v>
      </c>
      <c r="D138" t="n">
        <v>29164350</v>
      </c>
      <c r="E138" t="n">
        <v>1</v>
      </c>
      <c r="F138" t="n">
        <v>1</v>
      </c>
      <c r="G138" t="n">
        <v>1</v>
      </c>
      <c r="H138" t="n">
        <v>3</v>
      </c>
      <c r="I138" t="inlineStr">
        <is>
          <t>509-9899</t>
        </is>
      </c>
      <c r="J138" t="inlineStr">
        <is>
          <t>ТССЦ Московской обл., 509-9899, приказ Минстроя России №675/пр от 28.02.2017 № 258/пр</t>
        </is>
      </c>
      <c r="K138" t="inlineStr">
        <is>
          <t>Строительный мусор и масса возвратных материалов</t>
        </is>
      </c>
      <c r="L138" t="n">
        <v>1348</v>
      </c>
      <c r="N138" t="n">
        <v>1009</v>
      </c>
      <c r="O138" t="inlineStr">
        <is>
          <t>т</t>
        </is>
      </c>
      <c r="P138" t="inlineStr">
        <is>
          <t>т</t>
        </is>
      </c>
      <c r="Q138" t="n">
        <v>1000</v>
      </c>
      <c r="X138" t="n">
        <v>0.04</v>
      </c>
      <c r="Y138" t="n">
        <v>0</v>
      </c>
      <c r="Z138" t="n">
        <v>0</v>
      </c>
      <c r="AA138" t="n">
        <v>0</v>
      </c>
      <c r="AB138" t="n">
        <v>0</v>
      </c>
      <c r="AC138" t="n">
        <v>0</v>
      </c>
      <c r="AD138" t="n">
        <v>0</v>
      </c>
      <c r="AE138" t="n">
        <v>0</v>
      </c>
      <c r="AF138" t="inlineStr"/>
      <c r="AG138" t="n">
        <v>0.04</v>
      </c>
      <c r="AH138" t="n">
        <v>2</v>
      </c>
      <c r="AI138" t="n">
        <v>78869941</v>
      </c>
      <c r="AJ138" t="n">
        <v>148</v>
      </c>
      <c r="AK138" t="n">
        <v>0</v>
      </c>
      <c r="AL138" t="n">
        <v>0</v>
      </c>
      <c r="AM138" t="n">
        <v>0</v>
      </c>
      <c r="AN138" t="n">
        <v>0</v>
      </c>
      <c r="AO138" t="n">
        <v>0</v>
      </c>
      <c r="AP138" t="n">
        <v>0</v>
      </c>
      <c r="AQ138" t="n">
        <v>0</v>
      </c>
      <c r="AR138" t="n">
        <v>0</v>
      </c>
    </row>
    <row r="139">
      <c r="A139">
        <f>ROW(Source!A295)</f>
        <v/>
      </c>
      <c r="B139" t="n">
        <v>78869958</v>
      </c>
      <c r="C139" t="n">
        <v>78869951</v>
      </c>
      <c r="D139" t="n">
        <v>18442827</v>
      </c>
      <c r="E139" t="n">
        <v>1</v>
      </c>
      <c r="F139" t="n">
        <v>1</v>
      </c>
      <c r="G139" t="n">
        <v>1</v>
      </c>
      <c r="H139" t="n">
        <v>1</v>
      </c>
      <c r="I139" t="inlineStr">
        <is>
          <t>1-1053-90</t>
        </is>
      </c>
      <c r="J139" t="inlineStr"/>
      <c r="K139" t="inlineStr">
        <is>
          <t>Рабочий строитель среднего разряда 5,3</t>
        </is>
      </c>
      <c r="L139" t="n">
        <v>1369</v>
      </c>
      <c r="N139" t="n">
        <v>1013</v>
      </c>
      <c r="O139" t="inlineStr">
        <is>
          <t>чел.-ч</t>
        </is>
      </c>
      <c r="P139" t="inlineStr">
        <is>
          <t>чел.-ч</t>
        </is>
      </c>
      <c r="Q139" t="n">
        <v>1</v>
      </c>
      <c r="X139" t="n">
        <v>5.01</v>
      </c>
      <c r="Y139" t="n">
        <v>0</v>
      </c>
      <c r="Z139" t="n">
        <v>0</v>
      </c>
      <c r="AA139" t="n">
        <v>0</v>
      </c>
      <c r="AB139" t="n">
        <v>11.64</v>
      </c>
      <c r="AC139" t="n">
        <v>0</v>
      </c>
      <c r="AD139" t="n">
        <v>1</v>
      </c>
      <c r="AE139" t="n">
        <v>1</v>
      </c>
      <c r="AF139" t="inlineStr">
        <is>
          <t>)*6</t>
        </is>
      </c>
      <c r="AG139" t="n">
        <v>30.06</v>
      </c>
      <c r="AH139" t="n">
        <v>2</v>
      </c>
      <c r="AI139" t="n">
        <v>78869952</v>
      </c>
      <c r="AJ139" t="n">
        <v>149</v>
      </c>
      <c r="AK139" t="n">
        <v>0</v>
      </c>
      <c r="AL139" t="n">
        <v>0</v>
      </c>
      <c r="AM139" t="n">
        <v>0</v>
      </c>
      <c r="AN139" t="n">
        <v>0</v>
      </c>
      <c r="AO139" t="n">
        <v>0</v>
      </c>
      <c r="AP139" t="n">
        <v>0</v>
      </c>
      <c r="AQ139" t="n">
        <v>0</v>
      </c>
      <c r="AR139" t="n">
        <v>0</v>
      </c>
    </row>
    <row r="140">
      <c r="A140">
        <f>ROW(Source!A295)</f>
        <v/>
      </c>
      <c r="B140" t="n">
        <v>78869959</v>
      </c>
      <c r="C140" t="n">
        <v>78869951</v>
      </c>
      <c r="D140" t="n">
        <v>29172703</v>
      </c>
      <c r="E140" t="n">
        <v>1</v>
      </c>
      <c r="F140" t="n">
        <v>1</v>
      </c>
      <c r="G140" t="n">
        <v>1</v>
      </c>
      <c r="H140" t="n">
        <v>2</v>
      </c>
      <c r="I140" t="inlineStr">
        <is>
          <t>042900</t>
        </is>
      </c>
      <c r="J140" t="inlineStr">
        <is>
          <t>ТСЭМ Московской обл., 042900, приказ Минстроя России №675/пр от 28.02.2017 № 264/пр</t>
        </is>
      </c>
      <c r="K14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40" t="n">
        <v>1368</v>
      </c>
      <c r="N140" t="n">
        <v>1011</v>
      </c>
      <c r="O140" t="inlineStr">
        <is>
          <t>маш.-ч</t>
        </is>
      </c>
      <c r="P140" t="inlineStr">
        <is>
          <t>маш.-ч</t>
        </is>
      </c>
      <c r="Q140" t="n">
        <v>1</v>
      </c>
      <c r="X140" t="n">
        <v>1.5</v>
      </c>
      <c r="Y140" t="n">
        <v>0</v>
      </c>
      <c r="Z140" t="n">
        <v>29.67</v>
      </c>
      <c r="AA140" t="n">
        <v>0</v>
      </c>
      <c r="AB140" t="n">
        <v>0</v>
      </c>
      <c r="AC140" t="n">
        <v>0</v>
      </c>
      <c r="AD140" t="n">
        <v>1</v>
      </c>
      <c r="AE140" t="n">
        <v>0</v>
      </c>
      <c r="AF140" t="inlineStr">
        <is>
          <t>)*6</t>
        </is>
      </c>
      <c r="AG140" t="n">
        <v>9</v>
      </c>
      <c r="AH140" t="n">
        <v>2</v>
      </c>
      <c r="AI140" t="n">
        <v>78869953</v>
      </c>
      <c r="AJ140" t="n">
        <v>150</v>
      </c>
      <c r="AK140" t="n">
        <v>0</v>
      </c>
      <c r="AL140" t="n">
        <v>0</v>
      </c>
      <c r="AM140" t="n">
        <v>0</v>
      </c>
      <c r="AN140" t="n">
        <v>0</v>
      </c>
      <c r="AO140" t="n">
        <v>0</v>
      </c>
      <c r="AP140" t="n">
        <v>0</v>
      </c>
      <c r="AQ140" t="n">
        <v>0</v>
      </c>
      <c r="AR140" t="n">
        <v>0</v>
      </c>
    </row>
    <row r="141">
      <c r="A141">
        <f>ROW(Source!A295)</f>
        <v/>
      </c>
      <c r="B141" t="n">
        <v>78869960</v>
      </c>
      <c r="C141" t="n">
        <v>78869951</v>
      </c>
      <c r="D141" t="n">
        <v>29110398</v>
      </c>
      <c r="E141" t="n">
        <v>1</v>
      </c>
      <c r="F141" t="n">
        <v>1</v>
      </c>
      <c r="G141" t="n">
        <v>1</v>
      </c>
      <c r="H141" t="n">
        <v>3</v>
      </c>
      <c r="I141" t="inlineStr">
        <is>
          <t>101-0388</t>
        </is>
      </c>
      <c r="J141" t="inlineStr">
        <is>
          <t>ТССЦ Московской обл., 101-0388, приказ Минстроя России №675/пр от 28.02.2017 № 254/пр</t>
        </is>
      </c>
      <c r="K141" t="inlineStr">
        <is>
          <t>Краски масляные земляные марки МА-0115 мумия, сурик железный</t>
        </is>
      </c>
      <c r="L141" t="n">
        <v>1348</v>
      </c>
      <c r="N141" t="n">
        <v>1009</v>
      </c>
      <c r="O141" t="inlineStr">
        <is>
          <t>т</t>
        </is>
      </c>
      <c r="P141" t="inlineStr">
        <is>
          <t>т</t>
        </is>
      </c>
      <c r="Q141" t="n">
        <v>1000</v>
      </c>
      <c r="X141" t="n">
        <v>5e-05</v>
      </c>
      <c r="Y141" t="n">
        <v>15118.99</v>
      </c>
      <c r="Z141" t="n">
        <v>0</v>
      </c>
      <c r="AA141" t="n">
        <v>0</v>
      </c>
      <c r="AB141" t="n">
        <v>0</v>
      </c>
      <c r="AC141" t="n">
        <v>0</v>
      </c>
      <c r="AD141" t="n">
        <v>1</v>
      </c>
      <c r="AE141" t="n">
        <v>0</v>
      </c>
      <c r="AF141" t="inlineStr">
        <is>
          <t>)*6</t>
        </is>
      </c>
      <c r="AG141" t="n">
        <v>0.0003</v>
      </c>
      <c r="AH141" t="n">
        <v>2</v>
      </c>
      <c r="AI141" t="n">
        <v>78869954</v>
      </c>
      <c r="AJ141" t="n">
        <v>151</v>
      </c>
      <c r="AK141" t="n">
        <v>0</v>
      </c>
      <c r="AL141" t="n">
        <v>0</v>
      </c>
      <c r="AM141" t="n">
        <v>0</v>
      </c>
      <c r="AN141" t="n">
        <v>0</v>
      </c>
      <c r="AO141" t="n">
        <v>0</v>
      </c>
      <c r="AP141" t="n">
        <v>0</v>
      </c>
      <c r="AQ141" t="n">
        <v>0</v>
      </c>
      <c r="AR141" t="n">
        <v>0</v>
      </c>
    </row>
    <row r="142">
      <c r="A142">
        <f>ROW(Source!A295)</f>
        <v/>
      </c>
      <c r="B142" t="n">
        <v>78869961</v>
      </c>
      <c r="C142" t="n">
        <v>78869951</v>
      </c>
      <c r="D142" t="n">
        <v>29110573</v>
      </c>
      <c r="E142" t="n">
        <v>1</v>
      </c>
      <c r="F142" t="n">
        <v>1</v>
      </c>
      <c r="G142" t="n">
        <v>1</v>
      </c>
      <c r="H142" t="n">
        <v>3</v>
      </c>
      <c r="I142" t="inlineStr">
        <is>
          <t>101-0628</t>
        </is>
      </c>
      <c r="J142" t="inlineStr">
        <is>
          <t>ТССЦ Московской обл., 101-0628, приказ Минстроя России №675/пр от 28.02.2017 № 254/пр</t>
        </is>
      </c>
      <c r="K142" t="inlineStr">
        <is>
          <t>Олифа комбинированная, марки К-3</t>
        </is>
      </c>
      <c r="L142" t="n">
        <v>1348</v>
      </c>
      <c r="N142" t="n">
        <v>1009</v>
      </c>
      <c r="O142" t="inlineStr">
        <is>
          <t>т</t>
        </is>
      </c>
      <c r="P142" t="inlineStr">
        <is>
          <t>т</t>
        </is>
      </c>
      <c r="Q142" t="n">
        <v>1000</v>
      </c>
      <c r="X142" t="n">
        <v>2e-05</v>
      </c>
      <c r="Y142" t="n">
        <v>16950</v>
      </c>
      <c r="Z142" t="n">
        <v>0</v>
      </c>
      <c r="AA142" t="n">
        <v>0</v>
      </c>
      <c r="AB142" t="n">
        <v>0</v>
      </c>
      <c r="AC142" t="n">
        <v>0</v>
      </c>
      <c r="AD142" t="n">
        <v>1</v>
      </c>
      <c r="AE142" t="n">
        <v>0</v>
      </c>
      <c r="AF142" t="inlineStr">
        <is>
          <t>)*6</t>
        </is>
      </c>
      <c r="AG142" t="n">
        <v>0.00012</v>
      </c>
      <c r="AH142" t="n">
        <v>2</v>
      </c>
      <c r="AI142" t="n">
        <v>78869955</v>
      </c>
      <c r="AJ142" t="n">
        <v>152</v>
      </c>
      <c r="AK142" t="n">
        <v>0</v>
      </c>
      <c r="AL142" t="n">
        <v>0</v>
      </c>
      <c r="AM142" t="n">
        <v>0</v>
      </c>
      <c r="AN142" t="n">
        <v>0</v>
      </c>
      <c r="AO142" t="n">
        <v>0</v>
      </c>
      <c r="AP142" t="n">
        <v>0</v>
      </c>
      <c r="AQ142" t="n">
        <v>0</v>
      </c>
      <c r="AR142" t="n">
        <v>0</v>
      </c>
    </row>
    <row r="143">
      <c r="A143">
        <f>ROW(Source!A295)</f>
        <v/>
      </c>
      <c r="B143" t="n">
        <v>78869962</v>
      </c>
      <c r="C143" t="n">
        <v>78869951</v>
      </c>
      <c r="D143" t="n">
        <v>29107963</v>
      </c>
      <c r="E143" t="n">
        <v>1</v>
      </c>
      <c r="F143" t="n">
        <v>1</v>
      </c>
      <c r="G143" t="n">
        <v>1</v>
      </c>
      <c r="H143" t="n">
        <v>3</v>
      </c>
      <c r="I143" t="inlineStr">
        <is>
          <t>101-1669</t>
        </is>
      </c>
      <c r="J143" t="inlineStr">
        <is>
          <t>ТССЦ Московской обл., 101-1669, приказ Минстроя России №675/пр от 28.02.2017 № 254/пр</t>
        </is>
      </c>
      <c r="K143" t="inlineStr">
        <is>
          <t>Очес льняной</t>
        </is>
      </c>
      <c r="L143" t="n">
        <v>1346</v>
      </c>
      <c r="N143" t="n">
        <v>1009</v>
      </c>
      <c r="O143" t="inlineStr">
        <is>
          <t>кг</t>
        </is>
      </c>
      <c r="P143" t="inlineStr">
        <is>
          <t>кг</t>
        </is>
      </c>
      <c r="Q143" t="n">
        <v>1</v>
      </c>
      <c r="X143" t="n">
        <v>0.02</v>
      </c>
      <c r="Y143" t="n">
        <v>37.29</v>
      </c>
      <c r="Z143" t="n">
        <v>0</v>
      </c>
      <c r="AA143" t="n">
        <v>0</v>
      </c>
      <c r="AB143" t="n">
        <v>0</v>
      </c>
      <c r="AC143" t="n">
        <v>0</v>
      </c>
      <c r="AD143" t="n">
        <v>1</v>
      </c>
      <c r="AE143" t="n">
        <v>0</v>
      </c>
      <c r="AF143" t="inlineStr">
        <is>
          <t>)*6</t>
        </is>
      </c>
      <c r="AG143" t="n">
        <v>0.12</v>
      </c>
      <c r="AH143" t="n">
        <v>2</v>
      </c>
      <c r="AI143" t="n">
        <v>78869956</v>
      </c>
      <c r="AJ143" t="n">
        <v>153</v>
      </c>
      <c r="AK143" t="n">
        <v>0</v>
      </c>
      <c r="AL143" t="n">
        <v>0</v>
      </c>
      <c r="AM143" t="n">
        <v>0</v>
      </c>
      <c r="AN143" t="n">
        <v>0</v>
      </c>
      <c r="AO143" t="n">
        <v>0</v>
      </c>
      <c r="AP143" t="n">
        <v>0</v>
      </c>
      <c r="AQ143" t="n">
        <v>0</v>
      </c>
      <c r="AR143" t="n">
        <v>0</v>
      </c>
    </row>
    <row r="144">
      <c r="A144">
        <f>ROW(Source!A295)</f>
        <v/>
      </c>
      <c r="B144" t="n">
        <v>78869963</v>
      </c>
      <c r="C144" t="n">
        <v>78869951</v>
      </c>
      <c r="D144" t="n">
        <v>29150040</v>
      </c>
      <c r="E144" t="n">
        <v>1</v>
      </c>
      <c r="F144" t="n">
        <v>1</v>
      </c>
      <c r="G144" t="n">
        <v>1</v>
      </c>
      <c r="H144" t="n">
        <v>3</v>
      </c>
      <c r="I144" t="inlineStr">
        <is>
          <t>411-0001</t>
        </is>
      </c>
      <c r="J144" t="inlineStr">
        <is>
          <t>ТССЦ Московской обл., 411-0001, приказ Минстроя России №675/пр от 28.02.2017 № 257/пр</t>
        </is>
      </c>
      <c r="K144" t="inlineStr">
        <is>
          <t>Вода</t>
        </is>
      </c>
      <c r="L144" t="n">
        <v>1339</v>
      </c>
      <c r="N144" t="n">
        <v>1007</v>
      </c>
      <c r="O144" t="inlineStr">
        <is>
          <t>м3</t>
        </is>
      </c>
      <c r="P144" t="inlineStr">
        <is>
          <t>м3</t>
        </is>
      </c>
      <c r="Q144" t="n">
        <v>1</v>
      </c>
      <c r="X144" t="n">
        <v>1</v>
      </c>
      <c r="Y144" t="n">
        <v>2.44</v>
      </c>
      <c r="Z144" t="n">
        <v>0</v>
      </c>
      <c r="AA144" t="n">
        <v>0</v>
      </c>
      <c r="AB144" t="n">
        <v>0</v>
      </c>
      <c r="AC144" t="n">
        <v>0</v>
      </c>
      <c r="AD144" t="n">
        <v>1</v>
      </c>
      <c r="AE144" t="n">
        <v>0</v>
      </c>
      <c r="AF144" t="inlineStr">
        <is>
          <t>)*6</t>
        </is>
      </c>
      <c r="AG144" t="n">
        <v>6</v>
      </c>
      <c r="AH144" t="n">
        <v>2</v>
      </c>
      <c r="AI144" t="n">
        <v>78869957</v>
      </c>
      <c r="AJ144" t="n">
        <v>154</v>
      </c>
      <c r="AK144" t="n">
        <v>0</v>
      </c>
      <c r="AL144" t="n">
        <v>0</v>
      </c>
      <c r="AM144" t="n">
        <v>0</v>
      </c>
      <c r="AN144" t="n">
        <v>0</v>
      </c>
      <c r="AO144" t="n">
        <v>0</v>
      </c>
      <c r="AP144" t="n">
        <v>0</v>
      </c>
      <c r="AQ144" t="n">
        <v>0</v>
      </c>
      <c r="AR144" t="n">
        <v>0</v>
      </c>
    </row>
    <row r="145">
      <c r="A145">
        <f>ROW(Source!A334)</f>
        <v/>
      </c>
      <c r="B145" t="n">
        <v>78870033</v>
      </c>
      <c r="C145" t="n">
        <v>78870027</v>
      </c>
      <c r="D145" t="n">
        <v>18408291</v>
      </c>
      <c r="E145" t="n">
        <v>1</v>
      </c>
      <c r="F145" t="n">
        <v>1</v>
      </c>
      <c r="G145" t="n">
        <v>1</v>
      </c>
      <c r="H145" t="n">
        <v>1</v>
      </c>
      <c r="I145" t="inlineStr">
        <is>
          <t>1-1025-90</t>
        </is>
      </c>
      <c r="J145" t="inlineStr"/>
      <c r="K145" t="inlineStr">
        <is>
          <t>Рабочий строитель среднего разряда 2,5</t>
        </is>
      </c>
      <c r="L145" t="n">
        <v>1369</v>
      </c>
      <c r="N145" t="n">
        <v>1013</v>
      </c>
      <c r="O145" t="inlineStr">
        <is>
          <t>чел.-ч</t>
        </is>
      </c>
      <c r="P145" t="inlineStr">
        <is>
          <t>чел.-ч</t>
        </is>
      </c>
      <c r="Q145" t="n">
        <v>1</v>
      </c>
      <c r="X145" t="n">
        <v>32.2</v>
      </c>
      <c r="Y145" t="n">
        <v>0</v>
      </c>
      <c r="Z145" t="n">
        <v>0</v>
      </c>
      <c r="AA145" t="n">
        <v>0</v>
      </c>
      <c r="AB145" t="n">
        <v>8.17</v>
      </c>
      <c r="AC145" t="n">
        <v>0</v>
      </c>
      <c r="AD145" t="n">
        <v>1</v>
      </c>
      <c r="AE145" t="n">
        <v>1</v>
      </c>
      <c r="AF145" t="inlineStr"/>
      <c r="AG145" t="n">
        <v>32.2</v>
      </c>
      <c r="AH145" t="n">
        <v>2</v>
      </c>
      <c r="AI145" t="n">
        <v>78870028</v>
      </c>
      <c r="AJ145" t="n">
        <v>155</v>
      </c>
      <c r="AK145" t="n">
        <v>0</v>
      </c>
      <c r="AL145" t="n">
        <v>0</v>
      </c>
      <c r="AM145" t="n">
        <v>0</v>
      </c>
      <c r="AN145" t="n">
        <v>0</v>
      </c>
      <c r="AO145" t="n">
        <v>0</v>
      </c>
      <c r="AP145" t="n">
        <v>0</v>
      </c>
      <c r="AQ145" t="n">
        <v>0</v>
      </c>
      <c r="AR145" t="n">
        <v>0</v>
      </c>
    </row>
    <row r="146">
      <c r="A146">
        <f>ROW(Source!A334)</f>
        <v/>
      </c>
      <c r="B146" t="n">
        <v>78870034</v>
      </c>
      <c r="C146" t="n">
        <v>78870027</v>
      </c>
      <c r="D146" t="n">
        <v>29174913</v>
      </c>
      <c r="E146" t="n">
        <v>1</v>
      </c>
      <c r="F146" t="n">
        <v>1</v>
      </c>
      <c r="G146" t="n">
        <v>1</v>
      </c>
      <c r="H146" t="n">
        <v>2</v>
      </c>
      <c r="I146" t="inlineStr">
        <is>
          <t>400001</t>
        </is>
      </c>
      <c r="J146" t="inlineStr">
        <is>
          <t>ТСЭМ Московской обл., 400001, приказ Минстроя России №675/пр от 28.02.2017 № 264/пр</t>
        </is>
      </c>
      <c r="K146" t="inlineStr">
        <is>
          <t>Автомобили бортовые, грузоподъемность до 5 т</t>
        </is>
      </c>
      <c r="L146" t="n">
        <v>1368</v>
      </c>
      <c r="N146" t="n">
        <v>1011</v>
      </c>
      <c r="O146" t="inlineStr">
        <is>
          <t>маш.-ч</t>
        </is>
      </c>
      <c r="P146" t="inlineStr">
        <is>
          <t>маш.-ч</t>
        </is>
      </c>
      <c r="Q146" t="n">
        <v>1</v>
      </c>
      <c r="X146" t="n">
        <v>0.01</v>
      </c>
      <c r="Y146" t="n">
        <v>0</v>
      </c>
      <c r="Z146" t="n">
        <v>87.17</v>
      </c>
      <c r="AA146" t="n">
        <v>11.6</v>
      </c>
      <c r="AB146" t="n">
        <v>0</v>
      </c>
      <c r="AC146" t="n">
        <v>0</v>
      </c>
      <c r="AD146" t="n">
        <v>1</v>
      </c>
      <c r="AE146" t="n">
        <v>0</v>
      </c>
      <c r="AF146" t="inlineStr"/>
      <c r="AG146" t="n">
        <v>0.01</v>
      </c>
      <c r="AH146" t="n">
        <v>2</v>
      </c>
      <c r="AI146" t="n">
        <v>78870029</v>
      </c>
      <c r="AJ146" t="n">
        <v>156</v>
      </c>
      <c r="AK146" t="n">
        <v>0</v>
      </c>
      <c r="AL146" t="n">
        <v>0</v>
      </c>
      <c r="AM146" t="n">
        <v>0</v>
      </c>
      <c r="AN146" t="n">
        <v>0</v>
      </c>
      <c r="AO146" t="n">
        <v>0</v>
      </c>
      <c r="AP146" t="n">
        <v>0</v>
      </c>
      <c r="AQ146" t="n">
        <v>0</v>
      </c>
      <c r="AR146" t="n">
        <v>0</v>
      </c>
    </row>
    <row r="147">
      <c r="A147">
        <f>ROW(Source!A334)</f>
        <v/>
      </c>
      <c r="B147" t="n">
        <v>78870035</v>
      </c>
      <c r="C147" t="n">
        <v>78870027</v>
      </c>
      <c r="D147" t="n">
        <v>29110139</v>
      </c>
      <c r="E147" t="n">
        <v>1</v>
      </c>
      <c r="F147" t="n">
        <v>1</v>
      </c>
      <c r="G147" t="n">
        <v>1</v>
      </c>
      <c r="H147" t="n">
        <v>3</v>
      </c>
      <c r="I147" t="inlineStr">
        <is>
          <t>101-1703</t>
        </is>
      </c>
      <c r="J147" t="inlineStr">
        <is>
          <t>ТССЦ Московской обл., 101-1703, приказ Минстроя России №675/пр от 28.02.2017 № 254/пр</t>
        </is>
      </c>
      <c r="K147" t="inlineStr">
        <is>
          <t>Прокладки резиновые (пластина техническая прессованная)</t>
        </is>
      </c>
      <c r="L147" t="n">
        <v>1346</v>
      </c>
      <c r="N147" t="n">
        <v>1009</v>
      </c>
      <c r="O147" t="inlineStr">
        <is>
          <t>кг</t>
        </is>
      </c>
      <c r="P147" t="inlineStr">
        <is>
          <t>кг</t>
        </is>
      </c>
      <c r="Q147" t="n">
        <v>1</v>
      </c>
      <c r="X147" t="n">
        <v>2</v>
      </c>
      <c r="Y147" t="n">
        <v>23.09</v>
      </c>
      <c r="Z147" t="n">
        <v>0</v>
      </c>
      <c r="AA147" t="n">
        <v>0</v>
      </c>
      <c r="AB147" t="n">
        <v>0</v>
      </c>
      <c r="AC147" t="n">
        <v>0</v>
      </c>
      <c r="AD147" t="n">
        <v>1</v>
      </c>
      <c r="AE147" t="n">
        <v>0</v>
      </c>
      <c r="AF147" t="inlineStr"/>
      <c r="AG147" t="n">
        <v>2</v>
      </c>
      <c r="AH147" t="n">
        <v>2</v>
      </c>
      <c r="AI147" t="n">
        <v>78870030</v>
      </c>
      <c r="AJ147" t="n">
        <v>157</v>
      </c>
      <c r="AK147" t="n">
        <v>0</v>
      </c>
      <c r="AL147" t="n">
        <v>0</v>
      </c>
      <c r="AM147" t="n">
        <v>0</v>
      </c>
      <c r="AN147" t="n">
        <v>0</v>
      </c>
      <c r="AO147" t="n">
        <v>0</v>
      </c>
      <c r="AP147" t="n">
        <v>0</v>
      </c>
      <c r="AQ147" t="n">
        <v>0</v>
      </c>
      <c r="AR147" t="n">
        <v>0</v>
      </c>
    </row>
    <row r="148">
      <c r="A148">
        <f>ROW(Source!A334)</f>
        <v/>
      </c>
      <c r="B148" t="n">
        <v>78870036</v>
      </c>
      <c r="C148" t="n">
        <v>78870027</v>
      </c>
      <c r="D148" t="n">
        <v>29114240</v>
      </c>
      <c r="E148" t="n">
        <v>1</v>
      </c>
      <c r="F148" t="n">
        <v>1</v>
      </c>
      <c r="G148" t="n">
        <v>1</v>
      </c>
      <c r="H148" t="n">
        <v>3</v>
      </c>
      <c r="I148" t="inlineStr">
        <is>
          <t>101-2576</t>
        </is>
      </c>
      <c r="J148" t="inlineStr">
        <is>
          <t>ТССЦ Московской обл., 101-2576, приказ Минстроя России №675/пр от 28.02.2017 № 254/пр</t>
        </is>
      </c>
      <c r="K148" t="inlineStr">
        <is>
          <t>Болты с гайками и шайбами для санитарно-технических работ диаметром 16 мм</t>
        </is>
      </c>
      <c r="L148" t="n">
        <v>1348</v>
      </c>
      <c r="N148" t="n">
        <v>1009</v>
      </c>
      <c r="O148" t="inlineStr">
        <is>
          <t>т</t>
        </is>
      </c>
      <c r="P148" t="inlineStr">
        <is>
          <t>т</t>
        </is>
      </c>
      <c r="Q148" t="n">
        <v>1000</v>
      </c>
      <c r="X148" t="n">
        <v>0.005</v>
      </c>
      <c r="Y148" t="n">
        <v>14830</v>
      </c>
      <c r="Z148" t="n">
        <v>0</v>
      </c>
      <c r="AA148" t="n">
        <v>0</v>
      </c>
      <c r="AB148" t="n">
        <v>0</v>
      </c>
      <c r="AC148" t="n">
        <v>0</v>
      </c>
      <c r="AD148" t="n">
        <v>1</v>
      </c>
      <c r="AE148" t="n">
        <v>0</v>
      </c>
      <c r="AF148" t="inlineStr"/>
      <c r="AG148" t="n">
        <v>0.005</v>
      </c>
      <c r="AH148" t="n">
        <v>2</v>
      </c>
      <c r="AI148" t="n">
        <v>78870031</v>
      </c>
      <c r="AJ148" t="n">
        <v>158</v>
      </c>
      <c r="AK148" t="n">
        <v>0</v>
      </c>
      <c r="AL148" t="n">
        <v>0</v>
      </c>
      <c r="AM148" t="n">
        <v>0</v>
      </c>
      <c r="AN148" t="n">
        <v>0</v>
      </c>
      <c r="AO148" t="n">
        <v>0</v>
      </c>
      <c r="AP148" t="n">
        <v>0</v>
      </c>
      <c r="AQ148" t="n">
        <v>0</v>
      </c>
      <c r="AR148" t="n">
        <v>0</v>
      </c>
    </row>
    <row r="149">
      <c r="A149">
        <f>ROW(Source!A334)</f>
        <v/>
      </c>
      <c r="B149" t="n">
        <v>78870037</v>
      </c>
      <c r="C149" t="n">
        <v>78870027</v>
      </c>
      <c r="D149" t="n">
        <v>29150040</v>
      </c>
      <c r="E149" t="n">
        <v>1</v>
      </c>
      <c r="F149" t="n">
        <v>1</v>
      </c>
      <c r="G149" t="n">
        <v>1</v>
      </c>
      <c r="H149" t="n">
        <v>3</v>
      </c>
      <c r="I149" t="inlineStr">
        <is>
          <t>411-0001</t>
        </is>
      </c>
      <c r="J149" t="inlineStr">
        <is>
          <t>ТССЦ Московской обл., 411-0001, приказ Минстроя России №675/пр от 28.02.2017 № 257/пр</t>
        </is>
      </c>
      <c r="K149" t="inlineStr">
        <is>
          <t>Вода</t>
        </is>
      </c>
      <c r="L149" t="n">
        <v>1339</v>
      </c>
      <c r="N149" t="n">
        <v>1007</v>
      </c>
      <c r="O149" t="inlineStr">
        <is>
          <t>м3</t>
        </is>
      </c>
      <c r="P149" t="inlineStr">
        <is>
          <t>м3</t>
        </is>
      </c>
      <c r="Q149" t="n">
        <v>1</v>
      </c>
      <c r="X149" t="n">
        <v>7.8</v>
      </c>
      <c r="Y149" t="n">
        <v>2.44</v>
      </c>
      <c r="Z149" t="n">
        <v>0</v>
      </c>
      <c r="AA149" t="n">
        <v>0</v>
      </c>
      <c r="AB149" t="n">
        <v>0</v>
      </c>
      <c r="AC149" t="n">
        <v>0</v>
      </c>
      <c r="AD149" t="n">
        <v>1</v>
      </c>
      <c r="AE149" t="n">
        <v>0</v>
      </c>
      <c r="AF149" t="inlineStr"/>
      <c r="AG149" t="n">
        <v>7.8</v>
      </c>
      <c r="AH149" t="n">
        <v>2</v>
      </c>
      <c r="AI149" t="n">
        <v>78870032</v>
      </c>
      <c r="AJ149" t="n">
        <v>159</v>
      </c>
      <c r="AK149" t="n">
        <v>0</v>
      </c>
      <c r="AL149" t="n">
        <v>0</v>
      </c>
      <c r="AM149" t="n">
        <v>0</v>
      </c>
      <c r="AN149" t="n">
        <v>0</v>
      </c>
      <c r="AO149" t="n">
        <v>0</v>
      </c>
      <c r="AP149" t="n">
        <v>0</v>
      </c>
      <c r="AQ149" t="n">
        <v>0</v>
      </c>
      <c r="AR149" t="n">
        <v>0</v>
      </c>
    </row>
    <row r="150">
      <c r="A150">
        <f>ROW(Source!A335)</f>
        <v/>
      </c>
      <c r="B150" t="n">
        <v>78870042</v>
      </c>
      <c r="C150" t="n">
        <v>78870038</v>
      </c>
      <c r="D150" t="n">
        <v>18407150</v>
      </c>
      <c r="E150" t="n">
        <v>1</v>
      </c>
      <c r="F150" t="n">
        <v>1</v>
      </c>
      <c r="G150" t="n">
        <v>1</v>
      </c>
      <c r="H150" t="n">
        <v>1</v>
      </c>
      <c r="I150" t="inlineStr">
        <is>
          <t>1-1030-90</t>
        </is>
      </c>
      <c r="J150" t="inlineStr"/>
      <c r="K150" t="inlineStr">
        <is>
          <t>Рабочий строитель среднего разряда 3</t>
        </is>
      </c>
      <c r="L150" t="n">
        <v>1369</v>
      </c>
      <c r="N150" t="n">
        <v>1013</v>
      </c>
      <c r="O150" t="inlineStr">
        <is>
          <t>чел.-ч</t>
        </is>
      </c>
      <c r="P150" t="inlineStr">
        <is>
          <t>чел.-ч</t>
        </is>
      </c>
      <c r="Q150" t="n">
        <v>1</v>
      </c>
      <c r="X150" t="n">
        <v>13.9</v>
      </c>
      <c r="Y150" t="n">
        <v>0</v>
      </c>
      <c r="Z150" t="n">
        <v>0</v>
      </c>
      <c r="AA150" t="n">
        <v>0</v>
      </c>
      <c r="AB150" t="n">
        <v>8.529999999999999</v>
      </c>
      <c r="AC150" t="n">
        <v>0</v>
      </c>
      <c r="AD150" t="n">
        <v>1</v>
      </c>
      <c r="AE150" t="n">
        <v>1</v>
      </c>
      <c r="AF150" t="inlineStr"/>
      <c r="AG150" t="n">
        <v>13.9</v>
      </c>
      <c r="AH150" t="n">
        <v>2</v>
      </c>
      <c r="AI150" t="n">
        <v>78870039</v>
      </c>
      <c r="AJ150" t="n">
        <v>160</v>
      </c>
      <c r="AK150" t="n">
        <v>0</v>
      </c>
      <c r="AL150" t="n">
        <v>0</v>
      </c>
      <c r="AM150" t="n">
        <v>0</v>
      </c>
      <c r="AN150" t="n">
        <v>0</v>
      </c>
      <c r="AO150" t="n">
        <v>0</v>
      </c>
      <c r="AP150" t="n">
        <v>0</v>
      </c>
      <c r="AQ150" t="n">
        <v>0</v>
      </c>
      <c r="AR150" t="n">
        <v>0</v>
      </c>
    </row>
    <row r="151">
      <c r="A151">
        <f>ROW(Source!A335)</f>
        <v/>
      </c>
      <c r="B151" t="n">
        <v>78870043</v>
      </c>
      <c r="C151" t="n">
        <v>78870038</v>
      </c>
      <c r="D151" t="n">
        <v>29169821</v>
      </c>
      <c r="E151" t="n">
        <v>1</v>
      </c>
      <c r="F151" t="n">
        <v>1</v>
      </c>
      <c r="G151" t="n">
        <v>1</v>
      </c>
      <c r="H151" t="n">
        <v>3</v>
      </c>
      <c r="I151" t="inlineStr">
        <is>
          <t>509-0696</t>
        </is>
      </c>
      <c r="J151" t="inlineStr">
        <is>
          <t>ТССЦ Московской обл., 509-0696, приказ Минстроя России №675/пр от 28.02.2017 № 258/пр</t>
        </is>
      </c>
      <c r="K151" t="inlineStr">
        <is>
          <t>Лампы люминесцентные ртутные низкого давления типа ЛБ, ЛД, ЛДЦ, ЛТВ, ЛБХ 20</t>
        </is>
      </c>
      <c r="L151" t="n">
        <v>1358</v>
      </c>
      <c r="N151" t="n">
        <v>1010</v>
      </c>
      <c r="O151" t="inlineStr">
        <is>
          <t>10 шт.</t>
        </is>
      </c>
      <c r="P151" t="inlineStr">
        <is>
          <t>10 шт.</t>
        </is>
      </c>
      <c r="Q151" t="n">
        <v>10</v>
      </c>
      <c r="X151" t="n">
        <v>10</v>
      </c>
      <c r="Y151" t="n">
        <v>85.2</v>
      </c>
      <c r="Z151" t="n">
        <v>0</v>
      </c>
      <c r="AA151" t="n">
        <v>0</v>
      </c>
      <c r="AB151" t="n">
        <v>0</v>
      </c>
      <c r="AC151" t="n">
        <v>0</v>
      </c>
      <c r="AD151" t="n">
        <v>1</v>
      </c>
      <c r="AE151" t="n">
        <v>0</v>
      </c>
      <c r="AF151" t="inlineStr"/>
      <c r="AG151" t="n">
        <v>10</v>
      </c>
      <c r="AH151" t="n">
        <v>2</v>
      </c>
      <c r="AI151" t="n">
        <v>78870040</v>
      </c>
      <c r="AJ151" t="n">
        <v>161</v>
      </c>
      <c r="AK151" t="n">
        <v>0</v>
      </c>
      <c r="AL151" t="n">
        <v>0</v>
      </c>
      <c r="AM151" t="n">
        <v>0</v>
      </c>
      <c r="AN151" t="n">
        <v>0</v>
      </c>
      <c r="AO151" t="n">
        <v>0</v>
      </c>
      <c r="AP151" t="n">
        <v>0</v>
      </c>
      <c r="AQ151" t="n">
        <v>0</v>
      </c>
      <c r="AR151" t="n">
        <v>0</v>
      </c>
    </row>
    <row r="152">
      <c r="A152">
        <f>ROW(Source!A337)</f>
        <v/>
      </c>
      <c r="B152" t="n">
        <v>78870054</v>
      </c>
      <c r="C152" t="n">
        <v>78870045</v>
      </c>
      <c r="D152" t="n">
        <v>18409850</v>
      </c>
      <c r="E152" t="n">
        <v>1</v>
      </c>
      <c r="F152" t="n">
        <v>1</v>
      </c>
      <c r="G152" t="n">
        <v>1</v>
      </c>
      <c r="H152" t="n">
        <v>1</v>
      </c>
      <c r="I152" t="inlineStr">
        <is>
          <t>1-1035-90</t>
        </is>
      </c>
      <c r="J152" t="inlineStr"/>
      <c r="K152" t="inlineStr">
        <is>
          <t>Рабочий строитель среднего разряда 3,5</t>
        </is>
      </c>
      <c r="L152" t="n">
        <v>1369</v>
      </c>
      <c r="N152" t="n">
        <v>1013</v>
      </c>
      <c r="O152" t="inlineStr">
        <is>
          <t>чел.-ч</t>
        </is>
      </c>
      <c r="P152" t="inlineStr">
        <is>
          <t>чел.-ч</t>
        </is>
      </c>
      <c r="Q152" t="n">
        <v>1</v>
      </c>
      <c r="X152" t="n">
        <v>81</v>
      </c>
      <c r="Y152" t="n">
        <v>0</v>
      </c>
      <c r="Z152" t="n">
        <v>0</v>
      </c>
      <c r="AA152" t="n">
        <v>0</v>
      </c>
      <c r="AB152" t="n">
        <v>9.07</v>
      </c>
      <c r="AC152" t="n">
        <v>0</v>
      </c>
      <c r="AD152" t="n">
        <v>1</v>
      </c>
      <c r="AE152" t="n">
        <v>1</v>
      </c>
      <c r="AF152" t="inlineStr"/>
      <c r="AG152" t="n">
        <v>81</v>
      </c>
      <c r="AH152" t="n">
        <v>2</v>
      </c>
      <c r="AI152" t="n">
        <v>78870046</v>
      </c>
      <c r="AJ152" t="n">
        <v>163</v>
      </c>
      <c r="AK152" t="n">
        <v>0</v>
      </c>
      <c r="AL152" t="n">
        <v>0</v>
      </c>
      <c r="AM152" t="n">
        <v>0</v>
      </c>
      <c r="AN152" t="n">
        <v>0</v>
      </c>
      <c r="AO152" t="n">
        <v>0</v>
      </c>
      <c r="AP152" t="n">
        <v>0</v>
      </c>
      <c r="AQ152" t="n">
        <v>0</v>
      </c>
      <c r="AR152" t="n">
        <v>0</v>
      </c>
    </row>
    <row r="153">
      <c r="A153">
        <f>ROW(Source!A337)</f>
        <v/>
      </c>
      <c r="B153" t="n">
        <v>78870055</v>
      </c>
      <c r="C153" t="n">
        <v>78870045</v>
      </c>
      <c r="D153" t="n">
        <v>29174913</v>
      </c>
      <c r="E153" t="n">
        <v>1</v>
      </c>
      <c r="F153" t="n">
        <v>1</v>
      </c>
      <c r="G153" t="n">
        <v>1</v>
      </c>
      <c r="H153" t="n">
        <v>2</v>
      </c>
      <c r="I153" t="inlineStr">
        <is>
          <t>400001</t>
        </is>
      </c>
      <c r="J153" t="inlineStr">
        <is>
          <t>ТСЭМ Московской обл., 400001, приказ Минстроя России №675/пр от 28.02.2017 № 264/пр</t>
        </is>
      </c>
      <c r="K153" t="inlineStr">
        <is>
          <t>Автомобили бортовые, грузоподъемность до 5 т</t>
        </is>
      </c>
      <c r="L153" t="n">
        <v>1368</v>
      </c>
      <c r="N153" t="n">
        <v>1011</v>
      </c>
      <c r="O153" t="inlineStr">
        <is>
          <t>маш.-ч</t>
        </is>
      </c>
      <c r="P153" t="inlineStr">
        <is>
          <t>маш.-ч</t>
        </is>
      </c>
      <c r="Q153" t="n">
        <v>1</v>
      </c>
      <c r="X153" t="n">
        <v>0.05</v>
      </c>
      <c r="Y153" t="n">
        <v>0</v>
      </c>
      <c r="Z153" t="n">
        <v>87.17</v>
      </c>
      <c r="AA153" t="n">
        <v>11.6</v>
      </c>
      <c r="AB153" t="n">
        <v>0</v>
      </c>
      <c r="AC153" t="n">
        <v>0</v>
      </c>
      <c r="AD153" t="n">
        <v>1</v>
      </c>
      <c r="AE153" t="n">
        <v>0</v>
      </c>
      <c r="AF153" t="inlineStr"/>
      <c r="AG153" t="n">
        <v>0.05</v>
      </c>
      <c r="AH153" t="n">
        <v>2</v>
      </c>
      <c r="AI153" t="n">
        <v>78870047</v>
      </c>
      <c r="AJ153" t="n">
        <v>164</v>
      </c>
      <c r="AK153" t="n">
        <v>0</v>
      </c>
      <c r="AL153" t="n">
        <v>0</v>
      </c>
      <c r="AM153" t="n">
        <v>0</v>
      </c>
      <c r="AN153" t="n">
        <v>0</v>
      </c>
      <c r="AO153" t="n">
        <v>0</v>
      </c>
      <c r="AP153" t="n">
        <v>0</v>
      </c>
      <c r="AQ153" t="n">
        <v>0</v>
      </c>
      <c r="AR153" t="n">
        <v>0</v>
      </c>
    </row>
    <row r="154">
      <c r="A154">
        <f>ROW(Source!A337)</f>
        <v/>
      </c>
      <c r="B154" t="n">
        <v>78870056</v>
      </c>
      <c r="C154" t="n">
        <v>78870045</v>
      </c>
      <c r="D154" t="n">
        <v>29110398</v>
      </c>
      <c r="E154" t="n">
        <v>1</v>
      </c>
      <c r="F154" t="n">
        <v>1</v>
      </c>
      <c r="G154" t="n">
        <v>1</v>
      </c>
      <c r="H154" t="n">
        <v>3</v>
      </c>
      <c r="I154" t="inlineStr">
        <is>
          <t>101-0388</t>
        </is>
      </c>
      <c r="J154" t="inlineStr">
        <is>
          <t>ТССЦ Московской обл., 101-0388, приказ Минстроя России №675/пр от 28.02.2017 № 254/пр</t>
        </is>
      </c>
      <c r="K154" t="inlineStr">
        <is>
          <t>Краски масляные земляные марки МА-0115 мумия, сурик железный</t>
        </is>
      </c>
      <c r="L154" t="n">
        <v>1348</v>
      </c>
      <c r="N154" t="n">
        <v>1009</v>
      </c>
      <c r="O154" t="inlineStr">
        <is>
          <t>т</t>
        </is>
      </c>
      <c r="P154" t="inlineStr">
        <is>
          <t>т</t>
        </is>
      </c>
      <c r="Q154" t="n">
        <v>1000</v>
      </c>
      <c r="X154" t="n">
        <v>0.0014</v>
      </c>
      <c r="Y154" t="n">
        <v>15118.99</v>
      </c>
      <c r="Z154" t="n">
        <v>0</v>
      </c>
      <c r="AA154" t="n">
        <v>0</v>
      </c>
      <c r="AB154" t="n">
        <v>0</v>
      </c>
      <c r="AC154" t="n">
        <v>0</v>
      </c>
      <c r="AD154" t="n">
        <v>1</v>
      </c>
      <c r="AE154" t="n">
        <v>0</v>
      </c>
      <c r="AF154" t="inlineStr"/>
      <c r="AG154" t="n">
        <v>0.0014</v>
      </c>
      <c r="AH154" t="n">
        <v>2</v>
      </c>
      <c r="AI154" t="n">
        <v>78870048</v>
      </c>
      <c r="AJ154" t="n">
        <v>165</v>
      </c>
      <c r="AK154" t="n">
        <v>0</v>
      </c>
      <c r="AL154" t="n">
        <v>0</v>
      </c>
      <c r="AM154" t="n">
        <v>0</v>
      </c>
      <c r="AN154" t="n">
        <v>0</v>
      </c>
      <c r="AO154" t="n">
        <v>0</v>
      </c>
      <c r="AP154" t="n">
        <v>0</v>
      </c>
      <c r="AQ154" t="n">
        <v>0</v>
      </c>
      <c r="AR154" t="n">
        <v>0</v>
      </c>
    </row>
    <row r="155">
      <c r="A155">
        <f>ROW(Source!A337)</f>
        <v/>
      </c>
      <c r="B155" t="n">
        <v>78870057</v>
      </c>
      <c r="C155" t="n">
        <v>78870045</v>
      </c>
      <c r="D155" t="n">
        <v>29110573</v>
      </c>
      <c r="E155" t="n">
        <v>1</v>
      </c>
      <c r="F155" t="n">
        <v>1</v>
      </c>
      <c r="G155" t="n">
        <v>1</v>
      </c>
      <c r="H155" t="n">
        <v>3</v>
      </c>
      <c r="I155" t="inlineStr">
        <is>
          <t>101-0628</t>
        </is>
      </c>
      <c r="J155" t="inlineStr">
        <is>
          <t>ТССЦ Московской обл., 101-0628, приказ Минстроя России №675/пр от 28.02.2017 № 254/пр</t>
        </is>
      </c>
      <c r="K155" t="inlineStr">
        <is>
          <t>Олифа комбинированная, марки К-3</t>
        </is>
      </c>
      <c r="L155" t="n">
        <v>1348</v>
      </c>
      <c r="N155" t="n">
        <v>1009</v>
      </c>
      <c r="O155" t="inlineStr">
        <is>
          <t>т</t>
        </is>
      </c>
      <c r="P155" t="inlineStr">
        <is>
          <t>т</t>
        </is>
      </c>
      <c r="Q155" t="n">
        <v>1000</v>
      </c>
      <c r="X155" t="n">
        <v>0.0007</v>
      </c>
      <c r="Y155" t="n">
        <v>16950</v>
      </c>
      <c r="Z155" t="n">
        <v>0</v>
      </c>
      <c r="AA155" t="n">
        <v>0</v>
      </c>
      <c r="AB155" t="n">
        <v>0</v>
      </c>
      <c r="AC155" t="n">
        <v>0</v>
      </c>
      <c r="AD155" t="n">
        <v>1</v>
      </c>
      <c r="AE155" t="n">
        <v>0</v>
      </c>
      <c r="AF155" t="inlineStr"/>
      <c r="AG155" t="n">
        <v>0.0007</v>
      </c>
      <c r="AH155" t="n">
        <v>2</v>
      </c>
      <c r="AI155" t="n">
        <v>78870049</v>
      </c>
      <c r="AJ155" t="n">
        <v>166</v>
      </c>
      <c r="AK155" t="n">
        <v>0</v>
      </c>
      <c r="AL155" t="n">
        <v>0</v>
      </c>
      <c r="AM155" t="n">
        <v>0</v>
      </c>
      <c r="AN155" t="n">
        <v>0</v>
      </c>
      <c r="AO155" t="n">
        <v>0</v>
      </c>
      <c r="AP155" t="n">
        <v>0</v>
      </c>
      <c r="AQ155" t="n">
        <v>0</v>
      </c>
      <c r="AR155" t="n">
        <v>0</v>
      </c>
    </row>
    <row r="156">
      <c r="A156">
        <f>ROW(Source!A337)</f>
        <v/>
      </c>
      <c r="B156" t="n">
        <v>78870058</v>
      </c>
      <c r="C156" t="n">
        <v>78870045</v>
      </c>
      <c r="D156" t="n">
        <v>29107963</v>
      </c>
      <c r="E156" t="n">
        <v>1</v>
      </c>
      <c r="F156" t="n">
        <v>1</v>
      </c>
      <c r="G156" t="n">
        <v>1</v>
      </c>
      <c r="H156" t="n">
        <v>3</v>
      </c>
      <c r="I156" t="inlineStr">
        <is>
          <t>101-1669</t>
        </is>
      </c>
      <c r="J156" t="inlineStr">
        <is>
          <t>ТССЦ Московской обл., 101-1669, приказ Минстроя России №675/пр от 28.02.2017 № 254/пр</t>
        </is>
      </c>
      <c r="K156" t="inlineStr">
        <is>
          <t>Очес льняной</t>
        </is>
      </c>
      <c r="L156" t="n">
        <v>1346</v>
      </c>
      <c r="N156" t="n">
        <v>1009</v>
      </c>
      <c r="O156" t="inlineStr">
        <is>
          <t>кг</t>
        </is>
      </c>
      <c r="P156" t="inlineStr">
        <is>
          <t>кг</t>
        </is>
      </c>
      <c r="Q156" t="n">
        <v>1</v>
      </c>
      <c r="X156" t="n">
        <v>0.7</v>
      </c>
      <c r="Y156" t="n">
        <v>37.29</v>
      </c>
      <c r="Z156" t="n">
        <v>0</v>
      </c>
      <c r="AA156" t="n">
        <v>0</v>
      </c>
      <c r="AB156" t="n">
        <v>0</v>
      </c>
      <c r="AC156" t="n">
        <v>0</v>
      </c>
      <c r="AD156" t="n">
        <v>1</v>
      </c>
      <c r="AE156" t="n">
        <v>0</v>
      </c>
      <c r="AF156" t="inlineStr"/>
      <c r="AG156" t="n">
        <v>0.7</v>
      </c>
      <c r="AH156" t="n">
        <v>2</v>
      </c>
      <c r="AI156" t="n">
        <v>78870050</v>
      </c>
      <c r="AJ156" t="n">
        <v>167</v>
      </c>
      <c r="AK156" t="n">
        <v>0</v>
      </c>
      <c r="AL156" t="n">
        <v>0</v>
      </c>
      <c r="AM156" t="n">
        <v>0</v>
      </c>
      <c r="AN156" t="n">
        <v>0</v>
      </c>
      <c r="AO156" t="n">
        <v>0</v>
      </c>
      <c r="AP156" t="n">
        <v>0</v>
      </c>
      <c r="AQ156" t="n">
        <v>0</v>
      </c>
      <c r="AR156" t="n">
        <v>0</v>
      </c>
    </row>
    <row r="157">
      <c r="A157">
        <f>ROW(Source!A337)</f>
        <v/>
      </c>
      <c r="B157" t="n">
        <v>78870059</v>
      </c>
      <c r="C157" t="n">
        <v>78870045</v>
      </c>
      <c r="D157" t="n">
        <v>29142465</v>
      </c>
      <c r="E157" t="n">
        <v>1</v>
      </c>
      <c r="F157" t="n">
        <v>1</v>
      </c>
      <c r="G157" t="n">
        <v>1</v>
      </c>
      <c r="H157" t="n">
        <v>3</v>
      </c>
      <c r="I157" t="inlineStr">
        <is>
          <t>302-1342</t>
        </is>
      </c>
      <c r="J157" t="inlineStr">
        <is>
          <t>ТССЦ Московской обл., 302-1342, приказ Минстроя России №675/пр от 28.02.2017 № 256/пр</t>
        </is>
      </c>
      <c r="K157" t="inlineStr">
        <is>
          <t>Вентили проходные муфтовые 15кч18п для воды давлением 1,6 МПа (16 кгс/см2), диаметром 20 мм</t>
        </is>
      </c>
      <c r="L157" t="n">
        <v>1354</v>
      </c>
      <c r="N157" t="n">
        <v>1010</v>
      </c>
      <c r="O157" t="inlineStr">
        <is>
          <t>шт.</t>
        </is>
      </c>
      <c r="P157" t="inlineStr">
        <is>
          <t>шт.</t>
        </is>
      </c>
      <c r="Q157" t="n">
        <v>1</v>
      </c>
      <c r="X157" t="n">
        <v>100</v>
      </c>
      <c r="Y157" t="n">
        <v>21.81</v>
      </c>
      <c r="Z157" t="n">
        <v>0</v>
      </c>
      <c r="AA157" t="n">
        <v>0</v>
      </c>
      <c r="AB157" t="n">
        <v>0</v>
      </c>
      <c r="AC157" t="n">
        <v>0</v>
      </c>
      <c r="AD157" t="n">
        <v>1</v>
      </c>
      <c r="AE157" t="n">
        <v>0</v>
      </c>
      <c r="AF157" t="inlineStr"/>
      <c r="AG157" t="n">
        <v>100</v>
      </c>
      <c r="AH157" t="n">
        <v>2</v>
      </c>
      <c r="AI157" t="n">
        <v>78870052</v>
      </c>
      <c r="AJ157" t="n">
        <v>169</v>
      </c>
      <c r="AK157" t="n">
        <v>0</v>
      </c>
      <c r="AL157" t="n">
        <v>0</v>
      </c>
      <c r="AM157" t="n">
        <v>0</v>
      </c>
      <c r="AN157" t="n">
        <v>0</v>
      </c>
      <c r="AO157" t="n">
        <v>0</v>
      </c>
      <c r="AP157" t="n">
        <v>0</v>
      </c>
      <c r="AQ157" t="n">
        <v>0</v>
      </c>
      <c r="AR157" t="n">
        <v>0</v>
      </c>
    </row>
    <row r="158">
      <c r="A158">
        <f>ROW(Source!A337)</f>
        <v/>
      </c>
      <c r="B158" t="n">
        <v>78870060</v>
      </c>
      <c r="C158" t="n">
        <v>78870045</v>
      </c>
      <c r="D158" t="n">
        <v>29164350</v>
      </c>
      <c r="E158" t="n">
        <v>1</v>
      </c>
      <c r="F158" t="n">
        <v>1</v>
      </c>
      <c r="G158" t="n">
        <v>1</v>
      </c>
      <c r="H158" t="n">
        <v>3</v>
      </c>
      <c r="I158" t="inlineStr">
        <is>
          <t>509-9899</t>
        </is>
      </c>
      <c r="J158" t="inlineStr">
        <is>
          <t>ТССЦ Московской обл., 509-9899, приказ Минстроя России №675/пр от 28.02.2017 № 258/пр</t>
        </is>
      </c>
      <c r="K158" t="inlineStr">
        <is>
          <t>Строительный мусор и масса возвратных материалов</t>
        </is>
      </c>
      <c r="L158" t="n">
        <v>1348</v>
      </c>
      <c r="N158" t="n">
        <v>1009</v>
      </c>
      <c r="O158" t="inlineStr">
        <is>
          <t>т</t>
        </is>
      </c>
      <c r="P158" t="inlineStr">
        <is>
          <t>т</t>
        </is>
      </c>
      <c r="Q158" t="n">
        <v>1000</v>
      </c>
      <c r="X158" t="n">
        <v>0.04</v>
      </c>
      <c r="Y158" t="n">
        <v>0</v>
      </c>
      <c r="Z158" t="n">
        <v>0</v>
      </c>
      <c r="AA158" t="n">
        <v>0</v>
      </c>
      <c r="AB158" t="n">
        <v>0</v>
      </c>
      <c r="AC158" t="n">
        <v>0</v>
      </c>
      <c r="AD158" t="n">
        <v>0</v>
      </c>
      <c r="AE158" t="n">
        <v>0</v>
      </c>
      <c r="AF158" t="inlineStr"/>
      <c r="AG158" t="n">
        <v>0.04</v>
      </c>
      <c r="AH158" t="n">
        <v>2</v>
      </c>
      <c r="AI158" t="n">
        <v>78870053</v>
      </c>
      <c r="AJ158" t="n">
        <v>170</v>
      </c>
      <c r="AK158" t="n">
        <v>0</v>
      </c>
      <c r="AL158" t="n">
        <v>0</v>
      </c>
      <c r="AM158" t="n">
        <v>0</v>
      </c>
      <c r="AN158" t="n">
        <v>0</v>
      </c>
      <c r="AO158" t="n">
        <v>0</v>
      </c>
      <c r="AP158" t="n">
        <v>0</v>
      </c>
      <c r="AQ158" t="n">
        <v>0</v>
      </c>
      <c r="AR158" t="n">
        <v>0</v>
      </c>
    </row>
    <row r="159">
      <c r="A159">
        <f>ROW(Source!A340)</f>
        <v/>
      </c>
      <c r="B159" t="n">
        <v>78870070</v>
      </c>
      <c r="C159" t="n">
        <v>78870063</v>
      </c>
      <c r="D159" t="n">
        <v>18442827</v>
      </c>
      <c r="E159" t="n">
        <v>1</v>
      </c>
      <c r="F159" t="n">
        <v>1</v>
      </c>
      <c r="G159" t="n">
        <v>1</v>
      </c>
      <c r="H159" t="n">
        <v>1</v>
      </c>
      <c r="I159" t="inlineStr">
        <is>
          <t>1-1053-90</t>
        </is>
      </c>
      <c r="J159" t="inlineStr"/>
      <c r="K159" t="inlineStr">
        <is>
          <t>Рабочий строитель среднего разряда 5,3</t>
        </is>
      </c>
      <c r="L159" t="n">
        <v>1369</v>
      </c>
      <c r="N159" t="n">
        <v>1013</v>
      </c>
      <c r="O159" t="inlineStr">
        <is>
          <t>чел.-ч</t>
        </is>
      </c>
      <c r="P159" t="inlineStr">
        <is>
          <t>чел.-ч</t>
        </is>
      </c>
      <c r="Q159" t="n">
        <v>1</v>
      </c>
      <c r="X159" t="n">
        <v>5.01</v>
      </c>
      <c r="Y159" t="n">
        <v>0</v>
      </c>
      <c r="Z159" t="n">
        <v>0</v>
      </c>
      <c r="AA159" t="n">
        <v>0</v>
      </c>
      <c r="AB159" t="n">
        <v>11.64</v>
      </c>
      <c r="AC159" t="n">
        <v>0</v>
      </c>
      <c r="AD159" t="n">
        <v>1</v>
      </c>
      <c r="AE159" t="n">
        <v>1</v>
      </c>
      <c r="AF159" t="inlineStr">
        <is>
          <t>)*4</t>
        </is>
      </c>
      <c r="AG159" t="n">
        <v>20.04</v>
      </c>
      <c r="AH159" t="n">
        <v>2</v>
      </c>
      <c r="AI159" t="n">
        <v>78870064</v>
      </c>
      <c r="AJ159" t="n">
        <v>171</v>
      </c>
      <c r="AK159" t="n">
        <v>0</v>
      </c>
      <c r="AL159" t="n">
        <v>0</v>
      </c>
      <c r="AM159" t="n">
        <v>0</v>
      </c>
      <c r="AN159" t="n">
        <v>0</v>
      </c>
      <c r="AO159" t="n">
        <v>0</v>
      </c>
      <c r="AP159" t="n">
        <v>0</v>
      </c>
      <c r="AQ159" t="n">
        <v>0</v>
      </c>
      <c r="AR159" t="n">
        <v>0</v>
      </c>
    </row>
    <row r="160">
      <c r="A160">
        <f>ROW(Source!A340)</f>
        <v/>
      </c>
      <c r="B160" t="n">
        <v>78870071</v>
      </c>
      <c r="C160" t="n">
        <v>78870063</v>
      </c>
      <c r="D160" t="n">
        <v>29172703</v>
      </c>
      <c r="E160" t="n">
        <v>1</v>
      </c>
      <c r="F160" t="n">
        <v>1</v>
      </c>
      <c r="G160" t="n">
        <v>1</v>
      </c>
      <c r="H160" t="n">
        <v>2</v>
      </c>
      <c r="I160" t="inlineStr">
        <is>
          <t>042900</t>
        </is>
      </c>
      <c r="J160" t="inlineStr">
        <is>
          <t>ТСЭМ Московской обл., 042900, приказ Минстроя России №675/пр от 28.02.2017 № 264/пр</t>
        </is>
      </c>
      <c r="K16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60" t="n">
        <v>1368</v>
      </c>
      <c r="N160" t="n">
        <v>1011</v>
      </c>
      <c r="O160" t="inlineStr">
        <is>
          <t>маш.-ч</t>
        </is>
      </c>
      <c r="P160" t="inlineStr">
        <is>
          <t>маш.-ч</t>
        </is>
      </c>
      <c r="Q160" t="n">
        <v>1</v>
      </c>
      <c r="X160" t="n">
        <v>1.5</v>
      </c>
      <c r="Y160" t="n">
        <v>0</v>
      </c>
      <c r="Z160" t="n">
        <v>29.67</v>
      </c>
      <c r="AA160" t="n">
        <v>0</v>
      </c>
      <c r="AB160" t="n">
        <v>0</v>
      </c>
      <c r="AC160" t="n">
        <v>0</v>
      </c>
      <c r="AD160" t="n">
        <v>1</v>
      </c>
      <c r="AE160" t="n">
        <v>0</v>
      </c>
      <c r="AF160" t="inlineStr">
        <is>
          <t>)*4</t>
        </is>
      </c>
      <c r="AG160" t="n">
        <v>6</v>
      </c>
      <c r="AH160" t="n">
        <v>2</v>
      </c>
      <c r="AI160" t="n">
        <v>78870065</v>
      </c>
      <c r="AJ160" t="n">
        <v>172</v>
      </c>
      <c r="AK160" t="n">
        <v>0</v>
      </c>
      <c r="AL160" t="n">
        <v>0</v>
      </c>
      <c r="AM160" t="n">
        <v>0</v>
      </c>
      <c r="AN160" t="n">
        <v>0</v>
      </c>
      <c r="AO160" t="n">
        <v>0</v>
      </c>
      <c r="AP160" t="n">
        <v>0</v>
      </c>
      <c r="AQ160" t="n">
        <v>0</v>
      </c>
      <c r="AR160" t="n">
        <v>0</v>
      </c>
    </row>
    <row r="161">
      <c r="A161">
        <f>ROW(Source!A340)</f>
        <v/>
      </c>
      <c r="B161" t="n">
        <v>78870072</v>
      </c>
      <c r="C161" t="n">
        <v>78870063</v>
      </c>
      <c r="D161" t="n">
        <v>29110398</v>
      </c>
      <c r="E161" t="n">
        <v>1</v>
      </c>
      <c r="F161" t="n">
        <v>1</v>
      </c>
      <c r="G161" t="n">
        <v>1</v>
      </c>
      <c r="H161" t="n">
        <v>3</v>
      </c>
      <c r="I161" t="inlineStr">
        <is>
          <t>101-0388</t>
        </is>
      </c>
      <c r="J161" t="inlineStr">
        <is>
          <t>ТССЦ Московской обл., 101-0388, приказ Минстроя России №675/пр от 28.02.2017 № 254/пр</t>
        </is>
      </c>
      <c r="K161" t="inlineStr">
        <is>
          <t>Краски масляные земляные марки МА-0115 мумия, сурик железный</t>
        </is>
      </c>
      <c r="L161" t="n">
        <v>1348</v>
      </c>
      <c r="N161" t="n">
        <v>1009</v>
      </c>
      <c r="O161" t="inlineStr">
        <is>
          <t>т</t>
        </is>
      </c>
      <c r="P161" t="inlineStr">
        <is>
          <t>т</t>
        </is>
      </c>
      <c r="Q161" t="n">
        <v>1000</v>
      </c>
      <c r="X161" t="n">
        <v>5e-05</v>
      </c>
      <c r="Y161" t="n">
        <v>15118.99</v>
      </c>
      <c r="Z161" t="n">
        <v>0</v>
      </c>
      <c r="AA161" t="n">
        <v>0</v>
      </c>
      <c r="AB161" t="n">
        <v>0</v>
      </c>
      <c r="AC161" t="n">
        <v>0</v>
      </c>
      <c r="AD161" t="n">
        <v>1</v>
      </c>
      <c r="AE161" t="n">
        <v>0</v>
      </c>
      <c r="AF161" t="inlineStr">
        <is>
          <t>)*4</t>
        </is>
      </c>
      <c r="AG161" t="n">
        <v>0.0002</v>
      </c>
      <c r="AH161" t="n">
        <v>2</v>
      </c>
      <c r="AI161" t="n">
        <v>78870066</v>
      </c>
      <c r="AJ161" t="n">
        <v>173</v>
      </c>
      <c r="AK161" t="n">
        <v>0</v>
      </c>
      <c r="AL161" t="n">
        <v>0</v>
      </c>
      <c r="AM161" t="n">
        <v>0</v>
      </c>
      <c r="AN161" t="n">
        <v>0</v>
      </c>
      <c r="AO161" t="n">
        <v>0</v>
      </c>
      <c r="AP161" t="n">
        <v>0</v>
      </c>
      <c r="AQ161" t="n">
        <v>0</v>
      </c>
      <c r="AR161" t="n">
        <v>0</v>
      </c>
    </row>
    <row r="162">
      <c r="A162">
        <f>ROW(Source!A340)</f>
        <v/>
      </c>
      <c r="B162" t="n">
        <v>78870073</v>
      </c>
      <c r="C162" t="n">
        <v>78870063</v>
      </c>
      <c r="D162" t="n">
        <v>29110573</v>
      </c>
      <c r="E162" t="n">
        <v>1</v>
      </c>
      <c r="F162" t="n">
        <v>1</v>
      </c>
      <c r="G162" t="n">
        <v>1</v>
      </c>
      <c r="H162" t="n">
        <v>3</v>
      </c>
      <c r="I162" t="inlineStr">
        <is>
          <t>101-0628</t>
        </is>
      </c>
      <c r="J162" t="inlineStr">
        <is>
          <t>ТССЦ Московской обл., 101-0628, приказ Минстроя России №675/пр от 28.02.2017 № 254/пр</t>
        </is>
      </c>
      <c r="K162" t="inlineStr">
        <is>
          <t>Олифа комбинированная, марки К-3</t>
        </is>
      </c>
      <c r="L162" t="n">
        <v>1348</v>
      </c>
      <c r="N162" t="n">
        <v>1009</v>
      </c>
      <c r="O162" t="inlineStr">
        <is>
          <t>т</t>
        </is>
      </c>
      <c r="P162" t="inlineStr">
        <is>
          <t>т</t>
        </is>
      </c>
      <c r="Q162" t="n">
        <v>1000</v>
      </c>
      <c r="X162" t="n">
        <v>2e-05</v>
      </c>
      <c r="Y162" t="n">
        <v>16950</v>
      </c>
      <c r="Z162" t="n">
        <v>0</v>
      </c>
      <c r="AA162" t="n">
        <v>0</v>
      </c>
      <c r="AB162" t="n">
        <v>0</v>
      </c>
      <c r="AC162" t="n">
        <v>0</v>
      </c>
      <c r="AD162" t="n">
        <v>1</v>
      </c>
      <c r="AE162" t="n">
        <v>0</v>
      </c>
      <c r="AF162" t="inlineStr">
        <is>
          <t>)*4</t>
        </is>
      </c>
      <c r="AG162" t="n">
        <v>8.000000000000001e-05</v>
      </c>
      <c r="AH162" t="n">
        <v>2</v>
      </c>
      <c r="AI162" t="n">
        <v>78870067</v>
      </c>
      <c r="AJ162" t="n">
        <v>174</v>
      </c>
      <c r="AK162" t="n">
        <v>0</v>
      </c>
      <c r="AL162" t="n">
        <v>0</v>
      </c>
      <c r="AM162" t="n">
        <v>0</v>
      </c>
      <c r="AN162" t="n">
        <v>0</v>
      </c>
      <c r="AO162" t="n">
        <v>0</v>
      </c>
      <c r="AP162" t="n">
        <v>0</v>
      </c>
      <c r="AQ162" t="n">
        <v>0</v>
      </c>
      <c r="AR162" t="n">
        <v>0</v>
      </c>
    </row>
    <row r="163">
      <c r="A163">
        <f>ROW(Source!A340)</f>
        <v/>
      </c>
      <c r="B163" t="n">
        <v>78870074</v>
      </c>
      <c r="C163" t="n">
        <v>78870063</v>
      </c>
      <c r="D163" t="n">
        <v>29107963</v>
      </c>
      <c r="E163" t="n">
        <v>1</v>
      </c>
      <c r="F163" t="n">
        <v>1</v>
      </c>
      <c r="G163" t="n">
        <v>1</v>
      </c>
      <c r="H163" t="n">
        <v>3</v>
      </c>
      <c r="I163" t="inlineStr">
        <is>
          <t>101-1669</t>
        </is>
      </c>
      <c r="J163" t="inlineStr">
        <is>
          <t>ТССЦ Московской обл., 101-1669, приказ Минстроя России №675/пр от 28.02.2017 № 254/пр</t>
        </is>
      </c>
      <c r="K163" t="inlineStr">
        <is>
          <t>Очес льняной</t>
        </is>
      </c>
      <c r="L163" t="n">
        <v>1346</v>
      </c>
      <c r="N163" t="n">
        <v>1009</v>
      </c>
      <c r="O163" t="inlineStr">
        <is>
          <t>кг</t>
        </is>
      </c>
      <c r="P163" t="inlineStr">
        <is>
          <t>кг</t>
        </is>
      </c>
      <c r="Q163" t="n">
        <v>1</v>
      </c>
      <c r="X163" t="n">
        <v>0.02</v>
      </c>
      <c r="Y163" t="n">
        <v>37.29</v>
      </c>
      <c r="Z163" t="n">
        <v>0</v>
      </c>
      <c r="AA163" t="n">
        <v>0</v>
      </c>
      <c r="AB163" t="n">
        <v>0</v>
      </c>
      <c r="AC163" t="n">
        <v>0</v>
      </c>
      <c r="AD163" t="n">
        <v>1</v>
      </c>
      <c r="AE163" t="n">
        <v>0</v>
      </c>
      <c r="AF163" t="inlineStr">
        <is>
          <t>)*4</t>
        </is>
      </c>
      <c r="AG163" t="n">
        <v>0.08</v>
      </c>
      <c r="AH163" t="n">
        <v>2</v>
      </c>
      <c r="AI163" t="n">
        <v>78870068</v>
      </c>
      <c r="AJ163" t="n">
        <v>175</v>
      </c>
      <c r="AK163" t="n">
        <v>0</v>
      </c>
      <c r="AL163" t="n">
        <v>0</v>
      </c>
      <c r="AM163" t="n">
        <v>0</v>
      </c>
      <c r="AN163" t="n">
        <v>0</v>
      </c>
      <c r="AO163" t="n">
        <v>0</v>
      </c>
      <c r="AP163" t="n">
        <v>0</v>
      </c>
      <c r="AQ163" t="n">
        <v>0</v>
      </c>
      <c r="AR163" t="n">
        <v>0</v>
      </c>
    </row>
    <row r="164">
      <c r="A164">
        <f>ROW(Source!A340)</f>
        <v/>
      </c>
      <c r="B164" t="n">
        <v>78870075</v>
      </c>
      <c r="C164" t="n">
        <v>78870063</v>
      </c>
      <c r="D164" t="n">
        <v>29150040</v>
      </c>
      <c r="E164" t="n">
        <v>1</v>
      </c>
      <c r="F164" t="n">
        <v>1</v>
      </c>
      <c r="G164" t="n">
        <v>1</v>
      </c>
      <c r="H164" t="n">
        <v>3</v>
      </c>
      <c r="I164" t="inlineStr">
        <is>
          <t>411-0001</t>
        </is>
      </c>
      <c r="J164" t="inlineStr">
        <is>
          <t>ТССЦ Московской обл., 411-0001, приказ Минстроя России №675/пр от 28.02.2017 № 257/пр</t>
        </is>
      </c>
      <c r="K164" t="inlineStr">
        <is>
          <t>Вода</t>
        </is>
      </c>
      <c r="L164" t="n">
        <v>1339</v>
      </c>
      <c r="N164" t="n">
        <v>1007</v>
      </c>
      <c r="O164" t="inlineStr">
        <is>
          <t>м3</t>
        </is>
      </c>
      <c r="P164" t="inlineStr">
        <is>
          <t>м3</t>
        </is>
      </c>
      <c r="Q164" t="n">
        <v>1</v>
      </c>
      <c r="X164" t="n">
        <v>1</v>
      </c>
      <c r="Y164" t="n">
        <v>2.44</v>
      </c>
      <c r="Z164" t="n">
        <v>0</v>
      </c>
      <c r="AA164" t="n">
        <v>0</v>
      </c>
      <c r="AB164" t="n">
        <v>0</v>
      </c>
      <c r="AC164" t="n">
        <v>0</v>
      </c>
      <c r="AD164" t="n">
        <v>1</v>
      </c>
      <c r="AE164" t="n">
        <v>0</v>
      </c>
      <c r="AF164" t="inlineStr">
        <is>
          <t>)*4</t>
        </is>
      </c>
      <c r="AG164" t="n">
        <v>4</v>
      </c>
      <c r="AH164" t="n">
        <v>2</v>
      </c>
      <c r="AI164" t="n">
        <v>78870069</v>
      </c>
      <c r="AJ164" t="n">
        <v>176</v>
      </c>
      <c r="AK164" t="n">
        <v>0</v>
      </c>
      <c r="AL164" t="n">
        <v>0</v>
      </c>
      <c r="AM164" t="n">
        <v>0</v>
      </c>
      <c r="AN164" t="n">
        <v>0</v>
      </c>
      <c r="AO164" t="n">
        <v>0</v>
      </c>
      <c r="AP164" t="n">
        <v>0</v>
      </c>
      <c r="AQ164" t="n">
        <v>0</v>
      </c>
      <c r="AR164" t="n">
        <v>0</v>
      </c>
    </row>
    <row r="165">
      <c r="A165">
        <f>ROW(Source!A379)</f>
        <v/>
      </c>
      <c r="B165" t="n">
        <v>78870139</v>
      </c>
      <c r="C165" t="n">
        <v>78870133</v>
      </c>
      <c r="D165" t="n">
        <v>18408291</v>
      </c>
      <c r="E165" t="n">
        <v>1</v>
      </c>
      <c r="F165" t="n">
        <v>1</v>
      </c>
      <c r="G165" t="n">
        <v>1</v>
      </c>
      <c r="H165" t="n">
        <v>1</v>
      </c>
      <c r="I165" t="inlineStr">
        <is>
          <t>1-1025-90</t>
        </is>
      </c>
      <c r="J165" t="inlineStr"/>
      <c r="K165" t="inlineStr">
        <is>
          <t>Рабочий строитель среднего разряда 2,5</t>
        </is>
      </c>
      <c r="L165" t="n">
        <v>1369</v>
      </c>
      <c r="N165" t="n">
        <v>1013</v>
      </c>
      <c r="O165" t="inlineStr">
        <is>
          <t>чел.-ч</t>
        </is>
      </c>
      <c r="P165" t="inlineStr">
        <is>
          <t>чел.-ч</t>
        </is>
      </c>
      <c r="Q165" t="n">
        <v>1</v>
      </c>
      <c r="X165" t="n">
        <v>32.2</v>
      </c>
      <c r="Y165" t="n">
        <v>0</v>
      </c>
      <c r="Z165" t="n">
        <v>0</v>
      </c>
      <c r="AA165" t="n">
        <v>0</v>
      </c>
      <c r="AB165" t="n">
        <v>8.17</v>
      </c>
      <c r="AC165" t="n">
        <v>0</v>
      </c>
      <c r="AD165" t="n">
        <v>1</v>
      </c>
      <c r="AE165" t="n">
        <v>1</v>
      </c>
      <c r="AF165" t="inlineStr"/>
      <c r="AG165" t="n">
        <v>32.2</v>
      </c>
      <c r="AH165" t="n">
        <v>2</v>
      </c>
      <c r="AI165" t="n">
        <v>78870134</v>
      </c>
      <c r="AJ165" t="n">
        <v>177</v>
      </c>
      <c r="AK165" t="n">
        <v>0</v>
      </c>
      <c r="AL165" t="n">
        <v>0</v>
      </c>
      <c r="AM165" t="n">
        <v>0</v>
      </c>
      <c r="AN165" t="n">
        <v>0</v>
      </c>
      <c r="AO165" t="n">
        <v>0</v>
      </c>
      <c r="AP165" t="n">
        <v>0</v>
      </c>
      <c r="AQ165" t="n">
        <v>0</v>
      </c>
      <c r="AR165" t="n">
        <v>0</v>
      </c>
    </row>
    <row r="166">
      <c r="A166">
        <f>ROW(Source!A379)</f>
        <v/>
      </c>
      <c r="B166" t="n">
        <v>78870140</v>
      </c>
      <c r="C166" t="n">
        <v>78870133</v>
      </c>
      <c r="D166" t="n">
        <v>29174913</v>
      </c>
      <c r="E166" t="n">
        <v>1</v>
      </c>
      <c r="F166" t="n">
        <v>1</v>
      </c>
      <c r="G166" t="n">
        <v>1</v>
      </c>
      <c r="H166" t="n">
        <v>2</v>
      </c>
      <c r="I166" t="inlineStr">
        <is>
          <t>400001</t>
        </is>
      </c>
      <c r="J166" t="inlineStr">
        <is>
          <t>ТСЭМ Московской обл., 400001, приказ Минстроя России №675/пр от 28.02.2017 № 264/пр</t>
        </is>
      </c>
      <c r="K166" t="inlineStr">
        <is>
          <t>Автомобили бортовые, грузоподъемность до 5 т</t>
        </is>
      </c>
      <c r="L166" t="n">
        <v>1368</v>
      </c>
      <c r="N166" t="n">
        <v>1011</v>
      </c>
      <c r="O166" t="inlineStr">
        <is>
          <t>маш.-ч</t>
        </is>
      </c>
      <c r="P166" t="inlineStr">
        <is>
          <t>маш.-ч</t>
        </is>
      </c>
      <c r="Q166" t="n">
        <v>1</v>
      </c>
      <c r="X166" t="n">
        <v>0.01</v>
      </c>
      <c r="Y166" t="n">
        <v>0</v>
      </c>
      <c r="Z166" t="n">
        <v>87.17</v>
      </c>
      <c r="AA166" t="n">
        <v>11.6</v>
      </c>
      <c r="AB166" t="n">
        <v>0</v>
      </c>
      <c r="AC166" t="n">
        <v>0</v>
      </c>
      <c r="AD166" t="n">
        <v>1</v>
      </c>
      <c r="AE166" t="n">
        <v>0</v>
      </c>
      <c r="AF166" t="inlineStr"/>
      <c r="AG166" t="n">
        <v>0.01</v>
      </c>
      <c r="AH166" t="n">
        <v>2</v>
      </c>
      <c r="AI166" t="n">
        <v>78870135</v>
      </c>
      <c r="AJ166" t="n">
        <v>178</v>
      </c>
      <c r="AK166" t="n">
        <v>0</v>
      </c>
      <c r="AL166" t="n">
        <v>0</v>
      </c>
      <c r="AM166" t="n">
        <v>0</v>
      </c>
      <c r="AN166" t="n">
        <v>0</v>
      </c>
      <c r="AO166" t="n">
        <v>0</v>
      </c>
      <c r="AP166" t="n">
        <v>0</v>
      </c>
      <c r="AQ166" t="n">
        <v>0</v>
      </c>
      <c r="AR166" t="n">
        <v>0</v>
      </c>
    </row>
    <row r="167">
      <c r="A167">
        <f>ROW(Source!A379)</f>
        <v/>
      </c>
      <c r="B167" t="n">
        <v>78870141</v>
      </c>
      <c r="C167" t="n">
        <v>78870133</v>
      </c>
      <c r="D167" t="n">
        <v>29110139</v>
      </c>
      <c r="E167" t="n">
        <v>1</v>
      </c>
      <c r="F167" t="n">
        <v>1</v>
      </c>
      <c r="G167" t="n">
        <v>1</v>
      </c>
      <c r="H167" t="n">
        <v>3</v>
      </c>
      <c r="I167" t="inlineStr">
        <is>
          <t>101-1703</t>
        </is>
      </c>
      <c r="J167" t="inlineStr">
        <is>
          <t>ТССЦ Московской обл., 101-1703, приказ Минстроя России №675/пр от 28.02.2017 № 254/пр</t>
        </is>
      </c>
      <c r="K167" t="inlineStr">
        <is>
          <t>Прокладки резиновые (пластина техническая прессованная)</t>
        </is>
      </c>
      <c r="L167" t="n">
        <v>1346</v>
      </c>
      <c r="N167" t="n">
        <v>1009</v>
      </c>
      <c r="O167" t="inlineStr">
        <is>
          <t>кг</t>
        </is>
      </c>
      <c r="P167" t="inlineStr">
        <is>
          <t>кг</t>
        </is>
      </c>
      <c r="Q167" t="n">
        <v>1</v>
      </c>
      <c r="X167" t="n">
        <v>2</v>
      </c>
      <c r="Y167" t="n">
        <v>23.09</v>
      </c>
      <c r="Z167" t="n">
        <v>0</v>
      </c>
      <c r="AA167" t="n">
        <v>0</v>
      </c>
      <c r="AB167" t="n">
        <v>0</v>
      </c>
      <c r="AC167" t="n">
        <v>0</v>
      </c>
      <c r="AD167" t="n">
        <v>1</v>
      </c>
      <c r="AE167" t="n">
        <v>0</v>
      </c>
      <c r="AF167" t="inlineStr"/>
      <c r="AG167" t="n">
        <v>2</v>
      </c>
      <c r="AH167" t="n">
        <v>2</v>
      </c>
      <c r="AI167" t="n">
        <v>78870136</v>
      </c>
      <c r="AJ167" t="n">
        <v>179</v>
      </c>
      <c r="AK167" t="n">
        <v>0</v>
      </c>
      <c r="AL167" t="n">
        <v>0</v>
      </c>
      <c r="AM167" t="n">
        <v>0</v>
      </c>
      <c r="AN167" t="n">
        <v>0</v>
      </c>
      <c r="AO167" t="n">
        <v>0</v>
      </c>
      <c r="AP167" t="n">
        <v>0</v>
      </c>
      <c r="AQ167" t="n">
        <v>0</v>
      </c>
      <c r="AR167" t="n">
        <v>0</v>
      </c>
    </row>
    <row r="168">
      <c r="A168">
        <f>ROW(Source!A379)</f>
        <v/>
      </c>
      <c r="B168" t="n">
        <v>78870142</v>
      </c>
      <c r="C168" t="n">
        <v>78870133</v>
      </c>
      <c r="D168" t="n">
        <v>29114240</v>
      </c>
      <c r="E168" t="n">
        <v>1</v>
      </c>
      <c r="F168" t="n">
        <v>1</v>
      </c>
      <c r="G168" t="n">
        <v>1</v>
      </c>
      <c r="H168" t="n">
        <v>3</v>
      </c>
      <c r="I168" t="inlineStr">
        <is>
          <t>101-2576</t>
        </is>
      </c>
      <c r="J168" t="inlineStr">
        <is>
          <t>ТССЦ Московской обл., 101-2576, приказ Минстроя России №675/пр от 28.02.2017 № 254/пр</t>
        </is>
      </c>
      <c r="K168" t="inlineStr">
        <is>
          <t>Болты с гайками и шайбами для санитарно-технических работ диаметром 16 мм</t>
        </is>
      </c>
      <c r="L168" t="n">
        <v>1348</v>
      </c>
      <c r="N168" t="n">
        <v>1009</v>
      </c>
      <c r="O168" t="inlineStr">
        <is>
          <t>т</t>
        </is>
      </c>
      <c r="P168" t="inlineStr">
        <is>
          <t>т</t>
        </is>
      </c>
      <c r="Q168" t="n">
        <v>1000</v>
      </c>
      <c r="X168" t="n">
        <v>0.005</v>
      </c>
      <c r="Y168" t="n">
        <v>14830</v>
      </c>
      <c r="Z168" t="n">
        <v>0</v>
      </c>
      <c r="AA168" t="n">
        <v>0</v>
      </c>
      <c r="AB168" t="n">
        <v>0</v>
      </c>
      <c r="AC168" t="n">
        <v>0</v>
      </c>
      <c r="AD168" t="n">
        <v>1</v>
      </c>
      <c r="AE168" t="n">
        <v>0</v>
      </c>
      <c r="AF168" t="inlineStr"/>
      <c r="AG168" t="n">
        <v>0.005</v>
      </c>
      <c r="AH168" t="n">
        <v>2</v>
      </c>
      <c r="AI168" t="n">
        <v>78870137</v>
      </c>
      <c r="AJ168" t="n">
        <v>180</v>
      </c>
      <c r="AK168" t="n">
        <v>0</v>
      </c>
      <c r="AL168" t="n">
        <v>0</v>
      </c>
      <c r="AM168" t="n">
        <v>0</v>
      </c>
      <c r="AN168" t="n">
        <v>0</v>
      </c>
      <c r="AO168" t="n">
        <v>0</v>
      </c>
      <c r="AP168" t="n">
        <v>0</v>
      </c>
      <c r="AQ168" t="n">
        <v>0</v>
      </c>
      <c r="AR168" t="n">
        <v>0</v>
      </c>
    </row>
    <row r="169">
      <c r="A169">
        <f>ROW(Source!A379)</f>
        <v/>
      </c>
      <c r="B169" t="n">
        <v>78870143</v>
      </c>
      <c r="C169" t="n">
        <v>78870133</v>
      </c>
      <c r="D169" t="n">
        <v>29150040</v>
      </c>
      <c r="E169" t="n">
        <v>1</v>
      </c>
      <c r="F169" t="n">
        <v>1</v>
      </c>
      <c r="G169" t="n">
        <v>1</v>
      </c>
      <c r="H169" t="n">
        <v>3</v>
      </c>
      <c r="I169" t="inlineStr">
        <is>
          <t>411-0001</t>
        </is>
      </c>
      <c r="J169" t="inlineStr">
        <is>
          <t>ТССЦ Московской обл., 411-0001, приказ Минстроя России №675/пр от 28.02.2017 № 257/пр</t>
        </is>
      </c>
      <c r="K169" t="inlineStr">
        <is>
          <t>Вода</t>
        </is>
      </c>
      <c r="L169" t="n">
        <v>1339</v>
      </c>
      <c r="N169" t="n">
        <v>1007</v>
      </c>
      <c r="O169" t="inlineStr">
        <is>
          <t>м3</t>
        </is>
      </c>
      <c r="P169" t="inlineStr">
        <is>
          <t>м3</t>
        </is>
      </c>
      <c r="Q169" t="n">
        <v>1</v>
      </c>
      <c r="X169" t="n">
        <v>7.8</v>
      </c>
      <c r="Y169" t="n">
        <v>2.44</v>
      </c>
      <c r="Z169" t="n">
        <v>0</v>
      </c>
      <c r="AA169" t="n">
        <v>0</v>
      </c>
      <c r="AB169" t="n">
        <v>0</v>
      </c>
      <c r="AC169" t="n">
        <v>0</v>
      </c>
      <c r="AD169" t="n">
        <v>1</v>
      </c>
      <c r="AE169" t="n">
        <v>0</v>
      </c>
      <c r="AF169" t="inlineStr"/>
      <c r="AG169" t="n">
        <v>7.8</v>
      </c>
      <c r="AH169" t="n">
        <v>2</v>
      </c>
      <c r="AI169" t="n">
        <v>78870138</v>
      </c>
      <c r="AJ169" t="n">
        <v>181</v>
      </c>
      <c r="AK169" t="n">
        <v>0</v>
      </c>
      <c r="AL169" t="n">
        <v>0</v>
      </c>
      <c r="AM169" t="n">
        <v>0</v>
      </c>
      <c r="AN169" t="n">
        <v>0</v>
      </c>
      <c r="AO169" t="n">
        <v>0</v>
      </c>
      <c r="AP169" t="n">
        <v>0</v>
      </c>
      <c r="AQ169" t="n">
        <v>0</v>
      </c>
      <c r="AR169" t="n">
        <v>0</v>
      </c>
    </row>
    <row r="170">
      <c r="A170">
        <f>ROW(Source!A380)</f>
        <v/>
      </c>
      <c r="B170" t="n">
        <v>78870148</v>
      </c>
      <c r="C170" t="n">
        <v>78870144</v>
      </c>
      <c r="D170" t="n">
        <v>18407150</v>
      </c>
      <c r="E170" t="n">
        <v>1</v>
      </c>
      <c r="F170" t="n">
        <v>1</v>
      </c>
      <c r="G170" t="n">
        <v>1</v>
      </c>
      <c r="H170" t="n">
        <v>1</v>
      </c>
      <c r="I170" t="inlineStr">
        <is>
          <t>1-1030-90</t>
        </is>
      </c>
      <c r="J170" t="inlineStr"/>
      <c r="K170" t="inlineStr">
        <is>
          <t>Рабочий строитель среднего разряда 3</t>
        </is>
      </c>
      <c r="L170" t="n">
        <v>1369</v>
      </c>
      <c r="N170" t="n">
        <v>1013</v>
      </c>
      <c r="O170" t="inlineStr">
        <is>
          <t>чел.-ч</t>
        </is>
      </c>
      <c r="P170" t="inlineStr">
        <is>
          <t>чел.-ч</t>
        </is>
      </c>
      <c r="Q170" t="n">
        <v>1</v>
      </c>
      <c r="X170" t="n">
        <v>13.9</v>
      </c>
      <c r="Y170" t="n">
        <v>0</v>
      </c>
      <c r="Z170" t="n">
        <v>0</v>
      </c>
      <c r="AA170" t="n">
        <v>0</v>
      </c>
      <c r="AB170" t="n">
        <v>8.529999999999999</v>
      </c>
      <c r="AC170" t="n">
        <v>0</v>
      </c>
      <c r="AD170" t="n">
        <v>1</v>
      </c>
      <c r="AE170" t="n">
        <v>1</v>
      </c>
      <c r="AF170" t="inlineStr"/>
      <c r="AG170" t="n">
        <v>13.9</v>
      </c>
      <c r="AH170" t="n">
        <v>2</v>
      </c>
      <c r="AI170" t="n">
        <v>78870145</v>
      </c>
      <c r="AJ170" t="n">
        <v>182</v>
      </c>
      <c r="AK170" t="n">
        <v>0</v>
      </c>
      <c r="AL170" t="n">
        <v>0</v>
      </c>
      <c r="AM170" t="n">
        <v>0</v>
      </c>
      <c r="AN170" t="n">
        <v>0</v>
      </c>
      <c r="AO170" t="n">
        <v>0</v>
      </c>
      <c r="AP170" t="n">
        <v>0</v>
      </c>
      <c r="AQ170" t="n">
        <v>0</v>
      </c>
      <c r="AR170" t="n">
        <v>0</v>
      </c>
    </row>
    <row r="171">
      <c r="A171">
        <f>ROW(Source!A380)</f>
        <v/>
      </c>
      <c r="B171" t="n">
        <v>78870149</v>
      </c>
      <c r="C171" t="n">
        <v>78870144</v>
      </c>
      <c r="D171" t="n">
        <v>29169821</v>
      </c>
      <c r="E171" t="n">
        <v>1</v>
      </c>
      <c r="F171" t="n">
        <v>1</v>
      </c>
      <c r="G171" t="n">
        <v>1</v>
      </c>
      <c r="H171" t="n">
        <v>3</v>
      </c>
      <c r="I171" t="inlineStr">
        <is>
          <t>509-0696</t>
        </is>
      </c>
      <c r="J171" t="inlineStr">
        <is>
          <t>ТССЦ Московской обл., 509-0696, приказ Минстроя России №675/пр от 28.02.2017 № 258/пр</t>
        </is>
      </c>
      <c r="K171" t="inlineStr">
        <is>
          <t>Лампы люминесцентные ртутные низкого давления типа ЛБ, ЛД, ЛДЦ, ЛТВ, ЛБХ 20</t>
        </is>
      </c>
      <c r="L171" t="n">
        <v>1358</v>
      </c>
      <c r="N171" t="n">
        <v>1010</v>
      </c>
      <c r="O171" t="inlineStr">
        <is>
          <t>10 шт.</t>
        </is>
      </c>
      <c r="P171" t="inlineStr">
        <is>
          <t>10 шт.</t>
        </is>
      </c>
      <c r="Q171" t="n">
        <v>10</v>
      </c>
      <c r="X171" t="n">
        <v>10</v>
      </c>
      <c r="Y171" t="n">
        <v>85.2</v>
      </c>
      <c r="Z171" t="n">
        <v>0</v>
      </c>
      <c r="AA171" t="n">
        <v>0</v>
      </c>
      <c r="AB171" t="n">
        <v>0</v>
      </c>
      <c r="AC171" t="n">
        <v>0</v>
      </c>
      <c r="AD171" t="n">
        <v>1</v>
      </c>
      <c r="AE171" t="n">
        <v>0</v>
      </c>
      <c r="AF171" t="inlineStr"/>
      <c r="AG171" t="n">
        <v>10</v>
      </c>
      <c r="AH171" t="n">
        <v>2</v>
      </c>
      <c r="AI171" t="n">
        <v>78870146</v>
      </c>
      <c r="AJ171" t="n">
        <v>183</v>
      </c>
      <c r="AK171" t="n">
        <v>0</v>
      </c>
      <c r="AL171" t="n">
        <v>0</v>
      </c>
      <c r="AM171" t="n">
        <v>0</v>
      </c>
      <c r="AN171" t="n">
        <v>0</v>
      </c>
      <c r="AO171" t="n">
        <v>0</v>
      </c>
      <c r="AP171" t="n">
        <v>0</v>
      </c>
      <c r="AQ171" t="n">
        <v>0</v>
      </c>
      <c r="AR171" t="n">
        <v>0</v>
      </c>
    </row>
    <row r="172">
      <c r="A172">
        <f>ROW(Source!A382)</f>
        <v/>
      </c>
      <c r="B172" t="n">
        <v>78870160</v>
      </c>
      <c r="C172" t="n">
        <v>78870151</v>
      </c>
      <c r="D172" t="n">
        <v>18409850</v>
      </c>
      <c r="E172" t="n">
        <v>1</v>
      </c>
      <c r="F172" t="n">
        <v>1</v>
      </c>
      <c r="G172" t="n">
        <v>1</v>
      </c>
      <c r="H172" t="n">
        <v>1</v>
      </c>
      <c r="I172" t="inlineStr">
        <is>
          <t>1-1035-90</t>
        </is>
      </c>
      <c r="J172" t="inlineStr"/>
      <c r="K172" t="inlineStr">
        <is>
          <t>Рабочий строитель среднего разряда 3,5</t>
        </is>
      </c>
      <c r="L172" t="n">
        <v>1369</v>
      </c>
      <c r="N172" t="n">
        <v>1013</v>
      </c>
      <c r="O172" t="inlineStr">
        <is>
          <t>чел.-ч</t>
        </is>
      </c>
      <c r="P172" t="inlineStr">
        <is>
          <t>чел.-ч</t>
        </is>
      </c>
      <c r="Q172" t="n">
        <v>1</v>
      </c>
      <c r="X172" t="n">
        <v>81</v>
      </c>
      <c r="Y172" t="n">
        <v>0</v>
      </c>
      <c r="Z172" t="n">
        <v>0</v>
      </c>
      <c r="AA172" t="n">
        <v>0</v>
      </c>
      <c r="AB172" t="n">
        <v>9.07</v>
      </c>
      <c r="AC172" t="n">
        <v>0</v>
      </c>
      <c r="AD172" t="n">
        <v>1</v>
      </c>
      <c r="AE172" t="n">
        <v>1</v>
      </c>
      <c r="AF172" t="inlineStr"/>
      <c r="AG172" t="n">
        <v>81</v>
      </c>
      <c r="AH172" t="n">
        <v>2</v>
      </c>
      <c r="AI172" t="n">
        <v>78870152</v>
      </c>
      <c r="AJ172" t="n">
        <v>185</v>
      </c>
      <c r="AK172" t="n">
        <v>0</v>
      </c>
      <c r="AL172" t="n">
        <v>0</v>
      </c>
      <c r="AM172" t="n">
        <v>0</v>
      </c>
      <c r="AN172" t="n">
        <v>0</v>
      </c>
      <c r="AO172" t="n">
        <v>0</v>
      </c>
      <c r="AP172" t="n">
        <v>0</v>
      </c>
      <c r="AQ172" t="n">
        <v>0</v>
      </c>
      <c r="AR172" t="n">
        <v>0</v>
      </c>
    </row>
    <row r="173">
      <c r="A173">
        <f>ROW(Source!A382)</f>
        <v/>
      </c>
      <c r="B173" t="n">
        <v>78870161</v>
      </c>
      <c r="C173" t="n">
        <v>78870151</v>
      </c>
      <c r="D173" t="n">
        <v>29174913</v>
      </c>
      <c r="E173" t="n">
        <v>1</v>
      </c>
      <c r="F173" t="n">
        <v>1</v>
      </c>
      <c r="G173" t="n">
        <v>1</v>
      </c>
      <c r="H173" t="n">
        <v>2</v>
      </c>
      <c r="I173" t="inlineStr">
        <is>
          <t>400001</t>
        </is>
      </c>
      <c r="J173" t="inlineStr">
        <is>
          <t>ТСЭМ Московской обл., 400001, приказ Минстроя России №675/пр от 28.02.2017 № 264/пр</t>
        </is>
      </c>
      <c r="K173" t="inlineStr">
        <is>
          <t>Автомобили бортовые, грузоподъемность до 5 т</t>
        </is>
      </c>
      <c r="L173" t="n">
        <v>1368</v>
      </c>
      <c r="N173" t="n">
        <v>1011</v>
      </c>
      <c r="O173" t="inlineStr">
        <is>
          <t>маш.-ч</t>
        </is>
      </c>
      <c r="P173" t="inlineStr">
        <is>
          <t>маш.-ч</t>
        </is>
      </c>
      <c r="Q173" t="n">
        <v>1</v>
      </c>
      <c r="X173" t="n">
        <v>0.05</v>
      </c>
      <c r="Y173" t="n">
        <v>0</v>
      </c>
      <c r="Z173" t="n">
        <v>87.17</v>
      </c>
      <c r="AA173" t="n">
        <v>11.6</v>
      </c>
      <c r="AB173" t="n">
        <v>0</v>
      </c>
      <c r="AC173" t="n">
        <v>0</v>
      </c>
      <c r="AD173" t="n">
        <v>1</v>
      </c>
      <c r="AE173" t="n">
        <v>0</v>
      </c>
      <c r="AF173" t="inlineStr"/>
      <c r="AG173" t="n">
        <v>0.05</v>
      </c>
      <c r="AH173" t="n">
        <v>2</v>
      </c>
      <c r="AI173" t="n">
        <v>78870153</v>
      </c>
      <c r="AJ173" t="n">
        <v>186</v>
      </c>
      <c r="AK173" t="n">
        <v>0</v>
      </c>
      <c r="AL173" t="n">
        <v>0</v>
      </c>
      <c r="AM173" t="n">
        <v>0</v>
      </c>
      <c r="AN173" t="n">
        <v>0</v>
      </c>
      <c r="AO173" t="n">
        <v>0</v>
      </c>
      <c r="AP173" t="n">
        <v>0</v>
      </c>
      <c r="AQ173" t="n">
        <v>0</v>
      </c>
      <c r="AR173" t="n">
        <v>0</v>
      </c>
    </row>
    <row r="174">
      <c r="A174">
        <f>ROW(Source!A382)</f>
        <v/>
      </c>
      <c r="B174" t="n">
        <v>78870162</v>
      </c>
      <c r="C174" t="n">
        <v>78870151</v>
      </c>
      <c r="D174" t="n">
        <v>29110398</v>
      </c>
      <c r="E174" t="n">
        <v>1</v>
      </c>
      <c r="F174" t="n">
        <v>1</v>
      </c>
      <c r="G174" t="n">
        <v>1</v>
      </c>
      <c r="H174" t="n">
        <v>3</v>
      </c>
      <c r="I174" t="inlineStr">
        <is>
          <t>101-0388</t>
        </is>
      </c>
      <c r="J174" t="inlineStr">
        <is>
          <t>ТССЦ Московской обл., 101-0388, приказ Минстроя России №675/пр от 28.02.2017 № 254/пр</t>
        </is>
      </c>
      <c r="K174" t="inlineStr">
        <is>
          <t>Краски масляные земляные марки МА-0115 мумия, сурик железный</t>
        </is>
      </c>
      <c r="L174" t="n">
        <v>1348</v>
      </c>
      <c r="N174" t="n">
        <v>1009</v>
      </c>
      <c r="O174" t="inlineStr">
        <is>
          <t>т</t>
        </is>
      </c>
      <c r="P174" t="inlineStr">
        <is>
          <t>т</t>
        </is>
      </c>
      <c r="Q174" t="n">
        <v>1000</v>
      </c>
      <c r="X174" t="n">
        <v>0.0014</v>
      </c>
      <c r="Y174" t="n">
        <v>15118.99</v>
      </c>
      <c r="Z174" t="n">
        <v>0</v>
      </c>
      <c r="AA174" t="n">
        <v>0</v>
      </c>
      <c r="AB174" t="n">
        <v>0</v>
      </c>
      <c r="AC174" t="n">
        <v>0</v>
      </c>
      <c r="AD174" t="n">
        <v>1</v>
      </c>
      <c r="AE174" t="n">
        <v>0</v>
      </c>
      <c r="AF174" t="inlineStr"/>
      <c r="AG174" t="n">
        <v>0.0014</v>
      </c>
      <c r="AH174" t="n">
        <v>2</v>
      </c>
      <c r="AI174" t="n">
        <v>78870154</v>
      </c>
      <c r="AJ174" t="n">
        <v>187</v>
      </c>
      <c r="AK174" t="n">
        <v>0</v>
      </c>
      <c r="AL174" t="n">
        <v>0</v>
      </c>
      <c r="AM174" t="n">
        <v>0</v>
      </c>
      <c r="AN174" t="n">
        <v>0</v>
      </c>
      <c r="AO174" t="n">
        <v>0</v>
      </c>
      <c r="AP174" t="n">
        <v>0</v>
      </c>
      <c r="AQ174" t="n">
        <v>0</v>
      </c>
      <c r="AR174" t="n">
        <v>0</v>
      </c>
    </row>
    <row r="175">
      <c r="A175">
        <f>ROW(Source!A382)</f>
        <v/>
      </c>
      <c r="B175" t="n">
        <v>78870163</v>
      </c>
      <c r="C175" t="n">
        <v>78870151</v>
      </c>
      <c r="D175" t="n">
        <v>29110573</v>
      </c>
      <c r="E175" t="n">
        <v>1</v>
      </c>
      <c r="F175" t="n">
        <v>1</v>
      </c>
      <c r="G175" t="n">
        <v>1</v>
      </c>
      <c r="H175" t="n">
        <v>3</v>
      </c>
      <c r="I175" t="inlineStr">
        <is>
          <t>101-0628</t>
        </is>
      </c>
      <c r="J175" t="inlineStr">
        <is>
          <t>ТССЦ Московской обл., 101-0628, приказ Минстроя России №675/пр от 28.02.2017 № 254/пр</t>
        </is>
      </c>
      <c r="K175" t="inlineStr">
        <is>
          <t>Олифа комбинированная, марки К-3</t>
        </is>
      </c>
      <c r="L175" t="n">
        <v>1348</v>
      </c>
      <c r="N175" t="n">
        <v>1009</v>
      </c>
      <c r="O175" t="inlineStr">
        <is>
          <t>т</t>
        </is>
      </c>
      <c r="P175" t="inlineStr">
        <is>
          <t>т</t>
        </is>
      </c>
      <c r="Q175" t="n">
        <v>1000</v>
      </c>
      <c r="X175" t="n">
        <v>0.0007</v>
      </c>
      <c r="Y175" t="n">
        <v>16950</v>
      </c>
      <c r="Z175" t="n">
        <v>0</v>
      </c>
      <c r="AA175" t="n">
        <v>0</v>
      </c>
      <c r="AB175" t="n">
        <v>0</v>
      </c>
      <c r="AC175" t="n">
        <v>0</v>
      </c>
      <c r="AD175" t="n">
        <v>1</v>
      </c>
      <c r="AE175" t="n">
        <v>0</v>
      </c>
      <c r="AF175" t="inlineStr"/>
      <c r="AG175" t="n">
        <v>0.0007</v>
      </c>
      <c r="AH175" t="n">
        <v>2</v>
      </c>
      <c r="AI175" t="n">
        <v>78870155</v>
      </c>
      <c r="AJ175" t="n">
        <v>188</v>
      </c>
      <c r="AK175" t="n">
        <v>0</v>
      </c>
      <c r="AL175" t="n">
        <v>0</v>
      </c>
      <c r="AM175" t="n">
        <v>0</v>
      </c>
      <c r="AN175" t="n">
        <v>0</v>
      </c>
      <c r="AO175" t="n">
        <v>0</v>
      </c>
      <c r="AP175" t="n">
        <v>0</v>
      </c>
      <c r="AQ175" t="n">
        <v>0</v>
      </c>
      <c r="AR175" t="n">
        <v>0</v>
      </c>
    </row>
    <row r="176">
      <c r="A176">
        <f>ROW(Source!A382)</f>
        <v/>
      </c>
      <c r="B176" t="n">
        <v>78870164</v>
      </c>
      <c r="C176" t="n">
        <v>78870151</v>
      </c>
      <c r="D176" t="n">
        <v>29107963</v>
      </c>
      <c r="E176" t="n">
        <v>1</v>
      </c>
      <c r="F176" t="n">
        <v>1</v>
      </c>
      <c r="G176" t="n">
        <v>1</v>
      </c>
      <c r="H176" t="n">
        <v>3</v>
      </c>
      <c r="I176" t="inlineStr">
        <is>
          <t>101-1669</t>
        </is>
      </c>
      <c r="J176" t="inlineStr">
        <is>
          <t>ТССЦ Московской обл., 101-1669, приказ Минстроя России №675/пр от 28.02.2017 № 254/пр</t>
        </is>
      </c>
      <c r="K176" t="inlineStr">
        <is>
          <t>Очес льняной</t>
        </is>
      </c>
      <c r="L176" t="n">
        <v>1346</v>
      </c>
      <c r="N176" t="n">
        <v>1009</v>
      </c>
      <c r="O176" t="inlineStr">
        <is>
          <t>кг</t>
        </is>
      </c>
      <c r="P176" t="inlineStr">
        <is>
          <t>кг</t>
        </is>
      </c>
      <c r="Q176" t="n">
        <v>1</v>
      </c>
      <c r="X176" t="n">
        <v>0.7</v>
      </c>
      <c r="Y176" t="n">
        <v>37.29</v>
      </c>
      <c r="Z176" t="n">
        <v>0</v>
      </c>
      <c r="AA176" t="n">
        <v>0</v>
      </c>
      <c r="AB176" t="n">
        <v>0</v>
      </c>
      <c r="AC176" t="n">
        <v>0</v>
      </c>
      <c r="AD176" t="n">
        <v>1</v>
      </c>
      <c r="AE176" t="n">
        <v>0</v>
      </c>
      <c r="AF176" t="inlineStr"/>
      <c r="AG176" t="n">
        <v>0.7</v>
      </c>
      <c r="AH176" t="n">
        <v>2</v>
      </c>
      <c r="AI176" t="n">
        <v>78870156</v>
      </c>
      <c r="AJ176" t="n">
        <v>189</v>
      </c>
      <c r="AK176" t="n">
        <v>0</v>
      </c>
      <c r="AL176" t="n">
        <v>0</v>
      </c>
      <c r="AM176" t="n">
        <v>0</v>
      </c>
      <c r="AN176" t="n">
        <v>0</v>
      </c>
      <c r="AO176" t="n">
        <v>0</v>
      </c>
      <c r="AP176" t="n">
        <v>0</v>
      </c>
      <c r="AQ176" t="n">
        <v>0</v>
      </c>
      <c r="AR176" t="n">
        <v>0</v>
      </c>
    </row>
    <row r="177">
      <c r="A177">
        <f>ROW(Source!A382)</f>
        <v/>
      </c>
      <c r="B177" t="n">
        <v>78870165</v>
      </c>
      <c r="C177" t="n">
        <v>78870151</v>
      </c>
      <c r="D177" t="n">
        <v>29142465</v>
      </c>
      <c r="E177" t="n">
        <v>1</v>
      </c>
      <c r="F177" t="n">
        <v>1</v>
      </c>
      <c r="G177" t="n">
        <v>1</v>
      </c>
      <c r="H177" t="n">
        <v>3</v>
      </c>
      <c r="I177" t="inlineStr">
        <is>
          <t>302-1342</t>
        </is>
      </c>
      <c r="J177" t="inlineStr">
        <is>
          <t>ТССЦ Московской обл., 302-1342, приказ Минстроя России №675/пр от 28.02.2017 № 256/пр</t>
        </is>
      </c>
      <c r="K177" t="inlineStr">
        <is>
          <t>Вентили проходные муфтовые 15кч18п для воды давлением 1,6 МПа (16 кгс/см2), диаметром 20 мм</t>
        </is>
      </c>
      <c r="L177" t="n">
        <v>1354</v>
      </c>
      <c r="N177" t="n">
        <v>1010</v>
      </c>
      <c r="O177" t="inlineStr">
        <is>
          <t>шт.</t>
        </is>
      </c>
      <c r="P177" t="inlineStr">
        <is>
          <t>шт.</t>
        </is>
      </c>
      <c r="Q177" t="n">
        <v>1</v>
      </c>
      <c r="X177" t="n">
        <v>100</v>
      </c>
      <c r="Y177" t="n">
        <v>21.81</v>
      </c>
      <c r="Z177" t="n">
        <v>0</v>
      </c>
      <c r="AA177" t="n">
        <v>0</v>
      </c>
      <c r="AB177" t="n">
        <v>0</v>
      </c>
      <c r="AC177" t="n">
        <v>0</v>
      </c>
      <c r="AD177" t="n">
        <v>1</v>
      </c>
      <c r="AE177" t="n">
        <v>0</v>
      </c>
      <c r="AF177" t="inlineStr"/>
      <c r="AG177" t="n">
        <v>100</v>
      </c>
      <c r="AH177" t="n">
        <v>2</v>
      </c>
      <c r="AI177" t="n">
        <v>78870158</v>
      </c>
      <c r="AJ177" t="n">
        <v>191</v>
      </c>
      <c r="AK177" t="n">
        <v>0</v>
      </c>
      <c r="AL177" t="n">
        <v>0</v>
      </c>
      <c r="AM177" t="n">
        <v>0</v>
      </c>
      <c r="AN177" t="n">
        <v>0</v>
      </c>
      <c r="AO177" t="n">
        <v>0</v>
      </c>
      <c r="AP177" t="n">
        <v>0</v>
      </c>
      <c r="AQ177" t="n">
        <v>0</v>
      </c>
      <c r="AR177" t="n">
        <v>0</v>
      </c>
    </row>
    <row r="178">
      <c r="A178">
        <f>ROW(Source!A382)</f>
        <v/>
      </c>
      <c r="B178" t="n">
        <v>78870166</v>
      </c>
      <c r="C178" t="n">
        <v>78870151</v>
      </c>
      <c r="D178" t="n">
        <v>29164350</v>
      </c>
      <c r="E178" t="n">
        <v>1</v>
      </c>
      <c r="F178" t="n">
        <v>1</v>
      </c>
      <c r="G178" t="n">
        <v>1</v>
      </c>
      <c r="H178" t="n">
        <v>3</v>
      </c>
      <c r="I178" t="inlineStr">
        <is>
          <t>509-9899</t>
        </is>
      </c>
      <c r="J178" t="inlineStr">
        <is>
          <t>ТССЦ Московской обл., 509-9899, приказ Минстроя России №675/пр от 28.02.2017 № 258/пр</t>
        </is>
      </c>
      <c r="K178" t="inlineStr">
        <is>
          <t>Строительный мусор и масса возвратных материалов</t>
        </is>
      </c>
      <c r="L178" t="n">
        <v>1348</v>
      </c>
      <c r="N178" t="n">
        <v>1009</v>
      </c>
      <c r="O178" t="inlineStr">
        <is>
          <t>т</t>
        </is>
      </c>
      <c r="P178" t="inlineStr">
        <is>
          <t>т</t>
        </is>
      </c>
      <c r="Q178" t="n">
        <v>1000</v>
      </c>
      <c r="X178" t="n">
        <v>0.04</v>
      </c>
      <c r="Y178" t="n">
        <v>0</v>
      </c>
      <c r="Z178" t="n">
        <v>0</v>
      </c>
      <c r="AA178" t="n">
        <v>0</v>
      </c>
      <c r="AB178" t="n">
        <v>0</v>
      </c>
      <c r="AC178" t="n">
        <v>0</v>
      </c>
      <c r="AD178" t="n">
        <v>0</v>
      </c>
      <c r="AE178" t="n">
        <v>0</v>
      </c>
      <c r="AF178" t="inlineStr"/>
      <c r="AG178" t="n">
        <v>0.04</v>
      </c>
      <c r="AH178" t="n">
        <v>2</v>
      </c>
      <c r="AI178" t="n">
        <v>78870159</v>
      </c>
      <c r="AJ178" t="n">
        <v>192</v>
      </c>
      <c r="AK178" t="n">
        <v>0</v>
      </c>
      <c r="AL178" t="n">
        <v>0</v>
      </c>
      <c r="AM178" t="n">
        <v>0</v>
      </c>
      <c r="AN178" t="n">
        <v>0</v>
      </c>
      <c r="AO178" t="n">
        <v>0</v>
      </c>
      <c r="AP178" t="n">
        <v>0</v>
      </c>
      <c r="AQ178" t="n">
        <v>0</v>
      </c>
      <c r="AR178" t="n">
        <v>0</v>
      </c>
    </row>
    <row r="179">
      <c r="A179">
        <f>ROW(Source!A385)</f>
        <v/>
      </c>
      <c r="B179" t="n">
        <v>78870176</v>
      </c>
      <c r="C179" t="n">
        <v>78870169</v>
      </c>
      <c r="D179" t="n">
        <v>18442827</v>
      </c>
      <c r="E179" t="n">
        <v>1</v>
      </c>
      <c r="F179" t="n">
        <v>1</v>
      </c>
      <c r="G179" t="n">
        <v>1</v>
      </c>
      <c r="H179" t="n">
        <v>1</v>
      </c>
      <c r="I179" t="inlineStr">
        <is>
          <t>1-1053-90</t>
        </is>
      </c>
      <c r="J179" t="inlineStr"/>
      <c r="K179" t="inlineStr">
        <is>
          <t>Рабочий строитель среднего разряда 5,3</t>
        </is>
      </c>
      <c r="L179" t="n">
        <v>1369</v>
      </c>
      <c r="N179" t="n">
        <v>1013</v>
      </c>
      <c r="O179" t="inlineStr">
        <is>
          <t>чел.-ч</t>
        </is>
      </c>
      <c r="P179" t="inlineStr">
        <is>
          <t>чел.-ч</t>
        </is>
      </c>
      <c r="Q179" t="n">
        <v>1</v>
      </c>
      <c r="X179" t="n">
        <v>5.01</v>
      </c>
      <c r="Y179" t="n">
        <v>0</v>
      </c>
      <c r="Z179" t="n">
        <v>0</v>
      </c>
      <c r="AA179" t="n">
        <v>0</v>
      </c>
      <c r="AB179" t="n">
        <v>11.64</v>
      </c>
      <c r="AC179" t="n">
        <v>0</v>
      </c>
      <c r="AD179" t="n">
        <v>1</v>
      </c>
      <c r="AE179" t="n">
        <v>1</v>
      </c>
      <c r="AF179" t="inlineStr">
        <is>
          <t>)*5</t>
        </is>
      </c>
      <c r="AG179" t="n">
        <v>25.05</v>
      </c>
      <c r="AH179" t="n">
        <v>2</v>
      </c>
      <c r="AI179" t="n">
        <v>78870170</v>
      </c>
      <c r="AJ179" t="n">
        <v>193</v>
      </c>
      <c r="AK179" t="n">
        <v>0</v>
      </c>
      <c r="AL179" t="n">
        <v>0</v>
      </c>
      <c r="AM179" t="n">
        <v>0</v>
      </c>
      <c r="AN179" t="n">
        <v>0</v>
      </c>
      <c r="AO179" t="n">
        <v>0</v>
      </c>
      <c r="AP179" t="n">
        <v>0</v>
      </c>
      <c r="AQ179" t="n">
        <v>0</v>
      </c>
      <c r="AR179" t="n">
        <v>0</v>
      </c>
    </row>
    <row r="180">
      <c r="A180">
        <f>ROW(Source!A385)</f>
        <v/>
      </c>
      <c r="B180" t="n">
        <v>78870177</v>
      </c>
      <c r="C180" t="n">
        <v>78870169</v>
      </c>
      <c r="D180" t="n">
        <v>29172703</v>
      </c>
      <c r="E180" t="n">
        <v>1</v>
      </c>
      <c r="F180" t="n">
        <v>1</v>
      </c>
      <c r="G180" t="n">
        <v>1</v>
      </c>
      <c r="H180" t="n">
        <v>2</v>
      </c>
      <c r="I180" t="inlineStr">
        <is>
          <t>042900</t>
        </is>
      </c>
      <c r="J180" t="inlineStr">
        <is>
          <t>ТСЭМ Московской обл., 042900, приказ Минстроя России №675/пр от 28.02.2017 № 264/пр</t>
        </is>
      </c>
      <c r="K18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80" t="n">
        <v>1368</v>
      </c>
      <c r="N180" t="n">
        <v>1011</v>
      </c>
      <c r="O180" t="inlineStr">
        <is>
          <t>маш.-ч</t>
        </is>
      </c>
      <c r="P180" t="inlineStr">
        <is>
          <t>маш.-ч</t>
        </is>
      </c>
      <c r="Q180" t="n">
        <v>1</v>
      </c>
      <c r="X180" t="n">
        <v>1.5</v>
      </c>
      <c r="Y180" t="n">
        <v>0</v>
      </c>
      <c r="Z180" t="n">
        <v>29.67</v>
      </c>
      <c r="AA180" t="n">
        <v>0</v>
      </c>
      <c r="AB180" t="n">
        <v>0</v>
      </c>
      <c r="AC180" t="n">
        <v>0</v>
      </c>
      <c r="AD180" t="n">
        <v>1</v>
      </c>
      <c r="AE180" t="n">
        <v>0</v>
      </c>
      <c r="AF180" t="inlineStr">
        <is>
          <t>)*5</t>
        </is>
      </c>
      <c r="AG180" t="n">
        <v>7.5</v>
      </c>
      <c r="AH180" t="n">
        <v>2</v>
      </c>
      <c r="AI180" t="n">
        <v>78870171</v>
      </c>
      <c r="AJ180" t="n">
        <v>194</v>
      </c>
      <c r="AK180" t="n">
        <v>0</v>
      </c>
      <c r="AL180" t="n">
        <v>0</v>
      </c>
      <c r="AM180" t="n">
        <v>0</v>
      </c>
      <c r="AN180" t="n">
        <v>0</v>
      </c>
      <c r="AO180" t="n">
        <v>0</v>
      </c>
      <c r="AP180" t="n">
        <v>0</v>
      </c>
      <c r="AQ180" t="n">
        <v>0</v>
      </c>
      <c r="AR180" t="n">
        <v>0</v>
      </c>
    </row>
    <row r="181">
      <c r="A181">
        <f>ROW(Source!A385)</f>
        <v/>
      </c>
      <c r="B181" t="n">
        <v>78870178</v>
      </c>
      <c r="C181" t="n">
        <v>78870169</v>
      </c>
      <c r="D181" t="n">
        <v>29110398</v>
      </c>
      <c r="E181" t="n">
        <v>1</v>
      </c>
      <c r="F181" t="n">
        <v>1</v>
      </c>
      <c r="G181" t="n">
        <v>1</v>
      </c>
      <c r="H181" t="n">
        <v>3</v>
      </c>
      <c r="I181" t="inlineStr">
        <is>
          <t>101-0388</t>
        </is>
      </c>
      <c r="J181" t="inlineStr">
        <is>
          <t>ТССЦ Московской обл., 101-0388, приказ Минстроя России №675/пр от 28.02.2017 № 254/пр</t>
        </is>
      </c>
      <c r="K181" t="inlineStr">
        <is>
          <t>Краски масляные земляные марки МА-0115 мумия, сурик железный</t>
        </is>
      </c>
      <c r="L181" t="n">
        <v>1348</v>
      </c>
      <c r="N181" t="n">
        <v>1009</v>
      </c>
      <c r="O181" t="inlineStr">
        <is>
          <t>т</t>
        </is>
      </c>
      <c r="P181" t="inlineStr">
        <is>
          <t>т</t>
        </is>
      </c>
      <c r="Q181" t="n">
        <v>1000</v>
      </c>
      <c r="X181" t="n">
        <v>5e-05</v>
      </c>
      <c r="Y181" t="n">
        <v>15118.99</v>
      </c>
      <c r="Z181" t="n">
        <v>0</v>
      </c>
      <c r="AA181" t="n">
        <v>0</v>
      </c>
      <c r="AB181" t="n">
        <v>0</v>
      </c>
      <c r="AC181" t="n">
        <v>0</v>
      </c>
      <c r="AD181" t="n">
        <v>1</v>
      </c>
      <c r="AE181" t="n">
        <v>0</v>
      </c>
      <c r="AF181" t="inlineStr">
        <is>
          <t>)*5</t>
        </is>
      </c>
      <c r="AG181" t="n">
        <v>0.00025</v>
      </c>
      <c r="AH181" t="n">
        <v>2</v>
      </c>
      <c r="AI181" t="n">
        <v>78870172</v>
      </c>
      <c r="AJ181" t="n">
        <v>195</v>
      </c>
      <c r="AK181" t="n">
        <v>0</v>
      </c>
      <c r="AL181" t="n">
        <v>0</v>
      </c>
      <c r="AM181" t="n">
        <v>0</v>
      </c>
      <c r="AN181" t="n">
        <v>0</v>
      </c>
      <c r="AO181" t="n">
        <v>0</v>
      </c>
      <c r="AP181" t="n">
        <v>0</v>
      </c>
      <c r="AQ181" t="n">
        <v>0</v>
      </c>
      <c r="AR181" t="n">
        <v>0</v>
      </c>
    </row>
    <row r="182">
      <c r="A182">
        <f>ROW(Source!A385)</f>
        <v/>
      </c>
      <c r="B182" t="n">
        <v>78870179</v>
      </c>
      <c r="C182" t="n">
        <v>78870169</v>
      </c>
      <c r="D182" t="n">
        <v>29110573</v>
      </c>
      <c r="E182" t="n">
        <v>1</v>
      </c>
      <c r="F182" t="n">
        <v>1</v>
      </c>
      <c r="G182" t="n">
        <v>1</v>
      </c>
      <c r="H182" t="n">
        <v>3</v>
      </c>
      <c r="I182" t="inlineStr">
        <is>
          <t>101-0628</t>
        </is>
      </c>
      <c r="J182" t="inlineStr">
        <is>
          <t>ТССЦ Московской обл., 101-0628, приказ Минстроя России №675/пр от 28.02.2017 № 254/пр</t>
        </is>
      </c>
      <c r="K182" t="inlineStr">
        <is>
          <t>Олифа комбинированная, марки К-3</t>
        </is>
      </c>
      <c r="L182" t="n">
        <v>1348</v>
      </c>
      <c r="N182" t="n">
        <v>1009</v>
      </c>
      <c r="O182" t="inlineStr">
        <is>
          <t>т</t>
        </is>
      </c>
      <c r="P182" t="inlineStr">
        <is>
          <t>т</t>
        </is>
      </c>
      <c r="Q182" t="n">
        <v>1000</v>
      </c>
      <c r="X182" t="n">
        <v>2e-05</v>
      </c>
      <c r="Y182" t="n">
        <v>16950</v>
      </c>
      <c r="Z182" t="n">
        <v>0</v>
      </c>
      <c r="AA182" t="n">
        <v>0</v>
      </c>
      <c r="AB182" t="n">
        <v>0</v>
      </c>
      <c r="AC182" t="n">
        <v>0</v>
      </c>
      <c r="AD182" t="n">
        <v>1</v>
      </c>
      <c r="AE182" t="n">
        <v>0</v>
      </c>
      <c r="AF182" t="inlineStr">
        <is>
          <t>)*5</t>
        </is>
      </c>
      <c r="AG182" t="n">
        <v>0.0001</v>
      </c>
      <c r="AH182" t="n">
        <v>2</v>
      </c>
      <c r="AI182" t="n">
        <v>78870173</v>
      </c>
      <c r="AJ182" t="n">
        <v>196</v>
      </c>
      <c r="AK182" t="n">
        <v>0</v>
      </c>
      <c r="AL182" t="n">
        <v>0</v>
      </c>
      <c r="AM182" t="n">
        <v>0</v>
      </c>
      <c r="AN182" t="n">
        <v>0</v>
      </c>
      <c r="AO182" t="n">
        <v>0</v>
      </c>
      <c r="AP182" t="n">
        <v>0</v>
      </c>
      <c r="AQ182" t="n">
        <v>0</v>
      </c>
      <c r="AR182" t="n">
        <v>0</v>
      </c>
    </row>
    <row r="183">
      <c r="A183">
        <f>ROW(Source!A385)</f>
        <v/>
      </c>
      <c r="B183" t="n">
        <v>78870180</v>
      </c>
      <c r="C183" t="n">
        <v>78870169</v>
      </c>
      <c r="D183" t="n">
        <v>29107963</v>
      </c>
      <c r="E183" t="n">
        <v>1</v>
      </c>
      <c r="F183" t="n">
        <v>1</v>
      </c>
      <c r="G183" t="n">
        <v>1</v>
      </c>
      <c r="H183" t="n">
        <v>3</v>
      </c>
      <c r="I183" t="inlineStr">
        <is>
          <t>101-1669</t>
        </is>
      </c>
      <c r="J183" t="inlineStr">
        <is>
          <t>ТССЦ Московской обл., 101-1669, приказ Минстроя России №675/пр от 28.02.2017 № 254/пр</t>
        </is>
      </c>
      <c r="K183" t="inlineStr">
        <is>
          <t>Очес льняной</t>
        </is>
      </c>
      <c r="L183" t="n">
        <v>1346</v>
      </c>
      <c r="N183" t="n">
        <v>1009</v>
      </c>
      <c r="O183" t="inlineStr">
        <is>
          <t>кг</t>
        </is>
      </c>
      <c r="P183" t="inlineStr">
        <is>
          <t>кг</t>
        </is>
      </c>
      <c r="Q183" t="n">
        <v>1</v>
      </c>
      <c r="X183" t="n">
        <v>0.02</v>
      </c>
      <c r="Y183" t="n">
        <v>37.29</v>
      </c>
      <c r="Z183" t="n">
        <v>0</v>
      </c>
      <c r="AA183" t="n">
        <v>0</v>
      </c>
      <c r="AB183" t="n">
        <v>0</v>
      </c>
      <c r="AC183" t="n">
        <v>0</v>
      </c>
      <c r="AD183" t="n">
        <v>1</v>
      </c>
      <c r="AE183" t="n">
        <v>0</v>
      </c>
      <c r="AF183" t="inlineStr">
        <is>
          <t>)*5</t>
        </is>
      </c>
      <c r="AG183" t="n">
        <v>0.1</v>
      </c>
      <c r="AH183" t="n">
        <v>2</v>
      </c>
      <c r="AI183" t="n">
        <v>78870174</v>
      </c>
      <c r="AJ183" t="n">
        <v>197</v>
      </c>
      <c r="AK183" t="n">
        <v>0</v>
      </c>
      <c r="AL183" t="n">
        <v>0</v>
      </c>
      <c r="AM183" t="n">
        <v>0</v>
      </c>
      <c r="AN183" t="n">
        <v>0</v>
      </c>
      <c r="AO183" t="n">
        <v>0</v>
      </c>
      <c r="AP183" t="n">
        <v>0</v>
      </c>
      <c r="AQ183" t="n">
        <v>0</v>
      </c>
      <c r="AR183" t="n">
        <v>0</v>
      </c>
    </row>
    <row r="184">
      <c r="A184">
        <f>ROW(Source!A385)</f>
        <v/>
      </c>
      <c r="B184" t="n">
        <v>78870181</v>
      </c>
      <c r="C184" t="n">
        <v>78870169</v>
      </c>
      <c r="D184" t="n">
        <v>29150040</v>
      </c>
      <c r="E184" t="n">
        <v>1</v>
      </c>
      <c r="F184" t="n">
        <v>1</v>
      </c>
      <c r="G184" t="n">
        <v>1</v>
      </c>
      <c r="H184" t="n">
        <v>3</v>
      </c>
      <c r="I184" t="inlineStr">
        <is>
          <t>411-0001</t>
        </is>
      </c>
      <c r="J184" t="inlineStr">
        <is>
          <t>ТССЦ Московской обл., 411-0001, приказ Минстроя России №675/пр от 28.02.2017 № 257/пр</t>
        </is>
      </c>
      <c r="K184" t="inlineStr">
        <is>
          <t>Вода</t>
        </is>
      </c>
      <c r="L184" t="n">
        <v>1339</v>
      </c>
      <c r="N184" t="n">
        <v>1007</v>
      </c>
      <c r="O184" t="inlineStr">
        <is>
          <t>м3</t>
        </is>
      </c>
      <c r="P184" t="inlineStr">
        <is>
          <t>м3</t>
        </is>
      </c>
      <c r="Q184" t="n">
        <v>1</v>
      </c>
      <c r="X184" t="n">
        <v>1</v>
      </c>
      <c r="Y184" t="n">
        <v>2.44</v>
      </c>
      <c r="Z184" t="n">
        <v>0</v>
      </c>
      <c r="AA184" t="n">
        <v>0</v>
      </c>
      <c r="AB184" t="n">
        <v>0</v>
      </c>
      <c r="AC184" t="n">
        <v>0</v>
      </c>
      <c r="AD184" t="n">
        <v>1</v>
      </c>
      <c r="AE184" t="n">
        <v>0</v>
      </c>
      <c r="AF184" t="inlineStr">
        <is>
          <t>)*5</t>
        </is>
      </c>
      <c r="AG184" t="n">
        <v>5</v>
      </c>
      <c r="AH184" t="n">
        <v>2</v>
      </c>
      <c r="AI184" t="n">
        <v>78870175</v>
      </c>
      <c r="AJ184" t="n">
        <v>198</v>
      </c>
      <c r="AK184" t="n">
        <v>0</v>
      </c>
      <c r="AL184" t="n">
        <v>0</v>
      </c>
      <c r="AM184" t="n">
        <v>0</v>
      </c>
      <c r="AN184" t="n">
        <v>0</v>
      </c>
      <c r="AO184" t="n">
        <v>0</v>
      </c>
      <c r="AP184" t="n">
        <v>0</v>
      </c>
      <c r="AQ184" t="n">
        <v>0</v>
      </c>
      <c r="AR184" t="n">
        <v>0</v>
      </c>
    </row>
    <row r="185">
      <c r="A185">
        <f>ROW(Source!A424)</f>
        <v/>
      </c>
      <c r="B185" t="n">
        <v>78870249</v>
      </c>
      <c r="C185" t="n">
        <v>78870243</v>
      </c>
      <c r="D185" t="n">
        <v>18408291</v>
      </c>
      <c r="E185" t="n">
        <v>1</v>
      </c>
      <c r="F185" t="n">
        <v>1</v>
      </c>
      <c r="G185" t="n">
        <v>1</v>
      </c>
      <c r="H185" t="n">
        <v>1</v>
      </c>
      <c r="I185" t="inlineStr">
        <is>
          <t>1-1025-90</t>
        </is>
      </c>
      <c r="J185" t="inlineStr"/>
      <c r="K185" t="inlineStr">
        <is>
          <t>Рабочий строитель среднего разряда 2,5</t>
        </is>
      </c>
      <c r="L185" t="n">
        <v>1369</v>
      </c>
      <c r="N185" t="n">
        <v>1013</v>
      </c>
      <c r="O185" t="inlineStr">
        <is>
          <t>чел.-ч</t>
        </is>
      </c>
      <c r="P185" t="inlineStr">
        <is>
          <t>чел.-ч</t>
        </is>
      </c>
      <c r="Q185" t="n">
        <v>1</v>
      </c>
      <c r="X185" t="n">
        <v>32.2</v>
      </c>
      <c r="Y185" t="n">
        <v>0</v>
      </c>
      <c r="Z185" t="n">
        <v>0</v>
      </c>
      <c r="AA185" t="n">
        <v>0</v>
      </c>
      <c r="AB185" t="n">
        <v>8.17</v>
      </c>
      <c r="AC185" t="n">
        <v>0</v>
      </c>
      <c r="AD185" t="n">
        <v>1</v>
      </c>
      <c r="AE185" t="n">
        <v>1</v>
      </c>
      <c r="AF185" t="inlineStr"/>
      <c r="AG185" t="n">
        <v>32.2</v>
      </c>
      <c r="AH185" t="n">
        <v>2</v>
      </c>
      <c r="AI185" t="n">
        <v>78870244</v>
      </c>
      <c r="AJ185" t="n">
        <v>199</v>
      </c>
      <c r="AK185" t="n">
        <v>0</v>
      </c>
      <c r="AL185" t="n">
        <v>0</v>
      </c>
      <c r="AM185" t="n">
        <v>0</v>
      </c>
      <c r="AN185" t="n">
        <v>0</v>
      </c>
      <c r="AO185" t="n">
        <v>0</v>
      </c>
      <c r="AP185" t="n">
        <v>0</v>
      </c>
      <c r="AQ185" t="n">
        <v>0</v>
      </c>
      <c r="AR185" t="n">
        <v>0</v>
      </c>
    </row>
    <row r="186">
      <c r="A186">
        <f>ROW(Source!A424)</f>
        <v/>
      </c>
      <c r="B186" t="n">
        <v>78870250</v>
      </c>
      <c r="C186" t="n">
        <v>78870243</v>
      </c>
      <c r="D186" t="n">
        <v>29174913</v>
      </c>
      <c r="E186" t="n">
        <v>1</v>
      </c>
      <c r="F186" t="n">
        <v>1</v>
      </c>
      <c r="G186" t="n">
        <v>1</v>
      </c>
      <c r="H186" t="n">
        <v>2</v>
      </c>
      <c r="I186" t="inlineStr">
        <is>
          <t>400001</t>
        </is>
      </c>
      <c r="J186" t="inlineStr">
        <is>
          <t>ТСЭМ Московской обл., 400001, приказ Минстроя России №675/пр от 28.02.2017 № 264/пр</t>
        </is>
      </c>
      <c r="K186" t="inlineStr">
        <is>
          <t>Автомобили бортовые, грузоподъемность до 5 т</t>
        </is>
      </c>
      <c r="L186" t="n">
        <v>1368</v>
      </c>
      <c r="N186" t="n">
        <v>1011</v>
      </c>
      <c r="O186" t="inlineStr">
        <is>
          <t>маш.-ч</t>
        </is>
      </c>
      <c r="P186" t="inlineStr">
        <is>
          <t>маш.-ч</t>
        </is>
      </c>
      <c r="Q186" t="n">
        <v>1</v>
      </c>
      <c r="X186" t="n">
        <v>0.01</v>
      </c>
      <c r="Y186" t="n">
        <v>0</v>
      </c>
      <c r="Z186" t="n">
        <v>87.17</v>
      </c>
      <c r="AA186" t="n">
        <v>11.6</v>
      </c>
      <c r="AB186" t="n">
        <v>0</v>
      </c>
      <c r="AC186" t="n">
        <v>0</v>
      </c>
      <c r="AD186" t="n">
        <v>1</v>
      </c>
      <c r="AE186" t="n">
        <v>0</v>
      </c>
      <c r="AF186" t="inlineStr"/>
      <c r="AG186" t="n">
        <v>0.01</v>
      </c>
      <c r="AH186" t="n">
        <v>2</v>
      </c>
      <c r="AI186" t="n">
        <v>78870245</v>
      </c>
      <c r="AJ186" t="n">
        <v>200</v>
      </c>
      <c r="AK186" t="n">
        <v>0</v>
      </c>
      <c r="AL186" t="n">
        <v>0</v>
      </c>
      <c r="AM186" t="n">
        <v>0</v>
      </c>
      <c r="AN186" t="n">
        <v>0</v>
      </c>
      <c r="AO186" t="n">
        <v>0</v>
      </c>
      <c r="AP186" t="n">
        <v>0</v>
      </c>
      <c r="AQ186" t="n">
        <v>0</v>
      </c>
      <c r="AR186" t="n">
        <v>0</v>
      </c>
    </row>
    <row r="187">
      <c r="A187">
        <f>ROW(Source!A424)</f>
        <v/>
      </c>
      <c r="B187" t="n">
        <v>78870251</v>
      </c>
      <c r="C187" t="n">
        <v>78870243</v>
      </c>
      <c r="D187" t="n">
        <v>29110139</v>
      </c>
      <c r="E187" t="n">
        <v>1</v>
      </c>
      <c r="F187" t="n">
        <v>1</v>
      </c>
      <c r="G187" t="n">
        <v>1</v>
      </c>
      <c r="H187" t="n">
        <v>3</v>
      </c>
      <c r="I187" t="inlineStr">
        <is>
          <t>101-1703</t>
        </is>
      </c>
      <c r="J187" t="inlineStr">
        <is>
          <t>ТССЦ Московской обл., 101-1703, приказ Минстроя России №675/пр от 28.02.2017 № 254/пр</t>
        </is>
      </c>
      <c r="K187" t="inlineStr">
        <is>
          <t>Прокладки резиновые (пластина техническая прессованная)</t>
        </is>
      </c>
      <c r="L187" t="n">
        <v>1346</v>
      </c>
      <c r="N187" t="n">
        <v>1009</v>
      </c>
      <c r="O187" t="inlineStr">
        <is>
          <t>кг</t>
        </is>
      </c>
      <c r="P187" t="inlineStr">
        <is>
          <t>кг</t>
        </is>
      </c>
      <c r="Q187" t="n">
        <v>1</v>
      </c>
      <c r="X187" t="n">
        <v>2</v>
      </c>
      <c r="Y187" t="n">
        <v>23.09</v>
      </c>
      <c r="Z187" t="n">
        <v>0</v>
      </c>
      <c r="AA187" t="n">
        <v>0</v>
      </c>
      <c r="AB187" t="n">
        <v>0</v>
      </c>
      <c r="AC187" t="n">
        <v>0</v>
      </c>
      <c r="AD187" t="n">
        <v>1</v>
      </c>
      <c r="AE187" t="n">
        <v>0</v>
      </c>
      <c r="AF187" t="inlineStr"/>
      <c r="AG187" t="n">
        <v>2</v>
      </c>
      <c r="AH187" t="n">
        <v>2</v>
      </c>
      <c r="AI187" t="n">
        <v>78870246</v>
      </c>
      <c r="AJ187" t="n">
        <v>201</v>
      </c>
      <c r="AK187" t="n">
        <v>0</v>
      </c>
      <c r="AL187" t="n">
        <v>0</v>
      </c>
      <c r="AM187" t="n">
        <v>0</v>
      </c>
      <c r="AN187" t="n">
        <v>0</v>
      </c>
      <c r="AO187" t="n">
        <v>0</v>
      </c>
      <c r="AP187" t="n">
        <v>0</v>
      </c>
      <c r="AQ187" t="n">
        <v>0</v>
      </c>
      <c r="AR187" t="n">
        <v>0</v>
      </c>
    </row>
    <row r="188">
      <c r="A188">
        <f>ROW(Source!A424)</f>
        <v/>
      </c>
      <c r="B188" t="n">
        <v>78870252</v>
      </c>
      <c r="C188" t="n">
        <v>78870243</v>
      </c>
      <c r="D188" t="n">
        <v>29114240</v>
      </c>
      <c r="E188" t="n">
        <v>1</v>
      </c>
      <c r="F188" t="n">
        <v>1</v>
      </c>
      <c r="G188" t="n">
        <v>1</v>
      </c>
      <c r="H188" t="n">
        <v>3</v>
      </c>
      <c r="I188" t="inlineStr">
        <is>
          <t>101-2576</t>
        </is>
      </c>
      <c r="J188" t="inlineStr">
        <is>
          <t>ТССЦ Московской обл., 101-2576, приказ Минстроя России №675/пр от 28.02.2017 № 254/пр</t>
        </is>
      </c>
      <c r="K188" t="inlineStr">
        <is>
          <t>Болты с гайками и шайбами для санитарно-технических работ диаметром 16 мм</t>
        </is>
      </c>
      <c r="L188" t="n">
        <v>1348</v>
      </c>
      <c r="N188" t="n">
        <v>1009</v>
      </c>
      <c r="O188" t="inlineStr">
        <is>
          <t>т</t>
        </is>
      </c>
      <c r="P188" t="inlineStr">
        <is>
          <t>т</t>
        </is>
      </c>
      <c r="Q188" t="n">
        <v>1000</v>
      </c>
      <c r="X188" t="n">
        <v>0.005</v>
      </c>
      <c r="Y188" t="n">
        <v>14830</v>
      </c>
      <c r="Z188" t="n">
        <v>0</v>
      </c>
      <c r="AA188" t="n">
        <v>0</v>
      </c>
      <c r="AB188" t="n">
        <v>0</v>
      </c>
      <c r="AC188" t="n">
        <v>0</v>
      </c>
      <c r="AD188" t="n">
        <v>1</v>
      </c>
      <c r="AE188" t="n">
        <v>0</v>
      </c>
      <c r="AF188" t="inlineStr"/>
      <c r="AG188" t="n">
        <v>0.005</v>
      </c>
      <c r="AH188" t="n">
        <v>2</v>
      </c>
      <c r="AI188" t="n">
        <v>78870247</v>
      </c>
      <c r="AJ188" t="n">
        <v>202</v>
      </c>
      <c r="AK188" t="n">
        <v>0</v>
      </c>
      <c r="AL188" t="n">
        <v>0</v>
      </c>
      <c r="AM188" t="n">
        <v>0</v>
      </c>
      <c r="AN188" t="n">
        <v>0</v>
      </c>
      <c r="AO188" t="n">
        <v>0</v>
      </c>
      <c r="AP188" t="n">
        <v>0</v>
      </c>
      <c r="AQ188" t="n">
        <v>0</v>
      </c>
      <c r="AR188" t="n">
        <v>0</v>
      </c>
    </row>
    <row r="189">
      <c r="A189">
        <f>ROW(Source!A424)</f>
        <v/>
      </c>
      <c r="B189" t="n">
        <v>78870253</v>
      </c>
      <c r="C189" t="n">
        <v>78870243</v>
      </c>
      <c r="D189" t="n">
        <v>29150040</v>
      </c>
      <c r="E189" t="n">
        <v>1</v>
      </c>
      <c r="F189" t="n">
        <v>1</v>
      </c>
      <c r="G189" t="n">
        <v>1</v>
      </c>
      <c r="H189" t="n">
        <v>3</v>
      </c>
      <c r="I189" t="inlineStr">
        <is>
          <t>411-0001</t>
        </is>
      </c>
      <c r="J189" t="inlineStr">
        <is>
          <t>ТССЦ Московской обл., 411-0001, приказ Минстроя России №675/пр от 28.02.2017 № 257/пр</t>
        </is>
      </c>
      <c r="K189" t="inlineStr">
        <is>
          <t>Вода</t>
        </is>
      </c>
      <c r="L189" t="n">
        <v>1339</v>
      </c>
      <c r="N189" t="n">
        <v>1007</v>
      </c>
      <c r="O189" t="inlineStr">
        <is>
          <t>м3</t>
        </is>
      </c>
      <c r="P189" t="inlineStr">
        <is>
          <t>м3</t>
        </is>
      </c>
      <c r="Q189" t="n">
        <v>1</v>
      </c>
      <c r="X189" t="n">
        <v>7.8</v>
      </c>
      <c r="Y189" t="n">
        <v>2.44</v>
      </c>
      <c r="Z189" t="n">
        <v>0</v>
      </c>
      <c r="AA189" t="n">
        <v>0</v>
      </c>
      <c r="AB189" t="n">
        <v>0</v>
      </c>
      <c r="AC189" t="n">
        <v>0</v>
      </c>
      <c r="AD189" t="n">
        <v>1</v>
      </c>
      <c r="AE189" t="n">
        <v>0</v>
      </c>
      <c r="AF189" t="inlineStr"/>
      <c r="AG189" t="n">
        <v>7.8</v>
      </c>
      <c r="AH189" t="n">
        <v>2</v>
      </c>
      <c r="AI189" t="n">
        <v>78870248</v>
      </c>
      <c r="AJ189" t="n">
        <v>203</v>
      </c>
      <c r="AK189" t="n">
        <v>0</v>
      </c>
      <c r="AL189" t="n">
        <v>0</v>
      </c>
      <c r="AM189" t="n">
        <v>0</v>
      </c>
      <c r="AN189" t="n">
        <v>0</v>
      </c>
      <c r="AO189" t="n">
        <v>0</v>
      </c>
      <c r="AP189" t="n">
        <v>0</v>
      </c>
      <c r="AQ189" t="n">
        <v>0</v>
      </c>
      <c r="AR189" t="n">
        <v>0</v>
      </c>
    </row>
    <row r="190">
      <c r="A190">
        <f>ROW(Source!A425)</f>
        <v/>
      </c>
      <c r="B190" t="n">
        <v>78870258</v>
      </c>
      <c r="C190" t="n">
        <v>78870254</v>
      </c>
      <c r="D190" t="n">
        <v>18407150</v>
      </c>
      <c r="E190" t="n">
        <v>1</v>
      </c>
      <c r="F190" t="n">
        <v>1</v>
      </c>
      <c r="G190" t="n">
        <v>1</v>
      </c>
      <c r="H190" t="n">
        <v>1</v>
      </c>
      <c r="I190" t="inlineStr">
        <is>
          <t>1-1030-90</t>
        </is>
      </c>
      <c r="J190" t="inlineStr"/>
      <c r="K190" t="inlineStr">
        <is>
          <t>Рабочий строитель среднего разряда 3</t>
        </is>
      </c>
      <c r="L190" t="n">
        <v>1369</v>
      </c>
      <c r="N190" t="n">
        <v>1013</v>
      </c>
      <c r="O190" t="inlineStr">
        <is>
          <t>чел.-ч</t>
        </is>
      </c>
      <c r="P190" t="inlineStr">
        <is>
          <t>чел.-ч</t>
        </is>
      </c>
      <c r="Q190" t="n">
        <v>1</v>
      </c>
      <c r="X190" t="n">
        <v>13.9</v>
      </c>
      <c r="Y190" t="n">
        <v>0</v>
      </c>
      <c r="Z190" t="n">
        <v>0</v>
      </c>
      <c r="AA190" t="n">
        <v>0</v>
      </c>
      <c r="AB190" t="n">
        <v>8.529999999999999</v>
      </c>
      <c r="AC190" t="n">
        <v>0</v>
      </c>
      <c r="AD190" t="n">
        <v>1</v>
      </c>
      <c r="AE190" t="n">
        <v>1</v>
      </c>
      <c r="AF190" t="inlineStr"/>
      <c r="AG190" t="n">
        <v>13.9</v>
      </c>
      <c r="AH190" t="n">
        <v>2</v>
      </c>
      <c r="AI190" t="n">
        <v>78870255</v>
      </c>
      <c r="AJ190" t="n">
        <v>204</v>
      </c>
      <c r="AK190" t="n">
        <v>0</v>
      </c>
      <c r="AL190" t="n">
        <v>0</v>
      </c>
      <c r="AM190" t="n">
        <v>0</v>
      </c>
      <c r="AN190" t="n">
        <v>0</v>
      </c>
      <c r="AO190" t="n">
        <v>0</v>
      </c>
      <c r="AP190" t="n">
        <v>0</v>
      </c>
      <c r="AQ190" t="n">
        <v>0</v>
      </c>
      <c r="AR190" t="n">
        <v>0</v>
      </c>
    </row>
    <row r="191">
      <c r="A191">
        <f>ROW(Source!A425)</f>
        <v/>
      </c>
      <c r="B191" t="n">
        <v>78870259</v>
      </c>
      <c r="C191" t="n">
        <v>78870254</v>
      </c>
      <c r="D191" t="n">
        <v>29169821</v>
      </c>
      <c r="E191" t="n">
        <v>1</v>
      </c>
      <c r="F191" t="n">
        <v>1</v>
      </c>
      <c r="G191" t="n">
        <v>1</v>
      </c>
      <c r="H191" t="n">
        <v>3</v>
      </c>
      <c r="I191" t="inlineStr">
        <is>
          <t>509-0696</t>
        </is>
      </c>
      <c r="J191" t="inlineStr">
        <is>
          <t>ТССЦ Московской обл., 509-0696, приказ Минстроя России №675/пр от 28.02.2017 № 258/пр</t>
        </is>
      </c>
      <c r="K191" t="inlineStr">
        <is>
          <t>Лампы люминесцентные ртутные низкого давления типа ЛБ, ЛД, ЛДЦ, ЛТВ, ЛБХ 20</t>
        </is>
      </c>
      <c r="L191" t="n">
        <v>1358</v>
      </c>
      <c r="N191" t="n">
        <v>1010</v>
      </c>
      <c r="O191" t="inlineStr">
        <is>
          <t>10 шт.</t>
        </is>
      </c>
      <c r="P191" t="inlineStr">
        <is>
          <t>10 шт.</t>
        </is>
      </c>
      <c r="Q191" t="n">
        <v>10</v>
      </c>
      <c r="X191" t="n">
        <v>10</v>
      </c>
      <c r="Y191" t="n">
        <v>85.2</v>
      </c>
      <c r="Z191" t="n">
        <v>0</v>
      </c>
      <c r="AA191" t="n">
        <v>0</v>
      </c>
      <c r="AB191" t="n">
        <v>0</v>
      </c>
      <c r="AC191" t="n">
        <v>0</v>
      </c>
      <c r="AD191" t="n">
        <v>1</v>
      </c>
      <c r="AE191" t="n">
        <v>0</v>
      </c>
      <c r="AF191" t="inlineStr"/>
      <c r="AG191" t="n">
        <v>10</v>
      </c>
      <c r="AH191" t="n">
        <v>2</v>
      </c>
      <c r="AI191" t="n">
        <v>78870256</v>
      </c>
      <c r="AJ191" t="n">
        <v>205</v>
      </c>
      <c r="AK191" t="n">
        <v>0</v>
      </c>
      <c r="AL191" t="n">
        <v>0</v>
      </c>
      <c r="AM191" t="n">
        <v>0</v>
      </c>
      <c r="AN191" t="n">
        <v>0</v>
      </c>
      <c r="AO191" t="n">
        <v>0</v>
      </c>
      <c r="AP191" t="n">
        <v>0</v>
      </c>
      <c r="AQ191" t="n">
        <v>0</v>
      </c>
      <c r="AR191" t="n">
        <v>0</v>
      </c>
    </row>
    <row r="192">
      <c r="A192">
        <f>ROW(Source!A427)</f>
        <v/>
      </c>
      <c r="B192" t="n">
        <v>78870286</v>
      </c>
      <c r="C192" t="n">
        <v>78870279</v>
      </c>
      <c r="D192" t="n">
        <v>18442827</v>
      </c>
      <c r="E192" t="n">
        <v>1</v>
      </c>
      <c r="F192" t="n">
        <v>1</v>
      </c>
      <c r="G192" t="n">
        <v>1</v>
      </c>
      <c r="H192" t="n">
        <v>1</v>
      </c>
      <c r="I192" t="inlineStr">
        <is>
          <t>1-1053-90</t>
        </is>
      </c>
      <c r="J192" t="inlineStr"/>
      <c r="K192" t="inlineStr">
        <is>
          <t>Рабочий строитель среднего разряда 5,3</t>
        </is>
      </c>
      <c r="L192" t="n">
        <v>1369</v>
      </c>
      <c r="N192" t="n">
        <v>1013</v>
      </c>
      <c r="O192" t="inlineStr">
        <is>
          <t>чел.-ч</t>
        </is>
      </c>
      <c r="P192" t="inlineStr">
        <is>
          <t>чел.-ч</t>
        </is>
      </c>
      <c r="Q192" t="n">
        <v>1</v>
      </c>
      <c r="X192" t="n">
        <v>5.01</v>
      </c>
      <c r="Y192" t="n">
        <v>0</v>
      </c>
      <c r="Z192" t="n">
        <v>0</v>
      </c>
      <c r="AA192" t="n">
        <v>0</v>
      </c>
      <c r="AB192" t="n">
        <v>11.64</v>
      </c>
      <c r="AC192" t="n">
        <v>0</v>
      </c>
      <c r="AD192" t="n">
        <v>1</v>
      </c>
      <c r="AE192" t="n">
        <v>1</v>
      </c>
      <c r="AF192" t="inlineStr">
        <is>
          <t>)*2</t>
        </is>
      </c>
      <c r="AG192" t="n">
        <v>10.02</v>
      </c>
      <c r="AH192" t="n">
        <v>2</v>
      </c>
      <c r="AI192" t="n">
        <v>78870280</v>
      </c>
      <c r="AJ192" t="n">
        <v>207</v>
      </c>
      <c r="AK192" t="n">
        <v>0</v>
      </c>
      <c r="AL192" t="n">
        <v>0</v>
      </c>
      <c r="AM192" t="n">
        <v>0</v>
      </c>
      <c r="AN192" t="n">
        <v>0</v>
      </c>
      <c r="AO192" t="n">
        <v>0</v>
      </c>
      <c r="AP192" t="n">
        <v>0</v>
      </c>
      <c r="AQ192" t="n">
        <v>0</v>
      </c>
      <c r="AR192" t="n">
        <v>0</v>
      </c>
    </row>
    <row r="193">
      <c r="A193">
        <f>ROW(Source!A427)</f>
        <v/>
      </c>
      <c r="B193" t="n">
        <v>78870287</v>
      </c>
      <c r="C193" t="n">
        <v>78870279</v>
      </c>
      <c r="D193" t="n">
        <v>29172703</v>
      </c>
      <c r="E193" t="n">
        <v>1</v>
      </c>
      <c r="F193" t="n">
        <v>1</v>
      </c>
      <c r="G193" t="n">
        <v>1</v>
      </c>
      <c r="H193" t="n">
        <v>2</v>
      </c>
      <c r="I193" t="inlineStr">
        <is>
          <t>042900</t>
        </is>
      </c>
      <c r="J193" t="inlineStr">
        <is>
          <t>ТСЭМ Московской обл., 042900, приказ Минстроя России №675/пр от 28.02.2017 № 264/пр</t>
        </is>
      </c>
      <c r="K193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193" t="n">
        <v>1368</v>
      </c>
      <c r="N193" t="n">
        <v>1011</v>
      </c>
      <c r="O193" t="inlineStr">
        <is>
          <t>маш.-ч</t>
        </is>
      </c>
      <c r="P193" t="inlineStr">
        <is>
          <t>маш.-ч</t>
        </is>
      </c>
      <c r="Q193" t="n">
        <v>1</v>
      </c>
      <c r="X193" t="n">
        <v>1.5</v>
      </c>
      <c r="Y193" t="n">
        <v>0</v>
      </c>
      <c r="Z193" t="n">
        <v>29.67</v>
      </c>
      <c r="AA193" t="n">
        <v>0</v>
      </c>
      <c r="AB193" t="n">
        <v>0</v>
      </c>
      <c r="AC193" t="n">
        <v>0</v>
      </c>
      <c r="AD193" t="n">
        <v>1</v>
      </c>
      <c r="AE193" t="n">
        <v>0</v>
      </c>
      <c r="AF193" t="inlineStr">
        <is>
          <t>)*2</t>
        </is>
      </c>
      <c r="AG193" t="n">
        <v>3</v>
      </c>
      <c r="AH193" t="n">
        <v>2</v>
      </c>
      <c r="AI193" t="n">
        <v>78870281</v>
      </c>
      <c r="AJ193" t="n">
        <v>208</v>
      </c>
      <c r="AK193" t="n">
        <v>0</v>
      </c>
      <c r="AL193" t="n">
        <v>0</v>
      </c>
      <c r="AM193" t="n">
        <v>0</v>
      </c>
      <c r="AN193" t="n">
        <v>0</v>
      </c>
      <c r="AO193" t="n">
        <v>0</v>
      </c>
      <c r="AP193" t="n">
        <v>0</v>
      </c>
      <c r="AQ193" t="n">
        <v>0</v>
      </c>
      <c r="AR193" t="n">
        <v>0</v>
      </c>
    </row>
    <row r="194">
      <c r="A194">
        <f>ROW(Source!A427)</f>
        <v/>
      </c>
      <c r="B194" t="n">
        <v>78870288</v>
      </c>
      <c r="C194" t="n">
        <v>78870279</v>
      </c>
      <c r="D194" t="n">
        <v>29110398</v>
      </c>
      <c r="E194" t="n">
        <v>1</v>
      </c>
      <c r="F194" t="n">
        <v>1</v>
      </c>
      <c r="G194" t="n">
        <v>1</v>
      </c>
      <c r="H194" t="n">
        <v>3</v>
      </c>
      <c r="I194" t="inlineStr">
        <is>
          <t>101-0388</t>
        </is>
      </c>
      <c r="J194" t="inlineStr">
        <is>
          <t>ТССЦ Московской обл., 101-0388, приказ Минстроя России №675/пр от 28.02.2017 № 254/пр</t>
        </is>
      </c>
      <c r="K194" t="inlineStr">
        <is>
          <t>Краски масляные земляные марки МА-0115 мумия, сурик железный</t>
        </is>
      </c>
      <c r="L194" t="n">
        <v>1348</v>
      </c>
      <c r="N194" t="n">
        <v>1009</v>
      </c>
      <c r="O194" t="inlineStr">
        <is>
          <t>т</t>
        </is>
      </c>
      <c r="P194" t="inlineStr">
        <is>
          <t>т</t>
        </is>
      </c>
      <c r="Q194" t="n">
        <v>1000</v>
      </c>
      <c r="X194" t="n">
        <v>5e-05</v>
      </c>
      <c r="Y194" t="n">
        <v>15118.99</v>
      </c>
      <c r="Z194" t="n">
        <v>0</v>
      </c>
      <c r="AA194" t="n">
        <v>0</v>
      </c>
      <c r="AB194" t="n">
        <v>0</v>
      </c>
      <c r="AC194" t="n">
        <v>0</v>
      </c>
      <c r="AD194" t="n">
        <v>1</v>
      </c>
      <c r="AE194" t="n">
        <v>0</v>
      </c>
      <c r="AF194" t="inlineStr"/>
      <c r="AG194" t="n">
        <v>5e-05</v>
      </c>
      <c r="AH194" t="n">
        <v>2</v>
      </c>
      <c r="AI194" t="n">
        <v>78870282</v>
      </c>
      <c r="AJ194" t="n">
        <v>209</v>
      </c>
      <c r="AK194" t="n">
        <v>0</v>
      </c>
      <c r="AL194" t="n">
        <v>0</v>
      </c>
      <c r="AM194" t="n">
        <v>0</v>
      </c>
      <c r="AN194" t="n">
        <v>0</v>
      </c>
      <c r="AO194" t="n">
        <v>0</v>
      </c>
      <c r="AP194" t="n">
        <v>0</v>
      </c>
      <c r="AQ194" t="n">
        <v>0</v>
      </c>
      <c r="AR194" t="n">
        <v>0</v>
      </c>
    </row>
    <row r="195">
      <c r="A195">
        <f>ROW(Source!A427)</f>
        <v/>
      </c>
      <c r="B195" t="n">
        <v>78870289</v>
      </c>
      <c r="C195" t="n">
        <v>78870279</v>
      </c>
      <c r="D195" t="n">
        <v>29110573</v>
      </c>
      <c r="E195" t="n">
        <v>1</v>
      </c>
      <c r="F195" t="n">
        <v>1</v>
      </c>
      <c r="G195" t="n">
        <v>1</v>
      </c>
      <c r="H195" t="n">
        <v>3</v>
      </c>
      <c r="I195" t="inlineStr">
        <is>
          <t>101-0628</t>
        </is>
      </c>
      <c r="J195" t="inlineStr">
        <is>
          <t>ТССЦ Московской обл., 101-0628, приказ Минстроя России №675/пр от 28.02.2017 № 254/пр</t>
        </is>
      </c>
      <c r="K195" t="inlineStr">
        <is>
          <t>Олифа комбинированная, марки К-3</t>
        </is>
      </c>
      <c r="L195" t="n">
        <v>1348</v>
      </c>
      <c r="N195" t="n">
        <v>1009</v>
      </c>
      <c r="O195" t="inlineStr">
        <is>
          <t>т</t>
        </is>
      </c>
      <c r="P195" t="inlineStr">
        <is>
          <t>т</t>
        </is>
      </c>
      <c r="Q195" t="n">
        <v>1000</v>
      </c>
      <c r="X195" t="n">
        <v>2e-05</v>
      </c>
      <c r="Y195" t="n">
        <v>16950</v>
      </c>
      <c r="Z195" t="n">
        <v>0</v>
      </c>
      <c r="AA195" t="n">
        <v>0</v>
      </c>
      <c r="AB195" t="n">
        <v>0</v>
      </c>
      <c r="AC195" t="n">
        <v>0</v>
      </c>
      <c r="AD195" t="n">
        <v>1</v>
      </c>
      <c r="AE195" t="n">
        <v>0</v>
      </c>
      <c r="AF195" t="inlineStr"/>
      <c r="AG195" t="n">
        <v>2e-05</v>
      </c>
      <c r="AH195" t="n">
        <v>2</v>
      </c>
      <c r="AI195" t="n">
        <v>78870283</v>
      </c>
      <c r="AJ195" t="n">
        <v>210</v>
      </c>
      <c r="AK195" t="n">
        <v>0</v>
      </c>
      <c r="AL195" t="n">
        <v>0</v>
      </c>
      <c r="AM195" t="n">
        <v>0</v>
      </c>
      <c r="AN195" t="n">
        <v>0</v>
      </c>
      <c r="AO195" t="n">
        <v>0</v>
      </c>
      <c r="AP195" t="n">
        <v>0</v>
      </c>
      <c r="AQ195" t="n">
        <v>0</v>
      </c>
      <c r="AR195" t="n">
        <v>0</v>
      </c>
    </row>
    <row r="196">
      <c r="A196">
        <f>ROW(Source!A427)</f>
        <v/>
      </c>
      <c r="B196" t="n">
        <v>78870290</v>
      </c>
      <c r="C196" t="n">
        <v>78870279</v>
      </c>
      <c r="D196" t="n">
        <v>29107963</v>
      </c>
      <c r="E196" t="n">
        <v>1</v>
      </c>
      <c r="F196" t="n">
        <v>1</v>
      </c>
      <c r="G196" t="n">
        <v>1</v>
      </c>
      <c r="H196" t="n">
        <v>3</v>
      </c>
      <c r="I196" t="inlineStr">
        <is>
          <t>101-1669</t>
        </is>
      </c>
      <c r="J196" t="inlineStr">
        <is>
          <t>ТССЦ Московской обл., 101-1669, приказ Минстроя России №675/пр от 28.02.2017 № 254/пр</t>
        </is>
      </c>
      <c r="K196" t="inlineStr">
        <is>
          <t>Очес льняной</t>
        </is>
      </c>
      <c r="L196" t="n">
        <v>1346</v>
      </c>
      <c r="N196" t="n">
        <v>1009</v>
      </c>
      <c r="O196" t="inlineStr">
        <is>
          <t>кг</t>
        </is>
      </c>
      <c r="P196" t="inlineStr">
        <is>
          <t>кг</t>
        </is>
      </c>
      <c r="Q196" t="n">
        <v>1</v>
      </c>
      <c r="X196" t="n">
        <v>0.02</v>
      </c>
      <c r="Y196" t="n">
        <v>37.29</v>
      </c>
      <c r="Z196" t="n">
        <v>0</v>
      </c>
      <c r="AA196" t="n">
        <v>0</v>
      </c>
      <c r="AB196" t="n">
        <v>0</v>
      </c>
      <c r="AC196" t="n">
        <v>0</v>
      </c>
      <c r="AD196" t="n">
        <v>1</v>
      </c>
      <c r="AE196" t="n">
        <v>0</v>
      </c>
      <c r="AF196" t="inlineStr"/>
      <c r="AG196" t="n">
        <v>0.02</v>
      </c>
      <c r="AH196" t="n">
        <v>2</v>
      </c>
      <c r="AI196" t="n">
        <v>78870284</v>
      </c>
      <c r="AJ196" t="n">
        <v>211</v>
      </c>
      <c r="AK196" t="n">
        <v>0</v>
      </c>
      <c r="AL196" t="n">
        <v>0</v>
      </c>
      <c r="AM196" t="n">
        <v>0</v>
      </c>
      <c r="AN196" t="n">
        <v>0</v>
      </c>
      <c r="AO196" t="n">
        <v>0</v>
      </c>
      <c r="AP196" t="n">
        <v>0</v>
      </c>
      <c r="AQ196" t="n">
        <v>0</v>
      </c>
      <c r="AR196" t="n">
        <v>0</v>
      </c>
    </row>
    <row r="197">
      <c r="A197">
        <f>ROW(Source!A427)</f>
        <v/>
      </c>
      <c r="B197" t="n">
        <v>78870291</v>
      </c>
      <c r="C197" t="n">
        <v>78870279</v>
      </c>
      <c r="D197" t="n">
        <v>29150040</v>
      </c>
      <c r="E197" t="n">
        <v>1</v>
      </c>
      <c r="F197" t="n">
        <v>1</v>
      </c>
      <c r="G197" t="n">
        <v>1</v>
      </c>
      <c r="H197" t="n">
        <v>3</v>
      </c>
      <c r="I197" t="inlineStr">
        <is>
          <t>411-0001</t>
        </is>
      </c>
      <c r="J197" t="inlineStr">
        <is>
          <t>ТССЦ Московской обл., 411-0001, приказ Минстроя России №675/пр от 28.02.2017 № 257/пр</t>
        </is>
      </c>
      <c r="K197" t="inlineStr">
        <is>
          <t>Вода</t>
        </is>
      </c>
      <c r="L197" t="n">
        <v>1339</v>
      </c>
      <c r="N197" t="n">
        <v>1007</v>
      </c>
      <c r="O197" t="inlineStr">
        <is>
          <t>м3</t>
        </is>
      </c>
      <c r="P197" t="inlineStr">
        <is>
          <t>м3</t>
        </is>
      </c>
      <c r="Q197" t="n">
        <v>1</v>
      </c>
      <c r="X197" t="n">
        <v>1</v>
      </c>
      <c r="Y197" t="n">
        <v>2.44</v>
      </c>
      <c r="Z197" t="n">
        <v>0</v>
      </c>
      <c r="AA197" t="n">
        <v>0</v>
      </c>
      <c r="AB197" t="n">
        <v>0</v>
      </c>
      <c r="AC197" t="n">
        <v>0</v>
      </c>
      <c r="AD197" t="n">
        <v>1</v>
      </c>
      <c r="AE197" t="n">
        <v>0</v>
      </c>
      <c r="AF197" t="inlineStr"/>
      <c r="AG197" t="n">
        <v>1</v>
      </c>
      <c r="AH197" t="n">
        <v>2</v>
      </c>
      <c r="AI197" t="n">
        <v>78870285</v>
      </c>
      <c r="AJ197" t="n">
        <v>212</v>
      </c>
      <c r="AK197" t="n">
        <v>0</v>
      </c>
      <c r="AL197" t="n">
        <v>0</v>
      </c>
      <c r="AM197" t="n">
        <v>0</v>
      </c>
      <c r="AN197" t="n">
        <v>0</v>
      </c>
      <c r="AO197" t="n">
        <v>0</v>
      </c>
      <c r="AP197" t="n">
        <v>0</v>
      </c>
      <c r="AQ197" t="n">
        <v>0</v>
      </c>
      <c r="AR197" t="n">
        <v>0</v>
      </c>
    </row>
    <row r="198">
      <c r="A198">
        <f>ROW(Source!A428)</f>
        <v/>
      </c>
      <c r="B198" t="n">
        <v>78870308</v>
      </c>
      <c r="C198" t="n">
        <v>78870307</v>
      </c>
      <c r="D198" t="n">
        <v>18409850</v>
      </c>
      <c r="E198" t="n">
        <v>1</v>
      </c>
      <c r="F198" t="n">
        <v>1</v>
      </c>
      <c r="G198" t="n">
        <v>1</v>
      </c>
      <c r="H198" t="n">
        <v>1</v>
      </c>
      <c r="I198" t="inlineStr">
        <is>
          <t>1-1035-90</t>
        </is>
      </c>
      <c r="J198" t="inlineStr"/>
      <c r="K198" t="inlineStr">
        <is>
          <t>Рабочий строитель среднего разряда 3,5</t>
        </is>
      </c>
      <c r="L198" t="n">
        <v>1369</v>
      </c>
      <c r="N198" t="n">
        <v>1013</v>
      </c>
      <c r="O198" t="inlineStr">
        <is>
          <t>чел.-ч</t>
        </is>
      </c>
      <c r="P198" t="inlineStr">
        <is>
          <t>чел.-ч</t>
        </is>
      </c>
      <c r="Q198" t="n">
        <v>1</v>
      </c>
      <c r="X198" t="n">
        <v>9.6</v>
      </c>
      <c r="Y198" t="n">
        <v>0</v>
      </c>
      <c r="Z198" t="n">
        <v>0</v>
      </c>
      <c r="AA198" t="n">
        <v>0</v>
      </c>
      <c r="AB198" t="n">
        <v>9.07</v>
      </c>
      <c r="AC198" t="n">
        <v>0</v>
      </c>
      <c r="AD198" t="n">
        <v>1</v>
      </c>
      <c r="AE198" t="n">
        <v>1</v>
      </c>
      <c r="AF198" t="inlineStr"/>
      <c r="AG198" t="n">
        <v>9.6</v>
      </c>
      <c r="AH198" t="n">
        <v>2</v>
      </c>
      <c r="AI198" t="n">
        <v>78870308</v>
      </c>
      <c r="AJ198" t="n">
        <v>213</v>
      </c>
      <c r="AK198" t="n">
        <v>0</v>
      </c>
      <c r="AL198" t="n">
        <v>0</v>
      </c>
      <c r="AM198" t="n">
        <v>0</v>
      </c>
      <c r="AN198" t="n">
        <v>0</v>
      </c>
      <c r="AO198" t="n">
        <v>0</v>
      </c>
      <c r="AP198" t="n">
        <v>0</v>
      </c>
      <c r="AQ198" t="n">
        <v>0</v>
      </c>
      <c r="AR198" t="n">
        <v>0</v>
      </c>
    </row>
    <row r="199">
      <c r="A199">
        <f>ROW(Source!A428)</f>
        <v/>
      </c>
      <c r="B199" t="n">
        <v>78870309</v>
      </c>
      <c r="C199" t="n">
        <v>78870307</v>
      </c>
      <c r="D199" t="n">
        <v>121548</v>
      </c>
      <c r="E199" t="n">
        <v>1</v>
      </c>
      <c r="F199" t="n">
        <v>1</v>
      </c>
      <c r="G199" t="n">
        <v>1</v>
      </c>
      <c r="H199" t="n">
        <v>1</v>
      </c>
      <c r="I199" t="inlineStr">
        <is>
          <t>2</t>
        </is>
      </c>
      <c r="J199" t="inlineStr"/>
      <c r="K199" t="inlineStr">
        <is>
          <t>Затраты труда машинистов</t>
        </is>
      </c>
      <c r="L199" t="n">
        <v>608254</v>
      </c>
      <c r="N199" t="n">
        <v>1013</v>
      </c>
      <c r="O199" t="inlineStr">
        <is>
          <t>чел.час</t>
        </is>
      </c>
      <c r="P199" t="inlineStr">
        <is>
          <t>чел.час</t>
        </is>
      </c>
      <c r="Q199" t="n">
        <v>1</v>
      </c>
      <c r="X199" t="n">
        <v>5.21</v>
      </c>
      <c r="Y199" t="n">
        <v>0</v>
      </c>
      <c r="Z199" t="n">
        <v>0</v>
      </c>
      <c r="AA199" t="n">
        <v>0</v>
      </c>
      <c r="AB199" t="n">
        <v>0</v>
      </c>
      <c r="AC199" t="n">
        <v>0</v>
      </c>
      <c r="AD199" t="n">
        <v>1</v>
      </c>
      <c r="AE199" t="n">
        <v>2</v>
      </c>
      <c r="AF199" t="inlineStr"/>
      <c r="AG199" t="n">
        <v>5.21</v>
      </c>
      <c r="AH199" t="n">
        <v>2</v>
      </c>
      <c r="AI199" t="n">
        <v>78870309</v>
      </c>
      <c r="AJ199" t="n">
        <v>214</v>
      </c>
      <c r="AK199" t="n">
        <v>0</v>
      </c>
      <c r="AL199" t="n">
        <v>0</v>
      </c>
      <c r="AM199" t="n">
        <v>0</v>
      </c>
      <c r="AN199" t="n">
        <v>0</v>
      </c>
      <c r="AO199" t="n">
        <v>0</v>
      </c>
      <c r="AP199" t="n">
        <v>0</v>
      </c>
      <c r="AQ199" t="n">
        <v>0</v>
      </c>
      <c r="AR199" t="n">
        <v>0</v>
      </c>
    </row>
    <row r="200">
      <c r="A200">
        <f>ROW(Source!A428)</f>
        <v/>
      </c>
      <c r="B200" t="n">
        <v>78870310</v>
      </c>
      <c r="C200" t="n">
        <v>78870307</v>
      </c>
      <c r="D200" t="n">
        <v>29172379</v>
      </c>
      <c r="E200" t="n">
        <v>1</v>
      </c>
      <c r="F200" t="n">
        <v>1</v>
      </c>
      <c r="G200" t="n">
        <v>1</v>
      </c>
      <c r="H200" t="n">
        <v>2</v>
      </c>
      <c r="I200" t="inlineStr">
        <is>
          <t>021141</t>
        </is>
      </c>
      <c r="J200" t="inlineStr">
        <is>
          <t>ТСЭМ Московской обл., 021141, приказ Минстроя России №675/пр от 28.02.2017 № 264/пр</t>
        </is>
      </c>
      <c r="K200" t="inlineStr">
        <is>
          <t>Краны на автомобильном ходу при работе на других видах строительства 10 т</t>
        </is>
      </c>
      <c r="L200" t="n">
        <v>1368</v>
      </c>
      <c r="N200" t="n">
        <v>1011</v>
      </c>
      <c r="O200" t="inlineStr">
        <is>
          <t>маш.-ч</t>
        </is>
      </c>
      <c r="P200" t="inlineStr">
        <is>
          <t>маш.-ч</t>
        </is>
      </c>
      <c r="Q200" t="n">
        <v>1</v>
      </c>
      <c r="X200" t="n">
        <v>0.01</v>
      </c>
      <c r="Y200" t="n">
        <v>0</v>
      </c>
      <c r="Z200" t="n">
        <v>112</v>
      </c>
      <c r="AA200" t="n">
        <v>13.5</v>
      </c>
      <c r="AB200" t="n">
        <v>0</v>
      </c>
      <c r="AC200" t="n">
        <v>0</v>
      </c>
      <c r="AD200" t="n">
        <v>1</v>
      </c>
      <c r="AE200" t="n">
        <v>0</v>
      </c>
      <c r="AF200" t="inlineStr"/>
      <c r="AG200" t="n">
        <v>0.01</v>
      </c>
      <c r="AH200" t="n">
        <v>2</v>
      </c>
      <c r="AI200" t="n">
        <v>78870310</v>
      </c>
      <c r="AJ200" t="n">
        <v>215</v>
      </c>
      <c r="AK200" t="n">
        <v>0</v>
      </c>
      <c r="AL200" t="n">
        <v>0</v>
      </c>
      <c r="AM200" t="n">
        <v>0</v>
      </c>
      <c r="AN200" t="n">
        <v>0</v>
      </c>
      <c r="AO200" t="n">
        <v>0</v>
      </c>
      <c r="AP200" t="n">
        <v>0</v>
      </c>
      <c r="AQ200" t="n">
        <v>0</v>
      </c>
      <c r="AR200" t="n">
        <v>0</v>
      </c>
    </row>
    <row r="201">
      <c r="A201">
        <f>ROW(Source!A428)</f>
        <v/>
      </c>
      <c r="B201" t="n">
        <v>78870311</v>
      </c>
      <c r="C201" t="n">
        <v>78870307</v>
      </c>
      <c r="D201" t="n">
        <v>29172951</v>
      </c>
      <c r="E201" t="n">
        <v>1</v>
      </c>
      <c r="F201" t="n">
        <v>1</v>
      </c>
      <c r="G201" t="n">
        <v>1</v>
      </c>
      <c r="H201" t="n">
        <v>2</v>
      </c>
      <c r="I201" t="inlineStr">
        <is>
          <t>081600</t>
        </is>
      </c>
      <c r="J201" t="inlineStr">
        <is>
          <t>ТСЭМ Московской обл., 081600, приказ Минстроя России №675/пр от 28.02.2017 № 264/пр</t>
        </is>
      </c>
      <c r="K201" t="inlineStr">
        <is>
          <t>Агрегаты для сварки полиэтиленовых труб</t>
        </is>
      </c>
      <c r="L201" t="n">
        <v>1368</v>
      </c>
      <c r="N201" t="n">
        <v>1011</v>
      </c>
      <c r="O201" t="inlineStr">
        <is>
          <t>маш.-ч</t>
        </is>
      </c>
      <c r="P201" t="inlineStr">
        <is>
          <t>маш.-ч</t>
        </is>
      </c>
      <c r="Q201" t="n">
        <v>1</v>
      </c>
      <c r="X201" t="n">
        <v>5.2</v>
      </c>
      <c r="Y201" t="n">
        <v>0</v>
      </c>
      <c r="Z201" t="n">
        <v>100.1</v>
      </c>
      <c r="AA201" t="n">
        <v>13.5</v>
      </c>
      <c r="AB201" t="n">
        <v>0</v>
      </c>
      <c r="AC201" t="n">
        <v>0</v>
      </c>
      <c r="AD201" t="n">
        <v>1</v>
      </c>
      <c r="AE201" t="n">
        <v>0</v>
      </c>
      <c r="AF201" t="inlineStr"/>
      <c r="AG201" t="n">
        <v>5.2</v>
      </c>
      <c r="AH201" t="n">
        <v>2</v>
      </c>
      <c r="AI201" t="n">
        <v>78870311</v>
      </c>
      <c r="AJ201" t="n">
        <v>216</v>
      </c>
      <c r="AK201" t="n">
        <v>0</v>
      </c>
      <c r="AL201" t="n">
        <v>0</v>
      </c>
      <c r="AM201" t="n">
        <v>0</v>
      </c>
      <c r="AN201" t="n">
        <v>0</v>
      </c>
      <c r="AO201" t="n">
        <v>0</v>
      </c>
      <c r="AP201" t="n">
        <v>0</v>
      </c>
      <c r="AQ201" t="n">
        <v>0</v>
      </c>
      <c r="AR201" t="n">
        <v>0</v>
      </c>
    </row>
    <row r="202">
      <c r="A202">
        <f>ROW(Source!A428)</f>
        <v/>
      </c>
      <c r="B202" t="n">
        <v>78870312</v>
      </c>
      <c r="C202" t="n">
        <v>78870307</v>
      </c>
      <c r="D202" t="n">
        <v>29174913</v>
      </c>
      <c r="E202" t="n">
        <v>1</v>
      </c>
      <c r="F202" t="n">
        <v>1</v>
      </c>
      <c r="G202" t="n">
        <v>1</v>
      </c>
      <c r="H202" t="n">
        <v>2</v>
      </c>
      <c r="I202" t="inlineStr">
        <is>
          <t>400001</t>
        </is>
      </c>
      <c r="J202" t="inlineStr">
        <is>
          <t>ТСЭМ Московской обл., 400001, приказ Минстроя России №675/пр от 28.02.2017 № 264/пр</t>
        </is>
      </c>
      <c r="K202" t="inlineStr">
        <is>
          <t>Автомобили бортовые, грузоподъемность до 5 т</t>
        </is>
      </c>
      <c r="L202" t="n">
        <v>1368</v>
      </c>
      <c r="N202" t="n">
        <v>1011</v>
      </c>
      <c r="O202" t="inlineStr">
        <is>
          <t>маш.-ч</t>
        </is>
      </c>
      <c r="P202" t="inlineStr">
        <is>
          <t>маш.-ч</t>
        </is>
      </c>
      <c r="Q202" t="n">
        <v>1</v>
      </c>
      <c r="X202" t="n">
        <v>0.02</v>
      </c>
      <c r="Y202" t="n">
        <v>0</v>
      </c>
      <c r="Z202" t="n">
        <v>87.17</v>
      </c>
      <c r="AA202" t="n">
        <v>11.6</v>
      </c>
      <c r="AB202" t="n">
        <v>0</v>
      </c>
      <c r="AC202" t="n">
        <v>0</v>
      </c>
      <c r="AD202" t="n">
        <v>1</v>
      </c>
      <c r="AE202" t="n">
        <v>0</v>
      </c>
      <c r="AF202" t="inlineStr"/>
      <c r="AG202" t="n">
        <v>0.02</v>
      </c>
      <c r="AH202" t="n">
        <v>2</v>
      </c>
      <c r="AI202" t="n">
        <v>78870312</v>
      </c>
      <c r="AJ202" t="n">
        <v>217</v>
      </c>
      <c r="AK202" t="n">
        <v>0</v>
      </c>
      <c r="AL202" t="n">
        <v>0</v>
      </c>
      <c r="AM202" t="n">
        <v>0</v>
      </c>
      <c r="AN202" t="n">
        <v>0</v>
      </c>
      <c r="AO202" t="n">
        <v>0</v>
      </c>
      <c r="AP202" t="n">
        <v>0</v>
      </c>
      <c r="AQ202" t="n">
        <v>0</v>
      </c>
      <c r="AR202" t="n">
        <v>0</v>
      </c>
    </row>
    <row r="203">
      <c r="A203">
        <f>ROW(Source!A428)</f>
        <v/>
      </c>
      <c r="B203" t="n">
        <v>78870313</v>
      </c>
      <c r="C203" t="n">
        <v>78870307</v>
      </c>
      <c r="D203" t="n">
        <v>29144133</v>
      </c>
      <c r="E203" t="n">
        <v>1</v>
      </c>
      <c r="F203" t="n">
        <v>1</v>
      </c>
      <c r="G203" t="n">
        <v>1</v>
      </c>
      <c r="H203" t="n">
        <v>3</v>
      </c>
      <c r="I203" t="inlineStr">
        <is>
          <t>302-1650</t>
        </is>
      </c>
      <c r="J203" t="inlineStr">
        <is>
          <t>ТССЦ Московской обл., 302-1650, приказ Минстроя России №675/пр от 28.02.2017 № 256/пр</t>
        </is>
      </c>
      <c r="K203" t="inlineStr">
        <is>
          <t>Крестовина К90-90х90</t>
        </is>
      </c>
      <c r="L203" t="n">
        <v>1358</v>
      </c>
      <c r="N203" t="n">
        <v>1010</v>
      </c>
      <c r="O203" t="inlineStr">
        <is>
          <t>10 шт.</t>
        </is>
      </c>
      <c r="P203" t="inlineStr">
        <is>
          <t>10 шт.</t>
        </is>
      </c>
      <c r="Q203" t="n">
        <v>10</v>
      </c>
      <c r="X203" t="n">
        <v>1</v>
      </c>
      <c r="Y203" t="n">
        <v>92.8</v>
      </c>
      <c r="Z203" t="n">
        <v>0</v>
      </c>
      <c r="AA203" t="n">
        <v>0</v>
      </c>
      <c r="AB203" t="n">
        <v>0</v>
      </c>
      <c r="AC203" t="n">
        <v>0</v>
      </c>
      <c r="AD203" t="n">
        <v>1</v>
      </c>
      <c r="AE203" t="n">
        <v>0</v>
      </c>
      <c r="AF203" t="inlineStr"/>
      <c r="AG203" t="n">
        <v>1</v>
      </c>
      <c r="AH203" t="n">
        <v>2</v>
      </c>
      <c r="AI203" t="n">
        <v>78870313</v>
      </c>
      <c r="AJ203" t="n">
        <v>219</v>
      </c>
      <c r="AK203" t="n">
        <v>0</v>
      </c>
      <c r="AL203" t="n">
        <v>0</v>
      </c>
      <c r="AM203" t="n">
        <v>0</v>
      </c>
      <c r="AN203" t="n">
        <v>0</v>
      </c>
      <c r="AO203" t="n">
        <v>0</v>
      </c>
      <c r="AP203" t="n">
        <v>0</v>
      </c>
      <c r="AQ203" t="n">
        <v>0</v>
      </c>
      <c r="AR203" t="n">
        <v>0</v>
      </c>
    </row>
    <row r="204">
      <c r="A204">
        <f>ROW(Source!A469)</f>
        <v/>
      </c>
      <c r="B204" t="n">
        <v>78870414</v>
      </c>
      <c r="C204" t="n">
        <v>78870405</v>
      </c>
      <c r="D204" t="n">
        <v>18409850</v>
      </c>
      <c r="E204" t="n">
        <v>1</v>
      </c>
      <c r="F204" t="n">
        <v>1</v>
      </c>
      <c r="G204" t="n">
        <v>1</v>
      </c>
      <c r="H204" t="n">
        <v>1</v>
      </c>
      <c r="I204" t="inlineStr">
        <is>
          <t>1-1035-90</t>
        </is>
      </c>
      <c r="J204" t="inlineStr"/>
      <c r="K204" t="inlineStr">
        <is>
          <t>Рабочий строитель среднего разряда 3,5</t>
        </is>
      </c>
      <c r="L204" t="n">
        <v>1369</v>
      </c>
      <c r="N204" t="n">
        <v>1013</v>
      </c>
      <c r="O204" t="inlineStr">
        <is>
          <t>чел.-ч</t>
        </is>
      </c>
      <c r="P204" t="inlineStr">
        <is>
          <t>чел.-ч</t>
        </is>
      </c>
      <c r="Q204" t="n">
        <v>1</v>
      </c>
      <c r="X204" t="n">
        <v>81</v>
      </c>
      <c r="Y204" t="n">
        <v>0</v>
      </c>
      <c r="Z204" t="n">
        <v>0</v>
      </c>
      <c r="AA204" t="n">
        <v>0</v>
      </c>
      <c r="AB204" t="n">
        <v>9.07</v>
      </c>
      <c r="AC204" t="n">
        <v>0</v>
      </c>
      <c r="AD204" t="n">
        <v>1</v>
      </c>
      <c r="AE204" t="n">
        <v>1</v>
      </c>
      <c r="AF204" t="inlineStr"/>
      <c r="AG204" t="n">
        <v>81</v>
      </c>
      <c r="AH204" t="n">
        <v>2</v>
      </c>
      <c r="AI204" t="n">
        <v>78870406</v>
      </c>
      <c r="AJ204" t="n">
        <v>220</v>
      </c>
      <c r="AK204" t="n">
        <v>0</v>
      </c>
      <c r="AL204" t="n">
        <v>0</v>
      </c>
      <c r="AM204" t="n">
        <v>0</v>
      </c>
      <c r="AN204" t="n">
        <v>0</v>
      </c>
      <c r="AO204" t="n">
        <v>0</v>
      </c>
      <c r="AP204" t="n">
        <v>0</v>
      </c>
      <c r="AQ204" t="n">
        <v>0</v>
      </c>
      <c r="AR204" t="n">
        <v>0</v>
      </c>
    </row>
    <row r="205">
      <c r="A205">
        <f>ROW(Source!A469)</f>
        <v/>
      </c>
      <c r="B205" t="n">
        <v>78870415</v>
      </c>
      <c r="C205" t="n">
        <v>78870405</v>
      </c>
      <c r="D205" t="n">
        <v>29174913</v>
      </c>
      <c r="E205" t="n">
        <v>1</v>
      </c>
      <c r="F205" t="n">
        <v>1</v>
      </c>
      <c r="G205" t="n">
        <v>1</v>
      </c>
      <c r="H205" t="n">
        <v>2</v>
      </c>
      <c r="I205" t="inlineStr">
        <is>
          <t>400001</t>
        </is>
      </c>
      <c r="J205" t="inlineStr">
        <is>
          <t>ТСЭМ Московской обл., 400001, приказ Минстроя России №675/пр от 28.02.2017 № 264/пр</t>
        </is>
      </c>
      <c r="K205" t="inlineStr">
        <is>
          <t>Автомобили бортовые, грузоподъемность до 5 т</t>
        </is>
      </c>
      <c r="L205" t="n">
        <v>1368</v>
      </c>
      <c r="N205" t="n">
        <v>1011</v>
      </c>
      <c r="O205" t="inlineStr">
        <is>
          <t>маш.-ч</t>
        </is>
      </c>
      <c r="P205" t="inlineStr">
        <is>
          <t>маш.-ч</t>
        </is>
      </c>
      <c r="Q205" t="n">
        <v>1</v>
      </c>
      <c r="X205" t="n">
        <v>0.05</v>
      </c>
      <c r="Y205" t="n">
        <v>0</v>
      </c>
      <c r="Z205" t="n">
        <v>87.17</v>
      </c>
      <c r="AA205" t="n">
        <v>11.6</v>
      </c>
      <c r="AB205" t="n">
        <v>0</v>
      </c>
      <c r="AC205" t="n">
        <v>0</v>
      </c>
      <c r="AD205" t="n">
        <v>1</v>
      </c>
      <c r="AE205" t="n">
        <v>0</v>
      </c>
      <c r="AF205" t="inlineStr"/>
      <c r="AG205" t="n">
        <v>0.05</v>
      </c>
      <c r="AH205" t="n">
        <v>2</v>
      </c>
      <c r="AI205" t="n">
        <v>78870407</v>
      </c>
      <c r="AJ205" t="n">
        <v>221</v>
      </c>
      <c r="AK205" t="n">
        <v>0</v>
      </c>
      <c r="AL205" t="n">
        <v>0</v>
      </c>
      <c r="AM205" t="n">
        <v>0</v>
      </c>
      <c r="AN205" t="n">
        <v>0</v>
      </c>
      <c r="AO205" t="n">
        <v>0</v>
      </c>
      <c r="AP205" t="n">
        <v>0</v>
      </c>
      <c r="AQ205" t="n">
        <v>0</v>
      </c>
      <c r="AR205" t="n">
        <v>0</v>
      </c>
    </row>
    <row r="206">
      <c r="A206">
        <f>ROW(Source!A469)</f>
        <v/>
      </c>
      <c r="B206" t="n">
        <v>78870416</v>
      </c>
      <c r="C206" t="n">
        <v>78870405</v>
      </c>
      <c r="D206" t="n">
        <v>29110398</v>
      </c>
      <c r="E206" t="n">
        <v>1</v>
      </c>
      <c r="F206" t="n">
        <v>1</v>
      </c>
      <c r="G206" t="n">
        <v>1</v>
      </c>
      <c r="H206" t="n">
        <v>3</v>
      </c>
      <c r="I206" t="inlineStr">
        <is>
          <t>101-0388</t>
        </is>
      </c>
      <c r="J206" t="inlineStr">
        <is>
          <t>ТССЦ Московской обл., 101-0388, приказ Минстроя России №675/пр от 28.02.2017 № 254/пр</t>
        </is>
      </c>
      <c r="K206" t="inlineStr">
        <is>
          <t>Краски масляные земляные марки МА-0115 мумия, сурик железный</t>
        </is>
      </c>
      <c r="L206" t="n">
        <v>1348</v>
      </c>
      <c r="N206" t="n">
        <v>1009</v>
      </c>
      <c r="O206" t="inlineStr">
        <is>
          <t>т</t>
        </is>
      </c>
      <c r="P206" t="inlineStr">
        <is>
          <t>т</t>
        </is>
      </c>
      <c r="Q206" t="n">
        <v>1000</v>
      </c>
      <c r="X206" t="n">
        <v>0.0014</v>
      </c>
      <c r="Y206" t="n">
        <v>15118.99</v>
      </c>
      <c r="Z206" t="n">
        <v>0</v>
      </c>
      <c r="AA206" t="n">
        <v>0</v>
      </c>
      <c r="AB206" t="n">
        <v>0</v>
      </c>
      <c r="AC206" t="n">
        <v>0</v>
      </c>
      <c r="AD206" t="n">
        <v>1</v>
      </c>
      <c r="AE206" t="n">
        <v>0</v>
      </c>
      <c r="AF206" t="inlineStr"/>
      <c r="AG206" t="n">
        <v>0.0014</v>
      </c>
      <c r="AH206" t="n">
        <v>2</v>
      </c>
      <c r="AI206" t="n">
        <v>78870408</v>
      </c>
      <c r="AJ206" t="n">
        <v>222</v>
      </c>
      <c r="AK206" t="n">
        <v>0</v>
      </c>
      <c r="AL206" t="n">
        <v>0</v>
      </c>
      <c r="AM206" t="n">
        <v>0</v>
      </c>
      <c r="AN206" t="n">
        <v>0</v>
      </c>
      <c r="AO206" t="n">
        <v>0</v>
      </c>
      <c r="AP206" t="n">
        <v>0</v>
      </c>
      <c r="AQ206" t="n">
        <v>0</v>
      </c>
      <c r="AR206" t="n">
        <v>0</v>
      </c>
    </row>
    <row r="207">
      <c r="A207">
        <f>ROW(Source!A469)</f>
        <v/>
      </c>
      <c r="B207" t="n">
        <v>78870417</v>
      </c>
      <c r="C207" t="n">
        <v>78870405</v>
      </c>
      <c r="D207" t="n">
        <v>29110573</v>
      </c>
      <c r="E207" t="n">
        <v>1</v>
      </c>
      <c r="F207" t="n">
        <v>1</v>
      </c>
      <c r="G207" t="n">
        <v>1</v>
      </c>
      <c r="H207" t="n">
        <v>3</v>
      </c>
      <c r="I207" t="inlineStr">
        <is>
          <t>101-0628</t>
        </is>
      </c>
      <c r="J207" t="inlineStr">
        <is>
          <t>ТССЦ Московской обл., 101-0628, приказ Минстроя России №675/пр от 28.02.2017 № 254/пр</t>
        </is>
      </c>
      <c r="K207" t="inlineStr">
        <is>
          <t>Олифа комбинированная, марки К-3</t>
        </is>
      </c>
      <c r="L207" t="n">
        <v>1348</v>
      </c>
      <c r="N207" t="n">
        <v>1009</v>
      </c>
      <c r="O207" t="inlineStr">
        <is>
          <t>т</t>
        </is>
      </c>
      <c r="P207" t="inlineStr">
        <is>
          <t>т</t>
        </is>
      </c>
      <c r="Q207" t="n">
        <v>1000</v>
      </c>
      <c r="X207" t="n">
        <v>0.0007</v>
      </c>
      <c r="Y207" t="n">
        <v>16950</v>
      </c>
      <c r="Z207" t="n">
        <v>0</v>
      </c>
      <c r="AA207" t="n">
        <v>0</v>
      </c>
      <c r="AB207" t="n">
        <v>0</v>
      </c>
      <c r="AC207" t="n">
        <v>0</v>
      </c>
      <c r="AD207" t="n">
        <v>1</v>
      </c>
      <c r="AE207" t="n">
        <v>0</v>
      </c>
      <c r="AF207" t="inlineStr"/>
      <c r="AG207" t="n">
        <v>0.0007</v>
      </c>
      <c r="AH207" t="n">
        <v>2</v>
      </c>
      <c r="AI207" t="n">
        <v>78870409</v>
      </c>
      <c r="AJ207" t="n">
        <v>223</v>
      </c>
      <c r="AK207" t="n">
        <v>0</v>
      </c>
      <c r="AL207" t="n">
        <v>0</v>
      </c>
      <c r="AM207" t="n">
        <v>0</v>
      </c>
      <c r="AN207" t="n">
        <v>0</v>
      </c>
      <c r="AO207" t="n">
        <v>0</v>
      </c>
      <c r="AP207" t="n">
        <v>0</v>
      </c>
      <c r="AQ207" t="n">
        <v>0</v>
      </c>
      <c r="AR207" t="n">
        <v>0</v>
      </c>
    </row>
    <row r="208">
      <c r="A208">
        <f>ROW(Source!A469)</f>
        <v/>
      </c>
      <c r="B208" t="n">
        <v>78870418</v>
      </c>
      <c r="C208" t="n">
        <v>78870405</v>
      </c>
      <c r="D208" t="n">
        <v>29107963</v>
      </c>
      <c r="E208" t="n">
        <v>1</v>
      </c>
      <c r="F208" t="n">
        <v>1</v>
      </c>
      <c r="G208" t="n">
        <v>1</v>
      </c>
      <c r="H208" t="n">
        <v>3</v>
      </c>
      <c r="I208" t="inlineStr">
        <is>
          <t>101-1669</t>
        </is>
      </c>
      <c r="J208" t="inlineStr">
        <is>
          <t>ТССЦ Московской обл., 101-1669, приказ Минстроя России №675/пр от 28.02.2017 № 254/пр</t>
        </is>
      </c>
      <c r="K208" t="inlineStr">
        <is>
          <t>Очес льняной</t>
        </is>
      </c>
      <c r="L208" t="n">
        <v>1346</v>
      </c>
      <c r="N208" t="n">
        <v>1009</v>
      </c>
      <c r="O208" t="inlineStr">
        <is>
          <t>кг</t>
        </is>
      </c>
      <c r="P208" t="inlineStr">
        <is>
          <t>кг</t>
        </is>
      </c>
      <c r="Q208" t="n">
        <v>1</v>
      </c>
      <c r="X208" t="n">
        <v>0.7</v>
      </c>
      <c r="Y208" t="n">
        <v>37.29</v>
      </c>
      <c r="Z208" t="n">
        <v>0</v>
      </c>
      <c r="AA208" t="n">
        <v>0</v>
      </c>
      <c r="AB208" t="n">
        <v>0</v>
      </c>
      <c r="AC208" t="n">
        <v>0</v>
      </c>
      <c r="AD208" t="n">
        <v>1</v>
      </c>
      <c r="AE208" t="n">
        <v>0</v>
      </c>
      <c r="AF208" t="inlineStr"/>
      <c r="AG208" t="n">
        <v>0.7</v>
      </c>
      <c r="AH208" t="n">
        <v>2</v>
      </c>
      <c r="AI208" t="n">
        <v>78870410</v>
      </c>
      <c r="AJ208" t="n">
        <v>224</v>
      </c>
      <c r="AK208" t="n">
        <v>0</v>
      </c>
      <c r="AL208" t="n">
        <v>0</v>
      </c>
      <c r="AM208" t="n">
        <v>0</v>
      </c>
      <c r="AN208" t="n">
        <v>0</v>
      </c>
      <c r="AO208" t="n">
        <v>0</v>
      </c>
      <c r="AP208" t="n">
        <v>0</v>
      </c>
      <c r="AQ208" t="n">
        <v>0</v>
      </c>
      <c r="AR208" t="n">
        <v>0</v>
      </c>
    </row>
    <row r="209">
      <c r="A209">
        <f>ROW(Source!A469)</f>
        <v/>
      </c>
      <c r="B209" t="n">
        <v>78870419</v>
      </c>
      <c r="C209" t="n">
        <v>78870405</v>
      </c>
      <c r="D209" t="n">
        <v>29142465</v>
      </c>
      <c r="E209" t="n">
        <v>1</v>
      </c>
      <c r="F209" t="n">
        <v>1</v>
      </c>
      <c r="G209" t="n">
        <v>1</v>
      </c>
      <c r="H209" t="n">
        <v>3</v>
      </c>
      <c r="I209" t="inlineStr">
        <is>
          <t>302-1342</t>
        </is>
      </c>
      <c r="J209" t="inlineStr">
        <is>
          <t>ТССЦ Московской обл., 302-1342, приказ Минстроя России №675/пр от 28.02.2017 № 256/пр</t>
        </is>
      </c>
      <c r="K209" t="inlineStr">
        <is>
          <t>Вентили проходные муфтовые 15кч18п для воды давлением 1,6 МПа (16 кгс/см2), диаметром 20 мм</t>
        </is>
      </c>
      <c r="L209" t="n">
        <v>1354</v>
      </c>
      <c r="N209" t="n">
        <v>1010</v>
      </c>
      <c r="O209" t="inlineStr">
        <is>
          <t>шт.</t>
        </is>
      </c>
      <c r="P209" t="inlineStr">
        <is>
          <t>шт.</t>
        </is>
      </c>
      <c r="Q209" t="n">
        <v>1</v>
      </c>
      <c r="X209" t="n">
        <v>100</v>
      </c>
      <c r="Y209" t="n">
        <v>21.81</v>
      </c>
      <c r="Z209" t="n">
        <v>0</v>
      </c>
      <c r="AA209" t="n">
        <v>0</v>
      </c>
      <c r="AB209" t="n">
        <v>0</v>
      </c>
      <c r="AC209" t="n">
        <v>0</v>
      </c>
      <c r="AD209" t="n">
        <v>1</v>
      </c>
      <c r="AE209" t="n">
        <v>0</v>
      </c>
      <c r="AF209" t="inlineStr"/>
      <c r="AG209" t="n">
        <v>100</v>
      </c>
      <c r="AH209" t="n">
        <v>2</v>
      </c>
      <c r="AI209" t="n">
        <v>78870412</v>
      </c>
      <c r="AJ209" t="n">
        <v>226</v>
      </c>
      <c r="AK209" t="n">
        <v>0</v>
      </c>
      <c r="AL209" t="n">
        <v>0</v>
      </c>
      <c r="AM209" t="n">
        <v>0</v>
      </c>
      <c r="AN209" t="n">
        <v>0</v>
      </c>
      <c r="AO209" t="n">
        <v>0</v>
      </c>
      <c r="AP209" t="n">
        <v>0</v>
      </c>
      <c r="AQ209" t="n">
        <v>0</v>
      </c>
      <c r="AR209" t="n">
        <v>0</v>
      </c>
    </row>
    <row r="210">
      <c r="A210">
        <f>ROW(Source!A469)</f>
        <v/>
      </c>
      <c r="B210" t="n">
        <v>78870420</v>
      </c>
      <c r="C210" t="n">
        <v>78870405</v>
      </c>
      <c r="D210" t="n">
        <v>29164350</v>
      </c>
      <c r="E210" t="n">
        <v>1</v>
      </c>
      <c r="F210" t="n">
        <v>1</v>
      </c>
      <c r="G210" t="n">
        <v>1</v>
      </c>
      <c r="H210" t="n">
        <v>3</v>
      </c>
      <c r="I210" t="inlineStr">
        <is>
          <t>509-9899</t>
        </is>
      </c>
      <c r="J210" t="inlineStr">
        <is>
          <t>ТССЦ Московской обл., 509-9899, приказ Минстроя России №675/пр от 28.02.2017 № 258/пр</t>
        </is>
      </c>
      <c r="K210" t="inlineStr">
        <is>
          <t>Строительный мусор и масса возвратных материалов</t>
        </is>
      </c>
      <c r="L210" t="n">
        <v>1348</v>
      </c>
      <c r="N210" t="n">
        <v>1009</v>
      </c>
      <c r="O210" t="inlineStr">
        <is>
          <t>т</t>
        </is>
      </c>
      <c r="P210" t="inlineStr">
        <is>
          <t>т</t>
        </is>
      </c>
      <c r="Q210" t="n">
        <v>1000</v>
      </c>
      <c r="X210" t="n">
        <v>0.04</v>
      </c>
      <c r="Y210" t="n">
        <v>0</v>
      </c>
      <c r="Z210" t="n">
        <v>0</v>
      </c>
      <c r="AA210" t="n">
        <v>0</v>
      </c>
      <c r="AB210" t="n">
        <v>0</v>
      </c>
      <c r="AC210" t="n">
        <v>0</v>
      </c>
      <c r="AD210" t="n">
        <v>0</v>
      </c>
      <c r="AE210" t="n">
        <v>0</v>
      </c>
      <c r="AF210" t="inlineStr"/>
      <c r="AG210" t="n">
        <v>0.04</v>
      </c>
      <c r="AH210" t="n">
        <v>2</v>
      </c>
      <c r="AI210" t="n">
        <v>78870413</v>
      </c>
      <c r="AJ210" t="n">
        <v>227</v>
      </c>
      <c r="AK210" t="n">
        <v>0</v>
      </c>
      <c r="AL210" t="n">
        <v>0</v>
      </c>
      <c r="AM210" t="n">
        <v>0</v>
      </c>
      <c r="AN210" t="n">
        <v>0</v>
      </c>
      <c r="AO210" t="n">
        <v>0</v>
      </c>
      <c r="AP210" t="n">
        <v>0</v>
      </c>
      <c r="AQ210" t="n">
        <v>0</v>
      </c>
      <c r="AR210" t="n">
        <v>0</v>
      </c>
    </row>
    <row r="211">
      <c r="A211">
        <f>ROW(Source!A472)</f>
        <v/>
      </c>
      <c r="B211" t="n">
        <v>78870430</v>
      </c>
      <c r="C211" t="n">
        <v>78870423</v>
      </c>
      <c r="D211" t="n">
        <v>18442827</v>
      </c>
      <c r="E211" t="n">
        <v>1</v>
      </c>
      <c r="F211" t="n">
        <v>1</v>
      </c>
      <c r="G211" t="n">
        <v>1</v>
      </c>
      <c r="H211" t="n">
        <v>1</v>
      </c>
      <c r="I211" t="inlineStr">
        <is>
          <t>1-1053-90</t>
        </is>
      </c>
      <c r="J211" t="inlineStr"/>
      <c r="K211" t="inlineStr">
        <is>
          <t>Рабочий строитель среднего разряда 5,3</t>
        </is>
      </c>
      <c r="L211" t="n">
        <v>1369</v>
      </c>
      <c r="N211" t="n">
        <v>1013</v>
      </c>
      <c r="O211" t="inlineStr">
        <is>
          <t>чел.-ч</t>
        </is>
      </c>
      <c r="P211" t="inlineStr">
        <is>
          <t>чел.-ч</t>
        </is>
      </c>
      <c r="Q211" t="n">
        <v>1</v>
      </c>
      <c r="X211" t="n">
        <v>5.01</v>
      </c>
      <c r="Y211" t="n">
        <v>0</v>
      </c>
      <c r="Z211" t="n">
        <v>0</v>
      </c>
      <c r="AA211" t="n">
        <v>0</v>
      </c>
      <c r="AB211" t="n">
        <v>11.64</v>
      </c>
      <c r="AC211" t="n">
        <v>0</v>
      </c>
      <c r="AD211" t="n">
        <v>1</v>
      </c>
      <c r="AE211" t="n">
        <v>1</v>
      </c>
      <c r="AF211" t="inlineStr">
        <is>
          <t>)*8</t>
        </is>
      </c>
      <c r="AG211" t="n">
        <v>40.08</v>
      </c>
      <c r="AH211" t="n">
        <v>2</v>
      </c>
      <c r="AI211" t="n">
        <v>78870424</v>
      </c>
      <c r="AJ211" t="n">
        <v>228</v>
      </c>
      <c r="AK211" t="n">
        <v>0</v>
      </c>
      <c r="AL211" t="n">
        <v>0</v>
      </c>
      <c r="AM211" t="n">
        <v>0</v>
      </c>
      <c r="AN211" t="n">
        <v>0</v>
      </c>
      <c r="AO211" t="n">
        <v>0</v>
      </c>
      <c r="AP211" t="n">
        <v>0</v>
      </c>
      <c r="AQ211" t="n">
        <v>0</v>
      </c>
      <c r="AR211" t="n">
        <v>0</v>
      </c>
    </row>
    <row r="212">
      <c r="A212">
        <f>ROW(Source!A472)</f>
        <v/>
      </c>
      <c r="B212" t="n">
        <v>78870431</v>
      </c>
      <c r="C212" t="n">
        <v>78870423</v>
      </c>
      <c r="D212" t="n">
        <v>29172703</v>
      </c>
      <c r="E212" t="n">
        <v>1</v>
      </c>
      <c r="F212" t="n">
        <v>1</v>
      </c>
      <c r="G212" t="n">
        <v>1</v>
      </c>
      <c r="H212" t="n">
        <v>2</v>
      </c>
      <c r="I212" t="inlineStr">
        <is>
          <t>042900</t>
        </is>
      </c>
      <c r="J212" t="inlineStr">
        <is>
          <t>ТСЭМ Московской обл., 042900, приказ Минстроя России №675/пр от 28.02.2017 № 264/пр</t>
        </is>
      </c>
      <c r="K21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12" t="n">
        <v>1368</v>
      </c>
      <c r="N212" t="n">
        <v>1011</v>
      </c>
      <c r="O212" t="inlineStr">
        <is>
          <t>маш.-ч</t>
        </is>
      </c>
      <c r="P212" t="inlineStr">
        <is>
          <t>маш.-ч</t>
        </is>
      </c>
      <c r="Q212" t="n">
        <v>1</v>
      </c>
      <c r="X212" t="n">
        <v>1.5</v>
      </c>
      <c r="Y212" t="n">
        <v>0</v>
      </c>
      <c r="Z212" t="n">
        <v>29.67</v>
      </c>
      <c r="AA212" t="n">
        <v>0</v>
      </c>
      <c r="AB212" t="n">
        <v>0</v>
      </c>
      <c r="AC212" t="n">
        <v>0</v>
      </c>
      <c r="AD212" t="n">
        <v>1</v>
      </c>
      <c r="AE212" t="n">
        <v>0</v>
      </c>
      <c r="AF212" t="inlineStr">
        <is>
          <t>)*8</t>
        </is>
      </c>
      <c r="AG212" t="n">
        <v>12</v>
      </c>
      <c r="AH212" t="n">
        <v>2</v>
      </c>
      <c r="AI212" t="n">
        <v>78870425</v>
      </c>
      <c r="AJ212" t="n">
        <v>229</v>
      </c>
      <c r="AK212" t="n">
        <v>0</v>
      </c>
      <c r="AL212" t="n">
        <v>0</v>
      </c>
      <c r="AM212" t="n">
        <v>0</v>
      </c>
      <c r="AN212" t="n">
        <v>0</v>
      </c>
      <c r="AO212" t="n">
        <v>0</v>
      </c>
      <c r="AP212" t="n">
        <v>0</v>
      </c>
      <c r="AQ212" t="n">
        <v>0</v>
      </c>
      <c r="AR212" t="n">
        <v>0</v>
      </c>
    </row>
    <row r="213">
      <c r="A213">
        <f>ROW(Source!A472)</f>
        <v/>
      </c>
      <c r="B213" t="n">
        <v>78870432</v>
      </c>
      <c r="C213" t="n">
        <v>78870423</v>
      </c>
      <c r="D213" t="n">
        <v>29110398</v>
      </c>
      <c r="E213" t="n">
        <v>1</v>
      </c>
      <c r="F213" t="n">
        <v>1</v>
      </c>
      <c r="G213" t="n">
        <v>1</v>
      </c>
      <c r="H213" t="n">
        <v>3</v>
      </c>
      <c r="I213" t="inlineStr">
        <is>
          <t>101-0388</t>
        </is>
      </c>
      <c r="J213" t="inlineStr">
        <is>
          <t>ТССЦ Московской обл., 101-0388, приказ Минстроя России №675/пр от 28.02.2017 № 254/пр</t>
        </is>
      </c>
      <c r="K213" t="inlineStr">
        <is>
          <t>Краски масляные земляные марки МА-0115 мумия, сурик железный</t>
        </is>
      </c>
      <c r="L213" t="n">
        <v>1348</v>
      </c>
      <c r="N213" t="n">
        <v>1009</v>
      </c>
      <c r="O213" t="inlineStr">
        <is>
          <t>т</t>
        </is>
      </c>
      <c r="P213" t="inlineStr">
        <is>
          <t>т</t>
        </is>
      </c>
      <c r="Q213" t="n">
        <v>1000</v>
      </c>
      <c r="X213" t="n">
        <v>5e-05</v>
      </c>
      <c r="Y213" t="n">
        <v>15118.99</v>
      </c>
      <c r="Z213" t="n">
        <v>0</v>
      </c>
      <c r="AA213" t="n">
        <v>0</v>
      </c>
      <c r="AB213" t="n">
        <v>0</v>
      </c>
      <c r="AC213" t="n">
        <v>0</v>
      </c>
      <c r="AD213" t="n">
        <v>1</v>
      </c>
      <c r="AE213" t="n">
        <v>0</v>
      </c>
      <c r="AF213" t="inlineStr">
        <is>
          <t>)*8</t>
        </is>
      </c>
      <c r="AG213" t="n">
        <v>0.0004</v>
      </c>
      <c r="AH213" t="n">
        <v>2</v>
      </c>
      <c r="AI213" t="n">
        <v>78870426</v>
      </c>
      <c r="AJ213" t="n">
        <v>230</v>
      </c>
      <c r="AK213" t="n">
        <v>0</v>
      </c>
      <c r="AL213" t="n">
        <v>0</v>
      </c>
      <c r="AM213" t="n">
        <v>0</v>
      </c>
      <c r="AN213" t="n">
        <v>0</v>
      </c>
      <c r="AO213" t="n">
        <v>0</v>
      </c>
      <c r="AP213" t="n">
        <v>0</v>
      </c>
      <c r="AQ213" t="n">
        <v>0</v>
      </c>
      <c r="AR213" t="n">
        <v>0</v>
      </c>
    </row>
    <row r="214">
      <c r="A214">
        <f>ROW(Source!A472)</f>
        <v/>
      </c>
      <c r="B214" t="n">
        <v>78870433</v>
      </c>
      <c r="C214" t="n">
        <v>78870423</v>
      </c>
      <c r="D214" t="n">
        <v>29110573</v>
      </c>
      <c r="E214" t="n">
        <v>1</v>
      </c>
      <c r="F214" t="n">
        <v>1</v>
      </c>
      <c r="G214" t="n">
        <v>1</v>
      </c>
      <c r="H214" t="n">
        <v>3</v>
      </c>
      <c r="I214" t="inlineStr">
        <is>
          <t>101-0628</t>
        </is>
      </c>
      <c r="J214" t="inlineStr">
        <is>
          <t>ТССЦ Московской обл., 101-0628, приказ Минстроя России №675/пр от 28.02.2017 № 254/пр</t>
        </is>
      </c>
      <c r="K214" t="inlineStr">
        <is>
          <t>Олифа комбинированная, марки К-3</t>
        </is>
      </c>
      <c r="L214" t="n">
        <v>1348</v>
      </c>
      <c r="N214" t="n">
        <v>1009</v>
      </c>
      <c r="O214" t="inlineStr">
        <is>
          <t>т</t>
        </is>
      </c>
      <c r="P214" t="inlineStr">
        <is>
          <t>т</t>
        </is>
      </c>
      <c r="Q214" t="n">
        <v>1000</v>
      </c>
      <c r="X214" t="n">
        <v>2e-05</v>
      </c>
      <c r="Y214" t="n">
        <v>16950</v>
      </c>
      <c r="Z214" t="n">
        <v>0</v>
      </c>
      <c r="AA214" t="n">
        <v>0</v>
      </c>
      <c r="AB214" t="n">
        <v>0</v>
      </c>
      <c r="AC214" t="n">
        <v>0</v>
      </c>
      <c r="AD214" t="n">
        <v>1</v>
      </c>
      <c r="AE214" t="n">
        <v>0</v>
      </c>
      <c r="AF214" t="inlineStr">
        <is>
          <t>)*8</t>
        </is>
      </c>
      <c r="AG214" t="n">
        <v>0.00016</v>
      </c>
      <c r="AH214" t="n">
        <v>2</v>
      </c>
      <c r="AI214" t="n">
        <v>78870427</v>
      </c>
      <c r="AJ214" t="n">
        <v>231</v>
      </c>
      <c r="AK214" t="n">
        <v>0</v>
      </c>
      <c r="AL214" t="n">
        <v>0</v>
      </c>
      <c r="AM214" t="n">
        <v>0</v>
      </c>
      <c r="AN214" t="n">
        <v>0</v>
      </c>
      <c r="AO214" t="n">
        <v>0</v>
      </c>
      <c r="AP214" t="n">
        <v>0</v>
      </c>
      <c r="AQ214" t="n">
        <v>0</v>
      </c>
      <c r="AR214" t="n">
        <v>0</v>
      </c>
    </row>
    <row r="215">
      <c r="A215">
        <f>ROW(Source!A472)</f>
        <v/>
      </c>
      <c r="B215" t="n">
        <v>78870434</v>
      </c>
      <c r="C215" t="n">
        <v>78870423</v>
      </c>
      <c r="D215" t="n">
        <v>29107963</v>
      </c>
      <c r="E215" t="n">
        <v>1</v>
      </c>
      <c r="F215" t="n">
        <v>1</v>
      </c>
      <c r="G215" t="n">
        <v>1</v>
      </c>
      <c r="H215" t="n">
        <v>3</v>
      </c>
      <c r="I215" t="inlineStr">
        <is>
          <t>101-1669</t>
        </is>
      </c>
      <c r="J215" t="inlineStr">
        <is>
          <t>ТССЦ Московской обл., 101-1669, приказ Минстроя России №675/пр от 28.02.2017 № 254/пр</t>
        </is>
      </c>
      <c r="K215" t="inlineStr">
        <is>
          <t>Очес льняной</t>
        </is>
      </c>
      <c r="L215" t="n">
        <v>1346</v>
      </c>
      <c r="N215" t="n">
        <v>1009</v>
      </c>
      <c r="O215" t="inlineStr">
        <is>
          <t>кг</t>
        </is>
      </c>
      <c r="P215" t="inlineStr">
        <is>
          <t>кг</t>
        </is>
      </c>
      <c r="Q215" t="n">
        <v>1</v>
      </c>
      <c r="X215" t="n">
        <v>0.02</v>
      </c>
      <c r="Y215" t="n">
        <v>37.29</v>
      </c>
      <c r="Z215" t="n">
        <v>0</v>
      </c>
      <c r="AA215" t="n">
        <v>0</v>
      </c>
      <c r="AB215" t="n">
        <v>0</v>
      </c>
      <c r="AC215" t="n">
        <v>0</v>
      </c>
      <c r="AD215" t="n">
        <v>1</v>
      </c>
      <c r="AE215" t="n">
        <v>0</v>
      </c>
      <c r="AF215" t="inlineStr">
        <is>
          <t>)*8</t>
        </is>
      </c>
      <c r="AG215" t="n">
        <v>0.16</v>
      </c>
      <c r="AH215" t="n">
        <v>2</v>
      </c>
      <c r="AI215" t="n">
        <v>78870428</v>
      </c>
      <c r="AJ215" t="n">
        <v>232</v>
      </c>
      <c r="AK215" t="n">
        <v>0</v>
      </c>
      <c r="AL215" t="n">
        <v>0</v>
      </c>
      <c r="AM215" t="n">
        <v>0</v>
      </c>
      <c r="AN215" t="n">
        <v>0</v>
      </c>
      <c r="AO215" t="n">
        <v>0</v>
      </c>
      <c r="AP215" t="n">
        <v>0</v>
      </c>
      <c r="AQ215" t="n">
        <v>0</v>
      </c>
      <c r="AR215" t="n">
        <v>0</v>
      </c>
    </row>
    <row r="216">
      <c r="A216">
        <f>ROW(Source!A472)</f>
        <v/>
      </c>
      <c r="B216" t="n">
        <v>78870435</v>
      </c>
      <c r="C216" t="n">
        <v>78870423</v>
      </c>
      <c r="D216" t="n">
        <v>29150040</v>
      </c>
      <c r="E216" t="n">
        <v>1</v>
      </c>
      <c r="F216" t="n">
        <v>1</v>
      </c>
      <c r="G216" t="n">
        <v>1</v>
      </c>
      <c r="H216" t="n">
        <v>3</v>
      </c>
      <c r="I216" t="inlineStr">
        <is>
          <t>411-0001</t>
        </is>
      </c>
      <c r="J216" t="inlineStr">
        <is>
          <t>ТССЦ Московской обл., 411-0001, приказ Минстроя России №675/пр от 28.02.2017 № 257/пр</t>
        </is>
      </c>
      <c r="K216" t="inlineStr">
        <is>
          <t>Вода</t>
        </is>
      </c>
      <c r="L216" t="n">
        <v>1339</v>
      </c>
      <c r="N216" t="n">
        <v>1007</v>
      </c>
      <c r="O216" t="inlineStr">
        <is>
          <t>м3</t>
        </is>
      </c>
      <c r="P216" t="inlineStr">
        <is>
          <t>м3</t>
        </is>
      </c>
      <c r="Q216" t="n">
        <v>1</v>
      </c>
      <c r="X216" t="n">
        <v>1</v>
      </c>
      <c r="Y216" t="n">
        <v>2.44</v>
      </c>
      <c r="Z216" t="n">
        <v>0</v>
      </c>
      <c r="AA216" t="n">
        <v>0</v>
      </c>
      <c r="AB216" t="n">
        <v>0</v>
      </c>
      <c r="AC216" t="n">
        <v>0</v>
      </c>
      <c r="AD216" t="n">
        <v>1</v>
      </c>
      <c r="AE216" t="n">
        <v>0</v>
      </c>
      <c r="AF216" t="inlineStr">
        <is>
          <t>)*8</t>
        </is>
      </c>
      <c r="AG216" t="n">
        <v>8</v>
      </c>
      <c r="AH216" t="n">
        <v>2</v>
      </c>
      <c r="AI216" t="n">
        <v>78870429</v>
      </c>
      <c r="AJ216" t="n">
        <v>233</v>
      </c>
      <c r="AK216" t="n">
        <v>0</v>
      </c>
      <c r="AL216" t="n">
        <v>0</v>
      </c>
      <c r="AM216" t="n">
        <v>0</v>
      </c>
      <c r="AN216" t="n">
        <v>0</v>
      </c>
      <c r="AO216" t="n">
        <v>0</v>
      </c>
      <c r="AP216" t="n">
        <v>0</v>
      </c>
      <c r="AQ216" t="n">
        <v>0</v>
      </c>
      <c r="AR216" t="n">
        <v>0</v>
      </c>
    </row>
    <row r="217">
      <c r="A217">
        <f>ROW(Source!A473)</f>
        <v/>
      </c>
      <c r="B217" t="n">
        <v>78870442</v>
      </c>
      <c r="C217" t="n">
        <v>78870436</v>
      </c>
      <c r="D217" t="n">
        <v>18408291</v>
      </c>
      <c r="E217" t="n">
        <v>1</v>
      </c>
      <c r="F217" t="n">
        <v>1</v>
      </c>
      <c r="G217" t="n">
        <v>1</v>
      </c>
      <c r="H217" t="n">
        <v>1</v>
      </c>
      <c r="I217" t="inlineStr">
        <is>
          <t>1-1025-90</t>
        </is>
      </c>
      <c r="J217" t="inlineStr"/>
      <c r="K217" t="inlineStr">
        <is>
          <t>Рабочий строитель среднего разряда 2,5</t>
        </is>
      </c>
      <c r="L217" t="n">
        <v>1369</v>
      </c>
      <c r="N217" t="n">
        <v>1013</v>
      </c>
      <c r="O217" t="inlineStr">
        <is>
          <t>чел.-ч</t>
        </is>
      </c>
      <c r="P217" t="inlineStr">
        <is>
          <t>чел.-ч</t>
        </is>
      </c>
      <c r="Q217" t="n">
        <v>1</v>
      </c>
      <c r="X217" t="n">
        <v>32.2</v>
      </c>
      <c r="Y217" t="n">
        <v>0</v>
      </c>
      <c r="Z217" t="n">
        <v>0</v>
      </c>
      <c r="AA217" t="n">
        <v>0</v>
      </c>
      <c r="AB217" t="n">
        <v>8.17</v>
      </c>
      <c r="AC217" t="n">
        <v>0</v>
      </c>
      <c r="AD217" t="n">
        <v>1</v>
      </c>
      <c r="AE217" t="n">
        <v>1</v>
      </c>
      <c r="AF217" t="inlineStr"/>
      <c r="AG217" t="n">
        <v>32.2</v>
      </c>
      <c r="AH217" t="n">
        <v>2</v>
      </c>
      <c r="AI217" t="n">
        <v>78870437</v>
      </c>
      <c r="AJ217" t="n">
        <v>234</v>
      </c>
      <c r="AK217" t="n">
        <v>0</v>
      </c>
      <c r="AL217" t="n">
        <v>0</v>
      </c>
      <c r="AM217" t="n">
        <v>0</v>
      </c>
      <c r="AN217" t="n">
        <v>0</v>
      </c>
      <c r="AO217" t="n">
        <v>0</v>
      </c>
      <c r="AP217" t="n">
        <v>0</v>
      </c>
      <c r="AQ217" t="n">
        <v>0</v>
      </c>
      <c r="AR217" t="n">
        <v>0</v>
      </c>
    </row>
    <row r="218">
      <c r="A218">
        <f>ROW(Source!A473)</f>
        <v/>
      </c>
      <c r="B218" t="n">
        <v>78870443</v>
      </c>
      <c r="C218" t="n">
        <v>78870436</v>
      </c>
      <c r="D218" t="n">
        <v>29174913</v>
      </c>
      <c r="E218" t="n">
        <v>1</v>
      </c>
      <c r="F218" t="n">
        <v>1</v>
      </c>
      <c r="G218" t="n">
        <v>1</v>
      </c>
      <c r="H218" t="n">
        <v>2</v>
      </c>
      <c r="I218" t="inlineStr">
        <is>
          <t>400001</t>
        </is>
      </c>
      <c r="J218" t="inlineStr">
        <is>
          <t>ТСЭМ Московской обл., 400001, приказ Минстроя России №675/пр от 28.02.2017 № 264/пр</t>
        </is>
      </c>
      <c r="K218" t="inlineStr">
        <is>
          <t>Автомобили бортовые, грузоподъемность до 5 т</t>
        </is>
      </c>
      <c r="L218" t="n">
        <v>1368</v>
      </c>
      <c r="N218" t="n">
        <v>1011</v>
      </c>
      <c r="O218" t="inlineStr">
        <is>
          <t>маш.-ч</t>
        </is>
      </c>
      <c r="P218" t="inlineStr">
        <is>
          <t>маш.-ч</t>
        </is>
      </c>
      <c r="Q218" t="n">
        <v>1</v>
      </c>
      <c r="X218" t="n">
        <v>0.01</v>
      </c>
      <c r="Y218" t="n">
        <v>0</v>
      </c>
      <c r="Z218" t="n">
        <v>87.17</v>
      </c>
      <c r="AA218" t="n">
        <v>11.6</v>
      </c>
      <c r="AB218" t="n">
        <v>0</v>
      </c>
      <c r="AC218" t="n">
        <v>0</v>
      </c>
      <c r="AD218" t="n">
        <v>1</v>
      </c>
      <c r="AE218" t="n">
        <v>0</v>
      </c>
      <c r="AF218" t="inlineStr"/>
      <c r="AG218" t="n">
        <v>0.01</v>
      </c>
      <c r="AH218" t="n">
        <v>2</v>
      </c>
      <c r="AI218" t="n">
        <v>78870438</v>
      </c>
      <c r="AJ218" t="n">
        <v>235</v>
      </c>
      <c r="AK218" t="n">
        <v>0</v>
      </c>
      <c r="AL218" t="n">
        <v>0</v>
      </c>
      <c r="AM218" t="n">
        <v>0</v>
      </c>
      <c r="AN218" t="n">
        <v>0</v>
      </c>
      <c r="AO218" t="n">
        <v>0</v>
      </c>
      <c r="AP218" t="n">
        <v>0</v>
      </c>
      <c r="AQ218" t="n">
        <v>0</v>
      </c>
      <c r="AR218" t="n">
        <v>0</v>
      </c>
    </row>
    <row r="219">
      <c r="A219">
        <f>ROW(Source!A473)</f>
        <v/>
      </c>
      <c r="B219" t="n">
        <v>78870444</v>
      </c>
      <c r="C219" t="n">
        <v>78870436</v>
      </c>
      <c r="D219" t="n">
        <v>29110139</v>
      </c>
      <c r="E219" t="n">
        <v>1</v>
      </c>
      <c r="F219" t="n">
        <v>1</v>
      </c>
      <c r="G219" t="n">
        <v>1</v>
      </c>
      <c r="H219" t="n">
        <v>3</v>
      </c>
      <c r="I219" t="inlineStr">
        <is>
          <t>101-1703</t>
        </is>
      </c>
      <c r="J219" t="inlineStr">
        <is>
          <t>ТССЦ Московской обл., 101-1703, приказ Минстроя России №675/пр от 28.02.2017 № 254/пр</t>
        </is>
      </c>
      <c r="K219" t="inlineStr">
        <is>
          <t>Прокладки резиновые (пластина техническая прессованная)</t>
        </is>
      </c>
      <c r="L219" t="n">
        <v>1346</v>
      </c>
      <c r="N219" t="n">
        <v>1009</v>
      </c>
      <c r="O219" t="inlineStr">
        <is>
          <t>кг</t>
        </is>
      </c>
      <c r="P219" t="inlineStr">
        <is>
          <t>кг</t>
        </is>
      </c>
      <c r="Q219" t="n">
        <v>1</v>
      </c>
      <c r="X219" t="n">
        <v>2</v>
      </c>
      <c r="Y219" t="n">
        <v>23.09</v>
      </c>
      <c r="Z219" t="n">
        <v>0</v>
      </c>
      <c r="AA219" t="n">
        <v>0</v>
      </c>
      <c r="AB219" t="n">
        <v>0</v>
      </c>
      <c r="AC219" t="n">
        <v>0</v>
      </c>
      <c r="AD219" t="n">
        <v>1</v>
      </c>
      <c r="AE219" t="n">
        <v>0</v>
      </c>
      <c r="AF219" t="inlineStr"/>
      <c r="AG219" t="n">
        <v>2</v>
      </c>
      <c r="AH219" t="n">
        <v>2</v>
      </c>
      <c r="AI219" t="n">
        <v>78870439</v>
      </c>
      <c r="AJ219" t="n">
        <v>236</v>
      </c>
      <c r="AK219" t="n">
        <v>0</v>
      </c>
      <c r="AL219" t="n">
        <v>0</v>
      </c>
      <c r="AM219" t="n">
        <v>0</v>
      </c>
      <c r="AN219" t="n">
        <v>0</v>
      </c>
      <c r="AO219" t="n">
        <v>0</v>
      </c>
      <c r="AP219" t="n">
        <v>0</v>
      </c>
      <c r="AQ219" t="n">
        <v>0</v>
      </c>
      <c r="AR219" t="n">
        <v>0</v>
      </c>
    </row>
    <row r="220">
      <c r="A220">
        <f>ROW(Source!A473)</f>
        <v/>
      </c>
      <c r="B220" t="n">
        <v>78870445</v>
      </c>
      <c r="C220" t="n">
        <v>78870436</v>
      </c>
      <c r="D220" t="n">
        <v>29114240</v>
      </c>
      <c r="E220" t="n">
        <v>1</v>
      </c>
      <c r="F220" t="n">
        <v>1</v>
      </c>
      <c r="G220" t="n">
        <v>1</v>
      </c>
      <c r="H220" t="n">
        <v>3</v>
      </c>
      <c r="I220" t="inlineStr">
        <is>
          <t>101-2576</t>
        </is>
      </c>
      <c r="J220" t="inlineStr">
        <is>
          <t>ТССЦ Московской обл., 101-2576, приказ Минстроя России №675/пр от 28.02.2017 № 254/пр</t>
        </is>
      </c>
      <c r="K220" t="inlineStr">
        <is>
          <t>Болты с гайками и шайбами для санитарно-технических работ диаметром 16 мм</t>
        </is>
      </c>
      <c r="L220" t="n">
        <v>1348</v>
      </c>
      <c r="N220" t="n">
        <v>1009</v>
      </c>
      <c r="O220" t="inlineStr">
        <is>
          <t>т</t>
        </is>
      </c>
      <c r="P220" t="inlineStr">
        <is>
          <t>т</t>
        </is>
      </c>
      <c r="Q220" t="n">
        <v>1000</v>
      </c>
      <c r="X220" t="n">
        <v>0.005</v>
      </c>
      <c r="Y220" t="n">
        <v>14830</v>
      </c>
      <c r="Z220" t="n">
        <v>0</v>
      </c>
      <c r="AA220" t="n">
        <v>0</v>
      </c>
      <c r="AB220" t="n">
        <v>0</v>
      </c>
      <c r="AC220" t="n">
        <v>0</v>
      </c>
      <c r="AD220" t="n">
        <v>1</v>
      </c>
      <c r="AE220" t="n">
        <v>0</v>
      </c>
      <c r="AF220" t="inlineStr"/>
      <c r="AG220" t="n">
        <v>0.005</v>
      </c>
      <c r="AH220" t="n">
        <v>2</v>
      </c>
      <c r="AI220" t="n">
        <v>78870440</v>
      </c>
      <c r="AJ220" t="n">
        <v>237</v>
      </c>
      <c r="AK220" t="n">
        <v>0</v>
      </c>
      <c r="AL220" t="n">
        <v>0</v>
      </c>
      <c r="AM220" t="n">
        <v>0</v>
      </c>
      <c r="AN220" t="n">
        <v>0</v>
      </c>
      <c r="AO220" t="n">
        <v>0</v>
      </c>
      <c r="AP220" t="n">
        <v>0</v>
      </c>
      <c r="AQ220" t="n">
        <v>0</v>
      </c>
      <c r="AR220" t="n">
        <v>0</v>
      </c>
    </row>
    <row r="221">
      <c r="A221">
        <f>ROW(Source!A473)</f>
        <v/>
      </c>
      <c r="B221" t="n">
        <v>78870446</v>
      </c>
      <c r="C221" t="n">
        <v>78870436</v>
      </c>
      <c r="D221" t="n">
        <v>29150040</v>
      </c>
      <c r="E221" t="n">
        <v>1</v>
      </c>
      <c r="F221" t="n">
        <v>1</v>
      </c>
      <c r="G221" t="n">
        <v>1</v>
      </c>
      <c r="H221" t="n">
        <v>3</v>
      </c>
      <c r="I221" t="inlineStr">
        <is>
          <t>411-0001</t>
        </is>
      </c>
      <c r="J221" t="inlineStr">
        <is>
          <t>ТССЦ Московской обл., 411-0001, приказ Минстроя России №675/пр от 28.02.2017 № 257/пр</t>
        </is>
      </c>
      <c r="K221" t="inlineStr">
        <is>
          <t>Вода</t>
        </is>
      </c>
      <c r="L221" t="n">
        <v>1339</v>
      </c>
      <c r="N221" t="n">
        <v>1007</v>
      </c>
      <c r="O221" t="inlineStr">
        <is>
          <t>м3</t>
        </is>
      </c>
      <c r="P221" t="inlineStr">
        <is>
          <t>м3</t>
        </is>
      </c>
      <c r="Q221" t="n">
        <v>1</v>
      </c>
      <c r="X221" t="n">
        <v>7.8</v>
      </c>
      <c r="Y221" t="n">
        <v>2.44</v>
      </c>
      <c r="Z221" t="n">
        <v>0</v>
      </c>
      <c r="AA221" t="n">
        <v>0</v>
      </c>
      <c r="AB221" t="n">
        <v>0</v>
      </c>
      <c r="AC221" t="n">
        <v>0</v>
      </c>
      <c r="AD221" t="n">
        <v>1</v>
      </c>
      <c r="AE221" t="n">
        <v>0</v>
      </c>
      <c r="AF221" t="inlineStr"/>
      <c r="AG221" t="n">
        <v>7.8</v>
      </c>
      <c r="AH221" t="n">
        <v>2</v>
      </c>
      <c r="AI221" t="n">
        <v>78870441</v>
      </c>
      <c r="AJ221" t="n">
        <v>238</v>
      </c>
      <c r="AK221" t="n">
        <v>0</v>
      </c>
      <c r="AL221" t="n">
        <v>0</v>
      </c>
      <c r="AM221" t="n">
        <v>0</v>
      </c>
      <c r="AN221" t="n">
        <v>0</v>
      </c>
      <c r="AO221" t="n">
        <v>0</v>
      </c>
      <c r="AP221" t="n">
        <v>0</v>
      </c>
      <c r="AQ221" t="n">
        <v>0</v>
      </c>
      <c r="AR221" t="n">
        <v>0</v>
      </c>
    </row>
    <row r="222">
      <c r="A222">
        <f>ROW(Source!A474)</f>
        <v/>
      </c>
      <c r="B222" t="n">
        <v>78870451</v>
      </c>
      <c r="C222" t="n">
        <v>78870447</v>
      </c>
      <c r="D222" t="n">
        <v>18407150</v>
      </c>
      <c r="E222" t="n">
        <v>1</v>
      </c>
      <c r="F222" t="n">
        <v>1</v>
      </c>
      <c r="G222" t="n">
        <v>1</v>
      </c>
      <c r="H222" t="n">
        <v>1</v>
      </c>
      <c r="I222" t="inlineStr">
        <is>
          <t>1-1030-90</t>
        </is>
      </c>
      <c r="J222" t="inlineStr"/>
      <c r="K222" t="inlineStr">
        <is>
          <t>Рабочий строитель среднего разряда 3</t>
        </is>
      </c>
      <c r="L222" t="n">
        <v>1369</v>
      </c>
      <c r="N222" t="n">
        <v>1013</v>
      </c>
      <c r="O222" t="inlineStr">
        <is>
          <t>чел.-ч</t>
        </is>
      </c>
      <c r="P222" t="inlineStr">
        <is>
          <t>чел.-ч</t>
        </is>
      </c>
      <c r="Q222" t="n">
        <v>1</v>
      </c>
      <c r="X222" t="n">
        <v>13.9</v>
      </c>
      <c r="Y222" t="n">
        <v>0</v>
      </c>
      <c r="Z222" t="n">
        <v>0</v>
      </c>
      <c r="AA222" t="n">
        <v>0</v>
      </c>
      <c r="AB222" t="n">
        <v>8.529999999999999</v>
      </c>
      <c r="AC222" t="n">
        <v>0</v>
      </c>
      <c r="AD222" t="n">
        <v>1</v>
      </c>
      <c r="AE222" t="n">
        <v>1</v>
      </c>
      <c r="AF222" t="inlineStr"/>
      <c r="AG222" t="n">
        <v>13.9</v>
      </c>
      <c r="AH222" t="n">
        <v>2</v>
      </c>
      <c r="AI222" t="n">
        <v>78870448</v>
      </c>
      <c r="AJ222" t="n">
        <v>239</v>
      </c>
      <c r="AK222" t="n">
        <v>0</v>
      </c>
      <c r="AL222" t="n">
        <v>0</v>
      </c>
      <c r="AM222" t="n">
        <v>0</v>
      </c>
      <c r="AN222" t="n">
        <v>0</v>
      </c>
      <c r="AO222" t="n">
        <v>0</v>
      </c>
      <c r="AP222" t="n">
        <v>0</v>
      </c>
      <c r="AQ222" t="n">
        <v>0</v>
      </c>
      <c r="AR222" t="n">
        <v>0</v>
      </c>
    </row>
    <row r="223">
      <c r="A223">
        <f>ROW(Source!A474)</f>
        <v/>
      </c>
      <c r="B223" t="n">
        <v>78870452</v>
      </c>
      <c r="C223" t="n">
        <v>78870447</v>
      </c>
      <c r="D223" t="n">
        <v>29169821</v>
      </c>
      <c r="E223" t="n">
        <v>1</v>
      </c>
      <c r="F223" t="n">
        <v>1</v>
      </c>
      <c r="G223" t="n">
        <v>1</v>
      </c>
      <c r="H223" t="n">
        <v>3</v>
      </c>
      <c r="I223" t="inlineStr">
        <is>
          <t>509-0696</t>
        </is>
      </c>
      <c r="J223" t="inlineStr">
        <is>
          <t>ТССЦ Московской обл., 509-0696, приказ Минстроя России №675/пр от 28.02.2017 № 258/пр</t>
        </is>
      </c>
      <c r="K223" t="inlineStr">
        <is>
          <t>Лампы люминесцентные ртутные низкого давления типа ЛБ, ЛД, ЛДЦ, ЛТВ, ЛБХ 20</t>
        </is>
      </c>
      <c r="L223" t="n">
        <v>1358</v>
      </c>
      <c r="N223" t="n">
        <v>1010</v>
      </c>
      <c r="O223" t="inlineStr">
        <is>
          <t>10 шт.</t>
        </is>
      </c>
      <c r="P223" t="inlineStr">
        <is>
          <t>10 шт.</t>
        </is>
      </c>
      <c r="Q223" t="n">
        <v>10</v>
      </c>
      <c r="X223" t="n">
        <v>10</v>
      </c>
      <c r="Y223" t="n">
        <v>85.2</v>
      </c>
      <c r="Z223" t="n">
        <v>0</v>
      </c>
      <c r="AA223" t="n">
        <v>0</v>
      </c>
      <c r="AB223" t="n">
        <v>0</v>
      </c>
      <c r="AC223" t="n">
        <v>0</v>
      </c>
      <c r="AD223" t="n">
        <v>1</v>
      </c>
      <c r="AE223" t="n">
        <v>0</v>
      </c>
      <c r="AF223" t="inlineStr"/>
      <c r="AG223" t="n">
        <v>10</v>
      </c>
      <c r="AH223" t="n">
        <v>2</v>
      </c>
      <c r="AI223" t="n">
        <v>78870449</v>
      </c>
      <c r="AJ223" t="n">
        <v>240</v>
      </c>
      <c r="AK223" t="n">
        <v>0</v>
      </c>
      <c r="AL223" t="n">
        <v>0</v>
      </c>
      <c r="AM223" t="n">
        <v>0</v>
      </c>
      <c r="AN223" t="n">
        <v>0</v>
      </c>
      <c r="AO223" t="n">
        <v>0</v>
      </c>
      <c r="AP223" t="n">
        <v>0</v>
      </c>
      <c r="AQ223" t="n">
        <v>0</v>
      </c>
      <c r="AR223" t="n">
        <v>0</v>
      </c>
    </row>
    <row r="224">
      <c r="A224">
        <f>ROW(Source!A476)</f>
        <v/>
      </c>
      <c r="B224" t="n">
        <v>78870572</v>
      </c>
      <c r="C224" t="n">
        <v>78870562</v>
      </c>
      <c r="D224" t="n">
        <v>29361034</v>
      </c>
      <c r="E224" t="n">
        <v>1</v>
      </c>
      <c r="F224" t="n">
        <v>1</v>
      </c>
      <c r="G224" t="n">
        <v>1</v>
      </c>
      <c r="H224" t="n">
        <v>1</v>
      </c>
      <c r="I224" t="inlineStr">
        <is>
          <t>1-2038-90</t>
        </is>
      </c>
      <c r="J224" t="inlineStr"/>
      <c r="K224" t="inlineStr">
        <is>
          <t>Рабочий монтажник среднего разряда 3,8</t>
        </is>
      </c>
      <c r="L224" t="n">
        <v>1369</v>
      </c>
      <c r="N224" t="n">
        <v>1013</v>
      </c>
      <c r="O224" t="inlineStr">
        <is>
          <t>чел.-ч</t>
        </is>
      </c>
      <c r="P224" t="inlineStr">
        <is>
          <t>чел.-ч</t>
        </is>
      </c>
      <c r="Q224" t="n">
        <v>1</v>
      </c>
      <c r="X224" t="n">
        <v>16.5</v>
      </c>
      <c r="Y224" t="n">
        <v>0</v>
      </c>
      <c r="Z224" t="n">
        <v>0</v>
      </c>
      <c r="AA224" t="n">
        <v>0</v>
      </c>
      <c r="AB224" t="n">
        <v>9.4</v>
      </c>
      <c r="AC224" t="n">
        <v>0</v>
      </c>
      <c r="AD224" t="n">
        <v>1</v>
      </c>
      <c r="AE224" t="n">
        <v>1</v>
      </c>
      <c r="AF224" t="inlineStr"/>
      <c r="AG224" t="n">
        <v>16.5</v>
      </c>
      <c r="AH224" t="n">
        <v>2</v>
      </c>
      <c r="AI224" t="n">
        <v>78870563</v>
      </c>
      <c r="AJ224" t="n">
        <v>242</v>
      </c>
      <c r="AK224" t="n">
        <v>0</v>
      </c>
      <c r="AL224" t="n">
        <v>0</v>
      </c>
      <c r="AM224" t="n">
        <v>0</v>
      </c>
      <c r="AN224" t="n">
        <v>0</v>
      </c>
      <c r="AO224" t="n">
        <v>0</v>
      </c>
      <c r="AP224" t="n">
        <v>0</v>
      </c>
      <c r="AQ224" t="n">
        <v>0</v>
      </c>
      <c r="AR224" t="n">
        <v>0</v>
      </c>
    </row>
    <row r="225">
      <c r="A225">
        <f>ROW(Source!A476)</f>
        <v/>
      </c>
      <c r="B225" t="n">
        <v>78870573</v>
      </c>
      <c r="C225" t="n">
        <v>78870562</v>
      </c>
      <c r="D225" t="n">
        <v>121548</v>
      </c>
      <c r="E225" t="n">
        <v>1</v>
      </c>
      <c r="F225" t="n">
        <v>1</v>
      </c>
      <c r="G225" t="n">
        <v>1</v>
      </c>
      <c r="H225" t="n">
        <v>1</v>
      </c>
      <c r="I225" t="inlineStr">
        <is>
          <t>2</t>
        </is>
      </c>
      <c r="J225" t="inlineStr"/>
      <c r="K225" t="inlineStr">
        <is>
          <t>Затраты труда машинистов</t>
        </is>
      </c>
      <c r="L225" t="n">
        <v>608254</v>
      </c>
      <c r="N225" t="n">
        <v>1013</v>
      </c>
      <c r="O225" t="inlineStr">
        <is>
          <t>чел.час</t>
        </is>
      </c>
      <c r="P225" t="inlineStr">
        <is>
          <t>чел.час</t>
        </is>
      </c>
      <c r="Q225" t="n">
        <v>1</v>
      </c>
      <c r="X225" t="n">
        <v>0.02</v>
      </c>
      <c r="Y225" t="n">
        <v>0</v>
      </c>
      <c r="Z225" t="n">
        <v>0</v>
      </c>
      <c r="AA225" t="n">
        <v>0</v>
      </c>
      <c r="AB225" t="n">
        <v>0</v>
      </c>
      <c r="AC225" t="n">
        <v>0</v>
      </c>
      <c r="AD225" t="n">
        <v>1</v>
      </c>
      <c r="AE225" t="n">
        <v>2</v>
      </c>
      <c r="AF225" t="inlineStr"/>
      <c r="AG225" t="n">
        <v>0.02</v>
      </c>
      <c r="AH225" t="n">
        <v>2</v>
      </c>
      <c r="AI225" t="n">
        <v>78870564</v>
      </c>
      <c r="AJ225" t="n">
        <v>243</v>
      </c>
      <c r="AK225" t="n">
        <v>0</v>
      </c>
      <c r="AL225" t="n">
        <v>0</v>
      </c>
      <c r="AM225" t="n">
        <v>0</v>
      </c>
      <c r="AN225" t="n">
        <v>0</v>
      </c>
      <c r="AO225" t="n">
        <v>0</v>
      </c>
      <c r="AP225" t="n">
        <v>0</v>
      </c>
      <c r="AQ225" t="n">
        <v>0</v>
      </c>
      <c r="AR225" t="n">
        <v>0</v>
      </c>
    </row>
    <row r="226">
      <c r="A226">
        <f>ROW(Source!A476)</f>
        <v/>
      </c>
      <c r="B226" t="n">
        <v>78870574</v>
      </c>
      <c r="C226" t="n">
        <v>78870562</v>
      </c>
      <c r="D226" t="n">
        <v>29172362</v>
      </c>
      <c r="E226" t="n">
        <v>1</v>
      </c>
      <c r="F226" t="n">
        <v>1</v>
      </c>
      <c r="G226" t="n">
        <v>1</v>
      </c>
      <c r="H226" t="n">
        <v>2</v>
      </c>
      <c r="I226" t="inlineStr">
        <is>
          <t>021102</t>
        </is>
      </c>
      <c r="J226" t="inlineStr">
        <is>
          <t>ТСЭМ Московской обл., 021102, приказ Минстроя России №675/пр от 28.02.2017 № 264/пр</t>
        </is>
      </c>
      <c r="K226" t="inlineStr">
        <is>
          <t>Краны на автомобильном ходу при работе на монтаже технологического оборудования 10 т</t>
        </is>
      </c>
      <c r="L226" t="n">
        <v>1368</v>
      </c>
      <c r="N226" t="n">
        <v>1011</v>
      </c>
      <c r="O226" t="inlineStr">
        <is>
          <t>маш.-ч</t>
        </is>
      </c>
      <c r="P226" t="inlineStr">
        <is>
          <t>маш.-ч</t>
        </is>
      </c>
      <c r="Q226" t="n">
        <v>1</v>
      </c>
      <c r="X226" t="n">
        <v>0.02</v>
      </c>
      <c r="Y226" t="n">
        <v>0</v>
      </c>
      <c r="Z226" t="n">
        <v>134.65</v>
      </c>
      <c r="AA226" t="n">
        <v>13.5</v>
      </c>
      <c r="AB226" t="n">
        <v>0</v>
      </c>
      <c r="AC226" t="n">
        <v>0</v>
      </c>
      <c r="AD226" t="n">
        <v>1</v>
      </c>
      <c r="AE226" t="n">
        <v>0</v>
      </c>
      <c r="AF226" t="inlineStr"/>
      <c r="AG226" t="n">
        <v>0.02</v>
      </c>
      <c r="AH226" t="n">
        <v>2</v>
      </c>
      <c r="AI226" t="n">
        <v>78870565</v>
      </c>
      <c r="AJ226" t="n">
        <v>244</v>
      </c>
      <c r="AK226" t="n">
        <v>0</v>
      </c>
      <c r="AL226" t="n">
        <v>0</v>
      </c>
      <c r="AM226" t="n">
        <v>0</v>
      </c>
      <c r="AN226" t="n">
        <v>0</v>
      </c>
      <c r="AO226" t="n">
        <v>0</v>
      </c>
      <c r="AP226" t="n">
        <v>0</v>
      </c>
      <c r="AQ226" t="n">
        <v>0</v>
      </c>
      <c r="AR226" t="n">
        <v>0</v>
      </c>
    </row>
    <row r="227">
      <c r="A227">
        <f>ROW(Source!A476)</f>
        <v/>
      </c>
      <c r="B227" t="n">
        <v>78870575</v>
      </c>
      <c r="C227" t="n">
        <v>78870562</v>
      </c>
      <c r="D227" t="n">
        <v>29174913</v>
      </c>
      <c r="E227" t="n">
        <v>1</v>
      </c>
      <c r="F227" t="n">
        <v>1</v>
      </c>
      <c r="G227" t="n">
        <v>1</v>
      </c>
      <c r="H227" t="n">
        <v>2</v>
      </c>
      <c r="I227" t="inlineStr">
        <is>
          <t>400001</t>
        </is>
      </c>
      <c r="J227" t="inlineStr">
        <is>
          <t>ТСЭМ Московской обл., 400001, приказ Минстроя России №675/пр от 28.02.2017 № 264/пр</t>
        </is>
      </c>
      <c r="K227" t="inlineStr">
        <is>
          <t>Автомобили бортовые, грузоподъемность до 5 т</t>
        </is>
      </c>
      <c r="L227" t="n">
        <v>1368</v>
      </c>
      <c r="N227" t="n">
        <v>1011</v>
      </c>
      <c r="O227" t="inlineStr">
        <is>
          <t>маш.-ч</t>
        </is>
      </c>
      <c r="P227" t="inlineStr">
        <is>
          <t>маш.-ч</t>
        </is>
      </c>
      <c r="Q227" t="n">
        <v>1</v>
      </c>
      <c r="X227" t="n">
        <v>0.02</v>
      </c>
      <c r="Y227" t="n">
        <v>0</v>
      </c>
      <c r="Z227" t="n">
        <v>87.17</v>
      </c>
      <c r="AA227" t="n">
        <v>11.6</v>
      </c>
      <c r="AB227" t="n">
        <v>0</v>
      </c>
      <c r="AC227" t="n">
        <v>0</v>
      </c>
      <c r="AD227" t="n">
        <v>1</v>
      </c>
      <c r="AE227" t="n">
        <v>0</v>
      </c>
      <c r="AF227" t="inlineStr"/>
      <c r="AG227" t="n">
        <v>0.02</v>
      </c>
      <c r="AH227" t="n">
        <v>2</v>
      </c>
      <c r="AI227" t="n">
        <v>78870566</v>
      </c>
      <c r="AJ227" t="n">
        <v>245</v>
      </c>
      <c r="AK227" t="n">
        <v>0</v>
      </c>
      <c r="AL227" t="n">
        <v>0</v>
      </c>
      <c r="AM227" t="n">
        <v>0</v>
      </c>
      <c r="AN227" t="n">
        <v>0</v>
      </c>
      <c r="AO227" t="n">
        <v>0</v>
      </c>
      <c r="AP227" t="n">
        <v>0</v>
      </c>
      <c r="AQ227" t="n">
        <v>0</v>
      </c>
      <c r="AR227" t="n">
        <v>0</v>
      </c>
    </row>
    <row r="228">
      <c r="A228">
        <f>ROW(Source!A476)</f>
        <v/>
      </c>
      <c r="B228" t="n">
        <v>78870576</v>
      </c>
      <c r="C228" t="n">
        <v>78870562</v>
      </c>
      <c r="D228" t="n">
        <v>29110426</v>
      </c>
      <c r="E228" t="n">
        <v>1</v>
      </c>
      <c r="F228" t="n">
        <v>1</v>
      </c>
      <c r="G228" t="n">
        <v>1</v>
      </c>
      <c r="H228" t="n">
        <v>3</v>
      </c>
      <c r="I228" t="inlineStr">
        <is>
          <t>101-2143</t>
        </is>
      </c>
      <c r="J228" t="inlineStr">
        <is>
          <t>ТССЦ Московской обл., 101-2143, приказ Минстроя России №675/пр от 28.02.2017 № 254/пр</t>
        </is>
      </c>
      <c r="K228" t="inlineStr">
        <is>
          <t>Краска</t>
        </is>
      </c>
      <c r="L228" t="n">
        <v>1346</v>
      </c>
      <c r="N228" t="n">
        <v>1009</v>
      </c>
      <c r="O228" t="inlineStr">
        <is>
          <t>кг</t>
        </is>
      </c>
      <c r="P228" t="inlineStr">
        <is>
          <t>кг</t>
        </is>
      </c>
      <c r="Q228" t="n">
        <v>1</v>
      </c>
      <c r="X228" t="n">
        <v>0.3</v>
      </c>
      <c r="Y228" t="n">
        <v>28.67</v>
      </c>
      <c r="Z228" t="n">
        <v>0</v>
      </c>
      <c r="AA228" t="n">
        <v>0</v>
      </c>
      <c r="AB228" t="n">
        <v>0</v>
      </c>
      <c r="AC228" t="n">
        <v>0</v>
      </c>
      <c r="AD228" t="n">
        <v>1</v>
      </c>
      <c r="AE228" t="n">
        <v>0</v>
      </c>
      <c r="AF228" t="inlineStr"/>
      <c r="AG228" t="n">
        <v>0.3</v>
      </c>
      <c r="AH228" t="n">
        <v>2</v>
      </c>
      <c r="AI228" t="n">
        <v>78870567</v>
      </c>
      <c r="AJ228" t="n">
        <v>246</v>
      </c>
      <c r="AK228" t="n">
        <v>0</v>
      </c>
      <c r="AL228" t="n">
        <v>0</v>
      </c>
      <c r="AM228" t="n">
        <v>0</v>
      </c>
      <c r="AN228" t="n">
        <v>0</v>
      </c>
      <c r="AO228" t="n">
        <v>0</v>
      </c>
      <c r="AP228" t="n">
        <v>0</v>
      </c>
      <c r="AQ228" t="n">
        <v>0</v>
      </c>
      <c r="AR228" t="n">
        <v>0</v>
      </c>
    </row>
    <row r="229">
      <c r="A229">
        <f>ROW(Source!A476)</f>
        <v/>
      </c>
      <c r="B229" t="n">
        <v>78870577</v>
      </c>
      <c r="C229" t="n">
        <v>78870562</v>
      </c>
      <c r="D229" t="n">
        <v>29149204</v>
      </c>
      <c r="E229" t="n">
        <v>1</v>
      </c>
      <c r="F229" t="n">
        <v>1</v>
      </c>
      <c r="G229" t="n">
        <v>1</v>
      </c>
      <c r="H229" t="n">
        <v>3</v>
      </c>
      <c r="I229" t="inlineStr">
        <is>
          <t>405-0219</t>
        </is>
      </c>
      <c r="J229" t="inlineStr">
        <is>
          <t>ТССЦ Московской обл., 405-0219, приказ Минстроя России №675/пр от 28.02.2017 № 257/пр</t>
        </is>
      </c>
      <c r="K229" t="inlineStr">
        <is>
          <t>Гипсовые вяжущие, марка Г3</t>
        </is>
      </c>
      <c r="L229" t="n">
        <v>1348</v>
      </c>
      <c r="N229" t="n">
        <v>1009</v>
      </c>
      <c r="O229" t="inlineStr">
        <is>
          <t>т</t>
        </is>
      </c>
      <c r="P229" t="inlineStr">
        <is>
          <t>т</t>
        </is>
      </c>
      <c r="Q229" t="n">
        <v>1000</v>
      </c>
      <c r="X229" t="n">
        <v>0.01</v>
      </c>
      <c r="Y229" t="n">
        <v>729.98</v>
      </c>
      <c r="Z229" t="n">
        <v>0</v>
      </c>
      <c r="AA229" t="n">
        <v>0</v>
      </c>
      <c r="AB229" t="n">
        <v>0</v>
      </c>
      <c r="AC229" t="n">
        <v>0</v>
      </c>
      <c r="AD229" t="n">
        <v>1</v>
      </c>
      <c r="AE229" t="n">
        <v>0</v>
      </c>
      <c r="AF229" t="inlineStr"/>
      <c r="AG229" t="n">
        <v>0.01</v>
      </c>
      <c r="AH229" t="n">
        <v>2</v>
      </c>
      <c r="AI229" t="n">
        <v>78870568</v>
      </c>
      <c r="AJ229" t="n">
        <v>247</v>
      </c>
      <c r="AK229" t="n">
        <v>0</v>
      </c>
      <c r="AL229" t="n">
        <v>0</v>
      </c>
      <c r="AM229" t="n">
        <v>0</v>
      </c>
      <c r="AN229" t="n">
        <v>0</v>
      </c>
      <c r="AO229" t="n">
        <v>0</v>
      </c>
      <c r="AP229" t="n">
        <v>0</v>
      </c>
      <c r="AQ229" t="n">
        <v>0</v>
      </c>
      <c r="AR229" t="n">
        <v>0</v>
      </c>
    </row>
    <row r="230">
      <c r="A230">
        <f>ROW(Source!A476)</f>
        <v/>
      </c>
      <c r="B230" t="n">
        <v>78870578</v>
      </c>
      <c r="C230" t="n">
        <v>78870562</v>
      </c>
      <c r="D230" t="n">
        <v>29159012</v>
      </c>
      <c r="E230" t="n">
        <v>1</v>
      </c>
      <c r="F230" t="n">
        <v>1</v>
      </c>
      <c r="G230" t="n">
        <v>1</v>
      </c>
      <c r="H230" t="n">
        <v>3</v>
      </c>
      <c r="I230" t="inlineStr">
        <is>
          <t>507-0700</t>
        </is>
      </c>
      <c r="J230" t="inlineStr">
        <is>
          <t>ТССЦ Московской обл., 507-0700, приказ Минстроя России №675/пр от 28.02.2017 № 258/пр</t>
        </is>
      </c>
      <c r="K230" t="inlineStr">
        <is>
          <t>Трубка поливинилхлоридная ХВТ</t>
        </is>
      </c>
      <c r="L230" t="n">
        <v>1346</v>
      </c>
      <c r="N230" t="n">
        <v>1009</v>
      </c>
      <c r="O230" t="inlineStr">
        <is>
          <t>кг</t>
        </is>
      </c>
      <c r="P230" t="inlineStr">
        <is>
          <t>кг</t>
        </is>
      </c>
      <c r="Q230" t="n">
        <v>1</v>
      </c>
      <c r="X230" t="n">
        <v>0.53</v>
      </c>
      <c r="Y230" t="n">
        <v>41.82</v>
      </c>
      <c r="Z230" t="n">
        <v>0</v>
      </c>
      <c r="AA230" t="n">
        <v>0</v>
      </c>
      <c r="AB230" t="n">
        <v>0</v>
      </c>
      <c r="AC230" t="n">
        <v>0</v>
      </c>
      <c r="AD230" t="n">
        <v>1</v>
      </c>
      <c r="AE230" t="n">
        <v>0</v>
      </c>
      <c r="AF230" t="inlineStr"/>
      <c r="AG230" t="n">
        <v>0.53</v>
      </c>
      <c r="AH230" t="n">
        <v>2</v>
      </c>
      <c r="AI230" t="n">
        <v>78870570</v>
      </c>
      <c r="AJ230" t="n">
        <v>249</v>
      </c>
      <c r="AK230" t="n">
        <v>0</v>
      </c>
      <c r="AL230" t="n">
        <v>0</v>
      </c>
      <c r="AM230" t="n">
        <v>0</v>
      </c>
      <c r="AN230" t="n">
        <v>0</v>
      </c>
      <c r="AO230" t="n">
        <v>0</v>
      </c>
      <c r="AP230" t="n">
        <v>0</v>
      </c>
      <c r="AQ230" t="n">
        <v>0</v>
      </c>
      <c r="AR230" t="n">
        <v>0</v>
      </c>
    </row>
    <row r="231">
      <c r="A231">
        <f>ROW(Source!A476)</f>
        <v/>
      </c>
      <c r="B231" t="n">
        <v>78870579</v>
      </c>
      <c r="C231" t="n">
        <v>78870562</v>
      </c>
      <c r="D231" t="n">
        <v>29171808</v>
      </c>
      <c r="E231" t="n">
        <v>1</v>
      </c>
      <c r="F231" t="n">
        <v>1</v>
      </c>
      <c r="G231" t="n">
        <v>1</v>
      </c>
      <c r="H231" t="n">
        <v>3</v>
      </c>
      <c r="I231" t="inlineStr">
        <is>
          <t>999-9950</t>
        </is>
      </c>
      <c r="J231" t="inlineStr">
        <is>
          <t>ТССЦ Московской обл., 999-9950, приказ Минстроя России №675/пр от 21.09.2015 г.</t>
        </is>
      </c>
      <c r="K231" t="inlineStr">
        <is>
          <t>Вспомогательные ненормируемые материалы (2% от ОЗП)</t>
        </is>
      </c>
      <c r="L231" t="n">
        <v>1374</v>
      </c>
      <c r="N231" t="n">
        <v>1013</v>
      </c>
      <c r="O231" t="inlineStr">
        <is>
          <t>РУБ</t>
        </is>
      </c>
      <c r="P231" t="inlineStr">
        <is>
          <t>РУБ</t>
        </is>
      </c>
      <c r="Q231" t="n">
        <v>1</v>
      </c>
      <c r="X231" t="n">
        <v>3.1</v>
      </c>
      <c r="Y231" t="n">
        <v>1</v>
      </c>
      <c r="Z231" t="n">
        <v>0</v>
      </c>
      <c r="AA231" t="n">
        <v>0</v>
      </c>
      <c r="AB231" t="n">
        <v>0</v>
      </c>
      <c r="AC231" t="n">
        <v>0</v>
      </c>
      <c r="AD231" t="n">
        <v>1</v>
      </c>
      <c r="AE231" t="n">
        <v>0</v>
      </c>
      <c r="AF231" t="inlineStr"/>
      <c r="AG231" t="n">
        <v>3.1</v>
      </c>
      <c r="AH231" t="n">
        <v>2</v>
      </c>
      <c r="AI231" t="n">
        <v>78870571</v>
      </c>
      <c r="AJ231" t="n">
        <v>252</v>
      </c>
      <c r="AK231" t="n">
        <v>0</v>
      </c>
      <c r="AL231" t="n">
        <v>0</v>
      </c>
      <c r="AM231" t="n">
        <v>0</v>
      </c>
      <c r="AN231" t="n">
        <v>0</v>
      </c>
      <c r="AO231" t="n">
        <v>0</v>
      </c>
      <c r="AP231" t="n">
        <v>0</v>
      </c>
      <c r="AQ231" t="n">
        <v>0</v>
      </c>
      <c r="AR231" t="n">
        <v>0</v>
      </c>
    </row>
    <row r="232">
      <c r="A232">
        <f>ROW(Source!A518)</f>
        <v/>
      </c>
      <c r="B232" t="n">
        <v>78870657</v>
      </c>
      <c r="C232" t="n">
        <v>78870650</v>
      </c>
      <c r="D232" t="n">
        <v>18442827</v>
      </c>
      <c r="E232" t="n">
        <v>1</v>
      </c>
      <c r="F232" t="n">
        <v>1</v>
      </c>
      <c r="G232" t="n">
        <v>1</v>
      </c>
      <c r="H232" t="n">
        <v>1</v>
      </c>
      <c r="I232" t="inlineStr">
        <is>
          <t>1-1053-90</t>
        </is>
      </c>
      <c r="J232" t="inlineStr"/>
      <c r="K232" t="inlineStr">
        <is>
          <t>Рабочий строитель среднего разряда 5,3</t>
        </is>
      </c>
      <c r="L232" t="n">
        <v>1369</v>
      </c>
      <c r="N232" t="n">
        <v>1013</v>
      </c>
      <c r="O232" t="inlineStr">
        <is>
          <t>чел.-ч</t>
        </is>
      </c>
      <c r="P232" t="inlineStr">
        <is>
          <t>чел.-ч</t>
        </is>
      </c>
      <c r="Q232" t="n">
        <v>1</v>
      </c>
      <c r="X232" t="n">
        <v>5.01</v>
      </c>
      <c r="Y232" t="n">
        <v>0</v>
      </c>
      <c r="Z232" t="n">
        <v>0</v>
      </c>
      <c r="AA232" t="n">
        <v>0</v>
      </c>
      <c r="AB232" t="n">
        <v>11.64</v>
      </c>
      <c r="AC232" t="n">
        <v>0</v>
      </c>
      <c r="AD232" t="n">
        <v>1</v>
      </c>
      <c r="AE232" t="n">
        <v>1</v>
      </c>
      <c r="AF232" t="inlineStr">
        <is>
          <t>)*8</t>
        </is>
      </c>
      <c r="AG232" t="n">
        <v>40.08</v>
      </c>
      <c r="AH232" t="n">
        <v>2</v>
      </c>
      <c r="AI232" t="n">
        <v>78870651</v>
      </c>
      <c r="AJ232" t="n">
        <v>253</v>
      </c>
      <c r="AK232" t="n">
        <v>0</v>
      </c>
      <c r="AL232" t="n">
        <v>0</v>
      </c>
      <c r="AM232" t="n">
        <v>0</v>
      </c>
      <c r="AN232" t="n">
        <v>0</v>
      </c>
      <c r="AO232" t="n">
        <v>0</v>
      </c>
      <c r="AP232" t="n">
        <v>0</v>
      </c>
      <c r="AQ232" t="n">
        <v>0</v>
      </c>
      <c r="AR232" t="n">
        <v>0</v>
      </c>
    </row>
    <row r="233">
      <c r="A233">
        <f>ROW(Source!A518)</f>
        <v/>
      </c>
      <c r="B233" t="n">
        <v>78870658</v>
      </c>
      <c r="C233" t="n">
        <v>78870650</v>
      </c>
      <c r="D233" t="n">
        <v>29172703</v>
      </c>
      <c r="E233" t="n">
        <v>1</v>
      </c>
      <c r="F233" t="n">
        <v>1</v>
      </c>
      <c r="G233" t="n">
        <v>1</v>
      </c>
      <c r="H233" t="n">
        <v>2</v>
      </c>
      <c r="I233" t="inlineStr">
        <is>
          <t>042900</t>
        </is>
      </c>
      <c r="J233" t="inlineStr">
        <is>
          <t>ТСЭМ Московской обл., 042900, приказ Минстроя России №675/пр от 28.02.2017 № 264/пр</t>
        </is>
      </c>
      <c r="K233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33" t="n">
        <v>1368</v>
      </c>
      <c r="N233" t="n">
        <v>1011</v>
      </c>
      <c r="O233" t="inlineStr">
        <is>
          <t>маш.-ч</t>
        </is>
      </c>
      <c r="P233" t="inlineStr">
        <is>
          <t>маш.-ч</t>
        </is>
      </c>
      <c r="Q233" t="n">
        <v>1</v>
      </c>
      <c r="X233" t="n">
        <v>1.5</v>
      </c>
      <c r="Y233" t="n">
        <v>0</v>
      </c>
      <c r="Z233" t="n">
        <v>29.67</v>
      </c>
      <c r="AA233" t="n">
        <v>0</v>
      </c>
      <c r="AB233" t="n">
        <v>0</v>
      </c>
      <c r="AC233" t="n">
        <v>0</v>
      </c>
      <c r="AD233" t="n">
        <v>1</v>
      </c>
      <c r="AE233" t="n">
        <v>0</v>
      </c>
      <c r="AF233" t="inlineStr">
        <is>
          <t>)*8</t>
        </is>
      </c>
      <c r="AG233" t="n">
        <v>12</v>
      </c>
      <c r="AH233" t="n">
        <v>2</v>
      </c>
      <c r="AI233" t="n">
        <v>78870652</v>
      </c>
      <c r="AJ233" t="n">
        <v>254</v>
      </c>
      <c r="AK233" t="n">
        <v>0</v>
      </c>
      <c r="AL233" t="n">
        <v>0</v>
      </c>
      <c r="AM233" t="n">
        <v>0</v>
      </c>
      <c r="AN233" t="n">
        <v>0</v>
      </c>
      <c r="AO233" t="n">
        <v>0</v>
      </c>
      <c r="AP233" t="n">
        <v>0</v>
      </c>
      <c r="AQ233" t="n">
        <v>0</v>
      </c>
      <c r="AR233" t="n">
        <v>0</v>
      </c>
    </row>
    <row r="234">
      <c r="A234">
        <f>ROW(Source!A518)</f>
        <v/>
      </c>
      <c r="B234" t="n">
        <v>78870659</v>
      </c>
      <c r="C234" t="n">
        <v>78870650</v>
      </c>
      <c r="D234" t="n">
        <v>29110398</v>
      </c>
      <c r="E234" t="n">
        <v>1</v>
      </c>
      <c r="F234" t="n">
        <v>1</v>
      </c>
      <c r="G234" t="n">
        <v>1</v>
      </c>
      <c r="H234" t="n">
        <v>3</v>
      </c>
      <c r="I234" t="inlineStr">
        <is>
          <t>101-0388</t>
        </is>
      </c>
      <c r="J234" t="inlineStr">
        <is>
          <t>ТССЦ Московской обл., 101-0388, приказ Минстроя России №675/пр от 28.02.2017 № 254/пр</t>
        </is>
      </c>
      <c r="K234" t="inlineStr">
        <is>
          <t>Краски масляные земляные марки МА-0115 мумия, сурик железный</t>
        </is>
      </c>
      <c r="L234" t="n">
        <v>1348</v>
      </c>
      <c r="N234" t="n">
        <v>1009</v>
      </c>
      <c r="O234" t="inlineStr">
        <is>
          <t>т</t>
        </is>
      </c>
      <c r="P234" t="inlineStr">
        <is>
          <t>т</t>
        </is>
      </c>
      <c r="Q234" t="n">
        <v>1000</v>
      </c>
      <c r="X234" t="n">
        <v>5e-05</v>
      </c>
      <c r="Y234" t="n">
        <v>15118.99</v>
      </c>
      <c r="Z234" t="n">
        <v>0</v>
      </c>
      <c r="AA234" t="n">
        <v>0</v>
      </c>
      <c r="AB234" t="n">
        <v>0</v>
      </c>
      <c r="AC234" t="n">
        <v>0</v>
      </c>
      <c r="AD234" t="n">
        <v>1</v>
      </c>
      <c r="AE234" t="n">
        <v>0</v>
      </c>
      <c r="AF234" t="inlineStr">
        <is>
          <t>)*8</t>
        </is>
      </c>
      <c r="AG234" t="n">
        <v>0.0004</v>
      </c>
      <c r="AH234" t="n">
        <v>2</v>
      </c>
      <c r="AI234" t="n">
        <v>78870653</v>
      </c>
      <c r="AJ234" t="n">
        <v>255</v>
      </c>
      <c r="AK234" t="n">
        <v>0</v>
      </c>
      <c r="AL234" t="n">
        <v>0</v>
      </c>
      <c r="AM234" t="n">
        <v>0</v>
      </c>
      <c r="AN234" t="n">
        <v>0</v>
      </c>
      <c r="AO234" t="n">
        <v>0</v>
      </c>
      <c r="AP234" t="n">
        <v>0</v>
      </c>
      <c r="AQ234" t="n">
        <v>0</v>
      </c>
      <c r="AR234" t="n">
        <v>0</v>
      </c>
    </row>
    <row r="235">
      <c r="A235">
        <f>ROW(Source!A518)</f>
        <v/>
      </c>
      <c r="B235" t="n">
        <v>78870660</v>
      </c>
      <c r="C235" t="n">
        <v>78870650</v>
      </c>
      <c r="D235" t="n">
        <v>29110573</v>
      </c>
      <c r="E235" t="n">
        <v>1</v>
      </c>
      <c r="F235" t="n">
        <v>1</v>
      </c>
      <c r="G235" t="n">
        <v>1</v>
      </c>
      <c r="H235" t="n">
        <v>3</v>
      </c>
      <c r="I235" t="inlineStr">
        <is>
          <t>101-0628</t>
        </is>
      </c>
      <c r="J235" t="inlineStr">
        <is>
          <t>ТССЦ Московской обл., 101-0628, приказ Минстроя России №675/пр от 28.02.2017 № 254/пр</t>
        </is>
      </c>
      <c r="K235" t="inlineStr">
        <is>
          <t>Олифа комбинированная, марки К-3</t>
        </is>
      </c>
      <c r="L235" t="n">
        <v>1348</v>
      </c>
      <c r="N235" t="n">
        <v>1009</v>
      </c>
      <c r="O235" t="inlineStr">
        <is>
          <t>т</t>
        </is>
      </c>
      <c r="P235" t="inlineStr">
        <is>
          <t>т</t>
        </is>
      </c>
      <c r="Q235" t="n">
        <v>1000</v>
      </c>
      <c r="X235" t="n">
        <v>2e-05</v>
      </c>
      <c r="Y235" t="n">
        <v>16950</v>
      </c>
      <c r="Z235" t="n">
        <v>0</v>
      </c>
      <c r="AA235" t="n">
        <v>0</v>
      </c>
      <c r="AB235" t="n">
        <v>0</v>
      </c>
      <c r="AC235" t="n">
        <v>0</v>
      </c>
      <c r="AD235" t="n">
        <v>1</v>
      </c>
      <c r="AE235" t="n">
        <v>0</v>
      </c>
      <c r="AF235" t="inlineStr">
        <is>
          <t>)*8</t>
        </is>
      </c>
      <c r="AG235" t="n">
        <v>0.00016</v>
      </c>
      <c r="AH235" t="n">
        <v>2</v>
      </c>
      <c r="AI235" t="n">
        <v>78870654</v>
      </c>
      <c r="AJ235" t="n">
        <v>256</v>
      </c>
      <c r="AK235" t="n">
        <v>0</v>
      </c>
      <c r="AL235" t="n">
        <v>0</v>
      </c>
      <c r="AM235" t="n">
        <v>0</v>
      </c>
      <c r="AN235" t="n">
        <v>0</v>
      </c>
      <c r="AO235" t="n">
        <v>0</v>
      </c>
      <c r="AP235" t="n">
        <v>0</v>
      </c>
      <c r="AQ235" t="n">
        <v>0</v>
      </c>
      <c r="AR235" t="n">
        <v>0</v>
      </c>
    </row>
    <row r="236">
      <c r="A236">
        <f>ROW(Source!A518)</f>
        <v/>
      </c>
      <c r="B236" t="n">
        <v>78870661</v>
      </c>
      <c r="C236" t="n">
        <v>78870650</v>
      </c>
      <c r="D236" t="n">
        <v>29107963</v>
      </c>
      <c r="E236" t="n">
        <v>1</v>
      </c>
      <c r="F236" t="n">
        <v>1</v>
      </c>
      <c r="G236" t="n">
        <v>1</v>
      </c>
      <c r="H236" t="n">
        <v>3</v>
      </c>
      <c r="I236" t="inlineStr">
        <is>
          <t>101-1669</t>
        </is>
      </c>
      <c r="J236" t="inlineStr">
        <is>
          <t>ТССЦ Московской обл., 101-1669, приказ Минстроя России №675/пр от 28.02.2017 № 254/пр</t>
        </is>
      </c>
      <c r="K236" t="inlineStr">
        <is>
          <t>Очес льняной</t>
        </is>
      </c>
      <c r="L236" t="n">
        <v>1346</v>
      </c>
      <c r="N236" t="n">
        <v>1009</v>
      </c>
      <c r="O236" t="inlineStr">
        <is>
          <t>кг</t>
        </is>
      </c>
      <c r="P236" t="inlineStr">
        <is>
          <t>кг</t>
        </is>
      </c>
      <c r="Q236" t="n">
        <v>1</v>
      </c>
      <c r="X236" t="n">
        <v>0.02</v>
      </c>
      <c r="Y236" t="n">
        <v>37.29</v>
      </c>
      <c r="Z236" t="n">
        <v>0</v>
      </c>
      <c r="AA236" t="n">
        <v>0</v>
      </c>
      <c r="AB236" t="n">
        <v>0</v>
      </c>
      <c r="AC236" t="n">
        <v>0</v>
      </c>
      <c r="AD236" t="n">
        <v>1</v>
      </c>
      <c r="AE236" t="n">
        <v>0</v>
      </c>
      <c r="AF236" t="inlineStr">
        <is>
          <t>)*8</t>
        </is>
      </c>
      <c r="AG236" t="n">
        <v>0.16</v>
      </c>
      <c r="AH236" t="n">
        <v>2</v>
      </c>
      <c r="AI236" t="n">
        <v>78870655</v>
      </c>
      <c r="AJ236" t="n">
        <v>257</v>
      </c>
      <c r="AK236" t="n">
        <v>0</v>
      </c>
      <c r="AL236" t="n">
        <v>0</v>
      </c>
      <c r="AM236" t="n">
        <v>0</v>
      </c>
      <c r="AN236" t="n">
        <v>0</v>
      </c>
      <c r="AO236" t="n">
        <v>0</v>
      </c>
      <c r="AP236" t="n">
        <v>0</v>
      </c>
      <c r="AQ236" t="n">
        <v>0</v>
      </c>
      <c r="AR236" t="n">
        <v>0</v>
      </c>
    </row>
    <row r="237">
      <c r="A237">
        <f>ROW(Source!A518)</f>
        <v/>
      </c>
      <c r="B237" t="n">
        <v>78870662</v>
      </c>
      <c r="C237" t="n">
        <v>78870650</v>
      </c>
      <c r="D237" t="n">
        <v>29150040</v>
      </c>
      <c r="E237" t="n">
        <v>1</v>
      </c>
      <c r="F237" t="n">
        <v>1</v>
      </c>
      <c r="G237" t="n">
        <v>1</v>
      </c>
      <c r="H237" t="n">
        <v>3</v>
      </c>
      <c r="I237" t="inlineStr">
        <is>
          <t>411-0001</t>
        </is>
      </c>
      <c r="J237" t="inlineStr">
        <is>
          <t>ТССЦ Московской обл., 411-0001, приказ Минстроя России №675/пр от 28.02.2017 № 257/пр</t>
        </is>
      </c>
      <c r="K237" t="inlineStr">
        <is>
          <t>Вода</t>
        </is>
      </c>
      <c r="L237" t="n">
        <v>1339</v>
      </c>
      <c r="N237" t="n">
        <v>1007</v>
      </c>
      <c r="O237" t="inlineStr">
        <is>
          <t>м3</t>
        </is>
      </c>
      <c r="P237" t="inlineStr">
        <is>
          <t>м3</t>
        </is>
      </c>
      <c r="Q237" t="n">
        <v>1</v>
      </c>
      <c r="X237" t="n">
        <v>1</v>
      </c>
      <c r="Y237" t="n">
        <v>2.44</v>
      </c>
      <c r="Z237" t="n">
        <v>0</v>
      </c>
      <c r="AA237" t="n">
        <v>0</v>
      </c>
      <c r="AB237" t="n">
        <v>0</v>
      </c>
      <c r="AC237" t="n">
        <v>0</v>
      </c>
      <c r="AD237" t="n">
        <v>1</v>
      </c>
      <c r="AE237" t="n">
        <v>0</v>
      </c>
      <c r="AF237" t="inlineStr">
        <is>
          <t>)*8</t>
        </is>
      </c>
      <c r="AG237" t="n">
        <v>8</v>
      </c>
      <c r="AH237" t="n">
        <v>2</v>
      </c>
      <c r="AI237" t="n">
        <v>78870656</v>
      </c>
      <c r="AJ237" t="n">
        <v>258</v>
      </c>
      <c r="AK237" t="n">
        <v>0</v>
      </c>
      <c r="AL237" t="n">
        <v>0</v>
      </c>
      <c r="AM237" t="n">
        <v>0</v>
      </c>
      <c r="AN237" t="n">
        <v>0</v>
      </c>
      <c r="AO237" t="n">
        <v>0</v>
      </c>
      <c r="AP237" t="n">
        <v>0</v>
      </c>
      <c r="AQ237" t="n">
        <v>0</v>
      </c>
      <c r="AR237" t="n">
        <v>0</v>
      </c>
    </row>
    <row r="238">
      <c r="A238">
        <f>ROW(Source!A519)</f>
        <v/>
      </c>
      <c r="B238" t="n">
        <v>78870669</v>
      </c>
      <c r="C238" t="n">
        <v>78870663</v>
      </c>
      <c r="D238" t="n">
        <v>18408291</v>
      </c>
      <c r="E238" t="n">
        <v>1</v>
      </c>
      <c r="F238" t="n">
        <v>1</v>
      </c>
      <c r="G238" t="n">
        <v>1</v>
      </c>
      <c r="H238" t="n">
        <v>1</v>
      </c>
      <c r="I238" t="inlineStr">
        <is>
          <t>1-1025-90</t>
        </is>
      </c>
      <c r="J238" t="inlineStr"/>
      <c r="K238" t="inlineStr">
        <is>
          <t>Рабочий строитель среднего разряда 2,5</t>
        </is>
      </c>
      <c r="L238" t="n">
        <v>1369</v>
      </c>
      <c r="N238" t="n">
        <v>1013</v>
      </c>
      <c r="O238" t="inlineStr">
        <is>
          <t>чел.-ч</t>
        </is>
      </c>
      <c r="P238" t="inlineStr">
        <is>
          <t>чел.-ч</t>
        </is>
      </c>
      <c r="Q238" t="n">
        <v>1</v>
      </c>
      <c r="X238" t="n">
        <v>32.2</v>
      </c>
      <c r="Y238" t="n">
        <v>0</v>
      </c>
      <c r="Z238" t="n">
        <v>0</v>
      </c>
      <c r="AA238" t="n">
        <v>0</v>
      </c>
      <c r="AB238" t="n">
        <v>8.17</v>
      </c>
      <c r="AC238" t="n">
        <v>0</v>
      </c>
      <c r="AD238" t="n">
        <v>1</v>
      </c>
      <c r="AE238" t="n">
        <v>1</v>
      </c>
      <c r="AF238" t="inlineStr"/>
      <c r="AG238" t="n">
        <v>32.2</v>
      </c>
      <c r="AH238" t="n">
        <v>2</v>
      </c>
      <c r="AI238" t="n">
        <v>78870664</v>
      </c>
      <c r="AJ238" t="n">
        <v>259</v>
      </c>
      <c r="AK238" t="n">
        <v>0</v>
      </c>
      <c r="AL238" t="n">
        <v>0</v>
      </c>
      <c r="AM238" t="n">
        <v>0</v>
      </c>
      <c r="AN238" t="n">
        <v>0</v>
      </c>
      <c r="AO238" t="n">
        <v>0</v>
      </c>
      <c r="AP238" t="n">
        <v>0</v>
      </c>
      <c r="AQ238" t="n">
        <v>0</v>
      </c>
      <c r="AR238" t="n">
        <v>0</v>
      </c>
    </row>
    <row r="239">
      <c r="A239">
        <f>ROW(Source!A519)</f>
        <v/>
      </c>
      <c r="B239" t="n">
        <v>78870670</v>
      </c>
      <c r="C239" t="n">
        <v>78870663</v>
      </c>
      <c r="D239" t="n">
        <v>29174913</v>
      </c>
      <c r="E239" t="n">
        <v>1</v>
      </c>
      <c r="F239" t="n">
        <v>1</v>
      </c>
      <c r="G239" t="n">
        <v>1</v>
      </c>
      <c r="H239" t="n">
        <v>2</v>
      </c>
      <c r="I239" t="inlineStr">
        <is>
          <t>400001</t>
        </is>
      </c>
      <c r="J239" t="inlineStr">
        <is>
          <t>ТСЭМ Московской обл., 400001, приказ Минстроя России №675/пр от 28.02.2017 № 264/пр</t>
        </is>
      </c>
      <c r="K239" t="inlineStr">
        <is>
          <t>Автомобили бортовые, грузоподъемность до 5 т</t>
        </is>
      </c>
      <c r="L239" t="n">
        <v>1368</v>
      </c>
      <c r="N239" t="n">
        <v>1011</v>
      </c>
      <c r="O239" t="inlineStr">
        <is>
          <t>маш.-ч</t>
        </is>
      </c>
      <c r="P239" t="inlineStr">
        <is>
          <t>маш.-ч</t>
        </is>
      </c>
      <c r="Q239" t="n">
        <v>1</v>
      </c>
      <c r="X239" t="n">
        <v>0.01</v>
      </c>
      <c r="Y239" t="n">
        <v>0</v>
      </c>
      <c r="Z239" t="n">
        <v>87.17</v>
      </c>
      <c r="AA239" t="n">
        <v>11.6</v>
      </c>
      <c r="AB239" t="n">
        <v>0</v>
      </c>
      <c r="AC239" t="n">
        <v>0</v>
      </c>
      <c r="AD239" t="n">
        <v>1</v>
      </c>
      <c r="AE239" t="n">
        <v>0</v>
      </c>
      <c r="AF239" t="inlineStr"/>
      <c r="AG239" t="n">
        <v>0.01</v>
      </c>
      <c r="AH239" t="n">
        <v>2</v>
      </c>
      <c r="AI239" t="n">
        <v>78870665</v>
      </c>
      <c r="AJ239" t="n">
        <v>260</v>
      </c>
      <c r="AK239" t="n">
        <v>0</v>
      </c>
      <c r="AL239" t="n">
        <v>0</v>
      </c>
      <c r="AM239" t="n">
        <v>0</v>
      </c>
      <c r="AN239" t="n">
        <v>0</v>
      </c>
      <c r="AO239" t="n">
        <v>0</v>
      </c>
      <c r="AP239" t="n">
        <v>0</v>
      </c>
      <c r="AQ239" t="n">
        <v>0</v>
      </c>
      <c r="AR239" t="n">
        <v>0</v>
      </c>
    </row>
    <row r="240">
      <c r="A240">
        <f>ROW(Source!A519)</f>
        <v/>
      </c>
      <c r="B240" t="n">
        <v>78870671</v>
      </c>
      <c r="C240" t="n">
        <v>78870663</v>
      </c>
      <c r="D240" t="n">
        <v>29110139</v>
      </c>
      <c r="E240" t="n">
        <v>1</v>
      </c>
      <c r="F240" t="n">
        <v>1</v>
      </c>
      <c r="G240" t="n">
        <v>1</v>
      </c>
      <c r="H240" t="n">
        <v>3</v>
      </c>
      <c r="I240" t="inlineStr">
        <is>
          <t>101-1703</t>
        </is>
      </c>
      <c r="J240" t="inlineStr">
        <is>
          <t>ТССЦ Московской обл., 101-1703, приказ Минстроя России №675/пр от 28.02.2017 № 254/пр</t>
        </is>
      </c>
      <c r="K240" t="inlineStr">
        <is>
          <t>Прокладки резиновые (пластина техническая прессованная)</t>
        </is>
      </c>
      <c r="L240" t="n">
        <v>1346</v>
      </c>
      <c r="N240" t="n">
        <v>1009</v>
      </c>
      <c r="O240" t="inlineStr">
        <is>
          <t>кг</t>
        </is>
      </c>
      <c r="P240" t="inlineStr">
        <is>
          <t>кг</t>
        </is>
      </c>
      <c r="Q240" t="n">
        <v>1</v>
      </c>
      <c r="X240" t="n">
        <v>2</v>
      </c>
      <c r="Y240" t="n">
        <v>23.09</v>
      </c>
      <c r="Z240" t="n">
        <v>0</v>
      </c>
      <c r="AA240" t="n">
        <v>0</v>
      </c>
      <c r="AB240" t="n">
        <v>0</v>
      </c>
      <c r="AC240" t="n">
        <v>0</v>
      </c>
      <c r="AD240" t="n">
        <v>1</v>
      </c>
      <c r="AE240" t="n">
        <v>0</v>
      </c>
      <c r="AF240" t="inlineStr"/>
      <c r="AG240" t="n">
        <v>2</v>
      </c>
      <c r="AH240" t="n">
        <v>2</v>
      </c>
      <c r="AI240" t="n">
        <v>78870666</v>
      </c>
      <c r="AJ240" t="n">
        <v>261</v>
      </c>
      <c r="AK240" t="n">
        <v>0</v>
      </c>
      <c r="AL240" t="n">
        <v>0</v>
      </c>
      <c r="AM240" t="n">
        <v>0</v>
      </c>
      <c r="AN240" t="n">
        <v>0</v>
      </c>
      <c r="AO240" t="n">
        <v>0</v>
      </c>
      <c r="AP240" t="n">
        <v>0</v>
      </c>
      <c r="AQ240" t="n">
        <v>0</v>
      </c>
      <c r="AR240" t="n">
        <v>0</v>
      </c>
    </row>
    <row r="241">
      <c r="A241">
        <f>ROW(Source!A519)</f>
        <v/>
      </c>
      <c r="B241" t="n">
        <v>78870672</v>
      </c>
      <c r="C241" t="n">
        <v>78870663</v>
      </c>
      <c r="D241" t="n">
        <v>29114240</v>
      </c>
      <c r="E241" t="n">
        <v>1</v>
      </c>
      <c r="F241" t="n">
        <v>1</v>
      </c>
      <c r="G241" t="n">
        <v>1</v>
      </c>
      <c r="H241" t="n">
        <v>3</v>
      </c>
      <c r="I241" t="inlineStr">
        <is>
          <t>101-2576</t>
        </is>
      </c>
      <c r="J241" t="inlineStr">
        <is>
          <t>ТССЦ Московской обл., 101-2576, приказ Минстроя России №675/пр от 28.02.2017 № 254/пр</t>
        </is>
      </c>
      <c r="K241" t="inlineStr">
        <is>
          <t>Болты с гайками и шайбами для санитарно-технических работ диаметром 16 мм</t>
        </is>
      </c>
      <c r="L241" t="n">
        <v>1348</v>
      </c>
      <c r="N241" t="n">
        <v>1009</v>
      </c>
      <c r="O241" t="inlineStr">
        <is>
          <t>т</t>
        </is>
      </c>
      <c r="P241" t="inlineStr">
        <is>
          <t>т</t>
        </is>
      </c>
      <c r="Q241" t="n">
        <v>1000</v>
      </c>
      <c r="X241" t="n">
        <v>0.005</v>
      </c>
      <c r="Y241" t="n">
        <v>14830</v>
      </c>
      <c r="Z241" t="n">
        <v>0</v>
      </c>
      <c r="AA241" t="n">
        <v>0</v>
      </c>
      <c r="AB241" t="n">
        <v>0</v>
      </c>
      <c r="AC241" t="n">
        <v>0</v>
      </c>
      <c r="AD241" t="n">
        <v>1</v>
      </c>
      <c r="AE241" t="n">
        <v>0</v>
      </c>
      <c r="AF241" t="inlineStr"/>
      <c r="AG241" t="n">
        <v>0.005</v>
      </c>
      <c r="AH241" t="n">
        <v>2</v>
      </c>
      <c r="AI241" t="n">
        <v>78870667</v>
      </c>
      <c r="AJ241" t="n">
        <v>262</v>
      </c>
      <c r="AK241" t="n">
        <v>0</v>
      </c>
      <c r="AL241" t="n">
        <v>0</v>
      </c>
      <c r="AM241" t="n">
        <v>0</v>
      </c>
      <c r="AN241" t="n">
        <v>0</v>
      </c>
      <c r="AO241" t="n">
        <v>0</v>
      </c>
      <c r="AP241" t="n">
        <v>0</v>
      </c>
      <c r="AQ241" t="n">
        <v>0</v>
      </c>
      <c r="AR241" t="n">
        <v>0</v>
      </c>
    </row>
    <row r="242">
      <c r="A242">
        <f>ROW(Source!A519)</f>
        <v/>
      </c>
      <c r="B242" t="n">
        <v>78870673</v>
      </c>
      <c r="C242" t="n">
        <v>78870663</v>
      </c>
      <c r="D242" t="n">
        <v>29150040</v>
      </c>
      <c r="E242" t="n">
        <v>1</v>
      </c>
      <c r="F242" t="n">
        <v>1</v>
      </c>
      <c r="G242" t="n">
        <v>1</v>
      </c>
      <c r="H242" t="n">
        <v>3</v>
      </c>
      <c r="I242" t="inlineStr">
        <is>
          <t>411-0001</t>
        </is>
      </c>
      <c r="J242" t="inlineStr">
        <is>
          <t>ТССЦ Московской обл., 411-0001, приказ Минстроя России №675/пр от 28.02.2017 № 257/пр</t>
        </is>
      </c>
      <c r="K242" t="inlineStr">
        <is>
          <t>Вода</t>
        </is>
      </c>
      <c r="L242" t="n">
        <v>1339</v>
      </c>
      <c r="N242" t="n">
        <v>1007</v>
      </c>
      <c r="O242" t="inlineStr">
        <is>
          <t>м3</t>
        </is>
      </c>
      <c r="P242" t="inlineStr">
        <is>
          <t>м3</t>
        </is>
      </c>
      <c r="Q242" t="n">
        <v>1</v>
      </c>
      <c r="X242" t="n">
        <v>7.8</v>
      </c>
      <c r="Y242" t="n">
        <v>2.44</v>
      </c>
      <c r="Z242" t="n">
        <v>0</v>
      </c>
      <c r="AA242" t="n">
        <v>0</v>
      </c>
      <c r="AB242" t="n">
        <v>0</v>
      </c>
      <c r="AC242" t="n">
        <v>0</v>
      </c>
      <c r="AD242" t="n">
        <v>1</v>
      </c>
      <c r="AE242" t="n">
        <v>0</v>
      </c>
      <c r="AF242" t="inlineStr"/>
      <c r="AG242" t="n">
        <v>7.8</v>
      </c>
      <c r="AH242" t="n">
        <v>2</v>
      </c>
      <c r="AI242" t="n">
        <v>78870668</v>
      </c>
      <c r="AJ242" t="n">
        <v>263</v>
      </c>
      <c r="AK242" t="n">
        <v>0</v>
      </c>
      <c r="AL242" t="n">
        <v>0</v>
      </c>
      <c r="AM242" t="n">
        <v>0</v>
      </c>
      <c r="AN242" t="n">
        <v>0</v>
      </c>
      <c r="AO242" t="n">
        <v>0</v>
      </c>
      <c r="AP242" t="n">
        <v>0</v>
      </c>
      <c r="AQ242" t="n">
        <v>0</v>
      </c>
      <c r="AR242" t="n">
        <v>0</v>
      </c>
    </row>
    <row r="243">
      <c r="A243">
        <f>ROW(Source!A558)</f>
        <v/>
      </c>
      <c r="B243" t="n">
        <v>78870743</v>
      </c>
      <c r="C243" t="n">
        <v>78870737</v>
      </c>
      <c r="D243" t="n">
        <v>18408291</v>
      </c>
      <c r="E243" t="n">
        <v>1</v>
      </c>
      <c r="F243" t="n">
        <v>1</v>
      </c>
      <c r="G243" t="n">
        <v>1</v>
      </c>
      <c r="H243" t="n">
        <v>1</v>
      </c>
      <c r="I243" t="inlineStr">
        <is>
          <t>1-1025-90</t>
        </is>
      </c>
      <c r="J243" t="inlineStr"/>
      <c r="K243" t="inlineStr">
        <is>
          <t>Рабочий строитель среднего разряда 2,5</t>
        </is>
      </c>
      <c r="L243" t="n">
        <v>1369</v>
      </c>
      <c r="N243" t="n">
        <v>1013</v>
      </c>
      <c r="O243" t="inlineStr">
        <is>
          <t>чел.-ч</t>
        </is>
      </c>
      <c r="P243" t="inlineStr">
        <is>
          <t>чел.-ч</t>
        </is>
      </c>
      <c r="Q243" t="n">
        <v>1</v>
      </c>
      <c r="X243" t="n">
        <v>32.2</v>
      </c>
      <c r="Y243" t="n">
        <v>0</v>
      </c>
      <c r="Z243" t="n">
        <v>0</v>
      </c>
      <c r="AA243" t="n">
        <v>0</v>
      </c>
      <c r="AB243" t="n">
        <v>8.17</v>
      </c>
      <c r="AC243" t="n">
        <v>0</v>
      </c>
      <c r="AD243" t="n">
        <v>1</v>
      </c>
      <c r="AE243" t="n">
        <v>1</v>
      </c>
      <c r="AF243" t="inlineStr"/>
      <c r="AG243" t="n">
        <v>32.2</v>
      </c>
      <c r="AH243" t="n">
        <v>2</v>
      </c>
      <c r="AI243" t="n">
        <v>78870738</v>
      </c>
      <c r="AJ243" t="n">
        <v>264</v>
      </c>
      <c r="AK243" t="n">
        <v>0</v>
      </c>
      <c r="AL243" t="n">
        <v>0</v>
      </c>
      <c r="AM243" t="n">
        <v>0</v>
      </c>
      <c r="AN243" t="n">
        <v>0</v>
      </c>
      <c r="AO243" t="n">
        <v>0</v>
      </c>
      <c r="AP243" t="n">
        <v>0</v>
      </c>
      <c r="AQ243" t="n">
        <v>0</v>
      </c>
      <c r="AR243" t="n">
        <v>0</v>
      </c>
    </row>
    <row r="244">
      <c r="A244">
        <f>ROW(Source!A558)</f>
        <v/>
      </c>
      <c r="B244" t="n">
        <v>78870744</v>
      </c>
      <c r="C244" t="n">
        <v>78870737</v>
      </c>
      <c r="D244" t="n">
        <v>29174913</v>
      </c>
      <c r="E244" t="n">
        <v>1</v>
      </c>
      <c r="F244" t="n">
        <v>1</v>
      </c>
      <c r="G244" t="n">
        <v>1</v>
      </c>
      <c r="H244" t="n">
        <v>2</v>
      </c>
      <c r="I244" t="inlineStr">
        <is>
          <t>400001</t>
        </is>
      </c>
      <c r="J244" t="inlineStr">
        <is>
          <t>ТСЭМ Московской обл., 400001, приказ Минстроя России №675/пр от 28.02.2017 № 264/пр</t>
        </is>
      </c>
      <c r="K244" t="inlineStr">
        <is>
          <t>Автомобили бортовые, грузоподъемность до 5 т</t>
        </is>
      </c>
      <c r="L244" t="n">
        <v>1368</v>
      </c>
      <c r="N244" t="n">
        <v>1011</v>
      </c>
      <c r="O244" t="inlineStr">
        <is>
          <t>маш.-ч</t>
        </is>
      </c>
      <c r="P244" t="inlineStr">
        <is>
          <t>маш.-ч</t>
        </is>
      </c>
      <c r="Q244" t="n">
        <v>1</v>
      </c>
      <c r="X244" t="n">
        <v>0.01</v>
      </c>
      <c r="Y244" t="n">
        <v>0</v>
      </c>
      <c r="Z244" t="n">
        <v>87.17</v>
      </c>
      <c r="AA244" t="n">
        <v>11.6</v>
      </c>
      <c r="AB244" t="n">
        <v>0</v>
      </c>
      <c r="AC244" t="n">
        <v>0</v>
      </c>
      <c r="AD244" t="n">
        <v>1</v>
      </c>
      <c r="AE244" t="n">
        <v>0</v>
      </c>
      <c r="AF244" t="inlineStr"/>
      <c r="AG244" t="n">
        <v>0.01</v>
      </c>
      <c r="AH244" t="n">
        <v>2</v>
      </c>
      <c r="AI244" t="n">
        <v>78870739</v>
      </c>
      <c r="AJ244" t="n">
        <v>265</v>
      </c>
      <c r="AK244" t="n">
        <v>0</v>
      </c>
      <c r="AL244" t="n">
        <v>0</v>
      </c>
      <c r="AM244" t="n">
        <v>0</v>
      </c>
      <c r="AN244" t="n">
        <v>0</v>
      </c>
      <c r="AO244" t="n">
        <v>0</v>
      </c>
      <c r="AP244" t="n">
        <v>0</v>
      </c>
      <c r="AQ244" t="n">
        <v>0</v>
      </c>
      <c r="AR244" t="n">
        <v>0</v>
      </c>
    </row>
    <row r="245">
      <c r="A245">
        <f>ROW(Source!A558)</f>
        <v/>
      </c>
      <c r="B245" t="n">
        <v>78870745</v>
      </c>
      <c r="C245" t="n">
        <v>78870737</v>
      </c>
      <c r="D245" t="n">
        <v>29110139</v>
      </c>
      <c r="E245" t="n">
        <v>1</v>
      </c>
      <c r="F245" t="n">
        <v>1</v>
      </c>
      <c r="G245" t="n">
        <v>1</v>
      </c>
      <c r="H245" t="n">
        <v>3</v>
      </c>
      <c r="I245" t="inlineStr">
        <is>
          <t>101-1703</t>
        </is>
      </c>
      <c r="J245" t="inlineStr">
        <is>
          <t>ТССЦ Московской обл., 101-1703, приказ Минстроя России №675/пр от 28.02.2017 № 254/пр</t>
        </is>
      </c>
      <c r="K245" t="inlineStr">
        <is>
          <t>Прокладки резиновые (пластина техническая прессованная)</t>
        </is>
      </c>
      <c r="L245" t="n">
        <v>1346</v>
      </c>
      <c r="N245" t="n">
        <v>1009</v>
      </c>
      <c r="O245" t="inlineStr">
        <is>
          <t>кг</t>
        </is>
      </c>
      <c r="P245" t="inlineStr">
        <is>
          <t>кг</t>
        </is>
      </c>
      <c r="Q245" t="n">
        <v>1</v>
      </c>
      <c r="X245" t="n">
        <v>2</v>
      </c>
      <c r="Y245" t="n">
        <v>23.09</v>
      </c>
      <c r="Z245" t="n">
        <v>0</v>
      </c>
      <c r="AA245" t="n">
        <v>0</v>
      </c>
      <c r="AB245" t="n">
        <v>0</v>
      </c>
      <c r="AC245" t="n">
        <v>0</v>
      </c>
      <c r="AD245" t="n">
        <v>1</v>
      </c>
      <c r="AE245" t="n">
        <v>0</v>
      </c>
      <c r="AF245" t="inlineStr"/>
      <c r="AG245" t="n">
        <v>2</v>
      </c>
      <c r="AH245" t="n">
        <v>2</v>
      </c>
      <c r="AI245" t="n">
        <v>78870740</v>
      </c>
      <c r="AJ245" t="n">
        <v>266</v>
      </c>
      <c r="AK245" t="n">
        <v>0</v>
      </c>
      <c r="AL245" t="n">
        <v>0</v>
      </c>
      <c r="AM245" t="n">
        <v>0</v>
      </c>
      <c r="AN245" t="n">
        <v>0</v>
      </c>
      <c r="AO245" t="n">
        <v>0</v>
      </c>
      <c r="AP245" t="n">
        <v>0</v>
      </c>
      <c r="AQ245" t="n">
        <v>0</v>
      </c>
      <c r="AR245" t="n">
        <v>0</v>
      </c>
    </row>
    <row r="246">
      <c r="A246">
        <f>ROW(Source!A558)</f>
        <v/>
      </c>
      <c r="B246" t="n">
        <v>78870746</v>
      </c>
      <c r="C246" t="n">
        <v>78870737</v>
      </c>
      <c r="D246" t="n">
        <v>29114240</v>
      </c>
      <c r="E246" t="n">
        <v>1</v>
      </c>
      <c r="F246" t="n">
        <v>1</v>
      </c>
      <c r="G246" t="n">
        <v>1</v>
      </c>
      <c r="H246" t="n">
        <v>3</v>
      </c>
      <c r="I246" t="inlineStr">
        <is>
          <t>101-2576</t>
        </is>
      </c>
      <c r="J246" t="inlineStr">
        <is>
          <t>ТССЦ Московской обл., 101-2576, приказ Минстроя России №675/пр от 28.02.2017 № 254/пр</t>
        </is>
      </c>
      <c r="K246" t="inlineStr">
        <is>
          <t>Болты с гайками и шайбами для санитарно-технических работ диаметром 16 мм</t>
        </is>
      </c>
      <c r="L246" t="n">
        <v>1348</v>
      </c>
      <c r="N246" t="n">
        <v>1009</v>
      </c>
      <c r="O246" t="inlineStr">
        <is>
          <t>т</t>
        </is>
      </c>
      <c r="P246" t="inlineStr">
        <is>
          <t>т</t>
        </is>
      </c>
      <c r="Q246" t="n">
        <v>1000</v>
      </c>
      <c r="X246" t="n">
        <v>0.005</v>
      </c>
      <c r="Y246" t="n">
        <v>14830</v>
      </c>
      <c r="Z246" t="n">
        <v>0</v>
      </c>
      <c r="AA246" t="n">
        <v>0</v>
      </c>
      <c r="AB246" t="n">
        <v>0</v>
      </c>
      <c r="AC246" t="n">
        <v>0</v>
      </c>
      <c r="AD246" t="n">
        <v>1</v>
      </c>
      <c r="AE246" t="n">
        <v>0</v>
      </c>
      <c r="AF246" t="inlineStr"/>
      <c r="AG246" t="n">
        <v>0.005</v>
      </c>
      <c r="AH246" t="n">
        <v>2</v>
      </c>
      <c r="AI246" t="n">
        <v>78870741</v>
      </c>
      <c r="AJ246" t="n">
        <v>267</v>
      </c>
      <c r="AK246" t="n">
        <v>0</v>
      </c>
      <c r="AL246" t="n">
        <v>0</v>
      </c>
      <c r="AM246" t="n">
        <v>0</v>
      </c>
      <c r="AN246" t="n">
        <v>0</v>
      </c>
      <c r="AO246" t="n">
        <v>0</v>
      </c>
      <c r="AP246" t="n">
        <v>0</v>
      </c>
      <c r="AQ246" t="n">
        <v>0</v>
      </c>
      <c r="AR246" t="n">
        <v>0</v>
      </c>
    </row>
    <row r="247">
      <c r="A247">
        <f>ROW(Source!A558)</f>
        <v/>
      </c>
      <c r="B247" t="n">
        <v>78870747</v>
      </c>
      <c r="C247" t="n">
        <v>78870737</v>
      </c>
      <c r="D247" t="n">
        <v>29150040</v>
      </c>
      <c r="E247" t="n">
        <v>1</v>
      </c>
      <c r="F247" t="n">
        <v>1</v>
      </c>
      <c r="G247" t="n">
        <v>1</v>
      </c>
      <c r="H247" t="n">
        <v>3</v>
      </c>
      <c r="I247" t="inlineStr">
        <is>
          <t>411-0001</t>
        </is>
      </c>
      <c r="J247" t="inlineStr">
        <is>
          <t>ТССЦ Московской обл., 411-0001, приказ Минстроя России №675/пр от 28.02.2017 № 257/пр</t>
        </is>
      </c>
      <c r="K247" t="inlineStr">
        <is>
          <t>Вода</t>
        </is>
      </c>
      <c r="L247" t="n">
        <v>1339</v>
      </c>
      <c r="N247" t="n">
        <v>1007</v>
      </c>
      <c r="O247" t="inlineStr">
        <is>
          <t>м3</t>
        </is>
      </c>
      <c r="P247" t="inlineStr">
        <is>
          <t>м3</t>
        </is>
      </c>
      <c r="Q247" t="n">
        <v>1</v>
      </c>
      <c r="X247" t="n">
        <v>7.8</v>
      </c>
      <c r="Y247" t="n">
        <v>2.44</v>
      </c>
      <c r="Z247" t="n">
        <v>0</v>
      </c>
      <c r="AA247" t="n">
        <v>0</v>
      </c>
      <c r="AB247" t="n">
        <v>0</v>
      </c>
      <c r="AC247" t="n">
        <v>0</v>
      </c>
      <c r="AD247" t="n">
        <v>1</v>
      </c>
      <c r="AE247" t="n">
        <v>0</v>
      </c>
      <c r="AF247" t="inlineStr"/>
      <c r="AG247" t="n">
        <v>7.8</v>
      </c>
      <c r="AH247" t="n">
        <v>2</v>
      </c>
      <c r="AI247" t="n">
        <v>78870742</v>
      </c>
      <c r="AJ247" t="n">
        <v>268</v>
      </c>
      <c r="AK247" t="n">
        <v>0</v>
      </c>
      <c r="AL247" t="n">
        <v>0</v>
      </c>
      <c r="AM247" t="n">
        <v>0</v>
      </c>
      <c r="AN247" t="n">
        <v>0</v>
      </c>
      <c r="AO247" t="n">
        <v>0</v>
      </c>
      <c r="AP247" t="n">
        <v>0</v>
      </c>
      <c r="AQ247" t="n">
        <v>0</v>
      </c>
      <c r="AR247" t="n">
        <v>0</v>
      </c>
    </row>
    <row r="248">
      <c r="A248">
        <f>ROW(Source!A559)</f>
        <v/>
      </c>
      <c r="B248" t="n">
        <v>78870757</v>
      </c>
      <c r="C248" t="n">
        <v>78870748</v>
      </c>
      <c r="D248" t="n">
        <v>18409850</v>
      </c>
      <c r="E248" t="n">
        <v>1</v>
      </c>
      <c r="F248" t="n">
        <v>1</v>
      </c>
      <c r="G248" t="n">
        <v>1</v>
      </c>
      <c r="H248" t="n">
        <v>1</v>
      </c>
      <c r="I248" t="inlineStr">
        <is>
          <t>1-1035-90</t>
        </is>
      </c>
      <c r="J248" t="inlineStr"/>
      <c r="K248" t="inlineStr">
        <is>
          <t>Рабочий строитель среднего разряда 3,5</t>
        </is>
      </c>
      <c r="L248" t="n">
        <v>1369</v>
      </c>
      <c r="N248" t="n">
        <v>1013</v>
      </c>
      <c r="O248" t="inlineStr">
        <is>
          <t>чел.-ч</t>
        </is>
      </c>
      <c r="P248" t="inlineStr">
        <is>
          <t>чел.-ч</t>
        </is>
      </c>
      <c r="Q248" t="n">
        <v>1</v>
      </c>
      <c r="X248" t="n">
        <v>81</v>
      </c>
      <c r="Y248" t="n">
        <v>0</v>
      </c>
      <c r="Z248" t="n">
        <v>0</v>
      </c>
      <c r="AA248" t="n">
        <v>0</v>
      </c>
      <c r="AB248" t="n">
        <v>9.07</v>
      </c>
      <c r="AC248" t="n">
        <v>0</v>
      </c>
      <c r="AD248" t="n">
        <v>1</v>
      </c>
      <c r="AE248" t="n">
        <v>1</v>
      </c>
      <c r="AF248" t="inlineStr"/>
      <c r="AG248" t="n">
        <v>81</v>
      </c>
      <c r="AH248" t="n">
        <v>2</v>
      </c>
      <c r="AI248" t="n">
        <v>78870749</v>
      </c>
      <c r="AJ248" t="n">
        <v>269</v>
      </c>
      <c r="AK248" t="n">
        <v>0</v>
      </c>
      <c r="AL248" t="n">
        <v>0</v>
      </c>
      <c r="AM248" t="n">
        <v>0</v>
      </c>
      <c r="AN248" t="n">
        <v>0</v>
      </c>
      <c r="AO248" t="n">
        <v>0</v>
      </c>
      <c r="AP248" t="n">
        <v>0</v>
      </c>
      <c r="AQ248" t="n">
        <v>0</v>
      </c>
      <c r="AR248" t="n">
        <v>0</v>
      </c>
    </row>
    <row r="249">
      <c r="A249">
        <f>ROW(Source!A559)</f>
        <v/>
      </c>
      <c r="B249" t="n">
        <v>78870758</v>
      </c>
      <c r="C249" t="n">
        <v>78870748</v>
      </c>
      <c r="D249" t="n">
        <v>29174913</v>
      </c>
      <c r="E249" t="n">
        <v>1</v>
      </c>
      <c r="F249" t="n">
        <v>1</v>
      </c>
      <c r="G249" t="n">
        <v>1</v>
      </c>
      <c r="H249" t="n">
        <v>2</v>
      </c>
      <c r="I249" t="inlineStr">
        <is>
          <t>400001</t>
        </is>
      </c>
      <c r="J249" t="inlineStr">
        <is>
          <t>ТСЭМ Московской обл., 400001, приказ Минстроя России №675/пр от 28.02.2017 № 264/пр</t>
        </is>
      </c>
      <c r="K249" t="inlineStr">
        <is>
          <t>Автомобили бортовые, грузоподъемность до 5 т</t>
        </is>
      </c>
      <c r="L249" t="n">
        <v>1368</v>
      </c>
      <c r="N249" t="n">
        <v>1011</v>
      </c>
      <c r="O249" t="inlineStr">
        <is>
          <t>маш.-ч</t>
        </is>
      </c>
      <c r="P249" t="inlineStr">
        <is>
          <t>маш.-ч</t>
        </is>
      </c>
      <c r="Q249" t="n">
        <v>1</v>
      </c>
      <c r="X249" t="n">
        <v>0.05</v>
      </c>
      <c r="Y249" t="n">
        <v>0</v>
      </c>
      <c r="Z249" t="n">
        <v>87.17</v>
      </c>
      <c r="AA249" t="n">
        <v>11.6</v>
      </c>
      <c r="AB249" t="n">
        <v>0</v>
      </c>
      <c r="AC249" t="n">
        <v>0</v>
      </c>
      <c r="AD249" t="n">
        <v>1</v>
      </c>
      <c r="AE249" t="n">
        <v>0</v>
      </c>
      <c r="AF249" t="inlineStr"/>
      <c r="AG249" t="n">
        <v>0.05</v>
      </c>
      <c r="AH249" t="n">
        <v>2</v>
      </c>
      <c r="AI249" t="n">
        <v>78870750</v>
      </c>
      <c r="AJ249" t="n">
        <v>270</v>
      </c>
      <c r="AK249" t="n">
        <v>0</v>
      </c>
      <c r="AL249" t="n">
        <v>0</v>
      </c>
      <c r="AM249" t="n">
        <v>0</v>
      </c>
      <c r="AN249" t="n">
        <v>0</v>
      </c>
      <c r="AO249" t="n">
        <v>0</v>
      </c>
      <c r="AP249" t="n">
        <v>0</v>
      </c>
      <c r="AQ249" t="n">
        <v>0</v>
      </c>
      <c r="AR249" t="n">
        <v>0</v>
      </c>
    </row>
    <row r="250">
      <c r="A250">
        <f>ROW(Source!A559)</f>
        <v/>
      </c>
      <c r="B250" t="n">
        <v>78870759</v>
      </c>
      <c r="C250" t="n">
        <v>78870748</v>
      </c>
      <c r="D250" t="n">
        <v>29110398</v>
      </c>
      <c r="E250" t="n">
        <v>1</v>
      </c>
      <c r="F250" t="n">
        <v>1</v>
      </c>
      <c r="G250" t="n">
        <v>1</v>
      </c>
      <c r="H250" t="n">
        <v>3</v>
      </c>
      <c r="I250" t="inlineStr">
        <is>
          <t>101-0388</t>
        </is>
      </c>
      <c r="J250" t="inlineStr">
        <is>
          <t>ТССЦ Московской обл., 101-0388, приказ Минстроя России №675/пр от 28.02.2017 № 254/пр</t>
        </is>
      </c>
      <c r="K250" t="inlineStr">
        <is>
          <t>Краски масляные земляные марки МА-0115 мумия, сурик железный</t>
        </is>
      </c>
      <c r="L250" t="n">
        <v>1348</v>
      </c>
      <c r="N250" t="n">
        <v>1009</v>
      </c>
      <c r="O250" t="inlineStr">
        <is>
          <t>т</t>
        </is>
      </c>
      <c r="P250" t="inlineStr">
        <is>
          <t>т</t>
        </is>
      </c>
      <c r="Q250" t="n">
        <v>1000</v>
      </c>
      <c r="X250" t="n">
        <v>0.0014</v>
      </c>
      <c r="Y250" t="n">
        <v>15118.99</v>
      </c>
      <c r="Z250" t="n">
        <v>0</v>
      </c>
      <c r="AA250" t="n">
        <v>0</v>
      </c>
      <c r="AB250" t="n">
        <v>0</v>
      </c>
      <c r="AC250" t="n">
        <v>0</v>
      </c>
      <c r="AD250" t="n">
        <v>1</v>
      </c>
      <c r="AE250" t="n">
        <v>0</v>
      </c>
      <c r="AF250" t="inlineStr"/>
      <c r="AG250" t="n">
        <v>0.0014</v>
      </c>
      <c r="AH250" t="n">
        <v>2</v>
      </c>
      <c r="AI250" t="n">
        <v>78870751</v>
      </c>
      <c r="AJ250" t="n">
        <v>271</v>
      </c>
      <c r="AK250" t="n">
        <v>0</v>
      </c>
      <c r="AL250" t="n">
        <v>0</v>
      </c>
      <c r="AM250" t="n">
        <v>0</v>
      </c>
      <c r="AN250" t="n">
        <v>0</v>
      </c>
      <c r="AO250" t="n">
        <v>0</v>
      </c>
      <c r="AP250" t="n">
        <v>0</v>
      </c>
      <c r="AQ250" t="n">
        <v>0</v>
      </c>
      <c r="AR250" t="n">
        <v>0</v>
      </c>
    </row>
    <row r="251">
      <c r="A251">
        <f>ROW(Source!A559)</f>
        <v/>
      </c>
      <c r="B251" t="n">
        <v>78870760</v>
      </c>
      <c r="C251" t="n">
        <v>78870748</v>
      </c>
      <c r="D251" t="n">
        <v>29110573</v>
      </c>
      <c r="E251" t="n">
        <v>1</v>
      </c>
      <c r="F251" t="n">
        <v>1</v>
      </c>
      <c r="G251" t="n">
        <v>1</v>
      </c>
      <c r="H251" t="n">
        <v>3</v>
      </c>
      <c r="I251" t="inlineStr">
        <is>
          <t>101-0628</t>
        </is>
      </c>
      <c r="J251" t="inlineStr">
        <is>
          <t>ТССЦ Московской обл., 101-0628, приказ Минстроя России №675/пр от 28.02.2017 № 254/пр</t>
        </is>
      </c>
      <c r="K251" t="inlineStr">
        <is>
          <t>Олифа комбинированная, марки К-3</t>
        </is>
      </c>
      <c r="L251" t="n">
        <v>1348</v>
      </c>
      <c r="N251" t="n">
        <v>1009</v>
      </c>
      <c r="O251" t="inlineStr">
        <is>
          <t>т</t>
        </is>
      </c>
      <c r="P251" t="inlineStr">
        <is>
          <t>т</t>
        </is>
      </c>
      <c r="Q251" t="n">
        <v>1000</v>
      </c>
      <c r="X251" t="n">
        <v>0.0007</v>
      </c>
      <c r="Y251" t="n">
        <v>16950</v>
      </c>
      <c r="Z251" t="n">
        <v>0</v>
      </c>
      <c r="AA251" t="n">
        <v>0</v>
      </c>
      <c r="AB251" t="n">
        <v>0</v>
      </c>
      <c r="AC251" t="n">
        <v>0</v>
      </c>
      <c r="AD251" t="n">
        <v>1</v>
      </c>
      <c r="AE251" t="n">
        <v>0</v>
      </c>
      <c r="AF251" t="inlineStr"/>
      <c r="AG251" t="n">
        <v>0.0007</v>
      </c>
      <c r="AH251" t="n">
        <v>2</v>
      </c>
      <c r="AI251" t="n">
        <v>78870752</v>
      </c>
      <c r="AJ251" t="n">
        <v>272</v>
      </c>
      <c r="AK251" t="n">
        <v>0</v>
      </c>
      <c r="AL251" t="n">
        <v>0</v>
      </c>
      <c r="AM251" t="n">
        <v>0</v>
      </c>
      <c r="AN251" t="n">
        <v>0</v>
      </c>
      <c r="AO251" t="n">
        <v>0</v>
      </c>
      <c r="AP251" t="n">
        <v>0</v>
      </c>
      <c r="AQ251" t="n">
        <v>0</v>
      </c>
      <c r="AR251" t="n">
        <v>0</v>
      </c>
    </row>
    <row r="252">
      <c r="A252">
        <f>ROW(Source!A559)</f>
        <v/>
      </c>
      <c r="B252" t="n">
        <v>78870761</v>
      </c>
      <c r="C252" t="n">
        <v>78870748</v>
      </c>
      <c r="D252" t="n">
        <v>29107963</v>
      </c>
      <c r="E252" t="n">
        <v>1</v>
      </c>
      <c r="F252" t="n">
        <v>1</v>
      </c>
      <c r="G252" t="n">
        <v>1</v>
      </c>
      <c r="H252" t="n">
        <v>3</v>
      </c>
      <c r="I252" t="inlineStr">
        <is>
          <t>101-1669</t>
        </is>
      </c>
      <c r="J252" t="inlineStr">
        <is>
          <t>ТССЦ Московской обл., 101-1669, приказ Минстроя России №675/пр от 28.02.2017 № 254/пр</t>
        </is>
      </c>
      <c r="K252" t="inlineStr">
        <is>
          <t>Очес льняной</t>
        </is>
      </c>
      <c r="L252" t="n">
        <v>1346</v>
      </c>
      <c r="N252" t="n">
        <v>1009</v>
      </c>
      <c r="O252" t="inlineStr">
        <is>
          <t>кг</t>
        </is>
      </c>
      <c r="P252" t="inlineStr">
        <is>
          <t>кг</t>
        </is>
      </c>
      <c r="Q252" t="n">
        <v>1</v>
      </c>
      <c r="X252" t="n">
        <v>0.7</v>
      </c>
      <c r="Y252" t="n">
        <v>37.29</v>
      </c>
      <c r="Z252" t="n">
        <v>0</v>
      </c>
      <c r="AA252" t="n">
        <v>0</v>
      </c>
      <c r="AB252" t="n">
        <v>0</v>
      </c>
      <c r="AC252" t="n">
        <v>0</v>
      </c>
      <c r="AD252" t="n">
        <v>1</v>
      </c>
      <c r="AE252" t="n">
        <v>0</v>
      </c>
      <c r="AF252" t="inlineStr"/>
      <c r="AG252" t="n">
        <v>0.7</v>
      </c>
      <c r="AH252" t="n">
        <v>2</v>
      </c>
      <c r="AI252" t="n">
        <v>78870753</v>
      </c>
      <c r="AJ252" t="n">
        <v>273</v>
      </c>
      <c r="AK252" t="n">
        <v>0</v>
      </c>
      <c r="AL252" t="n">
        <v>0</v>
      </c>
      <c r="AM252" t="n">
        <v>0</v>
      </c>
      <c r="AN252" t="n">
        <v>0</v>
      </c>
      <c r="AO252" t="n">
        <v>0</v>
      </c>
      <c r="AP252" t="n">
        <v>0</v>
      </c>
      <c r="AQ252" t="n">
        <v>0</v>
      </c>
      <c r="AR252" t="n">
        <v>0</v>
      </c>
    </row>
    <row r="253">
      <c r="A253">
        <f>ROW(Source!A559)</f>
        <v/>
      </c>
      <c r="B253" t="n">
        <v>78870762</v>
      </c>
      <c r="C253" t="n">
        <v>78870748</v>
      </c>
      <c r="D253" t="n">
        <v>29142465</v>
      </c>
      <c r="E253" t="n">
        <v>1</v>
      </c>
      <c r="F253" t="n">
        <v>1</v>
      </c>
      <c r="G253" t="n">
        <v>1</v>
      </c>
      <c r="H253" t="n">
        <v>3</v>
      </c>
      <c r="I253" t="inlineStr">
        <is>
          <t>302-1342</t>
        </is>
      </c>
      <c r="J253" t="inlineStr">
        <is>
          <t>ТССЦ Московской обл., 302-1342, приказ Минстроя России №675/пр от 28.02.2017 № 256/пр</t>
        </is>
      </c>
      <c r="K253" t="inlineStr">
        <is>
          <t>Вентили проходные муфтовые 15кч18п для воды давлением 1,6 МПа (16 кгс/см2), диаметром 20 мм</t>
        </is>
      </c>
      <c r="L253" t="n">
        <v>1354</v>
      </c>
      <c r="N253" t="n">
        <v>1010</v>
      </c>
      <c r="O253" t="inlineStr">
        <is>
          <t>шт.</t>
        </is>
      </c>
      <c r="P253" t="inlineStr">
        <is>
          <t>шт.</t>
        </is>
      </c>
      <c r="Q253" t="n">
        <v>1</v>
      </c>
      <c r="X253" t="n">
        <v>100</v>
      </c>
      <c r="Y253" t="n">
        <v>21.81</v>
      </c>
      <c r="Z253" t="n">
        <v>0</v>
      </c>
      <c r="AA253" t="n">
        <v>0</v>
      </c>
      <c r="AB253" t="n">
        <v>0</v>
      </c>
      <c r="AC253" t="n">
        <v>0</v>
      </c>
      <c r="AD253" t="n">
        <v>1</v>
      </c>
      <c r="AE253" t="n">
        <v>0</v>
      </c>
      <c r="AF253" t="inlineStr"/>
      <c r="AG253" t="n">
        <v>100</v>
      </c>
      <c r="AH253" t="n">
        <v>2</v>
      </c>
      <c r="AI253" t="n">
        <v>78870755</v>
      </c>
      <c r="AJ253" t="n">
        <v>275</v>
      </c>
      <c r="AK253" t="n">
        <v>0</v>
      </c>
      <c r="AL253" t="n">
        <v>0</v>
      </c>
      <c r="AM253" t="n">
        <v>0</v>
      </c>
      <c r="AN253" t="n">
        <v>0</v>
      </c>
      <c r="AO253" t="n">
        <v>0</v>
      </c>
      <c r="AP253" t="n">
        <v>0</v>
      </c>
      <c r="AQ253" t="n">
        <v>0</v>
      </c>
      <c r="AR253" t="n">
        <v>0</v>
      </c>
    </row>
    <row r="254">
      <c r="A254">
        <f>ROW(Source!A559)</f>
        <v/>
      </c>
      <c r="B254" t="n">
        <v>78870763</v>
      </c>
      <c r="C254" t="n">
        <v>78870748</v>
      </c>
      <c r="D254" t="n">
        <v>29164350</v>
      </c>
      <c r="E254" t="n">
        <v>1</v>
      </c>
      <c r="F254" t="n">
        <v>1</v>
      </c>
      <c r="G254" t="n">
        <v>1</v>
      </c>
      <c r="H254" t="n">
        <v>3</v>
      </c>
      <c r="I254" t="inlineStr">
        <is>
          <t>509-9899</t>
        </is>
      </c>
      <c r="J254" t="inlineStr">
        <is>
          <t>ТССЦ Московской обл., 509-9899, приказ Минстроя России №675/пр от 28.02.2017 № 258/пр</t>
        </is>
      </c>
      <c r="K254" t="inlineStr">
        <is>
          <t>Строительный мусор и масса возвратных материалов</t>
        </is>
      </c>
      <c r="L254" t="n">
        <v>1348</v>
      </c>
      <c r="N254" t="n">
        <v>1009</v>
      </c>
      <c r="O254" t="inlineStr">
        <is>
          <t>т</t>
        </is>
      </c>
      <c r="P254" t="inlineStr">
        <is>
          <t>т</t>
        </is>
      </c>
      <c r="Q254" t="n">
        <v>1000</v>
      </c>
      <c r="X254" t="n">
        <v>0.04</v>
      </c>
      <c r="Y254" t="n">
        <v>0</v>
      </c>
      <c r="Z254" t="n">
        <v>0</v>
      </c>
      <c r="AA254" t="n">
        <v>0</v>
      </c>
      <c r="AB254" t="n">
        <v>0</v>
      </c>
      <c r="AC254" t="n">
        <v>0</v>
      </c>
      <c r="AD254" t="n">
        <v>0</v>
      </c>
      <c r="AE254" t="n">
        <v>0</v>
      </c>
      <c r="AF254" t="inlineStr"/>
      <c r="AG254" t="n">
        <v>0.04</v>
      </c>
      <c r="AH254" t="n">
        <v>2</v>
      </c>
      <c r="AI254" t="n">
        <v>78870756</v>
      </c>
      <c r="AJ254" t="n">
        <v>276</v>
      </c>
      <c r="AK254" t="n">
        <v>0</v>
      </c>
      <c r="AL254" t="n">
        <v>0</v>
      </c>
      <c r="AM254" t="n">
        <v>0</v>
      </c>
      <c r="AN254" t="n">
        <v>0</v>
      </c>
      <c r="AO254" t="n">
        <v>0</v>
      </c>
      <c r="AP254" t="n">
        <v>0</v>
      </c>
      <c r="AQ254" t="n">
        <v>0</v>
      </c>
      <c r="AR254" t="n">
        <v>0</v>
      </c>
    </row>
    <row r="255">
      <c r="A255">
        <f>ROW(Source!A562)</f>
        <v/>
      </c>
      <c r="B255" t="n">
        <v>78870773</v>
      </c>
      <c r="C255" t="n">
        <v>78870766</v>
      </c>
      <c r="D255" t="n">
        <v>18442827</v>
      </c>
      <c r="E255" t="n">
        <v>1</v>
      </c>
      <c r="F255" t="n">
        <v>1</v>
      </c>
      <c r="G255" t="n">
        <v>1</v>
      </c>
      <c r="H255" t="n">
        <v>1</v>
      </c>
      <c r="I255" t="inlineStr">
        <is>
          <t>1-1053-90</t>
        </is>
      </c>
      <c r="J255" t="inlineStr"/>
      <c r="K255" t="inlineStr">
        <is>
          <t>Рабочий строитель среднего разряда 5,3</t>
        </is>
      </c>
      <c r="L255" t="n">
        <v>1369</v>
      </c>
      <c r="N255" t="n">
        <v>1013</v>
      </c>
      <c r="O255" t="inlineStr">
        <is>
          <t>чел.-ч</t>
        </is>
      </c>
      <c r="P255" t="inlineStr">
        <is>
          <t>чел.-ч</t>
        </is>
      </c>
      <c r="Q255" t="n">
        <v>1</v>
      </c>
      <c r="X255" t="n">
        <v>5.01</v>
      </c>
      <c r="Y255" t="n">
        <v>0</v>
      </c>
      <c r="Z255" t="n">
        <v>0</v>
      </c>
      <c r="AA255" t="n">
        <v>0</v>
      </c>
      <c r="AB255" t="n">
        <v>11.64</v>
      </c>
      <c r="AC255" t="n">
        <v>0</v>
      </c>
      <c r="AD255" t="n">
        <v>1</v>
      </c>
      <c r="AE255" t="n">
        <v>1</v>
      </c>
      <c r="AF255" t="inlineStr">
        <is>
          <t>)*5</t>
        </is>
      </c>
      <c r="AG255" t="n">
        <v>25.05</v>
      </c>
      <c r="AH255" t="n">
        <v>2</v>
      </c>
      <c r="AI255" t="n">
        <v>78870767</v>
      </c>
      <c r="AJ255" t="n">
        <v>277</v>
      </c>
      <c r="AK255" t="n">
        <v>0</v>
      </c>
      <c r="AL255" t="n">
        <v>0</v>
      </c>
      <c r="AM255" t="n">
        <v>0</v>
      </c>
      <c r="AN255" t="n">
        <v>0</v>
      </c>
      <c r="AO255" t="n">
        <v>0</v>
      </c>
      <c r="AP255" t="n">
        <v>0</v>
      </c>
      <c r="AQ255" t="n">
        <v>0</v>
      </c>
      <c r="AR255" t="n">
        <v>0</v>
      </c>
    </row>
    <row r="256">
      <c r="A256">
        <f>ROW(Source!A562)</f>
        <v/>
      </c>
      <c r="B256" t="n">
        <v>78870774</v>
      </c>
      <c r="C256" t="n">
        <v>78870766</v>
      </c>
      <c r="D256" t="n">
        <v>29172703</v>
      </c>
      <c r="E256" t="n">
        <v>1</v>
      </c>
      <c r="F256" t="n">
        <v>1</v>
      </c>
      <c r="G256" t="n">
        <v>1</v>
      </c>
      <c r="H256" t="n">
        <v>2</v>
      </c>
      <c r="I256" t="inlineStr">
        <is>
          <t>042900</t>
        </is>
      </c>
      <c r="J256" t="inlineStr">
        <is>
          <t>ТСЭМ Московской обл., 042900, приказ Минстроя России №675/пр от 28.02.2017 № 264/пр</t>
        </is>
      </c>
      <c r="K256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56" t="n">
        <v>1368</v>
      </c>
      <c r="N256" t="n">
        <v>1011</v>
      </c>
      <c r="O256" t="inlineStr">
        <is>
          <t>маш.-ч</t>
        </is>
      </c>
      <c r="P256" t="inlineStr">
        <is>
          <t>маш.-ч</t>
        </is>
      </c>
      <c r="Q256" t="n">
        <v>1</v>
      </c>
      <c r="X256" t="n">
        <v>1.5</v>
      </c>
      <c r="Y256" t="n">
        <v>0</v>
      </c>
      <c r="Z256" t="n">
        <v>29.67</v>
      </c>
      <c r="AA256" t="n">
        <v>0</v>
      </c>
      <c r="AB256" t="n">
        <v>0</v>
      </c>
      <c r="AC256" t="n">
        <v>0</v>
      </c>
      <c r="AD256" t="n">
        <v>1</v>
      </c>
      <c r="AE256" t="n">
        <v>0</v>
      </c>
      <c r="AF256" t="inlineStr">
        <is>
          <t>)*5</t>
        </is>
      </c>
      <c r="AG256" t="n">
        <v>7.5</v>
      </c>
      <c r="AH256" t="n">
        <v>2</v>
      </c>
      <c r="AI256" t="n">
        <v>78870768</v>
      </c>
      <c r="AJ256" t="n">
        <v>278</v>
      </c>
      <c r="AK256" t="n">
        <v>0</v>
      </c>
      <c r="AL256" t="n">
        <v>0</v>
      </c>
      <c r="AM256" t="n">
        <v>0</v>
      </c>
      <c r="AN256" t="n">
        <v>0</v>
      </c>
      <c r="AO256" t="n">
        <v>0</v>
      </c>
      <c r="AP256" t="n">
        <v>0</v>
      </c>
      <c r="AQ256" t="n">
        <v>0</v>
      </c>
      <c r="AR256" t="n">
        <v>0</v>
      </c>
    </row>
    <row r="257">
      <c r="A257">
        <f>ROW(Source!A562)</f>
        <v/>
      </c>
      <c r="B257" t="n">
        <v>78870775</v>
      </c>
      <c r="C257" t="n">
        <v>78870766</v>
      </c>
      <c r="D257" t="n">
        <v>29110398</v>
      </c>
      <c r="E257" t="n">
        <v>1</v>
      </c>
      <c r="F257" t="n">
        <v>1</v>
      </c>
      <c r="G257" t="n">
        <v>1</v>
      </c>
      <c r="H257" t="n">
        <v>3</v>
      </c>
      <c r="I257" t="inlineStr">
        <is>
          <t>101-0388</t>
        </is>
      </c>
      <c r="J257" t="inlineStr">
        <is>
          <t>ТССЦ Московской обл., 101-0388, приказ Минстроя России №675/пр от 28.02.2017 № 254/пр</t>
        </is>
      </c>
      <c r="K257" t="inlineStr">
        <is>
          <t>Краски масляные земляные марки МА-0115 мумия, сурик железный</t>
        </is>
      </c>
      <c r="L257" t="n">
        <v>1348</v>
      </c>
      <c r="N257" t="n">
        <v>1009</v>
      </c>
      <c r="O257" t="inlineStr">
        <is>
          <t>т</t>
        </is>
      </c>
      <c r="P257" t="inlineStr">
        <is>
          <t>т</t>
        </is>
      </c>
      <c r="Q257" t="n">
        <v>1000</v>
      </c>
      <c r="X257" t="n">
        <v>5e-05</v>
      </c>
      <c r="Y257" t="n">
        <v>15118.99</v>
      </c>
      <c r="Z257" t="n">
        <v>0</v>
      </c>
      <c r="AA257" t="n">
        <v>0</v>
      </c>
      <c r="AB257" t="n">
        <v>0</v>
      </c>
      <c r="AC257" t="n">
        <v>0</v>
      </c>
      <c r="AD257" t="n">
        <v>1</v>
      </c>
      <c r="AE257" t="n">
        <v>0</v>
      </c>
      <c r="AF257" t="inlineStr">
        <is>
          <t>)*5</t>
        </is>
      </c>
      <c r="AG257" t="n">
        <v>0.00025</v>
      </c>
      <c r="AH257" t="n">
        <v>2</v>
      </c>
      <c r="AI257" t="n">
        <v>78870769</v>
      </c>
      <c r="AJ257" t="n">
        <v>279</v>
      </c>
      <c r="AK257" t="n">
        <v>0</v>
      </c>
      <c r="AL257" t="n">
        <v>0</v>
      </c>
      <c r="AM257" t="n">
        <v>0</v>
      </c>
      <c r="AN257" t="n">
        <v>0</v>
      </c>
      <c r="AO257" t="n">
        <v>0</v>
      </c>
      <c r="AP257" t="n">
        <v>0</v>
      </c>
      <c r="AQ257" t="n">
        <v>0</v>
      </c>
      <c r="AR257" t="n">
        <v>0</v>
      </c>
    </row>
    <row r="258">
      <c r="A258">
        <f>ROW(Source!A562)</f>
        <v/>
      </c>
      <c r="B258" t="n">
        <v>78870776</v>
      </c>
      <c r="C258" t="n">
        <v>78870766</v>
      </c>
      <c r="D258" t="n">
        <v>29110573</v>
      </c>
      <c r="E258" t="n">
        <v>1</v>
      </c>
      <c r="F258" t="n">
        <v>1</v>
      </c>
      <c r="G258" t="n">
        <v>1</v>
      </c>
      <c r="H258" t="n">
        <v>3</v>
      </c>
      <c r="I258" t="inlineStr">
        <is>
          <t>101-0628</t>
        </is>
      </c>
      <c r="J258" t="inlineStr">
        <is>
          <t>ТССЦ Московской обл., 101-0628, приказ Минстроя России №675/пр от 28.02.2017 № 254/пр</t>
        </is>
      </c>
      <c r="K258" t="inlineStr">
        <is>
          <t>Олифа комбинированная, марки К-3</t>
        </is>
      </c>
      <c r="L258" t="n">
        <v>1348</v>
      </c>
      <c r="N258" t="n">
        <v>1009</v>
      </c>
      <c r="O258" t="inlineStr">
        <is>
          <t>т</t>
        </is>
      </c>
      <c r="P258" t="inlineStr">
        <is>
          <t>т</t>
        </is>
      </c>
      <c r="Q258" t="n">
        <v>1000</v>
      </c>
      <c r="X258" t="n">
        <v>2e-05</v>
      </c>
      <c r="Y258" t="n">
        <v>16950</v>
      </c>
      <c r="Z258" t="n">
        <v>0</v>
      </c>
      <c r="AA258" t="n">
        <v>0</v>
      </c>
      <c r="AB258" t="n">
        <v>0</v>
      </c>
      <c r="AC258" t="n">
        <v>0</v>
      </c>
      <c r="AD258" t="n">
        <v>1</v>
      </c>
      <c r="AE258" t="n">
        <v>0</v>
      </c>
      <c r="AF258" t="inlineStr">
        <is>
          <t>)*5</t>
        </is>
      </c>
      <c r="AG258" t="n">
        <v>0.0001</v>
      </c>
      <c r="AH258" t="n">
        <v>2</v>
      </c>
      <c r="AI258" t="n">
        <v>78870770</v>
      </c>
      <c r="AJ258" t="n">
        <v>280</v>
      </c>
      <c r="AK258" t="n">
        <v>0</v>
      </c>
      <c r="AL258" t="n">
        <v>0</v>
      </c>
      <c r="AM258" t="n">
        <v>0</v>
      </c>
      <c r="AN258" t="n">
        <v>0</v>
      </c>
      <c r="AO258" t="n">
        <v>0</v>
      </c>
      <c r="AP258" t="n">
        <v>0</v>
      </c>
      <c r="AQ258" t="n">
        <v>0</v>
      </c>
      <c r="AR258" t="n">
        <v>0</v>
      </c>
    </row>
    <row r="259">
      <c r="A259">
        <f>ROW(Source!A562)</f>
        <v/>
      </c>
      <c r="B259" t="n">
        <v>78870777</v>
      </c>
      <c r="C259" t="n">
        <v>78870766</v>
      </c>
      <c r="D259" t="n">
        <v>29107963</v>
      </c>
      <c r="E259" t="n">
        <v>1</v>
      </c>
      <c r="F259" t="n">
        <v>1</v>
      </c>
      <c r="G259" t="n">
        <v>1</v>
      </c>
      <c r="H259" t="n">
        <v>3</v>
      </c>
      <c r="I259" t="inlineStr">
        <is>
          <t>101-1669</t>
        </is>
      </c>
      <c r="J259" t="inlineStr">
        <is>
          <t>ТССЦ Московской обл., 101-1669, приказ Минстроя России №675/пр от 28.02.2017 № 254/пр</t>
        </is>
      </c>
      <c r="K259" t="inlineStr">
        <is>
          <t>Очес льняной</t>
        </is>
      </c>
      <c r="L259" t="n">
        <v>1346</v>
      </c>
      <c r="N259" t="n">
        <v>1009</v>
      </c>
      <c r="O259" t="inlineStr">
        <is>
          <t>кг</t>
        </is>
      </c>
      <c r="P259" t="inlineStr">
        <is>
          <t>кг</t>
        </is>
      </c>
      <c r="Q259" t="n">
        <v>1</v>
      </c>
      <c r="X259" t="n">
        <v>0.02</v>
      </c>
      <c r="Y259" t="n">
        <v>37.29</v>
      </c>
      <c r="Z259" t="n">
        <v>0</v>
      </c>
      <c r="AA259" t="n">
        <v>0</v>
      </c>
      <c r="AB259" t="n">
        <v>0</v>
      </c>
      <c r="AC259" t="n">
        <v>0</v>
      </c>
      <c r="AD259" t="n">
        <v>1</v>
      </c>
      <c r="AE259" t="n">
        <v>0</v>
      </c>
      <c r="AF259" t="inlineStr">
        <is>
          <t>)*5</t>
        </is>
      </c>
      <c r="AG259" t="n">
        <v>0.1</v>
      </c>
      <c r="AH259" t="n">
        <v>2</v>
      </c>
      <c r="AI259" t="n">
        <v>78870771</v>
      </c>
      <c r="AJ259" t="n">
        <v>281</v>
      </c>
      <c r="AK259" t="n">
        <v>0</v>
      </c>
      <c r="AL259" t="n">
        <v>0</v>
      </c>
      <c r="AM259" t="n">
        <v>0</v>
      </c>
      <c r="AN259" t="n">
        <v>0</v>
      </c>
      <c r="AO259" t="n">
        <v>0</v>
      </c>
      <c r="AP259" t="n">
        <v>0</v>
      </c>
      <c r="AQ259" t="n">
        <v>0</v>
      </c>
      <c r="AR259" t="n">
        <v>0</v>
      </c>
    </row>
    <row r="260">
      <c r="A260">
        <f>ROW(Source!A562)</f>
        <v/>
      </c>
      <c r="B260" t="n">
        <v>78870778</v>
      </c>
      <c r="C260" t="n">
        <v>78870766</v>
      </c>
      <c r="D260" t="n">
        <v>29150040</v>
      </c>
      <c r="E260" t="n">
        <v>1</v>
      </c>
      <c r="F260" t="n">
        <v>1</v>
      </c>
      <c r="G260" t="n">
        <v>1</v>
      </c>
      <c r="H260" t="n">
        <v>3</v>
      </c>
      <c r="I260" t="inlineStr">
        <is>
          <t>411-0001</t>
        </is>
      </c>
      <c r="J260" t="inlineStr">
        <is>
          <t>ТССЦ Московской обл., 411-0001, приказ Минстроя России №675/пр от 28.02.2017 № 257/пр</t>
        </is>
      </c>
      <c r="K260" t="inlineStr">
        <is>
          <t>Вода</t>
        </is>
      </c>
      <c r="L260" t="n">
        <v>1339</v>
      </c>
      <c r="N260" t="n">
        <v>1007</v>
      </c>
      <c r="O260" t="inlineStr">
        <is>
          <t>м3</t>
        </is>
      </c>
      <c r="P260" t="inlineStr">
        <is>
          <t>м3</t>
        </is>
      </c>
      <c r="Q260" t="n">
        <v>1</v>
      </c>
      <c r="X260" t="n">
        <v>1</v>
      </c>
      <c r="Y260" t="n">
        <v>2.44</v>
      </c>
      <c r="Z260" t="n">
        <v>0</v>
      </c>
      <c r="AA260" t="n">
        <v>0</v>
      </c>
      <c r="AB260" t="n">
        <v>0</v>
      </c>
      <c r="AC260" t="n">
        <v>0</v>
      </c>
      <c r="AD260" t="n">
        <v>1</v>
      </c>
      <c r="AE260" t="n">
        <v>0</v>
      </c>
      <c r="AF260" t="inlineStr">
        <is>
          <t>)*5</t>
        </is>
      </c>
      <c r="AG260" t="n">
        <v>5</v>
      </c>
      <c r="AH260" t="n">
        <v>2</v>
      </c>
      <c r="AI260" t="n">
        <v>78870772</v>
      </c>
      <c r="AJ260" t="n">
        <v>282</v>
      </c>
      <c r="AK260" t="n">
        <v>0</v>
      </c>
      <c r="AL260" t="n">
        <v>0</v>
      </c>
      <c r="AM260" t="n">
        <v>0</v>
      </c>
      <c r="AN260" t="n">
        <v>0</v>
      </c>
      <c r="AO260" t="n">
        <v>0</v>
      </c>
      <c r="AP260" t="n">
        <v>0</v>
      </c>
      <c r="AQ260" t="n">
        <v>0</v>
      </c>
      <c r="AR260" t="n">
        <v>0</v>
      </c>
    </row>
    <row r="261">
      <c r="A261">
        <f>ROW(Source!A601)</f>
        <v/>
      </c>
      <c r="B261" t="n">
        <v>78870848</v>
      </c>
      <c r="C261" t="n">
        <v>78870842</v>
      </c>
      <c r="D261" t="n">
        <v>18408291</v>
      </c>
      <c r="E261" t="n">
        <v>1</v>
      </c>
      <c r="F261" t="n">
        <v>1</v>
      </c>
      <c r="G261" t="n">
        <v>1</v>
      </c>
      <c r="H261" t="n">
        <v>1</v>
      </c>
      <c r="I261" t="inlineStr">
        <is>
          <t>1-1025-90</t>
        </is>
      </c>
      <c r="J261" t="inlineStr"/>
      <c r="K261" t="inlineStr">
        <is>
          <t>Рабочий строитель среднего разряда 2,5</t>
        </is>
      </c>
      <c r="L261" t="n">
        <v>1369</v>
      </c>
      <c r="N261" t="n">
        <v>1013</v>
      </c>
      <c r="O261" t="inlineStr">
        <is>
          <t>чел.-ч</t>
        </is>
      </c>
      <c r="P261" t="inlineStr">
        <is>
          <t>чел.-ч</t>
        </is>
      </c>
      <c r="Q261" t="n">
        <v>1</v>
      </c>
      <c r="X261" t="n">
        <v>32.2</v>
      </c>
      <c r="Y261" t="n">
        <v>0</v>
      </c>
      <c r="Z261" t="n">
        <v>0</v>
      </c>
      <c r="AA261" t="n">
        <v>0</v>
      </c>
      <c r="AB261" t="n">
        <v>8.17</v>
      </c>
      <c r="AC261" t="n">
        <v>0</v>
      </c>
      <c r="AD261" t="n">
        <v>1</v>
      </c>
      <c r="AE261" t="n">
        <v>1</v>
      </c>
      <c r="AF261" t="inlineStr"/>
      <c r="AG261" t="n">
        <v>32.2</v>
      </c>
      <c r="AH261" t="n">
        <v>2</v>
      </c>
      <c r="AI261" t="n">
        <v>78870843</v>
      </c>
      <c r="AJ261" t="n">
        <v>283</v>
      </c>
      <c r="AK261" t="n">
        <v>0</v>
      </c>
      <c r="AL261" t="n">
        <v>0</v>
      </c>
      <c r="AM261" t="n">
        <v>0</v>
      </c>
      <c r="AN261" t="n">
        <v>0</v>
      </c>
      <c r="AO261" t="n">
        <v>0</v>
      </c>
      <c r="AP261" t="n">
        <v>0</v>
      </c>
      <c r="AQ261" t="n">
        <v>0</v>
      </c>
      <c r="AR261" t="n">
        <v>0</v>
      </c>
    </row>
    <row r="262">
      <c r="A262">
        <f>ROW(Source!A601)</f>
        <v/>
      </c>
      <c r="B262" t="n">
        <v>78870849</v>
      </c>
      <c r="C262" t="n">
        <v>78870842</v>
      </c>
      <c r="D262" t="n">
        <v>29174913</v>
      </c>
      <c r="E262" t="n">
        <v>1</v>
      </c>
      <c r="F262" t="n">
        <v>1</v>
      </c>
      <c r="G262" t="n">
        <v>1</v>
      </c>
      <c r="H262" t="n">
        <v>2</v>
      </c>
      <c r="I262" t="inlineStr">
        <is>
          <t>400001</t>
        </is>
      </c>
      <c r="J262" t="inlineStr">
        <is>
          <t>ТСЭМ Московской обл., 400001, приказ Минстроя России №675/пр от 28.02.2017 № 264/пр</t>
        </is>
      </c>
      <c r="K262" t="inlineStr">
        <is>
          <t>Автомобили бортовые, грузоподъемность до 5 т</t>
        </is>
      </c>
      <c r="L262" t="n">
        <v>1368</v>
      </c>
      <c r="N262" t="n">
        <v>1011</v>
      </c>
      <c r="O262" t="inlineStr">
        <is>
          <t>маш.-ч</t>
        </is>
      </c>
      <c r="P262" t="inlineStr">
        <is>
          <t>маш.-ч</t>
        </is>
      </c>
      <c r="Q262" t="n">
        <v>1</v>
      </c>
      <c r="X262" t="n">
        <v>0.01</v>
      </c>
      <c r="Y262" t="n">
        <v>0</v>
      </c>
      <c r="Z262" t="n">
        <v>87.17</v>
      </c>
      <c r="AA262" t="n">
        <v>11.6</v>
      </c>
      <c r="AB262" t="n">
        <v>0</v>
      </c>
      <c r="AC262" t="n">
        <v>0</v>
      </c>
      <c r="AD262" t="n">
        <v>1</v>
      </c>
      <c r="AE262" t="n">
        <v>0</v>
      </c>
      <c r="AF262" t="inlineStr"/>
      <c r="AG262" t="n">
        <v>0.01</v>
      </c>
      <c r="AH262" t="n">
        <v>2</v>
      </c>
      <c r="AI262" t="n">
        <v>78870844</v>
      </c>
      <c r="AJ262" t="n">
        <v>284</v>
      </c>
      <c r="AK262" t="n">
        <v>0</v>
      </c>
      <c r="AL262" t="n">
        <v>0</v>
      </c>
      <c r="AM262" t="n">
        <v>0</v>
      </c>
      <c r="AN262" t="n">
        <v>0</v>
      </c>
      <c r="AO262" t="n">
        <v>0</v>
      </c>
      <c r="AP262" t="n">
        <v>0</v>
      </c>
      <c r="AQ262" t="n">
        <v>0</v>
      </c>
      <c r="AR262" t="n">
        <v>0</v>
      </c>
    </row>
    <row r="263">
      <c r="A263">
        <f>ROW(Source!A601)</f>
        <v/>
      </c>
      <c r="B263" t="n">
        <v>78870850</v>
      </c>
      <c r="C263" t="n">
        <v>78870842</v>
      </c>
      <c r="D263" t="n">
        <v>29110139</v>
      </c>
      <c r="E263" t="n">
        <v>1</v>
      </c>
      <c r="F263" t="n">
        <v>1</v>
      </c>
      <c r="G263" t="n">
        <v>1</v>
      </c>
      <c r="H263" t="n">
        <v>3</v>
      </c>
      <c r="I263" t="inlineStr">
        <is>
          <t>101-1703</t>
        </is>
      </c>
      <c r="J263" t="inlineStr">
        <is>
          <t>ТССЦ Московской обл., 101-1703, приказ Минстроя России №675/пр от 28.02.2017 № 254/пр</t>
        </is>
      </c>
      <c r="K263" t="inlineStr">
        <is>
          <t>Прокладки резиновые (пластина техническая прессованная)</t>
        </is>
      </c>
      <c r="L263" t="n">
        <v>1346</v>
      </c>
      <c r="N263" t="n">
        <v>1009</v>
      </c>
      <c r="O263" t="inlineStr">
        <is>
          <t>кг</t>
        </is>
      </c>
      <c r="P263" t="inlineStr">
        <is>
          <t>кг</t>
        </is>
      </c>
      <c r="Q263" t="n">
        <v>1</v>
      </c>
      <c r="X263" t="n">
        <v>2</v>
      </c>
      <c r="Y263" t="n">
        <v>23.09</v>
      </c>
      <c r="Z263" t="n">
        <v>0</v>
      </c>
      <c r="AA263" t="n">
        <v>0</v>
      </c>
      <c r="AB263" t="n">
        <v>0</v>
      </c>
      <c r="AC263" t="n">
        <v>0</v>
      </c>
      <c r="AD263" t="n">
        <v>1</v>
      </c>
      <c r="AE263" t="n">
        <v>0</v>
      </c>
      <c r="AF263" t="inlineStr"/>
      <c r="AG263" t="n">
        <v>2</v>
      </c>
      <c r="AH263" t="n">
        <v>2</v>
      </c>
      <c r="AI263" t="n">
        <v>78870845</v>
      </c>
      <c r="AJ263" t="n">
        <v>285</v>
      </c>
      <c r="AK263" t="n">
        <v>0</v>
      </c>
      <c r="AL263" t="n">
        <v>0</v>
      </c>
      <c r="AM263" t="n">
        <v>0</v>
      </c>
      <c r="AN263" t="n">
        <v>0</v>
      </c>
      <c r="AO263" t="n">
        <v>0</v>
      </c>
      <c r="AP263" t="n">
        <v>0</v>
      </c>
      <c r="AQ263" t="n">
        <v>0</v>
      </c>
      <c r="AR263" t="n">
        <v>0</v>
      </c>
    </row>
    <row r="264">
      <c r="A264">
        <f>ROW(Source!A601)</f>
        <v/>
      </c>
      <c r="B264" t="n">
        <v>78870851</v>
      </c>
      <c r="C264" t="n">
        <v>78870842</v>
      </c>
      <c r="D264" t="n">
        <v>29114240</v>
      </c>
      <c r="E264" t="n">
        <v>1</v>
      </c>
      <c r="F264" t="n">
        <v>1</v>
      </c>
      <c r="G264" t="n">
        <v>1</v>
      </c>
      <c r="H264" t="n">
        <v>3</v>
      </c>
      <c r="I264" t="inlineStr">
        <is>
          <t>101-2576</t>
        </is>
      </c>
      <c r="J264" t="inlineStr">
        <is>
          <t>ТССЦ Московской обл., 101-2576, приказ Минстроя России №675/пр от 28.02.2017 № 254/пр</t>
        </is>
      </c>
      <c r="K264" t="inlineStr">
        <is>
          <t>Болты с гайками и шайбами для санитарно-технических работ диаметром 16 мм</t>
        </is>
      </c>
      <c r="L264" t="n">
        <v>1348</v>
      </c>
      <c r="N264" t="n">
        <v>1009</v>
      </c>
      <c r="O264" t="inlineStr">
        <is>
          <t>т</t>
        </is>
      </c>
      <c r="P264" t="inlineStr">
        <is>
          <t>т</t>
        </is>
      </c>
      <c r="Q264" t="n">
        <v>1000</v>
      </c>
      <c r="X264" t="n">
        <v>0.005</v>
      </c>
      <c r="Y264" t="n">
        <v>14830</v>
      </c>
      <c r="Z264" t="n">
        <v>0</v>
      </c>
      <c r="AA264" t="n">
        <v>0</v>
      </c>
      <c r="AB264" t="n">
        <v>0</v>
      </c>
      <c r="AC264" t="n">
        <v>0</v>
      </c>
      <c r="AD264" t="n">
        <v>1</v>
      </c>
      <c r="AE264" t="n">
        <v>0</v>
      </c>
      <c r="AF264" t="inlineStr"/>
      <c r="AG264" t="n">
        <v>0.005</v>
      </c>
      <c r="AH264" t="n">
        <v>2</v>
      </c>
      <c r="AI264" t="n">
        <v>78870846</v>
      </c>
      <c r="AJ264" t="n">
        <v>286</v>
      </c>
      <c r="AK264" t="n">
        <v>0</v>
      </c>
      <c r="AL264" t="n">
        <v>0</v>
      </c>
      <c r="AM264" t="n">
        <v>0</v>
      </c>
      <c r="AN264" t="n">
        <v>0</v>
      </c>
      <c r="AO264" t="n">
        <v>0</v>
      </c>
      <c r="AP264" t="n">
        <v>0</v>
      </c>
      <c r="AQ264" t="n">
        <v>0</v>
      </c>
      <c r="AR264" t="n">
        <v>0</v>
      </c>
    </row>
    <row r="265">
      <c r="A265">
        <f>ROW(Source!A601)</f>
        <v/>
      </c>
      <c r="B265" t="n">
        <v>78870852</v>
      </c>
      <c r="C265" t="n">
        <v>78870842</v>
      </c>
      <c r="D265" t="n">
        <v>29150040</v>
      </c>
      <c r="E265" t="n">
        <v>1</v>
      </c>
      <c r="F265" t="n">
        <v>1</v>
      </c>
      <c r="G265" t="n">
        <v>1</v>
      </c>
      <c r="H265" t="n">
        <v>3</v>
      </c>
      <c r="I265" t="inlineStr">
        <is>
          <t>411-0001</t>
        </is>
      </c>
      <c r="J265" t="inlineStr">
        <is>
          <t>ТССЦ Московской обл., 411-0001, приказ Минстроя России №675/пр от 28.02.2017 № 257/пр</t>
        </is>
      </c>
      <c r="K265" t="inlineStr">
        <is>
          <t>Вода</t>
        </is>
      </c>
      <c r="L265" t="n">
        <v>1339</v>
      </c>
      <c r="N265" t="n">
        <v>1007</v>
      </c>
      <c r="O265" t="inlineStr">
        <is>
          <t>м3</t>
        </is>
      </c>
      <c r="P265" t="inlineStr">
        <is>
          <t>м3</t>
        </is>
      </c>
      <c r="Q265" t="n">
        <v>1</v>
      </c>
      <c r="X265" t="n">
        <v>7.8</v>
      </c>
      <c r="Y265" t="n">
        <v>2.44</v>
      </c>
      <c r="Z265" t="n">
        <v>0</v>
      </c>
      <c r="AA265" t="n">
        <v>0</v>
      </c>
      <c r="AB265" t="n">
        <v>0</v>
      </c>
      <c r="AC265" t="n">
        <v>0</v>
      </c>
      <c r="AD265" t="n">
        <v>1</v>
      </c>
      <c r="AE265" t="n">
        <v>0</v>
      </c>
      <c r="AF265" t="inlineStr"/>
      <c r="AG265" t="n">
        <v>7.8</v>
      </c>
      <c r="AH265" t="n">
        <v>2</v>
      </c>
      <c r="AI265" t="n">
        <v>78870847</v>
      </c>
      <c r="AJ265" t="n">
        <v>287</v>
      </c>
      <c r="AK265" t="n">
        <v>0</v>
      </c>
      <c r="AL265" t="n">
        <v>0</v>
      </c>
      <c r="AM265" t="n">
        <v>0</v>
      </c>
      <c r="AN265" t="n">
        <v>0</v>
      </c>
      <c r="AO265" t="n">
        <v>0</v>
      </c>
      <c r="AP265" t="n">
        <v>0</v>
      </c>
      <c r="AQ265" t="n">
        <v>0</v>
      </c>
      <c r="AR265" t="n">
        <v>0</v>
      </c>
    </row>
    <row r="266">
      <c r="A266">
        <f>ROW(Source!A602)</f>
        <v/>
      </c>
      <c r="B266" t="n">
        <v>78870860</v>
      </c>
      <c r="C266" t="n">
        <v>78870853</v>
      </c>
      <c r="D266" t="n">
        <v>18442827</v>
      </c>
      <c r="E266" t="n">
        <v>1</v>
      </c>
      <c r="F266" t="n">
        <v>1</v>
      </c>
      <c r="G266" t="n">
        <v>1</v>
      </c>
      <c r="H266" t="n">
        <v>1</v>
      </c>
      <c r="I266" t="inlineStr">
        <is>
          <t>1-1053-90</t>
        </is>
      </c>
      <c r="J266" t="inlineStr"/>
      <c r="K266" t="inlineStr">
        <is>
          <t>Рабочий строитель среднего разряда 5,3</t>
        </is>
      </c>
      <c r="L266" t="n">
        <v>1369</v>
      </c>
      <c r="N266" t="n">
        <v>1013</v>
      </c>
      <c r="O266" t="inlineStr">
        <is>
          <t>чел.-ч</t>
        </is>
      </c>
      <c r="P266" t="inlineStr">
        <is>
          <t>чел.-ч</t>
        </is>
      </c>
      <c r="Q266" t="n">
        <v>1</v>
      </c>
      <c r="X266" t="n">
        <v>5.01</v>
      </c>
      <c r="Y266" t="n">
        <v>0</v>
      </c>
      <c r="Z266" t="n">
        <v>0</v>
      </c>
      <c r="AA266" t="n">
        <v>0</v>
      </c>
      <c r="AB266" t="n">
        <v>11.64</v>
      </c>
      <c r="AC266" t="n">
        <v>0</v>
      </c>
      <c r="AD266" t="n">
        <v>1</v>
      </c>
      <c r="AE266" t="n">
        <v>1</v>
      </c>
      <c r="AF266" t="inlineStr">
        <is>
          <t>)*5</t>
        </is>
      </c>
      <c r="AG266" t="n">
        <v>25.05</v>
      </c>
      <c r="AH266" t="n">
        <v>2</v>
      </c>
      <c r="AI266" t="n">
        <v>78870854</v>
      </c>
      <c r="AJ266" t="n">
        <v>288</v>
      </c>
      <c r="AK266" t="n">
        <v>0</v>
      </c>
      <c r="AL266" t="n">
        <v>0</v>
      </c>
      <c r="AM266" t="n">
        <v>0</v>
      </c>
      <c r="AN266" t="n">
        <v>0</v>
      </c>
      <c r="AO266" t="n">
        <v>0</v>
      </c>
      <c r="AP266" t="n">
        <v>0</v>
      </c>
      <c r="AQ266" t="n">
        <v>0</v>
      </c>
      <c r="AR266" t="n">
        <v>0</v>
      </c>
    </row>
    <row r="267">
      <c r="A267">
        <f>ROW(Source!A602)</f>
        <v/>
      </c>
      <c r="B267" t="n">
        <v>78870861</v>
      </c>
      <c r="C267" t="n">
        <v>78870853</v>
      </c>
      <c r="D267" t="n">
        <v>29172703</v>
      </c>
      <c r="E267" t="n">
        <v>1</v>
      </c>
      <c r="F267" t="n">
        <v>1</v>
      </c>
      <c r="G267" t="n">
        <v>1</v>
      </c>
      <c r="H267" t="n">
        <v>2</v>
      </c>
      <c r="I267" t="inlineStr">
        <is>
          <t>042900</t>
        </is>
      </c>
      <c r="J267" t="inlineStr">
        <is>
          <t>ТСЭМ Московской обл., 042900, приказ Минстроя России №675/пр от 28.02.2017 № 264/пр</t>
        </is>
      </c>
      <c r="K267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267" t="n">
        <v>1368</v>
      </c>
      <c r="N267" t="n">
        <v>1011</v>
      </c>
      <c r="O267" t="inlineStr">
        <is>
          <t>маш.-ч</t>
        </is>
      </c>
      <c r="P267" t="inlineStr">
        <is>
          <t>маш.-ч</t>
        </is>
      </c>
      <c r="Q267" t="n">
        <v>1</v>
      </c>
      <c r="X267" t="n">
        <v>1.5</v>
      </c>
      <c r="Y267" t="n">
        <v>0</v>
      </c>
      <c r="Z267" t="n">
        <v>29.67</v>
      </c>
      <c r="AA267" t="n">
        <v>0</v>
      </c>
      <c r="AB267" t="n">
        <v>0</v>
      </c>
      <c r="AC267" t="n">
        <v>0</v>
      </c>
      <c r="AD267" t="n">
        <v>1</v>
      </c>
      <c r="AE267" t="n">
        <v>0</v>
      </c>
      <c r="AF267" t="inlineStr">
        <is>
          <t>)*5</t>
        </is>
      </c>
      <c r="AG267" t="n">
        <v>7.5</v>
      </c>
      <c r="AH267" t="n">
        <v>2</v>
      </c>
      <c r="AI267" t="n">
        <v>78870855</v>
      </c>
      <c r="AJ267" t="n">
        <v>289</v>
      </c>
      <c r="AK267" t="n">
        <v>0</v>
      </c>
      <c r="AL267" t="n">
        <v>0</v>
      </c>
      <c r="AM267" t="n">
        <v>0</v>
      </c>
      <c r="AN267" t="n">
        <v>0</v>
      </c>
      <c r="AO267" t="n">
        <v>0</v>
      </c>
      <c r="AP267" t="n">
        <v>0</v>
      </c>
      <c r="AQ267" t="n">
        <v>0</v>
      </c>
      <c r="AR267" t="n">
        <v>0</v>
      </c>
    </row>
    <row r="268">
      <c r="A268">
        <f>ROW(Source!A602)</f>
        <v/>
      </c>
      <c r="B268" t="n">
        <v>78870862</v>
      </c>
      <c r="C268" t="n">
        <v>78870853</v>
      </c>
      <c r="D268" t="n">
        <v>29110398</v>
      </c>
      <c r="E268" t="n">
        <v>1</v>
      </c>
      <c r="F268" t="n">
        <v>1</v>
      </c>
      <c r="G268" t="n">
        <v>1</v>
      </c>
      <c r="H268" t="n">
        <v>3</v>
      </c>
      <c r="I268" t="inlineStr">
        <is>
          <t>101-0388</t>
        </is>
      </c>
      <c r="J268" t="inlineStr">
        <is>
          <t>ТССЦ Московской обл., 101-0388, приказ Минстроя России №675/пр от 28.02.2017 № 254/пр</t>
        </is>
      </c>
      <c r="K268" t="inlineStr">
        <is>
          <t>Краски масляные земляные марки МА-0115 мумия, сурик железный</t>
        </is>
      </c>
      <c r="L268" t="n">
        <v>1348</v>
      </c>
      <c r="N268" t="n">
        <v>1009</v>
      </c>
      <c r="O268" t="inlineStr">
        <is>
          <t>т</t>
        </is>
      </c>
      <c r="P268" t="inlineStr">
        <is>
          <t>т</t>
        </is>
      </c>
      <c r="Q268" t="n">
        <v>1000</v>
      </c>
      <c r="X268" t="n">
        <v>5e-05</v>
      </c>
      <c r="Y268" t="n">
        <v>15118.99</v>
      </c>
      <c r="Z268" t="n">
        <v>0</v>
      </c>
      <c r="AA268" t="n">
        <v>0</v>
      </c>
      <c r="AB268" t="n">
        <v>0</v>
      </c>
      <c r="AC268" t="n">
        <v>0</v>
      </c>
      <c r="AD268" t="n">
        <v>1</v>
      </c>
      <c r="AE268" t="n">
        <v>0</v>
      </c>
      <c r="AF268" t="inlineStr">
        <is>
          <t>)*5</t>
        </is>
      </c>
      <c r="AG268" t="n">
        <v>0.00025</v>
      </c>
      <c r="AH268" t="n">
        <v>2</v>
      </c>
      <c r="AI268" t="n">
        <v>78870856</v>
      </c>
      <c r="AJ268" t="n">
        <v>290</v>
      </c>
      <c r="AK268" t="n">
        <v>0</v>
      </c>
      <c r="AL268" t="n">
        <v>0</v>
      </c>
      <c r="AM268" t="n">
        <v>0</v>
      </c>
      <c r="AN268" t="n">
        <v>0</v>
      </c>
      <c r="AO268" t="n">
        <v>0</v>
      </c>
      <c r="AP268" t="n">
        <v>0</v>
      </c>
      <c r="AQ268" t="n">
        <v>0</v>
      </c>
      <c r="AR268" t="n">
        <v>0</v>
      </c>
    </row>
    <row r="269">
      <c r="A269">
        <f>ROW(Source!A602)</f>
        <v/>
      </c>
      <c r="B269" t="n">
        <v>78870863</v>
      </c>
      <c r="C269" t="n">
        <v>78870853</v>
      </c>
      <c r="D269" t="n">
        <v>29110573</v>
      </c>
      <c r="E269" t="n">
        <v>1</v>
      </c>
      <c r="F269" t="n">
        <v>1</v>
      </c>
      <c r="G269" t="n">
        <v>1</v>
      </c>
      <c r="H269" t="n">
        <v>3</v>
      </c>
      <c r="I269" t="inlineStr">
        <is>
          <t>101-0628</t>
        </is>
      </c>
      <c r="J269" t="inlineStr">
        <is>
          <t>ТССЦ Московской обл., 101-0628, приказ Минстроя России №675/пр от 28.02.2017 № 254/пр</t>
        </is>
      </c>
      <c r="K269" t="inlineStr">
        <is>
          <t>Олифа комбинированная, марки К-3</t>
        </is>
      </c>
      <c r="L269" t="n">
        <v>1348</v>
      </c>
      <c r="N269" t="n">
        <v>1009</v>
      </c>
      <c r="O269" t="inlineStr">
        <is>
          <t>т</t>
        </is>
      </c>
      <c r="P269" t="inlineStr">
        <is>
          <t>т</t>
        </is>
      </c>
      <c r="Q269" t="n">
        <v>1000</v>
      </c>
      <c r="X269" t="n">
        <v>2e-05</v>
      </c>
      <c r="Y269" t="n">
        <v>16950</v>
      </c>
      <c r="Z269" t="n">
        <v>0</v>
      </c>
      <c r="AA269" t="n">
        <v>0</v>
      </c>
      <c r="AB269" t="n">
        <v>0</v>
      </c>
      <c r="AC269" t="n">
        <v>0</v>
      </c>
      <c r="AD269" t="n">
        <v>1</v>
      </c>
      <c r="AE269" t="n">
        <v>0</v>
      </c>
      <c r="AF269" t="inlineStr">
        <is>
          <t>)*5</t>
        </is>
      </c>
      <c r="AG269" t="n">
        <v>0.0001</v>
      </c>
      <c r="AH269" t="n">
        <v>2</v>
      </c>
      <c r="AI269" t="n">
        <v>78870857</v>
      </c>
      <c r="AJ269" t="n">
        <v>291</v>
      </c>
      <c r="AK269" t="n">
        <v>0</v>
      </c>
      <c r="AL269" t="n">
        <v>0</v>
      </c>
      <c r="AM269" t="n">
        <v>0</v>
      </c>
      <c r="AN269" t="n">
        <v>0</v>
      </c>
      <c r="AO269" t="n">
        <v>0</v>
      </c>
      <c r="AP269" t="n">
        <v>0</v>
      </c>
      <c r="AQ269" t="n">
        <v>0</v>
      </c>
      <c r="AR269" t="n">
        <v>0</v>
      </c>
    </row>
    <row r="270">
      <c r="A270">
        <f>ROW(Source!A602)</f>
        <v/>
      </c>
      <c r="B270" t="n">
        <v>78870864</v>
      </c>
      <c r="C270" t="n">
        <v>78870853</v>
      </c>
      <c r="D270" t="n">
        <v>29107963</v>
      </c>
      <c r="E270" t="n">
        <v>1</v>
      </c>
      <c r="F270" t="n">
        <v>1</v>
      </c>
      <c r="G270" t="n">
        <v>1</v>
      </c>
      <c r="H270" t="n">
        <v>3</v>
      </c>
      <c r="I270" t="inlineStr">
        <is>
          <t>101-1669</t>
        </is>
      </c>
      <c r="J270" t="inlineStr">
        <is>
          <t>ТССЦ Московской обл., 101-1669, приказ Минстроя России №675/пр от 28.02.2017 № 254/пр</t>
        </is>
      </c>
      <c r="K270" t="inlineStr">
        <is>
          <t>Очес льняной</t>
        </is>
      </c>
      <c r="L270" t="n">
        <v>1346</v>
      </c>
      <c r="N270" t="n">
        <v>1009</v>
      </c>
      <c r="O270" t="inlineStr">
        <is>
          <t>кг</t>
        </is>
      </c>
      <c r="P270" t="inlineStr">
        <is>
          <t>кг</t>
        </is>
      </c>
      <c r="Q270" t="n">
        <v>1</v>
      </c>
      <c r="X270" t="n">
        <v>0.02</v>
      </c>
      <c r="Y270" t="n">
        <v>37.29</v>
      </c>
      <c r="Z270" t="n">
        <v>0</v>
      </c>
      <c r="AA270" t="n">
        <v>0</v>
      </c>
      <c r="AB270" t="n">
        <v>0</v>
      </c>
      <c r="AC270" t="n">
        <v>0</v>
      </c>
      <c r="AD270" t="n">
        <v>1</v>
      </c>
      <c r="AE270" t="n">
        <v>0</v>
      </c>
      <c r="AF270" t="inlineStr">
        <is>
          <t>)*5</t>
        </is>
      </c>
      <c r="AG270" t="n">
        <v>0.1</v>
      </c>
      <c r="AH270" t="n">
        <v>2</v>
      </c>
      <c r="AI270" t="n">
        <v>78870858</v>
      </c>
      <c r="AJ270" t="n">
        <v>292</v>
      </c>
      <c r="AK270" t="n">
        <v>0</v>
      </c>
      <c r="AL270" t="n">
        <v>0</v>
      </c>
      <c r="AM270" t="n">
        <v>0</v>
      </c>
      <c r="AN270" t="n">
        <v>0</v>
      </c>
      <c r="AO270" t="n">
        <v>0</v>
      </c>
      <c r="AP270" t="n">
        <v>0</v>
      </c>
      <c r="AQ270" t="n">
        <v>0</v>
      </c>
      <c r="AR270" t="n">
        <v>0</v>
      </c>
    </row>
    <row r="271">
      <c r="A271">
        <f>ROW(Source!A602)</f>
        <v/>
      </c>
      <c r="B271" t="n">
        <v>78870865</v>
      </c>
      <c r="C271" t="n">
        <v>78870853</v>
      </c>
      <c r="D271" t="n">
        <v>29150040</v>
      </c>
      <c r="E271" t="n">
        <v>1</v>
      </c>
      <c r="F271" t="n">
        <v>1</v>
      </c>
      <c r="G271" t="n">
        <v>1</v>
      </c>
      <c r="H271" t="n">
        <v>3</v>
      </c>
      <c r="I271" t="inlineStr">
        <is>
          <t>411-0001</t>
        </is>
      </c>
      <c r="J271" t="inlineStr">
        <is>
          <t>ТССЦ Московской обл., 411-0001, приказ Минстроя России №675/пр от 28.02.2017 № 257/пр</t>
        </is>
      </c>
      <c r="K271" t="inlineStr">
        <is>
          <t>Вода</t>
        </is>
      </c>
      <c r="L271" t="n">
        <v>1339</v>
      </c>
      <c r="N271" t="n">
        <v>1007</v>
      </c>
      <c r="O271" t="inlineStr">
        <is>
          <t>м3</t>
        </is>
      </c>
      <c r="P271" t="inlineStr">
        <is>
          <t>м3</t>
        </is>
      </c>
      <c r="Q271" t="n">
        <v>1</v>
      </c>
      <c r="X271" t="n">
        <v>1</v>
      </c>
      <c r="Y271" t="n">
        <v>2.44</v>
      </c>
      <c r="Z271" t="n">
        <v>0</v>
      </c>
      <c r="AA271" t="n">
        <v>0</v>
      </c>
      <c r="AB271" t="n">
        <v>0</v>
      </c>
      <c r="AC271" t="n">
        <v>0</v>
      </c>
      <c r="AD271" t="n">
        <v>1</v>
      </c>
      <c r="AE271" t="n">
        <v>0</v>
      </c>
      <c r="AF271" t="inlineStr">
        <is>
          <t>)*5</t>
        </is>
      </c>
      <c r="AG271" t="n">
        <v>5</v>
      </c>
      <c r="AH271" t="n">
        <v>2</v>
      </c>
      <c r="AI271" t="n">
        <v>78870859</v>
      </c>
      <c r="AJ271" t="n">
        <v>293</v>
      </c>
      <c r="AK271" t="n">
        <v>0</v>
      </c>
      <c r="AL271" t="n">
        <v>0</v>
      </c>
      <c r="AM271" t="n">
        <v>0</v>
      </c>
      <c r="AN271" t="n">
        <v>0</v>
      </c>
      <c r="AO271" t="n">
        <v>0</v>
      </c>
      <c r="AP271" t="n">
        <v>0</v>
      </c>
      <c r="AQ271" t="n">
        <v>0</v>
      </c>
      <c r="AR271" t="n">
        <v>0</v>
      </c>
    </row>
    <row r="272">
      <c r="A272">
        <f>ROW(Source!A603)</f>
        <v/>
      </c>
      <c r="B272" t="n">
        <v>78870870</v>
      </c>
      <c r="C272" t="n">
        <v>78870866</v>
      </c>
      <c r="D272" t="n">
        <v>18407150</v>
      </c>
      <c r="E272" t="n">
        <v>1</v>
      </c>
      <c r="F272" t="n">
        <v>1</v>
      </c>
      <c r="G272" t="n">
        <v>1</v>
      </c>
      <c r="H272" t="n">
        <v>1</v>
      </c>
      <c r="I272" t="inlineStr">
        <is>
          <t>1-1030-90</t>
        </is>
      </c>
      <c r="J272" t="inlineStr"/>
      <c r="K272" t="inlineStr">
        <is>
          <t>Рабочий строитель среднего разряда 3</t>
        </is>
      </c>
      <c r="L272" t="n">
        <v>1369</v>
      </c>
      <c r="N272" t="n">
        <v>1013</v>
      </c>
      <c r="O272" t="inlineStr">
        <is>
          <t>чел.-ч</t>
        </is>
      </c>
      <c r="P272" t="inlineStr">
        <is>
          <t>чел.-ч</t>
        </is>
      </c>
      <c r="Q272" t="n">
        <v>1</v>
      </c>
      <c r="X272" t="n">
        <v>13.9</v>
      </c>
      <c r="Y272" t="n">
        <v>0</v>
      </c>
      <c r="Z272" t="n">
        <v>0</v>
      </c>
      <c r="AA272" t="n">
        <v>0</v>
      </c>
      <c r="AB272" t="n">
        <v>8.529999999999999</v>
      </c>
      <c r="AC272" t="n">
        <v>0</v>
      </c>
      <c r="AD272" t="n">
        <v>1</v>
      </c>
      <c r="AE272" t="n">
        <v>1</v>
      </c>
      <c r="AF272" t="inlineStr"/>
      <c r="AG272" t="n">
        <v>13.9</v>
      </c>
      <c r="AH272" t="n">
        <v>2</v>
      </c>
      <c r="AI272" t="n">
        <v>78870867</v>
      </c>
      <c r="AJ272" t="n">
        <v>294</v>
      </c>
      <c r="AK272" t="n">
        <v>0</v>
      </c>
      <c r="AL272" t="n">
        <v>0</v>
      </c>
      <c r="AM272" t="n">
        <v>0</v>
      </c>
      <c r="AN272" t="n">
        <v>0</v>
      </c>
      <c r="AO272" t="n">
        <v>0</v>
      </c>
      <c r="AP272" t="n">
        <v>0</v>
      </c>
      <c r="AQ272" t="n">
        <v>0</v>
      </c>
      <c r="AR272" t="n">
        <v>0</v>
      </c>
    </row>
    <row r="273">
      <c r="A273">
        <f>ROW(Source!A603)</f>
        <v/>
      </c>
      <c r="B273" t="n">
        <v>78870871</v>
      </c>
      <c r="C273" t="n">
        <v>78870866</v>
      </c>
      <c r="D273" t="n">
        <v>29169821</v>
      </c>
      <c r="E273" t="n">
        <v>1</v>
      </c>
      <c r="F273" t="n">
        <v>1</v>
      </c>
      <c r="G273" t="n">
        <v>1</v>
      </c>
      <c r="H273" t="n">
        <v>3</v>
      </c>
      <c r="I273" t="inlineStr">
        <is>
          <t>509-0696</t>
        </is>
      </c>
      <c r="J273" t="inlineStr">
        <is>
          <t>ТССЦ Московской обл., 509-0696, приказ Минстроя России №675/пр от 28.02.2017 № 258/пр</t>
        </is>
      </c>
      <c r="K273" t="inlineStr">
        <is>
          <t>Лампы люминесцентные ртутные низкого давления типа ЛБ, ЛД, ЛДЦ, ЛТВ, ЛБХ 20</t>
        </is>
      </c>
      <c r="L273" t="n">
        <v>1358</v>
      </c>
      <c r="N273" t="n">
        <v>1010</v>
      </c>
      <c r="O273" t="inlineStr">
        <is>
          <t>10 шт.</t>
        </is>
      </c>
      <c r="P273" t="inlineStr">
        <is>
          <t>10 шт.</t>
        </is>
      </c>
      <c r="Q273" t="n">
        <v>10</v>
      </c>
      <c r="X273" t="n">
        <v>10</v>
      </c>
      <c r="Y273" t="n">
        <v>85.2</v>
      </c>
      <c r="Z273" t="n">
        <v>0</v>
      </c>
      <c r="AA273" t="n">
        <v>0</v>
      </c>
      <c r="AB273" t="n">
        <v>0</v>
      </c>
      <c r="AC273" t="n">
        <v>0</v>
      </c>
      <c r="AD273" t="n">
        <v>1</v>
      </c>
      <c r="AE273" t="n">
        <v>0</v>
      </c>
      <c r="AF273" t="inlineStr"/>
      <c r="AG273" t="n">
        <v>10</v>
      </c>
      <c r="AH273" t="n">
        <v>2</v>
      </c>
      <c r="AI273" t="n">
        <v>78870868</v>
      </c>
      <c r="AJ273" t="n">
        <v>295</v>
      </c>
      <c r="AK273" t="n">
        <v>0</v>
      </c>
      <c r="AL273" t="n">
        <v>0</v>
      </c>
      <c r="AM273" t="n">
        <v>0</v>
      </c>
      <c r="AN273" t="n">
        <v>0</v>
      </c>
      <c r="AO273" t="n">
        <v>0</v>
      </c>
      <c r="AP273" t="n">
        <v>0</v>
      </c>
      <c r="AQ273" t="n">
        <v>0</v>
      </c>
      <c r="AR273" t="n">
        <v>0</v>
      </c>
    </row>
    <row r="274">
      <c r="A274">
        <f>ROW(Source!A605)</f>
        <v/>
      </c>
      <c r="B274" t="n">
        <v>78870875</v>
      </c>
      <c r="C274" t="n">
        <v>78870873</v>
      </c>
      <c r="D274" t="n">
        <v>18407150</v>
      </c>
      <c r="E274" t="n">
        <v>1</v>
      </c>
      <c r="F274" t="n">
        <v>1</v>
      </c>
      <c r="G274" t="n">
        <v>1</v>
      </c>
      <c r="H274" t="n">
        <v>1</v>
      </c>
      <c r="I274" t="inlineStr">
        <is>
          <t>1-1030-90</t>
        </is>
      </c>
      <c r="J274" t="inlineStr"/>
      <c r="K274" t="inlineStr">
        <is>
          <t>Рабочий строитель среднего разряда 3</t>
        </is>
      </c>
      <c r="L274" t="n">
        <v>1369</v>
      </c>
      <c r="N274" t="n">
        <v>1013</v>
      </c>
      <c r="O274" t="inlineStr">
        <is>
          <t>чел.-ч</t>
        </is>
      </c>
      <c r="P274" t="inlineStr">
        <is>
          <t>чел.-ч</t>
        </is>
      </c>
      <c r="Q274" t="n">
        <v>1</v>
      </c>
      <c r="X274" t="n">
        <v>37.8</v>
      </c>
      <c r="Y274" t="n">
        <v>0</v>
      </c>
      <c r="Z274" t="n">
        <v>0</v>
      </c>
      <c r="AA274" t="n">
        <v>0</v>
      </c>
      <c r="AB274" t="n">
        <v>8.529999999999999</v>
      </c>
      <c r="AC274" t="n">
        <v>0</v>
      </c>
      <c r="AD274" t="n">
        <v>1</v>
      </c>
      <c r="AE274" t="n">
        <v>1</v>
      </c>
      <c r="AF274" t="inlineStr"/>
      <c r="AG274" t="n">
        <v>37.8</v>
      </c>
      <c r="AH274" t="n">
        <v>2</v>
      </c>
      <c r="AI274" t="n">
        <v>78870874</v>
      </c>
      <c r="AJ274" t="n">
        <v>297</v>
      </c>
      <c r="AK274" t="n">
        <v>0</v>
      </c>
      <c r="AL274" t="n">
        <v>0</v>
      </c>
      <c r="AM274" t="n">
        <v>0</v>
      </c>
      <c r="AN274" t="n">
        <v>0</v>
      </c>
      <c r="AO274" t="n">
        <v>0</v>
      </c>
      <c r="AP274" t="n">
        <v>0</v>
      </c>
      <c r="AQ274" t="n">
        <v>0</v>
      </c>
      <c r="AR274" t="n">
        <v>0</v>
      </c>
    </row>
    <row r="275">
      <c r="A275">
        <f>ROW(Source!A606)</f>
        <v/>
      </c>
      <c r="B275" t="n">
        <v>78870892</v>
      </c>
      <c r="C275" t="n">
        <v>78870876</v>
      </c>
      <c r="D275" t="n">
        <v>18413627</v>
      </c>
      <c r="E275" t="n">
        <v>1</v>
      </c>
      <c r="F275" t="n">
        <v>1</v>
      </c>
      <c r="G275" t="n">
        <v>1</v>
      </c>
      <c r="H275" t="n">
        <v>1</v>
      </c>
      <c r="I275" t="inlineStr">
        <is>
          <t>1-1042-90</t>
        </is>
      </c>
      <c r="J275" t="inlineStr"/>
      <c r="K275" t="inlineStr">
        <is>
          <t>Рабочий строитель среднего разряда 4,2</t>
        </is>
      </c>
      <c r="L275" t="n">
        <v>1369</v>
      </c>
      <c r="N275" t="n">
        <v>1013</v>
      </c>
      <c r="O275" t="inlineStr">
        <is>
          <t>чел.-ч</t>
        </is>
      </c>
      <c r="P275" t="inlineStr">
        <is>
          <t>чел.-ч</t>
        </is>
      </c>
      <c r="Q275" t="n">
        <v>1</v>
      </c>
      <c r="X275" t="n">
        <v>121.8</v>
      </c>
      <c r="Y275" t="n">
        <v>0</v>
      </c>
      <c r="Z275" t="n">
        <v>0</v>
      </c>
      <c r="AA275" t="n">
        <v>0</v>
      </c>
      <c r="AB275" t="n">
        <v>9.92</v>
      </c>
      <c r="AC275" t="n">
        <v>0</v>
      </c>
      <c r="AD275" t="n">
        <v>1</v>
      </c>
      <c r="AE275" t="n">
        <v>1</v>
      </c>
      <c r="AF275" t="inlineStr"/>
      <c r="AG275" t="n">
        <v>121.8</v>
      </c>
      <c r="AH275" t="n">
        <v>2</v>
      </c>
      <c r="AI275" t="n">
        <v>78870877</v>
      </c>
      <c r="AJ275" t="n">
        <v>298</v>
      </c>
      <c r="AK275" t="n">
        <v>0</v>
      </c>
      <c r="AL275" t="n">
        <v>0</v>
      </c>
      <c r="AM275" t="n">
        <v>0</v>
      </c>
      <c r="AN275" t="n">
        <v>0</v>
      </c>
      <c r="AO275" t="n">
        <v>0</v>
      </c>
      <c r="AP275" t="n">
        <v>0</v>
      </c>
      <c r="AQ275" t="n">
        <v>0</v>
      </c>
      <c r="AR275" t="n">
        <v>0</v>
      </c>
    </row>
    <row r="276">
      <c r="A276">
        <f>ROW(Source!A606)</f>
        <v/>
      </c>
      <c r="B276" t="n">
        <v>78870893</v>
      </c>
      <c r="C276" t="n">
        <v>78870876</v>
      </c>
      <c r="D276" t="n">
        <v>121548</v>
      </c>
      <c r="E276" t="n">
        <v>1</v>
      </c>
      <c r="F276" t="n">
        <v>1</v>
      </c>
      <c r="G276" t="n">
        <v>1</v>
      </c>
      <c r="H276" t="n">
        <v>1</v>
      </c>
      <c r="I276" t="inlineStr">
        <is>
          <t>2</t>
        </is>
      </c>
      <c r="J276" t="inlineStr"/>
      <c r="K276" t="inlineStr">
        <is>
          <t>Затраты труда машинистов</t>
        </is>
      </c>
      <c r="L276" t="n">
        <v>608254</v>
      </c>
      <c r="N276" t="n">
        <v>1013</v>
      </c>
      <c r="O276" t="inlineStr">
        <is>
          <t>чел.час</t>
        </is>
      </c>
      <c r="P276" t="inlineStr">
        <is>
          <t>чел.час</t>
        </is>
      </c>
      <c r="Q276" t="n">
        <v>1</v>
      </c>
      <c r="X276" t="n">
        <v>4.72</v>
      </c>
      <c r="Y276" t="n">
        <v>0</v>
      </c>
      <c r="Z276" t="n">
        <v>0</v>
      </c>
      <c r="AA276" t="n">
        <v>0</v>
      </c>
      <c r="AB276" t="n">
        <v>0</v>
      </c>
      <c r="AC276" t="n">
        <v>0</v>
      </c>
      <c r="AD276" t="n">
        <v>1</v>
      </c>
      <c r="AE276" t="n">
        <v>2</v>
      </c>
      <c r="AF276" t="inlineStr"/>
      <c r="AG276" t="n">
        <v>4.72</v>
      </c>
      <c r="AH276" t="n">
        <v>2</v>
      </c>
      <c r="AI276" t="n">
        <v>78870878</v>
      </c>
      <c r="AJ276" t="n">
        <v>299</v>
      </c>
      <c r="AK276" t="n">
        <v>0</v>
      </c>
      <c r="AL276" t="n">
        <v>0</v>
      </c>
      <c r="AM276" t="n">
        <v>0</v>
      </c>
      <c r="AN276" t="n">
        <v>0</v>
      </c>
      <c r="AO276" t="n">
        <v>0</v>
      </c>
      <c r="AP276" t="n">
        <v>0</v>
      </c>
      <c r="AQ276" t="n">
        <v>0</v>
      </c>
      <c r="AR276" t="n">
        <v>0</v>
      </c>
    </row>
    <row r="277">
      <c r="A277">
        <f>ROW(Source!A606)</f>
        <v/>
      </c>
      <c r="B277" t="n">
        <v>78870894</v>
      </c>
      <c r="C277" t="n">
        <v>78870876</v>
      </c>
      <c r="D277" t="n">
        <v>29172268</v>
      </c>
      <c r="E277" t="n">
        <v>1</v>
      </c>
      <c r="F277" t="n">
        <v>1</v>
      </c>
      <c r="G277" t="n">
        <v>1</v>
      </c>
      <c r="H277" t="n">
        <v>2</v>
      </c>
      <c r="I277" t="inlineStr">
        <is>
          <t>020129</t>
        </is>
      </c>
      <c r="J277" t="inlineStr">
        <is>
          <t>ТСЭМ Московской обл., 020129, приказ Минстроя России №675/пр от 28.02.2017 № 264/пр</t>
        </is>
      </c>
      <c r="K277" t="inlineStr">
        <is>
          <t>Краны башенные при работе на других видах строительства 8 т</t>
        </is>
      </c>
      <c r="L277" t="n">
        <v>1368</v>
      </c>
      <c r="N277" t="n">
        <v>1011</v>
      </c>
      <c r="O277" t="inlineStr">
        <is>
          <t>маш.-ч</t>
        </is>
      </c>
      <c r="P277" t="inlineStr">
        <is>
          <t>маш.-ч</t>
        </is>
      </c>
      <c r="Q277" t="n">
        <v>1</v>
      </c>
      <c r="X277" t="n">
        <v>0.05</v>
      </c>
      <c r="Y277" t="n">
        <v>0</v>
      </c>
      <c r="Z277" t="n">
        <v>86.40000000000001</v>
      </c>
      <c r="AA277" t="n">
        <v>13.5</v>
      </c>
      <c r="AB277" t="n">
        <v>0</v>
      </c>
      <c r="AC277" t="n">
        <v>0</v>
      </c>
      <c r="AD277" t="n">
        <v>1</v>
      </c>
      <c r="AE277" t="n">
        <v>0</v>
      </c>
      <c r="AF277" t="inlineStr"/>
      <c r="AG277" t="n">
        <v>0.05</v>
      </c>
      <c r="AH277" t="n">
        <v>2</v>
      </c>
      <c r="AI277" t="n">
        <v>78870879</v>
      </c>
      <c r="AJ277" t="n">
        <v>300</v>
      </c>
      <c r="AK277" t="n">
        <v>0</v>
      </c>
      <c r="AL277" t="n">
        <v>0</v>
      </c>
      <c r="AM277" t="n">
        <v>0</v>
      </c>
      <c r="AN277" t="n">
        <v>0</v>
      </c>
      <c r="AO277" t="n">
        <v>0</v>
      </c>
      <c r="AP277" t="n">
        <v>0</v>
      </c>
      <c r="AQ277" t="n">
        <v>0</v>
      </c>
      <c r="AR277" t="n">
        <v>0</v>
      </c>
    </row>
    <row r="278">
      <c r="A278">
        <f>ROW(Source!A606)</f>
        <v/>
      </c>
      <c r="B278" t="n">
        <v>78870895</v>
      </c>
      <c r="C278" t="n">
        <v>78870876</v>
      </c>
      <c r="D278" t="n">
        <v>29172379</v>
      </c>
      <c r="E278" t="n">
        <v>1</v>
      </c>
      <c r="F278" t="n">
        <v>1</v>
      </c>
      <c r="G278" t="n">
        <v>1</v>
      </c>
      <c r="H278" t="n">
        <v>2</v>
      </c>
      <c r="I278" t="inlineStr">
        <is>
          <t>021141</t>
        </is>
      </c>
      <c r="J278" t="inlineStr">
        <is>
          <t>ТСЭМ Московской обл., 021141, приказ Минстроя России №675/пр от 28.02.2017 № 264/пр</t>
        </is>
      </c>
      <c r="K278" t="inlineStr">
        <is>
          <t>Краны на автомобильном ходу при работе на других видах строительства 10 т</t>
        </is>
      </c>
      <c r="L278" t="n">
        <v>1368</v>
      </c>
      <c r="N278" t="n">
        <v>1011</v>
      </c>
      <c r="O278" t="inlineStr">
        <is>
          <t>маш.-ч</t>
        </is>
      </c>
      <c r="P278" t="inlineStr">
        <is>
          <t>маш.-ч</t>
        </is>
      </c>
      <c r="Q278" t="n">
        <v>1</v>
      </c>
      <c r="X278" t="n">
        <v>0.03</v>
      </c>
      <c r="Y278" t="n">
        <v>0</v>
      </c>
      <c r="Z278" t="n">
        <v>112</v>
      </c>
      <c r="AA278" t="n">
        <v>13.5</v>
      </c>
      <c r="AB278" t="n">
        <v>0</v>
      </c>
      <c r="AC278" t="n">
        <v>0</v>
      </c>
      <c r="AD278" t="n">
        <v>1</v>
      </c>
      <c r="AE278" t="n">
        <v>0</v>
      </c>
      <c r="AF278" t="inlineStr"/>
      <c r="AG278" t="n">
        <v>0.03</v>
      </c>
      <c r="AH278" t="n">
        <v>2</v>
      </c>
      <c r="AI278" t="n">
        <v>78870880</v>
      </c>
      <c r="AJ278" t="n">
        <v>301</v>
      </c>
      <c r="AK278" t="n">
        <v>0</v>
      </c>
      <c r="AL278" t="n">
        <v>0</v>
      </c>
      <c r="AM278" t="n">
        <v>0</v>
      </c>
      <c r="AN278" t="n">
        <v>0</v>
      </c>
      <c r="AO278" t="n">
        <v>0</v>
      </c>
      <c r="AP278" t="n">
        <v>0</v>
      </c>
      <c r="AQ278" t="n">
        <v>0</v>
      </c>
      <c r="AR278" t="n">
        <v>0</v>
      </c>
    </row>
    <row r="279">
      <c r="A279">
        <f>ROW(Source!A606)</f>
        <v/>
      </c>
      <c r="B279" t="n">
        <v>78870896</v>
      </c>
      <c r="C279" t="n">
        <v>78870876</v>
      </c>
      <c r="D279" t="n">
        <v>29172951</v>
      </c>
      <c r="E279" t="n">
        <v>1</v>
      </c>
      <c r="F279" t="n">
        <v>1</v>
      </c>
      <c r="G279" t="n">
        <v>1</v>
      </c>
      <c r="H279" t="n">
        <v>2</v>
      </c>
      <c r="I279" t="inlineStr">
        <is>
          <t>081600</t>
        </is>
      </c>
      <c r="J279" t="inlineStr">
        <is>
          <t>ТСЭМ Московской обл., 081600, приказ Минстроя России №675/пр от 28.02.2017 № 264/пр</t>
        </is>
      </c>
      <c r="K279" t="inlineStr">
        <is>
          <t>Агрегаты для сварки полиэтиленовых труб</t>
        </is>
      </c>
      <c r="L279" t="n">
        <v>1368</v>
      </c>
      <c r="N279" t="n">
        <v>1011</v>
      </c>
      <c r="O279" t="inlineStr">
        <is>
          <t>маш.-ч</t>
        </is>
      </c>
      <c r="P279" t="inlineStr">
        <is>
          <t>маш.-ч</t>
        </is>
      </c>
      <c r="Q279" t="n">
        <v>1</v>
      </c>
      <c r="X279" t="n">
        <v>4.64</v>
      </c>
      <c r="Y279" t="n">
        <v>0</v>
      </c>
      <c r="Z279" t="n">
        <v>100.1</v>
      </c>
      <c r="AA279" t="n">
        <v>13.5</v>
      </c>
      <c r="AB279" t="n">
        <v>0</v>
      </c>
      <c r="AC279" t="n">
        <v>0</v>
      </c>
      <c r="AD279" t="n">
        <v>1</v>
      </c>
      <c r="AE279" t="n">
        <v>0</v>
      </c>
      <c r="AF279" t="inlineStr"/>
      <c r="AG279" t="n">
        <v>4.64</v>
      </c>
      <c r="AH279" t="n">
        <v>2</v>
      </c>
      <c r="AI279" t="n">
        <v>78870881</v>
      </c>
      <c r="AJ279" t="n">
        <v>302</v>
      </c>
      <c r="AK279" t="n">
        <v>0</v>
      </c>
      <c r="AL279" t="n">
        <v>0</v>
      </c>
      <c r="AM279" t="n">
        <v>0</v>
      </c>
      <c r="AN279" t="n">
        <v>0</v>
      </c>
      <c r="AO279" t="n">
        <v>0</v>
      </c>
      <c r="AP279" t="n">
        <v>0</v>
      </c>
      <c r="AQ279" t="n">
        <v>0</v>
      </c>
      <c r="AR279" t="n">
        <v>0</v>
      </c>
    </row>
    <row r="280">
      <c r="A280">
        <f>ROW(Source!A606)</f>
        <v/>
      </c>
      <c r="B280" t="n">
        <v>78870897</v>
      </c>
      <c r="C280" t="n">
        <v>78870876</v>
      </c>
      <c r="D280" t="n">
        <v>29174913</v>
      </c>
      <c r="E280" t="n">
        <v>1</v>
      </c>
      <c r="F280" t="n">
        <v>1</v>
      </c>
      <c r="G280" t="n">
        <v>1</v>
      </c>
      <c r="H280" t="n">
        <v>2</v>
      </c>
      <c r="I280" t="inlineStr">
        <is>
          <t>400001</t>
        </is>
      </c>
      <c r="J280" t="inlineStr">
        <is>
          <t>ТСЭМ Московской обл., 400001, приказ Минстроя России №675/пр от 28.02.2017 № 264/пр</t>
        </is>
      </c>
      <c r="K280" t="inlineStr">
        <is>
          <t>Автомобили бортовые, грузоподъемность до 5 т</t>
        </is>
      </c>
      <c r="L280" t="n">
        <v>1368</v>
      </c>
      <c r="N280" t="n">
        <v>1011</v>
      </c>
      <c r="O280" t="inlineStr">
        <is>
          <t>маш.-ч</t>
        </is>
      </c>
      <c r="P280" t="inlineStr">
        <is>
          <t>маш.-ч</t>
        </is>
      </c>
      <c r="Q280" t="n">
        <v>1</v>
      </c>
      <c r="X280" t="n">
        <v>0.22</v>
      </c>
      <c r="Y280" t="n">
        <v>0</v>
      </c>
      <c r="Z280" t="n">
        <v>87.17</v>
      </c>
      <c r="AA280" t="n">
        <v>11.6</v>
      </c>
      <c r="AB280" t="n">
        <v>0</v>
      </c>
      <c r="AC280" t="n">
        <v>0</v>
      </c>
      <c r="AD280" t="n">
        <v>1</v>
      </c>
      <c r="AE280" t="n">
        <v>0</v>
      </c>
      <c r="AF280" t="inlineStr"/>
      <c r="AG280" t="n">
        <v>0.22</v>
      </c>
      <c r="AH280" t="n">
        <v>2</v>
      </c>
      <c r="AI280" t="n">
        <v>78870882</v>
      </c>
      <c r="AJ280" t="n">
        <v>303</v>
      </c>
      <c r="AK280" t="n">
        <v>0</v>
      </c>
      <c r="AL280" t="n">
        <v>0</v>
      </c>
      <c r="AM280" t="n">
        <v>0</v>
      </c>
      <c r="AN280" t="n">
        <v>0</v>
      </c>
      <c r="AO280" t="n">
        <v>0</v>
      </c>
      <c r="AP280" t="n">
        <v>0</v>
      </c>
      <c r="AQ280" t="n">
        <v>0</v>
      </c>
      <c r="AR280" t="n">
        <v>0</v>
      </c>
    </row>
    <row r="281">
      <c r="A281">
        <f>ROW(Source!A606)</f>
        <v/>
      </c>
      <c r="B281" t="n">
        <v>78870898</v>
      </c>
      <c r="C281" t="n">
        <v>78870876</v>
      </c>
      <c r="D281" t="n">
        <v>29114425</v>
      </c>
      <c r="E281" t="n">
        <v>1</v>
      </c>
      <c r="F281" t="n">
        <v>1</v>
      </c>
      <c r="G281" t="n">
        <v>1</v>
      </c>
      <c r="H281" t="n">
        <v>3</v>
      </c>
      <c r="I281" t="inlineStr">
        <is>
          <t>101-0137</t>
        </is>
      </c>
      <c r="J281" t="inlineStr">
        <is>
          <t>ТССЦ Московской обл., 101-0137, приказ Минстроя России №675/пр от 28.02.2017 № 254/пр</t>
        </is>
      </c>
      <c r="K281" t="inlineStr">
        <is>
          <t>Дюбели с калиброванной головкой (в обоймах) 3х58,5 мм</t>
        </is>
      </c>
      <c r="L281" t="n">
        <v>1348</v>
      </c>
      <c r="N281" t="n">
        <v>1009</v>
      </c>
      <c r="O281" t="inlineStr">
        <is>
          <t>т</t>
        </is>
      </c>
      <c r="P281" t="inlineStr">
        <is>
          <t>т</t>
        </is>
      </c>
      <c r="Q281" t="n">
        <v>1000</v>
      </c>
      <c r="X281" t="n">
        <v>0.00051</v>
      </c>
      <c r="Y281" t="n">
        <v>22558</v>
      </c>
      <c r="Z281" t="n">
        <v>0</v>
      </c>
      <c r="AA281" t="n">
        <v>0</v>
      </c>
      <c r="AB281" t="n">
        <v>0</v>
      </c>
      <c r="AC281" t="n">
        <v>0</v>
      </c>
      <c r="AD281" t="n">
        <v>1</v>
      </c>
      <c r="AE281" t="n">
        <v>0</v>
      </c>
      <c r="AF281" t="inlineStr"/>
      <c r="AG281" t="n">
        <v>0.00051</v>
      </c>
      <c r="AH281" t="n">
        <v>2</v>
      </c>
      <c r="AI281" t="n">
        <v>78870883</v>
      </c>
      <c r="AJ281" t="n">
        <v>304</v>
      </c>
      <c r="AK281" t="n">
        <v>0</v>
      </c>
      <c r="AL281" t="n">
        <v>0</v>
      </c>
      <c r="AM281" t="n">
        <v>0</v>
      </c>
      <c r="AN281" t="n">
        <v>0</v>
      </c>
      <c r="AO281" t="n">
        <v>0</v>
      </c>
      <c r="AP281" t="n">
        <v>0</v>
      </c>
      <c r="AQ281" t="n">
        <v>0</v>
      </c>
      <c r="AR281" t="n">
        <v>0</v>
      </c>
    </row>
    <row r="282">
      <c r="A282">
        <f>ROW(Source!A606)</f>
        <v/>
      </c>
      <c r="B282" t="n">
        <v>78870899</v>
      </c>
      <c r="C282" t="n">
        <v>78870876</v>
      </c>
      <c r="D282" t="n">
        <v>29109382</v>
      </c>
      <c r="E282" t="n">
        <v>1</v>
      </c>
      <c r="F282" t="n">
        <v>1</v>
      </c>
      <c r="G282" t="n">
        <v>1</v>
      </c>
      <c r="H282" t="n">
        <v>3</v>
      </c>
      <c r="I282" t="inlineStr">
        <is>
          <t>101-0329</t>
        </is>
      </c>
      <c r="J282" t="inlineStr">
        <is>
          <t>ТССЦ Московской обл., 101-0329, приказ Минстроя России №675/пр от 28.02.2017 № 254/пр</t>
        </is>
      </c>
      <c r="K282" t="inlineStr">
        <is>
          <t>Клей 88-СА</t>
        </is>
      </c>
      <c r="L282" t="n">
        <v>1346</v>
      </c>
      <c r="N282" t="n">
        <v>1009</v>
      </c>
      <c r="O282" t="inlineStr">
        <is>
          <t>кг</t>
        </is>
      </c>
      <c r="P282" t="inlineStr">
        <is>
          <t>кг</t>
        </is>
      </c>
      <c r="Q282" t="n">
        <v>1</v>
      </c>
      <c r="X282" t="n">
        <v>0.17</v>
      </c>
      <c r="Y282" t="n">
        <v>28.93</v>
      </c>
      <c r="Z282" t="n">
        <v>0</v>
      </c>
      <c r="AA282" t="n">
        <v>0</v>
      </c>
      <c r="AB282" t="n">
        <v>0</v>
      </c>
      <c r="AC282" t="n">
        <v>0</v>
      </c>
      <c r="AD282" t="n">
        <v>1</v>
      </c>
      <c r="AE282" t="n">
        <v>0</v>
      </c>
      <c r="AF282" t="inlineStr"/>
      <c r="AG282" t="n">
        <v>0.17</v>
      </c>
      <c r="AH282" t="n">
        <v>2</v>
      </c>
      <c r="AI282" t="n">
        <v>78870884</v>
      </c>
      <c r="AJ282" t="n">
        <v>305</v>
      </c>
      <c r="AK282" t="n">
        <v>0</v>
      </c>
      <c r="AL282" t="n">
        <v>0</v>
      </c>
      <c r="AM282" t="n">
        <v>0</v>
      </c>
      <c r="AN282" t="n">
        <v>0</v>
      </c>
      <c r="AO282" t="n">
        <v>0</v>
      </c>
      <c r="AP282" t="n">
        <v>0</v>
      </c>
      <c r="AQ282" t="n">
        <v>0</v>
      </c>
      <c r="AR282" t="n">
        <v>0</v>
      </c>
    </row>
    <row r="283">
      <c r="A283">
        <f>ROW(Source!A606)</f>
        <v/>
      </c>
      <c r="B283" t="n">
        <v>78870900</v>
      </c>
      <c r="C283" t="n">
        <v>78870876</v>
      </c>
      <c r="D283" t="n">
        <v>29107972</v>
      </c>
      <c r="E283" t="n">
        <v>1</v>
      </c>
      <c r="F283" t="n">
        <v>1</v>
      </c>
      <c r="G283" t="n">
        <v>1</v>
      </c>
      <c r="H283" t="n">
        <v>3</v>
      </c>
      <c r="I283" t="inlineStr">
        <is>
          <t>101-1680</t>
        </is>
      </c>
      <c r="J283" t="inlineStr">
        <is>
          <t>ТССЦ Московской обл., 101-1680, приказ Минстроя России №675/пр от 28.02.2017 № 254/пр</t>
        </is>
      </c>
      <c r="K283" t="inlineStr">
        <is>
          <t>Патроны для строительно-монтажного пистолета</t>
        </is>
      </c>
      <c r="L283" t="n">
        <v>1356</v>
      </c>
      <c r="N283" t="n">
        <v>1010</v>
      </c>
      <c r="O283" t="inlineStr">
        <is>
          <t>1000 шт.</t>
        </is>
      </c>
      <c r="P283" t="inlineStr">
        <is>
          <t>1000 шт.</t>
        </is>
      </c>
      <c r="Q283" t="n">
        <v>1000</v>
      </c>
      <c r="X283" t="n">
        <v>0.06</v>
      </c>
      <c r="Y283" t="n">
        <v>253.8</v>
      </c>
      <c r="Z283" t="n">
        <v>0</v>
      </c>
      <c r="AA283" t="n">
        <v>0</v>
      </c>
      <c r="AB283" t="n">
        <v>0</v>
      </c>
      <c r="AC283" t="n">
        <v>0</v>
      </c>
      <c r="AD283" t="n">
        <v>1</v>
      </c>
      <c r="AE283" t="n">
        <v>0</v>
      </c>
      <c r="AF283" t="inlineStr"/>
      <c r="AG283" t="n">
        <v>0.06</v>
      </c>
      <c r="AH283" t="n">
        <v>2</v>
      </c>
      <c r="AI283" t="n">
        <v>78870885</v>
      </c>
      <c r="AJ283" t="n">
        <v>306</v>
      </c>
      <c r="AK283" t="n">
        <v>0</v>
      </c>
      <c r="AL283" t="n">
        <v>0</v>
      </c>
      <c r="AM283" t="n">
        <v>0</v>
      </c>
      <c r="AN283" t="n">
        <v>0</v>
      </c>
      <c r="AO283" t="n">
        <v>0</v>
      </c>
      <c r="AP283" t="n">
        <v>0</v>
      </c>
      <c r="AQ283" t="n">
        <v>0</v>
      </c>
      <c r="AR283" t="n">
        <v>0</v>
      </c>
    </row>
    <row r="284">
      <c r="A284">
        <f>ROW(Source!A606)</f>
        <v/>
      </c>
      <c r="B284" t="n">
        <v>78870901</v>
      </c>
      <c r="C284" t="n">
        <v>78870876</v>
      </c>
      <c r="D284" t="n">
        <v>29112620</v>
      </c>
      <c r="E284" t="n">
        <v>1</v>
      </c>
      <c r="F284" t="n">
        <v>1</v>
      </c>
      <c r="G284" t="n">
        <v>1</v>
      </c>
      <c r="H284" t="n">
        <v>3</v>
      </c>
      <c r="I284" t="inlineStr">
        <is>
          <t>101-1700</t>
        </is>
      </c>
      <c r="J284" t="inlineStr">
        <is>
          <t>ТССЦ Московской обл., 101-1700, приказ Минстроя России №675/пр от 28.02.2017 № 254/пр</t>
        </is>
      </c>
      <c r="K284" t="inlineStr">
        <is>
          <t>Наконечники для полиэтиленовых труб</t>
        </is>
      </c>
      <c r="L284" t="n">
        <v>1346</v>
      </c>
      <c r="N284" t="n">
        <v>1009</v>
      </c>
      <c r="O284" t="inlineStr">
        <is>
          <t>кг</t>
        </is>
      </c>
      <c r="P284" t="inlineStr">
        <is>
          <t>кг</t>
        </is>
      </c>
      <c r="Q284" t="n">
        <v>1</v>
      </c>
      <c r="X284" t="n">
        <v>0.33</v>
      </c>
      <c r="Y284" t="n">
        <v>25.01</v>
      </c>
      <c r="Z284" t="n">
        <v>0</v>
      </c>
      <c r="AA284" t="n">
        <v>0</v>
      </c>
      <c r="AB284" t="n">
        <v>0</v>
      </c>
      <c r="AC284" t="n">
        <v>0</v>
      </c>
      <c r="AD284" t="n">
        <v>1</v>
      </c>
      <c r="AE284" t="n">
        <v>0</v>
      </c>
      <c r="AF284" t="inlineStr"/>
      <c r="AG284" t="n">
        <v>0.33</v>
      </c>
      <c r="AH284" t="n">
        <v>2</v>
      </c>
      <c r="AI284" t="n">
        <v>78870886</v>
      </c>
      <c r="AJ284" t="n">
        <v>307</v>
      </c>
      <c r="AK284" t="n">
        <v>0</v>
      </c>
      <c r="AL284" t="n">
        <v>0</v>
      </c>
      <c r="AM284" t="n">
        <v>0</v>
      </c>
      <c r="AN284" t="n">
        <v>0</v>
      </c>
      <c r="AO284" t="n">
        <v>0</v>
      </c>
      <c r="AP284" t="n">
        <v>0</v>
      </c>
      <c r="AQ284" t="n">
        <v>0</v>
      </c>
      <c r="AR284" t="n">
        <v>0</v>
      </c>
    </row>
    <row r="285">
      <c r="A285">
        <f>ROW(Source!A606)</f>
        <v/>
      </c>
      <c r="B285" t="n">
        <v>78870902</v>
      </c>
      <c r="C285" t="n">
        <v>78870876</v>
      </c>
      <c r="D285" t="n">
        <v>29118038</v>
      </c>
      <c r="E285" t="n">
        <v>1</v>
      </c>
      <c r="F285" t="n">
        <v>1</v>
      </c>
      <c r="G285" t="n">
        <v>1</v>
      </c>
      <c r="H285" t="n">
        <v>3</v>
      </c>
      <c r="I285" t="inlineStr">
        <is>
          <t>103-9140</t>
        </is>
      </c>
      <c r="J285" t="inlineStr">
        <is>
          <t>ТССЦ Московской обл., 103-9140, приказ Минстроя России №675/пр от 28.02.2017 № 254/пр</t>
        </is>
      </c>
      <c r="K285" t="inlineStr">
        <is>
          <t>Арматура муфтовая</t>
        </is>
      </c>
      <c r="L285" t="n">
        <v>1354</v>
      </c>
      <c r="N285" t="n">
        <v>1010</v>
      </c>
      <c r="O285" t="inlineStr">
        <is>
          <t>шт.</t>
        </is>
      </c>
      <c r="P285" t="inlineStr">
        <is>
          <t>шт.</t>
        </is>
      </c>
      <c r="Q285" t="n">
        <v>1</v>
      </c>
      <c r="X285" t="n">
        <v>0</v>
      </c>
      <c r="Y285" t="n">
        <v>0</v>
      </c>
      <c r="Z285" t="n">
        <v>0</v>
      </c>
      <c r="AA285" t="n">
        <v>0</v>
      </c>
      <c r="AB285" t="n">
        <v>0</v>
      </c>
      <c r="AC285" t="n">
        <v>1</v>
      </c>
      <c r="AD285" t="n">
        <v>0</v>
      </c>
      <c r="AE285" t="n">
        <v>0</v>
      </c>
      <c r="AF285" t="inlineStr"/>
      <c r="AG285" t="n">
        <v>0</v>
      </c>
      <c r="AH285" t="n">
        <v>3</v>
      </c>
      <c r="AI285" t="n">
        <v>-1</v>
      </c>
      <c r="AJ285" t="inlineStr"/>
      <c r="AK285" t="n">
        <v>0</v>
      </c>
      <c r="AL285" t="n">
        <v>0</v>
      </c>
      <c r="AM285" t="n">
        <v>0</v>
      </c>
      <c r="AN285" t="n">
        <v>0</v>
      </c>
      <c r="AO285" t="n">
        <v>0</v>
      </c>
      <c r="AP285" t="n">
        <v>0</v>
      </c>
      <c r="AQ285" t="n">
        <v>0</v>
      </c>
      <c r="AR285" t="n">
        <v>0</v>
      </c>
    </row>
    <row r="286">
      <c r="A286">
        <f>ROW(Source!A606)</f>
        <v/>
      </c>
      <c r="B286" t="n">
        <v>78870903</v>
      </c>
      <c r="C286" t="n">
        <v>78870876</v>
      </c>
      <c r="D286" t="n">
        <v>29122510</v>
      </c>
      <c r="E286" t="n">
        <v>1</v>
      </c>
      <c r="F286" t="n">
        <v>1</v>
      </c>
      <c r="G286" t="n">
        <v>1</v>
      </c>
      <c r="H286" t="n">
        <v>3</v>
      </c>
      <c r="I286" t="inlineStr">
        <is>
          <t>113-0473</t>
        </is>
      </c>
      <c r="J286" t="inlineStr">
        <is>
          <t>ТССЦ Московской обл., 113-0473, приказ Минстроя России №675/пр от 28.02.2017 № 254/пр</t>
        </is>
      </c>
      <c r="K286" t="inlineStr">
        <is>
          <t>Метиленхлорид</t>
        </is>
      </c>
      <c r="L286" t="n">
        <v>1346</v>
      </c>
      <c r="N286" t="n">
        <v>1009</v>
      </c>
      <c r="O286" t="inlineStr">
        <is>
          <t>кг</t>
        </is>
      </c>
      <c r="P286" t="inlineStr">
        <is>
          <t>кг</t>
        </is>
      </c>
      <c r="Q286" t="n">
        <v>1</v>
      </c>
      <c r="X286" t="n">
        <v>0.2</v>
      </c>
      <c r="Y286" t="n">
        <v>120</v>
      </c>
      <c r="Z286" t="n">
        <v>0</v>
      </c>
      <c r="AA286" t="n">
        <v>0</v>
      </c>
      <c r="AB286" t="n">
        <v>0</v>
      </c>
      <c r="AC286" t="n">
        <v>0</v>
      </c>
      <c r="AD286" t="n">
        <v>1</v>
      </c>
      <c r="AE286" t="n">
        <v>0</v>
      </c>
      <c r="AF286" t="inlineStr"/>
      <c r="AG286" t="n">
        <v>0.2</v>
      </c>
      <c r="AH286" t="n">
        <v>2</v>
      </c>
      <c r="AI286" t="n">
        <v>78870887</v>
      </c>
      <c r="AJ286" t="n">
        <v>308</v>
      </c>
      <c r="AK286" t="n">
        <v>0</v>
      </c>
      <c r="AL286" t="n">
        <v>0</v>
      </c>
      <c r="AM286" t="n">
        <v>0</v>
      </c>
      <c r="AN286" t="n">
        <v>0</v>
      </c>
      <c r="AO286" t="n">
        <v>0</v>
      </c>
      <c r="AP286" t="n">
        <v>0</v>
      </c>
      <c r="AQ286" t="n">
        <v>0</v>
      </c>
      <c r="AR286" t="n">
        <v>0</v>
      </c>
    </row>
    <row r="287">
      <c r="A287">
        <f>ROW(Source!A606)</f>
        <v/>
      </c>
      <c r="B287" t="n">
        <v>78870904</v>
      </c>
      <c r="C287" t="n">
        <v>78870876</v>
      </c>
      <c r="D287" t="n">
        <v>29139870</v>
      </c>
      <c r="E287" t="n">
        <v>1</v>
      </c>
      <c r="F287" t="n">
        <v>1</v>
      </c>
      <c r="G287" t="n">
        <v>1</v>
      </c>
      <c r="H287" t="n">
        <v>3</v>
      </c>
      <c r="I287" t="inlineStr">
        <is>
          <t>301-9240</t>
        </is>
      </c>
      <c r="J287" t="inlineStr">
        <is>
          <t>ТССЦ Московской обл., 301-9240, приказ Минстроя России №675/пр от 28.02.2017 № 256/пр</t>
        </is>
      </c>
      <c r="K287" t="inlineStr">
        <is>
          <t>Крепления</t>
        </is>
      </c>
      <c r="L287" t="n">
        <v>1346</v>
      </c>
      <c r="N287" t="n">
        <v>1009</v>
      </c>
      <c r="O287" t="inlineStr">
        <is>
          <t>кг</t>
        </is>
      </c>
      <c r="P287" t="inlineStr">
        <is>
          <t>кг</t>
        </is>
      </c>
      <c r="Q287" t="n">
        <v>1</v>
      </c>
      <c r="X287" t="n">
        <v>0</v>
      </c>
      <c r="Y287" t="n">
        <v>0</v>
      </c>
      <c r="Z287" t="n">
        <v>0</v>
      </c>
      <c r="AA287" t="n">
        <v>0</v>
      </c>
      <c r="AB287" t="n">
        <v>0</v>
      </c>
      <c r="AC287" t="n">
        <v>1</v>
      </c>
      <c r="AD287" t="n">
        <v>0</v>
      </c>
      <c r="AE287" t="n">
        <v>0</v>
      </c>
      <c r="AF287" t="inlineStr"/>
      <c r="AG287" t="n">
        <v>0</v>
      </c>
      <c r="AH287" t="n">
        <v>3</v>
      </c>
      <c r="AI287" t="n">
        <v>-1</v>
      </c>
      <c r="AJ287" t="inlineStr"/>
      <c r="AK287" t="n">
        <v>0</v>
      </c>
      <c r="AL287" t="n">
        <v>0</v>
      </c>
      <c r="AM287" t="n">
        <v>0</v>
      </c>
      <c r="AN287" t="n">
        <v>0</v>
      </c>
      <c r="AO287" t="n">
        <v>0</v>
      </c>
      <c r="AP287" t="n">
        <v>0</v>
      </c>
      <c r="AQ287" t="n">
        <v>0</v>
      </c>
      <c r="AR287" t="n">
        <v>0</v>
      </c>
    </row>
    <row r="288">
      <c r="A288">
        <f>ROW(Source!A606)</f>
        <v/>
      </c>
      <c r="B288" t="n">
        <v>78870905</v>
      </c>
      <c r="C288" t="n">
        <v>78870876</v>
      </c>
      <c r="D288" t="n">
        <v>29143982</v>
      </c>
      <c r="E288" t="n">
        <v>1</v>
      </c>
      <c r="F288" t="n">
        <v>1</v>
      </c>
      <c r="G288" t="n">
        <v>1</v>
      </c>
      <c r="H288" t="n">
        <v>3</v>
      </c>
      <c r="I288" t="inlineStr">
        <is>
          <t>302-9911</t>
        </is>
      </c>
      <c r="J288" t="inlineStr">
        <is>
          <t>ТССЦ Московской обл., 302-9911, приказ Минстроя России №675/пр от 28.02.2017 № 256/пр</t>
        </is>
      </c>
      <c r="K288" t="inlineStr">
        <is>
          <t>Фасонные и соединительные части к полиэтиленовым трубам</t>
        </is>
      </c>
      <c r="L288" t="n">
        <v>1354</v>
      </c>
      <c r="N288" t="n">
        <v>1010</v>
      </c>
      <c r="O288" t="inlineStr">
        <is>
          <t>шт.</t>
        </is>
      </c>
      <c r="P288" t="inlineStr">
        <is>
          <t>шт.</t>
        </is>
      </c>
      <c r="Q288" t="n">
        <v>1</v>
      </c>
      <c r="X288" t="n">
        <v>0</v>
      </c>
      <c r="Y288" t="n">
        <v>0</v>
      </c>
      <c r="Z288" t="n">
        <v>0</v>
      </c>
      <c r="AA288" t="n">
        <v>0</v>
      </c>
      <c r="AB288" t="n">
        <v>0</v>
      </c>
      <c r="AC288" t="n">
        <v>1</v>
      </c>
      <c r="AD288" t="n">
        <v>0</v>
      </c>
      <c r="AE288" t="n">
        <v>0</v>
      </c>
      <c r="AF288" t="inlineStr"/>
      <c r="AG288" t="n">
        <v>0</v>
      </c>
      <c r="AH288" t="n">
        <v>3</v>
      </c>
      <c r="AI288" t="n">
        <v>-1</v>
      </c>
      <c r="AJ288" t="inlineStr"/>
      <c r="AK288" t="n">
        <v>0</v>
      </c>
      <c r="AL288" t="n">
        <v>0</v>
      </c>
      <c r="AM288" t="n">
        <v>0</v>
      </c>
      <c r="AN288" t="n">
        <v>0</v>
      </c>
      <c r="AO288" t="n">
        <v>0</v>
      </c>
      <c r="AP288" t="n">
        <v>0</v>
      </c>
      <c r="AQ288" t="n">
        <v>0</v>
      </c>
      <c r="AR288" t="n">
        <v>0</v>
      </c>
    </row>
    <row r="289">
      <c r="A289">
        <f>ROW(Source!A606)</f>
        <v/>
      </c>
      <c r="B289" t="n">
        <v>78870906</v>
      </c>
      <c r="C289" t="n">
        <v>78870876</v>
      </c>
      <c r="D289" t="n">
        <v>29149246</v>
      </c>
      <c r="E289" t="n">
        <v>1</v>
      </c>
      <c r="F289" t="n">
        <v>1</v>
      </c>
      <c r="G289" t="n">
        <v>1</v>
      </c>
      <c r="H289" t="n">
        <v>3</v>
      </c>
      <c r="I289" t="inlineStr">
        <is>
          <t>405-1601</t>
        </is>
      </c>
      <c r="J289" t="inlineStr">
        <is>
          <t>ТССЦ Московской обл., 405-1601, приказ Минстроя России №675/пр от 28.02.2017 № 257/пр</t>
        </is>
      </c>
      <c r="K289" t="inlineStr">
        <is>
          <t>Известь строительная негашеная хлорная, марки А</t>
        </is>
      </c>
      <c r="L289" t="n">
        <v>1346</v>
      </c>
      <c r="N289" t="n">
        <v>1009</v>
      </c>
      <c r="O289" t="inlineStr">
        <is>
          <t>кг</t>
        </is>
      </c>
      <c r="P289" t="inlineStr">
        <is>
          <t>кг</t>
        </is>
      </c>
      <c r="Q289" t="n">
        <v>1</v>
      </c>
      <c r="X289" t="n">
        <v>0.004</v>
      </c>
      <c r="Y289" t="n">
        <v>2.15</v>
      </c>
      <c r="Z289" t="n">
        <v>0</v>
      </c>
      <c r="AA289" t="n">
        <v>0</v>
      </c>
      <c r="AB289" t="n">
        <v>0</v>
      </c>
      <c r="AC289" t="n">
        <v>0</v>
      </c>
      <c r="AD289" t="n">
        <v>1</v>
      </c>
      <c r="AE289" t="n">
        <v>0</v>
      </c>
      <c r="AF289" t="inlineStr"/>
      <c r="AG289" t="n">
        <v>0.004</v>
      </c>
      <c r="AH289" t="n">
        <v>2</v>
      </c>
      <c r="AI289" t="n">
        <v>78870888</v>
      </c>
      <c r="AJ289" t="n">
        <v>310</v>
      </c>
      <c r="AK289" t="n">
        <v>0</v>
      </c>
      <c r="AL289" t="n">
        <v>0</v>
      </c>
      <c r="AM289" t="n">
        <v>0</v>
      </c>
      <c r="AN289" t="n">
        <v>0</v>
      </c>
      <c r="AO289" t="n">
        <v>0</v>
      </c>
      <c r="AP289" t="n">
        <v>0</v>
      </c>
      <c r="AQ289" t="n">
        <v>0</v>
      </c>
      <c r="AR289" t="n">
        <v>0</v>
      </c>
    </row>
    <row r="290">
      <c r="A290">
        <f>ROW(Source!A606)</f>
        <v/>
      </c>
      <c r="B290" t="n">
        <v>78870907</v>
      </c>
      <c r="C290" t="n">
        <v>78870876</v>
      </c>
      <c r="D290" t="n">
        <v>29150040</v>
      </c>
      <c r="E290" t="n">
        <v>1</v>
      </c>
      <c r="F290" t="n">
        <v>1</v>
      </c>
      <c r="G290" t="n">
        <v>1</v>
      </c>
      <c r="H290" t="n">
        <v>3</v>
      </c>
      <c r="I290" t="inlineStr">
        <is>
          <t>411-0001</t>
        </is>
      </c>
      <c r="J290" t="inlineStr">
        <is>
          <t>ТССЦ Московской обл., 411-0001, приказ Минстроя России №675/пр от 28.02.2017 № 257/пр</t>
        </is>
      </c>
      <c r="K290" t="inlineStr">
        <is>
          <t>Вода</t>
        </is>
      </c>
      <c r="L290" t="n">
        <v>1339</v>
      </c>
      <c r="N290" t="n">
        <v>1007</v>
      </c>
      <c r="O290" t="inlineStr">
        <is>
          <t>м3</t>
        </is>
      </c>
      <c r="P290" t="inlineStr">
        <is>
          <t>м3</t>
        </is>
      </c>
      <c r="Q290" t="n">
        <v>1</v>
      </c>
      <c r="X290" t="n">
        <v>1.21</v>
      </c>
      <c r="Y290" t="n">
        <v>2.44</v>
      </c>
      <c r="Z290" t="n">
        <v>0</v>
      </c>
      <c r="AA290" t="n">
        <v>0</v>
      </c>
      <c r="AB290" t="n">
        <v>0</v>
      </c>
      <c r="AC290" t="n">
        <v>0</v>
      </c>
      <c r="AD290" t="n">
        <v>1</v>
      </c>
      <c r="AE290" t="n">
        <v>0</v>
      </c>
      <c r="AF290" t="inlineStr"/>
      <c r="AG290" t="n">
        <v>1.21</v>
      </c>
      <c r="AH290" t="n">
        <v>2</v>
      </c>
      <c r="AI290" t="n">
        <v>78870889</v>
      </c>
      <c r="AJ290" t="n">
        <v>311</v>
      </c>
      <c r="AK290" t="n">
        <v>0</v>
      </c>
      <c r="AL290" t="n">
        <v>0</v>
      </c>
      <c r="AM290" t="n">
        <v>0</v>
      </c>
      <c r="AN290" t="n">
        <v>0</v>
      </c>
      <c r="AO290" t="n">
        <v>0</v>
      </c>
      <c r="AP290" t="n">
        <v>0</v>
      </c>
      <c r="AQ290" t="n">
        <v>0</v>
      </c>
      <c r="AR290" t="n">
        <v>0</v>
      </c>
    </row>
    <row r="291">
      <c r="A291">
        <f>ROW(Source!A606)</f>
        <v/>
      </c>
      <c r="B291" t="n">
        <v>78870908</v>
      </c>
      <c r="C291" t="n">
        <v>78870876</v>
      </c>
      <c r="D291" t="n">
        <v>29158419</v>
      </c>
      <c r="E291" t="n">
        <v>1</v>
      </c>
      <c r="F291" t="n">
        <v>1</v>
      </c>
      <c r="G291" t="n">
        <v>1</v>
      </c>
      <c r="H291" t="n">
        <v>3</v>
      </c>
      <c r="I291" t="inlineStr">
        <is>
          <t>507-3642</t>
        </is>
      </c>
      <c r="J291" t="inlineStr">
        <is>
          <t>ТССЦ Московской обл., 507-3642, приказ Минстроя России №675/пр от 28.02.2017 № 258/пр</t>
        </is>
      </c>
      <c r="K291" t="inlineStr">
        <is>
          <t>Труба напорная из полиэтилена PE 100 питьевая ПЭ100 SDR11, размером 32х3,0 мм (ГОСТ 18599-2001, ГОСТ Р 52134-2003)</t>
        </is>
      </c>
      <c r="L291" t="n">
        <v>1301</v>
      </c>
      <c r="N291" t="n">
        <v>1003</v>
      </c>
      <c r="O291" t="inlineStr">
        <is>
          <t>м</t>
        </is>
      </c>
      <c r="P291" t="inlineStr">
        <is>
          <t>м</t>
        </is>
      </c>
      <c r="Q291" t="n">
        <v>1</v>
      </c>
      <c r="X291" t="n">
        <v>93.8</v>
      </c>
      <c r="Y291" t="n">
        <v>16.29</v>
      </c>
      <c r="Z291" t="n">
        <v>0</v>
      </c>
      <c r="AA291" t="n">
        <v>0</v>
      </c>
      <c r="AB291" t="n">
        <v>0</v>
      </c>
      <c r="AC291" t="n">
        <v>0</v>
      </c>
      <c r="AD291" t="n">
        <v>1</v>
      </c>
      <c r="AE291" t="n">
        <v>0</v>
      </c>
      <c r="AF291" t="inlineStr"/>
      <c r="AG291" t="n">
        <v>93.8</v>
      </c>
      <c r="AH291" t="n">
        <v>2</v>
      </c>
      <c r="AI291" t="n">
        <v>78870890</v>
      </c>
      <c r="AJ291" t="n">
        <v>312</v>
      </c>
      <c r="AK291" t="n">
        <v>0</v>
      </c>
      <c r="AL291" t="n">
        <v>0</v>
      </c>
      <c r="AM291" t="n">
        <v>0</v>
      </c>
      <c r="AN291" t="n">
        <v>0</v>
      </c>
      <c r="AO291" t="n">
        <v>0</v>
      </c>
      <c r="AP291" t="n">
        <v>0</v>
      </c>
      <c r="AQ291" t="n">
        <v>0</v>
      </c>
      <c r="AR291" t="n">
        <v>0</v>
      </c>
    </row>
    <row r="292">
      <c r="A292">
        <f>ROW(Source!A611)</f>
        <v/>
      </c>
      <c r="B292" t="n">
        <v>78870928</v>
      </c>
      <c r="C292" t="n">
        <v>78870919</v>
      </c>
      <c r="D292" t="n">
        <v>18410280</v>
      </c>
      <c r="E292" t="n">
        <v>1</v>
      </c>
      <c r="F292" t="n">
        <v>1</v>
      </c>
      <c r="G292" t="n">
        <v>1</v>
      </c>
      <c r="H292" t="n">
        <v>1</v>
      </c>
      <c r="I292" t="inlineStr">
        <is>
          <t>1-1039-90</t>
        </is>
      </c>
      <c r="J292" t="inlineStr"/>
      <c r="K292" t="inlineStr">
        <is>
          <t>Рабочий строитель среднего разряда 3,9</t>
        </is>
      </c>
      <c r="L292" t="n">
        <v>1369</v>
      </c>
      <c r="N292" t="n">
        <v>1013</v>
      </c>
      <c r="O292" t="inlineStr">
        <is>
          <t>чел.-ч</t>
        </is>
      </c>
      <c r="P292" t="inlineStr">
        <is>
          <t>чел.-ч</t>
        </is>
      </c>
      <c r="Q292" t="n">
        <v>1</v>
      </c>
      <c r="X292" t="n">
        <v>71</v>
      </c>
      <c r="Y292" t="n">
        <v>0</v>
      </c>
      <c r="Z292" t="n">
        <v>0</v>
      </c>
      <c r="AA292" t="n">
        <v>0</v>
      </c>
      <c r="AB292" t="n">
        <v>9.51</v>
      </c>
      <c r="AC292" t="n">
        <v>0</v>
      </c>
      <c r="AD292" t="n">
        <v>1</v>
      </c>
      <c r="AE292" t="n">
        <v>1</v>
      </c>
      <c r="AF292" t="inlineStr"/>
      <c r="AG292" t="n">
        <v>71</v>
      </c>
      <c r="AH292" t="n">
        <v>2</v>
      </c>
      <c r="AI292" t="n">
        <v>78870920</v>
      </c>
      <c r="AJ292" t="n">
        <v>316</v>
      </c>
      <c r="AK292" t="n">
        <v>0</v>
      </c>
      <c r="AL292" t="n">
        <v>0</v>
      </c>
      <c r="AM292" t="n">
        <v>0</v>
      </c>
      <c r="AN292" t="n">
        <v>0</v>
      </c>
      <c r="AO292" t="n">
        <v>0</v>
      </c>
      <c r="AP292" t="n">
        <v>0</v>
      </c>
      <c r="AQ292" t="n">
        <v>0</v>
      </c>
      <c r="AR292" t="n">
        <v>0</v>
      </c>
    </row>
    <row r="293">
      <c r="A293">
        <f>ROW(Source!A611)</f>
        <v/>
      </c>
      <c r="B293" t="n">
        <v>78870929</v>
      </c>
      <c r="C293" t="n">
        <v>78870919</v>
      </c>
      <c r="D293" t="n">
        <v>121548</v>
      </c>
      <c r="E293" t="n">
        <v>1</v>
      </c>
      <c r="F293" t="n">
        <v>1</v>
      </c>
      <c r="G293" t="n">
        <v>1</v>
      </c>
      <c r="H293" t="n">
        <v>1</v>
      </c>
      <c r="I293" t="inlineStr">
        <is>
          <t>2</t>
        </is>
      </c>
      <c r="J293" t="inlineStr"/>
      <c r="K293" t="inlineStr">
        <is>
          <t>Затраты труда машинистов</t>
        </is>
      </c>
      <c r="L293" t="n">
        <v>608254</v>
      </c>
      <c r="N293" t="n">
        <v>1013</v>
      </c>
      <c r="O293" t="inlineStr">
        <is>
          <t>чел.час</t>
        </is>
      </c>
      <c r="P293" t="inlineStr">
        <is>
          <t>чел.час</t>
        </is>
      </c>
      <c r="Q293" t="n">
        <v>1</v>
      </c>
      <c r="X293" t="n">
        <v>0.11</v>
      </c>
      <c r="Y293" t="n">
        <v>0</v>
      </c>
      <c r="Z293" t="n">
        <v>0</v>
      </c>
      <c r="AA293" t="n">
        <v>0</v>
      </c>
      <c r="AB293" t="n">
        <v>0</v>
      </c>
      <c r="AC293" t="n">
        <v>0</v>
      </c>
      <c r="AD293" t="n">
        <v>1</v>
      </c>
      <c r="AE293" t="n">
        <v>2</v>
      </c>
      <c r="AF293" t="inlineStr"/>
      <c r="AG293" t="n">
        <v>0.11</v>
      </c>
      <c r="AH293" t="n">
        <v>2</v>
      </c>
      <c r="AI293" t="n">
        <v>78870921</v>
      </c>
      <c r="AJ293" t="n">
        <v>317</v>
      </c>
      <c r="AK293" t="n">
        <v>0</v>
      </c>
      <c r="AL293" t="n">
        <v>0</v>
      </c>
      <c r="AM293" t="n">
        <v>0</v>
      </c>
      <c r="AN293" t="n">
        <v>0</v>
      </c>
      <c r="AO293" t="n">
        <v>0</v>
      </c>
      <c r="AP293" t="n">
        <v>0</v>
      </c>
      <c r="AQ293" t="n">
        <v>0</v>
      </c>
      <c r="AR293" t="n">
        <v>0</v>
      </c>
    </row>
    <row r="294">
      <c r="A294">
        <f>ROW(Source!A611)</f>
        <v/>
      </c>
      <c r="B294" t="n">
        <v>78870930</v>
      </c>
      <c r="C294" t="n">
        <v>78870919</v>
      </c>
      <c r="D294" t="n">
        <v>29172556</v>
      </c>
      <c r="E294" t="n">
        <v>1</v>
      </c>
      <c r="F294" t="n">
        <v>1</v>
      </c>
      <c r="G294" t="n">
        <v>1</v>
      </c>
      <c r="H294" t="n">
        <v>2</v>
      </c>
      <c r="I294" t="inlineStr">
        <is>
          <t>030954</t>
        </is>
      </c>
      <c r="J294" t="inlineStr">
        <is>
          <t>ТСЭМ Московской обл., 030954, приказ Минстроя России №675/пр от 28.02.2017 № 264/пр</t>
        </is>
      </c>
      <c r="K294" t="inlineStr">
        <is>
          <t>Подъемники грузоподъемностью до 500 кг одномачтовые, высота подъема 45 м</t>
        </is>
      </c>
      <c r="L294" t="n">
        <v>1368</v>
      </c>
      <c r="N294" t="n">
        <v>1011</v>
      </c>
      <c r="O294" t="inlineStr">
        <is>
          <t>маш.-ч</t>
        </is>
      </c>
      <c r="P294" t="inlineStr">
        <is>
          <t>маш.-ч</t>
        </is>
      </c>
      <c r="Q294" t="n">
        <v>1</v>
      </c>
      <c r="X294" t="n">
        <v>0.11</v>
      </c>
      <c r="Y294" t="n">
        <v>0</v>
      </c>
      <c r="Z294" t="n">
        <v>31.26</v>
      </c>
      <c r="AA294" t="n">
        <v>13.5</v>
      </c>
      <c r="AB294" t="n">
        <v>0</v>
      </c>
      <c r="AC294" t="n">
        <v>0</v>
      </c>
      <c r="AD294" t="n">
        <v>1</v>
      </c>
      <c r="AE294" t="n">
        <v>0</v>
      </c>
      <c r="AF294" t="inlineStr"/>
      <c r="AG294" t="n">
        <v>0.11</v>
      </c>
      <c r="AH294" t="n">
        <v>2</v>
      </c>
      <c r="AI294" t="n">
        <v>78870922</v>
      </c>
      <c r="AJ294" t="n">
        <v>318</v>
      </c>
      <c r="AK294" t="n">
        <v>0</v>
      </c>
      <c r="AL294" t="n">
        <v>0</v>
      </c>
      <c r="AM294" t="n">
        <v>0</v>
      </c>
      <c r="AN294" t="n">
        <v>0</v>
      </c>
      <c r="AO294" t="n">
        <v>0</v>
      </c>
      <c r="AP294" t="n">
        <v>0</v>
      </c>
      <c r="AQ294" t="n">
        <v>0</v>
      </c>
      <c r="AR294" t="n">
        <v>0</v>
      </c>
    </row>
    <row r="295">
      <c r="A295">
        <f>ROW(Source!A611)</f>
        <v/>
      </c>
      <c r="B295" t="n">
        <v>78870931</v>
      </c>
      <c r="C295" t="n">
        <v>78870919</v>
      </c>
      <c r="D295" t="n">
        <v>29110398</v>
      </c>
      <c r="E295" t="n">
        <v>1</v>
      </c>
      <c r="F295" t="n">
        <v>1</v>
      </c>
      <c r="G295" t="n">
        <v>1</v>
      </c>
      <c r="H295" t="n">
        <v>3</v>
      </c>
      <c r="I295" t="inlineStr">
        <is>
          <t>101-0388</t>
        </is>
      </c>
      <c r="J295" t="inlineStr">
        <is>
          <t>ТССЦ Московской обл., 101-0388, приказ Минстроя России №675/пр от 28.02.2017 № 254/пр</t>
        </is>
      </c>
      <c r="K295" t="inlineStr">
        <is>
          <t>Краски масляные земляные марки МА-0115 мумия, сурик железный</t>
        </is>
      </c>
      <c r="L295" t="n">
        <v>1348</v>
      </c>
      <c r="N295" t="n">
        <v>1009</v>
      </c>
      <c r="O295" t="inlineStr">
        <is>
          <t>т</t>
        </is>
      </c>
      <c r="P295" t="inlineStr">
        <is>
          <t>т</t>
        </is>
      </c>
      <c r="Q295" t="n">
        <v>1000</v>
      </c>
      <c r="X295" t="n">
        <v>0.0013</v>
      </c>
      <c r="Y295" t="n">
        <v>15118.99</v>
      </c>
      <c r="Z295" t="n">
        <v>0</v>
      </c>
      <c r="AA295" t="n">
        <v>0</v>
      </c>
      <c r="AB295" t="n">
        <v>0</v>
      </c>
      <c r="AC295" t="n">
        <v>0</v>
      </c>
      <c r="AD295" t="n">
        <v>1</v>
      </c>
      <c r="AE295" t="n">
        <v>0</v>
      </c>
      <c r="AF295" t="inlineStr"/>
      <c r="AG295" t="n">
        <v>0.0013</v>
      </c>
      <c r="AH295" t="n">
        <v>2</v>
      </c>
      <c r="AI295" t="n">
        <v>78870923</v>
      </c>
      <c r="AJ295" t="n">
        <v>319</v>
      </c>
      <c r="AK295" t="n">
        <v>0</v>
      </c>
      <c r="AL295" t="n">
        <v>0</v>
      </c>
      <c r="AM295" t="n">
        <v>0</v>
      </c>
      <c r="AN295" t="n">
        <v>0</v>
      </c>
      <c r="AO295" t="n">
        <v>0</v>
      </c>
      <c r="AP295" t="n">
        <v>0</v>
      </c>
      <c r="AQ295" t="n">
        <v>0</v>
      </c>
      <c r="AR295" t="n">
        <v>0</v>
      </c>
    </row>
    <row r="296">
      <c r="A296">
        <f>ROW(Source!A611)</f>
        <v/>
      </c>
      <c r="B296" t="n">
        <v>78870932</v>
      </c>
      <c r="C296" t="n">
        <v>78870919</v>
      </c>
      <c r="D296" t="n">
        <v>29110573</v>
      </c>
      <c r="E296" t="n">
        <v>1</v>
      </c>
      <c r="F296" t="n">
        <v>1</v>
      </c>
      <c r="G296" t="n">
        <v>1</v>
      </c>
      <c r="H296" t="n">
        <v>3</v>
      </c>
      <c r="I296" t="inlineStr">
        <is>
          <t>101-0628</t>
        </is>
      </c>
      <c r="J296" t="inlineStr">
        <is>
          <t>ТССЦ Московской обл., 101-0628, приказ Минстроя России №675/пр от 28.02.2017 № 254/пр</t>
        </is>
      </c>
      <c r="K296" t="inlineStr">
        <is>
          <t>Олифа комбинированная, марки К-3</t>
        </is>
      </c>
      <c r="L296" t="n">
        <v>1348</v>
      </c>
      <c r="N296" t="n">
        <v>1009</v>
      </c>
      <c r="O296" t="inlineStr">
        <is>
          <t>т</t>
        </is>
      </c>
      <c r="P296" t="inlineStr">
        <is>
          <t>т</t>
        </is>
      </c>
      <c r="Q296" t="n">
        <v>1000</v>
      </c>
      <c r="X296" t="n">
        <v>0.0024</v>
      </c>
      <c r="Y296" t="n">
        <v>16950</v>
      </c>
      <c r="Z296" t="n">
        <v>0</v>
      </c>
      <c r="AA296" t="n">
        <v>0</v>
      </c>
      <c r="AB296" t="n">
        <v>0</v>
      </c>
      <c r="AC296" t="n">
        <v>0</v>
      </c>
      <c r="AD296" t="n">
        <v>1</v>
      </c>
      <c r="AE296" t="n">
        <v>0</v>
      </c>
      <c r="AF296" t="inlineStr"/>
      <c r="AG296" t="n">
        <v>0.0024</v>
      </c>
      <c r="AH296" t="n">
        <v>2</v>
      </c>
      <c r="AI296" t="n">
        <v>78870924</v>
      </c>
      <c r="AJ296" t="n">
        <v>320</v>
      </c>
      <c r="AK296" t="n">
        <v>0</v>
      </c>
      <c r="AL296" t="n">
        <v>0</v>
      </c>
      <c r="AM296" t="n">
        <v>0</v>
      </c>
      <c r="AN296" t="n">
        <v>0</v>
      </c>
      <c r="AO296" t="n">
        <v>0</v>
      </c>
      <c r="AP296" t="n">
        <v>0</v>
      </c>
      <c r="AQ296" t="n">
        <v>0</v>
      </c>
      <c r="AR296" t="n">
        <v>0</v>
      </c>
    </row>
    <row r="297">
      <c r="A297">
        <f>ROW(Source!A611)</f>
        <v/>
      </c>
      <c r="B297" t="n">
        <v>78870933</v>
      </c>
      <c r="C297" t="n">
        <v>78870919</v>
      </c>
      <c r="D297" t="n">
        <v>29107963</v>
      </c>
      <c r="E297" t="n">
        <v>1</v>
      </c>
      <c r="F297" t="n">
        <v>1</v>
      </c>
      <c r="G297" t="n">
        <v>1</v>
      </c>
      <c r="H297" t="n">
        <v>3</v>
      </c>
      <c r="I297" t="inlineStr">
        <is>
          <t>101-1669</t>
        </is>
      </c>
      <c r="J297" t="inlineStr">
        <is>
          <t>ТССЦ Московской обл., 101-1669, приказ Минстроя России №675/пр от 28.02.2017 № 254/пр</t>
        </is>
      </c>
      <c r="K297" t="inlineStr">
        <is>
          <t>Очес льняной</t>
        </is>
      </c>
      <c r="L297" t="n">
        <v>1346</v>
      </c>
      <c r="N297" t="n">
        <v>1009</v>
      </c>
      <c r="O297" t="inlineStr">
        <is>
          <t>кг</t>
        </is>
      </c>
      <c r="P297" t="inlineStr">
        <is>
          <t>кг</t>
        </is>
      </c>
      <c r="Q297" t="n">
        <v>1</v>
      </c>
      <c r="X297" t="n">
        <v>0.5600000000000001</v>
      </c>
      <c r="Y297" t="n">
        <v>37.29</v>
      </c>
      <c r="Z297" t="n">
        <v>0</v>
      </c>
      <c r="AA297" t="n">
        <v>0</v>
      </c>
      <c r="AB297" t="n">
        <v>0</v>
      </c>
      <c r="AC297" t="n">
        <v>0</v>
      </c>
      <c r="AD297" t="n">
        <v>1</v>
      </c>
      <c r="AE297" t="n">
        <v>0</v>
      </c>
      <c r="AF297" t="inlineStr"/>
      <c r="AG297" t="n">
        <v>0.5600000000000001</v>
      </c>
      <c r="AH297" t="n">
        <v>2</v>
      </c>
      <c r="AI297" t="n">
        <v>78870925</v>
      </c>
      <c r="AJ297" t="n">
        <v>321</v>
      </c>
      <c r="AK297" t="n">
        <v>0</v>
      </c>
      <c r="AL297" t="n">
        <v>0</v>
      </c>
      <c r="AM297" t="n">
        <v>0</v>
      </c>
      <c r="AN297" t="n">
        <v>0</v>
      </c>
      <c r="AO297" t="n">
        <v>0</v>
      </c>
      <c r="AP297" t="n">
        <v>0</v>
      </c>
      <c r="AQ297" t="n">
        <v>0</v>
      </c>
      <c r="AR297" t="n">
        <v>0</v>
      </c>
    </row>
    <row r="298">
      <c r="A298">
        <f>ROW(Source!A611)</f>
        <v/>
      </c>
      <c r="B298" t="n">
        <v>78870934</v>
      </c>
      <c r="C298" t="n">
        <v>78870919</v>
      </c>
      <c r="D298" t="n">
        <v>29144224</v>
      </c>
      <c r="E298" t="n">
        <v>1</v>
      </c>
      <c r="F298" t="n">
        <v>1</v>
      </c>
      <c r="G298" t="n">
        <v>1</v>
      </c>
      <c r="H298" t="n">
        <v>3</v>
      </c>
      <c r="I298" t="inlineStr">
        <is>
          <t>302-1241</t>
        </is>
      </c>
      <c r="J298" t="inlineStr">
        <is>
          <t>ТССЦ Московской обл., 302-1241, приказ Минстроя России №675/пр от 28.02.2017 № 256/пр</t>
        </is>
      </c>
      <c r="K298" t="inlineStr">
        <is>
          <t>Сгоны стальные с муфтой и контргайкой, диаметром 50 мм</t>
        </is>
      </c>
      <c r="L298" t="n">
        <v>1354</v>
      </c>
      <c r="N298" t="n">
        <v>1010</v>
      </c>
      <c r="O298" t="inlineStr">
        <is>
          <t>шт.</t>
        </is>
      </c>
      <c r="P298" t="inlineStr">
        <is>
          <t>шт.</t>
        </is>
      </c>
      <c r="Q298" t="n">
        <v>1</v>
      </c>
      <c r="X298" t="n">
        <v>100</v>
      </c>
      <c r="Y298" t="n">
        <v>28.58</v>
      </c>
      <c r="Z298" t="n">
        <v>0</v>
      </c>
      <c r="AA298" t="n">
        <v>0</v>
      </c>
      <c r="AB298" t="n">
        <v>0</v>
      </c>
      <c r="AC298" t="n">
        <v>0</v>
      </c>
      <c r="AD298" t="n">
        <v>1</v>
      </c>
      <c r="AE298" t="n">
        <v>0</v>
      </c>
      <c r="AF298" t="inlineStr"/>
      <c r="AG298" t="n">
        <v>100</v>
      </c>
      <c r="AH298" t="n">
        <v>2</v>
      </c>
      <c r="AI298" t="n">
        <v>78870926</v>
      </c>
      <c r="AJ298" t="n">
        <v>322</v>
      </c>
      <c r="AK298" t="n">
        <v>0</v>
      </c>
      <c r="AL298" t="n">
        <v>0</v>
      </c>
      <c r="AM298" t="n">
        <v>0</v>
      </c>
      <c r="AN298" t="n">
        <v>0</v>
      </c>
      <c r="AO298" t="n">
        <v>0</v>
      </c>
      <c r="AP298" t="n">
        <v>0</v>
      </c>
      <c r="AQ298" t="n">
        <v>0</v>
      </c>
      <c r="AR298" t="n">
        <v>0</v>
      </c>
    </row>
    <row r="299">
      <c r="A299">
        <f>ROW(Source!A658)</f>
        <v/>
      </c>
      <c r="B299" t="n">
        <v>78871025</v>
      </c>
      <c r="C299" t="n">
        <v>78871019</v>
      </c>
      <c r="D299" t="n">
        <v>18408291</v>
      </c>
      <c r="E299" t="n">
        <v>1</v>
      </c>
      <c r="F299" t="n">
        <v>1</v>
      </c>
      <c r="G299" t="n">
        <v>1</v>
      </c>
      <c r="H299" t="n">
        <v>1</v>
      </c>
      <c r="I299" t="inlineStr">
        <is>
          <t>1-1025-90</t>
        </is>
      </c>
      <c r="J299" t="inlineStr"/>
      <c r="K299" t="inlineStr">
        <is>
          <t>Рабочий строитель среднего разряда 2,5</t>
        </is>
      </c>
      <c r="L299" t="n">
        <v>1369</v>
      </c>
      <c r="N299" t="n">
        <v>1013</v>
      </c>
      <c r="O299" t="inlineStr">
        <is>
          <t>чел.-ч</t>
        </is>
      </c>
      <c r="P299" t="inlineStr">
        <is>
          <t>чел.-ч</t>
        </is>
      </c>
      <c r="Q299" t="n">
        <v>1</v>
      </c>
      <c r="X299" t="n">
        <v>32.2</v>
      </c>
      <c r="Y299" t="n">
        <v>0</v>
      </c>
      <c r="Z299" t="n">
        <v>0</v>
      </c>
      <c r="AA299" t="n">
        <v>0</v>
      </c>
      <c r="AB299" t="n">
        <v>8.17</v>
      </c>
      <c r="AC299" t="n">
        <v>0</v>
      </c>
      <c r="AD299" t="n">
        <v>1</v>
      </c>
      <c r="AE299" t="n">
        <v>1</v>
      </c>
      <c r="AF299" t="inlineStr"/>
      <c r="AG299" t="n">
        <v>32.2</v>
      </c>
      <c r="AH299" t="n">
        <v>2</v>
      </c>
      <c r="AI299" t="n">
        <v>78871020</v>
      </c>
      <c r="AJ299" t="n">
        <v>330</v>
      </c>
      <c r="AK299" t="n">
        <v>0</v>
      </c>
      <c r="AL299" t="n">
        <v>0</v>
      </c>
      <c r="AM299" t="n">
        <v>0</v>
      </c>
      <c r="AN299" t="n">
        <v>0</v>
      </c>
      <c r="AO299" t="n">
        <v>0</v>
      </c>
      <c r="AP299" t="n">
        <v>0</v>
      </c>
      <c r="AQ299" t="n">
        <v>0</v>
      </c>
      <c r="AR299" t="n">
        <v>0</v>
      </c>
    </row>
    <row r="300">
      <c r="A300">
        <f>ROW(Source!A658)</f>
        <v/>
      </c>
      <c r="B300" t="n">
        <v>78871026</v>
      </c>
      <c r="C300" t="n">
        <v>78871019</v>
      </c>
      <c r="D300" t="n">
        <v>29174913</v>
      </c>
      <c r="E300" t="n">
        <v>1</v>
      </c>
      <c r="F300" t="n">
        <v>1</v>
      </c>
      <c r="G300" t="n">
        <v>1</v>
      </c>
      <c r="H300" t="n">
        <v>2</v>
      </c>
      <c r="I300" t="inlineStr">
        <is>
          <t>400001</t>
        </is>
      </c>
      <c r="J300" t="inlineStr">
        <is>
          <t>ТСЭМ Московской обл., 400001, приказ Минстроя России №675/пр от 28.02.2017 № 264/пр</t>
        </is>
      </c>
      <c r="K300" t="inlineStr">
        <is>
          <t>Автомобили бортовые, грузоподъемность до 5 т</t>
        </is>
      </c>
      <c r="L300" t="n">
        <v>1368</v>
      </c>
      <c r="N300" t="n">
        <v>1011</v>
      </c>
      <c r="O300" t="inlineStr">
        <is>
          <t>маш.-ч</t>
        </is>
      </c>
      <c r="P300" t="inlineStr">
        <is>
          <t>маш.-ч</t>
        </is>
      </c>
      <c r="Q300" t="n">
        <v>1</v>
      </c>
      <c r="X300" t="n">
        <v>0.01</v>
      </c>
      <c r="Y300" t="n">
        <v>0</v>
      </c>
      <c r="Z300" t="n">
        <v>87.17</v>
      </c>
      <c r="AA300" t="n">
        <v>11.6</v>
      </c>
      <c r="AB300" t="n">
        <v>0</v>
      </c>
      <c r="AC300" t="n">
        <v>0</v>
      </c>
      <c r="AD300" t="n">
        <v>1</v>
      </c>
      <c r="AE300" t="n">
        <v>0</v>
      </c>
      <c r="AF300" t="inlineStr"/>
      <c r="AG300" t="n">
        <v>0.01</v>
      </c>
      <c r="AH300" t="n">
        <v>2</v>
      </c>
      <c r="AI300" t="n">
        <v>78871021</v>
      </c>
      <c r="AJ300" t="n">
        <v>331</v>
      </c>
      <c r="AK300" t="n">
        <v>0</v>
      </c>
      <c r="AL300" t="n">
        <v>0</v>
      </c>
      <c r="AM300" t="n">
        <v>0</v>
      </c>
      <c r="AN300" t="n">
        <v>0</v>
      </c>
      <c r="AO300" t="n">
        <v>0</v>
      </c>
      <c r="AP300" t="n">
        <v>0</v>
      </c>
      <c r="AQ300" t="n">
        <v>0</v>
      </c>
      <c r="AR300" t="n">
        <v>0</v>
      </c>
    </row>
    <row r="301">
      <c r="A301">
        <f>ROW(Source!A658)</f>
        <v/>
      </c>
      <c r="B301" t="n">
        <v>78871027</v>
      </c>
      <c r="C301" t="n">
        <v>78871019</v>
      </c>
      <c r="D301" t="n">
        <v>29110139</v>
      </c>
      <c r="E301" t="n">
        <v>1</v>
      </c>
      <c r="F301" t="n">
        <v>1</v>
      </c>
      <c r="G301" t="n">
        <v>1</v>
      </c>
      <c r="H301" t="n">
        <v>3</v>
      </c>
      <c r="I301" t="inlineStr">
        <is>
          <t>101-1703</t>
        </is>
      </c>
      <c r="J301" t="inlineStr">
        <is>
          <t>ТССЦ Московской обл., 101-1703, приказ Минстроя России №675/пр от 28.02.2017 № 254/пр</t>
        </is>
      </c>
      <c r="K301" t="inlineStr">
        <is>
          <t>Прокладки резиновые (пластина техническая прессованная)</t>
        </is>
      </c>
      <c r="L301" t="n">
        <v>1346</v>
      </c>
      <c r="N301" t="n">
        <v>1009</v>
      </c>
      <c r="O301" t="inlineStr">
        <is>
          <t>кг</t>
        </is>
      </c>
      <c r="P301" t="inlineStr">
        <is>
          <t>кг</t>
        </is>
      </c>
      <c r="Q301" t="n">
        <v>1</v>
      </c>
      <c r="X301" t="n">
        <v>2</v>
      </c>
      <c r="Y301" t="n">
        <v>23.09</v>
      </c>
      <c r="Z301" t="n">
        <v>0</v>
      </c>
      <c r="AA301" t="n">
        <v>0</v>
      </c>
      <c r="AB301" t="n">
        <v>0</v>
      </c>
      <c r="AC301" t="n">
        <v>0</v>
      </c>
      <c r="AD301" t="n">
        <v>1</v>
      </c>
      <c r="AE301" t="n">
        <v>0</v>
      </c>
      <c r="AF301" t="inlineStr"/>
      <c r="AG301" t="n">
        <v>2</v>
      </c>
      <c r="AH301" t="n">
        <v>2</v>
      </c>
      <c r="AI301" t="n">
        <v>78871022</v>
      </c>
      <c r="AJ301" t="n">
        <v>332</v>
      </c>
      <c r="AK301" t="n">
        <v>0</v>
      </c>
      <c r="AL301" t="n">
        <v>0</v>
      </c>
      <c r="AM301" t="n">
        <v>0</v>
      </c>
      <c r="AN301" t="n">
        <v>0</v>
      </c>
      <c r="AO301" t="n">
        <v>0</v>
      </c>
      <c r="AP301" t="n">
        <v>0</v>
      </c>
      <c r="AQ301" t="n">
        <v>0</v>
      </c>
      <c r="AR301" t="n">
        <v>0</v>
      </c>
    </row>
    <row r="302">
      <c r="A302">
        <f>ROW(Source!A658)</f>
        <v/>
      </c>
      <c r="B302" t="n">
        <v>78871028</v>
      </c>
      <c r="C302" t="n">
        <v>78871019</v>
      </c>
      <c r="D302" t="n">
        <v>29114240</v>
      </c>
      <c r="E302" t="n">
        <v>1</v>
      </c>
      <c r="F302" t="n">
        <v>1</v>
      </c>
      <c r="G302" t="n">
        <v>1</v>
      </c>
      <c r="H302" t="n">
        <v>3</v>
      </c>
      <c r="I302" t="inlineStr">
        <is>
          <t>101-2576</t>
        </is>
      </c>
      <c r="J302" t="inlineStr">
        <is>
          <t>ТССЦ Московской обл., 101-2576, приказ Минстроя России №675/пр от 28.02.2017 № 254/пр</t>
        </is>
      </c>
      <c r="K302" t="inlineStr">
        <is>
          <t>Болты с гайками и шайбами для санитарно-технических работ диаметром 16 мм</t>
        </is>
      </c>
      <c r="L302" t="n">
        <v>1348</v>
      </c>
      <c r="N302" t="n">
        <v>1009</v>
      </c>
      <c r="O302" t="inlineStr">
        <is>
          <t>т</t>
        </is>
      </c>
      <c r="P302" t="inlineStr">
        <is>
          <t>т</t>
        </is>
      </c>
      <c r="Q302" t="n">
        <v>1000</v>
      </c>
      <c r="X302" t="n">
        <v>0.005</v>
      </c>
      <c r="Y302" t="n">
        <v>14830</v>
      </c>
      <c r="Z302" t="n">
        <v>0</v>
      </c>
      <c r="AA302" t="n">
        <v>0</v>
      </c>
      <c r="AB302" t="n">
        <v>0</v>
      </c>
      <c r="AC302" t="n">
        <v>0</v>
      </c>
      <c r="AD302" t="n">
        <v>1</v>
      </c>
      <c r="AE302" t="n">
        <v>0</v>
      </c>
      <c r="AF302" t="inlineStr"/>
      <c r="AG302" t="n">
        <v>0.005</v>
      </c>
      <c r="AH302" t="n">
        <v>2</v>
      </c>
      <c r="AI302" t="n">
        <v>78871023</v>
      </c>
      <c r="AJ302" t="n">
        <v>333</v>
      </c>
      <c r="AK302" t="n">
        <v>0</v>
      </c>
      <c r="AL302" t="n">
        <v>0</v>
      </c>
      <c r="AM302" t="n">
        <v>0</v>
      </c>
      <c r="AN302" t="n">
        <v>0</v>
      </c>
      <c r="AO302" t="n">
        <v>0</v>
      </c>
      <c r="AP302" t="n">
        <v>0</v>
      </c>
      <c r="AQ302" t="n">
        <v>0</v>
      </c>
      <c r="AR302" t="n">
        <v>0</v>
      </c>
    </row>
    <row r="303">
      <c r="A303">
        <f>ROW(Source!A658)</f>
        <v/>
      </c>
      <c r="B303" t="n">
        <v>78871029</v>
      </c>
      <c r="C303" t="n">
        <v>78871019</v>
      </c>
      <c r="D303" t="n">
        <v>29150040</v>
      </c>
      <c r="E303" t="n">
        <v>1</v>
      </c>
      <c r="F303" t="n">
        <v>1</v>
      </c>
      <c r="G303" t="n">
        <v>1</v>
      </c>
      <c r="H303" t="n">
        <v>3</v>
      </c>
      <c r="I303" t="inlineStr">
        <is>
          <t>411-0001</t>
        </is>
      </c>
      <c r="J303" t="inlineStr">
        <is>
          <t>ТССЦ Московской обл., 411-0001, приказ Минстроя России №675/пр от 28.02.2017 № 257/пр</t>
        </is>
      </c>
      <c r="K303" t="inlineStr">
        <is>
          <t>Вода</t>
        </is>
      </c>
      <c r="L303" t="n">
        <v>1339</v>
      </c>
      <c r="N303" t="n">
        <v>1007</v>
      </c>
      <c r="O303" t="inlineStr">
        <is>
          <t>м3</t>
        </is>
      </c>
      <c r="P303" t="inlineStr">
        <is>
          <t>м3</t>
        </is>
      </c>
      <c r="Q303" t="n">
        <v>1</v>
      </c>
      <c r="X303" t="n">
        <v>7.8</v>
      </c>
      <c r="Y303" t="n">
        <v>2.44</v>
      </c>
      <c r="Z303" t="n">
        <v>0</v>
      </c>
      <c r="AA303" t="n">
        <v>0</v>
      </c>
      <c r="AB303" t="n">
        <v>0</v>
      </c>
      <c r="AC303" t="n">
        <v>0</v>
      </c>
      <c r="AD303" t="n">
        <v>1</v>
      </c>
      <c r="AE303" t="n">
        <v>0</v>
      </c>
      <c r="AF303" t="inlineStr"/>
      <c r="AG303" t="n">
        <v>7.8</v>
      </c>
      <c r="AH303" t="n">
        <v>2</v>
      </c>
      <c r="AI303" t="n">
        <v>78871024</v>
      </c>
      <c r="AJ303" t="n">
        <v>334</v>
      </c>
      <c r="AK303" t="n">
        <v>0</v>
      </c>
      <c r="AL303" t="n">
        <v>0</v>
      </c>
      <c r="AM303" t="n">
        <v>0</v>
      </c>
      <c r="AN303" t="n">
        <v>0</v>
      </c>
      <c r="AO303" t="n">
        <v>0</v>
      </c>
      <c r="AP303" t="n">
        <v>0</v>
      </c>
      <c r="AQ303" t="n">
        <v>0</v>
      </c>
      <c r="AR303" t="n">
        <v>0</v>
      </c>
    </row>
    <row r="304">
      <c r="A304">
        <f>ROW(Source!A659)</f>
        <v/>
      </c>
      <c r="B304" t="n">
        <v>78871039</v>
      </c>
      <c r="C304" t="n">
        <v>78871030</v>
      </c>
      <c r="D304" t="n">
        <v>18409850</v>
      </c>
      <c r="E304" t="n">
        <v>1</v>
      </c>
      <c r="F304" t="n">
        <v>1</v>
      </c>
      <c r="G304" t="n">
        <v>1</v>
      </c>
      <c r="H304" t="n">
        <v>1</v>
      </c>
      <c r="I304" t="inlineStr">
        <is>
          <t>1-1035-90</t>
        </is>
      </c>
      <c r="J304" t="inlineStr"/>
      <c r="K304" t="inlineStr">
        <is>
          <t>Рабочий строитель среднего разряда 3,5</t>
        </is>
      </c>
      <c r="L304" t="n">
        <v>1369</v>
      </c>
      <c r="N304" t="n">
        <v>1013</v>
      </c>
      <c r="O304" t="inlineStr">
        <is>
          <t>чел.-ч</t>
        </is>
      </c>
      <c r="P304" t="inlineStr">
        <is>
          <t>чел.-ч</t>
        </is>
      </c>
      <c r="Q304" t="n">
        <v>1</v>
      </c>
      <c r="X304" t="n">
        <v>81</v>
      </c>
      <c r="Y304" t="n">
        <v>0</v>
      </c>
      <c r="Z304" t="n">
        <v>0</v>
      </c>
      <c r="AA304" t="n">
        <v>0</v>
      </c>
      <c r="AB304" t="n">
        <v>9.07</v>
      </c>
      <c r="AC304" t="n">
        <v>0</v>
      </c>
      <c r="AD304" t="n">
        <v>1</v>
      </c>
      <c r="AE304" t="n">
        <v>1</v>
      </c>
      <c r="AF304" t="inlineStr"/>
      <c r="AG304" t="n">
        <v>81</v>
      </c>
      <c r="AH304" t="n">
        <v>2</v>
      </c>
      <c r="AI304" t="n">
        <v>78871031</v>
      </c>
      <c r="AJ304" t="n">
        <v>335</v>
      </c>
      <c r="AK304" t="n">
        <v>0</v>
      </c>
      <c r="AL304" t="n">
        <v>0</v>
      </c>
      <c r="AM304" t="n">
        <v>0</v>
      </c>
      <c r="AN304" t="n">
        <v>0</v>
      </c>
      <c r="AO304" t="n">
        <v>0</v>
      </c>
      <c r="AP304" t="n">
        <v>0</v>
      </c>
      <c r="AQ304" t="n">
        <v>0</v>
      </c>
      <c r="AR304" t="n">
        <v>0</v>
      </c>
    </row>
    <row r="305">
      <c r="A305">
        <f>ROW(Source!A659)</f>
        <v/>
      </c>
      <c r="B305" t="n">
        <v>78871040</v>
      </c>
      <c r="C305" t="n">
        <v>78871030</v>
      </c>
      <c r="D305" t="n">
        <v>29174913</v>
      </c>
      <c r="E305" t="n">
        <v>1</v>
      </c>
      <c r="F305" t="n">
        <v>1</v>
      </c>
      <c r="G305" t="n">
        <v>1</v>
      </c>
      <c r="H305" t="n">
        <v>2</v>
      </c>
      <c r="I305" t="inlineStr">
        <is>
          <t>400001</t>
        </is>
      </c>
      <c r="J305" t="inlineStr">
        <is>
          <t>ТСЭМ Московской обл., 400001, приказ Минстроя России №675/пр от 28.02.2017 № 264/пр</t>
        </is>
      </c>
      <c r="K305" t="inlineStr">
        <is>
          <t>Автомобили бортовые, грузоподъемность до 5 т</t>
        </is>
      </c>
      <c r="L305" t="n">
        <v>1368</v>
      </c>
      <c r="N305" t="n">
        <v>1011</v>
      </c>
      <c r="O305" t="inlineStr">
        <is>
          <t>маш.-ч</t>
        </is>
      </c>
      <c r="P305" t="inlineStr">
        <is>
          <t>маш.-ч</t>
        </is>
      </c>
      <c r="Q305" t="n">
        <v>1</v>
      </c>
      <c r="X305" t="n">
        <v>0.05</v>
      </c>
      <c r="Y305" t="n">
        <v>0</v>
      </c>
      <c r="Z305" t="n">
        <v>87.17</v>
      </c>
      <c r="AA305" t="n">
        <v>11.6</v>
      </c>
      <c r="AB305" t="n">
        <v>0</v>
      </c>
      <c r="AC305" t="n">
        <v>0</v>
      </c>
      <c r="AD305" t="n">
        <v>1</v>
      </c>
      <c r="AE305" t="n">
        <v>0</v>
      </c>
      <c r="AF305" t="inlineStr"/>
      <c r="AG305" t="n">
        <v>0.05</v>
      </c>
      <c r="AH305" t="n">
        <v>2</v>
      </c>
      <c r="AI305" t="n">
        <v>78871032</v>
      </c>
      <c r="AJ305" t="n">
        <v>336</v>
      </c>
      <c r="AK305" t="n">
        <v>0</v>
      </c>
      <c r="AL305" t="n">
        <v>0</v>
      </c>
      <c r="AM305" t="n">
        <v>0</v>
      </c>
      <c r="AN305" t="n">
        <v>0</v>
      </c>
      <c r="AO305" t="n">
        <v>0</v>
      </c>
      <c r="AP305" t="n">
        <v>0</v>
      </c>
      <c r="AQ305" t="n">
        <v>0</v>
      </c>
      <c r="AR305" t="n">
        <v>0</v>
      </c>
    </row>
    <row r="306">
      <c r="A306">
        <f>ROW(Source!A659)</f>
        <v/>
      </c>
      <c r="B306" t="n">
        <v>78871041</v>
      </c>
      <c r="C306" t="n">
        <v>78871030</v>
      </c>
      <c r="D306" t="n">
        <v>29110398</v>
      </c>
      <c r="E306" t="n">
        <v>1</v>
      </c>
      <c r="F306" t="n">
        <v>1</v>
      </c>
      <c r="G306" t="n">
        <v>1</v>
      </c>
      <c r="H306" t="n">
        <v>3</v>
      </c>
      <c r="I306" t="inlineStr">
        <is>
          <t>101-0388</t>
        </is>
      </c>
      <c r="J306" t="inlineStr">
        <is>
          <t>ТССЦ Московской обл., 101-0388, приказ Минстроя России №675/пр от 28.02.2017 № 254/пр</t>
        </is>
      </c>
      <c r="K306" t="inlineStr">
        <is>
          <t>Краски масляные земляные марки МА-0115 мумия, сурик железный</t>
        </is>
      </c>
      <c r="L306" t="n">
        <v>1348</v>
      </c>
      <c r="N306" t="n">
        <v>1009</v>
      </c>
      <c r="O306" t="inlineStr">
        <is>
          <t>т</t>
        </is>
      </c>
      <c r="P306" t="inlineStr">
        <is>
          <t>т</t>
        </is>
      </c>
      <c r="Q306" t="n">
        <v>1000</v>
      </c>
      <c r="X306" t="n">
        <v>0.0014</v>
      </c>
      <c r="Y306" t="n">
        <v>15118.99</v>
      </c>
      <c r="Z306" t="n">
        <v>0</v>
      </c>
      <c r="AA306" t="n">
        <v>0</v>
      </c>
      <c r="AB306" t="n">
        <v>0</v>
      </c>
      <c r="AC306" t="n">
        <v>0</v>
      </c>
      <c r="AD306" t="n">
        <v>1</v>
      </c>
      <c r="AE306" t="n">
        <v>0</v>
      </c>
      <c r="AF306" t="inlineStr"/>
      <c r="AG306" t="n">
        <v>0.0014</v>
      </c>
      <c r="AH306" t="n">
        <v>2</v>
      </c>
      <c r="AI306" t="n">
        <v>78871033</v>
      </c>
      <c r="AJ306" t="n">
        <v>337</v>
      </c>
      <c r="AK306" t="n">
        <v>0</v>
      </c>
      <c r="AL306" t="n">
        <v>0</v>
      </c>
      <c r="AM306" t="n">
        <v>0</v>
      </c>
      <c r="AN306" t="n">
        <v>0</v>
      </c>
      <c r="AO306" t="n">
        <v>0</v>
      </c>
      <c r="AP306" t="n">
        <v>0</v>
      </c>
      <c r="AQ306" t="n">
        <v>0</v>
      </c>
      <c r="AR306" t="n">
        <v>0</v>
      </c>
    </row>
    <row r="307">
      <c r="A307">
        <f>ROW(Source!A659)</f>
        <v/>
      </c>
      <c r="B307" t="n">
        <v>78871042</v>
      </c>
      <c r="C307" t="n">
        <v>78871030</v>
      </c>
      <c r="D307" t="n">
        <v>29110573</v>
      </c>
      <c r="E307" t="n">
        <v>1</v>
      </c>
      <c r="F307" t="n">
        <v>1</v>
      </c>
      <c r="G307" t="n">
        <v>1</v>
      </c>
      <c r="H307" t="n">
        <v>3</v>
      </c>
      <c r="I307" t="inlineStr">
        <is>
          <t>101-0628</t>
        </is>
      </c>
      <c r="J307" t="inlineStr">
        <is>
          <t>ТССЦ Московской обл., 101-0628, приказ Минстроя России №675/пр от 28.02.2017 № 254/пр</t>
        </is>
      </c>
      <c r="K307" t="inlineStr">
        <is>
          <t>Олифа комбинированная, марки К-3</t>
        </is>
      </c>
      <c r="L307" t="n">
        <v>1348</v>
      </c>
      <c r="N307" t="n">
        <v>1009</v>
      </c>
      <c r="O307" t="inlineStr">
        <is>
          <t>т</t>
        </is>
      </c>
      <c r="P307" t="inlineStr">
        <is>
          <t>т</t>
        </is>
      </c>
      <c r="Q307" t="n">
        <v>1000</v>
      </c>
      <c r="X307" t="n">
        <v>0.0007</v>
      </c>
      <c r="Y307" t="n">
        <v>16950</v>
      </c>
      <c r="Z307" t="n">
        <v>0</v>
      </c>
      <c r="AA307" t="n">
        <v>0</v>
      </c>
      <c r="AB307" t="n">
        <v>0</v>
      </c>
      <c r="AC307" t="n">
        <v>0</v>
      </c>
      <c r="AD307" t="n">
        <v>1</v>
      </c>
      <c r="AE307" t="n">
        <v>0</v>
      </c>
      <c r="AF307" t="inlineStr"/>
      <c r="AG307" t="n">
        <v>0.0007</v>
      </c>
      <c r="AH307" t="n">
        <v>2</v>
      </c>
      <c r="AI307" t="n">
        <v>78871034</v>
      </c>
      <c r="AJ307" t="n">
        <v>338</v>
      </c>
      <c r="AK307" t="n">
        <v>0</v>
      </c>
      <c r="AL307" t="n">
        <v>0</v>
      </c>
      <c r="AM307" t="n">
        <v>0</v>
      </c>
      <c r="AN307" t="n">
        <v>0</v>
      </c>
      <c r="AO307" t="n">
        <v>0</v>
      </c>
      <c r="AP307" t="n">
        <v>0</v>
      </c>
      <c r="AQ307" t="n">
        <v>0</v>
      </c>
      <c r="AR307" t="n">
        <v>0</v>
      </c>
    </row>
    <row r="308">
      <c r="A308">
        <f>ROW(Source!A659)</f>
        <v/>
      </c>
      <c r="B308" t="n">
        <v>78871043</v>
      </c>
      <c r="C308" t="n">
        <v>78871030</v>
      </c>
      <c r="D308" t="n">
        <v>29107963</v>
      </c>
      <c r="E308" t="n">
        <v>1</v>
      </c>
      <c r="F308" t="n">
        <v>1</v>
      </c>
      <c r="G308" t="n">
        <v>1</v>
      </c>
      <c r="H308" t="n">
        <v>3</v>
      </c>
      <c r="I308" t="inlineStr">
        <is>
          <t>101-1669</t>
        </is>
      </c>
      <c r="J308" t="inlineStr">
        <is>
          <t>ТССЦ Московской обл., 101-1669, приказ Минстроя России №675/пр от 28.02.2017 № 254/пр</t>
        </is>
      </c>
      <c r="K308" t="inlineStr">
        <is>
          <t>Очес льняной</t>
        </is>
      </c>
      <c r="L308" t="n">
        <v>1346</v>
      </c>
      <c r="N308" t="n">
        <v>1009</v>
      </c>
      <c r="O308" t="inlineStr">
        <is>
          <t>кг</t>
        </is>
      </c>
      <c r="P308" t="inlineStr">
        <is>
          <t>кг</t>
        </is>
      </c>
      <c r="Q308" t="n">
        <v>1</v>
      </c>
      <c r="X308" t="n">
        <v>0.7</v>
      </c>
      <c r="Y308" t="n">
        <v>37.29</v>
      </c>
      <c r="Z308" t="n">
        <v>0</v>
      </c>
      <c r="AA308" t="n">
        <v>0</v>
      </c>
      <c r="AB308" t="n">
        <v>0</v>
      </c>
      <c r="AC308" t="n">
        <v>0</v>
      </c>
      <c r="AD308" t="n">
        <v>1</v>
      </c>
      <c r="AE308" t="n">
        <v>0</v>
      </c>
      <c r="AF308" t="inlineStr"/>
      <c r="AG308" t="n">
        <v>0.7</v>
      </c>
      <c r="AH308" t="n">
        <v>2</v>
      </c>
      <c r="AI308" t="n">
        <v>78871035</v>
      </c>
      <c r="AJ308" t="n">
        <v>339</v>
      </c>
      <c r="AK308" t="n">
        <v>0</v>
      </c>
      <c r="AL308" t="n">
        <v>0</v>
      </c>
      <c r="AM308" t="n">
        <v>0</v>
      </c>
      <c r="AN308" t="n">
        <v>0</v>
      </c>
      <c r="AO308" t="n">
        <v>0</v>
      </c>
      <c r="AP308" t="n">
        <v>0</v>
      </c>
      <c r="AQ308" t="n">
        <v>0</v>
      </c>
      <c r="AR308" t="n">
        <v>0</v>
      </c>
    </row>
    <row r="309">
      <c r="A309">
        <f>ROW(Source!A659)</f>
        <v/>
      </c>
      <c r="B309" t="n">
        <v>78871044</v>
      </c>
      <c r="C309" t="n">
        <v>78871030</v>
      </c>
      <c r="D309" t="n">
        <v>29142465</v>
      </c>
      <c r="E309" t="n">
        <v>1</v>
      </c>
      <c r="F309" t="n">
        <v>1</v>
      </c>
      <c r="G309" t="n">
        <v>1</v>
      </c>
      <c r="H309" t="n">
        <v>3</v>
      </c>
      <c r="I309" t="inlineStr">
        <is>
          <t>302-1342</t>
        </is>
      </c>
      <c r="J309" t="inlineStr">
        <is>
          <t>ТССЦ Московской обл., 302-1342, приказ Минстроя России №675/пр от 28.02.2017 № 256/пр</t>
        </is>
      </c>
      <c r="K309" t="inlineStr">
        <is>
          <t>Вентили проходные муфтовые 15кч18п для воды давлением 1,6 МПа (16 кгс/см2), диаметром 20 мм</t>
        </is>
      </c>
      <c r="L309" t="n">
        <v>1354</v>
      </c>
      <c r="N309" t="n">
        <v>1010</v>
      </c>
      <c r="O309" t="inlineStr">
        <is>
          <t>шт.</t>
        </is>
      </c>
      <c r="P309" t="inlineStr">
        <is>
          <t>шт.</t>
        </is>
      </c>
      <c r="Q309" t="n">
        <v>1</v>
      </c>
      <c r="X309" t="n">
        <v>100</v>
      </c>
      <c r="Y309" t="n">
        <v>21.81</v>
      </c>
      <c r="Z309" t="n">
        <v>0</v>
      </c>
      <c r="AA309" t="n">
        <v>0</v>
      </c>
      <c r="AB309" t="n">
        <v>0</v>
      </c>
      <c r="AC309" t="n">
        <v>0</v>
      </c>
      <c r="AD309" t="n">
        <v>1</v>
      </c>
      <c r="AE309" t="n">
        <v>0</v>
      </c>
      <c r="AF309" t="inlineStr"/>
      <c r="AG309" t="n">
        <v>100</v>
      </c>
      <c r="AH309" t="n">
        <v>2</v>
      </c>
      <c r="AI309" t="n">
        <v>78871037</v>
      </c>
      <c r="AJ309" t="n">
        <v>341</v>
      </c>
      <c r="AK309" t="n">
        <v>0</v>
      </c>
      <c r="AL309" t="n">
        <v>0</v>
      </c>
      <c r="AM309" t="n">
        <v>0</v>
      </c>
      <c r="AN309" t="n">
        <v>0</v>
      </c>
      <c r="AO309" t="n">
        <v>0</v>
      </c>
      <c r="AP309" t="n">
        <v>0</v>
      </c>
      <c r="AQ309" t="n">
        <v>0</v>
      </c>
      <c r="AR309" t="n">
        <v>0</v>
      </c>
    </row>
    <row r="310">
      <c r="A310">
        <f>ROW(Source!A659)</f>
        <v/>
      </c>
      <c r="B310" t="n">
        <v>78871045</v>
      </c>
      <c r="C310" t="n">
        <v>78871030</v>
      </c>
      <c r="D310" t="n">
        <v>29164350</v>
      </c>
      <c r="E310" t="n">
        <v>1</v>
      </c>
      <c r="F310" t="n">
        <v>1</v>
      </c>
      <c r="G310" t="n">
        <v>1</v>
      </c>
      <c r="H310" t="n">
        <v>3</v>
      </c>
      <c r="I310" t="inlineStr">
        <is>
          <t>509-9899</t>
        </is>
      </c>
      <c r="J310" t="inlineStr">
        <is>
          <t>ТССЦ Московской обл., 509-9899, приказ Минстроя России №675/пр от 28.02.2017 № 258/пр</t>
        </is>
      </c>
      <c r="K310" t="inlineStr">
        <is>
          <t>Строительный мусор и масса возвратных материалов</t>
        </is>
      </c>
      <c r="L310" t="n">
        <v>1348</v>
      </c>
      <c r="N310" t="n">
        <v>1009</v>
      </c>
      <c r="O310" t="inlineStr">
        <is>
          <t>т</t>
        </is>
      </c>
      <c r="P310" t="inlineStr">
        <is>
          <t>т</t>
        </is>
      </c>
      <c r="Q310" t="n">
        <v>1000</v>
      </c>
      <c r="X310" t="n">
        <v>0.04</v>
      </c>
      <c r="Y310" t="n">
        <v>0</v>
      </c>
      <c r="Z310" t="n">
        <v>0</v>
      </c>
      <c r="AA310" t="n">
        <v>0</v>
      </c>
      <c r="AB310" t="n">
        <v>0</v>
      </c>
      <c r="AC310" t="n">
        <v>0</v>
      </c>
      <c r="AD310" t="n">
        <v>0</v>
      </c>
      <c r="AE310" t="n">
        <v>0</v>
      </c>
      <c r="AF310" t="inlineStr"/>
      <c r="AG310" t="n">
        <v>0.04</v>
      </c>
      <c r="AH310" t="n">
        <v>2</v>
      </c>
      <c r="AI310" t="n">
        <v>78871038</v>
      </c>
      <c r="AJ310" t="n">
        <v>342</v>
      </c>
      <c r="AK310" t="n">
        <v>0</v>
      </c>
      <c r="AL310" t="n">
        <v>0</v>
      </c>
      <c r="AM310" t="n">
        <v>0</v>
      </c>
      <c r="AN310" t="n">
        <v>0</v>
      </c>
      <c r="AO310" t="n">
        <v>0</v>
      </c>
      <c r="AP310" t="n">
        <v>0</v>
      </c>
      <c r="AQ310" t="n">
        <v>0</v>
      </c>
      <c r="AR310" t="n">
        <v>0</v>
      </c>
    </row>
    <row r="311">
      <c r="A311">
        <f>ROW(Source!A662)</f>
        <v/>
      </c>
      <c r="B311" t="n">
        <v>78871055</v>
      </c>
      <c r="C311" t="n">
        <v>78871048</v>
      </c>
      <c r="D311" t="n">
        <v>18442827</v>
      </c>
      <c r="E311" t="n">
        <v>1</v>
      </c>
      <c r="F311" t="n">
        <v>1</v>
      </c>
      <c r="G311" t="n">
        <v>1</v>
      </c>
      <c r="H311" t="n">
        <v>1</v>
      </c>
      <c r="I311" t="inlineStr">
        <is>
          <t>1-1053-90</t>
        </is>
      </c>
      <c r="J311" t="inlineStr"/>
      <c r="K311" t="inlineStr">
        <is>
          <t>Рабочий строитель среднего разряда 5,3</t>
        </is>
      </c>
      <c r="L311" t="n">
        <v>1369</v>
      </c>
      <c r="N311" t="n">
        <v>1013</v>
      </c>
      <c r="O311" t="inlineStr">
        <is>
          <t>чел.-ч</t>
        </is>
      </c>
      <c r="P311" t="inlineStr">
        <is>
          <t>чел.-ч</t>
        </is>
      </c>
      <c r="Q311" t="n">
        <v>1</v>
      </c>
      <c r="X311" t="n">
        <v>5.01</v>
      </c>
      <c r="Y311" t="n">
        <v>0</v>
      </c>
      <c r="Z311" t="n">
        <v>0</v>
      </c>
      <c r="AA311" t="n">
        <v>0</v>
      </c>
      <c r="AB311" t="n">
        <v>11.64</v>
      </c>
      <c r="AC311" t="n">
        <v>0</v>
      </c>
      <c r="AD311" t="n">
        <v>1</v>
      </c>
      <c r="AE311" t="n">
        <v>1</v>
      </c>
      <c r="AF311" t="inlineStr">
        <is>
          <t>)*5</t>
        </is>
      </c>
      <c r="AG311" t="n">
        <v>25.05</v>
      </c>
      <c r="AH311" t="n">
        <v>2</v>
      </c>
      <c r="AI311" t="n">
        <v>78871049</v>
      </c>
      <c r="AJ311" t="n">
        <v>343</v>
      </c>
      <c r="AK311" t="n">
        <v>0</v>
      </c>
      <c r="AL311" t="n">
        <v>0</v>
      </c>
      <c r="AM311" t="n">
        <v>0</v>
      </c>
      <c r="AN311" t="n">
        <v>0</v>
      </c>
      <c r="AO311" t="n">
        <v>0</v>
      </c>
      <c r="AP311" t="n">
        <v>0</v>
      </c>
      <c r="AQ311" t="n">
        <v>0</v>
      </c>
      <c r="AR311" t="n">
        <v>0</v>
      </c>
    </row>
    <row r="312">
      <c r="A312">
        <f>ROW(Source!A662)</f>
        <v/>
      </c>
      <c r="B312" t="n">
        <v>78871056</v>
      </c>
      <c r="C312" t="n">
        <v>78871048</v>
      </c>
      <c r="D312" t="n">
        <v>29172703</v>
      </c>
      <c r="E312" t="n">
        <v>1</v>
      </c>
      <c r="F312" t="n">
        <v>1</v>
      </c>
      <c r="G312" t="n">
        <v>1</v>
      </c>
      <c r="H312" t="n">
        <v>2</v>
      </c>
      <c r="I312" t="inlineStr">
        <is>
          <t>042900</t>
        </is>
      </c>
      <c r="J312" t="inlineStr">
        <is>
          <t>ТСЭМ Московской обл., 042900, приказ Минстроя России №675/пр от 28.02.2017 № 264/пр</t>
        </is>
      </c>
      <c r="K31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312" t="n">
        <v>1368</v>
      </c>
      <c r="N312" t="n">
        <v>1011</v>
      </c>
      <c r="O312" t="inlineStr">
        <is>
          <t>маш.-ч</t>
        </is>
      </c>
      <c r="P312" t="inlineStr">
        <is>
          <t>маш.-ч</t>
        </is>
      </c>
      <c r="Q312" t="n">
        <v>1</v>
      </c>
      <c r="X312" t="n">
        <v>1.5</v>
      </c>
      <c r="Y312" t="n">
        <v>0</v>
      </c>
      <c r="Z312" t="n">
        <v>29.67</v>
      </c>
      <c r="AA312" t="n">
        <v>0</v>
      </c>
      <c r="AB312" t="n">
        <v>0</v>
      </c>
      <c r="AC312" t="n">
        <v>0</v>
      </c>
      <c r="AD312" t="n">
        <v>1</v>
      </c>
      <c r="AE312" t="n">
        <v>0</v>
      </c>
      <c r="AF312" t="inlineStr">
        <is>
          <t>)*5</t>
        </is>
      </c>
      <c r="AG312" t="n">
        <v>7.5</v>
      </c>
      <c r="AH312" t="n">
        <v>2</v>
      </c>
      <c r="AI312" t="n">
        <v>78871050</v>
      </c>
      <c r="AJ312" t="n">
        <v>344</v>
      </c>
      <c r="AK312" t="n">
        <v>0</v>
      </c>
      <c r="AL312" t="n">
        <v>0</v>
      </c>
      <c r="AM312" t="n">
        <v>0</v>
      </c>
      <c r="AN312" t="n">
        <v>0</v>
      </c>
      <c r="AO312" t="n">
        <v>0</v>
      </c>
      <c r="AP312" t="n">
        <v>0</v>
      </c>
      <c r="AQ312" t="n">
        <v>0</v>
      </c>
      <c r="AR312" t="n">
        <v>0</v>
      </c>
    </row>
    <row r="313">
      <c r="A313">
        <f>ROW(Source!A662)</f>
        <v/>
      </c>
      <c r="B313" t="n">
        <v>78871057</v>
      </c>
      <c r="C313" t="n">
        <v>78871048</v>
      </c>
      <c r="D313" t="n">
        <v>29110398</v>
      </c>
      <c r="E313" t="n">
        <v>1</v>
      </c>
      <c r="F313" t="n">
        <v>1</v>
      </c>
      <c r="G313" t="n">
        <v>1</v>
      </c>
      <c r="H313" t="n">
        <v>3</v>
      </c>
      <c r="I313" t="inlineStr">
        <is>
          <t>101-0388</t>
        </is>
      </c>
      <c r="J313" t="inlineStr">
        <is>
          <t>ТССЦ Московской обл., 101-0388, приказ Минстроя России №675/пр от 28.02.2017 № 254/пр</t>
        </is>
      </c>
      <c r="K313" t="inlineStr">
        <is>
          <t>Краски масляные земляные марки МА-0115 мумия, сурик железный</t>
        </is>
      </c>
      <c r="L313" t="n">
        <v>1348</v>
      </c>
      <c r="N313" t="n">
        <v>1009</v>
      </c>
      <c r="O313" t="inlineStr">
        <is>
          <t>т</t>
        </is>
      </c>
      <c r="P313" t="inlineStr">
        <is>
          <t>т</t>
        </is>
      </c>
      <c r="Q313" t="n">
        <v>1000</v>
      </c>
      <c r="X313" t="n">
        <v>5e-05</v>
      </c>
      <c r="Y313" t="n">
        <v>15118.99</v>
      </c>
      <c r="Z313" t="n">
        <v>0</v>
      </c>
      <c r="AA313" t="n">
        <v>0</v>
      </c>
      <c r="AB313" t="n">
        <v>0</v>
      </c>
      <c r="AC313" t="n">
        <v>0</v>
      </c>
      <c r="AD313" t="n">
        <v>1</v>
      </c>
      <c r="AE313" t="n">
        <v>0</v>
      </c>
      <c r="AF313" t="inlineStr">
        <is>
          <t>)*5</t>
        </is>
      </c>
      <c r="AG313" t="n">
        <v>0.00025</v>
      </c>
      <c r="AH313" t="n">
        <v>2</v>
      </c>
      <c r="AI313" t="n">
        <v>78871051</v>
      </c>
      <c r="AJ313" t="n">
        <v>345</v>
      </c>
      <c r="AK313" t="n">
        <v>0</v>
      </c>
      <c r="AL313" t="n">
        <v>0</v>
      </c>
      <c r="AM313" t="n">
        <v>0</v>
      </c>
      <c r="AN313" t="n">
        <v>0</v>
      </c>
      <c r="AO313" t="n">
        <v>0</v>
      </c>
      <c r="AP313" t="n">
        <v>0</v>
      </c>
      <c r="AQ313" t="n">
        <v>0</v>
      </c>
      <c r="AR313" t="n">
        <v>0</v>
      </c>
    </row>
    <row r="314">
      <c r="A314">
        <f>ROW(Source!A662)</f>
        <v/>
      </c>
      <c r="B314" t="n">
        <v>78871058</v>
      </c>
      <c r="C314" t="n">
        <v>78871048</v>
      </c>
      <c r="D314" t="n">
        <v>29110573</v>
      </c>
      <c r="E314" t="n">
        <v>1</v>
      </c>
      <c r="F314" t="n">
        <v>1</v>
      </c>
      <c r="G314" t="n">
        <v>1</v>
      </c>
      <c r="H314" t="n">
        <v>3</v>
      </c>
      <c r="I314" t="inlineStr">
        <is>
          <t>101-0628</t>
        </is>
      </c>
      <c r="J314" t="inlineStr">
        <is>
          <t>ТССЦ Московской обл., 101-0628, приказ Минстроя России №675/пр от 28.02.2017 № 254/пр</t>
        </is>
      </c>
      <c r="K314" t="inlineStr">
        <is>
          <t>Олифа комбинированная, марки К-3</t>
        </is>
      </c>
      <c r="L314" t="n">
        <v>1348</v>
      </c>
      <c r="N314" t="n">
        <v>1009</v>
      </c>
      <c r="O314" t="inlineStr">
        <is>
          <t>т</t>
        </is>
      </c>
      <c r="P314" t="inlineStr">
        <is>
          <t>т</t>
        </is>
      </c>
      <c r="Q314" t="n">
        <v>1000</v>
      </c>
      <c r="X314" t="n">
        <v>2e-05</v>
      </c>
      <c r="Y314" t="n">
        <v>16950</v>
      </c>
      <c r="Z314" t="n">
        <v>0</v>
      </c>
      <c r="AA314" t="n">
        <v>0</v>
      </c>
      <c r="AB314" t="n">
        <v>0</v>
      </c>
      <c r="AC314" t="n">
        <v>0</v>
      </c>
      <c r="AD314" t="n">
        <v>1</v>
      </c>
      <c r="AE314" t="n">
        <v>0</v>
      </c>
      <c r="AF314" t="inlineStr">
        <is>
          <t>)*5</t>
        </is>
      </c>
      <c r="AG314" t="n">
        <v>0.0001</v>
      </c>
      <c r="AH314" t="n">
        <v>2</v>
      </c>
      <c r="AI314" t="n">
        <v>78871052</v>
      </c>
      <c r="AJ314" t="n">
        <v>346</v>
      </c>
      <c r="AK314" t="n">
        <v>0</v>
      </c>
      <c r="AL314" t="n">
        <v>0</v>
      </c>
      <c r="AM314" t="n">
        <v>0</v>
      </c>
      <c r="AN314" t="n">
        <v>0</v>
      </c>
      <c r="AO314" t="n">
        <v>0</v>
      </c>
      <c r="AP314" t="n">
        <v>0</v>
      </c>
      <c r="AQ314" t="n">
        <v>0</v>
      </c>
      <c r="AR314" t="n">
        <v>0</v>
      </c>
    </row>
    <row r="315">
      <c r="A315">
        <f>ROW(Source!A662)</f>
        <v/>
      </c>
      <c r="B315" t="n">
        <v>78871059</v>
      </c>
      <c r="C315" t="n">
        <v>78871048</v>
      </c>
      <c r="D315" t="n">
        <v>29107963</v>
      </c>
      <c r="E315" t="n">
        <v>1</v>
      </c>
      <c r="F315" t="n">
        <v>1</v>
      </c>
      <c r="G315" t="n">
        <v>1</v>
      </c>
      <c r="H315" t="n">
        <v>3</v>
      </c>
      <c r="I315" t="inlineStr">
        <is>
          <t>101-1669</t>
        </is>
      </c>
      <c r="J315" t="inlineStr">
        <is>
          <t>ТССЦ Московской обл., 101-1669, приказ Минстроя России №675/пр от 28.02.2017 № 254/пр</t>
        </is>
      </c>
      <c r="K315" t="inlineStr">
        <is>
          <t>Очес льняной</t>
        </is>
      </c>
      <c r="L315" t="n">
        <v>1346</v>
      </c>
      <c r="N315" t="n">
        <v>1009</v>
      </c>
      <c r="O315" t="inlineStr">
        <is>
          <t>кг</t>
        </is>
      </c>
      <c r="P315" t="inlineStr">
        <is>
          <t>кг</t>
        </is>
      </c>
      <c r="Q315" t="n">
        <v>1</v>
      </c>
      <c r="X315" t="n">
        <v>0.02</v>
      </c>
      <c r="Y315" t="n">
        <v>37.29</v>
      </c>
      <c r="Z315" t="n">
        <v>0</v>
      </c>
      <c r="AA315" t="n">
        <v>0</v>
      </c>
      <c r="AB315" t="n">
        <v>0</v>
      </c>
      <c r="AC315" t="n">
        <v>0</v>
      </c>
      <c r="AD315" t="n">
        <v>1</v>
      </c>
      <c r="AE315" t="n">
        <v>0</v>
      </c>
      <c r="AF315" t="inlineStr">
        <is>
          <t>)*5</t>
        </is>
      </c>
      <c r="AG315" t="n">
        <v>0.1</v>
      </c>
      <c r="AH315" t="n">
        <v>2</v>
      </c>
      <c r="AI315" t="n">
        <v>78871053</v>
      </c>
      <c r="AJ315" t="n">
        <v>347</v>
      </c>
      <c r="AK315" t="n">
        <v>0</v>
      </c>
      <c r="AL315" t="n">
        <v>0</v>
      </c>
      <c r="AM315" t="n">
        <v>0</v>
      </c>
      <c r="AN315" t="n">
        <v>0</v>
      </c>
      <c r="AO315" t="n">
        <v>0</v>
      </c>
      <c r="AP315" t="n">
        <v>0</v>
      </c>
      <c r="AQ315" t="n">
        <v>0</v>
      </c>
      <c r="AR315" t="n">
        <v>0</v>
      </c>
    </row>
    <row r="316">
      <c r="A316">
        <f>ROW(Source!A662)</f>
        <v/>
      </c>
      <c r="B316" t="n">
        <v>78871060</v>
      </c>
      <c r="C316" t="n">
        <v>78871048</v>
      </c>
      <c r="D316" t="n">
        <v>29150040</v>
      </c>
      <c r="E316" t="n">
        <v>1</v>
      </c>
      <c r="F316" t="n">
        <v>1</v>
      </c>
      <c r="G316" t="n">
        <v>1</v>
      </c>
      <c r="H316" t="n">
        <v>3</v>
      </c>
      <c r="I316" t="inlineStr">
        <is>
          <t>411-0001</t>
        </is>
      </c>
      <c r="J316" t="inlineStr">
        <is>
          <t>ТССЦ Московской обл., 411-0001, приказ Минстроя России №675/пр от 28.02.2017 № 257/пр</t>
        </is>
      </c>
      <c r="K316" t="inlineStr">
        <is>
          <t>Вода</t>
        </is>
      </c>
      <c r="L316" t="n">
        <v>1339</v>
      </c>
      <c r="N316" t="n">
        <v>1007</v>
      </c>
      <c r="O316" t="inlineStr">
        <is>
          <t>м3</t>
        </is>
      </c>
      <c r="P316" t="inlineStr">
        <is>
          <t>м3</t>
        </is>
      </c>
      <c r="Q316" t="n">
        <v>1</v>
      </c>
      <c r="X316" t="n">
        <v>1</v>
      </c>
      <c r="Y316" t="n">
        <v>2.44</v>
      </c>
      <c r="Z316" t="n">
        <v>0</v>
      </c>
      <c r="AA316" t="n">
        <v>0</v>
      </c>
      <c r="AB316" t="n">
        <v>0</v>
      </c>
      <c r="AC316" t="n">
        <v>0</v>
      </c>
      <c r="AD316" t="n">
        <v>1</v>
      </c>
      <c r="AE316" t="n">
        <v>0</v>
      </c>
      <c r="AF316" t="inlineStr">
        <is>
          <t>)*5</t>
        </is>
      </c>
      <c r="AG316" t="n">
        <v>5</v>
      </c>
      <c r="AH316" t="n">
        <v>2</v>
      </c>
      <c r="AI316" t="n">
        <v>78871054</v>
      </c>
      <c r="AJ316" t="n">
        <v>348</v>
      </c>
      <c r="AK316" t="n">
        <v>0</v>
      </c>
      <c r="AL316" t="n">
        <v>0</v>
      </c>
      <c r="AM316" t="n">
        <v>0</v>
      </c>
      <c r="AN316" t="n">
        <v>0</v>
      </c>
      <c r="AO316" t="n">
        <v>0</v>
      </c>
      <c r="AP316" t="n">
        <v>0</v>
      </c>
      <c r="AQ316" t="n">
        <v>0</v>
      </c>
      <c r="AR316" t="n">
        <v>0</v>
      </c>
    </row>
    <row r="317">
      <c r="A317">
        <f>ROW(Source!A663)</f>
        <v/>
      </c>
      <c r="B317" t="n">
        <v>78871065</v>
      </c>
      <c r="C317" t="n">
        <v>78871061</v>
      </c>
      <c r="D317" t="n">
        <v>18407150</v>
      </c>
      <c r="E317" t="n">
        <v>1</v>
      </c>
      <c r="F317" t="n">
        <v>1</v>
      </c>
      <c r="G317" t="n">
        <v>1</v>
      </c>
      <c r="H317" t="n">
        <v>1</v>
      </c>
      <c r="I317" t="inlineStr">
        <is>
          <t>1-1030-90</t>
        </is>
      </c>
      <c r="J317" t="inlineStr"/>
      <c r="K317" t="inlineStr">
        <is>
          <t>Рабочий строитель среднего разряда 3</t>
        </is>
      </c>
      <c r="L317" t="n">
        <v>1369</v>
      </c>
      <c r="N317" t="n">
        <v>1013</v>
      </c>
      <c r="O317" t="inlineStr">
        <is>
          <t>чел.-ч</t>
        </is>
      </c>
      <c r="P317" t="inlineStr">
        <is>
          <t>чел.-ч</t>
        </is>
      </c>
      <c r="Q317" t="n">
        <v>1</v>
      </c>
      <c r="X317" t="n">
        <v>13.9</v>
      </c>
      <c r="Y317" t="n">
        <v>0</v>
      </c>
      <c r="Z317" t="n">
        <v>0</v>
      </c>
      <c r="AA317" t="n">
        <v>0</v>
      </c>
      <c r="AB317" t="n">
        <v>8.529999999999999</v>
      </c>
      <c r="AC317" t="n">
        <v>0</v>
      </c>
      <c r="AD317" t="n">
        <v>1</v>
      </c>
      <c r="AE317" t="n">
        <v>1</v>
      </c>
      <c r="AF317" t="inlineStr"/>
      <c r="AG317" t="n">
        <v>13.9</v>
      </c>
      <c r="AH317" t="n">
        <v>2</v>
      </c>
      <c r="AI317" t="n">
        <v>78871062</v>
      </c>
      <c r="AJ317" t="n">
        <v>349</v>
      </c>
      <c r="AK317" t="n">
        <v>0</v>
      </c>
      <c r="AL317" t="n">
        <v>0</v>
      </c>
      <c r="AM317" t="n">
        <v>0</v>
      </c>
      <c r="AN317" t="n">
        <v>0</v>
      </c>
      <c r="AO317" t="n">
        <v>0</v>
      </c>
      <c r="AP317" t="n">
        <v>0</v>
      </c>
      <c r="AQ317" t="n">
        <v>0</v>
      </c>
      <c r="AR317" t="n">
        <v>0</v>
      </c>
    </row>
    <row r="318">
      <c r="A318">
        <f>ROW(Source!A663)</f>
        <v/>
      </c>
      <c r="B318" t="n">
        <v>78871066</v>
      </c>
      <c r="C318" t="n">
        <v>78871061</v>
      </c>
      <c r="D318" t="n">
        <v>29169821</v>
      </c>
      <c r="E318" t="n">
        <v>1</v>
      </c>
      <c r="F318" t="n">
        <v>1</v>
      </c>
      <c r="G318" t="n">
        <v>1</v>
      </c>
      <c r="H318" t="n">
        <v>3</v>
      </c>
      <c r="I318" t="inlineStr">
        <is>
          <t>509-0696</t>
        </is>
      </c>
      <c r="J318" t="inlineStr">
        <is>
          <t>ТССЦ Московской обл., 509-0696, приказ Минстроя России №675/пр от 28.02.2017 № 258/пр</t>
        </is>
      </c>
      <c r="K318" t="inlineStr">
        <is>
          <t>Лампы люминесцентные ртутные низкого давления типа ЛБ, ЛД, ЛДЦ, ЛТВ, ЛБХ 20</t>
        </is>
      </c>
      <c r="L318" t="n">
        <v>1358</v>
      </c>
      <c r="N318" t="n">
        <v>1010</v>
      </c>
      <c r="O318" t="inlineStr">
        <is>
          <t>10 шт.</t>
        </is>
      </c>
      <c r="P318" t="inlineStr">
        <is>
          <t>10 шт.</t>
        </is>
      </c>
      <c r="Q318" t="n">
        <v>10</v>
      </c>
      <c r="X318" t="n">
        <v>10</v>
      </c>
      <c r="Y318" t="n">
        <v>85.2</v>
      </c>
      <c r="Z318" t="n">
        <v>0</v>
      </c>
      <c r="AA318" t="n">
        <v>0</v>
      </c>
      <c r="AB318" t="n">
        <v>0</v>
      </c>
      <c r="AC318" t="n">
        <v>0</v>
      </c>
      <c r="AD318" t="n">
        <v>1</v>
      </c>
      <c r="AE318" t="n">
        <v>0</v>
      </c>
      <c r="AF318" t="inlineStr"/>
      <c r="AG318" t="n">
        <v>10</v>
      </c>
      <c r="AH318" t="n">
        <v>2</v>
      </c>
      <c r="AI318" t="n">
        <v>78871063</v>
      </c>
      <c r="AJ318" t="n">
        <v>350</v>
      </c>
      <c r="AK318" t="n">
        <v>0</v>
      </c>
      <c r="AL318" t="n">
        <v>0</v>
      </c>
      <c r="AM318" t="n">
        <v>0</v>
      </c>
      <c r="AN318" t="n">
        <v>0</v>
      </c>
      <c r="AO318" t="n">
        <v>0</v>
      </c>
      <c r="AP318" t="n">
        <v>0</v>
      </c>
      <c r="AQ318" t="n">
        <v>0</v>
      </c>
      <c r="AR318" t="n">
        <v>0</v>
      </c>
    </row>
    <row r="319">
      <c r="A319">
        <f>ROW(Source!A665)</f>
        <v/>
      </c>
      <c r="B319" t="n">
        <v>78871088</v>
      </c>
      <c r="C319" t="n">
        <v>78871068</v>
      </c>
      <c r="D319" t="n">
        <v>29361307</v>
      </c>
      <c r="E319" t="n">
        <v>1</v>
      </c>
      <c r="F319" t="n">
        <v>1</v>
      </c>
      <c r="G319" t="n">
        <v>1</v>
      </c>
      <c r="H319" t="n">
        <v>1</v>
      </c>
      <c r="I319" t="inlineStr">
        <is>
          <t>1-2039-90</t>
        </is>
      </c>
      <c r="J319" t="inlineStr"/>
      <c r="K319" t="inlineStr">
        <is>
          <t>Рабочий монтажник среднего разряда 3,9</t>
        </is>
      </c>
      <c r="L319" t="n">
        <v>1369</v>
      </c>
      <c r="N319" t="n">
        <v>1013</v>
      </c>
      <c r="O319" t="inlineStr">
        <is>
          <t>чел.-ч</t>
        </is>
      </c>
      <c r="P319" t="inlineStr">
        <is>
          <t>чел.-ч</t>
        </is>
      </c>
      <c r="Q319" t="n">
        <v>1</v>
      </c>
      <c r="X319" t="n">
        <v>2.32</v>
      </c>
      <c r="Y319" t="n">
        <v>0</v>
      </c>
      <c r="Z319" t="n">
        <v>0</v>
      </c>
      <c r="AA319" t="n">
        <v>0</v>
      </c>
      <c r="AB319" t="n">
        <v>9.51</v>
      </c>
      <c r="AC319" t="n">
        <v>0</v>
      </c>
      <c r="AD319" t="n">
        <v>1</v>
      </c>
      <c r="AE319" t="n">
        <v>1</v>
      </c>
      <c r="AF319" t="inlineStr">
        <is>
          <t>)*0,2</t>
        </is>
      </c>
      <c r="AG319" t="n">
        <v>0.464</v>
      </c>
      <c r="AH319" t="n">
        <v>2</v>
      </c>
      <c r="AI319" t="n">
        <v>78871069</v>
      </c>
      <c r="AJ319" t="n">
        <v>352</v>
      </c>
      <c r="AK319" t="n">
        <v>0</v>
      </c>
      <c r="AL319" t="n">
        <v>0</v>
      </c>
      <c r="AM319" t="n">
        <v>0</v>
      </c>
      <c r="AN319" t="n">
        <v>0</v>
      </c>
      <c r="AO319" t="n">
        <v>0</v>
      </c>
      <c r="AP319" t="n">
        <v>0</v>
      </c>
      <c r="AQ319" t="n">
        <v>0</v>
      </c>
      <c r="AR319" t="n">
        <v>0</v>
      </c>
    </row>
    <row r="320">
      <c r="A320">
        <f>ROW(Source!A665)</f>
        <v/>
      </c>
      <c r="B320" t="n">
        <v>78871089</v>
      </c>
      <c r="C320" t="n">
        <v>78871068</v>
      </c>
      <c r="D320" t="n">
        <v>121548</v>
      </c>
      <c r="E320" t="n">
        <v>1</v>
      </c>
      <c r="F320" t="n">
        <v>1</v>
      </c>
      <c r="G320" t="n">
        <v>1</v>
      </c>
      <c r="H320" t="n">
        <v>1</v>
      </c>
      <c r="I320" t="inlineStr">
        <is>
          <t>2</t>
        </is>
      </c>
      <c r="J320" t="inlineStr"/>
      <c r="K320" t="inlineStr">
        <is>
          <t>Затраты труда машинистов</t>
        </is>
      </c>
      <c r="L320" t="n">
        <v>608254</v>
      </c>
      <c r="N320" t="n">
        <v>1013</v>
      </c>
      <c r="O320" t="inlineStr">
        <is>
          <t>чел.час</t>
        </is>
      </c>
      <c r="P320" t="inlineStr">
        <is>
          <t>чел.час</t>
        </is>
      </c>
      <c r="Q320" t="n">
        <v>1</v>
      </c>
      <c r="X320" t="n">
        <v>0.01</v>
      </c>
      <c r="Y320" t="n">
        <v>0</v>
      </c>
      <c r="Z320" t="n">
        <v>0</v>
      </c>
      <c r="AA320" t="n">
        <v>0</v>
      </c>
      <c r="AB320" t="n">
        <v>0</v>
      </c>
      <c r="AC320" t="n">
        <v>0</v>
      </c>
      <c r="AD320" t="n">
        <v>1</v>
      </c>
      <c r="AE320" t="n">
        <v>2</v>
      </c>
      <c r="AF320" t="inlineStr">
        <is>
          <t>)*0,2</t>
        </is>
      </c>
      <c r="AG320" t="n">
        <v>0.002</v>
      </c>
      <c r="AH320" t="n">
        <v>2</v>
      </c>
      <c r="AI320" t="n">
        <v>78871070</v>
      </c>
      <c r="AJ320" t="n">
        <v>353</v>
      </c>
      <c r="AK320" t="n">
        <v>0</v>
      </c>
      <c r="AL320" t="n">
        <v>0</v>
      </c>
      <c r="AM320" t="n">
        <v>0</v>
      </c>
      <c r="AN320" t="n">
        <v>0</v>
      </c>
      <c r="AO320" t="n">
        <v>0</v>
      </c>
      <c r="AP320" t="n">
        <v>0</v>
      </c>
      <c r="AQ320" t="n">
        <v>0</v>
      </c>
      <c r="AR320" t="n">
        <v>0</v>
      </c>
    </row>
    <row r="321">
      <c r="A321">
        <f>ROW(Source!A665)</f>
        <v/>
      </c>
      <c r="B321" t="n">
        <v>78871090</v>
      </c>
      <c r="C321" t="n">
        <v>78871068</v>
      </c>
      <c r="D321" t="n">
        <v>29172362</v>
      </c>
      <c r="E321" t="n">
        <v>1</v>
      </c>
      <c r="F321" t="n">
        <v>1</v>
      </c>
      <c r="G321" t="n">
        <v>1</v>
      </c>
      <c r="H321" t="n">
        <v>2</v>
      </c>
      <c r="I321" t="inlineStr">
        <is>
          <t>021102</t>
        </is>
      </c>
      <c r="J321" t="inlineStr">
        <is>
          <t>ТСЭМ Московской обл., 021102, приказ Минстроя России №675/пр от 28.02.2017 № 264/пр</t>
        </is>
      </c>
      <c r="K321" t="inlineStr">
        <is>
          <t>Краны на автомобильном ходу при работе на монтаже технологического оборудования 10 т</t>
        </is>
      </c>
      <c r="L321" t="n">
        <v>1368</v>
      </c>
      <c r="N321" t="n">
        <v>1011</v>
      </c>
      <c r="O321" t="inlineStr">
        <is>
          <t>маш.-ч</t>
        </is>
      </c>
      <c r="P321" t="inlineStr">
        <is>
          <t>маш.-ч</t>
        </is>
      </c>
      <c r="Q321" t="n">
        <v>1</v>
      </c>
      <c r="X321" t="n">
        <v>0.01</v>
      </c>
      <c r="Y321" t="n">
        <v>0</v>
      </c>
      <c r="Z321" t="n">
        <v>134.65</v>
      </c>
      <c r="AA321" t="n">
        <v>13.5</v>
      </c>
      <c r="AB321" t="n">
        <v>0</v>
      </c>
      <c r="AC321" t="n">
        <v>0</v>
      </c>
      <c r="AD321" t="n">
        <v>1</v>
      </c>
      <c r="AE321" t="n">
        <v>0</v>
      </c>
      <c r="AF321" t="inlineStr">
        <is>
          <t>)*0,2</t>
        </is>
      </c>
      <c r="AG321" t="n">
        <v>0.002</v>
      </c>
      <c r="AH321" t="n">
        <v>2</v>
      </c>
      <c r="AI321" t="n">
        <v>78871071</v>
      </c>
      <c r="AJ321" t="n">
        <v>354</v>
      </c>
      <c r="AK321" t="n">
        <v>0</v>
      </c>
      <c r="AL321" t="n">
        <v>0</v>
      </c>
      <c r="AM321" t="n">
        <v>0</v>
      </c>
      <c r="AN321" t="n">
        <v>0</v>
      </c>
      <c r="AO321" t="n">
        <v>0</v>
      </c>
      <c r="AP321" t="n">
        <v>0</v>
      </c>
      <c r="AQ321" t="n">
        <v>0</v>
      </c>
      <c r="AR321" t="n">
        <v>0</v>
      </c>
    </row>
    <row r="322">
      <c r="A322">
        <f>ROW(Source!A665)</f>
        <v/>
      </c>
      <c r="B322" t="n">
        <v>78871091</v>
      </c>
      <c r="C322" t="n">
        <v>78871068</v>
      </c>
      <c r="D322" t="n">
        <v>29172657</v>
      </c>
      <c r="E322" t="n">
        <v>1</v>
      </c>
      <c r="F322" t="n">
        <v>1</v>
      </c>
      <c r="G322" t="n">
        <v>1</v>
      </c>
      <c r="H322" t="n">
        <v>2</v>
      </c>
      <c r="I322" t="inlineStr">
        <is>
          <t>040502</t>
        </is>
      </c>
      <c r="J322" t="inlineStr">
        <is>
          <t>ТСЭМ Московской обл., 040502, приказ Минстроя России №675/пр от 28.02.2017 № 264/пр</t>
        </is>
      </c>
      <c r="K322" t="inlineStr">
        <is>
          <t>Установки для сварки ручной дуговой (постоянного тока)</t>
        </is>
      </c>
      <c r="L322" t="n">
        <v>1368</v>
      </c>
      <c r="N322" t="n">
        <v>1011</v>
      </c>
      <c r="O322" t="inlineStr">
        <is>
          <t>маш.-ч</t>
        </is>
      </c>
      <c r="P322" t="inlineStr">
        <is>
          <t>маш.-ч</t>
        </is>
      </c>
      <c r="Q322" t="n">
        <v>1</v>
      </c>
      <c r="X322" t="n">
        <v>0.13</v>
      </c>
      <c r="Y322" t="n">
        <v>0</v>
      </c>
      <c r="Z322" t="n">
        <v>8.1</v>
      </c>
      <c r="AA322" t="n">
        <v>0</v>
      </c>
      <c r="AB322" t="n">
        <v>0</v>
      </c>
      <c r="AC322" t="n">
        <v>0</v>
      </c>
      <c r="AD322" t="n">
        <v>1</v>
      </c>
      <c r="AE322" t="n">
        <v>0</v>
      </c>
      <c r="AF322" t="inlineStr">
        <is>
          <t>)*0,2</t>
        </is>
      </c>
      <c r="AG322" t="n">
        <v>0.026</v>
      </c>
      <c r="AH322" t="n">
        <v>2</v>
      </c>
      <c r="AI322" t="n">
        <v>78871072</v>
      </c>
      <c r="AJ322" t="n">
        <v>355</v>
      </c>
      <c r="AK322" t="n">
        <v>0</v>
      </c>
      <c r="AL322" t="n">
        <v>0</v>
      </c>
      <c r="AM322" t="n">
        <v>0</v>
      </c>
      <c r="AN322" t="n">
        <v>0</v>
      </c>
      <c r="AO322" t="n">
        <v>0</v>
      </c>
      <c r="AP322" t="n">
        <v>0</v>
      </c>
      <c r="AQ322" t="n">
        <v>0</v>
      </c>
      <c r="AR322" t="n">
        <v>0</v>
      </c>
    </row>
    <row r="323">
      <c r="A323">
        <f>ROW(Source!A665)</f>
        <v/>
      </c>
      <c r="B323" t="n">
        <v>78871092</v>
      </c>
      <c r="C323" t="n">
        <v>78871068</v>
      </c>
      <c r="D323" t="n">
        <v>29174500</v>
      </c>
      <c r="E323" t="n">
        <v>1</v>
      </c>
      <c r="F323" t="n">
        <v>1</v>
      </c>
      <c r="G323" t="n">
        <v>1</v>
      </c>
      <c r="H323" t="n">
        <v>2</v>
      </c>
      <c r="I323" t="inlineStr">
        <is>
          <t>330206</t>
        </is>
      </c>
      <c r="J323" t="inlineStr">
        <is>
          <t>ТСЭМ Московской обл., 330206, приказ Минстроя России №675/пр от 28.02.2017 № 264/пр</t>
        </is>
      </c>
      <c r="K323" t="inlineStr">
        <is>
          <t>Дрели электрические</t>
        </is>
      </c>
      <c r="L323" t="n">
        <v>1368</v>
      </c>
      <c r="N323" t="n">
        <v>1011</v>
      </c>
      <c r="O323" t="inlineStr">
        <is>
          <t>маш.-ч</t>
        </is>
      </c>
      <c r="P323" t="inlineStr">
        <is>
          <t>маш.-ч</t>
        </is>
      </c>
      <c r="Q323" t="n">
        <v>1</v>
      </c>
      <c r="X323" t="n">
        <v>0.04</v>
      </c>
      <c r="Y323" t="n">
        <v>0</v>
      </c>
      <c r="Z323" t="n">
        <v>1.95</v>
      </c>
      <c r="AA323" t="n">
        <v>0</v>
      </c>
      <c r="AB323" t="n">
        <v>0</v>
      </c>
      <c r="AC323" t="n">
        <v>0</v>
      </c>
      <c r="AD323" t="n">
        <v>1</v>
      </c>
      <c r="AE323" t="n">
        <v>0</v>
      </c>
      <c r="AF323" t="inlineStr">
        <is>
          <t>)*0,2</t>
        </is>
      </c>
      <c r="AG323" t="n">
        <v>0.008</v>
      </c>
      <c r="AH323" t="n">
        <v>2</v>
      </c>
      <c r="AI323" t="n">
        <v>78871073</v>
      </c>
      <c r="AJ323" t="n">
        <v>356</v>
      </c>
      <c r="AK323" t="n">
        <v>0</v>
      </c>
      <c r="AL323" t="n">
        <v>0</v>
      </c>
      <c r="AM323" t="n">
        <v>0</v>
      </c>
      <c r="AN323" t="n">
        <v>0</v>
      </c>
      <c r="AO323" t="n">
        <v>0</v>
      </c>
      <c r="AP323" t="n">
        <v>0</v>
      </c>
      <c r="AQ323" t="n">
        <v>0</v>
      </c>
      <c r="AR323" t="n">
        <v>0</v>
      </c>
    </row>
    <row r="324">
      <c r="A324">
        <f>ROW(Source!A665)</f>
        <v/>
      </c>
      <c r="B324" t="n">
        <v>78871093</v>
      </c>
      <c r="C324" t="n">
        <v>78871068</v>
      </c>
      <c r="D324" t="n">
        <v>29174689</v>
      </c>
      <c r="E324" t="n">
        <v>1</v>
      </c>
      <c r="F324" t="n">
        <v>1</v>
      </c>
      <c r="G324" t="n">
        <v>1</v>
      </c>
      <c r="H324" t="n">
        <v>2</v>
      </c>
      <c r="I324" t="inlineStr">
        <is>
          <t>350451</t>
        </is>
      </c>
      <c r="J324" t="inlineStr">
        <is>
          <t>ТСЭМ Московской обл., 350451, приказ Минстроя России №675/пр от 28.02.2017 № 264/пр</t>
        </is>
      </c>
      <c r="K324" t="inlineStr">
        <is>
          <t>Пресс гидравлический с электроприводом</t>
        </is>
      </c>
      <c r="L324" t="n">
        <v>1368</v>
      </c>
      <c r="N324" t="n">
        <v>1011</v>
      </c>
      <c r="O324" t="inlineStr">
        <is>
          <t>маш.-ч</t>
        </is>
      </c>
      <c r="P324" t="inlineStr">
        <is>
          <t>маш.-ч</t>
        </is>
      </c>
      <c r="Q324" t="n">
        <v>1</v>
      </c>
      <c r="X324" t="n">
        <v>0.2</v>
      </c>
      <c r="Y324" t="n">
        <v>0</v>
      </c>
      <c r="Z324" t="n">
        <v>1.11</v>
      </c>
      <c r="AA324" t="n">
        <v>0</v>
      </c>
      <c r="AB324" t="n">
        <v>0</v>
      </c>
      <c r="AC324" t="n">
        <v>0</v>
      </c>
      <c r="AD324" t="n">
        <v>1</v>
      </c>
      <c r="AE324" t="n">
        <v>0</v>
      </c>
      <c r="AF324" t="inlineStr">
        <is>
          <t>)*0,2</t>
        </is>
      </c>
      <c r="AG324" t="n">
        <v>0.04000000000000001</v>
      </c>
      <c r="AH324" t="n">
        <v>2</v>
      </c>
      <c r="AI324" t="n">
        <v>78871074</v>
      </c>
      <c r="AJ324" t="n">
        <v>357</v>
      </c>
      <c r="AK324" t="n">
        <v>0</v>
      </c>
      <c r="AL324" t="n">
        <v>0</v>
      </c>
      <c r="AM324" t="n">
        <v>0</v>
      </c>
      <c r="AN324" t="n">
        <v>0</v>
      </c>
      <c r="AO324" t="n">
        <v>0</v>
      </c>
      <c r="AP324" t="n">
        <v>0</v>
      </c>
      <c r="AQ324" t="n">
        <v>0</v>
      </c>
      <c r="AR324" t="n">
        <v>0</v>
      </c>
    </row>
    <row r="325">
      <c r="A325">
        <f>ROW(Source!A665)</f>
        <v/>
      </c>
      <c r="B325" t="n">
        <v>78871094</v>
      </c>
      <c r="C325" t="n">
        <v>78871068</v>
      </c>
      <c r="D325" t="n">
        <v>29174913</v>
      </c>
      <c r="E325" t="n">
        <v>1</v>
      </c>
      <c r="F325" t="n">
        <v>1</v>
      </c>
      <c r="G325" t="n">
        <v>1</v>
      </c>
      <c r="H325" t="n">
        <v>2</v>
      </c>
      <c r="I325" t="inlineStr">
        <is>
          <t>400001</t>
        </is>
      </c>
      <c r="J325" t="inlineStr">
        <is>
          <t>ТСЭМ Московской обл., 400001, приказ Минстроя России №675/пр от 28.02.2017 № 264/пр</t>
        </is>
      </c>
      <c r="K325" t="inlineStr">
        <is>
          <t>Автомобили бортовые, грузоподъемность до 5 т</t>
        </is>
      </c>
      <c r="L325" t="n">
        <v>1368</v>
      </c>
      <c r="N325" t="n">
        <v>1011</v>
      </c>
      <c r="O325" t="inlineStr">
        <is>
          <t>маш.-ч</t>
        </is>
      </c>
      <c r="P325" t="inlineStr">
        <is>
          <t>маш.-ч</t>
        </is>
      </c>
      <c r="Q325" t="n">
        <v>1</v>
      </c>
      <c r="X325" t="n">
        <v>0.01</v>
      </c>
      <c r="Y325" t="n">
        <v>0</v>
      </c>
      <c r="Z325" t="n">
        <v>87.17</v>
      </c>
      <c r="AA325" t="n">
        <v>11.6</v>
      </c>
      <c r="AB325" t="n">
        <v>0</v>
      </c>
      <c r="AC325" t="n">
        <v>0</v>
      </c>
      <c r="AD325" t="n">
        <v>1</v>
      </c>
      <c r="AE325" t="n">
        <v>0</v>
      </c>
      <c r="AF325" t="inlineStr">
        <is>
          <t>)*0,2</t>
        </is>
      </c>
      <c r="AG325" t="n">
        <v>0.002</v>
      </c>
      <c r="AH325" t="n">
        <v>2</v>
      </c>
      <c r="AI325" t="n">
        <v>78871075</v>
      </c>
      <c r="AJ325" t="n">
        <v>358</v>
      </c>
      <c r="AK325" t="n">
        <v>0</v>
      </c>
      <c r="AL325" t="n">
        <v>0</v>
      </c>
      <c r="AM325" t="n">
        <v>0</v>
      </c>
      <c r="AN325" t="n">
        <v>0</v>
      </c>
      <c r="AO325" t="n">
        <v>0</v>
      </c>
      <c r="AP325" t="n">
        <v>0</v>
      </c>
      <c r="AQ325" t="n">
        <v>0</v>
      </c>
      <c r="AR325" t="n">
        <v>0</v>
      </c>
    </row>
    <row r="326">
      <c r="A326">
        <f>ROW(Source!A665)</f>
        <v/>
      </c>
      <c r="B326" t="n">
        <v>78871095</v>
      </c>
      <c r="C326" t="n">
        <v>78871068</v>
      </c>
      <c r="D326" t="n">
        <v>29110546</v>
      </c>
      <c r="E326" t="n">
        <v>1</v>
      </c>
      <c r="F326" t="n">
        <v>1</v>
      </c>
      <c r="G326" t="n">
        <v>1</v>
      </c>
      <c r="H326" t="n">
        <v>3</v>
      </c>
      <c r="I326" t="inlineStr">
        <is>
          <t>101-1665</t>
        </is>
      </c>
      <c r="J326" t="inlineStr">
        <is>
          <t>ТССЦ Московской обл., 101-1665, приказ Минстроя России №675/пр от 28.02.2017 № 254/пр</t>
        </is>
      </c>
      <c r="K326" t="inlineStr">
        <is>
          <t>Лак электроизоляционный 318</t>
        </is>
      </c>
      <c r="L326" t="n">
        <v>1346</v>
      </c>
      <c r="N326" t="n">
        <v>1009</v>
      </c>
      <c r="O326" t="inlineStr">
        <is>
          <t>кг</t>
        </is>
      </c>
      <c r="P326" t="inlineStr">
        <is>
          <t>кг</t>
        </is>
      </c>
      <c r="Q326" t="n">
        <v>1</v>
      </c>
      <c r="X326" t="n">
        <v>0.014</v>
      </c>
      <c r="Y326" t="n">
        <v>35.63</v>
      </c>
      <c r="Z326" t="n">
        <v>0</v>
      </c>
      <c r="AA326" t="n">
        <v>0</v>
      </c>
      <c r="AB326" t="n">
        <v>0</v>
      </c>
      <c r="AC326" t="n">
        <v>0</v>
      </c>
      <c r="AD326" t="n">
        <v>1</v>
      </c>
      <c r="AE326" t="n">
        <v>0</v>
      </c>
      <c r="AF326" t="inlineStr">
        <is>
          <t>)*0,2</t>
        </is>
      </c>
      <c r="AG326" t="n">
        <v>0.0028</v>
      </c>
      <c r="AH326" t="n">
        <v>2</v>
      </c>
      <c r="AI326" t="n">
        <v>78871076</v>
      </c>
      <c r="AJ326" t="n">
        <v>359</v>
      </c>
      <c r="AK326" t="n">
        <v>0</v>
      </c>
      <c r="AL326" t="n">
        <v>0</v>
      </c>
      <c r="AM326" t="n">
        <v>0</v>
      </c>
      <c r="AN326" t="n">
        <v>0</v>
      </c>
      <c r="AO326" t="n">
        <v>0</v>
      </c>
      <c r="AP326" t="n">
        <v>0</v>
      </c>
      <c r="AQ326" t="n">
        <v>0</v>
      </c>
      <c r="AR326" t="n">
        <v>0</v>
      </c>
    </row>
    <row r="327">
      <c r="A327">
        <f>ROW(Source!A665)</f>
        <v/>
      </c>
      <c r="B327" t="n">
        <v>78871096</v>
      </c>
      <c r="C327" t="n">
        <v>78871068</v>
      </c>
      <c r="D327" t="n">
        <v>29113980</v>
      </c>
      <c r="E327" t="n">
        <v>1</v>
      </c>
      <c r="F327" t="n">
        <v>1</v>
      </c>
      <c r="G327" t="n">
        <v>1</v>
      </c>
      <c r="H327" t="n">
        <v>3</v>
      </c>
      <c r="I327" t="inlineStr">
        <is>
          <t>101-1924</t>
        </is>
      </c>
      <c r="J327" t="inlineStr">
        <is>
          <t>ТССЦ Московской обл., 101-1924, приказ Минстроя России №675/пр от 28.02.2017 № 254/пр</t>
        </is>
      </c>
      <c r="K327" t="inlineStr">
        <is>
          <t>Электроды диаметром 4 мм Э42А</t>
        </is>
      </c>
      <c r="L327" t="n">
        <v>1346</v>
      </c>
      <c r="N327" t="n">
        <v>1009</v>
      </c>
      <c r="O327" t="inlineStr">
        <is>
          <t>кг</t>
        </is>
      </c>
      <c r="P327" t="inlineStr">
        <is>
          <t>кг</t>
        </is>
      </c>
      <c r="Q327" t="n">
        <v>1</v>
      </c>
      <c r="X327" t="n">
        <v>0.07000000000000001</v>
      </c>
      <c r="Y327" t="n">
        <v>14.31</v>
      </c>
      <c r="Z327" t="n">
        <v>0</v>
      </c>
      <c r="AA327" t="n">
        <v>0</v>
      </c>
      <c r="AB327" t="n">
        <v>0</v>
      </c>
      <c r="AC327" t="n">
        <v>0</v>
      </c>
      <c r="AD327" t="n">
        <v>1</v>
      </c>
      <c r="AE327" t="n">
        <v>0</v>
      </c>
      <c r="AF327" t="inlineStr">
        <is>
          <t>)*0,2</t>
        </is>
      </c>
      <c r="AG327" t="n">
        <v>0.014</v>
      </c>
      <c r="AH327" t="n">
        <v>2</v>
      </c>
      <c r="AI327" t="n">
        <v>78871077</v>
      </c>
      <c r="AJ327" t="n">
        <v>360</v>
      </c>
      <c r="AK327" t="n">
        <v>0</v>
      </c>
      <c r="AL327" t="n">
        <v>0</v>
      </c>
      <c r="AM327" t="n">
        <v>0</v>
      </c>
      <c r="AN327" t="n">
        <v>0</v>
      </c>
      <c r="AO327" t="n">
        <v>0</v>
      </c>
      <c r="AP327" t="n">
        <v>0</v>
      </c>
      <c r="AQ327" t="n">
        <v>0</v>
      </c>
      <c r="AR327" t="n">
        <v>0</v>
      </c>
    </row>
    <row r="328">
      <c r="A328">
        <f>ROW(Source!A665)</f>
        <v/>
      </c>
      <c r="B328" t="n">
        <v>78871097</v>
      </c>
      <c r="C328" t="n">
        <v>78871068</v>
      </c>
      <c r="D328" t="n">
        <v>29108369</v>
      </c>
      <c r="E328" t="n">
        <v>1</v>
      </c>
      <c r="F328" t="n">
        <v>1</v>
      </c>
      <c r="G328" t="n">
        <v>1</v>
      </c>
      <c r="H328" t="n">
        <v>3</v>
      </c>
      <c r="I328" t="inlineStr">
        <is>
          <t>101-1964</t>
        </is>
      </c>
      <c r="J328" t="inlineStr">
        <is>
          <t>ТССЦ Московской обл., 101-1964, приказ Минстроя России №675/пр от 28.02.2017 № 254/пр</t>
        </is>
      </c>
      <c r="K328" t="inlineStr">
        <is>
          <t>Шпагат бумажный</t>
        </is>
      </c>
      <c r="L328" t="n">
        <v>1346</v>
      </c>
      <c r="N328" t="n">
        <v>1009</v>
      </c>
      <c r="O328" t="inlineStr">
        <is>
          <t>кг</t>
        </is>
      </c>
      <c r="P328" t="inlineStr">
        <is>
          <t>кг</t>
        </is>
      </c>
      <c r="Q328" t="n">
        <v>1</v>
      </c>
      <c r="X328" t="n">
        <v>0.004</v>
      </c>
      <c r="Y328" t="n">
        <v>18.9</v>
      </c>
      <c r="Z328" t="n">
        <v>0</v>
      </c>
      <c r="AA328" t="n">
        <v>0</v>
      </c>
      <c r="AB328" t="n">
        <v>0</v>
      </c>
      <c r="AC328" t="n">
        <v>0</v>
      </c>
      <c r="AD328" t="n">
        <v>1</v>
      </c>
      <c r="AE328" t="n">
        <v>0</v>
      </c>
      <c r="AF328" t="inlineStr">
        <is>
          <t>)*0,2</t>
        </is>
      </c>
      <c r="AG328" t="n">
        <v>0.0008</v>
      </c>
      <c r="AH328" t="n">
        <v>2</v>
      </c>
      <c r="AI328" t="n">
        <v>78871078</v>
      </c>
      <c r="AJ328" t="n">
        <v>361</v>
      </c>
      <c r="AK328" t="n">
        <v>0</v>
      </c>
      <c r="AL328" t="n">
        <v>0</v>
      </c>
      <c r="AM328" t="n">
        <v>0</v>
      </c>
      <c r="AN328" t="n">
        <v>0</v>
      </c>
      <c r="AO328" t="n">
        <v>0</v>
      </c>
      <c r="AP328" t="n">
        <v>0</v>
      </c>
      <c r="AQ328" t="n">
        <v>0</v>
      </c>
      <c r="AR328" t="n">
        <v>0</v>
      </c>
    </row>
    <row r="329">
      <c r="A329">
        <f>ROW(Source!A665)</f>
        <v/>
      </c>
      <c r="B329" t="n">
        <v>78871098</v>
      </c>
      <c r="C329" t="n">
        <v>78871068</v>
      </c>
      <c r="D329" t="n">
        <v>29114246</v>
      </c>
      <c r="E329" t="n">
        <v>1</v>
      </c>
      <c r="F329" t="n">
        <v>1</v>
      </c>
      <c r="G329" t="n">
        <v>1</v>
      </c>
      <c r="H329" t="n">
        <v>3</v>
      </c>
      <c r="I329" t="inlineStr">
        <is>
          <t>101-1977</t>
        </is>
      </c>
      <c r="J329" t="inlineStr">
        <is>
          <t>ТССЦ Московской обл., 101-1977, приказ Минстроя России №675/пр от 28.02.2017 № 254/пр</t>
        </is>
      </c>
      <c r="K329" t="inlineStr">
        <is>
          <t>Болты с гайками и шайбами строительные</t>
        </is>
      </c>
      <c r="L329" t="n">
        <v>1346</v>
      </c>
      <c r="N329" t="n">
        <v>1009</v>
      </c>
      <c r="O329" t="inlineStr">
        <is>
          <t>кг</t>
        </is>
      </c>
      <c r="P329" t="inlineStr">
        <is>
          <t>кг</t>
        </is>
      </c>
      <c r="Q329" t="n">
        <v>1</v>
      </c>
      <c r="X329" t="n">
        <v>0.38</v>
      </c>
      <c r="Y329" t="n">
        <v>9.039999999999999</v>
      </c>
      <c r="Z329" t="n">
        <v>0</v>
      </c>
      <c r="AA329" t="n">
        <v>0</v>
      </c>
      <c r="AB329" t="n">
        <v>0</v>
      </c>
      <c r="AC329" t="n">
        <v>0</v>
      </c>
      <c r="AD329" t="n">
        <v>1</v>
      </c>
      <c r="AE329" t="n">
        <v>0</v>
      </c>
      <c r="AF329" t="inlineStr">
        <is>
          <t>)*0,2</t>
        </is>
      </c>
      <c r="AG329" t="n">
        <v>0.07600000000000001</v>
      </c>
      <c r="AH329" t="n">
        <v>2</v>
      </c>
      <c r="AI329" t="n">
        <v>78871079</v>
      </c>
      <c r="AJ329" t="n">
        <v>362</v>
      </c>
      <c r="AK329" t="n">
        <v>0</v>
      </c>
      <c r="AL329" t="n">
        <v>0</v>
      </c>
      <c r="AM329" t="n">
        <v>0</v>
      </c>
      <c r="AN329" t="n">
        <v>0</v>
      </c>
      <c r="AO329" t="n">
        <v>0</v>
      </c>
      <c r="AP329" t="n">
        <v>0</v>
      </c>
      <c r="AQ329" t="n">
        <v>0</v>
      </c>
      <c r="AR329" t="n">
        <v>0</v>
      </c>
    </row>
    <row r="330">
      <c r="A330">
        <f>ROW(Source!A665)</f>
        <v/>
      </c>
      <c r="B330" t="n">
        <v>78871099</v>
      </c>
      <c r="C330" t="n">
        <v>78871068</v>
      </c>
      <c r="D330" t="n">
        <v>29110426</v>
      </c>
      <c r="E330" t="n">
        <v>1</v>
      </c>
      <c r="F330" t="n">
        <v>1</v>
      </c>
      <c r="G330" t="n">
        <v>1</v>
      </c>
      <c r="H330" t="n">
        <v>3</v>
      </c>
      <c r="I330" t="inlineStr">
        <is>
          <t>101-2143</t>
        </is>
      </c>
      <c r="J330" t="inlineStr">
        <is>
          <t>ТССЦ Московской обл., 101-2143, приказ Минстроя России №675/пр от 28.02.2017 № 254/пр</t>
        </is>
      </c>
      <c r="K330" t="inlineStr">
        <is>
          <t>Краска</t>
        </is>
      </c>
      <c r="L330" t="n">
        <v>1346</v>
      </c>
      <c r="N330" t="n">
        <v>1009</v>
      </c>
      <c r="O330" t="inlineStr">
        <is>
          <t>кг</t>
        </is>
      </c>
      <c r="P330" t="inlineStr">
        <is>
          <t>кг</t>
        </is>
      </c>
      <c r="Q330" t="n">
        <v>1</v>
      </c>
      <c r="X330" t="n">
        <v>0.047</v>
      </c>
      <c r="Y330" t="n">
        <v>28.67</v>
      </c>
      <c r="Z330" t="n">
        <v>0</v>
      </c>
      <c r="AA330" t="n">
        <v>0</v>
      </c>
      <c r="AB330" t="n">
        <v>0</v>
      </c>
      <c r="AC330" t="n">
        <v>0</v>
      </c>
      <c r="AD330" t="n">
        <v>1</v>
      </c>
      <c r="AE330" t="n">
        <v>0</v>
      </c>
      <c r="AF330" t="inlineStr">
        <is>
          <t>)*0,2</t>
        </is>
      </c>
      <c r="AG330" t="n">
        <v>0.0094</v>
      </c>
      <c r="AH330" t="n">
        <v>2</v>
      </c>
      <c r="AI330" t="n">
        <v>78871080</v>
      </c>
      <c r="AJ330" t="n">
        <v>363</v>
      </c>
      <c r="AK330" t="n">
        <v>0</v>
      </c>
      <c r="AL330" t="n">
        <v>0</v>
      </c>
      <c r="AM330" t="n">
        <v>0</v>
      </c>
      <c r="AN330" t="n">
        <v>0</v>
      </c>
      <c r="AO330" t="n">
        <v>0</v>
      </c>
      <c r="AP330" t="n">
        <v>0</v>
      </c>
      <c r="AQ330" t="n">
        <v>0</v>
      </c>
      <c r="AR330" t="n">
        <v>0</v>
      </c>
    </row>
    <row r="331">
      <c r="A331">
        <f>ROW(Source!A665)</f>
        <v/>
      </c>
      <c r="B331" t="n">
        <v>78871100</v>
      </c>
      <c r="C331" t="n">
        <v>78871068</v>
      </c>
      <c r="D331" t="n">
        <v>29107961</v>
      </c>
      <c r="E331" t="n">
        <v>1</v>
      </c>
      <c r="F331" t="n">
        <v>1</v>
      </c>
      <c r="G331" t="n">
        <v>1</v>
      </c>
      <c r="H331" t="n">
        <v>3</v>
      </c>
      <c r="I331" t="inlineStr">
        <is>
          <t>101-2365</t>
        </is>
      </c>
      <c r="J331" t="inlineStr">
        <is>
          <t>ТССЦ Московской обл., 101-2365, приказ Минстроя России №675/пр от 28.02.2017 № 254/пр</t>
        </is>
      </c>
      <c r="K331" t="inlineStr">
        <is>
          <t>Нитки швейные</t>
        </is>
      </c>
      <c r="L331" t="n">
        <v>1346</v>
      </c>
      <c r="N331" t="n">
        <v>1009</v>
      </c>
      <c r="O331" t="inlineStr">
        <is>
          <t>кг</t>
        </is>
      </c>
      <c r="P331" t="inlineStr">
        <is>
          <t>кг</t>
        </is>
      </c>
      <c r="Q331" t="n">
        <v>1</v>
      </c>
      <c r="X331" t="n">
        <v>0.002</v>
      </c>
      <c r="Y331" t="n">
        <v>133.05</v>
      </c>
      <c r="Z331" t="n">
        <v>0</v>
      </c>
      <c r="AA331" t="n">
        <v>0</v>
      </c>
      <c r="AB331" t="n">
        <v>0</v>
      </c>
      <c r="AC331" t="n">
        <v>0</v>
      </c>
      <c r="AD331" t="n">
        <v>1</v>
      </c>
      <c r="AE331" t="n">
        <v>0</v>
      </c>
      <c r="AF331" t="inlineStr">
        <is>
          <t>)*0,2</t>
        </is>
      </c>
      <c r="AG331" t="n">
        <v>0.0004</v>
      </c>
      <c r="AH331" t="n">
        <v>2</v>
      </c>
      <c r="AI331" t="n">
        <v>78871081</v>
      </c>
      <c r="AJ331" t="n">
        <v>364</v>
      </c>
      <c r="AK331" t="n">
        <v>0</v>
      </c>
      <c r="AL331" t="n">
        <v>0</v>
      </c>
      <c r="AM331" t="n">
        <v>0</v>
      </c>
      <c r="AN331" t="n">
        <v>0</v>
      </c>
      <c r="AO331" t="n">
        <v>0</v>
      </c>
      <c r="AP331" t="n">
        <v>0</v>
      </c>
      <c r="AQ331" t="n">
        <v>0</v>
      </c>
      <c r="AR331" t="n">
        <v>0</v>
      </c>
    </row>
    <row r="332">
      <c r="A332">
        <f>ROW(Source!A665)</f>
        <v/>
      </c>
      <c r="B332" t="n">
        <v>78871101</v>
      </c>
      <c r="C332" t="n">
        <v>78871068</v>
      </c>
      <c r="D332" t="n">
        <v>29110838</v>
      </c>
      <c r="E332" t="n">
        <v>1</v>
      </c>
      <c r="F332" t="n">
        <v>1</v>
      </c>
      <c r="G332" t="n">
        <v>1</v>
      </c>
      <c r="H332" t="n">
        <v>3</v>
      </c>
      <c r="I332" t="inlineStr">
        <is>
          <t>101-2499</t>
        </is>
      </c>
      <c r="J332" t="inlineStr">
        <is>
          <t>ТССЦ Московской обл., 101-2499, приказ Минстроя России №675/пр от 28.02.2017 № 254/пр</t>
        </is>
      </c>
      <c r="K332" t="inlineStr">
        <is>
          <t>Лента изоляционная прорезиненная односторонняя ширина 20 мм, толщина 0,25-0,35 мм</t>
        </is>
      </c>
      <c r="L332" t="n">
        <v>1346</v>
      </c>
      <c r="N332" t="n">
        <v>1009</v>
      </c>
      <c r="O332" t="inlineStr">
        <is>
          <t>кг</t>
        </is>
      </c>
      <c r="P332" t="inlineStr">
        <is>
          <t>кг</t>
        </is>
      </c>
      <c r="Q332" t="n">
        <v>1</v>
      </c>
      <c r="X332" t="n">
        <v>0.036</v>
      </c>
      <c r="Y332" t="n">
        <v>30.5</v>
      </c>
      <c r="Z332" t="n">
        <v>0</v>
      </c>
      <c r="AA332" t="n">
        <v>0</v>
      </c>
      <c r="AB332" t="n">
        <v>0</v>
      </c>
      <c r="AC332" t="n">
        <v>0</v>
      </c>
      <c r="AD332" t="n">
        <v>1</v>
      </c>
      <c r="AE332" t="n">
        <v>0</v>
      </c>
      <c r="AF332" t="inlineStr">
        <is>
          <t>)*0,2</t>
        </is>
      </c>
      <c r="AG332" t="n">
        <v>0.0072</v>
      </c>
      <c r="AH332" t="n">
        <v>2</v>
      </c>
      <c r="AI332" t="n">
        <v>78871082</v>
      </c>
      <c r="AJ332" t="n">
        <v>365</v>
      </c>
      <c r="AK332" t="n">
        <v>0</v>
      </c>
      <c r="AL332" t="n">
        <v>0</v>
      </c>
      <c r="AM332" t="n">
        <v>0</v>
      </c>
      <c r="AN332" t="n">
        <v>0</v>
      </c>
      <c r="AO332" t="n">
        <v>0</v>
      </c>
      <c r="AP332" t="n">
        <v>0</v>
      </c>
      <c r="AQ332" t="n">
        <v>0</v>
      </c>
      <c r="AR332" t="n">
        <v>0</v>
      </c>
    </row>
    <row r="333">
      <c r="A333">
        <f>ROW(Source!A665)</f>
        <v/>
      </c>
      <c r="B333" t="n">
        <v>78871102</v>
      </c>
      <c r="C333" t="n">
        <v>78871068</v>
      </c>
      <c r="D333" t="n">
        <v>29114470</v>
      </c>
      <c r="E333" t="n">
        <v>1</v>
      </c>
      <c r="F333" t="n">
        <v>1</v>
      </c>
      <c r="G333" t="n">
        <v>1</v>
      </c>
      <c r="H333" t="n">
        <v>3</v>
      </c>
      <c r="I333" t="inlineStr">
        <is>
          <t>101-3914</t>
        </is>
      </c>
      <c r="J333" t="inlineStr">
        <is>
          <t>ТССЦ Московской обл., 101-3914, приказ Минстроя России №675/пр от 28.02.2017 № 254/пр</t>
        </is>
      </c>
      <c r="K333" t="inlineStr">
        <is>
          <t>Дюбели распорные полипропиленовые</t>
        </is>
      </c>
      <c r="L333" t="n">
        <v>1355</v>
      </c>
      <c r="N333" t="n">
        <v>1010</v>
      </c>
      <c r="O333" t="inlineStr">
        <is>
          <t>100 шт.</t>
        </is>
      </c>
      <c r="P333" t="inlineStr">
        <is>
          <t>100 шт.</t>
        </is>
      </c>
      <c r="Q333" t="n">
        <v>100</v>
      </c>
      <c r="X333" t="n">
        <v>0.014</v>
      </c>
      <c r="Y333" t="n">
        <v>86.23999999999999</v>
      </c>
      <c r="Z333" t="n">
        <v>0</v>
      </c>
      <c r="AA333" t="n">
        <v>0</v>
      </c>
      <c r="AB333" t="n">
        <v>0</v>
      </c>
      <c r="AC333" t="n">
        <v>0</v>
      </c>
      <c r="AD333" t="n">
        <v>1</v>
      </c>
      <c r="AE333" t="n">
        <v>0</v>
      </c>
      <c r="AF333" t="inlineStr">
        <is>
          <t>)*0,2</t>
        </is>
      </c>
      <c r="AG333" t="n">
        <v>0.0028</v>
      </c>
      <c r="AH333" t="n">
        <v>2</v>
      </c>
      <c r="AI333" t="n">
        <v>78871083</v>
      </c>
      <c r="AJ333" t="n">
        <v>366</v>
      </c>
      <c r="AK333" t="n">
        <v>0</v>
      </c>
      <c r="AL333" t="n">
        <v>0</v>
      </c>
      <c r="AM333" t="n">
        <v>0</v>
      </c>
      <c r="AN333" t="n">
        <v>0</v>
      </c>
      <c r="AO333" t="n">
        <v>0</v>
      </c>
      <c r="AP333" t="n">
        <v>0</v>
      </c>
      <c r="AQ333" t="n">
        <v>0</v>
      </c>
      <c r="AR333" t="n">
        <v>0</v>
      </c>
    </row>
    <row r="334">
      <c r="A334">
        <f>ROW(Source!A665)</f>
        <v/>
      </c>
      <c r="B334" t="n">
        <v>78871103</v>
      </c>
      <c r="C334" t="n">
        <v>78871068</v>
      </c>
      <c r="D334" t="n">
        <v>29129474</v>
      </c>
      <c r="E334" t="n">
        <v>1</v>
      </c>
      <c r="F334" t="n">
        <v>1</v>
      </c>
      <c r="G334" t="n">
        <v>1</v>
      </c>
      <c r="H334" t="n">
        <v>3</v>
      </c>
      <c r="I334" t="inlineStr">
        <is>
          <t>201-0843</t>
        </is>
      </c>
      <c r="J334" t="inlineStr">
        <is>
          <t>ТССЦ Московской обл., 201-0843, приказ Минстроя России №675/пр от 28.02.2017 № 255/пр</t>
        </is>
      </c>
      <c r="K334" t="inlineStr">
        <is>
          <t>Конструкции стальные индивидуальные решетчатые сварные массой до 0,1 т</t>
        </is>
      </c>
      <c r="L334" t="n">
        <v>1348</v>
      </c>
      <c r="N334" t="n">
        <v>1009</v>
      </c>
      <c r="O334" t="inlineStr">
        <is>
          <t>т</t>
        </is>
      </c>
      <c r="P334" t="inlineStr">
        <is>
          <t>т</t>
        </is>
      </c>
      <c r="Q334" t="n">
        <v>1000</v>
      </c>
      <c r="X334" t="n">
        <v>0.002</v>
      </c>
      <c r="Y334" t="n">
        <v>11534.49</v>
      </c>
      <c r="Z334" t="n">
        <v>0</v>
      </c>
      <c r="AA334" t="n">
        <v>0</v>
      </c>
      <c r="AB334" t="n">
        <v>0</v>
      </c>
      <c r="AC334" t="n">
        <v>0</v>
      </c>
      <c r="AD334" t="n">
        <v>1</v>
      </c>
      <c r="AE334" t="n">
        <v>0</v>
      </c>
      <c r="AF334" t="inlineStr">
        <is>
          <t>)*0,2</t>
        </is>
      </c>
      <c r="AG334" t="n">
        <v>0.0004</v>
      </c>
      <c r="AH334" t="n">
        <v>2</v>
      </c>
      <c r="AI334" t="n">
        <v>78871084</v>
      </c>
      <c r="AJ334" t="n">
        <v>367</v>
      </c>
      <c r="AK334" t="n">
        <v>0</v>
      </c>
      <c r="AL334" t="n">
        <v>0</v>
      </c>
      <c r="AM334" t="n">
        <v>0</v>
      </c>
      <c r="AN334" t="n">
        <v>0</v>
      </c>
      <c r="AO334" t="n">
        <v>0</v>
      </c>
      <c r="AP334" t="n">
        <v>0</v>
      </c>
      <c r="AQ334" t="n">
        <v>0</v>
      </c>
      <c r="AR334" t="n">
        <v>0</v>
      </c>
    </row>
    <row r="335">
      <c r="A335">
        <f>ROW(Source!A665)</f>
        <v/>
      </c>
      <c r="B335" t="n">
        <v>78871104</v>
      </c>
      <c r="C335" t="n">
        <v>78871068</v>
      </c>
      <c r="D335" t="n">
        <v>29165774</v>
      </c>
      <c r="E335" t="n">
        <v>1</v>
      </c>
      <c r="F335" t="n">
        <v>1</v>
      </c>
      <c r="G335" t="n">
        <v>1</v>
      </c>
      <c r="H335" t="n">
        <v>3</v>
      </c>
      <c r="I335" t="inlineStr">
        <is>
          <t>509-0090</t>
        </is>
      </c>
      <c r="J335" t="inlineStr">
        <is>
          <t>ТССЦ Московской обл., 509-0090, приказ Минстроя России №675/пр от 28.02.2017 № 258/пр</t>
        </is>
      </c>
      <c r="K335" t="inlineStr">
        <is>
          <t>Перемычки гибкие, тип ПГС-50</t>
        </is>
      </c>
      <c r="L335" t="n">
        <v>1358</v>
      </c>
      <c r="N335" t="n">
        <v>1010</v>
      </c>
      <c r="O335" t="inlineStr">
        <is>
          <t>10 шт.</t>
        </is>
      </c>
      <c r="P335" t="inlineStr">
        <is>
          <t>10 шт.</t>
        </is>
      </c>
      <c r="Q335" t="n">
        <v>10</v>
      </c>
      <c r="X335" t="n">
        <v>0.1</v>
      </c>
      <c r="Y335" t="n">
        <v>40.9</v>
      </c>
      <c r="Z335" t="n">
        <v>0</v>
      </c>
      <c r="AA335" t="n">
        <v>0</v>
      </c>
      <c r="AB335" t="n">
        <v>0</v>
      </c>
      <c r="AC335" t="n">
        <v>0</v>
      </c>
      <c r="AD335" t="n">
        <v>1</v>
      </c>
      <c r="AE335" t="n">
        <v>0</v>
      </c>
      <c r="AF335" t="inlineStr">
        <is>
          <t>)*0,2</t>
        </is>
      </c>
      <c r="AG335" t="n">
        <v>0.02</v>
      </c>
      <c r="AH335" t="n">
        <v>2</v>
      </c>
      <c r="AI335" t="n">
        <v>78871085</v>
      </c>
      <c r="AJ335" t="n">
        <v>368</v>
      </c>
      <c r="AK335" t="n">
        <v>0</v>
      </c>
      <c r="AL335" t="n">
        <v>0</v>
      </c>
      <c r="AM335" t="n">
        <v>0</v>
      </c>
      <c r="AN335" t="n">
        <v>0</v>
      </c>
      <c r="AO335" t="n">
        <v>0</v>
      </c>
      <c r="AP335" t="n">
        <v>0</v>
      </c>
      <c r="AQ335" t="n">
        <v>0</v>
      </c>
      <c r="AR335" t="n">
        <v>0</v>
      </c>
    </row>
    <row r="336">
      <c r="A336">
        <f>ROW(Source!A665)</f>
        <v/>
      </c>
      <c r="B336" t="n">
        <v>78871105</v>
      </c>
      <c r="C336" t="n">
        <v>78871068</v>
      </c>
      <c r="D336" t="n">
        <v>29171708</v>
      </c>
      <c r="E336" t="n">
        <v>1</v>
      </c>
      <c r="F336" t="n">
        <v>1</v>
      </c>
      <c r="G336" t="n">
        <v>1</v>
      </c>
      <c r="H336" t="n">
        <v>3</v>
      </c>
      <c r="I336" t="inlineStr">
        <is>
          <t>509-1210</t>
        </is>
      </c>
      <c r="J336" t="inlineStr">
        <is>
          <t>ТССЦ Московской обл., 509-1210, приказ Минстроя России №675/пр от 28.02.2017 № 258/пр</t>
        </is>
      </c>
      <c r="K336" t="inlineStr">
        <is>
          <t>Вазелин технический</t>
        </is>
      </c>
      <c r="L336" t="n">
        <v>1346</v>
      </c>
      <c r="N336" t="n">
        <v>1009</v>
      </c>
      <c r="O336" t="inlineStr">
        <is>
          <t>кг</t>
        </is>
      </c>
      <c r="P336" t="inlineStr">
        <is>
          <t>кг</t>
        </is>
      </c>
      <c r="Q336" t="n">
        <v>1</v>
      </c>
      <c r="X336" t="n">
        <v>0.008999999999999999</v>
      </c>
      <c r="Y336" t="n">
        <v>30.6</v>
      </c>
      <c r="Z336" t="n">
        <v>0</v>
      </c>
      <c r="AA336" t="n">
        <v>0</v>
      </c>
      <c r="AB336" t="n">
        <v>0</v>
      </c>
      <c r="AC336" t="n">
        <v>0</v>
      </c>
      <c r="AD336" t="n">
        <v>1</v>
      </c>
      <c r="AE336" t="n">
        <v>0</v>
      </c>
      <c r="AF336" t="inlineStr">
        <is>
          <t>)*0,2</t>
        </is>
      </c>
      <c r="AG336" t="n">
        <v>0.0018</v>
      </c>
      <c r="AH336" t="n">
        <v>2</v>
      </c>
      <c r="AI336" t="n">
        <v>78871086</v>
      </c>
      <c r="AJ336" t="n">
        <v>369</v>
      </c>
      <c r="AK336" t="n">
        <v>0</v>
      </c>
      <c r="AL336" t="n">
        <v>0</v>
      </c>
      <c r="AM336" t="n">
        <v>0</v>
      </c>
      <c r="AN336" t="n">
        <v>0</v>
      </c>
      <c r="AO336" t="n">
        <v>0</v>
      </c>
      <c r="AP336" t="n">
        <v>0</v>
      </c>
      <c r="AQ336" t="n">
        <v>0</v>
      </c>
      <c r="AR336" t="n">
        <v>0</v>
      </c>
    </row>
    <row r="337">
      <c r="A337">
        <f>ROW(Source!A665)</f>
        <v/>
      </c>
      <c r="B337" t="n">
        <v>78871106</v>
      </c>
      <c r="C337" t="n">
        <v>78871068</v>
      </c>
      <c r="D337" t="n">
        <v>29171808</v>
      </c>
      <c r="E337" t="n">
        <v>1</v>
      </c>
      <c r="F337" t="n">
        <v>1</v>
      </c>
      <c r="G337" t="n">
        <v>1</v>
      </c>
      <c r="H337" t="n">
        <v>3</v>
      </c>
      <c r="I337" t="inlineStr">
        <is>
          <t>999-9950</t>
        </is>
      </c>
      <c r="J337" t="inlineStr">
        <is>
          <t>ТССЦ Московской обл., 999-9950, приказ Минстроя России №675/пр от 21.09.2015 г.</t>
        </is>
      </c>
      <c r="K337" t="inlineStr">
        <is>
          <t>Вспомогательные ненормируемые материалы (2% от ОЗП)</t>
        </is>
      </c>
      <c r="L337" t="n">
        <v>1374</v>
      </c>
      <c r="N337" t="n">
        <v>1013</v>
      </c>
      <c r="O337" t="inlineStr">
        <is>
          <t>РУБ</t>
        </is>
      </c>
      <c r="P337" t="inlineStr">
        <is>
          <t>РУБ</t>
        </is>
      </c>
      <c r="Q337" t="n">
        <v>1</v>
      </c>
      <c r="X337" t="n">
        <v>0.44</v>
      </c>
      <c r="Y337" t="n">
        <v>1</v>
      </c>
      <c r="Z337" t="n">
        <v>0</v>
      </c>
      <c r="AA337" t="n">
        <v>0</v>
      </c>
      <c r="AB337" t="n">
        <v>0</v>
      </c>
      <c r="AC337" t="n">
        <v>0</v>
      </c>
      <c r="AD337" t="n">
        <v>1</v>
      </c>
      <c r="AE337" t="n">
        <v>0</v>
      </c>
      <c r="AF337" t="inlineStr">
        <is>
          <t>)*0,2</t>
        </is>
      </c>
      <c r="AG337" t="n">
        <v>0.08800000000000001</v>
      </c>
      <c r="AH337" t="n">
        <v>2</v>
      </c>
      <c r="AI337" t="n">
        <v>78871087</v>
      </c>
      <c r="AJ337" t="n">
        <v>370</v>
      </c>
      <c r="AK337" t="n">
        <v>0</v>
      </c>
      <c r="AL337" t="n">
        <v>0</v>
      </c>
      <c r="AM337" t="n">
        <v>0</v>
      </c>
      <c r="AN337" t="n">
        <v>0</v>
      </c>
      <c r="AO337" t="n">
        <v>0</v>
      </c>
      <c r="AP337" t="n">
        <v>0</v>
      </c>
      <c r="AQ337" t="n">
        <v>0</v>
      </c>
      <c r="AR337" t="n">
        <v>0</v>
      </c>
    </row>
    <row r="338">
      <c r="A338">
        <f>ROW(Source!A666)</f>
        <v/>
      </c>
      <c r="B338" t="n">
        <v>78871128</v>
      </c>
      <c r="C338" t="n">
        <v>78871107</v>
      </c>
      <c r="D338" t="n">
        <v>29361307</v>
      </c>
      <c r="E338" t="n">
        <v>1</v>
      </c>
      <c r="F338" t="n">
        <v>1</v>
      </c>
      <c r="G338" t="n">
        <v>1</v>
      </c>
      <c r="H338" t="n">
        <v>1</v>
      </c>
      <c r="I338" t="inlineStr">
        <is>
          <t>1-2039-90</t>
        </is>
      </c>
      <c r="J338" t="inlineStr"/>
      <c r="K338" t="inlineStr">
        <is>
          <t>Рабочий монтажник среднего разряда 3,9</t>
        </is>
      </c>
      <c r="L338" t="n">
        <v>1369</v>
      </c>
      <c r="N338" t="n">
        <v>1013</v>
      </c>
      <c r="O338" t="inlineStr">
        <is>
          <t>чел.-ч</t>
        </is>
      </c>
      <c r="P338" t="inlineStr">
        <is>
          <t>чел.-ч</t>
        </is>
      </c>
      <c r="Q338" t="n">
        <v>1</v>
      </c>
      <c r="X338" t="n">
        <v>2.32</v>
      </c>
      <c r="Y338" t="n">
        <v>0</v>
      </c>
      <c r="Z338" t="n">
        <v>0</v>
      </c>
      <c r="AA338" t="n">
        <v>0</v>
      </c>
      <c r="AB338" t="n">
        <v>9.51</v>
      </c>
      <c r="AC338" t="n">
        <v>0</v>
      </c>
      <c r="AD338" t="n">
        <v>1</v>
      </c>
      <c r="AE338" t="n">
        <v>1</v>
      </c>
      <c r="AF338" t="inlineStr"/>
      <c r="AG338" t="n">
        <v>2.32</v>
      </c>
      <c r="AH338" t="n">
        <v>2</v>
      </c>
      <c r="AI338" t="n">
        <v>78871108</v>
      </c>
      <c r="AJ338" t="n">
        <v>371</v>
      </c>
      <c r="AK338" t="n">
        <v>0</v>
      </c>
      <c r="AL338" t="n">
        <v>0</v>
      </c>
      <c r="AM338" t="n">
        <v>0</v>
      </c>
      <c r="AN338" t="n">
        <v>0</v>
      </c>
      <c r="AO338" t="n">
        <v>0</v>
      </c>
      <c r="AP338" t="n">
        <v>0</v>
      </c>
      <c r="AQ338" t="n">
        <v>0</v>
      </c>
      <c r="AR338" t="n">
        <v>0</v>
      </c>
    </row>
    <row r="339">
      <c r="A339">
        <f>ROW(Source!A666)</f>
        <v/>
      </c>
      <c r="B339" t="n">
        <v>78871129</v>
      </c>
      <c r="C339" t="n">
        <v>78871107</v>
      </c>
      <c r="D339" t="n">
        <v>121548</v>
      </c>
      <c r="E339" t="n">
        <v>1</v>
      </c>
      <c r="F339" t="n">
        <v>1</v>
      </c>
      <c r="G339" t="n">
        <v>1</v>
      </c>
      <c r="H339" t="n">
        <v>1</v>
      </c>
      <c r="I339" t="inlineStr">
        <is>
          <t>2</t>
        </is>
      </c>
      <c r="J339" t="inlineStr"/>
      <c r="K339" t="inlineStr">
        <is>
          <t>Затраты труда машинистов</t>
        </is>
      </c>
      <c r="L339" t="n">
        <v>608254</v>
      </c>
      <c r="N339" t="n">
        <v>1013</v>
      </c>
      <c r="O339" t="inlineStr">
        <is>
          <t>чел.час</t>
        </is>
      </c>
      <c r="P339" t="inlineStr">
        <is>
          <t>чел.час</t>
        </is>
      </c>
      <c r="Q339" t="n">
        <v>1</v>
      </c>
      <c r="X339" t="n">
        <v>0.01</v>
      </c>
      <c r="Y339" t="n">
        <v>0</v>
      </c>
      <c r="Z339" t="n">
        <v>0</v>
      </c>
      <c r="AA339" t="n">
        <v>0</v>
      </c>
      <c r="AB339" t="n">
        <v>0</v>
      </c>
      <c r="AC339" t="n">
        <v>0</v>
      </c>
      <c r="AD339" t="n">
        <v>1</v>
      </c>
      <c r="AE339" t="n">
        <v>2</v>
      </c>
      <c r="AF339" t="inlineStr"/>
      <c r="AG339" t="n">
        <v>0.01</v>
      </c>
      <c r="AH339" t="n">
        <v>2</v>
      </c>
      <c r="AI339" t="n">
        <v>78871109</v>
      </c>
      <c r="AJ339" t="n">
        <v>372</v>
      </c>
      <c r="AK339" t="n">
        <v>0</v>
      </c>
      <c r="AL339" t="n">
        <v>0</v>
      </c>
      <c r="AM339" t="n">
        <v>0</v>
      </c>
      <c r="AN339" t="n">
        <v>0</v>
      </c>
      <c r="AO339" t="n">
        <v>0</v>
      </c>
      <c r="AP339" t="n">
        <v>0</v>
      </c>
      <c r="AQ339" t="n">
        <v>0</v>
      </c>
      <c r="AR339" t="n">
        <v>0</v>
      </c>
    </row>
    <row r="340">
      <c r="A340">
        <f>ROW(Source!A666)</f>
        <v/>
      </c>
      <c r="B340" t="n">
        <v>78871130</v>
      </c>
      <c r="C340" t="n">
        <v>78871107</v>
      </c>
      <c r="D340" t="n">
        <v>29172362</v>
      </c>
      <c r="E340" t="n">
        <v>1</v>
      </c>
      <c r="F340" t="n">
        <v>1</v>
      </c>
      <c r="G340" t="n">
        <v>1</v>
      </c>
      <c r="H340" t="n">
        <v>2</v>
      </c>
      <c r="I340" t="inlineStr">
        <is>
          <t>021102</t>
        </is>
      </c>
      <c r="J340" t="inlineStr">
        <is>
          <t>ТСЭМ Московской обл., 021102, приказ Минстроя России №675/пр от 28.02.2017 № 264/пр</t>
        </is>
      </c>
      <c r="K340" t="inlineStr">
        <is>
          <t>Краны на автомобильном ходу при работе на монтаже технологического оборудования 10 т</t>
        </is>
      </c>
      <c r="L340" t="n">
        <v>1368</v>
      </c>
      <c r="N340" t="n">
        <v>1011</v>
      </c>
      <c r="O340" t="inlineStr">
        <is>
          <t>маш.-ч</t>
        </is>
      </c>
      <c r="P340" t="inlineStr">
        <is>
          <t>маш.-ч</t>
        </is>
      </c>
      <c r="Q340" t="n">
        <v>1</v>
      </c>
      <c r="X340" t="n">
        <v>0.01</v>
      </c>
      <c r="Y340" t="n">
        <v>0</v>
      </c>
      <c r="Z340" t="n">
        <v>134.65</v>
      </c>
      <c r="AA340" t="n">
        <v>13.5</v>
      </c>
      <c r="AB340" t="n">
        <v>0</v>
      </c>
      <c r="AC340" t="n">
        <v>0</v>
      </c>
      <c r="AD340" t="n">
        <v>1</v>
      </c>
      <c r="AE340" t="n">
        <v>0</v>
      </c>
      <c r="AF340" t="inlineStr"/>
      <c r="AG340" t="n">
        <v>0.01</v>
      </c>
      <c r="AH340" t="n">
        <v>2</v>
      </c>
      <c r="AI340" t="n">
        <v>78871110</v>
      </c>
      <c r="AJ340" t="n">
        <v>373</v>
      </c>
      <c r="AK340" t="n">
        <v>0</v>
      </c>
      <c r="AL340" t="n">
        <v>0</v>
      </c>
      <c r="AM340" t="n">
        <v>0</v>
      </c>
      <c r="AN340" t="n">
        <v>0</v>
      </c>
      <c r="AO340" t="n">
        <v>0</v>
      </c>
      <c r="AP340" t="n">
        <v>0</v>
      </c>
      <c r="AQ340" t="n">
        <v>0</v>
      </c>
      <c r="AR340" t="n">
        <v>0</v>
      </c>
    </row>
    <row r="341">
      <c r="A341">
        <f>ROW(Source!A666)</f>
        <v/>
      </c>
      <c r="B341" t="n">
        <v>78871131</v>
      </c>
      <c r="C341" t="n">
        <v>78871107</v>
      </c>
      <c r="D341" t="n">
        <v>29172657</v>
      </c>
      <c r="E341" t="n">
        <v>1</v>
      </c>
      <c r="F341" t="n">
        <v>1</v>
      </c>
      <c r="G341" t="n">
        <v>1</v>
      </c>
      <c r="H341" t="n">
        <v>2</v>
      </c>
      <c r="I341" t="inlineStr">
        <is>
          <t>040502</t>
        </is>
      </c>
      <c r="J341" t="inlineStr">
        <is>
          <t>ТСЭМ Московской обл., 040502, приказ Минстроя России №675/пр от 28.02.2017 № 264/пр</t>
        </is>
      </c>
      <c r="K341" t="inlineStr">
        <is>
          <t>Установки для сварки ручной дуговой (постоянного тока)</t>
        </is>
      </c>
      <c r="L341" t="n">
        <v>1368</v>
      </c>
      <c r="N341" t="n">
        <v>1011</v>
      </c>
      <c r="O341" t="inlineStr">
        <is>
          <t>маш.-ч</t>
        </is>
      </c>
      <c r="P341" t="inlineStr">
        <is>
          <t>маш.-ч</t>
        </is>
      </c>
      <c r="Q341" t="n">
        <v>1</v>
      </c>
      <c r="X341" t="n">
        <v>0.13</v>
      </c>
      <c r="Y341" t="n">
        <v>0</v>
      </c>
      <c r="Z341" t="n">
        <v>8.1</v>
      </c>
      <c r="AA341" t="n">
        <v>0</v>
      </c>
      <c r="AB341" t="n">
        <v>0</v>
      </c>
      <c r="AC341" t="n">
        <v>0</v>
      </c>
      <c r="AD341" t="n">
        <v>1</v>
      </c>
      <c r="AE341" t="n">
        <v>0</v>
      </c>
      <c r="AF341" t="inlineStr"/>
      <c r="AG341" t="n">
        <v>0.13</v>
      </c>
      <c r="AH341" t="n">
        <v>2</v>
      </c>
      <c r="AI341" t="n">
        <v>78871111</v>
      </c>
      <c r="AJ341" t="n">
        <v>374</v>
      </c>
      <c r="AK341" t="n">
        <v>0</v>
      </c>
      <c r="AL341" t="n">
        <v>0</v>
      </c>
      <c r="AM341" t="n">
        <v>0</v>
      </c>
      <c r="AN341" t="n">
        <v>0</v>
      </c>
      <c r="AO341" t="n">
        <v>0</v>
      </c>
      <c r="AP341" t="n">
        <v>0</v>
      </c>
      <c r="AQ341" t="n">
        <v>0</v>
      </c>
      <c r="AR341" t="n">
        <v>0</v>
      </c>
    </row>
    <row r="342">
      <c r="A342">
        <f>ROW(Source!A666)</f>
        <v/>
      </c>
      <c r="B342" t="n">
        <v>78871132</v>
      </c>
      <c r="C342" t="n">
        <v>78871107</v>
      </c>
      <c r="D342" t="n">
        <v>29174500</v>
      </c>
      <c r="E342" t="n">
        <v>1</v>
      </c>
      <c r="F342" t="n">
        <v>1</v>
      </c>
      <c r="G342" t="n">
        <v>1</v>
      </c>
      <c r="H342" t="n">
        <v>2</v>
      </c>
      <c r="I342" t="inlineStr">
        <is>
          <t>330206</t>
        </is>
      </c>
      <c r="J342" t="inlineStr">
        <is>
          <t>ТСЭМ Московской обл., 330206, приказ Минстроя России №675/пр от 28.02.2017 № 264/пр</t>
        </is>
      </c>
      <c r="K342" t="inlineStr">
        <is>
          <t>Дрели электрические</t>
        </is>
      </c>
      <c r="L342" t="n">
        <v>1368</v>
      </c>
      <c r="N342" t="n">
        <v>1011</v>
      </c>
      <c r="O342" t="inlineStr">
        <is>
          <t>маш.-ч</t>
        </is>
      </c>
      <c r="P342" t="inlineStr">
        <is>
          <t>маш.-ч</t>
        </is>
      </c>
      <c r="Q342" t="n">
        <v>1</v>
      </c>
      <c r="X342" t="n">
        <v>0.04</v>
      </c>
      <c r="Y342" t="n">
        <v>0</v>
      </c>
      <c r="Z342" t="n">
        <v>1.95</v>
      </c>
      <c r="AA342" t="n">
        <v>0</v>
      </c>
      <c r="AB342" t="n">
        <v>0</v>
      </c>
      <c r="AC342" t="n">
        <v>0</v>
      </c>
      <c r="AD342" t="n">
        <v>1</v>
      </c>
      <c r="AE342" t="n">
        <v>0</v>
      </c>
      <c r="AF342" t="inlineStr"/>
      <c r="AG342" t="n">
        <v>0.04</v>
      </c>
      <c r="AH342" t="n">
        <v>2</v>
      </c>
      <c r="AI342" t="n">
        <v>78871112</v>
      </c>
      <c r="AJ342" t="n">
        <v>375</v>
      </c>
      <c r="AK342" t="n">
        <v>0</v>
      </c>
      <c r="AL342" t="n">
        <v>0</v>
      </c>
      <c r="AM342" t="n">
        <v>0</v>
      </c>
      <c r="AN342" t="n">
        <v>0</v>
      </c>
      <c r="AO342" t="n">
        <v>0</v>
      </c>
      <c r="AP342" t="n">
        <v>0</v>
      </c>
      <c r="AQ342" t="n">
        <v>0</v>
      </c>
      <c r="AR342" t="n">
        <v>0</v>
      </c>
    </row>
    <row r="343">
      <c r="A343">
        <f>ROW(Source!A666)</f>
        <v/>
      </c>
      <c r="B343" t="n">
        <v>78871133</v>
      </c>
      <c r="C343" t="n">
        <v>78871107</v>
      </c>
      <c r="D343" t="n">
        <v>29174689</v>
      </c>
      <c r="E343" t="n">
        <v>1</v>
      </c>
      <c r="F343" t="n">
        <v>1</v>
      </c>
      <c r="G343" t="n">
        <v>1</v>
      </c>
      <c r="H343" t="n">
        <v>2</v>
      </c>
      <c r="I343" t="inlineStr">
        <is>
          <t>350451</t>
        </is>
      </c>
      <c r="J343" t="inlineStr">
        <is>
          <t>ТСЭМ Московской обл., 350451, приказ Минстроя России №675/пр от 28.02.2017 № 264/пр</t>
        </is>
      </c>
      <c r="K343" t="inlineStr">
        <is>
          <t>Пресс гидравлический с электроприводом</t>
        </is>
      </c>
      <c r="L343" t="n">
        <v>1368</v>
      </c>
      <c r="N343" t="n">
        <v>1011</v>
      </c>
      <c r="O343" t="inlineStr">
        <is>
          <t>маш.-ч</t>
        </is>
      </c>
      <c r="P343" t="inlineStr">
        <is>
          <t>маш.-ч</t>
        </is>
      </c>
      <c r="Q343" t="n">
        <v>1</v>
      </c>
      <c r="X343" t="n">
        <v>0.2</v>
      </c>
      <c r="Y343" t="n">
        <v>0</v>
      </c>
      <c r="Z343" t="n">
        <v>1.11</v>
      </c>
      <c r="AA343" t="n">
        <v>0</v>
      </c>
      <c r="AB343" t="n">
        <v>0</v>
      </c>
      <c r="AC343" t="n">
        <v>0</v>
      </c>
      <c r="AD343" t="n">
        <v>1</v>
      </c>
      <c r="AE343" t="n">
        <v>0</v>
      </c>
      <c r="AF343" t="inlineStr"/>
      <c r="AG343" t="n">
        <v>0.2</v>
      </c>
      <c r="AH343" t="n">
        <v>2</v>
      </c>
      <c r="AI343" t="n">
        <v>78871113</v>
      </c>
      <c r="AJ343" t="n">
        <v>376</v>
      </c>
      <c r="AK343" t="n">
        <v>0</v>
      </c>
      <c r="AL343" t="n">
        <v>0</v>
      </c>
      <c r="AM343" t="n">
        <v>0</v>
      </c>
      <c r="AN343" t="n">
        <v>0</v>
      </c>
      <c r="AO343" t="n">
        <v>0</v>
      </c>
      <c r="AP343" t="n">
        <v>0</v>
      </c>
      <c r="AQ343" t="n">
        <v>0</v>
      </c>
      <c r="AR343" t="n">
        <v>0</v>
      </c>
    </row>
    <row r="344">
      <c r="A344">
        <f>ROW(Source!A666)</f>
        <v/>
      </c>
      <c r="B344" t="n">
        <v>78871134</v>
      </c>
      <c r="C344" t="n">
        <v>78871107</v>
      </c>
      <c r="D344" t="n">
        <v>29174913</v>
      </c>
      <c r="E344" t="n">
        <v>1</v>
      </c>
      <c r="F344" t="n">
        <v>1</v>
      </c>
      <c r="G344" t="n">
        <v>1</v>
      </c>
      <c r="H344" t="n">
        <v>2</v>
      </c>
      <c r="I344" t="inlineStr">
        <is>
          <t>400001</t>
        </is>
      </c>
      <c r="J344" t="inlineStr">
        <is>
          <t>ТСЭМ Московской обл., 400001, приказ Минстроя России №675/пр от 28.02.2017 № 264/пр</t>
        </is>
      </c>
      <c r="K344" t="inlineStr">
        <is>
          <t>Автомобили бортовые, грузоподъемность до 5 т</t>
        </is>
      </c>
      <c r="L344" t="n">
        <v>1368</v>
      </c>
      <c r="N344" t="n">
        <v>1011</v>
      </c>
      <c r="O344" t="inlineStr">
        <is>
          <t>маш.-ч</t>
        </is>
      </c>
      <c r="P344" t="inlineStr">
        <is>
          <t>маш.-ч</t>
        </is>
      </c>
      <c r="Q344" t="n">
        <v>1</v>
      </c>
      <c r="X344" t="n">
        <v>0.01</v>
      </c>
      <c r="Y344" t="n">
        <v>0</v>
      </c>
      <c r="Z344" t="n">
        <v>87.17</v>
      </c>
      <c r="AA344" t="n">
        <v>11.6</v>
      </c>
      <c r="AB344" t="n">
        <v>0</v>
      </c>
      <c r="AC344" t="n">
        <v>0</v>
      </c>
      <c r="AD344" t="n">
        <v>1</v>
      </c>
      <c r="AE344" t="n">
        <v>0</v>
      </c>
      <c r="AF344" t="inlineStr"/>
      <c r="AG344" t="n">
        <v>0.01</v>
      </c>
      <c r="AH344" t="n">
        <v>2</v>
      </c>
      <c r="AI344" t="n">
        <v>78871114</v>
      </c>
      <c r="AJ344" t="n">
        <v>377</v>
      </c>
      <c r="AK344" t="n">
        <v>0</v>
      </c>
      <c r="AL344" t="n">
        <v>0</v>
      </c>
      <c r="AM344" t="n">
        <v>0</v>
      </c>
      <c r="AN344" t="n">
        <v>0</v>
      </c>
      <c r="AO344" t="n">
        <v>0</v>
      </c>
      <c r="AP344" t="n">
        <v>0</v>
      </c>
      <c r="AQ344" t="n">
        <v>0</v>
      </c>
      <c r="AR344" t="n">
        <v>0</v>
      </c>
    </row>
    <row r="345">
      <c r="A345">
        <f>ROW(Source!A666)</f>
        <v/>
      </c>
      <c r="B345" t="n">
        <v>78871135</v>
      </c>
      <c r="C345" t="n">
        <v>78871107</v>
      </c>
      <c r="D345" t="n">
        <v>29110546</v>
      </c>
      <c r="E345" t="n">
        <v>1</v>
      </c>
      <c r="F345" t="n">
        <v>1</v>
      </c>
      <c r="G345" t="n">
        <v>1</v>
      </c>
      <c r="H345" t="n">
        <v>3</v>
      </c>
      <c r="I345" t="inlineStr">
        <is>
          <t>101-1665</t>
        </is>
      </c>
      <c r="J345" t="inlineStr">
        <is>
          <t>ТССЦ Московской обл., 101-1665, приказ Минстроя России №675/пр от 28.02.2017 № 254/пр</t>
        </is>
      </c>
      <c r="K345" t="inlineStr">
        <is>
          <t>Лак электроизоляционный 318</t>
        </is>
      </c>
      <c r="L345" t="n">
        <v>1346</v>
      </c>
      <c r="N345" t="n">
        <v>1009</v>
      </c>
      <c r="O345" t="inlineStr">
        <is>
          <t>кг</t>
        </is>
      </c>
      <c r="P345" t="inlineStr">
        <is>
          <t>кг</t>
        </is>
      </c>
      <c r="Q345" t="n">
        <v>1</v>
      </c>
      <c r="X345" t="n">
        <v>0.014</v>
      </c>
      <c r="Y345" t="n">
        <v>35.63</v>
      </c>
      <c r="Z345" t="n">
        <v>0</v>
      </c>
      <c r="AA345" t="n">
        <v>0</v>
      </c>
      <c r="AB345" t="n">
        <v>0</v>
      </c>
      <c r="AC345" t="n">
        <v>0</v>
      </c>
      <c r="AD345" t="n">
        <v>1</v>
      </c>
      <c r="AE345" t="n">
        <v>0</v>
      </c>
      <c r="AF345" t="inlineStr"/>
      <c r="AG345" t="n">
        <v>0.014</v>
      </c>
      <c r="AH345" t="n">
        <v>2</v>
      </c>
      <c r="AI345" t="n">
        <v>78871115</v>
      </c>
      <c r="AJ345" t="n">
        <v>378</v>
      </c>
      <c r="AK345" t="n">
        <v>0</v>
      </c>
      <c r="AL345" t="n">
        <v>0</v>
      </c>
      <c r="AM345" t="n">
        <v>0</v>
      </c>
      <c r="AN345" t="n">
        <v>0</v>
      </c>
      <c r="AO345" t="n">
        <v>0</v>
      </c>
      <c r="AP345" t="n">
        <v>0</v>
      </c>
      <c r="AQ345" t="n">
        <v>0</v>
      </c>
      <c r="AR345" t="n">
        <v>0</v>
      </c>
    </row>
    <row r="346">
      <c r="A346">
        <f>ROW(Source!A666)</f>
        <v/>
      </c>
      <c r="B346" t="n">
        <v>78871136</v>
      </c>
      <c r="C346" t="n">
        <v>78871107</v>
      </c>
      <c r="D346" t="n">
        <v>29113980</v>
      </c>
      <c r="E346" t="n">
        <v>1</v>
      </c>
      <c r="F346" t="n">
        <v>1</v>
      </c>
      <c r="G346" t="n">
        <v>1</v>
      </c>
      <c r="H346" t="n">
        <v>3</v>
      </c>
      <c r="I346" t="inlineStr">
        <is>
          <t>101-1924</t>
        </is>
      </c>
      <c r="J346" t="inlineStr">
        <is>
          <t>ТССЦ Московской обл., 101-1924, приказ Минстроя России №675/пр от 28.02.2017 № 254/пр</t>
        </is>
      </c>
      <c r="K346" t="inlineStr">
        <is>
          <t>Электроды диаметром 4 мм Э42А</t>
        </is>
      </c>
      <c r="L346" t="n">
        <v>1346</v>
      </c>
      <c r="N346" t="n">
        <v>1009</v>
      </c>
      <c r="O346" t="inlineStr">
        <is>
          <t>кг</t>
        </is>
      </c>
      <c r="P346" t="inlineStr">
        <is>
          <t>кг</t>
        </is>
      </c>
      <c r="Q346" t="n">
        <v>1</v>
      </c>
      <c r="X346" t="n">
        <v>0.07000000000000001</v>
      </c>
      <c r="Y346" t="n">
        <v>14.31</v>
      </c>
      <c r="Z346" t="n">
        <v>0</v>
      </c>
      <c r="AA346" t="n">
        <v>0</v>
      </c>
      <c r="AB346" t="n">
        <v>0</v>
      </c>
      <c r="AC346" t="n">
        <v>0</v>
      </c>
      <c r="AD346" t="n">
        <v>1</v>
      </c>
      <c r="AE346" t="n">
        <v>0</v>
      </c>
      <c r="AF346" t="inlineStr"/>
      <c r="AG346" t="n">
        <v>0.07000000000000001</v>
      </c>
      <c r="AH346" t="n">
        <v>2</v>
      </c>
      <c r="AI346" t="n">
        <v>78871116</v>
      </c>
      <c r="AJ346" t="n">
        <v>379</v>
      </c>
      <c r="AK346" t="n">
        <v>0</v>
      </c>
      <c r="AL346" t="n">
        <v>0</v>
      </c>
      <c r="AM346" t="n">
        <v>0</v>
      </c>
      <c r="AN346" t="n">
        <v>0</v>
      </c>
      <c r="AO346" t="n">
        <v>0</v>
      </c>
      <c r="AP346" t="n">
        <v>0</v>
      </c>
      <c r="AQ346" t="n">
        <v>0</v>
      </c>
      <c r="AR346" t="n">
        <v>0</v>
      </c>
    </row>
    <row r="347">
      <c r="A347">
        <f>ROW(Source!A666)</f>
        <v/>
      </c>
      <c r="B347" t="n">
        <v>78871137</v>
      </c>
      <c r="C347" t="n">
        <v>78871107</v>
      </c>
      <c r="D347" t="n">
        <v>29108369</v>
      </c>
      <c r="E347" t="n">
        <v>1</v>
      </c>
      <c r="F347" t="n">
        <v>1</v>
      </c>
      <c r="G347" t="n">
        <v>1</v>
      </c>
      <c r="H347" t="n">
        <v>3</v>
      </c>
      <c r="I347" t="inlineStr">
        <is>
          <t>101-1964</t>
        </is>
      </c>
      <c r="J347" t="inlineStr">
        <is>
          <t>ТССЦ Московской обл., 101-1964, приказ Минстроя России №675/пр от 28.02.2017 № 254/пр</t>
        </is>
      </c>
      <c r="K347" t="inlineStr">
        <is>
          <t>Шпагат бумажный</t>
        </is>
      </c>
      <c r="L347" t="n">
        <v>1346</v>
      </c>
      <c r="N347" t="n">
        <v>1009</v>
      </c>
      <c r="O347" t="inlineStr">
        <is>
          <t>кг</t>
        </is>
      </c>
      <c r="P347" t="inlineStr">
        <is>
          <t>кг</t>
        </is>
      </c>
      <c r="Q347" t="n">
        <v>1</v>
      </c>
      <c r="X347" t="n">
        <v>0.004</v>
      </c>
      <c r="Y347" t="n">
        <v>18.9</v>
      </c>
      <c r="Z347" t="n">
        <v>0</v>
      </c>
      <c r="AA347" t="n">
        <v>0</v>
      </c>
      <c r="AB347" t="n">
        <v>0</v>
      </c>
      <c r="AC347" t="n">
        <v>0</v>
      </c>
      <c r="AD347" t="n">
        <v>1</v>
      </c>
      <c r="AE347" t="n">
        <v>0</v>
      </c>
      <c r="AF347" t="inlineStr"/>
      <c r="AG347" t="n">
        <v>0.004</v>
      </c>
      <c r="AH347" t="n">
        <v>2</v>
      </c>
      <c r="AI347" t="n">
        <v>78871117</v>
      </c>
      <c r="AJ347" t="n">
        <v>380</v>
      </c>
      <c r="AK347" t="n">
        <v>0</v>
      </c>
      <c r="AL347" t="n">
        <v>0</v>
      </c>
      <c r="AM347" t="n">
        <v>0</v>
      </c>
      <c r="AN347" t="n">
        <v>0</v>
      </c>
      <c r="AO347" t="n">
        <v>0</v>
      </c>
      <c r="AP347" t="n">
        <v>0</v>
      </c>
      <c r="AQ347" t="n">
        <v>0</v>
      </c>
      <c r="AR347" t="n">
        <v>0</v>
      </c>
    </row>
    <row r="348">
      <c r="A348">
        <f>ROW(Source!A666)</f>
        <v/>
      </c>
      <c r="B348" t="n">
        <v>78871138</v>
      </c>
      <c r="C348" t="n">
        <v>78871107</v>
      </c>
      <c r="D348" t="n">
        <v>29114246</v>
      </c>
      <c r="E348" t="n">
        <v>1</v>
      </c>
      <c r="F348" t="n">
        <v>1</v>
      </c>
      <c r="G348" t="n">
        <v>1</v>
      </c>
      <c r="H348" t="n">
        <v>3</v>
      </c>
      <c r="I348" t="inlineStr">
        <is>
          <t>101-1977</t>
        </is>
      </c>
      <c r="J348" t="inlineStr">
        <is>
          <t>ТССЦ Московской обл., 101-1977, приказ Минстроя России №675/пр от 28.02.2017 № 254/пр</t>
        </is>
      </c>
      <c r="K348" t="inlineStr">
        <is>
          <t>Болты с гайками и шайбами строительные</t>
        </is>
      </c>
      <c r="L348" t="n">
        <v>1346</v>
      </c>
      <c r="N348" t="n">
        <v>1009</v>
      </c>
      <c r="O348" t="inlineStr">
        <is>
          <t>кг</t>
        </is>
      </c>
      <c r="P348" t="inlineStr">
        <is>
          <t>кг</t>
        </is>
      </c>
      <c r="Q348" t="n">
        <v>1</v>
      </c>
      <c r="X348" t="n">
        <v>0.38</v>
      </c>
      <c r="Y348" t="n">
        <v>9.039999999999999</v>
      </c>
      <c r="Z348" t="n">
        <v>0</v>
      </c>
      <c r="AA348" t="n">
        <v>0</v>
      </c>
      <c r="AB348" t="n">
        <v>0</v>
      </c>
      <c r="AC348" t="n">
        <v>0</v>
      </c>
      <c r="AD348" t="n">
        <v>1</v>
      </c>
      <c r="AE348" t="n">
        <v>0</v>
      </c>
      <c r="AF348" t="inlineStr"/>
      <c r="AG348" t="n">
        <v>0.38</v>
      </c>
      <c r="AH348" t="n">
        <v>2</v>
      </c>
      <c r="AI348" t="n">
        <v>78871118</v>
      </c>
      <c r="AJ348" t="n">
        <v>381</v>
      </c>
      <c r="AK348" t="n">
        <v>0</v>
      </c>
      <c r="AL348" t="n">
        <v>0</v>
      </c>
      <c r="AM348" t="n">
        <v>0</v>
      </c>
      <c r="AN348" t="n">
        <v>0</v>
      </c>
      <c r="AO348" t="n">
        <v>0</v>
      </c>
      <c r="AP348" t="n">
        <v>0</v>
      </c>
      <c r="AQ348" t="n">
        <v>0</v>
      </c>
      <c r="AR348" t="n">
        <v>0</v>
      </c>
    </row>
    <row r="349">
      <c r="A349">
        <f>ROW(Source!A666)</f>
        <v/>
      </c>
      <c r="B349" t="n">
        <v>78871139</v>
      </c>
      <c r="C349" t="n">
        <v>78871107</v>
      </c>
      <c r="D349" t="n">
        <v>29110426</v>
      </c>
      <c r="E349" t="n">
        <v>1</v>
      </c>
      <c r="F349" t="n">
        <v>1</v>
      </c>
      <c r="G349" t="n">
        <v>1</v>
      </c>
      <c r="H349" t="n">
        <v>3</v>
      </c>
      <c r="I349" t="inlineStr">
        <is>
          <t>101-2143</t>
        </is>
      </c>
      <c r="J349" t="inlineStr">
        <is>
          <t>ТССЦ Московской обл., 101-2143, приказ Минстроя России №675/пр от 28.02.2017 № 254/пр</t>
        </is>
      </c>
      <c r="K349" t="inlineStr">
        <is>
          <t>Краска</t>
        </is>
      </c>
      <c r="L349" t="n">
        <v>1346</v>
      </c>
      <c r="N349" t="n">
        <v>1009</v>
      </c>
      <c r="O349" t="inlineStr">
        <is>
          <t>кг</t>
        </is>
      </c>
      <c r="P349" t="inlineStr">
        <is>
          <t>кг</t>
        </is>
      </c>
      <c r="Q349" t="n">
        <v>1</v>
      </c>
      <c r="X349" t="n">
        <v>0.047</v>
      </c>
      <c r="Y349" t="n">
        <v>28.67</v>
      </c>
      <c r="Z349" t="n">
        <v>0</v>
      </c>
      <c r="AA349" t="n">
        <v>0</v>
      </c>
      <c r="AB349" t="n">
        <v>0</v>
      </c>
      <c r="AC349" t="n">
        <v>0</v>
      </c>
      <c r="AD349" t="n">
        <v>1</v>
      </c>
      <c r="AE349" t="n">
        <v>0</v>
      </c>
      <c r="AF349" t="inlineStr"/>
      <c r="AG349" t="n">
        <v>0.047</v>
      </c>
      <c r="AH349" t="n">
        <v>2</v>
      </c>
      <c r="AI349" t="n">
        <v>78871119</v>
      </c>
      <c r="AJ349" t="n">
        <v>382</v>
      </c>
      <c r="AK349" t="n">
        <v>0</v>
      </c>
      <c r="AL349" t="n">
        <v>0</v>
      </c>
      <c r="AM349" t="n">
        <v>0</v>
      </c>
      <c r="AN349" t="n">
        <v>0</v>
      </c>
      <c r="AO349" t="n">
        <v>0</v>
      </c>
      <c r="AP349" t="n">
        <v>0</v>
      </c>
      <c r="AQ349" t="n">
        <v>0</v>
      </c>
      <c r="AR349" t="n">
        <v>0</v>
      </c>
    </row>
    <row r="350">
      <c r="A350">
        <f>ROW(Source!A666)</f>
        <v/>
      </c>
      <c r="B350" t="n">
        <v>78871140</v>
      </c>
      <c r="C350" t="n">
        <v>78871107</v>
      </c>
      <c r="D350" t="n">
        <v>29107961</v>
      </c>
      <c r="E350" t="n">
        <v>1</v>
      </c>
      <c r="F350" t="n">
        <v>1</v>
      </c>
      <c r="G350" t="n">
        <v>1</v>
      </c>
      <c r="H350" t="n">
        <v>3</v>
      </c>
      <c r="I350" t="inlineStr">
        <is>
          <t>101-2365</t>
        </is>
      </c>
      <c r="J350" t="inlineStr">
        <is>
          <t>ТССЦ Московской обл., 101-2365, приказ Минстроя России №675/пр от 28.02.2017 № 254/пр</t>
        </is>
      </c>
      <c r="K350" t="inlineStr">
        <is>
          <t>Нитки швейные</t>
        </is>
      </c>
      <c r="L350" t="n">
        <v>1346</v>
      </c>
      <c r="N350" t="n">
        <v>1009</v>
      </c>
      <c r="O350" t="inlineStr">
        <is>
          <t>кг</t>
        </is>
      </c>
      <c r="P350" t="inlineStr">
        <is>
          <t>кг</t>
        </is>
      </c>
      <c r="Q350" t="n">
        <v>1</v>
      </c>
      <c r="X350" t="n">
        <v>0.002</v>
      </c>
      <c r="Y350" t="n">
        <v>133.05</v>
      </c>
      <c r="Z350" t="n">
        <v>0</v>
      </c>
      <c r="AA350" t="n">
        <v>0</v>
      </c>
      <c r="AB350" t="n">
        <v>0</v>
      </c>
      <c r="AC350" t="n">
        <v>0</v>
      </c>
      <c r="AD350" t="n">
        <v>1</v>
      </c>
      <c r="AE350" t="n">
        <v>0</v>
      </c>
      <c r="AF350" t="inlineStr"/>
      <c r="AG350" t="n">
        <v>0.002</v>
      </c>
      <c r="AH350" t="n">
        <v>2</v>
      </c>
      <c r="AI350" t="n">
        <v>78871120</v>
      </c>
      <c r="AJ350" t="n">
        <v>383</v>
      </c>
      <c r="AK350" t="n">
        <v>0</v>
      </c>
      <c r="AL350" t="n">
        <v>0</v>
      </c>
      <c r="AM350" t="n">
        <v>0</v>
      </c>
      <c r="AN350" t="n">
        <v>0</v>
      </c>
      <c r="AO350" t="n">
        <v>0</v>
      </c>
      <c r="AP350" t="n">
        <v>0</v>
      </c>
      <c r="AQ350" t="n">
        <v>0</v>
      </c>
      <c r="AR350" t="n">
        <v>0</v>
      </c>
    </row>
    <row r="351">
      <c r="A351">
        <f>ROW(Source!A666)</f>
        <v/>
      </c>
      <c r="B351" t="n">
        <v>78871141</v>
      </c>
      <c r="C351" t="n">
        <v>78871107</v>
      </c>
      <c r="D351" t="n">
        <v>29110838</v>
      </c>
      <c r="E351" t="n">
        <v>1</v>
      </c>
      <c r="F351" t="n">
        <v>1</v>
      </c>
      <c r="G351" t="n">
        <v>1</v>
      </c>
      <c r="H351" t="n">
        <v>3</v>
      </c>
      <c r="I351" t="inlineStr">
        <is>
          <t>101-2499</t>
        </is>
      </c>
      <c r="J351" t="inlineStr">
        <is>
          <t>ТССЦ Московской обл., 101-2499, приказ Минстроя России №675/пр от 28.02.2017 № 254/пр</t>
        </is>
      </c>
      <c r="K351" t="inlineStr">
        <is>
          <t>Лента изоляционная прорезиненная односторонняя ширина 20 мм, толщина 0,25-0,35 мм</t>
        </is>
      </c>
      <c r="L351" t="n">
        <v>1346</v>
      </c>
      <c r="N351" t="n">
        <v>1009</v>
      </c>
      <c r="O351" t="inlineStr">
        <is>
          <t>кг</t>
        </is>
      </c>
      <c r="P351" t="inlineStr">
        <is>
          <t>кг</t>
        </is>
      </c>
      <c r="Q351" t="n">
        <v>1</v>
      </c>
      <c r="X351" t="n">
        <v>0.036</v>
      </c>
      <c r="Y351" t="n">
        <v>30.5</v>
      </c>
      <c r="Z351" t="n">
        <v>0</v>
      </c>
      <c r="AA351" t="n">
        <v>0</v>
      </c>
      <c r="AB351" t="n">
        <v>0</v>
      </c>
      <c r="AC351" t="n">
        <v>0</v>
      </c>
      <c r="AD351" t="n">
        <v>1</v>
      </c>
      <c r="AE351" t="n">
        <v>0</v>
      </c>
      <c r="AF351" t="inlineStr"/>
      <c r="AG351" t="n">
        <v>0.036</v>
      </c>
      <c r="AH351" t="n">
        <v>2</v>
      </c>
      <c r="AI351" t="n">
        <v>78871121</v>
      </c>
      <c r="AJ351" t="n">
        <v>384</v>
      </c>
      <c r="AK351" t="n">
        <v>0</v>
      </c>
      <c r="AL351" t="n">
        <v>0</v>
      </c>
      <c r="AM351" t="n">
        <v>0</v>
      </c>
      <c r="AN351" t="n">
        <v>0</v>
      </c>
      <c r="AO351" t="n">
        <v>0</v>
      </c>
      <c r="AP351" t="n">
        <v>0</v>
      </c>
      <c r="AQ351" t="n">
        <v>0</v>
      </c>
      <c r="AR351" t="n">
        <v>0</v>
      </c>
    </row>
    <row r="352">
      <c r="A352">
        <f>ROW(Source!A666)</f>
        <v/>
      </c>
      <c r="B352" t="n">
        <v>78871142</v>
      </c>
      <c r="C352" t="n">
        <v>78871107</v>
      </c>
      <c r="D352" t="n">
        <v>29114470</v>
      </c>
      <c r="E352" t="n">
        <v>1</v>
      </c>
      <c r="F352" t="n">
        <v>1</v>
      </c>
      <c r="G352" t="n">
        <v>1</v>
      </c>
      <c r="H352" t="n">
        <v>3</v>
      </c>
      <c r="I352" t="inlineStr">
        <is>
          <t>101-3914</t>
        </is>
      </c>
      <c r="J352" t="inlineStr">
        <is>
          <t>ТССЦ Московской обл., 101-3914, приказ Минстроя России №675/пр от 28.02.2017 № 254/пр</t>
        </is>
      </c>
      <c r="K352" t="inlineStr">
        <is>
          <t>Дюбели распорные полипропиленовые</t>
        </is>
      </c>
      <c r="L352" t="n">
        <v>1355</v>
      </c>
      <c r="N352" t="n">
        <v>1010</v>
      </c>
      <c r="O352" t="inlineStr">
        <is>
          <t>100 шт.</t>
        </is>
      </c>
      <c r="P352" t="inlineStr">
        <is>
          <t>100 шт.</t>
        </is>
      </c>
      <c r="Q352" t="n">
        <v>100</v>
      </c>
      <c r="X352" t="n">
        <v>0.014</v>
      </c>
      <c r="Y352" t="n">
        <v>86.23999999999999</v>
      </c>
      <c r="Z352" t="n">
        <v>0</v>
      </c>
      <c r="AA352" t="n">
        <v>0</v>
      </c>
      <c r="AB352" t="n">
        <v>0</v>
      </c>
      <c r="AC352" t="n">
        <v>0</v>
      </c>
      <c r="AD352" t="n">
        <v>1</v>
      </c>
      <c r="AE352" t="n">
        <v>0</v>
      </c>
      <c r="AF352" t="inlineStr"/>
      <c r="AG352" t="n">
        <v>0.014</v>
      </c>
      <c r="AH352" t="n">
        <v>2</v>
      </c>
      <c r="AI352" t="n">
        <v>78871122</v>
      </c>
      <c r="AJ352" t="n">
        <v>385</v>
      </c>
      <c r="AK352" t="n">
        <v>0</v>
      </c>
      <c r="AL352" t="n">
        <v>0</v>
      </c>
      <c r="AM352" t="n">
        <v>0</v>
      </c>
      <c r="AN352" t="n">
        <v>0</v>
      </c>
      <c r="AO352" t="n">
        <v>0</v>
      </c>
      <c r="AP352" t="n">
        <v>0</v>
      </c>
      <c r="AQ352" t="n">
        <v>0</v>
      </c>
      <c r="AR352" t="n">
        <v>0</v>
      </c>
    </row>
    <row r="353">
      <c r="A353">
        <f>ROW(Source!A666)</f>
        <v/>
      </c>
      <c r="B353" t="n">
        <v>78871143</v>
      </c>
      <c r="C353" t="n">
        <v>78871107</v>
      </c>
      <c r="D353" t="n">
        <v>29129474</v>
      </c>
      <c r="E353" t="n">
        <v>1</v>
      </c>
      <c r="F353" t="n">
        <v>1</v>
      </c>
      <c r="G353" t="n">
        <v>1</v>
      </c>
      <c r="H353" t="n">
        <v>3</v>
      </c>
      <c r="I353" t="inlineStr">
        <is>
          <t>201-0843</t>
        </is>
      </c>
      <c r="J353" t="inlineStr">
        <is>
          <t>ТССЦ Московской обл., 201-0843, приказ Минстроя России №675/пр от 28.02.2017 № 255/пр</t>
        </is>
      </c>
      <c r="K353" t="inlineStr">
        <is>
          <t>Конструкции стальные индивидуальные решетчатые сварные массой до 0,1 т</t>
        </is>
      </c>
      <c r="L353" t="n">
        <v>1348</v>
      </c>
      <c r="N353" t="n">
        <v>1009</v>
      </c>
      <c r="O353" t="inlineStr">
        <is>
          <t>т</t>
        </is>
      </c>
      <c r="P353" t="inlineStr">
        <is>
          <t>т</t>
        </is>
      </c>
      <c r="Q353" t="n">
        <v>1000</v>
      </c>
      <c r="X353" t="n">
        <v>0.002</v>
      </c>
      <c r="Y353" t="n">
        <v>11534.49</v>
      </c>
      <c r="Z353" t="n">
        <v>0</v>
      </c>
      <c r="AA353" t="n">
        <v>0</v>
      </c>
      <c r="AB353" t="n">
        <v>0</v>
      </c>
      <c r="AC353" t="n">
        <v>0</v>
      </c>
      <c r="AD353" t="n">
        <v>1</v>
      </c>
      <c r="AE353" t="n">
        <v>0</v>
      </c>
      <c r="AF353" t="inlineStr"/>
      <c r="AG353" t="n">
        <v>0.002</v>
      </c>
      <c r="AH353" t="n">
        <v>2</v>
      </c>
      <c r="AI353" t="n">
        <v>78871123</v>
      </c>
      <c r="AJ353" t="n">
        <v>386</v>
      </c>
      <c r="AK353" t="n">
        <v>0</v>
      </c>
      <c r="AL353" t="n">
        <v>0</v>
      </c>
      <c r="AM353" t="n">
        <v>0</v>
      </c>
      <c r="AN353" t="n">
        <v>0</v>
      </c>
      <c r="AO353" t="n">
        <v>0</v>
      </c>
      <c r="AP353" t="n">
        <v>0</v>
      </c>
      <c r="AQ353" t="n">
        <v>0</v>
      </c>
      <c r="AR353" t="n">
        <v>0</v>
      </c>
    </row>
    <row r="354">
      <c r="A354">
        <f>ROW(Source!A666)</f>
        <v/>
      </c>
      <c r="B354" t="n">
        <v>78871144</v>
      </c>
      <c r="C354" t="n">
        <v>78871107</v>
      </c>
      <c r="D354" t="n">
        <v>29165774</v>
      </c>
      <c r="E354" t="n">
        <v>1</v>
      </c>
      <c r="F354" t="n">
        <v>1</v>
      </c>
      <c r="G354" t="n">
        <v>1</v>
      </c>
      <c r="H354" t="n">
        <v>3</v>
      </c>
      <c r="I354" t="inlineStr">
        <is>
          <t>509-0090</t>
        </is>
      </c>
      <c r="J354" t="inlineStr">
        <is>
          <t>ТССЦ Московской обл., 509-0090, приказ Минстроя России №675/пр от 28.02.2017 № 258/пр</t>
        </is>
      </c>
      <c r="K354" t="inlineStr">
        <is>
          <t>Перемычки гибкие, тип ПГС-50</t>
        </is>
      </c>
      <c r="L354" t="n">
        <v>1358</v>
      </c>
      <c r="N354" t="n">
        <v>1010</v>
      </c>
      <c r="O354" t="inlineStr">
        <is>
          <t>10 шт.</t>
        </is>
      </c>
      <c r="P354" t="inlineStr">
        <is>
          <t>10 шт.</t>
        </is>
      </c>
      <c r="Q354" t="n">
        <v>10</v>
      </c>
      <c r="X354" t="n">
        <v>0.1</v>
      </c>
      <c r="Y354" t="n">
        <v>40.9</v>
      </c>
      <c r="Z354" t="n">
        <v>0</v>
      </c>
      <c r="AA354" t="n">
        <v>0</v>
      </c>
      <c r="AB354" t="n">
        <v>0</v>
      </c>
      <c r="AC354" t="n">
        <v>0</v>
      </c>
      <c r="AD354" t="n">
        <v>1</v>
      </c>
      <c r="AE354" t="n">
        <v>0</v>
      </c>
      <c r="AF354" t="inlineStr"/>
      <c r="AG354" t="n">
        <v>0.1</v>
      </c>
      <c r="AH354" t="n">
        <v>2</v>
      </c>
      <c r="AI354" t="n">
        <v>78871124</v>
      </c>
      <c r="AJ354" t="n">
        <v>387</v>
      </c>
      <c r="AK354" t="n">
        <v>0</v>
      </c>
      <c r="AL354" t="n">
        <v>0</v>
      </c>
      <c r="AM354" t="n">
        <v>0</v>
      </c>
      <c r="AN354" t="n">
        <v>0</v>
      </c>
      <c r="AO354" t="n">
        <v>0</v>
      </c>
      <c r="AP354" t="n">
        <v>0</v>
      </c>
      <c r="AQ354" t="n">
        <v>0</v>
      </c>
      <c r="AR354" t="n">
        <v>0</v>
      </c>
    </row>
    <row r="355">
      <c r="A355">
        <f>ROW(Source!A666)</f>
        <v/>
      </c>
      <c r="B355" t="n">
        <v>78871145</v>
      </c>
      <c r="C355" t="n">
        <v>78871107</v>
      </c>
      <c r="D355" t="n">
        <v>29171708</v>
      </c>
      <c r="E355" t="n">
        <v>1</v>
      </c>
      <c r="F355" t="n">
        <v>1</v>
      </c>
      <c r="G355" t="n">
        <v>1</v>
      </c>
      <c r="H355" t="n">
        <v>3</v>
      </c>
      <c r="I355" t="inlineStr">
        <is>
          <t>509-1210</t>
        </is>
      </c>
      <c r="J355" t="inlineStr">
        <is>
          <t>ТССЦ Московской обл., 509-1210, приказ Минстроя России №675/пр от 28.02.2017 № 258/пр</t>
        </is>
      </c>
      <c r="K355" t="inlineStr">
        <is>
          <t>Вазелин технический</t>
        </is>
      </c>
      <c r="L355" t="n">
        <v>1346</v>
      </c>
      <c r="N355" t="n">
        <v>1009</v>
      </c>
      <c r="O355" t="inlineStr">
        <is>
          <t>кг</t>
        </is>
      </c>
      <c r="P355" t="inlineStr">
        <is>
          <t>кг</t>
        </is>
      </c>
      <c r="Q355" t="n">
        <v>1</v>
      </c>
      <c r="X355" t="n">
        <v>0.008999999999999999</v>
      </c>
      <c r="Y355" t="n">
        <v>30.6</v>
      </c>
      <c r="Z355" t="n">
        <v>0</v>
      </c>
      <c r="AA355" t="n">
        <v>0</v>
      </c>
      <c r="AB355" t="n">
        <v>0</v>
      </c>
      <c r="AC355" t="n">
        <v>0</v>
      </c>
      <c r="AD355" t="n">
        <v>1</v>
      </c>
      <c r="AE355" t="n">
        <v>0</v>
      </c>
      <c r="AF355" t="inlineStr"/>
      <c r="AG355" t="n">
        <v>0.008999999999999999</v>
      </c>
      <c r="AH355" t="n">
        <v>2</v>
      </c>
      <c r="AI355" t="n">
        <v>78871125</v>
      </c>
      <c r="AJ355" t="n">
        <v>388</v>
      </c>
      <c r="AK355" t="n">
        <v>0</v>
      </c>
      <c r="AL355" t="n">
        <v>0</v>
      </c>
      <c r="AM355" t="n">
        <v>0</v>
      </c>
      <c r="AN355" t="n">
        <v>0</v>
      </c>
      <c r="AO355" t="n">
        <v>0</v>
      </c>
      <c r="AP355" t="n">
        <v>0</v>
      </c>
      <c r="AQ355" t="n">
        <v>0</v>
      </c>
      <c r="AR355" t="n">
        <v>0</v>
      </c>
    </row>
    <row r="356">
      <c r="A356">
        <f>ROW(Source!A666)</f>
        <v/>
      </c>
      <c r="B356" t="n">
        <v>78871146</v>
      </c>
      <c r="C356" t="n">
        <v>78871107</v>
      </c>
      <c r="D356" t="n">
        <v>29171808</v>
      </c>
      <c r="E356" t="n">
        <v>1</v>
      </c>
      <c r="F356" t="n">
        <v>1</v>
      </c>
      <c r="G356" t="n">
        <v>1</v>
      </c>
      <c r="H356" t="n">
        <v>3</v>
      </c>
      <c r="I356" t="inlineStr">
        <is>
          <t>999-9950</t>
        </is>
      </c>
      <c r="J356" t="inlineStr">
        <is>
          <t>ТССЦ Московской обл., 999-9950, приказ Минстроя России №675/пр от 21.09.2015 г.</t>
        </is>
      </c>
      <c r="K356" t="inlineStr">
        <is>
          <t>Вспомогательные ненормируемые материалы (2% от ОЗП)</t>
        </is>
      </c>
      <c r="L356" t="n">
        <v>1374</v>
      </c>
      <c r="N356" t="n">
        <v>1013</v>
      </c>
      <c r="O356" t="inlineStr">
        <is>
          <t>РУБ</t>
        </is>
      </c>
      <c r="P356" t="inlineStr">
        <is>
          <t>РУБ</t>
        </is>
      </c>
      <c r="Q356" t="n">
        <v>1</v>
      </c>
      <c r="X356" t="n">
        <v>0.44</v>
      </c>
      <c r="Y356" t="n">
        <v>1</v>
      </c>
      <c r="Z356" t="n">
        <v>0</v>
      </c>
      <c r="AA356" t="n">
        <v>0</v>
      </c>
      <c r="AB356" t="n">
        <v>0</v>
      </c>
      <c r="AC356" t="n">
        <v>0</v>
      </c>
      <c r="AD356" t="n">
        <v>1</v>
      </c>
      <c r="AE356" t="n">
        <v>0</v>
      </c>
      <c r="AF356" t="inlineStr"/>
      <c r="AG356" t="n">
        <v>0.44</v>
      </c>
      <c r="AH356" t="n">
        <v>2</v>
      </c>
      <c r="AI356" t="n">
        <v>78871127</v>
      </c>
      <c r="AJ356" t="n">
        <v>390</v>
      </c>
      <c r="AK356" t="n">
        <v>0</v>
      </c>
      <c r="AL356" t="n">
        <v>0</v>
      </c>
      <c r="AM356" t="n">
        <v>0</v>
      </c>
      <c r="AN356" t="n">
        <v>0</v>
      </c>
      <c r="AO356" t="n">
        <v>0</v>
      </c>
      <c r="AP356" t="n">
        <v>0</v>
      </c>
      <c r="AQ356" t="n">
        <v>0</v>
      </c>
      <c r="AR356" t="n">
        <v>0</v>
      </c>
    </row>
    <row r="357">
      <c r="A357">
        <f>ROW(Source!A668)</f>
        <v/>
      </c>
      <c r="B357" t="n">
        <v>78871150</v>
      </c>
      <c r="C357" t="n">
        <v>78871148</v>
      </c>
      <c r="D357" t="n">
        <v>18407150</v>
      </c>
      <c r="E357" t="n">
        <v>1</v>
      </c>
      <c r="F357" t="n">
        <v>1</v>
      </c>
      <c r="G357" t="n">
        <v>1</v>
      </c>
      <c r="H357" t="n">
        <v>1</v>
      </c>
      <c r="I357" t="inlineStr">
        <is>
          <t>1-1030-90</t>
        </is>
      </c>
      <c r="J357" t="inlineStr"/>
      <c r="K357" t="inlineStr">
        <is>
          <t>Рабочий строитель среднего разряда 3</t>
        </is>
      </c>
      <c r="L357" t="n">
        <v>1369</v>
      </c>
      <c r="N357" t="n">
        <v>1013</v>
      </c>
      <c r="O357" t="inlineStr">
        <is>
          <t>чел.-ч</t>
        </is>
      </c>
      <c r="P357" t="inlineStr">
        <is>
          <t>чел.-ч</t>
        </is>
      </c>
      <c r="Q357" t="n">
        <v>1</v>
      </c>
      <c r="X357" t="n">
        <v>37.8</v>
      </c>
      <c r="Y357" t="n">
        <v>0</v>
      </c>
      <c r="Z357" t="n">
        <v>0</v>
      </c>
      <c r="AA357" t="n">
        <v>0</v>
      </c>
      <c r="AB357" t="n">
        <v>8.529999999999999</v>
      </c>
      <c r="AC357" t="n">
        <v>0</v>
      </c>
      <c r="AD357" t="n">
        <v>1</v>
      </c>
      <c r="AE357" t="n">
        <v>1</v>
      </c>
      <c r="AF357" t="inlineStr"/>
      <c r="AG357" t="n">
        <v>37.8</v>
      </c>
      <c r="AH357" t="n">
        <v>2</v>
      </c>
      <c r="AI357" t="n">
        <v>78871149</v>
      </c>
      <c r="AJ357" t="n">
        <v>391</v>
      </c>
      <c r="AK357" t="n">
        <v>0</v>
      </c>
      <c r="AL357" t="n">
        <v>0</v>
      </c>
      <c r="AM357" t="n">
        <v>0</v>
      </c>
      <c r="AN357" t="n">
        <v>0</v>
      </c>
      <c r="AO357" t="n">
        <v>0</v>
      </c>
      <c r="AP357" t="n">
        <v>0</v>
      </c>
      <c r="AQ357" t="n">
        <v>0</v>
      </c>
      <c r="AR357" t="n">
        <v>0</v>
      </c>
    </row>
    <row r="358">
      <c r="A358">
        <f>ROW(Source!A669)</f>
        <v/>
      </c>
      <c r="B358" t="n">
        <v>78871167</v>
      </c>
      <c r="C358" t="n">
        <v>78871151</v>
      </c>
      <c r="D358" t="n">
        <v>18413627</v>
      </c>
      <c r="E358" t="n">
        <v>1</v>
      </c>
      <c r="F358" t="n">
        <v>1</v>
      </c>
      <c r="G358" t="n">
        <v>1</v>
      </c>
      <c r="H358" t="n">
        <v>1</v>
      </c>
      <c r="I358" t="inlineStr">
        <is>
          <t>1-1042-90</t>
        </is>
      </c>
      <c r="J358" t="inlineStr"/>
      <c r="K358" t="inlineStr">
        <is>
          <t>Рабочий строитель среднего разряда 4,2</t>
        </is>
      </c>
      <c r="L358" t="n">
        <v>1369</v>
      </c>
      <c r="N358" t="n">
        <v>1013</v>
      </c>
      <c r="O358" t="inlineStr">
        <is>
          <t>чел.-ч</t>
        </is>
      </c>
      <c r="P358" t="inlineStr">
        <is>
          <t>чел.-ч</t>
        </is>
      </c>
      <c r="Q358" t="n">
        <v>1</v>
      </c>
      <c r="X358" t="n">
        <v>121.8</v>
      </c>
      <c r="Y358" t="n">
        <v>0</v>
      </c>
      <c r="Z358" t="n">
        <v>0</v>
      </c>
      <c r="AA358" t="n">
        <v>0</v>
      </c>
      <c r="AB358" t="n">
        <v>9.92</v>
      </c>
      <c r="AC358" t="n">
        <v>0</v>
      </c>
      <c r="AD358" t="n">
        <v>1</v>
      </c>
      <c r="AE358" t="n">
        <v>1</v>
      </c>
      <c r="AF358" t="inlineStr"/>
      <c r="AG358" t="n">
        <v>121.8</v>
      </c>
      <c r="AH358" t="n">
        <v>2</v>
      </c>
      <c r="AI358" t="n">
        <v>78871152</v>
      </c>
      <c r="AJ358" t="n">
        <v>392</v>
      </c>
      <c r="AK358" t="n">
        <v>0</v>
      </c>
      <c r="AL358" t="n">
        <v>0</v>
      </c>
      <c r="AM358" t="n">
        <v>0</v>
      </c>
      <c r="AN358" t="n">
        <v>0</v>
      </c>
      <c r="AO358" t="n">
        <v>0</v>
      </c>
      <c r="AP358" t="n">
        <v>0</v>
      </c>
      <c r="AQ358" t="n">
        <v>0</v>
      </c>
      <c r="AR358" t="n">
        <v>0</v>
      </c>
    </row>
    <row r="359">
      <c r="A359">
        <f>ROW(Source!A669)</f>
        <v/>
      </c>
      <c r="B359" t="n">
        <v>78871168</v>
      </c>
      <c r="C359" t="n">
        <v>78871151</v>
      </c>
      <c r="D359" t="n">
        <v>121548</v>
      </c>
      <c r="E359" t="n">
        <v>1</v>
      </c>
      <c r="F359" t="n">
        <v>1</v>
      </c>
      <c r="G359" t="n">
        <v>1</v>
      </c>
      <c r="H359" t="n">
        <v>1</v>
      </c>
      <c r="I359" t="inlineStr">
        <is>
          <t>2</t>
        </is>
      </c>
      <c r="J359" t="inlineStr"/>
      <c r="K359" t="inlineStr">
        <is>
          <t>Затраты труда машинистов</t>
        </is>
      </c>
      <c r="L359" t="n">
        <v>608254</v>
      </c>
      <c r="N359" t="n">
        <v>1013</v>
      </c>
      <c r="O359" t="inlineStr">
        <is>
          <t>чел.час</t>
        </is>
      </c>
      <c r="P359" t="inlineStr">
        <is>
          <t>чел.час</t>
        </is>
      </c>
      <c r="Q359" t="n">
        <v>1</v>
      </c>
      <c r="X359" t="n">
        <v>4.72</v>
      </c>
      <c r="Y359" t="n">
        <v>0</v>
      </c>
      <c r="Z359" t="n">
        <v>0</v>
      </c>
      <c r="AA359" t="n">
        <v>0</v>
      </c>
      <c r="AB359" t="n">
        <v>0</v>
      </c>
      <c r="AC359" t="n">
        <v>0</v>
      </c>
      <c r="AD359" t="n">
        <v>1</v>
      </c>
      <c r="AE359" t="n">
        <v>2</v>
      </c>
      <c r="AF359" t="inlineStr"/>
      <c r="AG359" t="n">
        <v>4.72</v>
      </c>
      <c r="AH359" t="n">
        <v>2</v>
      </c>
      <c r="AI359" t="n">
        <v>78871153</v>
      </c>
      <c r="AJ359" t="n">
        <v>393</v>
      </c>
      <c r="AK359" t="n">
        <v>0</v>
      </c>
      <c r="AL359" t="n">
        <v>0</v>
      </c>
      <c r="AM359" t="n">
        <v>0</v>
      </c>
      <c r="AN359" t="n">
        <v>0</v>
      </c>
      <c r="AO359" t="n">
        <v>0</v>
      </c>
      <c r="AP359" t="n">
        <v>0</v>
      </c>
      <c r="AQ359" t="n">
        <v>0</v>
      </c>
      <c r="AR359" t="n">
        <v>0</v>
      </c>
    </row>
    <row r="360">
      <c r="A360">
        <f>ROW(Source!A669)</f>
        <v/>
      </c>
      <c r="B360" t="n">
        <v>78871169</v>
      </c>
      <c r="C360" t="n">
        <v>78871151</v>
      </c>
      <c r="D360" t="n">
        <v>29172268</v>
      </c>
      <c r="E360" t="n">
        <v>1</v>
      </c>
      <c r="F360" t="n">
        <v>1</v>
      </c>
      <c r="G360" t="n">
        <v>1</v>
      </c>
      <c r="H360" t="n">
        <v>2</v>
      </c>
      <c r="I360" t="inlineStr">
        <is>
          <t>020129</t>
        </is>
      </c>
      <c r="J360" t="inlineStr">
        <is>
          <t>ТСЭМ Московской обл., 020129, приказ Минстроя России №675/пр от 28.02.2017 № 264/пр</t>
        </is>
      </c>
      <c r="K360" t="inlineStr">
        <is>
          <t>Краны башенные при работе на других видах строительства 8 т</t>
        </is>
      </c>
      <c r="L360" t="n">
        <v>1368</v>
      </c>
      <c r="N360" t="n">
        <v>1011</v>
      </c>
      <c r="O360" t="inlineStr">
        <is>
          <t>маш.-ч</t>
        </is>
      </c>
      <c r="P360" t="inlineStr">
        <is>
          <t>маш.-ч</t>
        </is>
      </c>
      <c r="Q360" t="n">
        <v>1</v>
      </c>
      <c r="X360" t="n">
        <v>0.05</v>
      </c>
      <c r="Y360" t="n">
        <v>0</v>
      </c>
      <c r="Z360" t="n">
        <v>86.40000000000001</v>
      </c>
      <c r="AA360" t="n">
        <v>13.5</v>
      </c>
      <c r="AB360" t="n">
        <v>0</v>
      </c>
      <c r="AC360" t="n">
        <v>0</v>
      </c>
      <c r="AD360" t="n">
        <v>1</v>
      </c>
      <c r="AE360" t="n">
        <v>0</v>
      </c>
      <c r="AF360" t="inlineStr"/>
      <c r="AG360" t="n">
        <v>0.05</v>
      </c>
      <c r="AH360" t="n">
        <v>2</v>
      </c>
      <c r="AI360" t="n">
        <v>78871154</v>
      </c>
      <c r="AJ360" t="n">
        <v>394</v>
      </c>
      <c r="AK360" t="n">
        <v>0</v>
      </c>
      <c r="AL360" t="n">
        <v>0</v>
      </c>
      <c r="AM360" t="n">
        <v>0</v>
      </c>
      <c r="AN360" t="n">
        <v>0</v>
      </c>
      <c r="AO360" t="n">
        <v>0</v>
      </c>
      <c r="AP360" t="n">
        <v>0</v>
      </c>
      <c r="AQ360" t="n">
        <v>0</v>
      </c>
      <c r="AR360" t="n">
        <v>0</v>
      </c>
    </row>
    <row r="361">
      <c r="A361">
        <f>ROW(Source!A669)</f>
        <v/>
      </c>
      <c r="B361" t="n">
        <v>78871170</v>
      </c>
      <c r="C361" t="n">
        <v>78871151</v>
      </c>
      <c r="D361" t="n">
        <v>29172379</v>
      </c>
      <c r="E361" t="n">
        <v>1</v>
      </c>
      <c r="F361" t="n">
        <v>1</v>
      </c>
      <c r="G361" t="n">
        <v>1</v>
      </c>
      <c r="H361" t="n">
        <v>2</v>
      </c>
      <c r="I361" t="inlineStr">
        <is>
          <t>021141</t>
        </is>
      </c>
      <c r="J361" t="inlineStr">
        <is>
          <t>ТСЭМ Московской обл., 021141, приказ Минстроя России №675/пр от 28.02.2017 № 264/пр</t>
        </is>
      </c>
      <c r="K361" t="inlineStr">
        <is>
          <t>Краны на автомобильном ходу при работе на других видах строительства 10 т</t>
        </is>
      </c>
      <c r="L361" t="n">
        <v>1368</v>
      </c>
      <c r="N361" t="n">
        <v>1011</v>
      </c>
      <c r="O361" t="inlineStr">
        <is>
          <t>маш.-ч</t>
        </is>
      </c>
      <c r="P361" t="inlineStr">
        <is>
          <t>маш.-ч</t>
        </is>
      </c>
      <c r="Q361" t="n">
        <v>1</v>
      </c>
      <c r="X361" t="n">
        <v>0.03</v>
      </c>
      <c r="Y361" t="n">
        <v>0</v>
      </c>
      <c r="Z361" t="n">
        <v>112</v>
      </c>
      <c r="AA361" t="n">
        <v>13.5</v>
      </c>
      <c r="AB361" t="n">
        <v>0</v>
      </c>
      <c r="AC361" t="n">
        <v>0</v>
      </c>
      <c r="AD361" t="n">
        <v>1</v>
      </c>
      <c r="AE361" t="n">
        <v>0</v>
      </c>
      <c r="AF361" t="inlineStr"/>
      <c r="AG361" t="n">
        <v>0.03</v>
      </c>
      <c r="AH361" t="n">
        <v>2</v>
      </c>
      <c r="AI361" t="n">
        <v>78871155</v>
      </c>
      <c r="AJ361" t="n">
        <v>395</v>
      </c>
      <c r="AK361" t="n">
        <v>0</v>
      </c>
      <c r="AL361" t="n">
        <v>0</v>
      </c>
      <c r="AM361" t="n">
        <v>0</v>
      </c>
      <c r="AN361" t="n">
        <v>0</v>
      </c>
      <c r="AO361" t="n">
        <v>0</v>
      </c>
      <c r="AP361" t="n">
        <v>0</v>
      </c>
      <c r="AQ361" t="n">
        <v>0</v>
      </c>
      <c r="AR361" t="n">
        <v>0</v>
      </c>
    </row>
    <row r="362">
      <c r="A362">
        <f>ROW(Source!A669)</f>
        <v/>
      </c>
      <c r="B362" t="n">
        <v>78871171</v>
      </c>
      <c r="C362" t="n">
        <v>78871151</v>
      </c>
      <c r="D362" t="n">
        <v>29172951</v>
      </c>
      <c r="E362" t="n">
        <v>1</v>
      </c>
      <c r="F362" t="n">
        <v>1</v>
      </c>
      <c r="G362" t="n">
        <v>1</v>
      </c>
      <c r="H362" t="n">
        <v>2</v>
      </c>
      <c r="I362" t="inlineStr">
        <is>
          <t>081600</t>
        </is>
      </c>
      <c r="J362" t="inlineStr">
        <is>
          <t>ТСЭМ Московской обл., 081600, приказ Минстроя России №675/пр от 28.02.2017 № 264/пр</t>
        </is>
      </c>
      <c r="K362" t="inlineStr">
        <is>
          <t>Агрегаты для сварки полиэтиленовых труб</t>
        </is>
      </c>
      <c r="L362" t="n">
        <v>1368</v>
      </c>
      <c r="N362" t="n">
        <v>1011</v>
      </c>
      <c r="O362" t="inlineStr">
        <is>
          <t>маш.-ч</t>
        </is>
      </c>
      <c r="P362" t="inlineStr">
        <is>
          <t>маш.-ч</t>
        </is>
      </c>
      <c r="Q362" t="n">
        <v>1</v>
      </c>
      <c r="X362" t="n">
        <v>4.64</v>
      </c>
      <c r="Y362" t="n">
        <v>0</v>
      </c>
      <c r="Z362" t="n">
        <v>100.1</v>
      </c>
      <c r="AA362" t="n">
        <v>13.5</v>
      </c>
      <c r="AB362" t="n">
        <v>0</v>
      </c>
      <c r="AC362" t="n">
        <v>0</v>
      </c>
      <c r="AD362" t="n">
        <v>1</v>
      </c>
      <c r="AE362" t="n">
        <v>0</v>
      </c>
      <c r="AF362" t="inlineStr"/>
      <c r="AG362" t="n">
        <v>4.64</v>
      </c>
      <c r="AH362" t="n">
        <v>2</v>
      </c>
      <c r="AI362" t="n">
        <v>78871156</v>
      </c>
      <c r="AJ362" t="n">
        <v>396</v>
      </c>
      <c r="AK362" t="n">
        <v>0</v>
      </c>
      <c r="AL362" t="n">
        <v>0</v>
      </c>
      <c r="AM362" t="n">
        <v>0</v>
      </c>
      <c r="AN362" t="n">
        <v>0</v>
      </c>
      <c r="AO362" t="n">
        <v>0</v>
      </c>
      <c r="AP362" t="n">
        <v>0</v>
      </c>
      <c r="AQ362" t="n">
        <v>0</v>
      </c>
      <c r="AR362" t="n">
        <v>0</v>
      </c>
    </row>
    <row r="363">
      <c r="A363">
        <f>ROW(Source!A669)</f>
        <v/>
      </c>
      <c r="B363" t="n">
        <v>78871172</v>
      </c>
      <c r="C363" t="n">
        <v>78871151</v>
      </c>
      <c r="D363" t="n">
        <v>29174913</v>
      </c>
      <c r="E363" t="n">
        <v>1</v>
      </c>
      <c r="F363" t="n">
        <v>1</v>
      </c>
      <c r="G363" t="n">
        <v>1</v>
      </c>
      <c r="H363" t="n">
        <v>2</v>
      </c>
      <c r="I363" t="inlineStr">
        <is>
          <t>400001</t>
        </is>
      </c>
      <c r="J363" t="inlineStr">
        <is>
          <t>ТСЭМ Московской обл., 400001, приказ Минстроя России №675/пр от 28.02.2017 № 264/пр</t>
        </is>
      </c>
      <c r="K363" t="inlineStr">
        <is>
          <t>Автомобили бортовые, грузоподъемность до 5 т</t>
        </is>
      </c>
      <c r="L363" t="n">
        <v>1368</v>
      </c>
      <c r="N363" t="n">
        <v>1011</v>
      </c>
      <c r="O363" t="inlineStr">
        <is>
          <t>маш.-ч</t>
        </is>
      </c>
      <c r="P363" t="inlineStr">
        <is>
          <t>маш.-ч</t>
        </is>
      </c>
      <c r="Q363" t="n">
        <v>1</v>
      </c>
      <c r="X363" t="n">
        <v>0.22</v>
      </c>
      <c r="Y363" t="n">
        <v>0</v>
      </c>
      <c r="Z363" t="n">
        <v>87.17</v>
      </c>
      <c r="AA363" t="n">
        <v>11.6</v>
      </c>
      <c r="AB363" t="n">
        <v>0</v>
      </c>
      <c r="AC363" t="n">
        <v>0</v>
      </c>
      <c r="AD363" t="n">
        <v>1</v>
      </c>
      <c r="AE363" t="n">
        <v>0</v>
      </c>
      <c r="AF363" t="inlineStr"/>
      <c r="AG363" t="n">
        <v>0.22</v>
      </c>
      <c r="AH363" t="n">
        <v>2</v>
      </c>
      <c r="AI363" t="n">
        <v>78871157</v>
      </c>
      <c r="AJ363" t="n">
        <v>397</v>
      </c>
      <c r="AK363" t="n">
        <v>0</v>
      </c>
      <c r="AL363" t="n">
        <v>0</v>
      </c>
      <c r="AM363" t="n">
        <v>0</v>
      </c>
      <c r="AN363" t="n">
        <v>0</v>
      </c>
      <c r="AO363" t="n">
        <v>0</v>
      </c>
      <c r="AP363" t="n">
        <v>0</v>
      </c>
      <c r="AQ363" t="n">
        <v>0</v>
      </c>
      <c r="AR363" t="n">
        <v>0</v>
      </c>
    </row>
    <row r="364">
      <c r="A364">
        <f>ROW(Source!A669)</f>
        <v/>
      </c>
      <c r="B364" t="n">
        <v>78871173</v>
      </c>
      <c r="C364" t="n">
        <v>78871151</v>
      </c>
      <c r="D364" t="n">
        <v>29114425</v>
      </c>
      <c r="E364" t="n">
        <v>1</v>
      </c>
      <c r="F364" t="n">
        <v>1</v>
      </c>
      <c r="G364" t="n">
        <v>1</v>
      </c>
      <c r="H364" t="n">
        <v>3</v>
      </c>
      <c r="I364" t="inlineStr">
        <is>
          <t>101-0137</t>
        </is>
      </c>
      <c r="J364" t="inlineStr">
        <is>
          <t>ТССЦ Московской обл., 101-0137, приказ Минстроя России №675/пр от 28.02.2017 № 254/пр</t>
        </is>
      </c>
      <c r="K364" t="inlineStr">
        <is>
          <t>Дюбели с калиброванной головкой (в обоймах) 3х58,5 мм</t>
        </is>
      </c>
      <c r="L364" t="n">
        <v>1348</v>
      </c>
      <c r="N364" t="n">
        <v>1009</v>
      </c>
      <c r="O364" t="inlineStr">
        <is>
          <t>т</t>
        </is>
      </c>
      <c r="P364" t="inlineStr">
        <is>
          <t>т</t>
        </is>
      </c>
      <c r="Q364" t="n">
        <v>1000</v>
      </c>
      <c r="X364" t="n">
        <v>0.00051</v>
      </c>
      <c r="Y364" t="n">
        <v>22558</v>
      </c>
      <c r="Z364" t="n">
        <v>0</v>
      </c>
      <c r="AA364" t="n">
        <v>0</v>
      </c>
      <c r="AB364" t="n">
        <v>0</v>
      </c>
      <c r="AC364" t="n">
        <v>0</v>
      </c>
      <c r="AD364" t="n">
        <v>1</v>
      </c>
      <c r="AE364" t="n">
        <v>0</v>
      </c>
      <c r="AF364" t="inlineStr"/>
      <c r="AG364" t="n">
        <v>0.00051</v>
      </c>
      <c r="AH364" t="n">
        <v>2</v>
      </c>
      <c r="AI364" t="n">
        <v>78871158</v>
      </c>
      <c r="AJ364" t="n">
        <v>398</v>
      </c>
      <c r="AK364" t="n">
        <v>0</v>
      </c>
      <c r="AL364" t="n">
        <v>0</v>
      </c>
      <c r="AM364" t="n">
        <v>0</v>
      </c>
      <c r="AN364" t="n">
        <v>0</v>
      </c>
      <c r="AO364" t="n">
        <v>0</v>
      </c>
      <c r="AP364" t="n">
        <v>0</v>
      </c>
      <c r="AQ364" t="n">
        <v>0</v>
      </c>
      <c r="AR364" t="n">
        <v>0</v>
      </c>
    </row>
    <row r="365">
      <c r="A365">
        <f>ROW(Source!A669)</f>
        <v/>
      </c>
      <c r="B365" t="n">
        <v>78871174</v>
      </c>
      <c r="C365" t="n">
        <v>78871151</v>
      </c>
      <c r="D365" t="n">
        <v>29109382</v>
      </c>
      <c r="E365" t="n">
        <v>1</v>
      </c>
      <c r="F365" t="n">
        <v>1</v>
      </c>
      <c r="G365" t="n">
        <v>1</v>
      </c>
      <c r="H365" t="n">
        <v>3</v>
      </c>
      <c r="I365" t="inlineStr">
        <is>
          <t>101-0329</t>
        </is>
      </c>
      <c r="J365" t="inlineStr">
        <is>
          <t>ТССЦ Московской обл., 101-0329, приказ Минстроя России №675/пр от 28.02.2017 № 254/пр</t>
        </is>
      </c>
      <c r="K365" t="inlineStr">
        <is>
          <t>Клей 88-СА</t>
        </is>
      </c>
      <c r="L365" t="n">
        <v>1346</v>
      </c>
      <c r="N365" t="n">
        <v>1009</v>
      </c>
      <c r="O365" t="inlineStr">
        <is>
          <t>кг</t>
        </is>
      </c>
      <c r="P365" t="inlineStr">
        <is>
          <t>кг</t>
        </is>
      </c>
      <c r="Q365" t="n">
        <v>1</v>
      </c>
      <c r="X365" t="n">
        <v>0.17</v>
      </c>
      <c r="Y365" t="n">
        <v>28.93</v>
      </c>
      <c r="Z365" t="n">
        <v>0</v>
      </c>
      <c r="AA365" t="n">
        <v>0</v>
      </c>
      <c r="AB365" t="n">
        <v>0</v>
      </c>
      <c r="AC365" t="n">
        <v>0</v>
      </c>
      <c r="AD365" t="n">
        <v>1</v>
      </c>
      <c r="AE365" t="n">
        <v>0</v>
      </c>
      <c r="AF365" t="inlineStr"/>
      <c r="AG365" t="n">
        <v>0.17</v>
      </c>
      <c r="AH365" t="n">
        <v>2</v>
      </c>
      <c r="AI365" t="n">
        <v>78871159</v>
      </c>
      <c r="AJ365" t="n">
        <v>399</v>
      </c>
      <c r="AK365" t="n">
        <v>0</v>
      </c>
      <c r="AL365" t="n">
        <v>0</v>
      </c>
      <c r="AM365" t="n">
        <v>0</v>
      </c>
      <c r="AN365" t="n">
        <v>0</v>
      </c>
      <c r="AO365" t="n">
        <v>0</v>
      </c>
      <c r="AP365" t="n">
        <v>0</v>
      </c>
      <c r="AQ365" t="n">
        <v>0</v>
      </c>
      <c r="AR365" t="n">
        <v>0</v>
      </c>
    </row>
    <row r="366">
      <c r="A366">
        <f>ROW(Source!A669)</f>
        <v/>
      </c>
      <c r="B366" t="n">
        <v>78871175</v>
      </c>
      <c r="C366" t="n">
        <v>78871151</v>
      </c>
      <c r="D366" t="n">
        <v>29107972</v>
      </c>
      <c r="E366" t="n">
        <v>1</v>
      </c>
      <c r="F366" t="n">
        <v>1</v>
      </c>
      <c r="G366" t="n">
        <v>1</v>
      </c>
      <c r="H366" t="n">
        <v>3</v>
      </c>
      <c r="I366" t="inlineStr">
        <is>
          <t>101-1680</t>
        </is>
      </c>
      <c r="J366" t="inlineStr">
        <is>
          <t>ТССЦ Московской обл., 101-1680, приказ Минстроя России №675/пр от 28.02.2017 № 254/пр</t>
        </is>
      </c>
      <c r="K366" t="inlineStr">
        <is>
          <t>Патроны для строительно-монтажного пистолета</t>
        </is>
      </c>
      <c r="L366" t="n">
        <v>1356</v>
      </c>
      <c r="N366" t="n">
        <v>1010</v>
      </c>
      <c r="O366" t="inlineStr">
        <is>
          <t>1000 шт.</t>
        </is>
      </c>
      <c r="P366" t="inlineStr">
        <is>
          <t>1000 шт.</t>
        </is>
      </c>
      <c r="Q366" t="n">
        <v>1000</v>
      </c>
      <c r="X366" t="n">
        <v>0.06</v>
      </c>
      <c r="Y366" t="n">
        <v>253.8</v>
      </c>
      <c r="Z366" t="n">
        <v>0</v>
      </c>
      <c r="AA366" t="n">
        <v>0</v>
      </c>
      <c r="AB366" t="n">
        <v>0</v>
      </c>
      <c r="AC366" t="n">
        <v>0</v>
      </c>
      <c r="AD366" t="n">
        <v>1</v>
      </c>
      <c r="AE366" t="n">
        <v>0</v>
      </c>
      <c r="AF366" t="inlineStr"/>
      <c r="AG366" t="n">
        <v>0.06</v>
      </c>
      <c r="AH366" t="n">
        <v>2</v>
      </c>
      <c r="AI366" t="n">
        <v>78871160</v>
      </c>
      <c r="AJ366" t="n">
        <v>400</v>
      </c>
      <c r="AK366" t="n">
        <v>0</v>
      </c>
      <c r="AL366" t="n">
        <v>0</v>
      </c>
      <c r="AM366" t="n">
        <v>0</v>
      </c>
      <c r="AN366" t="n">
        <v>0</v>
      </c>
      <c r="AO366" t="n">
        <v>0</v>
      </c>
      <c r="AP366" t="n">
        <v>0</v>
      </c>
      <c r="AQ366" t="n">
        <v>0</v>
      </c>
      <c r="AR366" t="n">
        <v>0</v>
      </c>
    </row>
    <row r="367">
      <c r="A367">
        <f>ROW(Source!A669)</f>
        <v/>
      </c>
      <c r="B367" t="n">
        <v>78871176</v>
      </c>
      <c r="C367" t="n">
        <v>78871151</v>
      </c>
      <c r="D367" t="n">
        <v>29112620</v>
      </c>
      <c r="E367" t="n">
        <v>1</v>
      </c>
      <c r="F367" t="n">
        <v>1</v>
      </c>
      <c r="G367" t="n">
        <v>1</v>
      </c>
      <c r="H367" t="n">
        <v>3</v>
      </c>
      <c r="I367" t="inlineStr">
        <is>
          <t>101-1700</t>
        </is>
      </c>
      <c r="J367" t="inlineStr">
        <is>
          <t>ТССЦ Московской обл., 101-1700, приказ Минстроя России №675/пр от 28.02.2017 № 254/пр</t>
        </is>
      </c>
      <c r="K367" t="inlineStr">
        <is>
          <t>Наконечники для полиэтиленовых труб</t>
        </is>
      </c>
      <c r="L367" t="n">
        <v>1346</v>
      </c>
      <c r="N367" t="n">
        <v>1009</v>
      </c>
      <c r="O367" t="inlineStr">
        <is>
          <t>кг</t>
        </is>
      </c>
      <c r="P367" t="inlineStr">
        <is>
          <t>кг</t>
        </is>
      </c>
      <c r="Q367" t="n">
        <v>1</v>
      </c>
      <c r="X367" t="n">
        <v>0.33</v>
      </c>
      <c r="Y367" t="n">
        <v>25.01</v>
      </c>
      <c r="Z367" t="n">
        <v>0</v>
      </c>
      <c r="AA367" t="n">
        <v>0</v>
      </c>
      <c r="AB367" t="n">
        <v>0</v>
      </c>
      <c r="AC367" t="n">
        <v>0</v>
      </c>
      <c r="AD367" t="n">
        <v>1</v>
      </c>
      <c r="AE367" t="n">
        <v>0</v>
      </c>
      <c r="AF367" t="inlineStr"/>
      <c r="AG367" t="n">
        <v>0.33</v>
      </c>
      <c r="AH367" t="n">
        <v>2</v>
      </c>
      <c r="AI367" t="n">
        <v>78871161</v>
      </c>
      <c r="AJ367" t="n">
        <v>401</v>
      </c>
      <c r="AK367" t="n">
        <v>0</v>
      </c>
      <c r="AL367" t="n">
        <v>0</v>
      </c>
      <c r="AM367" t="n">
        <v>0</v>
      </c>
      <c r="AN367" t="n">
        <v>0</v>
      </c>
      <c r="AO367" t="n">
        <v>0</v>
      </c>
      <c r="AP367" t="n">
        <v>0</v>
      </c>
      <c r="AQ367" t="n">
        <v>0</v>
      </c>
      <c r="AR367" t="n">
        <v>0</v>
      </c>
    </row>
    <row r="368">
      <c r="A368">
        <f>ROW(Source!A669)</f>
        <v/>
      </c>
      <c r="B368" t="n">
        <v>78871177</v>
      </c>
      <c r="C368" t="n">
        <v>78871151</v>
      </c>
      <c r="D368" t="n">
        <v>29118038</v>
      </c>
      <c r="E368" t="n">
        <v>1</v>
      </c>
      <c r="F368" t="n">
        <v>1</v>
      </c>
      <c r="G368" t="n">
        <v>1</v>
      </c>
      <c r="H368" t="n">
        <v>3</v>
      </c>
      <c r="I368" t="inlineStr">
        <is>
          <t>103-9140</t>
        </is>
      </c>
      <c r="J368" t="inlineStr">
        <is>
          <t>ТССЦ Московской обл., 103-9140, приказ Минстроя России №675/пр от 28.02.2017 № 254/пр</t>
        </is>
      </c>
      <c r="K368" t="inlineStr">
        <is>
          <t>Арматура муфтовая</t>
        </is>
      </c>
      <c r="L368" t="n">
        <v>1354</v>
      </c>
      <c r="N368" t="n">
        <v>1010</v>
      </c>
      <c r="O368" t="inlineStr">
        <is>
          <t>шт.</t>
        </is>
      </c>
      <c r="P368" t="inlineStr">
        <is>
          <t>шт.</t>
        </is>
      </c>
      <c r="Q368" t="n">
        <v>1</v>
      </c>
      <c r="X368" t="n">
        <v>0</v>
      </c>
      <c r="Y368" t="n">
        <v>0</v>
      </c>
      <c r="Z368" t="n">
        <v>0</v>
      </c>
      <c r="AA368" t="n">
        <v>0</v>
      </c>
      <c r="AB368" t="n">
        <v>0</v>
      </c>
      <c r="AC368" t="n">
        <v>1</v>
      </c>
      <c r="AD368" t="n">
        <v>0</v>
      </c>
      <c r="AE368" t="n">
        <v>0</v>
      </c>
      <c r="AF368" t="inlineStr"/>
      <c r="AG368" t="n">
        <v>0</v>
      </c>
      <c r="AH368" t="n">
        <v>3</v>
      </c>
      <c r="AI368" t="n">
        <v>-1</v>
      </c>
      <c r="AJ368" t="inlineStr"/>
      <c r="AK368" t="n">
        <v>0</v>
      </c>
      <c r="AL368" t="n">
        <v>0</v>
      </c>
      <c r="AM368" t="n">
        <v>0</v>
      </c>
      <c r="AN368" t="n">
        <v>0</v>
      </c>
      <c r="AO368" t="n">
        <v>0</v>
      </c>
      <c r="AP368" t="n">
        <v>0</v>
      </c>
      <c r="AQ368" t="n">
        <v>0</v>
      </c>
      <c r="AR368" t="n">
        <v>0</v>
      </c>
    </row>
    <row r="369">
      <c r="A369">
        <f>ROW(Source!A669)</f>
        <v/>
      </c>
      <c r="B369" t="n">
        <v>78871178</v>
      </c>
      <c r="C369" t="n">
        <v>78871151</v>
      </c>
      <c r="D369" t="n">
        <v>29122510</v>
      </c>
      <c r="E369" t="n">
        <v>1</v>
      </c>
      <c r="F369" t="n">
        <v>1</v>
      </c>
      <c r="G369" t="n">
        <v>1</v>
      </c>
      <c r="H369" t="n">
        <v>3</v>
      </c>
      <c r="I369" t="inlineStr">
        <is>
          <t>113-0473</t>
        </is>
      </c>
      <c r="J369" t="inlineStr">
        <is>
          <t>ТССЦ Московской обл., 113-0473, приказ Минстроя России №675/пр от 28.02.2017 № 254/пр</t>
        </is>
      </c>
      <c r="K369" t="inlineStr">
        <is>
          <t>Метиленхлорид</t>
        </is>
      </c>
      <c r="L369" t="n">
        <v>1346</v>
      </c>
      <c r="N369" t="n">
        <v>1009</v>
      </c>
      <c r="O369" t="inlineStr">
        <is>
          <t>кг</t>
        </is>
      </c>
      <c r="P369" t="inlineStr">
        <is>
          <t>кг</t>
        </is>
      </c>
      <c r="Q369" t="n">
        <v>1</v>
      </c>
      <c r="X369" t="n">
        <v>0.2</v>
      </c>
      <c r="Y369" t="n">
        <v>120</v>
      </c>
      <c r="Z369" t="n">
        <v>0</v>
      </c>
      <c r="AA369" t="n">
        <v>0</v>
      </c>
      <c r="AB369" t="n">
        <v>0</v>
      </c>
      <c r="AC369" t="n">
        <v>0</v>
      </c>
      <c r="AD369" t="n">
        <v>1</v>
      </c>
      <c r="AE369" t="n">
        <v>0</v>
      </c>
      <c r="AF369" t="inlineStr"/>
      <c r="AG369" t="n">
        <v>0.2</v>
      </c>
      <c r="AH369" t="n">
        <v>2</v>
      </c>
      <c r="AI369" t="n">
        <v>78871162</v>
      </c>
      <c r="AJ369" t="n">
        <v>402</v>
      </c>
      <c r="AK369" t="n">
        <v>0</v>
      </c>
      <c r="AL369" t="n">
        <v>0</v>
      </c>
      <c r="AM369" t="n">
        <v>0</v>
      </c>
      <c r="AN369" t="n">
        <v>0</v>
      </c>
      <c r="AO369" t="n">
        <v>0</v>
      </c>
      <c r="AP369" t="n">
        <v>0</v>
      </c>
      <c r="AQ369" t="n">
        <v>0</v>
      </c>
      <c r="AR369" t="n">
        <v>0</v>
      </c>
    </row>
    <row r="370">
      <c r="A370">
        <f>ROW(Source!A669)</f>
        <v/>
      </c>
      <c r="B370" t="n">
        <v>78871179</v>
      </c>
      <c r="C370" t="n">
        <v>78871151</v>
      </c>
      <c r="D370" t="n">
        <v>29139870</v>
      </c>
      <c r="E370" t="n">
        <v>1</v>
      </c>
      <c r="F370" t="n">
        <v>1</v>
      </c>
      <c r="G370" t="n">
        <v>1</v>
      </c>
      <c r="H370" t="n">
        <v>3</v>
      </c>
      <c r="I370" t="inlineStr">
        <is>
          <t>301-9240</t>
        </is>
      </c>
      <c r="J370" t="inlineStr">
        <is>
          <t>ТССЦ Московской обл., 301-9240, приказ Минстроя России №675/пр от 28.02.2017 № 256/пр</t>
        </is>
      </c>
      <c r="K370" t="inlineStr">
        <is>
          <t>Крепления</t>
        </is>
      </c>
      <c r="L370" t="n">
        <v>1346</v>
      </c>
      <c r="N370" t="n">
        <v>1009</v>
      </c>
      <c r="O370" t="inlineStr">
        <is>
          <t>кг</t>
        </is>
      </c>
      <c r="P370" t="inlineStr">
        <is>
          <t>кг</t>
        </is>
      </c>
      <c r="Q370" t="n">
        <v>1</v>
      </c>
      <c r="X370" t="n">
        <v>0</v>
      </c>
      <c r="Y370" t="n">
        <v>0</v>
      </c>
      <c r="Z370" t="n">
        <v>0</v>
      </c>
      <c r="AA370" t="n">
        <v>0</v>
      </c>
      <c r="AB370" t="n">
        <v>0</v>
      </c>
      <c r="AC370" t="n">
        <v>1</v>
      </c>
      <c r="AD370" t="n">
        <v>0</v>
      </c>
      <c r="AE370" t="n">
        <v>0</v>
      </c>
      <c r="AF370" t="inlineStr"/>
      <c r="AG370" t="n">
        <v>0</v>
      </c>
      <c r="AH370" t="n">
        <v>3</v>
      </c>
      <c r="AI370" t="n">
        <v>-1</v>
      </c>
      <c r="AJ370" t="inlineStr"/>
      <c r="AK370" t="n">
        <v>0</v>
      </c>
      <c r="AL370" t="n">
        <v>0</v>
      </c>
      <c r="AM370" t="n">
        <v>0</v>
      </c>
      <c r="AN370" t="n">
        <v>0</v>
      </c>
      <c r="AO370" t="n">
        <v>0</v>
      </c>
      <c r="AP370" t="n">
        <v>0</v>
      </c>
      <c r="AQ370" t="n">
        <v>0</v>
      </c>
      <c r="AR370" t="n">
        <v>0</v>
      </c>
    </row>
    <row r="371">
      <c r="A371">
        <f>ROW(Source!A669)</f>
        <v/>
      </c>
      <c r="B371" t="n">
        <v>78871180</v>
      </c>
      <c r="C371" t="n">
        <v>78871151</v>
      </c>
      <c r="D371" t="n">
        <v>29143982</v>
      </c>
      <c r="E371" t="n">
        <v>1</v>
      </c>
      <c r="F371" t="n">
        <v>1</v>
      </c>
      <c r="G371" t="n">
        <v>1</v>
      </c>
      <c r="H371" t="n">
        <v>3</v>
      </c>
      <c r="I371" t="inlineStr">
        <is>
          <t>302-9911</t>
        </is>
      </c>
      <c r="J371" t="inlineStr">
        <is>
          <t>ТССЦ Московской обл., 302-9911, приказ Минстроя России №675/пр от 28.02.2017 № 256/пр</t>
        </is>
      </c>
      <c r="K371" t="inlineStr">
        <is>
          <t>Фасонные и соединительные части к полиэтиленовым трубам</t>
        </is>
      </c>
      <c r="L371" t="n">
        <v>1354</v>
      </c>
      <c r="N371" t="n">
        <v>1010</v>
      </c>
      <c r="O371" t="inlineStr">
        <is>
          <t>шт.</t>
        </is>
      </c>
      <c r="P371" t="inlineStr">
        <is>
          <t>шт.</t>
        </is>
      </c>
      <c r="Q371" t="n">
        <v>1</v>
      </c>
      <c r="X371" t="n">
        <v>0</v>
      </c>
      <c r="Y371" t="n">
        <v>0</v>
      </c>
      <c r="Z371" t="n">
        <v>0</v>
      </c>
      <c r="AA371" t="n">
        <v>0</v>
      </c>
      <c r="AB371" t="n">
        <v>0</v>
      </c>
      <c r="AC371" t="n">
        <v>1</v>
      </c>
      <c r="AD371" t="n">
        <v>0</v>
      </c>
      <c r="AE371" t="n">
        <v>0</v>
      </c>
      <c r="AF371" t="inlineStr"/>
      <c r="AG371" t="n">
        <v>0</v>
      </c>
      <c r="AH371" t="n">
        <v>3</v>
      </c>
      <c r="AI371" t="n">
        <v>-1</v>
      </c>
      <c r="AJ371" t="inlineStr"/>
      <c r="AK371" t="n">
        <v>0</v>
      </c>
      <c r="AL371" t="n">
        <v>0</v>
      </c>
      <c r="AM371" t="n">
        <v>0</v>
      </c>
      <c r="AN371" t="n">
        <v>0</v>
      </c>
      <c r="AO371" t="n">
        <v>0</v>
      </c>
      <c r="AP371" t="n">
        <v>0</v>
      </c>
      <c r="AQ371" t="n">
        <v>0</v>
      </c>
      <c r="AR371" t="n">
        <v>0</v>
      </c>
    </row>
    <row r="372">
      <c r="A372">
        <f>ROW(Source!A669)</f>
        <v/>
      </c>
      <c r="B372" t="n">
        <v>78871181</v>
      </c>
      <c r="C372" t="n">
        <v>78871151</v>
      </c>
      <c r="D372" t="n">
        <v>29149246</v>
      </c>
      <c r="E372" t="n">
        <v>1</v>
      </c>
      <c r="F372" t="n">
        <v>1</v>
      </c>
      <c r="G372" t="n">
        <v>1</v>
      </c>
      <c r="H372" t="n">
        <v>3</v>
      </c>
      <c r="I372" t="inlineStr">
        <is>
          <t>405-1601</t>
        </is>
      </c>
      <c r="J372" t="inlineStr">
        <is>
          <t>ТССЦ Московской обл., 405-1601, приказ Минстроя России №675/пр от 28.02.2017 № 257/пр</t>
        </is>
      </c>
      <c r="K372" t="inlineStr">
        <is>
          <t>Известь строительная негашеная хлорная, марки А</t>
        </is>
      </c>
      <c r="L372" t="n">
        <v>1346</v>
      </c>
      <c r="N372" t="n">
        <v>1009</v>
      </c>
      <c r="O372" t="inlineStr">
        <is>
          <t>кг</t>
        </is>
      </c>
      <c r="P372" t="inlineStr">
        <is>
          <t>кг</t>
        </is>
      </c>
      <c r="Q372" t="n">
        <v>1</v>
      </c>
      <c r="X372" t="n">
        <v>0.004</v>
      </c>
      <c r="Y372" t="n">
        <v>2.15</v>
      </c>
      <c r="Z372" t="n">
        <v>0</v>
      </c>
      <c r="AA372" t="n">
        <v>0</v>
      </c>
      <c r="AB372" t="n">
        <v>0</v>
      </c>
      <c r="AC372" t="n">
        <v>0</v>
      </c>
      <c r="AD372" t="n">
        <v>1</v>
      </c>
      <c r="AE372" t="n">
        <v>0</v>
      </c>
      <c r="AF372" t="inlineStr"/>
      <c r="AG372" t="n">
        <v>0.004</v>
      </c>
      <c r="AH372" t="n">
        <v>2</v>
      </c>
      <c r="AI372" t="n">
        <v>78871163</v>
      </c>
      <c r="AJ372" t="n">
        <v>405</v>
      </c>
      <c r="AK372" t="n">
        <v>0</v>
      </c>
      <c r="AL372" t="n">
        <v>0</v>
      </c>
      <c r="AM372" t="n">
        <v>0</v>
      </c>
      <c r="AN372" t="n">
        <v>0</v>
      </c>
      <c r="AO372" t="n">
        <v>0</v>
      </c>
      <c r="AP372" t="n">
        <v>0</v>
      </c>
      <c r="AQ372" t="n">
        <v>0</v>
      </c>
      <c r="AR372" t="n">
        <v>0</v>
      </c>
    </row>
    <row r="373">
      <c r="A373">
        <f>ROW(Source!A669)</f>
        <v/>
      </c>
      <c r="B373" t="n">
        <v>78871182</v>
      </c>
      <c r="C373" t="n">
        <v>78871151</v>
      </c>
      <c r="D373" t="n">
        <v>29150040</v>
      </c>
      <c r="E373" t="n">
        <v>1</v>
      </c>
      <c r="F373" t="n">
        <v>1</v>
      </c>
      <c r="G373" t="n">
        <v>1</v>
      </c>
      <c r="H373" t="n">
        <v>3</v>
      </c>
      <c r="I373" t="inlineStr">
        <is>
          <t>411-0001</t>
        </is>
      </c>
      <c r="J373" t="inlineStr">
        <is>
          <t>ТССЦ Московской обл., 411-0001, приказ Минстроя России №675/пр от 28.02.2017 № 257/пр</t>
        </is>
      </c>
      <c r="K373" t="inlineStr">
        <is>
          <t>Вода</t>
        </is>
      </c>
      <c r="L373" t="n">
        <v>1339</v>
      </c>
      <c r="N373" t="n">
        <v>1007</v>
      </c>
      <c r="O373" t="inlineStr">
        <is>
          <t>м3</t>
        </is>
      </c>
      <c r="P373" t="inlineStr">
        <is>
          <t>м3</t>
        </is>
      </c>
      <c r="Q373" t="n">
        <v>1</v>
      </c>
      <c r="X373" t="n">
        <v>1.21</v>
      </c>
      <c r="Y373" t="n">
        <v>2.44</v>
      </c>
      <c r="Z373" t="n">
        <v>0</v>
      </c>
      <c r="AA373" t="n">
        <v>0</v>
      </c>
      <c r="AB373" t="n">
        <v>0</v>
      </c>
      <c r="AC373" t="n">
        <v>0</v>
      </c>
      <c r="AD373" t="n">
        <v>1</v>
      </c>
      <c r="AE373" t="n">
        <v>0</v>
      </c>
      <c r="AF373" t="inlineStr"/>
      <c r="AG373" t="n">
        <v>1.21</v>
      </c>
      <c r="AH373" t="n">
        <v>2</v>
      </c>
      <c r="AI373" t="n">
        <v>78871164</v>
      </c>
      <c r="AJ373" t="n">
        <v>406</v>
      </c>
      <c r="AK373" t="n">
        <v>0</v>
      </c>
      <c r="AL373" t="n">
        <v>0</v>
      </c>
      <c r="AM373" t="n">
        <v>0</v>
      </c>
      <c r="AN373" t="n">
        <v>0</v>
      </c>
      <c r="AO373" t="n">
        <v>0</v>
      </c>
      <c r="AP373" t="n">
        <v>0</v>
      </c>
      <c r="AQ373" t="n">
        <v>0</v>
      </c>
      <c r="AR373" t="n">
        <v>0</v>
      </c>
    </row>
    <row r="374">
      <c r="A374">
        <f>ROW(Source!A669)</f>
        <v/>
      </c>
      <c r="B374" t="n">
        <v>78871183</v>
      </c>
      <c r="C374" t="n">
        <v>78871151</v>
      </c>
      <c r="D374" t="n">
        <v>29158419</v>
      </c>
      <c r="E374" t="n">
        <v>1</v>
      </c>
      <c r="F374" t="n">
        <v>1</v>
      </c>
      <c r="G374" t="n">
        <v>1</v>
      </c>
      <c r="H374" t="n">
        <v>3</v>
      </c>
      <c r="I374" t="inlineStr">
        <is>
          <t>507-3642</t>
        </is>
      </c>
      <c r="J374" t="inlineStr">
        <is>
          <t>ТССЦ Московской обл., 507-3642, приказ Минстроя России №675/пр от 28.02.2017 № 258/пр</t>
        </is>
      </c>
      <c r="K374" t="inlineStr">
        <is>
          <t>Труба напорная из полиэтилена PE 100 питьевая ПЭ100 SDR11, размером 32х3,0 мм (ГОСТ 18599-2001, ГОСТ Р 52134-2003)</t>
        </is>
      </c>
      <c r="L374" t="n">
        <v>1301</v>
      </c>
      <c r="N374" t="n">
        <v>1003</v>
      </c>
      <c r="O374" t="inlineStr">
        <is>
          <t>м</t>
        </is>
      </c>
      <c r="P374" t="inlineStr">
        <is>
          <t>м</t>
        </is>
      </c>
      <c r="Q374" t="n">
        <v>1</v>
      </c>
      <c r="X374" t="n">
        <v>93.8</v>
      </c>
      <c r="Y374" t="n">
        <v>16.29</v>
      </c>
      <c r="Z374" t="n">
        <v>0</v>
      </c>
      <c r="AA374" t="n">
        <v>0</v>
      </c>
      <c r="AB374" t="n">
        <v>0</v>
      </c>
      <c r="AC374" t="n">
        <v>0</v>
      </c>
      <c r="AD374" t="n">
        <v>1</v>
      </c>
      <c r="AE374" t="n">
        <v>0</v>
      </c>
      <c r="AF374" t="inlineStr"/>
      <c r="AG374" t="n">
        <v>93.8</v>
      </c>
      <c r="AH374" t="n">
        <v>2</v>
      </c>
      <c r="AI374" t="n">
        <v>78871165</v>
      </c>
      <c r="AJ374" t="n">
        <v>407</v>
      </c>
      <c r="AK374" t="n">
        <v>0</v>
      </c>
      <c r="AL374" t="n">
        <v>0</v>
      </c>
      <c r="AM374" t="n">
        <v>0</v>
      </c>
      <c r="AN374" t="n">
        <v>0</v>
      </c>
      <c r="AO374" t="n">
        <v>0</v>
      </c>
      <c r="AP374" t="n">
        <v>0</v>
      </c>
      <c r="AQ374" t="n">
        <v>0</v>
      </c>
      <c r="AR374" t="n">
        <v>0</v>
      </c>
    </row>
    <row r="375">
      <c r="A375">
        <f>ROW(Source!A712)</f>
        <v/>
      </c>
      <c r="B375" t="n">
        <v>78871260</v>
      </c>
      <c r="C375" t="n">
        <v>78871254</v>
      </c>
      <c r="D375" t="n">
        <v>18408291</v>
      </c>
      <c r="E375" t="n">
        <v>1</v>
      </c>
      <c r="F375" t="n">
        <v>1</v>
      </c>
      <c r="G375" t="n">
        <v>1</v>
      </c>
      <c r="H375" t="n">
        <v>1</v>
      </c>
      <c r="I375" t="inlineStr">
        <is>
          <t>1-1025-90</t>
        </is>
      </c>
      <c r="J375" t="inlineStr"/>
      <c r="K375" t="inlineStr">
        <is>
          <t>Рабочий строитель среднего разряда 2,5</t>
        </is>
      </c>
      <c r="L375" t="n">
        <v>1369</v>
      </c>
      <c r="N375" t="n">
        <v>1013</v>
      </c>
      <c r="O375" t="inlineStr">
        <is>
          <t>чел.-ч</t>
        </is>
      </c>
      <c r="P375" t="inlineStr">
        <is>
          <t>чел.-ч</t>
        </is>
      </c>
      <c r="Q375" t="n">
        <v>1</v>
      </c>
      <c r="X375" t="n">
        <v>32.2</v>
      </c>
      <c r="Y375" t="n">
        <v>0</v>
      </c>
      <c r="Z375" t="n">
        <v>0</v>
      </c>
      <c r="AA375" t="n">
        <v>0</v>
      </c>
      <c r="AB375" t="n">
        <v>8.17</v>
      </c>
      <c r="AC375" t="n">
        <v>0</v>
      </c>
      <c r="AD375" t="n">
        <v>1</v>
      </c>
      <c r="AE375" t="n">
        <v>1</v>
      </c>
      <c r="AF375" t="inlineStr"/>
      <c r="AG375" t="n">
        <v>32.2</v>
      </c>
      <c r="AH375" t="n">
        <v>2</v>
      </c>
      <c r="AI375" t="n">
        <v>78871255</v>
      </c>
      <c r="AJ375" t="n">
        <v>410</v>
      </c>
      <c r="AK375" t="n">
        <v>0</v>
      </c>
      <c r="AL375" t="n">
        <v>0</v>
      </c>
      <c r="AM375" t="n">
        <v>0</v>
      </c>
      <c r="AN375" t="n">
        <v>0</v>
      </c>
      <c r="AO375" t="n">
        <v>0</v>
      </c>
      <c r="AP375" t="n">
        <v>0</v>
      </c>
      <c r="AQ375" t="n">
        <v>0</v>
      </c>
      <c r="AR375" t="n">
        <v>0</v>
      </c>
    </row>
    <row r="376">
      <c r="A376">
        <f>ROW(Source!A712)</f>
        <v/>
      </c>
      <c r="B376" t="n">
        <v>78871261</v>
      </c>
      <c r="C376" t="n">
        <v>78871254</v>
      </c>
      <c r="D376" t="n">
        <v>29174913</v>
      </c>
      <c r="E376" t="n">
        <v>1</v>
      </c>
      <c r="F376" t="n">
        <v>1</v>
      </c>
      <c r="G376" t="n">
        <v>1</v>
      </c>
      <c r="H376" t="n">
        <v>2</v>
      </c>
      <c r="I376" t="inlineStr">
        <is>
          <t>400001</t>
        </is>
      </c>
      <c r="J376" t="inlineStr">
        <is>
          <t>ТСЭМ Московской обл., 400001, приказ Минстроя России №675/пр от 28.02.2017 № 264/пр</t>
        </is>
      </c>
      <c r="K376" t="inlineStr">
        <is>
          <t>Автомобили бортовые, грузоподъемность до 5 т</t>
        </is>
      </c>
      <c r="L376" t="n">
        <v>1368</v>
      </c>
      <c r="N376" t="n">
        <v>1011</v>
      </c>
      <c r="O376" t="inlineStr">
        <is>
          <t>маш.-ч</t>
        </is>
      </c>
      <c r="P376" t="inlineStr">
        <is>
          <t>маш.-ч</t>
        </is>
      </c>
      <c r="Q376" t="n">
        <v>1</v>
      </c>
      <c r="X376" t="n">
        <v>0.01</v>
      </c>
      <c r="Y376" t="n">
        <v>0</v>
      </c>
      <c r="Z376" t="n">
        <v>87.17</v>
      </c>
      <c r="AA376" t="n">
        <v>11.6</v>
      </c>
      <c r="AB376" t="n">
        <v>0</v>
      </c>
      <c r="AC376" t="n">
        <v>0</v>
      </c>
      <c r="AD376" t="n">
        <v>1</v>
      </c>
      <c r="AE376" t="n">
        <v>0</v>
      </c>
      <c r="AF376" t="inlineStr"/>
      <c r="AG376" t="n">
        <v>0.01</v>
      </c>
      <c r="AH376" t="n">
        <v>2</v>
      </c>
      <c r="AI376" t="n">
        <v>78871256</v>
      </c>
      <c r="AJ376" t="n">
        <v>411</v>
      </c>
      <c r="AK376" t="n">
        <v>0</v>
      </c>
      <c r="AL376" t="n">
        <v>0</v>
      </c>
      <c r="AM376" t="n">
        <v>0</v>
      </c>
      <c r="AN376" t="n">
        <v>0</v>
      </c>
      <c r="AO376" t="n">
        <v>0</v>
      </c>
      <c r="AP376" t="n">
        <v>0</v>
      </c>
      <c r="AQ376" t="n">
        <v>0</v>
      </c>
      <c r="AR376" t="n">
        <v>0</v>
      </c>
    </row>
    <row r="377">
      <c r="A377">
        <f>ROW(Source!A712)</f>
        <v/>
      </c>
      <c r="B377" t="n">
        <v>78871262</v>
      </c>
      <c r="C377" t="n">
        <v>78871254</v>
      </c>
      <c r="D377" t="n">
        <v>29110139</v>
      </c>
      <c r="E377" t="n">
        <v>1</v>
      </c>
      <c r="F377" t="n">
        <v>1</v>
      </c>
      <c r="G377" t="n">
        <v>1</v>
      </c>
      <c r="H377" t="n">
        <v>3</v>
      </c>
      <c r="I377" t="inlineStr">
        <is>
          <t>101-1703</t>
        </is>
      </c>
      <c r="J377" t="inlineStr">
        <is>
          <t>ТССЦ Московской обл., 101-1703, приказ Минстроя России №675/пр от 28.02.2017 № 254/пр</t>
        </is>
      </c>
      <c r="K377" t="inlineStr">
        <is>
          <t>Прокладки резиновые (пластина техническая прессованная)</t>
        </is>
      </c>
      <c r="L377" t="n">
        <v>1346</v>
      </c>
      <c r="N377" t="n">
        <v>1009</v>
      </c>
      <c r="O377" t="inlineStr">
        <is>
          <t>кг</t>
        </is>
      </c>
      <c r="P377" t="inlineStr">
        <is>
          <t>кг</t>
        </is>
      </c>
      <c r="Q377" t="n">
        <v>1</v>
      </c>
      <c r="X377" t="n">
        <v>2</v>
      </c>
      <c r="Y377" t="n">
        <v>23.09</v>
      </c>
      <c r="Z377" t="n">
        <v>0</v>
      </c>
      <c r="AA377" t="n">
        <v>0</v>
      </c>
      <c r="AB377" t="n">
        <v>0</v>
      </c>
      <c r="AC377" t="n">
        <v>0</v>
      </c>
      <c r="AD377" t="n">
        <v>1</v>
      </c>
      <c r="AE377" t="n">
        <v>0</v>
      </c>
      <c r="AF377" t="inlineStr"/>
      <c r="AG377" t="n">
        <v>2</v>
      </c>
      <c r="AH377" t="n">
        <v>2</v>
      </c>
      <c r="AI377" t="n">
        <v>78871257</v>
      </c>
      <c r="AJ377" t="n">
        <v>412</v>
      </c>
      <c r="AK377" t="n">
        <v>0</v>
      </c>
      <c r="AL377" t="n">
        <v>0</v>
      </c>
      <c r="AM377" t="n">
        <v>0</v>
      </c>
      <c r="AN377" t="n">
        <v>0</v>
      </c>
      <c r="AO377" t="n">
        <v>0</v>
      </c>
      <c r="AP377" t="n">
        <v>0</v>
      </c>
      <c r="AQ377" t="n">
        <v>0</v>
      </c>
      <c r="AR377" t="n">
        <v>0</v>
      </c>
    </row>
    <row r="378">
      <c r="A378">
        <f>ROW(Source!A712)</f>
        <v/>
      </c>
      <c r="B378" t="n">
        <v>78871263</v>
      </c>
      <c r="C378" t="n">
        <v>78871254</v>
      </c>
      <c r="D378" t="n">
        <v>29114240</v>
      </c>
      <c r="E378" t="n">
        <v>1</v>
      </c>
      <c r="F378" t="n">
        <v>1</v>
      </c>
      <c r="G378" t="n">
        <v>1</v>
      </c>
      <c r="H378" t="n">
        <v>3</v>
      </c>
      <c r="I378" t="inlineStr">
        <is>
          <t>101-2576</t>
        </is>
      </c>
      <c r="J378" t="inlineStr">
        <is>
          <t>ТССЦ Московской обл., 101-2576, приказ Минстроя России №675/пр от 28.02.2017 № 254/пр</t>
        </is>
      </c>
      <c r="K378" t="inlineStr">
        <is>
          <t>Болты с гайками и шайбами для санитарно-технических работ диаметром 16 мм</t>
        </is>
      </c>
      <c r="L378" t="n">
        <v>1348</v>
      </c>
      <c r="N378" t="n">
        <v>1009</v>
      </c>
      <c r="O378" t="inlineStr">
        <is>
          <t>т</t>
        </is>
      </c>
      <c r="P378" t="inlineStr">
        <is>
          <t>т</t>
        </is>
      </c>
      <c r="Q378" t="n">
        <v>1000</v>
      </c>
      <c r="X378" t="n">
        <v>0.005</v>
      </c>
      <c r="Y378" t="n">
        <v>14830</v>
      </c>
      <c r="Z378" t="n">
        <v>0</v>
      </c>
      <c r="AA378" t="n">
        <v>0</v>
      </c>
      <c r="AB378" t="n">
        <v>0</v>
      </c>
      <c r="AC378" t="n">
        <v>0</v>
      </c>
      <c r="AD378" t="n">
        <v>1</v>
      </c>
      <c r="AE378" t="n">
        <v>0</v>
      </c>
      <c r="AF378" t="inlineStr"/>
      <c r="AG378" t="n">
        <v>0.005</v>
      </c>
      <c r="AH378" t="n">
        <v>2</v>
      </c>
      <c r="AI378" t="n">
        <v>78871258</v>
      </c>
      <c r="AJ378" t="n">
        <v>413</v>
      </c>
      <c r="AK378" t="n">
        <v>0</v>
      </c>
      <c r="AL378" t="n">
        <v>0</v>
      </c>
      <c r="AM378" t="n">
        <v>0</v>
      </c>
      <c r="AN378" t="n">
        <v>0</v>
      </c>
      <c r="AO378" t="n">
        <v>0</v>
      </c>
      <c r="AP378" t="n">
        <v>0</v>
      </c>
      <c r="AQ378" t="n">
        <v>0</v>
      </c>
      <c r="AR378" t="n">
        <v>0</v>
      </c>
    </row>
    <row r="379">
      <c r="A379">
        <f>ROW(Source!A712)</f>
        <v/>
      </c>
      <c r="B379" t="n">
        <v>78871264</v>
      </c>
      <c r="C379" t="n">
        <v>78871254</v>
      </c>
      <c r="D379" t="n">
        <v>29150040</v>
      </c>
      <c r="E379" t="n">
        <v>1</v>
      </c>
      <c r="F379" t="n">
        <v>1</v>
      </c>
      <c r="G379" t="n">
        <v>1</v>
      </c>
      <c r="H379" t="n">
        <v>3</v>
      </c>
      <c r="I379" t="inlineStr">
        <is>
          <t>411-0001</t>
        </is>
      </c>
      <c r="J379" t="inlineStr">
        <is>
          <t>ТССЦ Московской обл., 411-0001, приказ Минстроя России №675/пр от 28.02.2017 № 257/пр</t>
        </is>
      </c>
      <c r="K379" t="inlineStr">
        <is>
          <t>Вода</t>
        </is>
      </c>
      <c r="L379" t="n">
        <v>1339</v>
      </c>
      <c r="N379" t="n">
        <v>1007</v>
      </c>
      <c r="O379" t="inlineStr">
        <is>
          <t>м3</t>
        </is>
      </c>
      <c r="P379" t="inlineStr">
        <is>
          <t>м3</t>
        </is>
      </c>
      <c r="Q379" t="n">
        <v>1</v>
      </c>
      <c r="X379" t="n">
        <v>7.8</v>
      </c>
      <c r="Y379" t="n">
        <v>2.44</v>
      </c>
      <c r="Z379" t="n">
        <v>0</v>
      </c>
      <c r="AA379" t="n">
        <v>0</v>
      </c>
      <c r="AB379" t="n">
        <v>0</v>
      </c>
      <c r="AC379" t="n">
        <v>0</v>
      </c>
      <c r="AD379" t="n">
        <v>1</v>
      </c>
      <c r="AE379" t="n">
        <v>0</v>
      </c>
      <c r="AF379" t="inlineStr"/>
      <c r="AG379" t="n">
        <v>7.8</v>
      </c>
      <c r="AH379" t="n">
        <v>2</v>
      </c>
      <c r="AI379" t="n">
        <v>78871259</v>
      </c>
      <c r="AJ379" t="n">
        <v>414</v>
      </c>
      <c r="AK379" t="n">
        <v>0</v>
      </c>
      <c r="AL379" t="n">
        <v>0</v>
      </c>
      <c r="AM379" t="n">
        <v>0</v>
      </c>
      <c r="AN379" t="n">
        <v>0</v>
      </c>
      <c r="AO379" t="n">
        <v>0</v>
      </c>
      <c r="AP379" t="n">
        <v>0</v>
      </c>
      <c r="AQ379" t="n">
        <v>0</v>
      </c>
      <c r="AR379" t="n">
        <v>0</v>
      </c>
    </row>
    <row r="380">
      <c r="A380">
        <f>ROW(Source!A713)</f>
        <v/>
      </c>
      <c r="B380" t="n">
        <v>78871269</v>
      </c>
      <c r="C380" t="n">
        <v>78871265</v>
      </c>
      <c r="D380" t="n">
        <v>18407150</v>
      </c>
      <c r="E380" t="n">
        <v>1</v>
      </c>
      <c r="F380" t="n">
        <v>1</v>
      </c>
      <c r="G380" t="n">
        <v>1</v>
      </c>
      <c r="H380" t="n">
        <v>1</v>
      </c>
      <c r="I380" t="inlineStr">
        <is>
          <t>1-1030-90</t>
        </is>
      </c>
      <c r="J380" t="inlineStr"/>
      <c r="K380" t="inlineStr">
        <is>
          <t>Рабочий строитель среднего разряда 3</t>
        </is>
      </c>
      <c r="L380" t="n">
        <v>1369</v>
      </c>
      <c r="N380" t="n">
        <v>1013</v>
      </c>
      <c r="O380" t="inlineStr">
        <is>
          <t>чел.-ч</t>
        </is>
      </c>
      <c r="P380" t="inlineStr">
        <is>
          <t>чел.-ч</t>
        </is>
      </c>
      <c r="Q380" t="n">
        <v>1</v>
      </c>
      <c r="X380" t="n">
        <v>13.9</v>
      </c>
      <c r="Y380" t="n">
        <v>0</v>
      </c>
      <c r="Z380" t="n">
        <v>0</v>
      </c>
      <c r="AA380" t="n">
        <v>0</v>
      </c>
      <c r="AB380" t="n">
        <v>8.529999999999999</v>
      </c>
      <c r="AC380" t="n">
        <v>0</v>
      </c>
      <c r="AD380" t="n">
        <v>1</v>
      </c>
      <c r="AE380" t="n">
        <v>1</v>
      </c>
      <c r="AF380" t="inlineStr"/>
      <c r="AG380" t="n">
        <v>13.9</v>
      </c>
      <c r="AH380" t="n">
        <v>2</v>
      </c>
      <c r="AI380" t="n">
        <v>78871266</v>
      </c>
      <c r="AJ380" t="n">
        <v>415</v>
      </c>
      <c r="AK380" t="n">
        <v>0</v>
      </c>
      <c r="AL380" t="n">
        <v>0</v>
      </c>
      <c r="AM380" t="n">
        <v>0</v>
      </c>
      <c r="AN380" t="n">
        <v>0</v>
      </c>
      <c r="AO380" t="n">
        <v>0</v>
      </c>
      <c r="AP380" t="n">
        <v>0</v>
      </c>
      <c r="AQ380" t="n">
        <v>0</v>
      </c>
      <c r="AR380" t="n">
        <v>0</v>
      </c>
    </row>
    <row r="381">
      <c r="A381">
        <f>ROW(Source!A713)</f>
        <v/>
      </c>
      <c r="B381" t="n">
        <v>78871270</v>
      </c>
      <c r="C381" t="n">
        <v>78871265</v>
      </c>
      <c r="D381" t="n">
        <v>29169821</v>
      </c>
      <c r="E381" t="n">
        <v>1</v>
      </c>
      <c r="F381" t="n">
        <v>1</v>
      </c>
      <c r="G381" t="n">
        <v>1</v>
      </c>
      <c r="H381" t="n">
        <v>3</v>
      </c>
      <c r="I381" t="inlineStr">
        <is>
          <t>509-0696</t>
        </is>
      </c>
      <c r="J381" t="inlineStr">
        <is>
          <t>ТССЦ Московской обл., 509-0696, приказ Минстроя России №675/пр от 28.02.2017 № 258/пр</t>
        </is>
      </c>
      <c r="K381" t="inlineStr">
        <is>
          <t>Лампы люминесцентные ртутные низкого давления типа ЛБ, ЛД, ЛДЦ, ЛТВ, ЛБХ 20</t>
        </is>
      </c>
      <c r="L381" t="n">
        <v>1358</v>
      </c>
      <c r="N381" t="n">
        <v>1010</v>
      </c>
      <c r="O381" t="inlineStr">
        <is>
          <t>10 шт.</t>
        </is>
      </c>
      <c r="P381" t="inlineStr">
        <is>
          <t>10 шт.</t>
        </is>
      </c>
      <c r="Q381" t="n">
        <v>10</v>
      </c>
      <c r="X381" t="n">
        <v>10</v>
      </c>
      <c r="Y381" t="n">
        <v>85.2</v>
      </c>
      <c r="Z381" t="n">
        <v>0</v>
      </c>
      <c r="AA381" t="n">
        <v>0</v>
      </c>
      <c r="AB381" t="n">
        <v>0</v>
      </c>
      <c r="AC381" t="n">
        <v>0</v>
      </c>
      <c r="AD381" t="n">
        <v>1</v>
      </c>
      <c r="AE381" t="n">
        <v>0</v>
      </c>
      <c r="AF381" t="inlineStr"/>
      <c r="AG381" t="n">
        <v>10</v>
      </c>
      <c r="AH381" t="n">
        <v>2</v>
      </c>
      <c r="AI381" t="n">
        <v>78871267</v>
      </c>
      <c r="AJ381" t="n">
        <v>416</v>
      </c>
      <c r="AK381" t="n">
        <v>0</v>
      </c>
      <c r="AL381" t="n">
        <v>0</v>
      </c>
      <c r="AM381" t="n">
        <v>0</v>
      </c>
      <c r="AN381" t="n">
        <v>0</v>
      </c>
      <c r="AO381" t="n">
        <v>0</v>
      </c>
      <c r="AP381" t="n">
        <v>0</v>
      </c>
      <c r="AQ381" t="n">
        <v>0</v>
      </c>
      <c r="AR381" t="n">
        <v>0</v>
      </c>
    </row>
    <row r="382">
      <c r="A382">
        <f>ROW(Source!A715)</f>
        <v/>
      </c>
      <c r="B382" t="n">
        <v>78871279</v>
      </c>
      <c r="C382" t="n">
        <v>78871272</v>
      </c>
      <c r="D382" t="n">
        <v>18442827</v>
      </c>
      <c r="E382" t="n">
        <v>1</v>
      </c>
      <c r="F382" t="n">
        <v>1</v>
      </c>
      <c r="G382" t="n">
        <v>1</v>
      </c>
      <c r="H382" t="n">
        <v>1</v>
      </c>
      <c r="I382" t="inlineStr">
        <is>
          <t>1-1053-90</t>
        </is>
      </c>
      <c r="J382" t="inlineStr"/>
      <c r="K382" t="inlineStr">
        <is>
          <t>Рабочий строитель среднего разряда 5,3</t>
        </is>
      </c>
      <c r="L382" t="n">
        <v>1369</v>
      </c>
      <c r="N382" t="n">
        <v>1013</v>
      </c>
      <c r="O382" t="inlineStr">
        <is>
          <t>чел.-ч</t>
        </is>
      </c>
      <c r="P382" t="inlineStr">
        <is>
          <t>чел.-ч</t>
        </is>
      </c>
      <c r="Q382" t="n">
        <v>1</v>
      </c>
      <c r="X382" t="n">
        <v>5.01</v>
      </c>
      <c r="Y382" t="n">
        <v>0</v>
      </c>
      <c r="Z382" t="n">
        <v>0</v>
      </c>
      <c r="AA382" t="n">
        <v>0</v>
      </c>
      <c r="AB382" t="n">
        <v>11.64</v>
      </c>
      <c r="AC382" t="n">
        <v>0</v>
      </c>
      <c r="AD382" t="n">
        <v>1</v>
      </c>
      <c r="AE382" t="n">
        <v>1</v>
      </c>
      <c r="AF382" t="inlineStr">
        <is>
          <t>)*4</t>
        </is>
      </c>
      <c r="AG382" t="n">
        <v>20.04</v>
      </c>
      <c r="AH382" t="n">
        <v>2</v>
      </c>
      <c r="AI382" t="n">
        <v>78871273</v>
      </c>
      <c r="AJ382" t="n">
        <v>418</v>
      </c>
      <c r="AK382" t="n">
        <v>0</v>
      </c>
      <c r="AL382" t="n">
        <v>0</v>
      </c>
      <c r="AM382" t="n">
        <v>0</v>
      </c>
      <c r="AN382" t="n">
        <v>0</v>
      </c>
      <c r="AO382" t="n">
        <v>0</v>
      </c>
      <c r="AP382" t="n">
        <v>0</v>
      </c>
      <c r="AQ382" t="n">
        <v>0</v>
      </c>
      <c r="AR382" t="n">
        <v>0</v>
      </c>
    </row>
    <row r="383">
      <c r="A383">
        <f>ROW(Source!A715)</f>
        <v/>
      </c>
      <c r="B383" t="n">
        <v>78871280</v>
      </c>
      <c r="C383" t="n">
        <v>78871272</v>
      </c>
      <c r="D383" t="n">
        <v>29172703</v>
      </c>
      <c r="E383" t="n">
        <v>1</v>
      </c>
      <c r="F383" t="n">
        <v>1</v>
      </c>
      <c r="G383" t="n">
        <v>1</v>
      </c>
      <c r="H383" t="n">
        <v>2</v>
      </c>
      <c r="I383" t="inlineStr">
        <is>
          <t>042900</t>
        </is>
      </c>
      <c r="J383" t="inlineStr">
        <is>
          <t>ТСЭМ Московской обл., 042900, приказ Минстроя России №675/пр от 28.02.2017 № 264/пр</t>
        </is>
      </c>
      <c r="K383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383" t="n">
        <v>1368</v>
      </c>
      <c r="N383" t="n">
        <v>1011</v>
      </c>
      <c r="O383" t="inlineStr">
        <is>
          <t>маш.-ч</t>
        </is>
      </c>
      <c r="P383" t="inlineStr">
        <is>
          <t>маш.-ч</t>
        </is>
      </c>
      <c r="Q383" t="n">
        <v>1</v>
      </c>
      <c r="X383" t="n">
        <v>1.5</v>
      </c>
      <c r="Y383" t="n">
        <v>0</v>
      </c>
      <c r="Z383" t="n">
        <v>29.67</v>
      </c>
      <c r="AA383" t="n">
        <v>0</v>
      </c>
      <c r="AB383" t="n">
        <v>0</v>
      </c>
      <c r="AC383" t="n">
        <v>0</v>
      </c>
      <c r="AD383" t="n">
        <v>1</v>
      </c>
      <c r="AE383" t="n">
        <v>0</v>
      </c>
      <c r="AF383" t="inlineStr">
        <is>
          <t>)*4</t>
        </is>
      </c>
      <c r="AG383" t="n">
        <v>6</v>
      </c>
      <c r="AH383" t="n">
        <v>2</v>
      </c>
      <c r="AI383" t="n">
        <v>78871274</v>
      </c>
      <c r="AJ383" t="n">
        <v>419</v>
      </c>
      <c r="AK383" t="n">
        <v>0</v>
      </c>
      <c r="AL383" t="n">
        <v>0</v>
      </c>
      <c r="AM383" t="n">
        <v>0</v>
      </c>
      <c r="AN383" t="n">
        <v>0</v>
      </c>
      <c r="AO383" t="n">
        <v>0</v>
      </c>
      <c r="AP383" t="n">
        <v>0</v>
      </c>
      <c r="AQ383" t="n">
        <v>0</v>
      </c>
      <c r="AR383" t="n">
        <v>0</v>
      </c>
    </row>
    <row r="384">
      <c r="A384">
        <f>ROW(Source!A715)</f>
        <v/>
      </c>
      <c r="B384" t="n">
        <v>78871281</v>
      </c>
      <c r="C384" t="n">
        <v>78871272</v>
      </c>
      <c r="D384" t="n">
        <v>29110398</v>
      </c>
      <c r="E384" t="n">
        <v>1</v>
      </c>
      <c r="F384" t="n">
        <v>1</v>
      </c>
      <c r="G384" t="n">
        <v>1</v>
      </c>
      <c r="H384" t="n">
        <v>3</v>
      </c>
      <c r="I384" t="inlineStr">
        <is>
          <t>101-0388</t>
        </is>
      </c>
      <c r="J384" t="inlineStr">
        <is>
          <t>ТССЦ Московской обл., 101-0388, приказ Минстроя России №675/пр от 28.02.2017 № 254/пр</t>
        </is>
      </c>
      <c r="K384" t="inlineStr">
        <is>
          <t>Краски масляные земляные марки МА-0115 мумия, сурик железный</t>
        </is>
      </c>
      <c r="L384" t="n">
        <v>1348</v>
      </c>
      <c r="N384" t="n">
        <v>1009</v>
      </c>
      <c r="O384" t="inlineStr">
        <is>
          <t>т</t>
        </is>
      </c>
      <c r="P384" t="inlineStr">
        <is>
          <t>т</t>
        </is>
      </c>
      <c r="Q384" t="n">
        <v>1000</v>
      </c>
      <c r="X384" t="n">
        <v>5e-05</v>
      </c>
      <c r="Y384" t="n">
        <v>15118.99</v>
      </c>
      <c r="Z384" t="n">
        <v>0</v>
      </c>
      <c r="AA384" t="n">
        <v>0</v>
      </c>
      <c r="AB384" t="n">
        <v>0</v>
      </c>
      <c r="AC384" t="n">
        <v>0</v>
      </c>
      <c r="AD384" t="n">
        <v>1</v>
      </c>
      <c r="AE384" t="n">
        <v>0</v>
      </c>
      <c r="AF384" t="inlineStr"/>
      <c r="AG384" t="n">
        <v>5e-05</v>
      </c>
      <c r="AH384" t="n">
        <v>2</v>
      </c>
      <c r="AI384" t="n">
        <v>78871275</v>
      </c>
      <c r="AJ384" t="n">
        <v>420</v>
      </c>
      <c r="AK384" t="n">
        <v>0</v>
      </c>
      <c r="AL384" t="n">
        <v>0</v>
      </c>
      <c r="AM384" t="n">
        <v>0</v>
      </c>
      <c r="AN384" t="n">
        <v>0</v>
      </c>
      <c r="AO384" t="n">
        <v>0</v>
      </c>
      <c r="AP384" t="n">
        <v>0</v>
      </c>
      <c r="AQ384" t="n">
        <v>0</v>
      </c>
      <c r="AR384" t="n">
        <v>0</v>
      </c>
    </row>
    <row r="385">
      <c r="A385">
        <f>ROW(Source!A715)</f>
        <v/>
      </c>
      <c r="B385" t="n">
        <v>78871282</v>
      </c>
      <c r="C385" t="n">
        <v>78871272</v>
      </c>
      <c r="D385" t="n">
        <v>29110573</v>
      </c>
      <c r="E385" t="n">
        <v>1</v>
      </c>
      <c r="F385" t="n">
        <v>1</v>
      </c>
      <c r="G385" t="n">
        <v>1</v>
      </c>
      <c r="H385" t="n">
        <v>3</v>
      </c>
      <c r="I385" t="inlineStr">
        <is>
          <t>101-0628</t>
        </is>
      </c>
      <c r="J385" t="inlineStr">
        <is>
          <t>ТССЦ Московской обл., 101-0628, приказ Минстроя России №675/пр от 28.02.2017 № 254/пр</t>
        </is>
      </c>
      <c r="K385" t="inlineStr">
        <is>
          <t>Олифа комбинированная, марки К-3</t>
        </is>
      </c>
      <c r="L385" t="n">
        <v>1348</v>
      </c>
      <c r="N385" t="n">
        <v>1009</v>
      </c>
      <c r="O385" t="inlineStr">
        <is>
          <t>т</t>
        </is>
      </c>
      <c r="P385" t="inlineStr">
        <is>
          <t>т</t>
        </is>
      </c>
      <c r="Q385" t="n">
        <v>1000</v>
      </c>
      <c r="X385" t="n">
        <v>2e-05</v>
      </c>
      <c r="Y385" t="n">
        <v>16950</v>
      </c>
      <c r="Z385" t="n">
        <v>0</v>
      </c>
      <c r="AA385" t="n">
        <v>0</v>
      </c>
      <c r="AB385" t="n">
        <v>0</v>
      </c>
      <c r="AC385" t="n">
        <v>0</v>
      </c>
      <c r="AD385" t="n">
        <v>1</v>
      </c>
      <c r="AE385" t="n">
        <v>0</v>
      </c>
      <c r="AF385" t="inlineStr"/>
      <c r="AG385" t="n">
        <v>2e-05</v>
      </c>
      <c r="AH385" t="n">
        <v>2</v>
      </c>
      <c r="AI385" t="n">
        <v>78871276</v>
      </c>
      <c r="AJ385" t="n">
        <v>421</v>
      </c>
      <c r="AK385" t="n">
        <v>0</v>
      </c>
      <c r="AL385" t="n">
        <v>0</v>
      </c>
      <c r="AM385" t="n">
        <v>0</v>
      </c>
      <c r="AN385" t="n">
        <v>0</v>
      </c>
      <c r="AO385" t="n">
        <v>0</v>
      </c>
      <c r="AP385" t="n">
        <v>0</v>
      </c>
      <c r="AQ385" t="n">
        <v>0</v>
      </c>
      <c r="AR385" t="n">
        <v>0</v>
      </c>
    </row>
    <row r="386">
      <c r="A386">
        <f>ROW(Source!A715)</f>
        <v/>
      </c>
      <c r="B386" t="n">
        <v>78871283</v>
      </c>
      <c r="C386" t="n">
        <v>78871272</v>
      </c>
      <c r="D386" t="n">
        <v>29107963</v>
      </c>
      <c r="E386" t="n">
        <v>1</v>
      </c>
      <c r="F386" t="n">
        <v>1</v>
      </c>
      <c r="G386" t="n">
        <v>1</v>
      </c>
      <c r="H386" t="n">
        <v>3</v>
      </c>
      <c r="I386" t="inlineStr">
        <is>
          <t>101-1669</t>
        </is>
      </c>
      <c r="J386" t="inlineStr">
        <is>
          <t>ТССЦ Московской обл., 101-1669, приказ Минстроя России №675/пр от 28.02.2017 № 254/пр</t>
        </is>
      </c>
      <c r="K386" t="inlineStr">
        <is>
          <t>Очес льняной</t>
        </is>
      </c>
      <c r="L386" t="n">
        <v>1346</v>
      </c>
      <c r="N386" t="n">
        <v>1009</v>
      </c>
      <c r="O386" t="inlineStr">
        <is>
          <t>кг</t>
        </is>
      </c>
      <c r="P386" t="inlineStr">
        <is>
          <t>кг</t>
        </is>
      </c>
      <c r="Q386" t="n">
        <v>1</v>
      </c>
      <c r="X386" t="n">
        <v>0.02</v>
      </c>
      <c r="Y386" t="n">
        <v>37.29</v>
      </c>
      <c r="Z386" t="n">
        <v>0</v>
      </c>
      <c r="AA386" t="n">
        <v>0</v>
      </c>
      <c r="AB386" t="n">
        <v>0</v>
      </c>
      <c r="AC386" t="n">
        <v>0</v>
      </c>
      <c r="AD386" t="n">
        <v>1</v>
      </c>
      <c r="AE386" t="n">
        <v>0</v>
      </c>
      <c r="AF386" t="inlineStr"/>
      <c r="AG386" t="n">
        <v>0.02</v>
      </c>
      <c r="AH386" t="n">
        <v>2</v>
      </c>
      <c r="AI386" t="n">
        <v>78871277</v>
      </c>
      <c r="AJ386" t="n">
        <v>422</v>
      </c>
      <c r="AK386" t="n">
        <v>0</v>
      </c>
      <c r="AL386" t="n">
        <v>0</v>
      </c>
      <c r="AM386" t="n">
        <v>0</v>
      </c>
      <c r="AN386" t="n">
        <v>0</v>
      </c>
      <c r="AO386" t="n">
        <v>0</v>
      </c>
      <c r="AP386" t="n">
        <v>0</v>
      </c>
      <c r="AQ386" t="n">
        <v>0</v>
      </c>
      <c r="AR386" t="n">
        <v>0</v>
      </c>
    </row>
    <row r="387">
      <c r="A387">
        <f>ROW(Source!A715)</f>
        <v/>
      </c>
      <c r="B387" t="n">
        <v>78871284</v>
      </c>
      <c r="C387" t="n">
        <v>78871272</v>
      </c>
      <c r="D387" t="n">
        <v>29150040</v>
      </c>
      <c r="E387" t="n">
        <v>1</v>
      </c>
      <c r="F387" t="n">
        <v>1</v>
      </c>
      <c r="G387" t="n">
        <v>1</v>
      </c>
      <c r="H387" t="n">
        <v>3</v>
      </c>
      <c r="I387" t="inlineStr">
        <is>
          <t>411-0001</t>
        </is>
      </c>
      <c r="J387" t="inlineStr">
        <is>
          <t>ТССЦ Московской обл., 411-0001, приказ Минстроя России №675/пр от 28.02.2017 № 257/пр</t>
        </is>
      </c>
      <c r="K387" t="inlineStr">
        <is>
          <t>Вода</t>
        </is>
      </c>
      <c r="L387" t="n">
        <v>1339</v>
      </c>
      <c r="N387" t="n">
        <v>1007</v>
      </c>
      <c r="O387" t="inlineStr">
        <is>
          <t>м3</t>
        </is>
      </c>
      <c r="P387" t="inlineStr">
        <is>
          <t>м3</t>
        </is>
      </c>
      <c r="Q387" t="n">
        <v>1</v>
      </c>
      <c r="X387" t="n">
        <v>1</v>
      </c>
      <c r="Y387" t="n">
        <v>2.44</v>
      </c>
      <c r="Z387" t="n">
        <v>0</v>
      </c>
      <c r="AA387" t="n">
        <v>0</v>
      </c>
      <c r="AB387" t="n">
        <v>0</v>
      </c>
      <c r="AC387" t="n">
        <v>0</v>
      </c>
      <c r="AD387" t="n">
        <v>1</v>
      </c>
      <c r="AE387" t="n">
        <v>0</v>
      </c>
      <c r="AF387" t="inlineStr"/>
      <c r="AG387" t="n">
        <v>1</v>
      </c>
      <c r="AH387" t="n">
        <v>2</v>
      </c>
      <c r="AI387" t="n">
        <v>78871278</v>
      </c>
      <c r="AJ387" t="n">
        <v>423</v>
      </c>
      <c r="AK387" t="n">
        <v>0</v>
      </c>
      <c r="AL387" t="n">
        <v>0</v>
      </c>
      <c r="AM387" t="n">
        <v>0</v>
      </c>
      <c r="AN387" t="n">
        <v>0</v>
      </c>
      <c r="AO387" t="n">
        <v>0</v>
      </c>
      <c r="AP387" t="n">
        <v>0</v>
      </c>
      <c r="AQ387" t="n">
        <v>0</v>
      </c>
      <c r="AR387" t="n">
        <v>0</v>
      </c>
    </row>
    <row r="388">
      <c r="A388">
        <f>ROW(Source!A754)</f>
        <v/>
      </c>
      <c r="B388" t="n">
        <v>78871354</v>
      </c>
      <c r="C388" t="n">
        <v>78871348</v>
      </c>
      <c r="D388" t="n">
        <v>18408291</v>
      </c>
      <c r="E388" t="n">
        <v>1</v>
      </c>
      <c r="F388" t="n">
        <v>1</v>
      </c>
      <c r="G388" t="n">
        <v>1</v>
      </c>
      <c r="H388" t="n">
        <v>1</v>
      </c>
      <c r="I388" t="inlineStr">
        <is>
          <t>1-1025-90</t>
        </is>
      </c>
      <c r="J388" t="inlineStr"/>
      <c r="K388" t="inlineStr">
        <is>
          <t>Рабочий строитель среднего разряда 2,5</t>
        </is>
      </c>
      <c r="L388" t="n">
        <v>1369</v>
      </c>
      <c r="N388" t="n">
        <v>1013</v>
      </c>
      <c r="O388" t="inlineStr">
        <is>
          <t>чел.-ч</t>
        </is>
      </c>
      <c r="P388" t="inlineStr">
        <is>
          <t>чел.-ч</t>
        </is>
      </c>
      <c r="Q388" t="n">
        <v>1</v>
      </c>
      <c r="X388" t="n">
        <v>32.2</v>
      </c>
      <c r="Y388" t="n">
        <v>0</v>
      </c>
      <c r="Z388" t="n">
        <v>0</v>
      </c>
      <c r="AA388" t="n">
        <v>0</v>
      </c>
      <c r="AB388" t="n">
        <v>8.17</v>
      </c>
      <c r="AC388" t="n">
        <v>0</v>
      </c>
      <c r="AD388" t="n">
        <v>1</v>
      </c>
      <c r="AE388" t="n">
        <v>1</v>
      </c>
      <c r="AF388" t="inlineStr"/>
      <c r="AG388" t="n">
        <v>32.2</v>
      </c>
      <c r="AH388" t="n">
        <v>2</v>
      </c>
      <c r="AI388" t="n">
        <v>78871349</v>
      </c>
      <c r="AJ388" t="n">
        <v>424</v>
      </c>
      <c r="AK388" t="n">
        <v>0</v>
      </c>
      <c r="AL388" t="n">
        <v>0</v>
      </c>
      <c r="AM388" t="n">
        <v>0</v>
      </c>
      <c r="AN388" t="n">
        <v>0</v>
      </c>
      <c r="AO388" t="n">
        <v>0</v>
      </c>
      <c r="AP388" t="n">
        <v>0</v>
      </c>
      <c r="AQ388" t="n">
        <v>0</v>
      </c>
      <c r="AR388" t="n">
        <v>0</v>
      </c>
    </row>
    <row r="389">
      <c r="A389">
        <f>ROW(Source!A754)</f>
        <v/>
      </c>
      <c r="B389" t="n">
        <v>78871355</v>
      </c>
      <c r="C389" t="n">
        <v>78871348</v>
      </c>
      <c r="D389" t="n">
        <v>29174913</v>
      </c>
      <c r="E389" t="n">
        <v>1</v>
      </c>
      <c r="F389" t="n">
        <v>1</v>
      </c>
      <c r="G389" t="n">
        <v>1</v>
      </c>
      <c r="H389" t="n">
        <v>2</v>
      </c>
      <c r="I389" t="inlineStr">
        <is>
          <t>400001</t>
        </is>
      </c>
      <c r="J389" t="inlineStr">
        <is>
          <t>ТСЭМ Московской обл., 400001, приказ Минстроя России №675/пр от 28.02.2017 № 264/пр</t>
        </is>
      </c>
      <c r="K389" t="inlineStr">
        <is>
          <t>Автомобили бортовые, грузоподъемность до 5 т</t>
        </is>
      </c>
      <c r="L389" t="n">
        <v>1368</v>
      </c>
      <c r="N389" t="n">
        <v>1011</v>
      </c>
      <c r="O389" t="inlineStr">
        <is>
          <t>маш.-ч</t>
        </is>
      </c>
      <c r="P389" t="inlineStr">
        <is>
          <t>маш.-ч</t>
        </is>
      </c>
      <c r="Q389" t="n">
        <v>1</v>
      </c>
      <c r="X389" t="n">
        <v>0.01</v>
      </c>
      <c r="Y389" t="n">
        <v>0</v>
      </c>
      <c r="Z389" t="n">
        <v>87.17</v>
      </c>
      <c r="AA389" t="n">
        <v>11.6</v>
      </c>
      <c r="AB389" t="n">
        <v>0</v>
      </c>
      <c r="AC389" t="n">
        <v>0</v>
      </c>
      <c r="AD389" t="n">
        <v>1</v>
      </c>
      <c r="AE389" t="n">
        <v>0</v>
      </c>
      <c r="AF389" t="inlineStr"/>
      <c r="AG389" t="n">
        <v>0.01</v>
      </c>
      <c r="AH389" t="n">
        <v>2</v>
      </c>
      <c r="AI389" t="n">
        <v>78871350</v>
      </c>
      <c r="AJ389" t="n">
        <v>425</v>
      </c>
      <c r="AK389" t="n">
        <v>0</v>
      </c>
      <c r="AL389" t="n">
        <v>0</v>
      </c>
      <c r="AM389" t="n">
        <v>0</v>
      </c>
      <c r="AN389" t="n">
        <v>0</v>
      </c>
      <c r="AO389" t="n">
        <v>0</v>
      </c>
      <c r="AP389" t="n">
        <v>0</v>
      </c>
      <c r="AQ389" t="n">
        <v>0</v>
      </c>
      <c r="AR389" t="n">
        <v>0</v>
      </c>
    </row>
    <row r="390">
      <c r="A390">
        <f>ROW(Source!A754)</f>
        <v/>
      </c>
      <c r="B390" t="n">
        <v>78871356</v>
      </c>
      <c r="C390" t="n">
        <v>78871348</v>
      </c>
      <c r="D390" t="n">
        <v>29110139</v>
      </c>
      <c r="E390" t="n">
        <v>1</v>
      </c>
      <c r="F390" t="n">
        <v>1</v>
      </c>
      <c r="G390" t="n">
        <v>1</v>
      </c>
      <c r="H390" t="n">
        <v>3</v>
      </c>
      <c r="I390" t="inlineStr">
        <is>
          <t>101-1703</t>
        </is>
      </c>
      <c r="J390" t="inlineStr">
        <is>
          <t>ТССЦ Московской обл., 101-1703, приказ Минстроя России №675/пр от 28.02.2017 № 254/пр</t>
        </is>
      </c>
      <c r="K390" t="inlineStr">
        <is>
          <t>Прокладки резиновые (пластина техническая прессованная)</t>
        </is>
      </c>
      <c r="L390" t="n">
        <v>1346</v>
      </c>
      <c r="N390" t="n">
        <v>1009</v>
      </c>
      <c r="O390" t="inlineStr">
        <is>
          <t>кг</t>
        </is>
      </c>
      <c r="P390" t="inlineStr">
        <is>
          <t>кг</t>
        </is>
      </c>
      <c r="Q390" t="n">
        <v>1</v>
      </c>
      <c r="X390" t="n">
        <v>2</v>
      </c>
      <c r="Y390" t="n">
        <v>23.09</v>
      </c>
      <c r="Z390" t="n">
        <v>0</v>
      </c>
      <c r="AA390" t="n">
        <v>0</v>
      </c>
      <c r="AB390" t="n">
        <v>0</v>
      </c>
      <c r="AC390" t="n">
        <v>0</v>
      </c>
      <c r="AD390" t="n">
        <v>1</v>
      </c>
      <c r="AE390" t="n">
        <v>0</v>
      </c>
      <c r="AF390" t="inlineStr"/>
      <c r="AG390" t="n">
        <v>2</v>
      </c>
      <c r="AH390" t="n">
        <v>2</v>
      </c>
      <c r="AI390" t="n">
        <v>78871351</v>
      </c>
      <c r="AJ390" t="n">
        <v>426</v>
      </c>
      <c r="AK390" t="n">
        <v>0</v>
      </c>
      <c r="AL390" t="n">
        <v>0</v>
      </c>
      <c r="AM390" t="n">
        <v>0</v>
      </c>
      <c r="AN390" t="n">
        <v>0</v>
      </c>
      <c r="AO390" t="n">
        <v>0</v>
      </c>
      <c r="AP390" t="n">
        <v>0</v>
      </c>
      <c r="AQ390" t="n">
        <v>0</v>
      </c>
      <c r="AR390" t="n">
        <v>0</v>
      </c>
    </row>
    <row r="391">
      <c r="A391">
        <f>ROW(Source!A754)</f>
        <v/>
      </c>
      <c r="B391" t="n">
        <v>78871357</v>
      </c>
      <c r="C391" t="n">
        <v>78871348</v>
      </c>
      <c r="D391" t="n">
        <v>29114240</v>
      </c>
      <c r="E391" t="n">
        <v>1</v>
      </c>
      <c r="F391" t="n">
        <v>1</v>
      </c>
      <c r="G391" t="n">
        <v>1</v>
      </c>
      <c r="H391" t="n">
        <v>3</v>
      </c>
      <c r="I391" t="inlineStr">
        <is>
          <t>101-2576</t>
        </is>
      </c>
      <c r="J391" t="inlineStr">
        <is>
          <t>ТССЦ Московской обл., 101-2576, приказ Минстроя России №675/пр от 28.02.2017 № 254/пр</t>
        </is>
      </c>
      <c r="K391" t="inlineStr">
        <is>
          <t>Болты с гайками и шайбами для санитарно-технических работ диаметром 16 мм</t>
        </is>
      </c>
      <c r="L391" t="n">
        <v>1348</v>
      </c>
      <c r="N391" t="n">
        <v>1009</v>
      </c>
      <c r="O391" t="inlineStr">
        <is>
          <t>т</t>
        </is>
      </c>
      <c r="P391" t="inlineStr">
        <is>
          <t>т</t>
        </is>
      </c>
      <c r="Q391" t="n">
        <v>1000</v>
      </c>
      <c r="X391" t="n">
        <v>0.005</v>
      </c>
      <c r="Y391" t="n">
        <v>14830</v>
      </c>
      <c r="Z391" t="n">
        <v>0</v>
      </c>
      <c r="AA391" t="n">
        <v>0</v>
      </c>
      <c r="AB391" t="n">
        <v>0</v>
      </c>
      <c r="AC391" t="n">
        <v>0</v>
      </c>
      <c r="AD391" t="n">
        <v>1</v>
      </c>
      <c r="AE391" t="n">
        <v>0</v>
      </c>
      <c r="AF391" t="inlineStr"/>
      <c r="AG391" t="n">
        <v>0.005</v>
      </c>
      <c r="AH391" t="n">
        <v>2</v>
      </c>
      <c r="AI391" t="n">
        <v>78871352</v>
      </c>
      <c r="AJ391" t="n">
        <v>427</v>
      </c>
      <c r="AK391" t="n">
        <v>0</v>
      </c>
      <c r="AL391" t="n">
        <v>0</v>
      </c>
      <c r="AM391" t="n">
        <v>0</v>
      </c>
      <c r="AN391" t="n">
        <v>0</v>
      </c>
      <c r="AO391" t="n">
        <v>0</v>
      </c>
      <c r="AP391" t="n">
        <v>0</v>
      </c>
      <c r="AQ391" t="n">
        <v>0</v>
      </c>
      <c r="AR391" t="n">
        <v>0</v>
      </c>
    </row>
    <row r="392">
      <c r="A392">
        <f>ROW(Source!A754)</f>
        <v/>
      </c>
      <c r="B392" t="n">
        <v>78871358</v>
      </c>
      <c r="C392" t="n">
        <v>78871348</v>
      </c>
      <c r="D392" t="n">
        <v>29150040</v>
      </c>
      <c r="E392" t="n">
        <v>1</v>
      </c>
      <c r="F392" t="n">
        <v>1</v>
      </c>
      <c r="G392" t="n">
        <v>1</v>
      </c>
      <c r="H392" t="n">
        <v>3</v>
      </c>
      <c r="I392" t="inlineStr">
        <is>
          <t>411-0001</t>
        </is>
      </c>
      <c r="J392" t="inlineStr">
        <is>
          <t>ТССЦ Московской обл., 411-0001, приказ Минстроя России №675/пр от 28.02.2017 № 257/пр</t>
        </is>
      </c>
      <c r="K392" t="inlineStr">
        <is>
          <t>Вода</t>
        </is>
      </c>
      <c r="L392" t="n">
        <v>1339</v>
      </c>
      <c r="N392" t="n">
        <v>1007</v>
      </c>
      <c r="O392" t="inlineStr">
        <is>
          <t>м3</t>
        </is>
      </c>
      <c r="P392" t="inlineStr">
        <is>
          <t>м3</t>
        </is>
      </c>
      <c r="Q392" t="n">
        <v>1</v>
      </c>
      <c r="X392" t="n">
        <v>7.8</v>
      </c>
      <c r="Y392" t="n">
        <v>2.44</v>
      </c>
      <c r="Z392" t="n">
        <v>0</v>
      </c>
      <c r="AA392" t="n">
        <v>0</v>
      </c>
      <c r="AB392" t="n">
        <v>0</v>
      </c>
      <c r="AC392" t="n">
        <v>0</v>
      </c>
      <c r="AD392" t="n">
        <v>1</v>
      </c>
      <c r="AE392" t="n">
        <v>0</v>
      </c>
      <c r="AF392" t="inlineStr"/>
      <c r="AG392" t="n">
        <v>7.8</v>
      </c>
      <c r="AH392" t="n">
        <v>2</v>
      </c>
      <c r="AI392" t="n">
        <v>78871353</v>
      </c>
      <c r="AJ392" t="n">
        <v>428</v>
      </c>
      <c r="AK392" t="n">
        <v>0</v>
      </c>
      <c r="AL392" t="n">
        <v>0</v>
      </c>
      <c r="AM392" t="n">
        <v>0</v>
      </c>
      <c r="AN392" t="n">
        <v>0</v>
      </c>
      <c r="AO392" t="n">
        <v>0</v>
      </c>
      <c r="AP392" t="n">
        <v>0</v>
      </c>
      <c r="AQ392" t="n">
        <v>0</v>
      </c>
      <c r="AR392" t="n">
        <v>0</v>
      </c>
    </row>
    <row r="393">
      <c r="A393">
        <f>ROW(Source!A755)</f>
        <v/>
      </c>
      <c r="B393" t="n">
        <v>78871366</v>
      </c>
      <c r="C393" t="n">
        <v>78871359</v>
      </c>
      <c r="D393" t="n">
        <v>18442827</v>
      </c>
      <c r="E393" t="n">
        <v>1</v>
      </c>
      <c r="F393" t="n">
        <v>1</v>
      </c>
      <c r="G393" t="n">
        <v>1</v>
      </c>
      <c r="H393" t="n">
        <v>1</v>
      </c>
      <c r="I393" t="inlineStr">
        <is>
          <t>1-1053-90</t>
        </is>
      </c>
      <c r="J393" t="inlineStr"/>
      <c r="K393" t="inlineStr">
        <is>
          <t>Рабочий строитель среднего разряда 5,3</t>
        </is>
      </c>
      <c r="L393" t="n">
        <v>1369</v>
      </c>
      <c r="N393" t="n">
        <v>1013</v>
      </c>
      <c r="O393" t="inlineStr">
        <is>
          <t>чел.-ч</t>
        </is>
      </c>
      <c r="P393" t="inlineStr">
        <is>
          <t>чел.-ч</t>
        </is>
      </c>
      <c r="Q393" t="n">
        <v>1</v>
      </c>
      <c r="X393" t="n">
        <v>5.01</v>
      </c>
      <c r="Y393" t="n">
        <v>0</v>
      </c>
      <c r="Z393" t="n">
        <v>0</v>
      </c>
      <c r="AA393" t="n">
        <v>0</v>
      </c>
      <c r="AB393" t="n">
        <v>11.64</v>
      </c>
      <c r="AC393" t="n">
        <v>0</v>
      </c>
      <c r="AD393" t="n">
        <v>1</v>
      </c>
      <c r="AE393" t="n">
        <v>1</v>
      </c>
      <c r="AF393" t="inlineStr">
        <is>
          <t>)*9</t>
        </is>
      </c>
      <c r="AG393" t="n">
        <v>45.09</v>
      </c>
      <c r="AH393" t="n">
        <v>2</v>
      </c>
      <c r="AI393" t="n">
        <v>78871360</v>
      </c>
      <c r="AJ393" t="n">
        <v>429</v>
      </c>
      <c r="AK393" t="n">
        <v>0</v>
      </c>
      <c r="AL393" t="n">
        <v>0</v>
      </c>
      <c r="AM393" t="n">
        <v>0</v>
      </c>
      <c r="AN393" t="n">
        <v>0</v>
      </c>
      <c r="AO393" t="n">
        <v>0</v>
      </c>
      <c r="AP393" t="n">
        <v>0</v>
      </c>
      <c r="AQ393" t="n">
        <v>0</v>
      </c>
      <c r="AR393" t="n">
        <v>0</v>
      </c>
    </row>
    <row r="394">
      <c r="A394">
        <f>ROW(Source!A755)</f>
        <v/>
      </c>
      <c r="B394" t="n">
        <v>78871367</v>
      </c>
      <c r="C394" t="n">
        <v>78871359</v>
      </c>
      <c r="D394" t="n">
        <v>29172703</v>
      </c>
      <c r="E394" t="n">
        <v>1</v>
      </c>
      <c r="F394" t="n">
        <v>1</v>
      </c>
      <c r="G394" t="n">
        <v>1</v>
      </c>
      <c r="H394" t="n">
        <v>2</v>
      </c>
      <c r="I394" t="inlineStr">
        <is>
          <t>042900</t>
        </is>
      </c>
      <c r="J394" t="inlineStr">
        <is>
          <t>ТСЭМ Московской обл., 042900, приказ Минстроя России №675/пр от 28.02.2017 № 264/пр</t>
        </is>
      </c>
      <c r="K39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394" t="n">
        <v>1368</v>
      </c>
      <c r="N394" t="n">
        <v>1011</v>
      </c>
      <c r="O394" t="inlineStr">
        <is>
          <t>маш.-ч</t>
        </is>
      </c>
      <c r="P394" t="inlineStr">
        <is>
          <t>маш.-ч</t>
        </is>
      </c>
      <c r="Q394" t="n">
        <v>1</v>
      </c>
      <c r="X394" t="n">
        <v>1.5</v>
      </c>
      <c r="Y394" t="n">
        <v>0</v>
      </c>
      <c r="Z394" t="n">
        <v>29.67</v>
      </c>
      <c r="AA394" t="n">
        <v>0</v>
      </c>
      <c r="AB394" t="n">
        <v>0</v>
      </c>
      <c r="AC394" t="n">
        <v>0</v>
      </c>
      <c r="AD394" t="n">
        <v>1</v>
      </c>
      <c r="AE394" t="n">
        <v>0</v>
      </c>
      <c r="AF394" t="inlineStr">
        <is>
          <t>)*9</t>
        </is>
      </c>
      <c r="AG394" t="n">
        <v>13.5</v>
      </c>
      <c r="AH394" t="n">
        <v>2</v>
      </c>
      <c r="AI394" t="n">
        <v>78871361</v>
      </c>
      <c r="AJ394" t="n">
        <v>430</v>
      </c>
      <c r="AK394" t="n">
        <v>0</v>
      </c>
      <c r="AL394" t="n">
        <v>0</v>
      </c>
      <c r="AM394" t="n">
        <v>0</v>
      </c>
      <c r="AN394" t="n">
        <v>0</v>
      </c>
      <c r="AO394" t="n">
        <v>0</v>
      </c>
      <c r="AP394" t="n">
        <v>0</v>
      </c>
      <c r="AQ394" t="n">
        <v>0</v>
      </c>
      <c r="AR394" t="n">
        <v>0</v>
      </c>
    </row>
    <row r="395">
      <c r="A395">
        <f>ROW(Source!A755)</f>
        <v/>
      </c>
      <c r="B395" t="n">
        <v>78871368</v>
      </c>
      <c r="C395" t="n">
        <v>78871359</v>
      </c>
      <c r="D395" t="n">
        <v>29110398</v>
      </c>
      <c r="E395" t="n">
        <v>1</v>
      </c>
      <c r="F395" t="n">
        <v>1</v>
      </c>
      <c r="G395" t="n">
        <v>1</v>
      </c>
      <c r="H395" t="n">
        <v>3</v>
      </c>
      <c r="I395" t="inlineStr">
        <is>
          <t>101-0388</t>
        </is>
      </c>
      <c r="J395" t="inlineStr">
        <is>
          <t>ТССЦ Московской обл., 101-0388, приказ Минстроя России №675/пр от 28.02.2017 № 254/пр</t>
        </is>
      </c>
      <c r="K395" t="inlineStr">
        <is>
          <t>Краски масляные земляные марки МА-0115 мумия, сурик железный</t>
        </is>
      </c>
      <c r="L395" t="n">
        <v>1348</v>
      </c>
      <c r="N395" t="n">
        <v>1009</v>
      </c>
      <c r="O395" t="inlineStr">
        <is>
          <t>т</t>
        </is>
      </c>
      <c r="P395" t="inlineStr">
        <is>
          <t>т</t>
        </is>
      </c>
      <c r="Q395" t="n">
        <v>1000</v>
      </c>
      <c r="X395" t="n">
        <v>5e-05</v>
      </c>
      <c r="Y395" t="n">
        <v>15118.99</v>
      </c>
      <c r="Z395" t="n">
        <v>0</v>
      </c>
      <c r="AA395" t="n">
        <v>0</v>
      </c>
      <c r="AB395" t="n">
        <v>0</v>
      </c>
      <c r="AC395" t="n">
        <v>0</v>
      </c>
      <c r="AD395" t="n">
        <v>1</v>
      </c>
      <c r="AE395" t="n">
        <v>0</v>
      </c>
      <c r="AF395" t="inlineStr">
        <is>
          <t>)*9</t>
        </is>
      </c>
      <c r="AG395" t="n">
        <v>0.00045</v>
      </c>
      <c r="AH395" t="n">
        <v>2</v>
      </c>
      <c r="AI395" t="n">
        <v>78871362</v>
      </c>
      <c r="AJ395" t="n">
        <v>431</v>
      </c>
      <c r="AK395" t="n">
        <v>0</v>
      </c>
      <c r="AL395" t="n">
        <v>0</v>
      </c>
      <c r="AM395" t="n">
        <v>0</v>
      </c>
      <c r="AN395" t="n">
        <v>0</v>
      </c>
      <c r="AO395" t="n">
        <v>0</v>
      </c>
      <c r="AP395" t="n">
        <v>0</v>
      </c>
      <c r="AQ395" t="n">
        <v>0</v>
      </c>
      <c r="AR395" t="n">
        <v>0</v>
      </c>
    </row>
    <row r="396">
      <c r="A396">
        <f>ROW(Source!A755)</f>
        <v/>
      </c>
      <c r="B396" t="n">
        <v>78871369</v>
      </c>
      <c r="C396" t="n">
        <v>78871359</v>
      </c>
      <c r="D396" t="n">
        <v>29110573</v>
      </c>
      <c r="E396" t="n">
        <v>1</v>
      </c>
      <c r="F396" t="n">
        <v>1</v>
      </c>
      <c r="G396" t="n">
        <v>1</v>
      </c>
      <c r="H396" t="n">
        <v>3</v>
      </c>
      <c r="I396" t="inlineStr">
        <is>
          <t>101-0628</t>
        </is>
      </c>
      <c r="J396" t="inlineStr">
        <is>
          <t>ТССЦ Московской обл., 101-0628, приказ Минстроя России №675/пр от 28.02.2017 № 254/пр</t>
        </is>
      </c>
      <c r="K396" t="inlineStr">
        <is>
          <t>Олифа комбинированная, марки К-3</t>
        </is>
      </c>
      <c r="L396" t="n">
        <v>1348</v>
      </c>
      <c r="N396" t="n">
        <v>1009</v>
      </c>
      <c r="O396" t="inlineStr">
        <is>
          <t>т</t>
        </is>
      </c>
      <c r="P396" t="inlineStr">
        <is>
          <t>т</t>
        </is>
      </c>
      <c r="Q396" t="n">
        <v>1000</v>
      </c>
      <c r="X396" t="n">
        <v>2e-05</v>
      </c>
      <c r="Y396" t="n">
        <v>16950</v>
      </c>
      <c r="Z396" t="n">
        <v>0</v>
      </c>
      <c r="AA396" t="n">
        <v>0</v>
      </c>
      <c r="AB396" t="n">
        <v>0</v>
      </c>
      <c r="AC396" t="n">
        <v>0</v>
      </c>
      <c r="AD396" t="n">
        <v>1</v>
      </c>
      <c r="AE396" t="n">
        <v>0</v>
      </c>
      <c r="AF396" t="inlineStr">
        <is>
          <t>)*9</t>
        </is>
      </c>
      <c r="AG396" t="n">
        <v>0.00018</v>
      </c>
      <c r="AH396" t="n">
        <v>2</v>
      </c>
      <c r="AI396" t="n">
        <v>78871363</v>
      </c>
      <c r="AJ396" t="n">
        <v>432</v>
      </c>
      <c r="AK396" t="n">
        <v>0</v>
      </c>
      <c r="AL396" t="n">
        <v>0</v>
      </c>
      <c r="AM396" t="n">
        <v>0</v>
      </c>
      <c r="AN396" t="n">
        <v>0</v>
      </c>
      <c r="AO396" t="n">
        <v>0</v>
      </c>
      <c r="AP396" t="n">
        <v>0</v>
      </c>
      <c r="AQ396" t="n">
        <v>0</v>
      </c>
      <c r="AR396" t="n">
        <v>0</v>
      </c>
    </row>
    <row r="397">
      <c r="A397">
        <f>ROW(Source!A755)</f>
        <v/>
      </c>
      <c r="B397" t="n">
        <v>78871370</v>
      </c>
      <c r="C397" t="n">
        <v>78871359</v>
      </c>
      <c r="D397" t="n">
        <v>29107963</v>
      </c>
      <c r="E397" t="n">
        <v>1</v>
      </c>
      <c r="F397" t="n">
        <v>1</v>
      </c>
      <c r="G397" t="n">
        <v>1</v>
      </c>
      <c r="H397" t="n">
        <v>3</v>
      </c>
      <c r="I397" t="inlineStr">
        <is>
          <t>101-1669</t>
        </is>
      </c>
      <c r="J397" t="inlineStr">
        <is>
          <t>ТССЦ Московской обл., 101-1669, приказ Минстроя России №675/пр от 28.02.2017 № 254/пр</t>
        </is>
      </c>
      <c r="K397" t="inlineStr">
        <is>
          <t>Очес льняной</t>
        </is>
      </c>
      <c r="L397" t="n">
        <v>1346</v>
      </c>
      <c r="N397" t="n">
        <v>1009</v>
      </c>
      <c r="O397" t="inlineStr">
        <is>
          <t>кг</t>
        </is>
      </c>
      <c r="P397" t="inlineStr">
        <is>
          <t>кг</t>
        </is>
      </c>
      <c r="Q397" t="n">
        <v>1</v>
      </c>
      <c r="X397" t="n">
        <v>0.02</v>
      </c>
      <c r="Y397" t="n">
        <v>37.29</v>
      </c>
      <c r="Z397" t="n">
        <v>0</v>
      </c>
      <c r="AA397" t="n">
        <v>0</v>
      </c>
      <c r="AB397" t="n">
        <v>0</v>
      </c>
      <c r="AC397" t="n">
        <v>0</v>
      </c>
      <c r="AD397" t="n">
        <v>1</v>
      </c>
      <c r="AE397" t="n">
        <v>0</v>
      </c>
      <c r="AF397" t="inlineStr">
        <is>
          <t>)*9</t>
        </is>
      </c>
      <c r="AG397" t="n">
        <v>0.18</v>
      </c>
      <c r="AH397" t="n">
        <v>2</v>
      </c>
      <c r="AI397" t="n">
        <v>78871364</v>
      </c>
      <c r="AJ397" t="n">
        <v>433</v>
      </c>
      <c r="AK397" t="n">
        <v>0</v>
      </c>
      <c r="AL397" t="n">
        <v>0</v>
      </c>
      <c r="AM397" t="n">
        <v>0</v>
      </c>
      <c r="AN397" t="n">
        <v>0</v>
      </c>
      <c r="AO397" t="n">
        <v>0</v>
      </c>
      <c r="AP397" t="n">
        <v>0</v>
      </c>
      <c r="AQ397" t="n">
        <v>0</v>
      </c>
      <c r="AR397" t="n">
        <v>0</v>
      </c>
    </row>
    <row r="398">
      <c r="A398">
        <f>ROW(Source!A755)</f>
        <v/>
      </c>
      <c r="B398" t="n">
        <v>78871371</v>
      </c>
      <c r="C398" t="n">
        <v>78871359</v>
      </c>
      <c r="D398" t="n">
        <v>29150040</v>
      </c>
      <c r="E398" t="n">
        <v>1</v>
      </c>
      <c r="F398" t="n">
        <v>1</v>
      </c>
      <c r="G398" t="n">
        <v>1</v>
      </c>
      <c r="H398" t="n">
        <v>3</v>
      </c>
      <c r="I398" t="inlineStr">
        <is>
          <t>411-0001</t>
        </is>
      </c>
      <c r="J398" t="inlineStr">
        <is>
          <t>ТССЦ Московской обл., 411-0001, приказ Минстроя России №675/пр от 28.02.2017 № 257/пр</t>
        </is>
      </c>
      <c r="K398" t="inlineStr">
        <is>
          <t>Вода</t>
        </is>
      </c>
      <c r="L398" t="n">
        <v>1339</v>
      </c>
      <c r="N398" t="n">
        <v>1007</v>
      </c>
      <c r="O398" t="inlineStr">
        <is>
          <t>м3</t>
        </is>
      </c>
      <c r="P398" t="inlineStr">
        <is>
          <t>м3</t>
        </is>
      </c>
      <c r="Q398" t="n">
        <v>1</v>
      </c>
      <c r="X398" t="n">
        <v>1</v>
      </c>
      <c r="Y398" t="n">
        <v>2.44</v>
      </c>
      <c r="Z398" t="n">
        <v>0</v>
      </c>
      <c r="AA398" t="n">
        <v>0</v>
      </c>
      <c r="AB398" t="n">
        <v>0</v>
      </c>
      <c r="AC398" t="n">
        <v>0</v>
      </c>
      <c r="AD398" t="n">
        <v>1</v>
      </c>
      <c r="AE398" t="n">
        <v>0</v>
      </c>
      <c r="AF398" t="inlineStr">
        <is>
          <t>)*9</t>
        </is>
      </c>
      <c r="AG398" t="n">
        <v>9</v>
      </c>
      <c r="AH398" t="n">
        <v>2</v>
      </c>
      <c r="AI398" t="n">
        <v>78871365</v>
      </c>
      <c r="AJ398" t="n">
        <v>434</v>
      </c>
      <c r="AK398" t="n">
        <v>0</v>
      </c>
      <c r="AL398" t="n">
        <v>0</v>
      </c>
      <c r="AM398" t="n">
        <v>0</v>
      </c>
      <c r="AN398" t="n">
        <v>0</v>
      </c>
      <c r="AO398" t="n">
        <v>0</v>
      </c>
      <c r="AP398" t="n">
        <v>0</v>
      </c>
      <c r="AQ398" t="n">
        <v>0</v>
      </c>
      <c r="AR398" t="n">
        <v>0</v>
      </c>
    </row>
    <row r="399">
      <c r="A399">
        <f>ROW(Source!A756)</f>
        <v/>
      </c>
      <c r="B399" t="n">
        <v>78871373</v>
      </c>
      <c r="C399" t="n">
        <v>78871372</v>
      </c>
      <c r="D399" t="n">
        <v>18409850</v>
      </c>
      <c r="E399" t="n">
        <v>1</v>
      </c>
      <c r="F399" t="n">
        <v>1</v>
      </c>
      <c r="G399" t="n">
        <v>1</v>
      </c>
      <c r="H399" t="n">
        <v>1</v>
      </c>
      <c r="I399" t="inlineStr">
        <is>
          <t>1-1035-90</t>
        </is>
      </c>
      <c r="J399" t="inlineStr"/>
      <c r="K399" t="inlineStr">
        <is>
          <t>Рабочий строитель среднего разряда 3,5</t>
        </is>
      </c>
      <c r="L399" t="n">
        <v>1369</v>
      </c>
      <c r="N399" t="n">
        <v>1013</v>
      </c>
      <c r="O399" t="inlineStr">
        <is>
          <t>чел.-ч</t>
        </is>
      </c>
      <c r="P399" t="inlineStr">
        <is>
          <t>чел.-ч</t>
        </is>
      </c>
      <c r="Q399" t="n">
        <v>1</v>
      </c>
      <c r="X399" t="n">
        <v>81</v>
      </c>
      <c r="Y399" t="n">
        <v>0</v>
      </c>
      <c r="Z399" t="n">
        <v>0</v>
      </c>
      <c r="AA399" t="n">
        <v>0</v>
      </c>
      <c r="AB399" t="n">
        <v>9.07</v>
      </c>
      <c r="AC399" t="n">
        <v>0</v>
      </c>
      <c r="AD399" t="n">
        <v>1</v>
      </c>
      <c r="AE399" t="n">
        <v>1</v>
      </c>
      <c r="AF399" t="inlineStr"/>
      <c r="AG399" t="n">
        <v>81</v>
      </c>
      <c r="AH399" t="n">
        <v>2</v>
      </c>
      <c r="AI399" t="n">
        <v>78871373</v>
      </c>
      <c r="AJ399" t="n">
        <v>435</v>
      </c>
      <c r="AK399" t="n">
        <v>0</v>
      </c>
      <c r="AL399" t="n">
        <v>0</v>
      </c>
      <c r="AM399" t="n">
        <v>0</v>
      </c>
      <c r="AN399" t="n">
        <v>0</v>
      </c>
      <c r="AO399" t="n">
        <v>0</v>
      </c>
      <c r="AP399" t="n">
        <v>0</v>
      </c>
      <c r="AQ399" t="n">
        <v>0</v>
      </c>
      <c r="AR399" t="n">
        <v>0</v>
      </c>
    </row>
    <row r="400">
      <c r="A400">
        <f>ROW(Source!A756)</f>
        <v/>
      </c>
      <c r="B400" t="n">
        <v>78871374</v>
      </c>
      <c r="C400" t="n">
        <v>78871372</v>
      </c>
      <c r="D400" t="n">
        <v>29174913</v>
      </c>
      <c r="E400" t="n">
        <v>1</v>
      </c>
      <c r="F400" t="n">
        <v>1</v>
      </c>
      <c r="G400" t="n">
        <v>1</v>
      </c>
      <c r="H400" t="n">
        <v>2</v>
      </c>
      <c r="I400" t="inlineStr">
        <is>
          <t>400001</t>
        </is>
      </c>
      <c r="J400" t="inlineStr">
        <is>
          <t>ТСЭМ Московской обл., 400001, приказ Минстроя России №675/пр от 28.02.2017 № 264/пр</t>
        </is>
      </c>
      <c r="K400" t="inlineStr">
        <is>
          <t>Автомобили бортовые, грузоподъемность до 5 т</t>
        </is>
      </c>
      <c r="L400" t="n">
        <v>1368</v>
      </c>
      <c r="N400" t="n">
        <v>1011</v>
      </c>
      <c r="O400" t="inlineStr">
        <is>
          <t>маш.-ч</t>
        </is>
      </c>
      <c r="P400" t="inlineStr">
        <is>
          <t>маш.-ч</t>
        </is>
      </c>
      <c r="Q400" t="n">
        <v>1</v>
      </c>
      <c r="X400" t="n">
        <v>0.05</v>
      </c>
      <c r="Y400" t="n">
        <v>0</v>
      </c>
      <c r="Z400" t="n">
        <v>87.17</v>
      </c>
      <c r="AA400" t="n">
        <v>11.6</v>
      </c>
      <c r="AB400" t="n">
        <v>0</v>
      </c>
      <c r="AC400" t="n">
        <v>0</v>
      </c>
      <c r="AD400" t="n">
        <v>1</v>
      </c>
      <c r="AE400" t="n">
        <v>0</v>
      </c>
      <c r="AF400" t="inlineStr"/>
      <c r="AG400" t="n">
        <v>0.05</v>
      </c>
      <c r="AH400" t="n">
        <v>2</v>
      </c>
      <c r="AI400" t="n">
        <v>78871374</v>
      </c>
      <c r="AJ400" t="n">
        <v>436</v>
      </c>
      <c r="AK400" t="n">
        <v>0</v>
      </c>
      <c r="AL400" t="n">
        <v>0</v>
      </c>
      <c r="AM400" t="n">
        <v>0</v>
      </c>
      <c r="AN400" t="n">
        <v>0</v>
      </c>
      <c r="AO400" t="n">
        <v>0</v>
      </c>
      <c r="AP400" t="n">
        <v>0</v>
      </c>
      <c r="AQ400" t="n">
        <v>0</v>
      </c>
      <c r="AR400" t="n">
        <v>0</v>
      </c>
    </row>
    <row r="401">
      <c r="A401">
        <f>ROW(Source!A756)</f>
        <v/>
      </c>
      <c r="B401" t="n">
        <v>78871375</v>
      </c>
      <c r="C401" t="n">
        <v>78871372</v>
      </c>
      <c r="D401" t="n">
        <v>29110398</v>
      </c>
      <c r="E401" t="n">
        <v>1</v>
      </c>
      <c r="F401" t="n">
        <v>1</v>
      </c>
      <c r="G401" t="n">
        <v>1</v>
      </c>
      <c r="H401" t="n">
        <v>3</v>
      </c>
      <c r="I401" t="inlineStr">
        <is>
          <t>101-0388</t>
        </is>
      </c>
      <c r="J401" t="inlineStr">
        <is>
          <t>ТССЦ Московской обл., 101-0388, приказ Минстроя России №675/пр от 28.02.2017 № 254/пр</t>
        </is>
      </c>
      <c r="K401" t="inlineStr">
        <is>
          <t>Краски масляные земляные марки МА-0115 мумия, сурик железный</t>
        </is>
      </c>
      <c r="L401" t="n">
        <v>1348</v>
      </c>
      <c r="N401" t="n">
        <v>1009</v>
      </c>
      <c r="O401" t="inlineStr">
        <is>
          <t>т</t>
        </is>
      </c>
      <c r="P401" t="inlineStr">
        <is>
          <t>т</t>
        </is>
      </c>
      <c r="Q401" t="n">
        <v>1000</v>
      </c>
      <c r="X401" t="n">
        <v>0.0014</v>
      </c>
      <c r="Y401" t="n">
        <v>15118.99</v>
      </c>
      <c r="Z401" t="n">
        <v>0</v>
      </c>
      <c r="AA401" t="n">
        <v>0</v>
      </c>
      <c r="AB401" t="n">
        <v>0</v>
      </c>
      <c r="AC401" t="n">
        <v>0</v>
      </c>
      <c r="AD401" t="n">
        <v>1</v>
      </c>
      <c r="AE401" t="n">
        <v>0</v>
      </c>
      <c r="AF401" t="inlineStr"/>
      <c r="AG401" t="n">
        <v>0.0014</v>
      </c>
      <c r="AH401" t="n">
        <v>2</v>
      </c>
      <c r="AI401" t="n">
        <v>78871375</v>
      </c>
      <c r="AJ401" t="n">
        <v>437</v>
      </c>
      <c r="AK401" t="n">
        <v>0</v>
      </c>
      <c r="AL401" t="n">
        <v>0</v>
      </c>
      <c r="AM401" t="n">
        <v>0</v>
      </c>
      <c r="AN401" t="n">
        <v>0</v>
      </c>
      <c r="AO401" t="n">
        <v>0</v>
      </c>
      <c r="AP401" t="n">
        <v>0</v>
      </c>
      <c r="AQ401" t="n">
        <v>0</v>
      </c>
      <c r="AR401" t="n">
        <v>0</v>
      </c>
    </row>
    <row r="402">
      <c r="A402">
        <f>ROW(Source!A756)</f>
        <v/>
      </c>
      <c r="B402" t="n">
        <v>78871376</v>
      </c>
      <c r="C402" t="n">
        <v>78871372</v>
      </c>
      <c r="D402" t="n">
        <v>29110573</v>
      </c>
      <c r="E402" t="n">
        <v>1</v>
      </c>
      <c r="F402" t="n">
        <v>1</v>
      </c>
      <c r="G402" t="n">
        <v>1</v>
      </c>
      <c r="H402" t="n">
        <v>3</v>
      </c>
      <c r="I402" t="inlineStr">
        <is>
          <t>101-0628</t>
        </is>
      </c>
      <c r="J402" t="inlineStr">
        <is>
          <t>ТССЦ Московской обл., 101-0628, приказ Минстроя России №675/пр от 28.02.2017 № 254/пр</t>
        </is>
      </c>
      <c r="K402" t="inlineStr">
        <is>
          <t>Олифа комбинированная, марки К-3</t>
        </is>
      </c>
      <c r="L402" t="n">
        <v>1348</v>
      </c>
      <c r="N402" t="n">
        <v>1009</v>
      </c>
      <c r="O402" t="inlineStr">
        <is>
          <t>т</t>
        </is>
      </c>
      <c r="P402" t="inlineStr">
        <is>
          <t>т</t>
        </is>
      </c>
      <c r="Q402" t="n">
        <v>1000</v>
      </c>
      <c r="X402" t="n">
        <v>0.0007</v>
      </c>
      <c r="Y402" t="n">
        <v>16950</v>
      </c>
      <c r="Z402" t="n">
        <v>0</v>
      </c>
      <c r="AA402" t="n">
        <v>0</v>
      </c>
      <c r="AB402" t="n">
        <v>0</v>
      </c>
      <c r="AC402" t="n">
        <v>0</v>
      </c>
      <c r="AD402" t="n">
        <v>1</v>
      </c>
      <c r="AE402" t="n">
        <v>0</v>
      </c>
      <c r="AF402" t="inlineStr"/>
      <c r="AG402" t="n">
        <v>0.0007</v>
      </c>
      <c r="AH402" t="n">
        <v>2</v>
      </c>
      <c r="AI402" t="n">
        <v>78871376</v>
      </c>
      <c r="AJ402" t="n">
        <v>438</v>
      </c>
      <c r="AK402" t="n">
        <v>0</v>
      </c>
      <c r="AL402" t="n">
        <v>0</v>
      </c>
      <c r="AM402" t="n">
        <v>0</v>
      </c>
      <c r="AN402" t="n">
        <v>0</v>
      </c>
      <c r="AO402" t="n">
        <v>0</v>
      </c>
      <c r="AP402" t="n">
        <v>0</v>
      </c>
      <c r="AQ402" t="n">
        <v>0</v>
      </c>
      <c r="AR402" t="n">
        <v>0</v>
      </c>
    </row>
    <row r="403">
      <c r="A403">
        <f>ROW(Source!A756)</f>
        <v/>
      </c>
      <c r="B403" t="n">
        <v>78871377</v>
      </c>
      <c r="C403" t="n">
        <v>78871372</v>
      </c>
      <c r="D403" t="n">
        <v>29107963</v>
      </c>
      <c r="E403" t="n">
        <v>1</v>
      </c>
      <c r="F403" t="n">
        <v>1</v>
      </c>
      <c r="G403" t="n">
        <v>1</v>
      </c>
      <c r="H403" t="n">
        <v>3</v>
      </c>
      <c r="I403" t="inlineStr">
        <is>
          <t>101-1669</t>
        </is>
      </c>
      <c r="J403" t="inlineStr">
        <is>
          <t>ТССЦ Московской обл., 101-1669, приказ Минстроя России №675/пр от 28.02.2017 № 254/пр</t>
        </is>
      </c>
      <c r="K403" t="inlineStr">
        <is>
          <t>Очес льняной</t>
        </is>
      </c>
      <c r="L403" t="n">
        <v>1346</v>
      </c>
      <c r="N403" t="n">
        <v>1009</v>
      </c>
      <c r="O403" t="inlineStr">
        <is>
          <t>кг</t>
        </is>
      </c>
      <c r="P403" t="inlineStr">
        <is>
          <t>кг</t>
        </is>
      </c>
      <c r="Q403" t="n">
        <v>1</v>
      </c>
      <c r="X403" t="n">
        <v>0.7</v>
      </c>
      <c r="Y403" t="n">
        <v>37.29</v>
      </c>
      <c r="Z403" t="n">
        <v>0</v>
      </c>
      <c r="AA403" t="n">
        <v>0</v>
      </c>
      <c r="AB403" t="n">
        <v>0</v>
      </c>
      <c r="AC403" t="n">
        <v>0</v>
      </c>
      <c r="AD403" t="n">
        <v>1</v>
      </c>
      <c r="AE403" t="n">
        <v>0</v>
      </c>
      <c r="AF403" t="inlineStr"/>
      <c r="AG403" t="n">
        <v>0.7</v>
      </c>
      <c r="AH403" t="n">
        <v>2</v>
      </c>
      <c r="AI403" t="n">
        <v>78871377</v>
      </c>
      <c r="AJ403" t="n">
        <v>439</v>
      </c>
      <c r="AK403" t="n">
        <v>0</v>
      </c>
      <c r="AL403" t="n">
        <v>0</v>
      </c>
      <c r="AM403" t="n">
        <v>0</v>
      </c>
      <c r="AN403" t="n">
        <v>0</v>
      </c>
      <c r="AO403" t="n">
        <v>0</v>
      </c>
      <c r="AP403" t="n">
        <v>0</v>
      </c>
      <c r="AQ403" t="n">
        <v>0</v>
      </c>
      <c r="AR403" t="n">
        <v>0</v>
      </c>
    </row>
    <row r="404">
      <c r="A404">
        <f>ROW(Source!A756)</f>
        <v/>
      </c>
      <c r="B404" t="n">
        <v>78871378</v>
      </c>
      <c r="C404" t="n">
        <v>78871372</v>
      </c>
      <c r="D404" t="n">
        <v>29142465</v>
      </c>
      <c r="E404" t="n">
        <v>1</v>
      </c>
      <c r="F404" t="n">
        <v>1</v>
      </c>
      <c r="G404" t="n">
        <v>1</v>
      </c>
      <c r="H404" t="n">
        <v>3</v>
      </c>
      <c r="I404" t="inlineStr">
        <is>
          <t>302-1342</t>
        </is>
      </c>
      <c r="J404" t="inlineStr">
        <is>
          <t>ТССЦ Московской обл., 302-1342, приказ Минстроя России №675/пр от 28.02.2017 № 256/пр</t>
        </is>
      </c>
      <c r="K404" t="inlineStr">
        <is>
          <t>Вентили проходные муфтовые 15кч18п для воды давлением 1,6 МПа (16 кгс/см2), диаметром 20 мм</t>
        </is>
      </c>
      <c r="L404" t="n">
        <v>1354</v>
      </c>
      <c r="N404" t="n">
        <v>1010</v>
      </c>
      <c r="O404" t="inlineStr">
        <is>
          <t>шт.</t>
        </is>
      </c>
      <c r="P404" t="inlineStr">
        <is>
          <t>шт.</t>
        </is>
      </c>
      <c r="Q404" t="n">
        <v>1</v>
      </c>
      <c r="X404" t="n">
        <v>100</v>
      </c>
      <c r="Y404" t="n">
        <v>21.81</v>
      </c>
      <c r="Z404" t="n">
        <v>0</v>
      </c>
      <c r="AA404" t="n">
        <v>0</v>
      </c>
      <c r="AB404" t="n">
        <v>0</v>
      </c>
      <c r="AC404" t="n">
        <v>0</v>
      </c>
      <c r="AD404" t="n">
        <v>1</v>
      </c>
      <c r="AE404" t="n">
        <v>0</v>
      </c>
      <c r="AF404" t="inlineStr"/>
      <c r="AG404" t="n">
        <v>100</v>
      </c>
      <c r="AH404" t="n">
        <v>2</v>
      </c>
      <c r="AI404" t="n">
        <v>78871378</v>
      </c>
      <c r="AJ404" t="n">
        <v>441</v>
      </c>
      <c r="AK404" t="n">
        <v>0</v>
      </c>
      <c r="AL404" t="n">
        <v>0</v>
      </c>
      <c r="AM404" t="n">
        <v>0</v>
      </c>
      <c r="AN404" t="n">
        <v>0</v>
      </c>
      <c r="AO404" t="n">
        <v>0</v>
      </c>
      <c r="AP404" t="n">
        <v>0</v>
      </c>
      <c r="AQ404" t="n">
        <v>0</v>
      </c>
      <c r="AR404" t="n">
        <v>0</v>
      </c>
    </row>
    <row r="405">
      <c r="A405">
        <f>ROW(Source!A756)</f>
        <v/>
      </c>
      <c r="B405" t="n">
        <v>78871379</v>
      </c>
      <c r="C405" t="n">
        <v>78871372</v>
      </c>
      <c r="D405" t="n">
        <v>29164350</v>
      </c>
      <c r="E405" t="n">
        <v>1</v>
      </c>
      <c r="F405" t="n">
        <v>1</v>
      </c>
      <c r="G405" t="n">
        <v>1</v>
      </c>
      <c r="H405" t="n">
        <v>3</v>
      </c>
      <c r="I405" t="inlineStr">
        <is>
          <t>509-9899</t>
        </is>
      </c>
      <c r="J405" t="inlineStr">
        <is>
          <t>ТССЦ Московской обл., 509-9899, приказ Минстроя России №675/пр от 28.02.2017 № 258/пр</t>
        </is>
      </c>
      <c r="K405" t="inlineStr">
        <is>
          <t>Строительный мусор и масса возвратных материалов</t>
        </is>
      </c>
      <c r="L405" t="n">
        <v>1348</v>
      </c>
      <c r="N405" t="n">
        <v>1009</v>
      </c>
      <c r="O405" t="inlineStr">
        <is>
          <t>т</t>
        </is>
      </c>
      <c r="P405" t="inlineStr">
        <is>
          <t>т</t>
        </is>
      </c>
      <c r="Q405" t="n">
        <v>1000</v>
      </c>
      <c r="X405" t="n">
        <v>0.04</v>
      </c>
      <c r="Y405" t="n">
        <v>0</v>
      </c>
      <c r="Z405" t="n">
        <v>0</v>
      </c>
      <c r="AA405" t="n">
        <v>0</v>
      </c>
      <c r="AB405" t="n">
        <v>0</v>
      </c>
      <c r="AC405" t="n">
        <v>0</v>
      </c>
      <c r="AD405" t="n">
        <v>0</v>
      </c>
      <c r="AE405" t="n">
        <v>0</v>
      </c>
      <c r="AF405" t="inlineStr"/>
      <c r="AG405" t="n">
        <v>0.04</v>
      </c>
      <c r="AH405" t="n">
        <v>2</v>
      </c>
      <c r="AI405" t="n">
        <v>78871379</v>
      </c>
      <c r="AJ405" t="n">
        <v>442</v>
      </c>
      <c r="AK405" t="n">
        <v>0</v>
      </c>
      <c r="AL405" t="n">
        <v>0</v>
      </c>
      <c r="AM405" t="n">
        <v>0</v>
      </c>
      <c r="AN405" t="n">
        <v>0</v>
      </c>
      <c r="AO405" t="n">
        <v>0</v>
      </c>
      <c r="AP405" t="n">
        <v>0</v>
      </c>
      <c r="AQ405" t="n">
        <v>0</v>
      </c>
      <c r="AR405" t="n">
        <v>0</v>
      </c>
    </row>
    <row r="406">
      <c r="A406">
        <f>ROW(Source!A797)</f>
        <v/>
      </c>
      <c r="B406" t="n">
        <v>78871485</v>
      </c>
      <c r="C406" t="n">
        <v>78871481</v>
      </c>
      <c r="D406" t="n">
        <v>18407150</v>
      </c>
      <c r="E406" t="n">
        <v>1</v>
      </c>
      <c r="F406" t="n">
        <v>1</v>
      </c>
      <c r="G406" t="n">
        <v>1</v>
      </c>
      <c r="H406" t="n">
        <v>1</v>
      </c>
      <c r="I406" t="inlineStr">
        <is>
          <t>1-1030-90</t>
        </is>
      </c>
      <c r="J406" t="inlineStr"/>
      <c r="K406" t="inlineStr">
        <is>
          <t>Рабочий строитель среднего разряда 3</t>
        </is>
      </c>
      <c r="L406" t="n">
        <v>1369</v>
      </c>
      <c r="N406" t="n">
        <v>1013</v>
      </c>
      <c r="O406" t="inlineStr">
        <is>
          <t>чел.-ч</t>
        </is>
      </c>
      <c r="P406" t="inlineStr">
        <is>
          <t>чел.-ч</t>
        </is>
      </c>
      <c r="Q406" t="n">
        <v>1</v>
      </c>
      <c r="X406" t="n">
        <v>13.9</v>
      </c>
      <c r="Y406" t="n">
        <v>0</v>
      </c>
      <c r="Z406" t="n">
        <v>0</v>
      </c>
      <c r="AA406" t="n">
        <v>0</v>
      </c>
      <c r="AB406" t="n">
        <v>8.529999999999999</v>
      </c>
      <c r="AC406" t="n">
        <v>0</v>
      </c>
      <c r="AD406" t="n">
        <v>1</v>
      </c>
      <c r="AE406" t="n">
        <v>1</v>
      </c>
      <c r="AF406" t="inlineStr"/>
      <c r="AG406" t="n">
        <v>13.9</v>
      </c>
      <c r="AH406" t="n">
        <v>2</v>
      </c>
      <c r="AI406" t="n">
        <v>78871482</v>
      </c>
      <c r="AJ406" t="n">
        <v>443</v>
      </c>
      <c r="AK406" t="n">
        <v>0</v>
      </c>
      <c r="AL406" t="n">
        <v>0</v>
      </c>
      <c r="AM406" t="n">
        <v>0</v>
      </c>
      <c r="AN406" t="n">
        <v>0</v>
      </c>
      <c r="AO406" t="n">
        <v>0</v>
      </c>
      <c r="AP406" t="n">
        <v>0</v>
      </c>
      <c r="AQ406" t="n">
        <v>0</v>
      </c>
      <c r="AR406" t="n">
        <v>0</v>
      </c>
    </row>
    <row r="407">
      <c r="A407">
        <f>ROW(Source!A797)</f>
        <v/>
      </c>
      <c r="B407" t="n">
        <v>78871486</v>
      </c>
      <c r="C407" t="n">
        <v>78871481</v>
      </c>
      <c r="D407" t="n">
        <v>29169821</v>
      </c>
      <c r="E407" t="n">
        <v>1</v>
      </c>
      <c r="F407" t="n">
        <v>1</v>
      </c>
      <c r="G407" t="n">
        <v>1</v>
      </c>
      <c r="H407" t="n">
        <v>3</v>
      </c>
      <c r="I407" t="inlineStr">
        <is>
          <t>509-0696</t>
        </is>
      </c>
      <c r="J407" t="inlineStr">
        <is>
          <t>ТССЦ Московской обл., 509-0696, приказ Минстроя России №675/пр от 28.02.2017 № 258/пр</t>
        </is>
      </c>
      <c r="K407" t="inlineStr">
        <is>
          <t>Лампы люминесцентные ртутные низкого давления типа ЛБ, ЛД, ЛДЦ, ЛТВ, ЛБХ 20</t>
        </is>
      </c>
      <c r="L407" t="n">
        <v>1358</v>
      </c>
      <c r="N407" t="n">
        <v>1010</v>
      </c>
      <c r="O407" t="inlineStr">
        <is>
          <t>10 шт.</t>
        </is>
      </c>
      <c r="P407" t="inlineStr">
        <is>
          <t>10 шт.</t>
        </is>
      </c>
      <c r="Q407" t="n">
        <v>10</v>
      </c>
      <c r="X407" t="n">
        <v>10</v>
      </c>
      <c r="Y407" t="n">
        <v>85.2</v>
      </c>
      <c r="Z407" t="n">
        <v>0</v>
      </c>
      <c r="AA407" t="n">
        <v>0</v>
      </c>
      <c r="AB407" t="n">
        <v>0</v>
      </c>
      <c r="AC407" t="n">
        <v>0</v>
      </c>
      <c r="AD407" t="n">
        <v>1</v>
      </c>
      <c r="AE407" t="n">
        <v>0</v>
      </c>
      <c r="AF407" t="inlineStr"/>
      <c r="AG407" t="n">
        <v>10</v>
      </c>
      <c r="AH407" t="n">
        <v>2</v>
      </c>
      <c r="AI407" t="n">
        <v>78871483</v>
      </c>
      <c r="AJ407" t="n">
        <v>444</v>
      </c>
      <c r="AK407" t="n">
        <v>0</v>
      </c>
      <c r="AL407" t="n">
        <v>0</v>
      </c>
      <c r="AM407" t="n">
        <v>0</v>
      </c>
      <c r="AN407" t="n">
        <v>0</v>
      </c>
      <c r="AO407" t="n">
        <v>0</v>
      </c>
      <c r="AP407" t="n">
        <v>0</v>
      </c>
      <c r="AQ407" t="n">
        <v>0</v>
      </c>
      <c r="AR407" t="n">
        <v>0</v>
      </c>
    </row>
    <row r="408">
      <c r="A408">
        <f>ROW(Source!A799)</f>
        <v/>
      </c>
      <c r="B408" t="n">
        <v>78871495</v>
      </c>
      <c r="C408" t="n">
        <v>78871488</v>
      </c>
      <c r="D408" t="n">
        <v>18442827</v>
      </c>
      <c r="E408" t="n">
        <v>1</v>
      </c>
      <c r="F408" t="n">
        <v>1</v>
      </c>
      <c r="G408" t="n">
        <v>1</v>
      </c>
      <c r="H408" t="n">
        <v>1</v>
      </c>
      <c r="I408" t="inlineStr">
        <is>
          <t>1-1053-90</t>
        </is>
      </c>
      <c r="J408" t="inlineStr"/>
      <c r="K408" t="inlineStr">
        <is>
          <t>Рабочий строитель среднего разряда 5,3</t>
        </is>
      </c>
      <c r="L408" t="n">
        <v>1369</v>
      </c>
      <c r="N408" t="n">
        <v>1013</v>
      </c>
      <c r="O408" t="inlineStr">
        <is>
          <t>чел.-ч</t>
        </is>
      </c>
      <c r="P408" t="inlineStr">
        <is>
          <t>чел.-ч</t>
        </is>
      </c>
      <c r="Q408" t="n">
        <v>1</v>
      </c>
      <c r="X408" t="n">
        <v>5.01</v>
      </c>
      <c r="Y408" t="n">
        <v>0</v>
      </c>
      <c r="Z408" t="n">
        <v>0</v>
      </c>
      <c r="AA408" t="n">
        <v>0</v>
      </c>
      <c r="AB408" t="n">
        <v>11.64</v>
      </c>
      <c r="AC408" t="n">
        <v>0</v>
      </c>
      <c r="AD408" t="n">
        <v>1</v>
      </c>
      <c r="AE408" t="n">
        <v>1</v>
      </c>
      <c r="AF408" t="inlineStr">
        <is>
          <t>)*5</t>
        </is>
      </c>
      <c r="AG408" t="n">
        <v>25.05</v>
      </c>
      <c r="AH408" t="n">
        <v>2</v>
      </c>
      <c r="AI408" t="n">
        <v>78871489</v>
      </c>
      <c r="AJ408" t="n">
        <v>446</v>
      </c>
      <c r="AK408" t="n">
        <v>0</v>
      </c>
      <c r="AL408" t="n">
        <v>0</v>
      </c>
      <c r="AM408" t="n">
        <v>0</v>
      </c>
      <c r="AN408" t="n">
        <v>0</v>
      </c>
      <c r="AO408" t="n">
        <v>0</v>
      </c>
      <c r="AP408" t="n">
        <v>0</v>
      </c>
      <c r="AQ408" t="n">
        <v>0</v>
      </c>
      <c r="AR408" t="n">
        <v>0</v>
      </c>
    </row>
    <row r="409">
      <c r="A409">
        <f>ROW(Source!A799)</f>
        <v/>
      </c>
      <c r="B409" t="n">
        <v>78871496</v>
      </c>
      <c r="C409" t="n">
        <v>78871488</v>
      </c>
      <c r="D409" t="n">
        <v>29172703</v>
      </c>
      <c r="E409" t="n">
        <v>1</v>
      </c>
      <c r="F409" t="n">
        <v>1</v>
      </c>
      <c r="G409" t="n">
        <v>1</v>
      </c>
      <c r="H409" t="n">
        <v>2</v>
      </c>
      <c r="I409" t="inlineStr">
        <is>
          <t>042900</t>
        </is>
      </c>
      <c r="J409" t="inlineStr">
        <is>
          <t>ТСЭМ Московской обл., 042900, приказ Минстроя России №675/пр от 28.02.2017 № 264/пр</t>
        </is>
      </c>
      <c r="K40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09" t="n">
        <v>1368</v>
      </c>
      <c r="N409" t="n">
        <v>1011</v>
      </c>
      <c r="O409" t="inlineStr">
        <is>
          <t>маш.-ч</t>
        </is>
      </c>
      <c r="P409" t="inlineStr">
        <is>
          <t>маш.-ч</t>
        </is>
      </c>
      <c r="Q409" t="n">
        <v>1</v>
      </c>
      <c r="X409" t="n">
        <v>1.5</v>
      </c>
      <c r="Y409" t="n">
        <v>0</v>
      </c>
      <c r="Z409" t="n">
        <v>29.67</v>
      </c>
      <c r="AA409" t="n">
        <v>0</v>
      </c>
      <c r="AB409" t="n">
        <v>0</v>
      </c>
      <c r="AC409" t="n">
        <v>0</v>
      </c>
      <c r="AD409" t="n">
        <v>1</v>
      </c>
      <c r="AE409" t="n">
        <v>0</v>
      </c>
      <c r="AF409" t="inlineStr">
        <is>
          <t>)*5</t>
        </is>
      </c>
      <c r="AG409" t="n">
        <v>7.5</v>
      </c>
      <c r="AH409" t="n">
        <v>2</v>
      </c>
      <c r="AI409" t="n">
        <v>78871490</v>
      </c>
      <c r="AJ409" t="n">
        <v>447</v>
      </c>
      <c r="AK409" t="n">
        <v>0</v>
      </c>
      <c r="AL409" t="n">
        <v>0</v>
      </c>
      <c r="AM409" t="n">
        <v>0</v>
      </c>
      <c r="AN409" t="n">
        <v>0</v>
      </c>
      <c r="AO409" t="n">
        <v>0</v>
      </c>
      <c r="AP409" t="n">
        <v>0</v>
      </c>
      <c r="AQ409" t="n">
        <v>0</v>
      </c>
      <c r="AR409" t="n">
        <v>0</v>
      </c>
    </row>
    <row r="410">
      <c r="A410">
        <f>ROW(Source!A799)</f>
        <v/>
      </c>
      <c r="B410" t="n">
        <v>78871497</v>
      </c>
      <c r="C410" t="n">
        <v>78871488</v>
      </c>
      <c r="D410" t="n">
        <v>29110398</v>
      </c>
      <c r="E410" t="n">
        <v>1</v>
      </c>
      <c r="F410" t="n">
        <v>1</v>
      </c>
      <c r="G410" t="n">
        <v>1</v>
      </c>
      <c r="H410" t="n">
        <v>3</v>
      </c>
      <c r="I410" t="inlineStr">
        <is>
          <t>101-0388</t>
        </is>
      </c>
      <c r="J410" t="inlineStr">
        <is>
          <t>ТССЦ Московской обл., 101-0388, приказ Минстроя России №675/пр от 28.02.2017 № 254/пр</t>
        </is>
      </c>
      <c r="K410" t="inlineStr">
        <is>
          <t>Краски масляные земляные марки МА-0115 мумия, сурик железный</t>
        </is>
      </c>
      <c r="L410" t="n">
        <v>1348</v>
      </c>
      <c r="N410" t="n">
        <v>1009</v>
      </c>
      <c r="O410" t="inlineStr">
        <is>
          <t>т</t>
        </is>
      </c>
      <c r="P410" t="inlineStr">
        <is>
          <t>т</t>
        </is>
      </c>
      <c r="Q410" t="n">
        <v>1000</v>
      </c>
      <c r="X410" t="n">
        <v>5e-05</v>
      </c>
      <c r="Y410" t="n">
        <v>15118.99</v>
      </c>
      <c r="Z410" t="n">
        <v>0</v>
      </c>
      <c r="AA410" t="n">
        <v>0</v>
      </c>
      <c r="AB410" t="n">
        <v>0</v>
      </c>
      <c r="AC410" t="n">
        <v>0</v>
      </c>
      <c r="AD410" t="n">
        <v>1</v>
      </c>
      <c r="AE410" t="n">
        <v>0</v>
      </c>
      <c r="AF410" t="inlineStr">
        <is>
          <t>)*5</t>
        </is>
      </c>
      <c r="AG410" t="n">
        <v>0.00025</v>
      </c>
      <c r="AH410" t="n">
        <v>2</v>
      </c>
      <c r="AI410" t="n">
        <v>78871491</v>
      </c>
      <c r="AJ410" t="n">
        <v>448</v>
      </c>
      <c r="AK410" t="n">
        <v>0</v>
      </c>
      <c r="AL410" t="n">
        <v>0</v>
      </c>
      <c r="AM410" t="n">
        <v>0</v>
      </c>
      <c r="AN410" t="n">
        <v>0</v>
      </c>
      <c r="AO410" t="n">
        <v>0</v>
      </c>
      <c r="AP410" t="n">
        <v>0</v>
      </c>
      <c r="AQ410" t="n">
        <v>0</v>
      </c>
      <c r="AR410" t="n">
        <v>0</v>
      </c>
    </row>
    <row r="411">
      <c r="A411">
        <f>ROW(Source!A799)</f>
        <v/>
      </c>
      <c r="B411" t="n">
        <v>78871498</v>
      </c>
      <c r="C411" t="n">
        <v>78871488</v>
      </c>
      <c r="D411" t="n">
        <v>29110573</v>
      </c>
      <c r="E411" t="n">
        <v>1</v>
      </c>
      <c r="F411" t="n">
        <v>1</v>
      </c>
      <c r="G411" t="n">
        <v>1</v>
      </c>
      <c r="H411" t="n">
        <v>3</v>
      </c>
      <c r="I411" t="inlineStr">
        <is>
          <t>101-0628</t>
        </is>
      </c>
      <c r="J411" t="inlineStr">
        <is>
          <t>ТССЦ Московской обл., 101-0628, приказ Минстроя России №675/пр от 28.02.2017 № 254/пр</t>
        </is>
      </c>
      <c r="K411" t="inlineStr">
        <is>
          <t>Олифа комбинированная, марки К-3</t>
        </is>
      </c>
      <c r="L411" t="n">
        <v>1348</v>
      </c>
      <c r="N411" t="n">
        <v>1009</v>
      </c>
      <c r="O411" t="inlineStr">
        <is>
          <t>т</t>
        </is>
      </c>
      <c r="P411" t="inlineStr">
        <is>
          <t>т</t>
        </is>
      </c>
      <c r="Q411" t="n">
        <v>1000</v>
      </c>
      <c r="X411" t="n">
        <v>2e-05</v>
      </c>
      <c r="Y411" t="n">
        <v>16950</v>
      </c>
      <c r="Z411" t="n">
        <v>0</v>
      </c>
      <c r="AA411" t="n">
        <v>0</v>
      </c>
      <c r="AB411" t="n">
        <v>0</v>
      </c>
      <c r="AC411" t="n">
        <v>0</v>
      </c>
      <c r="AD411" t="n">
        <v>1</v>
      </c>
      <c r="AE411" t="n">
        <v>0</v>
      </c>
      <c r="AF411" t="inlineStr">
        <is>
          <t>)*5</t>
        </is>
      </c>
      <c r="AG411" t="n">
        <v>0.0001</v>
      </c>
      <c r="AH411" t="n">
        <v>2</v>
      </c>
      <c r="AI411" t="n">
        <v>78871492</v>
      </c>
      <c r="AJ411" t="n">
        <v>449</v>
      </c>
      <c r="AK411" t="n">
        <v>0</v>
      </c>
      <c r="AL411" t="n">
        <v>0</v>
      </c>
      <c r="AM411" t="n">
        <v>0</v>
      </c>
      <c r="AN411" t="n">
        <v>0</v>
      </c>
      <c r="AO411" t="n">
        <v>0</v>
      </c>
      <c r="AP411" t="n">
        <v>0</v>
      </c>
      <c r="AQ411" t="n">
        <v>0</v>
      </c>
      <c r="AR411" t="n">
        <v>0</v>
      </c>
    </row>
    <row r="412">
      <c r="A412">
        <f>ROW(Source!A799)</f>
        <v/>
      </c>
      <c r="B412" t="n">
        <v>78871499</v>
      </c>
      <c r="C412" t="n">
        <v>78871488</v>
      </c>
      <c r="D412" t="n">
        <v>29107963</v>
      </c>
      <c r="E412" t="n">
        <v>1</v>
      </c>
      <c r="F412" t="n">
        <v>1</v>
      </c>
      <c r="G412" t="n">
        <v>1</v>
      </c>
      <c r="H412" t="n">
        <v>3</v>
      </c>
      <c r="I412" t="inlineStr">
        <is>
          <t>101-1669</t>
        </is>
      </c>
      <c r="J412" t="inlineStr">
        <is>
          <t>ТССЦ Московской обл., 101-1669, приказ Минстроя России №675/пр от 28.02.2017 № 254/пр</t>
        </is>
      </c>
      <c r="K412" t="inlineStr">
        <is>
          <t>Очес льняной</t>
        </is>
      </c>
      <c r="L412" t="n">
        <v>1346</v>
      </c>
      <c r="N412" t="n">
        <v>1009</v>
      </c>
      <c r="O412" t="inlineStr">
        <is>
          <t>кг</t>
        </is>
      </c>
      <c r="P412" t="inlineStr">
        <is>
          <t>кг</t>
        </is>
      </c>
      <c r="Q412" t="n">
        <v>1</v>
      </c>
      <c r="X412" t="n">
        <v>0.02</v>
      </c>
      <c r="Y412" t="n">
        <v>37.29</v>
      </c>
      <c r="Z412" t="n">
        <v>0</v>
      </c>
      <c r="AA412" t="n">
        <v>0</v>
      </c>
      <c r="AB412" t="n">
        <v>0</v>
      </c>
      <c r="AC412" t="n">
        <v>0</v>
      </c>
      <c r="AD412" t="n">
        <v>1</v>
      </c>
      <c r="AE412" t="n">
        <v>0</v>
      </c>
      <c r="AF412" t="inlineStr">
        <is>
          <t>)*5</t>
        </is>
      </c>
      <c r="AG412" t="n">
        <v>0.1</v>
      </c>
      <c r="AH412" t="n">
        <v>2</v>
      </c>
      <c r="AI412" t="n">
        <v>78871493</v>
      </c>
      <c r="AJ412" t="n">
        <v>450</v>
      </c>
      <c r="AK412" t="n">
        <v>0</v>
      </c>
      <c r="AL412" t="n">
        <v>0</v>
      </c>
      <c r="AM412" t="n">
        <v>0</v>
      </c>
      <c r="AN412" t="n">
        <v>0</v>
      </c>
      <c r="AO412" t="n">
        <v>0</v>
      </c>
      <c r="AP412" t="n">
        <v>0</v>
      </c>
      <c r="AQ412" t="n">
        <v>0</v>
      </c>
      <c r="AR412" t="n">
        <v>0</v>
      </c>
    </row>
    <row r="413">
      <c r="A413">
        <f>ROW(Source!A799)</f>
        <v/>
      </c>
      <c r="B413" t="n">
        <v>78871500</v>
      </c>
      <c r="C413" t="n">
        <v>78871488</v>
      </c>
      <c r="D413" t="n">
        <v>29150040</v>
      </c>
      <c r="E413" t="n">
        <v>1</v>
      </c>
      <c r="F413" t="n">
        <v>1</v>
      </c>
      <c r="G413" t="n">
        <v>1</v>
      </c>
      <c r="H413" t="n">
        <v>3</v>
      </c>
      <c r="I413" t="inlineStr">
        <is>
          <t>411-0001</t>
        </is>
      </c>
      <c r="J413" t="inlineStr">
        <is>
          <t>ТССЦ Московской обл., 411-0001, приказ Минстроя России №675/пр от 28.02.2017 № 257/пр</t>
        </is>
      </c>
      <c r="K413" t="inlineStr">
        <is>
          <t>Вода</t>
        </is>
      </c>
      <c r="L413" t="n">
        <v>1339</v>
      </c>
      <c r="N413" t="n">
        <v>1007</v>
      </c>
      <c r="O413" t="inlineStr">
        <is>
          <t>м3</t>
        </is>
      </c>
      <c r="P413" t="inlineStr">
        <is>
          <t>м3</t>
        </is>
      </c>
      <c r="Q413" t="n">
        <v>1</v>
      </c>
      <c r="X413" t="n">
        <v>1</v>
      </c>
      <c r="Y413" t="n">
        <v>2.44</v>
      </c>
      <c r="Z413" t="n">
        <v>0</v>
      </c>
      <c r="AA413" t="n">
        <v>0</v>
      </c>
      <c r="AB413" t="n">
        <v>0</v>
      </c>
      <c r="AC413" t="n">
        <v>0</v>
      </c>
      <c r="AD413" t="n">
        <v>1</v>
      </c>
      <c r="AE413" t="n">
        <v>0</v>
      </c>
      <c r="AF413" t="inlineStr">
        <is>
          <t>)*5</t>
        </is>
      </c>
      <c r="AG413" t="n">
        <v>5</v>
      </c>
      <c r="AH413" t="n">
        <v>2</v>
      </c>
      <c r="AI413" t="n">
        <v>78871494</v>
      </c>
      <c r="AJ413" t="n">
        <v>451</v>
      </c>
      <c r="AK413" t="n">
        <v>0</v>
      </c>
      <c r="AL413" t="n">
        <v>0</v>
      </c>
      <c r="AM413" t="n">
        <v>0</v>
      </c>
      <c r="AN413" t="n">
        <v>0</v>
      </c>
      <c r="AO413" t="n">
        <v>0</v>
      </c>
      <c r="AP413" t="n">
        <v>0</v>
      </c>
      <c r="AQ413" t="n">
        <v>0</v>
      </c>
      <c r="AR413" t="n">
        <v>0</v>
      </c>
    </row>
    <row r="414">
      <c r="A414">
        <f>ROW(Source!A838)</f>
        <v/>
      </c>
      <c r="B414" t="n">
        <v>78871570</v>
      </c>
      <c r="C414" t="n">
        <v>78871564</v>
      </c>
      <c r="D414" t="n">
        <v>18408291</v>
      </c>
      <c r="E414" t="n">
        <v>1</v>
      </c>
      <c r="F414" t="n">
        <v>1</v>
      </c>
      <c r="G414" t="n">
        <v>1</v>
      </c>
      <c r="H414" t="n">
        <v>1</v>
      </c>
      <c r="I414" t="inlineStr">
        <is>
          <t>1-1025-90</t>
        </is>
      </c>
      <c r="J414" t="inlineStr"/>
      <c r="K414" t="inlineStr">
        <is>
          <t>Рабочий строитель среднего разряда 2,5</t>
        </is>
      </c>
      <c r="L414" t="n">
        <v>1369</v>
      </c>
      <c r="N414" t="n">
        <v>1013</v>
      </c>
      <c r="O414" t="inlineStr">
        <is>
          <t>чел.-ч</t>
        </is>
      </c>
      <c r="P414" t="inlineStr">
        <is>
          <t>чел.-ч</t>
        </is>
      </c>
      <c r="Q414" t="n">
        <v>1</v>
      </c>
      <c r="X414" t="n">
        <v>32.2</v>
      </c>
      <c r="Y414" t="n">
        <v>0</v>
      </c>
      <c r="Z414" t="n">
        <v>0</v>
      </c>
      <c r="AA414" t="n">
        <v>0</v>
      </c>
      <c r="AB414" t="n">
        <v>8.17</v>
      </c>
      <c r="AC414" t="n">
        <v>0</v>
      </c>
      <c r="AD414" t="n">
        <v>1</v>
      </c>
      <c r="AE414" t="n">
        <v>1</v>
      </c>
      <c r="AF414" t="inlineStr"/>
      <c r="AG414" t="n">
        <v>32.2</v>
      </c>
      <c r="AH414" t="n">
        <v>2</v>
      </c>
      <c r="AI414" t="n">
        <v>78871565</v>
      </c>
      <c r="AJ414" t="n">
        <v>452</v>
      </c>
      <c r="AK414" t="n">
        <v>0</v>
      </c>
      <c r="AL414" t="n">
        <v>0</v>
      </c>
      <c r="AM414" t="n">
        <v>0</v>
      </c>
      <c r="AN414" t="n">
        <v>0</v>
      </c>
      <c r="AO414" t="n">
        <v>0</v>
      </c>
      <c r="AP414" t="n">
        <v>0</v>
      </c>
      <c r="AQ414" t="n">
        <v>0</v>
      </c>
      <c r="AR414" t="n">
        <v>0</v>
      </c>
    </row>
    <row r="415">
      <c r="A415">
        <f>ROW(Source!A838)</f>
        <v/>
      </c>
      <c r="B415" t="n">
        <v>78871571</v>
      </c>
      <c r="C415" t="n">
        <v>78871564</v>
      </c>
      <c r="D415" t="n">
        <v>29174913</v>
      </c>
      <c r="E415" t="n">
        <v>1</v>
      </c>
      <c r="F415" t="n">
        <v>1</v>
      </c>
      <c r="G415" t="n">
        <v>1</v>
      </c>
      <c r="H415" t="n">
        <v>2</v>
      </c>
      <c r="I415" t="inlineStr">
        <is>
          <t>400001</t>
        </is>
      </c>
      <c r="J415" t="inlineStr">
        <is>
          <t>ТСЭМ Московской обл., 400001, приказ Минстроя России №675/пр от 28.02.2017 № 264/пр</t>
        </is>
      </c>
      <c r="K415" t="inlineStr">
        <is>
          <t>Автомобили бортовые, грузоподъемность до 5 т</t>
        </is>
      </c>
      <c r="L415" t="n">
        <v>1368</v>
      </c>
      <c r="N415" t="n">
        <v>1011</v>
      </c>
      <c r="O415" t="inlineStr">
        <is>
          <t>маш.-ч</t>
        </is>
      </c>
      <c r="P415" t="inlineStr">
        <is>
          <t>маш.-ч</t>
        </is>
      </c>
      <c r="Q415" t="n">
        <v>1</v>
      </c>
      <c r="X415" t="n">
        <v>0.01</v>
      </c>
      <c r="Y415" t="n">
        <v>0</v>
      </c>
      <c r="Z415" t="n">
        <v>87.17</v>
      </c>
      <c r="AA415" t="n">
        <v>11.6</v>
      </c>
      <c r="AB415" t="n">
        <v>0</v>
      </c>
      <c r="AC415" t="n">
        <v>0</v>
      </c>
      <c r="AD415" t="n">
        <v>1</v>
      </c>
      <c r="AE415" t="n">
        <v>0</v>
      </c>
      <c r="AF415" t="inlineStr"/>
      <c r="AG415" t="n">
        <v>0.01</v>
      </c>
      <c r="AH415" t="n">
        <v>2</v>
      </c>
      <c r="AI415" t="n">
        <v>78871566</v>
      </c>
      <c r="AJ415" t="n">
        <v>453</v>
      </c>
      <c r="AK415" t="n">
        <v>0</v>
      </c>
      <c r="AL415" t="n">
        <v>0</v>
      </c>
      <c r="AM415" t="n">
        <v>0</v>
      </c>
      <c r="AN415" t="n">
        <v>0</v>
      </c>
      <c r="AO415" t="n">
        <v>0</v>
      </c>
      <c r="AP415" t="n">
        <v>0</v>
      </c>
      <c r="AQ415" t="n">
        <v>0</v>
      </c>
      <c r="AR415" t="n">
        <v>0</v>
      </c>
    </row>
    <row r="416">
      <c r="A416">
        <f>ROW(Source!A838)</f>
        <v/>
      </c>
      <c r="B416" t="n">
        <v>78871572</v>
      </c>
      <c r="C416" t="n">
        <v>78871564</v>
      </c>
      <c r="D416" t="n">
        <v>29110139</v>
      </c>
      <c r="E416" t="n">
        <v>1</v>
      </c>
      <c r="F416" t="n">
        <v>1</v>
      </c>
      <c r="G416" t="n">
        <v>1</v>
      </c>
      <c r="H416" t="n">
        <v>3</v>
      </c>
      <c r="I416" t="inlineStr">
        <is>
          <t>101-1703</t>
        </is>
      </c>
      <c r="J416" t="inlineStr">
        <is>
          <t>ТССЦ Московской обл., 101-1703, приказ Минстроя России №675/пр от 28.02.2017 № 254/пр</t>
        </is>
      </c>
      <c r="K416" t="inlineStr">
        <is>
          <t>Прокладки резиновые (пластина техническая прессованная)</t>
        </is>
      </c>
      <c r="L416" t="n">
        <v>1346</v>
      </c>
      <c r="N416" t="n">
        <v>1009</v>
      </c>
      <c r="O416" t="inlineStr">
        <is>
          <t>кг</t>
        </is>
      </c>
      <c r="P416" t="inlineStr">
        <is>
          <t>кг</t>
        </is>
      </c>
      <c r="Q416" t="n">
        <v>1</v>
      </c>
      <c r="X416" t="n">
        <v>2</v>
      </c>
      <c r="Y416" t="n">
        <v>23.09</v>
      </c>
      <c r="Z416" t="n">
        <v>0</v>
      </c>
      <c r="AA416" t="n">
        <v>0</v>
      </c>
      <c r="AB416" t="n">
        <v>0</v>
      </c>
      <c r="AC416" t="n">
        <v>0</v>
      </c>
      <c r="AD416" t="n">
        <v>1</v>
      </c>
      <c r="AE416" t="n">
        <v>0</v>
      </c>
      <c r="AF416" t="inlineStr"/>
      <c r="AG416" t="n">
        <v>2</v>
      </c>
      <c r="AH416" t="n">
        <v>2</v>
      </c>
      <c r="AI416" t="n">
        <v>78871567</v>
      </c>
      <c r="AJ416" t="n">
        <v>454</v>
      </c>
      <c r="AK416" t="n">
        <v>0</v>
      </c>
      <c r="AL416" t="n">
        <v>0</v>
      </c>
      <c r="AM416" t="n">
        <v>0</v>
      </c>
      <c r="AN416" t="n">
        <v>0</v>
      </c>
      <c r="AO416" t="n">
        <v>0</v>
      </c>
      <c r="AP416" t="n">
        <v>0</v>
      </c>
      <c r="AQ416" t="n">
        <v>0</v>
      </c>
      <c r="AR416" t="n">
        <v>0</v>
      </c>
    </row>
    <row r="417">
      <c r="A417">
        <f>ROW(Source!A838)</f>
        <v/>
      </c>
      <c r="B417" t="n">
        <v>78871573</v>
      </c>
      <c r="C417" t="n">
        <v>78871564</v>
      </c>
      <c r="D417" t="n">
        <v>29114240</v>
      </c>
      <c r="E417" t="n">
        <v>1</v>
      </c>
      <c r="F417" t="n">
        <v>1</v>
      </c>
      <c r="G417" t="n">
        <v>1</v>
      </c>
      <c r="H417" t="n">
        <v>3</v>
      </c>
      <c r="I417" t="inlineStr">
        <is>
          <t>101-2576</t>
        </is>
      </c>
      <c r="J417" t="inlineStr">
        <is>
          <t>ТССЦ Московской обл., 101-2576, приказ Минстроя России №675/пр от 28.02.2017 № 254/пр</t>
        </is>
      </c>
      <c r="K417" t="inlineStr">
        <is>
          <t>Болты с гайками и шайбами для санитарно-технических работ диаметром 16 мм</t>
        </is>
      </c>
      <c r="L417" t="n">
        <v>1348</v>
      </c>
      <c r="N417" t="n">
        <v>1009</v>
      </c>
      <c r="O417" t="inlineStr">
        <is>
          <t>т</t>
        </is>
      </c>
      <c r="P417" t="inlineStr">
        <is>
          <t>т</t>
        </is>
      </c>
      <c r="Q417" t="n">
        <v>1000</v>
      </c>
      <c r="X417" t="n">
        <v>0.005</v>
      </c>
      <c r="Y417" t="n">
        <v>14830</v>
      </c>
      <c r="Z417" t="n">
        <v>0</v>
      </c>
      <c r="AA417" t="n">
        <v>0</v>
      </c>
      <c r="AB417" t="n">
        <v>0</v>
      </c>
      <c r="AC417" t="n">
        <v>0</v>
      </c>
      <c r="AD417" t="n">
        <v>1</v>
      </c>
      <c r="AE417" t="n">
        <v>0</v>
      </c>
      <c r="AF417" t="inlineStr"/>
      <c r="AG417" t="n">
        <v>0.005</v>
      </c>
      <c r="AH417" t="n">
        <v>2</v>
      </c>
      <c r="AI417" t="n">
        <v>78871568</v>
      </c>
      <c r="AJ417" t="n">
        <v>455</v>
      </c>
      <c r="AK417" t="n">
        <v>0</v>
      </c>
      <c r="AL417" t="n">
        <v>0</v>
      </c>
      <c r="AM417" t="n">
        <v>0</v>
      </c>
      <c r="AN417" t="n">
        <v>0</v>
      </c>
      <c r="AO417" t="n">
        <v>0</v>
      </c>
      <c r="AP417" t="n">
        <v>0</v>
      </c>
      <c r="AQ417" t="n">
        <v>0</v>
      </c>
      <c r="AR417" t="n">
        <v>0</v>
      </c>
    </row>
    <row r="418">
      <c r="A418">
        <f>ROW(Source!A838)</f>
        <v/>
      </c>
      <c r="B418" t="n">
        <v>78871574</v>
      </c>
      <c r="C418" t="n">
        <v>78871564</v>
      </c>
      <c r="D418" t="n">
        <v>29150040</v>
      </c>
      <c r="E418" t="n">
        <v>1</v>
      </c>
      <c r="F418" t="n">
        <v>1</v>
      </c>
      <c r="G418" t="n">
        <v>1</v>
      </c>
      <c r="H418" t="n">
        <v>3</v>
      </c>
      <c r="I418" t="inlineStr">
        <is>
          <t>411-0001</t>
        </is>
      </c>
      <c r="J418" t="inlineStr">
        <is>
          <t>ТССЦ Московской обл., 411-0001, приказ Минстроя России №675/пр от 28.02.2017 № 257/пр</t>
        </is>
      </c>
      <c r="K418" t="inlineStr">
        <is>
          <t>Вода</t>
        </is>
      </c>
      <c r="L418" t="n">
        <v>1339</v>
      </c>
      <c r="N418" t="n">
        <v>1007</v>
      </c>
      <c r="O418" t="inlineStr">
        <is>
          <t>м3</t>
        </is>
      </c>
      <c r="P418" t="inlineStr">
        <is>
          <t>м3</t>
        </is>
      </c>
      <c r="Q418" t="n">
        <v>1</v>
      </c>
      <c r="X418" t="n">
        <v>7.8</v>
      </c>
      <c r="Y418" t="n">
        <v>2.44</v>
      </c>
      <c r="Z418" t="n">
        <v>0</v>
      </c>
      <c r="AA418" t="n">
        <v>0</v>
      </c>
      <c r="AB418" t="n">
        <v>0</v>
      </c>
      <c r="AC418" t="n">
        <v>0</v>
      </c>
      <c r="AD418" t="n">
        <v>1</v>
      </c>
      <c r="AE418" t="n">
        <v>0</v>
      </c>
      <c r="AF418" t="inlineStr"/>
      <c r="AG418" t="n">
        <v>7.8</v>
      </c>
      <c r="AH418" t="n">
        <v>2</v>
      </c>
      <c r="AI418" t="n">
        <v>78871569</v>
      </c>
      <c r="AJ418" t="n">
        <v>456</v>
      </c>
      <c r="AK418" t="n">
        <v>0</v>
      </c>
      <c r="AL418" t="n">
        <v>0</v>
      </c>
      <c r="AM418" t="n">
        <v>0</v>
      </c>
      <c r="AN418" t="n">
        <v>0</v>
      </c>
      <c r="AO418" t="n">
        <v>0</v>
      </c>
      <c r="AP418" t="n">
        <v>0</v>
      </c>
      <c r="AQ418" t="n">
        <v>0</v>
      </c>
      <c r="AR418" t="n">
        <v>0</v>
      </c>
    </row>
    <row r="419">
      <c r="A419">
        <f>ROW(Source!A839)</f>
        <v/>
      </c>
      <c r="B419" t="n">
        <v>78871584</v>
      </c>
      <c r="C419" t="n">
        <v>78871575</v>
      </c>
      <c r="D419" t="n">
        <v>18409850</v>
      </c>
      <c r="E419" t="n">
        <v>1</v>
      </c>
      <c r="F419" t="n">
        <v>1</v>
      </c>
      <c r="G419" t="n">
        <v>1</v>
      </c>
      <c r="H419" t="n">
        <v>1</v>
      </c>
      <c r="I419" t="inlineStr">
        <is>
          <t>1-1035-90</t>
        </is>
      </c>
      <c r="J419" t="inlineStr"/>
      <c r="K419" t="inlineStr">
        <is>
          <t>Рабочий строитель среднего разряда 3,5</t>
        </is>
      </c>
      <c r="L419" t="n">
        <v>1369</v>
      </c>
      <c r="N419" t="n">
        <v>1013</v>
      </c>
      <c r="O419" t="inlineStr">
        <is>
          <t>чел.-ч</t>
        </is>
      </c>
      <c r="P419" t="inlineStr">
        <is>
          <t>чел.-ч</t>
        </is>
      </c>
      <c r="Q419" t="n">
        <v>1</v>
      </c>
      <c r="X419" t="n">
        <v>81</v>
      </c>
      <c r="Y419" t="n">
        <v>0</v>
      </c>
      <c r="Z419" t="n">
        <v>0</v>
      </c>
      <c r="AA419" t="n">
        <v>0</v>
      </c>
      <c r="AB419" t="n">
        <v>9.07</v>
      </c>
      <c r="AC419" t="n">
        <v>0</v>
      </c>
      <c r="AD419" t="n">
        <v>1</v>
      </c>
      <c r="AE419" t="n">
        <v>1</v>
      </c>
      <c r="AF419" t="inlineStr"/>
      <c r="AG419" t="n">
        <v>81</v>
      </c>
      <c r="AH419" t="n">
        <v>2</v>
      </c>
      <c r="AI419" t="n">
        <v>78871576</v>
      </c>
      <c r="AJ419" t="n">
        <v>457</v>
      </c>
      <c r="AK419" t="n">
        <v>0</v>
      </c>
      <c r="AL419" t="n">
        <v>0</v>
      </c>
      <c r="AM419" t="n">
        <v>0</v>
      </c>
      <c r="AN419" t="n">
        <v>0</v>
      </c>
      <c r="AO419" t="n">
        <v>0</v>
      </c>
      <c r="AP419" t="n">
        <v>0</v>
      </c>
      <c r="AQ419" t="n">
        <v>0</v>
      </c>
      <c r="AR419" t="n">
        <v>0</v>
      </c>
    </row>
    <row r="420">
      <c r="A420">
        <f>ROW(Source!A839)</f>
        <v/>
      </c>
      <c r="B420" t="n">
        <v>78871585</v>
      </c>
      <c r="C420" t="n">
        <v>78871575</v>
      </c>
      <c r="D420" t="n">
        <v>29174913</v>
      </c>
      <c r="E420" t="n">
        <v>1</v>
      </c>
      <c r="F420" t="n">
        <v>1</v>
      </c>
      <c r="G420" t="n">
        <v>1</v>
      </c>
      <c r="H420" t="n">
        <v>2</v>
      </c>
      <c r="I420" t="inlineStr">
        <is>
          <t>400001</t>
        </is>
      </c>
      <c r="J420" t="inlineStr">
        <is>
          <t>ТСЭМ Московской обл., 400001, приказ Минстроя России №675/пр от 28.02.2017 № 264/пр</t>
        </is>
      </c>
      <c r="K420" t="inlineStr">
        <is>
          <t>Автомобили бортовые, грузоподъемность до 5 т</t>
        </is>
      </c>
      <c r="L420" t="n">
        <v>1368</v>
      </c>
      <c r="N420" t="n">
        <v>1011</v>
      </c>
      <c r="O420" t="inlineStr">
        <is>
          <t>маш.-ч</t>
        </is>
      </c>
      <c r="P420" t="inlineStr">
        <is>
          <t>маш.-ч</t>
        </is>
      </c>
      <c r="Q420" t="n">
        <v>1</v>
      </c>
      <c r="X420" t="n">
        <v>0.05</v>
      </c>
      <c r="Y420" t="n">
        <v>0</v>
      </c>
      <c r="Z420" t="n">
        <v>87.17</v>
      </c>
      <c r="AA420" t="n">
        <v>11.6</v>
      </c>
      <c r="AB420" t="n">
        <v>0</v>
      </c>
      <c r="AC420" t="n">
        <v>0</v>
      </c>
      <c r="AD420" t="n">
        <v>1</v>
      </c>
      <c r="AE420" t="n">
        <v>0</v>
      </c>
      <c r="AF420" t="inlineStr"/>
      <c r="AG420" t="n">
        <v>0.05</v>
      </c>
      <c r="AH420" t="n">
        <v>2</v>
      </c>
      <c r="AI420" t="n">
        <v>78871577</v>
      </c>
      <c r="AJ420" t="n">
        <v>458</v>
      </c>
      <c r="AK420" t="n">
        <v>0</v>
      </c>
      <c r="AL420" t="n">
        <v>0</v>
      </c>
      <c r="AM420" t="n">
        <v>0</v>
      </c>
      <c r="AN420" t="n">
        <v>0</v>
      </c>
      <c r="AO420" t="n">
        <v>0</v>
      </c>
      <c r="AP420" t="n">
        <v>0</v>
      </c>
      <c r="AQ420" t="n">
        <v>0</v>
      </c>
      <c r="AR420" t="n">
        <v>0</v>
      </c>
    </row>
    <row r="421">
      <c r="A421">
        <f>ROW(Source!A839)</f>
        <v/>
      </c>
      <c r="B421" t="n">
        <v>78871586</v>
      </c>
      <c r="C421" t="n">
        <v>78871575</v>
      </c>
      <c r="D421" t="n">
        <v>29110398</v>
      </c>
      <c r="E421" t="n">
        <v>1</v>
      </c>
      <c r="F421" t="n">
        <v>1</v>
      </c>
      <c r="G421" t="n">
        <v>1</v>
      </c>
      <c r="H421" t="n">
        <v>3</v>
      </c>
      <c r="I421" t="inlineStr">
        <is>
          <t>101-0388</t>
        </is>
      </c>
      <c r="J421" t="inlineStr">
        <is>
          <t>ТССЦ Московской обл., 101-0388, приказ Минстроя России №675/пр от 28.02.2017 № 254/пр</t>
        </is>
      </c>
      <c r="K421" t="inlineStr">
        <is>
          <t>Краски масляные земляные марки МА-0115 мумия, сурик железный</t>
        </is>
      </c>
      <c r="L421" t="n">
        <v>1348</v>
      </c>
      <c r="N421" t="n">
        <v>1009</v>
      </c>
      <c r="O421" t="inlineStr">
        <is>
          <t>т</t>
        </is>
      </c>
      <c r="P421" t="inlineStr">
        <is>
          <t>т</t>
        </is>
      </c>
      <c r="Q421" t="n">
        <v>1000</v>
      </c>
      <c r="X421" t="n">
        <v>0.0014</v>
      </c>
      <c r="Y421" t="n">
        <v>15118.99</v>
      </c>
      <c r="Z421" t="n">
        <v>0</v>
      </c>
      <c r="AA421" t="n">
        <v>0</v>
      </c>
      <c r="AB421" t="n">
        <v>0</v>
      </c>
      <c r="AC421" t="n">
        <v>0</v>
      </c>
      <c r="AD421" t="n">
        <v>1</v>
      </c>
      <c r="AE421" t="n">
        <v>0</v>
      </c>
      <c r="AF421" t="inlineStr"/>
      <c r="AG421" t="n">
        <v>0.0014</v>
      </c>
      <c r="AH421" t="n">
        <v>2</v>
      </c>
      <c r="AI421" t="n">
        <v>78871578</v>
      </c>
      <c r="AJ421" t="n">
        <v>459</v>
      </c>
      <c r="AK421" t="n">
        <v>0</v>
      </c>
      <c r="AL421" t="n">
        <v>0</v>
      </c>
      <c r="AM421" t="n">
        <v>0</v>
      </c>
      <c r="AN421" t="n">
        <v>0</v>
      </c>
      <c r="AO421" t="n">
        <v>0</v>
      </c>
      <c r="AP421" t="n">
        <v>0</v>
      </c>
      <c r="AQ421" t="n">
        <v>0</v>
      </c>
      <c r="AR421" t="n">
        <v>0</v>
      </c>
    </row>
    <row r="422">
      <c r="A422">
        <f>ROW(Source!A839)</f>
        <v/>
      </c>
      <c r="B422" t="n">
        <v>78871587</v>
      </c>
      <c r="C422" t="n">
        <v>78871575</v>
      </c>
      <c r="D422" t="n">
        <v>29110573</v>
      </c>
      <c r="E422" t="n">
        <v>1</v>
      </c>
      <c r="F422" t="n">
        <v>1</v>
      </c>
      <c r="G422" t="n">
        <v>1</v>
      </c>
      <c r="H422" t="n">
        <v>3</v>
      </c>
      <c r="I422" t="inlineStr">
        <is>
          <t>101-0628</t>
        </is>
      </c>
      <c r="J422" t="inlineStr">
        <is>
          <t>ТССЦ Московской обл., 101-0628, приказ Минстроя России №675/пр от 28.02.2017 № 254/пр</t>
        </is>
      </c>
      <c r="K422" t="inlineStr">
        <is>
          <t>Олифа комбинированная, марки К-3</t>
        </is>
      </c>
      <c r="L422" t="n">
        <v>1348</v>
      </c>
      <c r="N422" t="n">
        <v>1009</v>
      </c>
      <c r="O422" t="inlineStr">
        <is>
          <t>т</t>
        </is>
      </c>
      <c r="P422" t="inlineStr">
        <is>
          <t>т</t>
        </is>
      </c>
      <c r="Q422" t="n">
        <v>1000</v>
      </c>
      <c r="X422" t="n">
        <v>0.0007</v>
      </c>
      <c r="Y422" t="n">
        <v>16950</v>
      </c>
      <c r="Z422" t="n">
        <v>0</v>
      </c>
      <c r="AA422" t="n">
        <v>0</v>
      </c>
      <c r="AB422" t="n">
        <v>0</v>
      </c>
      <c r="AC422" t="n">
        <v>0</v>
      </c>
      <c r="AD422" t="n">
        <v>1</v>
      </c>
      <c r="AE422" t="n">
        <v>0</v>
      </c>
      <c r="AF422" t="inlineStr"/>
      <c r="AG422" t="n">
        <v>0.0007</v>
      </c>
      <c r="AH422" t="n">
        <v>2</v>
      </c>
      <c r="AI422" t="n">
        <v>78871579</v>
      </c>
      <c r="AJ422" t="n">
        <v>460</v>
      </c>
      <c r="AK422" t="n">
        <v>0</v>
      </c>
      <c r="AL422" t="n">
        <v>0</v>
      </c>
      <c r="AM422" t="n">
        <v>0</v>
      </c>
      <c r="AN422" t="n">
        <v>0</v>
      </c>
      <c r="AO422" t="n">
        <v>0</v>
      </c>
      <c r="AP422" t="n">
        <v>0</v>
      </c>
      <c r="AQ422" t="n">
        <v>0</v>
      </c>
      <c r="AR422" t="n">
        <v>0</v>
      </c>
    </row>
    <row r="423">
      <c r="A423">
        <f>ROW(Source!A839)</f>
        <v/>
      </c>
      <c r="B423" t="n">
        <v>78871588</v>
      </c>
      <c r="C423" t="n">
        <v>78871575</v>
      </c>
      <c r="D423" t="n">
        <v>29107963</v>
      </c>
      <c r="E423" t="n">
        <v>1</v>
      </c>
      <c r="F423" t="n">
        <v>1</v>
      </c>
      <c r="G423" t="n">
        <v>1</v>
      </c>
      <c r="H423" t="n">
        <v>3</v>
      </c>
      <c r="I423" t="inlineStr">
        <is>
          <t>101-1669</t>
        </is>
      </c>
      <c r="J423" t="inlineStr">
        <is>
          <t>ТССЦ Московской обл., 101-1669, приказ Минстроя России №675/пр от 28.02.2017 № 254/пр</t>
        </is>
      </c>
      <c r="K423" t="inlineStr">
        <is>
          <t>Очес льняной</t>
        </is>
      </c>
      <c r="L423" t="n">
        <v>1346</v>
      </c>
      <c r="N423" t="n">
        <v>1009</v>
      </c>
      <c r="O423" t="inlineStr">
        <is>
          <t>кг</t>
        </is>
      </c>
      <c r="P423" t="inlineStr">
        <is>
          <t>кг</t>
        </is>
      </c>
      <c r="Q423" t="n">
        <v>1</v>
      </c>
      <c r="X423" t="n">
        <v>0.7</v>
      </c>
      <c r="Y423" t="n">
        <v>37.29</v>
      </c>
      <c r="Z423" t="n">
        <v>0</v>
      </c>
      <c r="AA423" t="n">
        <v>0</v>
      </c>
      <c r="AB423" t="n">
        <v>0</v>
      </c>
      <c r="AC423" t="n">
        <v>0</v>
      </c>
      <c r="AD423" t="n">
        <v>1</v>
      </c>
      <c r="AE423" t="n">
        <v>0</v>
      </c>
      <c r="AF423" t="inlineStr"/>
      <c r="AG423" t="n">
        <v>0.7</v>
      </c>
      <c r="AH423" t="n">
        <v>2</v>
      </c>
      <c r="AI423" t="n">
        <v>78871580</v>
      </c>
      <c r="AJ423" t="n">
        <v>461</v>
      </c>
      <c r="AK423" t="n">
        <v>0</v>
      </c>
      <c r="AL423" t="n">
        <v>0</v>
      </c>
      <c r="AM423" t="n">
        <v>0</v>
      </c>
      <c r="AN423" t="n">
        <v>0</v>
      </c>
      <c r="AO423" t="n">
        <v>0</v>
      </c>
      <c r="AP423" t="n">
        <v>0</v>
      </c>
      <c r="AQ423" t="n">
        <v>0</v>
      </c>
      <c r="AR423" t="n">
        <v>0</v>
      </c>
    </row>
    <row r="424">
      <c r="A424">
        <f>ROW(Source!A839)</f>
        <v/>
      </c>
      <c r="B424" t="n">
        <v>78871589</v>
      </c>
      <c r="C424" t="n">
        <v>78871575</v>
      </c>
      <c r="D424" t="n">
        <v>29142465</v>
      </c>
      <c r="E424" t="n">
        <v>1</v>
      </c>
      <c r="F424" t="n">
        <v>1</v>
      </c>
      <c r="G424" t="n">
        <v>1</v>
      </c>
      <c r="H424" t="n">
        <v>3</v>
      </c>
      <c r="I424" t="inlineStr">
        <is>
          <t>302-1342</t>
        </is>
      </c>
      <c r="J424" t="inlineStr">
        <is>
          <t>ТССЦ Московской обл., 302-1342, приказ Минстроя России №675/пр от 28.02.2017 № 256/пр</t>
        </is>
      </c>
      <c r="K424" t="inlineStr">
        <is>
          <t>Вентили проходные муфтовые 15кч18п для воды давлением 1,6 МПа (16 кгс/см2), диаметром 20 мм</t>
        </is>
      </c>
      <c r="L424" t="n">
        <v>1354</v>
      </c>
      <c r="N424" t="n">
        <v>1010</v>
      </c>
      <c r="O424" t="inlineStr">
        <is>
          <t>шт.</t>
        </is>
      </c>
      <c r="P424" t="inlineStr">
        <is>
          <t>шт.</t>
        </is>
      </c>
      <c r="Q424" t="n">
        <v>1</v>
      </c>
      <c r="X424" t="n">
        <v>100</v>
      </c>
      <c r="Y424" t="n">
        <v>21.81</v>
      </c>
      <c r="Z424" t="n">
        <v>0</v>
      </c>
      <c r="AA424" t="n">
        <v>0</v>
      </c>
      <c r="AB424" t="n">
        <v>0</v>
      </c>
      <c r="AC424" t="n">
        <v>0</v>
      </c>
      <c r="AD424" t="n">
        <v>1</v>
      </c>
      <c r="AE424" t="n">
        <v>0</v>
      </c>
      <c r="AF424" t="inlineStr"/>
      <c r="AG424" t="n">
        <v>100</v>
      </c>
      <c r="AH424" t="n">
        <v>2</v>
      </c>
      <c r="AI424" t="n">
        <v>78871582</v>
      </c>
      <c r="AJ424" t="n">
        <v>465</v>
      </c>
      <c r="AK424" t="n">
        <v>0</v>
      </c>
      <c r="AL424" t="n">
        <v>0</v>
      </c>
      <c r="AM424" t="n">
        <v>0</v>
      </c>
      <c r="AN424" t="n">
        <v>0</v>
      </c>
      <c r="AO424" t="n">
        <v>0</v>
      </c>
      <c r="AP424" t="n">
        <v>0</v>
      </c>
      <c r="AQ424" t="n">
        <v>0</v>
      </c>
      <c r="AR424" t="n">
        <v>0</v>
      </c>
    </row>
    <row r="425">
      <c r="A425">
        <f>ROW(Source!A839)</f>
        <v/>
      </c>
      <c r="B425" t="n">
        <v>78871590</v>
      </c>
      <c r="C425" t="n">
        <v>78871575</v>
      </c>
      <c r="D425" t="n">
        <v>29164350</v>
      </c>
      <c r="E425" t="n">
        <v>1</v>
      </c>
      <c r="F425" t="n">
        <v>1</v>
      </c>
      <c r="G425" t="n">
        <v>1</v>
      </c>
      <c r="H425" t="n">
        <v>3</v>
      </c>
      <c r="I425" t="inlineStr">
        <is>
          <t>509-9899</t>
        </is>
      </c>
      <c r="J425" t="inlineStr">
        <is>
          <t>ТССЦ Московской обл., 509-9899, приказ Минстроя России №675/пр от 28.02.2017 № 258/пр</t>
        </is>
      </c>
      <c r="K425" t="inlineStr">
        <is>
          <t>Строительный мусор и масса возвратных материалов</t>
        </is>
      </c>
      <c r="L425" t="n">
        <v>1348</v>
      </c>
      <c r="N425" t="n">
        <v>1009</v>
      </c>
      <c r="O425" t="inlineStr">
        <is>
          <t>т</t>
        </is>
      </c>
      <c r="P425" t="inlineStr">
        <is>
          <t>т</t>
        </is>
      </c>
      <c r="Q425" t="n">
        <v>1000</v>
      </c>
      <c r="X425" t="n">
        <v>0.04</v>
      </c>
      <c r="Y425" t="n">
        <v>0</v>
      </c>
      <c r="Z425" t="n">
        <v>0</v>
      </c>
      <c r="AA425" t="n">
        <v>0</v>
      </c>
      <c r="AB425" t="n">
        <v>0</v>
      </c>
      <c r="AC425" t="n">
        <v>0</v>
      </c>
      <c r="AD425" t="n">
        <v>0</v>
      </c>
      <c r="AE425" t="n">
        <v>0</v>
      </c>
      <c r="AF425" t="inlineStr"/>
      <c r="AG425" t="n">
        <v>0.04</v>
      </c>
      <c r="AH425" t="n">
        <v>2</v>
      </c>
      <c r="AI425" t="n">
        <v>78871583</v>
      </c>
      <c r="AJ425" t="n">
        <v>467</v>
      </c>
      <c r="AK425" t="n">
        <v>0</v>
      </c>
      <c r="AL425" t="n">
        <v>0</v>
      </c>
      <c r="AM425" t="n">
        <v>0</v>
      </c>
      <c r="AN425" t="n">
        <v>0</v>
      </c>
      <c r="AO425" t="n">
        <v>0</v>
      </c>
      <c r="AP425" t="n">
        <v>0</v>
      </c>
      <c r="AQ425" t="n">
        <v>0</v>
      </c>
      <c r="AR425" t="n">
        <v>0</v>
      </c>
    </row>
    <row r="426">
      <c r="A426">
        <f>ROW(Source!A845)</f>
        <v/>
      </c>
      <c r="B426" t="n">
        <v>78871644</v>
      </c>
      <c r="C426" t="n">
        <v>78871613</v>
      </c>
      <c r="D426" t="n">
        <v>18410280</v>
      </c>
      <c r="E426" t="n">
        <v>1</v>
      </c>
      <c r="F426" t="n">
        <v>1</v>
      </c>
      <c r="G426" t="n">
        <v>1</v>
      </c>
      <c r="H426" t="n">
        <v>1</v>
      </c>
      <c r="I426" t="inlineStr">
        <is>
          <t>1-1039-90</t>
        </is>
      </c>
      <c r="J426" t="inlineStr"/>
      <c r="K426" t="inlineStr">
        <is>
          <t>Рабочий строитель среднего разряда 3,9</t>
        </is>
      </c>
      <c r="L426" t="n">
        <v>1369</v>
      </c>
      <c r="N426" t="n">
        <v>1013</v>
      </c>
      <c r="O426" t="inlineStr">
        <is>
          <t>чел.-ч</t>
        </is>
      </c>
      <c r="P426" t="inlineStr">
        <is>
          <t>чел.-ч</t>
        </is>
      </c>
      <c r="Q426" t="n">
        <v>1</v>
      </c>
      <c r="X426" t="n">
        <v>71</v>
      </c>
      <c r="Y426" t="n">
        <v>0</v>
      </c>
      <c r="Z426" t="n">
        <v>0</v>
      </c>
      <c r="AA426" t="n">
        <v>0</v>
      </c>
      <c r="AB426" t="n">
        <v>9.51</v>
      </c>
      <c r="AC426" t="n">
        <v>0</v>
      </c>
      <c r="AD426" t="n">
        <v>1</v>
      </c>
      <c r="AE426" t="n">
        <v>1</v>
      </c>
      <c r="AF426" t="inlineStr"/>
      <c r="AG426" t="n">
        <v>71</v>
      </c>
      <c r="AH426" t="n">
        <v>2</v>
      </c>
      <c r="AI426" t="n">
        <v>78871644</v>
      </c>
      <c r="AJ426" t="n">
        <v>468</v>
      </c>
      <c r="AK426" t="n">
        <v>0</v>
      </c>
      <c r="AL426" t="n">
        <v>0</v>
      </c>
      <c r="AM426" t="n">
        <v>0</v>
      </c>
      <c r="AN426" t="n">
        <v>0</v>
      </c>
      <c r="AO426" t="n">
        <v>0</v>
      </c>
      <c r="AP426" t="n">
        <v>0</v>
      </c>
      <c r="AQ426" t="n">
        <v>0</v>
      </c>
      <c r="AR426" t="n">
        <v>0</v>
      </c>
    </row>
    <row r="427">
      <c r="A427">
        <f>ROW(Source!A845)</f>
        <v/>
      </c>
      <c r="B427" t="n">
        <v>78871645</v>
      </c>
      <c r="C427" t="n">
        <v>78871613</v>
      </c>
      <c r="D427" t="n">
        <v>121548</v>
      </c>
      <c r="E427" t="n">
        <v>1</v>
      </c>
      <c r="F427" t="n">
        <v>1</v>
      </c>
      <c r="G427" t="n">
        <v>1</v>
      </c>
      <c r="H427" t="n">
        <v>1</v>
      </c>
      <c r="I427" t="inlineStr">
        <is>
          <t>2</t>
        </is>
      </c>
      <c r="J427" t="inlineStr"/>
      <c r="K427" t="inlineStr">
        <is>
          <t>Затраты труда машинистов</t>
        </is>
      </c>
      <c r="L427" t="n">
        <v>608254</v>
      </c>
      <c r="N427" t="n">
        <v>1013</v>
      </c>
      <c r="O427" t="inlineStr">
        <is>
          <t>чел.час</t>
        </is>
      </c>
      <c r="P427" t="inlineStr">
        <is>
          <t>чел.час</t>
        </is>
      </c>
      <c r="Q427" t="n">
        <v>1</v>
      </c>
      <c r="X427" t="n">
        <v>0.11</v>
      </c>
      <c r="Y427" t="n">
        <v>0</v>
      </c>
      <c r="Z427" t="n">
        <v>0</v>
      </c>
      <c r="AA427" t="n">
        <v>0</v>
      </c>
      <c r="AB427" t="n">
        <v>0</v>
      </c>
      <c r="AC427" t="n">
        <v>0</v>
      </c>
      <c r="AD427" t="n">
        <v>1</v>
      </c>
      <c r="AE427" t="n">
        <v>2</v>
      </c>
      <c r="AF427" t="inlineStr"/>
      <c r="AG427" t="n">
        <v>0.11</v>
      </c>
      <c r="AH427" t="n">
        <v>2</v>
      </c>
      <c r="AI427" t="n">
        <v>78871645</v>
      </c>
      <c r="AJ427" t="n">
        <v>469</v>
      </c>
      <c r="AK427" t="n">
        <v>0</v>
      </c>
      <c r="AL427" t="n">
        <v>0</v>
      </c>
      <c r="AM427" t="n">
        <v>0</v>
      </c>
      <c r="AN427" t="n">
        <v>0</v>
      </c>
      <c r="AO427" t="n">
        <v>0</v>
      </c>
      <c r="AP427" t="n">
        <v>0</v>
      </c>
      <c r="AQ427" t="n">
        <v>0</v>
      </c>
      <c r="AR427" t="n">
        <v>0</v>
      </c>
    </row>
    <row r="428">
      <c r="A428">
        <f>ROW(Source!A845)</f>
        <v/>
      </c>
      <c r="B428" t="n">
        <v>78871646</v>
      </c>
      <c r="C428" t="n">
        <v>78871613</v>
      </c>
      <c r="D428" t="n">
        <v>29172556</v>
      </c>
      <c r="E428" t="n">
        <v>1</v>
      </c>
      <c r="F428" t="n">
        <v>1</v>
      </c>
      <c r="G428" t="n">
        <v>1</v>
      </c>
      <c r="H428" t="n">
        <v>2</v>
      </c>
      <c r="I428" t="inlineStr">
        <is>
          <t>030954</t>
        </is>
      </c>
      <c r="J428" t="inlineStr">
        <is>
          <t>ТСЭМ Московской обл., 030954, приказ Минстроя России №675/пр от 28.02.2017 № 264/пр</t>
        </is>
      </c>
      <c r="K428" t="inlineStr">
        <is>
          <t>Подъемники грузоподъемностью до 500 кг одномачтовые, высота подъема 45 м</t>
        </is>
      </c>
      <c r="L428" t="n">
        <v>1368</v>
      </c>
      <c r="N428" t="n">
        <v>1011</v>
      </c>
      <c r="O428" t="inlineStr">
        <is>
          <t>маш.-ч</t>
        </is>
      </c>
      <c r="P428" t="inlineStr">
        <is>
          <t>маш.-ч</t>
        </is>
      </c>
      <c r="Q428" t="n">
        <v>1</v>
      </c>
      <c r="X428" t="n">
        <v>0.11</v>
      </c>
      <c r="Y428" t="n">
        <v>0</v>
      </c>
      <c r="Z428" t="n">
        <v>31.26</v>
      </c>
      <c r="AA428" t="n">
        <v>13.5</v>
      </c>
      <c r="AB428" t="n">
        <v>0</v>
      </c>
      <c r="AC428" t="n">
        <v>0</v>
      </c>
      <c r="AD428" t="n">
        <v>1</v>
      </c>
      <c r="AE428" t="n">
        <v>0</v>
      </c>
      <c r="AF428" t="inlineStr"/>
      <c r="AG428" t="n">
        <v>0.11</v>
      </c>
      <c r="AH428" t="n">
        <v>2</v>
      </c>
      <c r="AI428" t="n">
        <v>78871646</v>
      </c>
      <c r="AJ428" t="n">
        <v>470</v>
      </c>
      <c r="AK428" t="n">
        <v>0</v>
      </c>
      <c r="AL428" t="n">
        <v>0</v>
      </c>
      <c r="AM428" t="n">
        <v>0</v>
      </c>
      <c r="AN428" t="n">
        <v>0</v>
      </c>
      <c r="AO428" t="n">
        <v>0</v>
      </c>
      <c r="AP428" t="n">
        <v>0</v>
      </c>
      <c r="AQ428" t="n">
        <v>0</v>
      </c>
      <c r="AR428" t="n">
        <v>0</v>
      </c>
    </row>
    <row r="429">
      <c r="A429">
        <f>ROW(Source!A845)</f>
        <v/>
      </c>
      <c r="B429" t="n">
        <v>78871647</v>
      </c>
      <c r="C429" t="n">
        <v>78871613</v>
      </c>
      <c r="D429" t="n">
        <v>29110398</v>
      </c>
      <c r="E429" t="n">
        <v>1</v>
      </c>
      <c r="F429" t="n">
        <v>1</v>
      </c>
      <c r="G429" t="n">
        <v>1</v>
      </c>
      <c r="H429" t="n">
        <v>3</v>
      </c>
      <c r="I429" t="inlineStr">
        <is>
          <t>101-0388</t>
        </is>
      </c>
      <c r="J429" t="inlineStr">
        <is>
          <t>ТССЦ Московской обл., 101-0388, приказ Минстроя России №675/пр от 28.02.2017 № 254/пр</t>
        </is>
      </c>
      <c r="K429" t="inlineStr">
        <is>
          <t>Краски масляные земляные марки МА-0115 мумия, сурик железный</t>
        </is>
      </c>
      <c r="L429" t="n">
        <v>1348</v>
      </c>
      <c r="N429" t="n">
        <v>1009</v>
      </c>
      <c r="O429" t="inlineStr">
        <is>
          <t>т</t>
        </is>
      </c>
      <c r="P429" t="inlineStr">
        <is>
          <t>т</t>
        </is>
      </c>
      <c r="Q429" t="n">
        <v>1000</v>
      </c>
      <c r="X429" t="n">
        <v>0.0013</v>
      </c>
      <c r="Y429" t="n">
        <v>15118.99</v>
      </c>
      <c r="Z429" t="n">
        <v>0</v>
      </c>
      <c r="AA429" t="n">
        <v>0</v>
      </c>
      <c r="AB429" t="n">
        <v>0</v>
      </c>
      <c r="AC429" t="n">
        <v>0</v>
      </c>
      <c r="AD429" t="n">
        <v>1</v>
      </c>
      <c r="AE429" t="n">
        <v>0</v>
      </c>
      <c r="AF429" t="inlineStr"/>
      <c r="AG429" t="n">
        <v>0.0013</v>
      </c>
      <c r="AH429" t="n">
        <v>2</v>
      </c>
      <c r="AI429" t="n">
        <v>78871647</v>
      </c>
      <c r="AJ429" t="n">
        <v>471</v>
      </c>
      <c r="AK429" t="n">
        <v>0</v>
      </c>
      <c r="AL429" t="n">
        <v>0</v>
      </c>
      <c r="AM429" t="n">
        <v>0</v>
      </c>
      <c r="AN429" t="n">
        <v>0</v>
      </c>
      <c r="AO429" t="n">
        <v>0</v>
      </c>
      <c r="AP429" t="n">
        <v>0</v>
      </c>
      <c r="AQ429" t="n">
        <v>0</v>
      </c>
      <c r="AR429" t="n">
        <v>0</v>
      </c>
    </row>
    <row r="430">
      <c r="A430">
        <f>ROW(Source!A845)</f>
        <v/>
      </c>
      <c r="B430" t="n">
        <v>78871648</v>
      </c>
      <c r="C430" t="n">
        <v>78871613</v>
      </c>
      <c r="D430" t="n">
        <v>29110573</v>
      </c>
      <c r="E430" t="n">
        <v>1</v>
      </c>
      <c r="F430" t="n">
        <v>1</v>
      </c>
      <c r="G430" t="n">
        <v>1</v>
      </c>
      <c r="H430" t="n">
        <v>3</v>
      </c>
      <c r="I430" t="inlineStr">
        <is>
          <t>101-0628</t>
        </is>
      </c>
      <c r="J430" t="inlineStr">
        <is>
          <t>ТССЦ Московской обл., 101-0628, приказ Минстроя России №675/пр от 28.02.2017 № 254/пр</t>
        </is>
      </c>
      <c r="K430" t="inlineStr">
        <is>
          <t>Олифа комбинированная, марки К-3</t>
        </is>
      </c>
      <c r="L430" t="n">
        <v>1348</v>
      </c>
      <c r="N430" t="n">
        <v>1009</v>
      </c>
      <c r="O430" t="inlineStr">
        <is>
          <t>т</t>
        </is>
      </c>
      <c r="P430" t="inlineStr">
        <is>
          <t>т</t>
        </is>
      </c>
      <c r="Q430" t="n">
        <v>1000</v>
      </c>
      <c r="X430" t="n">
        <v>0.0024</v>
      </c>
      <c r="Y430" t="n">
        <v>16950</v>
      </c>
      <c r="Z430" t="n">
        <v>0</v>
      </c>
      <c r="AA430" t="n">
        <v>0</v>
      </c>
      <c r="AB430" t="n">
        <v>0</v>
      </c>
      <c r="AC430" t="n">
        <v>0</v>
      </c>
      <c r="AD430" t="n">
        <v>1</v>
      </c>
      <c r="AE430" t="n">
        <v>0</v>
      </c>
      <c r="AF430" t="inlineStr"/>
      <c r="AG430" t="n">
        <v>0.0024</v>
      </c>
      <c r="AH430" t="n">
        <v>2</v>
      </c>
      <c r="AI430" t="n">
        <v>78871648</v>
      </c>
      <c r="AJ430" t="n">
        <v>472</v>
      </c>
      <c r="AK430" t="n">
        <v>0</v>
      </c>
      <c r="AL430" t="n">
        <v>0</v>
      </c>
      <c r="AM430" t="n">
        <v>0</v>
      </c>
      <c r="AN430" t="n">
        <v>0</v>
      </c>
      <c r="AO430" t="n">
        <v>0</v>
      </c>
      <c r="AP430" t="n">
        <v>0</v>
      </c>
      <c r="AQ430" t="n">
        <v>0</v>
      </c>
      <c r="AR430" t="n">
        <v>0</v>
      </c>
    </row>
    <row r="431">
      <c r="A431">
        <f>ROW(Source!A845)</f>
        <v/>
      </c>
      <c r="B431" t="n">
        <v>78871649</v>
      </c>
      <c r="C431" t="n">
        <v>78871613</v>
      </c>
      <c r="D431" t="n">
        <v>29107963</v>
      </c>
      <c r="E431" t="n">
        <v>1</v>
      </c>
      <c r="F431" t="n">
        <v>1</v>
      </c>
      <c r="G431" t="n">
        <v>1</v>
      </c>
      <c r="H431" t="n">
        <v>3</v>
      </c>
      <c r="I431" t="inlineStr">
        <is>
          <t>101-1669</t>
        </is>
      </c>
      <c r="J431" t="inlineStr">
        <is>
          <t>ТССЦ Московской обл., 101-1669, приказ Минстроя России №675/пр от 28.02.2017 № 254/пр</t>
        </is>
      </c>
      <c r="K431" t="inlineStr">
        <is>
          <t>Очес льняной</t>
        </is>
      </c>
      <c r="L431" t="n">
        <v>1346</v>
      </c>
      <c r="N431" t="n">
        <v>1009</v>
      </c>
      <c r="O431" t="inlineStr">
        <is>
          <t>кг</t>
        </is>
      </c>
      <c r="P431" t="inlineStr">
        <is>
          <t>кг</t>
        </is>
      </c>
      <c r="Q431" t="n">
        <v>1</v>
      </c>
      <c r="X431" t="n">
        <v>0.5600000000000001</v>
      </c>
      <c r="Y431" t="n">
        <v>37.29</v>
      </c>
      <c r="Z431" t="n">
        <v>0</v>
      </c>
      <c r="AA431" t="n">
        <v>0</v>
      </c>
      <c r="AB431" t="n">
        <v>0</v>
      </c>
      <c r="AC431" t="n">
        <v>0</v>
      </c>
      <c r="AD431" t="n">
        <v>1</v>
      </c>
      <c r="AE431" t="n">
        <v>0</v>
      </c>
      <c r="AF431" t="inlineStr"/>
      <c r="AG431" t="n">
        <v>0.5600000000000001</v>
      </c>
      <c r="AH431" t="n">
        <v>2</v>
      </c>
      <c r="AI431" t="n">
        <v>78871649</v>
      </c>
      <c r="AJ431" t="n">
        <v>473</v>
      </c>
      <c r="AK431" t="n">
        <v>0</v>
      </c>
      <c r="AL431" t="n">
        <v>0</v>
      </c>
      <c r="AM431" t="n">
        <v>0</v>
      </c>
      <c r="AN431" t="n">
        <v>0</v>
      </c>
      <c r="AO431" t="n">
        <v>0</v>
      </c>
      <c r="AP431" t="n">
        <v>0</v>
      </c>
      <c r="AQ431" t="n">
        <v>0</v>
      </c>
      <c r="AR431" t="n">
        <v>0</v>
      </c>
    </row>
    <row r="432">
      <c r="A432">
        <f>ROW(Source!A845)</f>
        <v/>
      </c>
      <c r="B432" t="n">
        <v>78871650</v>
      </c>
      <c r="C432" t="n">
        <v>78871613</v>
      </c>
      <c r="D432" t="n">
        <v>29144224</v>
      </c>
      <c r="E432" t="n">
        <v>1</v>
      </c>
      <c r="F432" t="n">
        <v>1</v>
      </c>
      <c r="G432" t="n">
        <v>1</v>
      </c>
      <c r="H432" t="n">
        <v>3</v>
      </c>
      <c r="I432" t="inlineStr">
        <is>
          <t>302-1241</t>
        </is>
      </c>
      <c r="J432" t="inlineStr">
        <is>
          <t>ТССЦ Московской обл., 302-1241, приказ Минстроя России №675/пр от 28.02.2017 № 256/пр</t>
        </is>
      </c>
      <c r="K432" t="inlineStr">
        <is>
          <t>Сгоны стальные с муфтой и контргайкой, диаметром 50 мм</t>
        </is>
      </c>
      <c r="L432" t="n">
        <v>1354</v>
      </c>
      <c r="N432" t="n">
        <v>1010</v>
      </c>
      <c r="O432" t="inlineStr">
        <is>
          <t>шт.</t>
        </is>
      </c>
      <c r="P432" t="inlineStr">
        <is>
          <t>шт.</t>
        </is>
      </c>
      <c r="Q432" t="n">
        <v>1</v>
      </c>
      <c r="X432" t="n">
        <v>100</v>
      </c>
      <c r="Y432" t="n">
        <v>28.58</v>
      </c>
      <c r="Z432" t="n">
        <v>0</v>
      </c>
      <c r="AA432" t="n">
        <v>0</v>
      </c>
      <c r="AB432" t="n">
        <v>0</v>
      </c>
      <c r="AC432" t="n">
        <v>0</v>
      </c>
      <c r="AD432" t="n">
        <v>1</v>
      </c>
      <c r="AE432" t="n">
        <v>0</v>
      </c>
      <c r="AF432" t="inlineStr"/>
      <c r="AG432" t="n">
        <v>100</v>
      </c>
      <c r="AH432" t="n">
        <v>2</v>
      </c>
      <c r="AI432" t="n">
        <v>78871650</v>
      </c>
      <c r="AJ432" t="n">
        <v>475</v>
      </c>
      <c r="AK432" t="n">
        <v>0</v>
      </c>
      <c r="AL432" t="n">
        <v>0</v>
      </c>
      <c r="AM432" t="n">
        <v>0</v>
      </c>
      <c r="AN432" t="n">
        <v>0</v>
      </c>
      <c r="AO432" t="n">
        <v>0</v>
      </c>
      <c r="AP432" t="n">
        <v>0</v>
      </c>
      <c r="AQ432" t="n">
        <v>0</v>
      </c>
      <c r="AR432" t="n">
        <v>0</v>
      </c>
    </row>
    <row r="433">
      <c r="A433">
        <f>ROW(Source!A848)</f>
        <v/>
      </c>
      <c r="B433" t="n">
        <v>78871600</v>
      </c>
      <c r="C433" t="n">
        <v>78871593</v>
      </c>
      <c r="D433" t="n">
        <v>18442827</v>
      </c>
      <c r="E433" t="n">
        <v>1</v>
      </c>
      <c r="F433" t="n">
        <v>1</v>
      </c>
      <c r="G433" t="n">
        <v>1</v>
      </c>
      <c r="H433" t="n">
        <v>1</v>
      </c>
      <c r="I433" t="inlineStr">
        <is>
          <t>1-1053-90</t>
        </is>
      </c>
      <c r="J433" t="inlineStr"/>
      <c r="K433" t="inlineStr">
        <is>
          <t>Рабочий строитель среднего разряда 5,3</t>
        </is>
      </c>
      <c r="L433" t="n">
        <v>1369</v>
      </c>
      <c r="N433" t="n">
        <v>1013</v>
      </c>
      <c r="O433" t="inlineStr">
        <is>
          <t>чел.-ч</t>
        </is>
      </c>
      <c r="P433" t="inlineStr">
        <is>
          <t>чел.-ч</t>
        </is>
      </c>
      <c r="Q433" t="n">
        <v>1</v>
      </c>
      <c r="X433" t="n">
        <v>5.01</v>
      </c>
      <c r="Y433" t="n">
        <v>0</v>
      </c>
      <c r="Z433" t="n">
        <v>0</v>
      </c>
      <c r="AA433" t="n">
        <v>0</v>
      </c>
      <c r="AB433" t="n">
        <v>11.64</v>
      </c>
      <c r="AC433" t="n">
        <v>0</v>
      </c>
      <c r="AD433" t="n">
        <v>1</v>
      </c>
      <c r="AE433" t="n">
        <v>1</v>
      </c>
      <c r="AF433" t="inlineStr">
        <is>
          <t>)*9</t>
        </is>
      </c>
      <c r="AG433" t="n">
        <v>45.09</v>
      </c>
      <c r="AH433" t="n">
        <v>2</v>
      </c>
      <c r="AI433" t="n">
        <v>78871594</v>
      </c>
      <c r="AJ433" t="n">
        <v>476</v>
      </c>
      <c r="AK433" t="n">
        <v>0</v>
      </c>
      <c r="AL433" t="n">
        <v>0</v>
      </c>
      <c r="AM433" t="n">
        <v>0</v>
      </c>
      <c r="AN433" t="n">
        <v>0</v>
      </c>
      <c r="AO433" t="n">
        <v>0</v>
      </c>
      <c r="AP433" t="n">
        <v>0</v>
      </c>
      <c r="AQ433" t="n">
        <v>0</v>
      </c>
      <c r="AR433" t="n">
        <v>0</v>
      </c>
    </row>
    <row r="434">
      <c r="A434">
        <f>ROW(Source!A848)</f>
        <v/>
      </c>
      <c r="B434" t="n">
        <v>78871601</v>
      </c>
      <c r="C434" t="n">
        <v>78871593</v>
      </c>
      <c r="D434" t="n">
        <v>29172703</v>
      </c>
      <c r="E434" t="n">
        <v>1</v>
      </c>
      <c r="F434" t="n">
        <v>1</v>
      </c>
      <c r="G434" t="n">
        <v>1</v>
      </c>
      <c r="H434" t="n">
        <v>2</v>
      </c>
      <c r="I434" t="inlineStr">
        <is>
          <t>042900</t>
        </is>
      </c>
      <c r="J434" t="inlineStr">
        <is>
          <t>ТСЭМ Московской обл., 042900, приказ Минстроя России №675/пр от 28.02.2017 № 264/пр</t>
        </is>
      </c>
      <c r="K43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34" t="n">
        <v>1368</v>
      </c>
      <c r="N434" t="n">
        <v>1011</v>
      </c>
      <c r="O434" t="inlineStr">
        <is>
          <t>маш.-ч</t>
        </is>
      </c>
      <c r="P434" t="inlineStr">
        <is>
          <t>маш.-ч</t>
        </is>
      </c>
      <c r="Q434" t="n">
        <v>1</v>
      </c>
      <c r="X434" t="n">
        <v>1.5</v>
      </c>
      <c r="Y434" t="n">
        <v>0</v>
      </c>
      <c r="Z434" t="n">
        <v>29.67</v>
      </c>
      <c r="AA434" t="n">
        <v>0</v>
      </c>
      <c r="AB434" t="n">
        <v>0</v>
      </c>
      <c r="AC434" t="n">
        <v>0</v>
      </c>
      <c r="AD434" t="n">
        <v>1</v>
      </c>
      <c r="AE434" t="n">
        <v>0</v>
      </c>
      <c r="AF434" t="inlineStr">
        <is>
          <t>)*9</t>
        </is>
      </c>
      <c r="AG434" t="n">
        <v>13.5</v>
      </c>
      <c r="AH434" t="n">
        <v>2</v>
      </c>
      <c r="AI434" t="n">
        <v>78871595</v>
      </c>
      <c r="AJ434" t="n">
        <v>477</v>
      </c>
      <c r="AK434" t="n">
        <v>0</v>
      </c>
      <c r="AL434" t="n">
        <v>0</v>
      </c>
      <c r="AM434" t="n">
        <v>0</v>
      </c>
      <c r="AN434" t="n">
        <v>0</v>
      </c>
      <c r="AO434" t="n">
        <v>0</v>
      </c>
      <c r="AP434" t="n">
        <v>0</v>
      </c>
      <c r="AQ434" t="n">
        <v>0</v>
      </c>
      <c r="AR434" t="n">
        <v>0</v>
      </c>
    </row>
    <row r="435">
      <c r="A435">
        <f>ROW(Source!A848)</f>
        <v/>
      </c>
      <c r="B435" t="n">
        <v>78871602</v>
      </c>
      <c r="C435" t="n">
        <v>78871593</v>
      </c>
      <c r="D435" t="n">
        <v>29110398</v>
      </c>
      <c r="E435" t="n">
        <v>1</v>
      </c>
      <c r="F435" t="n">
        <v>1</v>
      </c>
      <c r="G435" t="n">
        <v>1</v>
      </c>
      <c r="H435" t="n">
        <v>3</v>
      </c>
      <c r="I435" t="inlineStr">
        <is>
          <t>101-0388</t>
        </is>
      </c>
      <c r="J435" t="inlineStr">
        <is>
          <t>ТССЦ Московской обл., 101-0388, приказ Минстроя России №675/пр от 28.02.2017 № 254/пр</t>
        </is>
      </c>
      <c r="K435" t="inlineStr">
        <is>
          <t>Краски масляные земляные марки МА-0115 мумия, сурик железный</t>
        </is>
      </c>
      <c r="L435" t="n">
        <v>1348</v>
      </c>
      <c r="N435" t="n">
        <v>1009</v>
      </c>
      <c r="O435" t="inlineStr">
        <is>
          <t>т</t>
        </is>
      </c>
      <c r="P435" t="inlineStr">
        <is>
          <t>т</t>
        </is>
      </c>
      <c r="Q435" t="n">
        <v>1000</v>
      </c>
      <c r="X435" t="n">
        <v>5e-05</v>
      </c>
      <c r="Y435" t="n">
        <v>15118.99</v>
      </c>
      <c r="Z435" t="n">
        <v>0</v>
      </c>
      <c r="AA435" t="n">
        <v>0</v>
      </c>
      <c r="AB435" t="n">
        <v>0</v>
      </c>
      <c r="AC435" t="n">
        <v>0</v>
      </c>
      <c r="AD435" t="n">
        <v>1</v>
      </c>
      <c r="AE435" t="n">
        <v>0</v>
      </c>
      <c r="AF435" t="inlineStr">
        <is>
          <t>)*9</t>
        </is>
      </c>
      <c r="AG435" t="n">
        <v>0.00045</v>
      </c>
      <c r="AH435" t="n">
        <v>2</v>
      </c>
      <c r="AI435" t="n">
        <v>78871596</v>
      </c>
      <c r="AJ435" t="n">
        <v>478</v>
      </c>
      <c r="AK435" t="n">
        <v>0</v>
      </c>
      <c r="AL435" t="n">
        <v>0</v>
      </c>
      <c r="AM435" t="n">
        <v>0</v>
      </c>
      <c r="AN435" t="n">
        <v>0</v>
      </c>
      <c r="AO435" t="n">
        <v>0</v>
      </c>
      <c r="AP435" t="n">
        <v>0</v>
      </c>
      <c r="AQ435" t="n">
        <v>0</v>
      </c>
      <c r="AR435" t="n">
        <v>0</v>
      </c>
    </row>
    <row r="436">
      <c r="A436">
        <f>ROW(Source!A848)</f>
        <v/>
      </c>
      <c r="B436" t="n">
        <v>78871603</v>
      </c>
      <c r="C436" t="n">
        <v>78871593</v>
      </c>
      <c r="D436" t="n">
        <v>29110573</v>
      </c>
      <c r="E436" t="n">
        <v>1</v>
      </c>
      <c r="F436" t="n">
        <v>1</v>
      </c>
      <c r="G436" t="n">
        <v>1</v>
      </c>
      <c r="H436" t="n">
        <v>3</v>
      </c>
      <c r="I436" t="inlineStr">
        <is>
          <t>101-0628</t>
        </is>
      </c>
      <c r="J436" t="inlineStr">
        <is>
          <t>ТССЦ Московской обл., 101-0628, приказ Минстроя России №675/пр от 28.02.2017 № 254/пр</t>
        </is>
      </c>
      <c r="K436" t="inlineStr">
        <is>
          <t>Олифа комбинированная, марки К-3</t>
        </is>
      </c>
      <c r="L436" t="n">
        <v>1348</v>
      </c>
      <c r="N436" t="n">
        <v>1009</v>
      </c>
      <c r="O436" t="inlineStr">
        <is>
          <t>т</t>
        </is>
      </c>
      <c r="P436" t="inlineStr">
        <is>
          <t>т</t>
        </is>
      </c>
      <c r="Q436" t="n">
        <v>1000</v>
      </c>
      <c r="X436" t="n">
        <v>2e-05</v>
      </c>
      <c r="Y436" t="n">
        <v>16950</v>
      </c>
      <c r="Z436" t="n">
        <v>0</v>
      </c>
      <c r="AA436" t="n">
        <v>0</v>
      </c>
      <c r="AB436" t="n">
        <v>0</v>
      </c>
      <c r="AC436" t="n">
        <v>0</v>
      </c>
      <c r="AD436" t="n">
        <v>1</v>
      </c>
      <c r="AE436" t="n">
        <v>0</v>
      </c>
      <c r="AF436" t="inlineStr">
        <is>
          <t>)*9</t>
        </is>
      </c>
      <c r="AG436" t="n">
        <v>0.00018</v>
      </c>
      <c r="AH436" t="n">
        <v>2</v>
      </c>
      <c r="AI436" t="n">
        <v>78871597</v>
      </c>
      <c r="AJ436" t="n">
        <v>479</v>
      </c>
      <c r="AK436" t="n">
        <v>0</v>
      </c>
      <c r="AL436" t="n">
        <v>0</v>
      </c>
      <c r="AM436" t="n">
        <v>0</v>
      </c>
      <c r="AN436" t="n">
        <v>0</v>
      </c>
      <c r="AO436" t="n">
        <v>0</v>
      </c>
      <c r="AP436" t="n">
        <v>0</v>
      </c>
      <c r="AQ436" t="n">
        <v>0</v>
      </c>
      <c r="AR436" t="n">
        <v>0</v>
      </c>
    </row>
    <row r="437">
      <c r="A437">
        <f>ROW(Source!A848)</f>
        <v/>
      </c>
      <c r="B437" t="n">
        <v>78871604</v>
      </c>
      <c r="C437" t="n">
        <v>78871593</v>
      </c>
      <c r="D437" t="n">
        <v>29107963</v>
      </c>
      <c r="E437" t="n">
        <v>1</v>
      </c>
      <c r="F437" t="n">
        <v>1</v>
      </c>
      <c r="G437" t="n">
        <v>1</v>
      </c>
      <c r="H437" t="n">
        <v>3</v>
      </c>
      <c r="I437" t="inlineStr">
        <is>
          <t>101-1669</t>
        </is>
      </c>
      <c r="J437" t="inlineStr">
        <is>
          <t>ТССЦ Московской обл., 101-1669, приказ Минстроя России №675/пр от 28.02.2017 № 254/пр</t>
        </is>
      </c>
      <c r="K437" t="inlineStr">
        <is>
          <t>Очес льняной</t>
        </is>
      </c>
      <c r="L437" t="n">
        <v>1346</v>
      </c>
      <c r="N437" t="n">
        <v>1009</v>
      </c>
      <c r="O437" t="inlineStr">
        <is>
          <t>кг</t>
        </is>
      </c>
      <c r="P437" t="inlineStr">
        <is>
          <t>кг</t>
        </is>
      </c>
      <c r="Q437" t="n">
        <v>1</v>
      </c>
      <c r="X437" t="n">
        <v>0.02</v>
      </c>
      <c r="Y437" t="n">
        <v>37.29</v>
      </c>
      <c r="Z437" t="n">
        <v>0</v>
      </c>
      <c r="AA437" t="n">
        <v>0</v>
      </c>
      <c r="AB437" t="n">
        <v>0</v>
      </c>
      <c r="AC437" t="n">
        <v>0</v>
      </c>
      <c r="AD437" t="n">
        <v>1</v>
      </c>
      <c r="AE437" t="n">
        <v>0</v>
      </c>
      <c r="AF437" t="inlineStr">
        <is>
          <t>)*9</t>
        </is>
      </c>
      <c r="AG437" t="n">
        <v>0.18</v>
      </c>
      <c r="AH437" t="n">
        <v>2</v>
      </c>
      <c r="AI437" t="n">
        <v>78871598</v>
      </c>
      <c r="AJ437" t="n">
        <v>480</v>
      </c>
      <c r="AK437" t="n">
        <v>0</v>
      </c>
      <c r="AL437" t="n">
        <v>0</v>
      </c>
      <c r="AM437" t="n">
        <v>0</v>
      </c>
      <c r="AN437" t="n">
        <v>0</v>
      </c>
      <c r="AO437" t="n">
        <v>0</v>
      </c>
      <c r="AP437" t="n">
        <v>0</v>
      </c>
      <c r="AQ437" t="n">
        <v>0</v>
      </c>
      <c r="AR437" t="n">
        <v>0</v>
      </c>
    </row>
    <row r="438">
      <c r="A438">
        <f>ROW(Source!A848)</f>
        <v/>
      </c>
      <c r="B438" t="n">
        <v>78871605</v>
      </c>
      <c r="C438" t="n">
        <v>78871593</v>
      </c>
      <c r="D438" t="n">
        <v>29150040</v>
      </c>
      <c r="E438" t="n">
        <v>1</v>
      </c>
      <c r="F438" t="n">
        <v>1</v>
      </c>
      <c r="G438" t="n">
        <v>1</v>
      </c>
      <c r="H438" t="n">
        <v>3</v>
      </c>
      <c r="I438" t="inlineStr">
        <is>
          <t>411-0001</t>
        </is>
      </c>
      <c r="J438" t="inlineStr">
        <is>
          <t>ТССЦ Московской обл., 411-0001, приказ Минстроя России №675/пр от 28.02.2017 № 257/пр</t>
        </is>
      </c>
      <c r="K438" t="inlineStr">
        <is>
          <t>Вода</t>
        </is>
      </c>
      <c r="L438" t="n">
        <v>1339</v>
      </c>
      <c r="N438" t="n">
        <v>1007</v>
      </c>
      <c r="O438" t="inlineStr">
        <is>
          <t>м3</t>
        </is>
      </c>
      <c r="P438" t="inlineStr">
        <is>
          <t>м3</t>
        </is>
      </c>
      <c r="Q438" t="n">
        <v>1</v>
      </c>
      <c r="X438" t="n">
        <v>1</v>
      </c>
      <c r="Y438" t="n">
        <v>2.44</v>
      </c>
      <c r="Z438" t="n">
        <v>0</v>
      </c>
      <c r="AA438" t="n">
        <v>0</v>
      </c>
      <c r="AB438" t="n">
        <v>0</v>
      </c>
      <c r="AC438" t="n">
        <v>0</v>
      </c>
      <c r="AD438" t="n">
        <v>1</v>
      </c>
      <c r="AE438" t="n">
        <v>0</v>
      </c>
      <c r="AF438" t="inlineStr">
        <is>
          <t>)*9</t>
        </is>
      </c>
      <c r="AG438" t="n">
        <v>9</v>
      </c>
      <c r="AH438" t="n">
        <v>2</v>
      </c>
      <c r="AI438" t="n">
        <v>78871599</v>
      </c>
      <c r="AJ438" t="n">
        <v>481</v>
      </c>
      <c r="AK438" t="n">
        <v>0</v>
      </c>
      <c r="AL438" t="n">
        <v>0</v>
      </c>
      <c r="AM438" t="n">
        <v>0</v>
      </c>
      <c r="AN438" t="n">
        <v>0</v>
      </c>
      <c r="AO438" t="n">
        <v>0</v>
      </c>
      <c r="AP438" t="n">
        <v>0</v>
      </c>
      <c r="AQ438" t="n">
        <v>0</v>
      </c>
      <c r="AR438" t="n">
        <v>0</v>
      </c>
    </row>
    <row r="439">
      <c r="A439">
        <f>ROW(Source!A887)</f>
        <v/>
      </c>
      <c r="B439" t="n">
        <v>78871723</v>
      </c>
      <c r="C439" t="n">
        <v>78871717</v>
      </c>
      <c r="D439" t="n">
        <v>18408291</v>
      </c>
      <c r="E439" t="n">
        <v>1</v>
      </c>
      <c r="F439" t="n">
        <v>1</v>
      </c>
      <c r="G439" t="n">
        <v>1</v>
      </c>
      <c r="H439" t="n">
        <v>1</v>
      </c>
      <c r="I439" t="inlineStr">
        <is>
          <t>1-1025-90</t>
        </is>
      </c>
      <c r="J439" t="inlineStr"/>
      <c r="K439" t="inlineStr">
        <is>
          <t>Рабочий строитель среднего разряда 2,5</t>
        </is>
      </c>
      <c r="L439" t="n">
        <v>1369</v>
      </c>
      <c r="N439" t="n">
        <v>1013</v>
      </c>
      <c r="O439" t="inlineStr">
        <is>
          <t>чел.-ч</t>
        </is>
      </c>
      <c r="P439" t="inlineStr">
        <is>
          <t>чел.-ч</t>
        </is>
      </c>
      <c r="Q439" t="n">
        <v>1</v>
      </c>
      <c r="X439" t="n">
        <v>32.2</v>
      </c>
      <c r="Y439" t="n">
        <v>0</v>
      </c>
      <c r="Z439" t="n">
        <v>0</v>
      </c>
      <c r="AA439" t="n">
        <v>0</v>
      </c>
      <c r="AB439" t="n">
        <v>8.17</v>
      </c>
      <c r="AC439" t="n">
        <v>0</v>
      </c>
      <c r="AD439" t="n">
        <v>1</v>
      </c>
      <c r="AE439" t="n">
        <v>1</v>
      </c>
      <c r="AF439" t="inlineStr"/>
      <c r="AG439" t="n">
        <v>32.2</v>
      </c>
      <c r="AH439" t="n">
        <v>2</v>
      </c>
      <c r="AI439" t="n">
        <v>78871718</v>
      </c>
      <c r="AJ439" t="n">
        <v>482</v>
      </c>
      <c r="AK439" t="n">
        <v>0</v>
      </c>
      <c r="AL439" t="n">
        <v>0</v>
      </c>
      <c r="AM439" t="n">
        <v>0</v>
      </c>
      <c r="AN439" t="n">
        <v>0</v>
      </c>
      <c r="AO439" t="n">
        <v>0</v>
      </c>
      <c r="AP439" t="n">
        <v>0</v>
      </c>
      <c r="AQ439" t="n">
        <v>0</v>
      </c>
      <c r="AR439" t="n">
        <v>0</v>
      </c>
    </row>
    <row r="440">
      <c r="A440">
        <f>ROW(Source!A887)</f>
        <v/>
      </c>
      <c r="B440" t="n">
        <v>78871724</v>
      </c>
      <c r="C440" t="n">
        <v>78871717</v>
      </c>
      <c r="D440" t="n">
        <v>29174913</v>
      </c>
      <c r="E440" t="n">
        <v>1</v>
      </c>
      <c r="F440" t="n">
        <v>1</v>
      </c>
      <c r="G440" t="n">
        <v>1</v>
      </c>
      <c r="H440" t="n">
        <v>2</v>
      </c>
      <c r="I440" t="inlineStr">
        <is>
          <t>400001</t>
        </is>
      </c>
      <c r="J440" t="inlineStr">
        <is>
          <t>ТСЭМ Московской обл., 400001, приказ Минстроя России №675/пр от 28.02.2017 № 264/пр</t>
        </is>
      </c>
      <c r="K440" t="inlineStr">
        <is>
          <t>Автомобили бортовые, грузоподъемность до 5 т</t>
        </is>
      </c>
      <c r="L440" t="n">
        <v>1368</v>
      </c>
      <c r="N440" t="n">
        <v>1011</v>
      </c>
      <c r="O440" t="inlineStr">
        <is>
          <t>маш.-ч</t>
        </is>
      </c>
      <c r="P440" t="inlineStr">
        <is>
          <t>маш.-ч</t>
        </is>
      </c>
      <c r="Q440" t="n">
        <v>1</v>
      </c>
      <c r="X440" t="n">
        <v>0.01</v>
      </c>
      <c r="Y440" t="n">
        <v>0</v>
      </c>
      <c r="Z440" t="n">
        <v>87.17</v>
      </c>
      <c r="AA440" t="n">
        <v>11.6</v>
      </c>
      <c r="AB440" t="n">
        <v>0</v>
      </c>
      <c r="AC440" t="n">
        <v>0</v>
      </c>
      <c r="AD440" t="n">
        <v>1</v>
      </c>
      <c r="AE440" t="n">
        <v>0</v>
      </c>
      <c r="AF440" t="inlineStr"/>
      <c r="AG440" t="n">
        <v>0.01</v>
      </c>
      <c r="AH440" t="n">
        <v>2</v>
      </c>
      <c r="AI440" t="n">
        <v>78871719</v>
      </c>
      <c r="AJ440" t="n">
        <v>483</v>
      </c>
      <c r="AK440" t="n">
        <v>0</v>
      </c>
      <c r="AL440" t="n">
        <v>0</v>
      </c>
      <c r="AM440" t="n">
        <v>0</v>
      </c>
      <c r="AN440" t="n">
        <v>0</v>
      </c>
      <c r="AO440" t="n">
        <v>0</v>
      </c>
      <c r="AP440" t="n">
        <v>0</v>
      </c>
      <c r="AQ440" t="n">
        <v>0</v>
      </c>
      <c r="AR440" t="n">
        <v>0</v>
      </c>
    </row>
    <row r="441">
      <c r="A441">
        <f>ROW(Source!A887)</f>
        <v/>
      </c>
      <c r="B441" t="n">
        <v>78871725</v>
      </c>
      <c r="C441" t="n">
        <v>78871717</v>
      </c>
      <c r="D441" t="n">
        <v>29110139</v>
      </c>
      <c r="E441" t="n">
        <v>1</v>
      </c>
      <c r="F441" t="n">
        <v>1</v>
      </c>
      <c r="G441" t="n">
        <v>1</v>
      </c>
      <c r="H441" t="n">
        <v>3</v>
      </c>
      <c r="I441" t="inlineStr">
        <is>
          <t>101-1703</t>
        </is>
      </c>
      <c r="J441" t="inlineStr">
        <is>
          <t>ТССЦ Московской обл., 101-1703, приказ Минстроя России №675/пр от 28.02.2017 № 254/пр</t>
        </is>
      </c>
      <c r="K441" t="inlineStr">
        <is>
          <t>Прокладки резиновые (пластина техническая прессованная)</t>
        </is>
      </c>
      <c r="L441" t="n">
        <v>1346</v>
      </c>
      <c r="N441" t="n">
        <v>1009</v>
      </c>
      <c r="O441" t="inlineStr">
        <is>
          <t>кг</t>
        </is>
      </c>
      <c r="P441" t="inlineStr">
        <is>
          <t>кг</t>
        </is>
      </c>
      <c r="Q441" t="n">
        <v>1</v>
      </c>
      <c r="X441" t="n">
        <v>2</v>
      </c>
      <c r="Y441" t="n">
        <v>23.09</v>
      </c>
      <c r="Z441" t="n">
        <v>0</v>
      </c>
      <c r="AA441" t="n">
        <v>0</v>
      </c>
      <c r="AB441" t="n">
        <v>0</v>
      </c>
      <c r="AC441" t="n">
        <v>0</v>
      </c>
      <c r="AD441" t="n">
        <v>1</v>
      </c>
      <c r="AE441" t="n">
        <v>0</v>
      </c>
      <c r="AF441" t="inlineStr"/>
      <c r="AG441" t="n">
        <v>2</v>
      </c>
      <c r="AH441" t="n">
        <v>2</v>
      </c>
      <c r="AI441" t="n">
        <v>78871720</v>
      </c>
      <c r="AJ441" t="n">
        <v>484</v>
      </c>
      <c r="AK441" t="n">
        <v>0</v>
      </c>
      <c r="AL441" t="n">
        <v>0</v>
      </c>
      <c r="AM441" t="n">
        <v>0</v>
      </c>
      <c r="AN441" t="n">
        <v>0</v>
      </c>
      <c r="AO441" t="n">
        <v>0</v>
      </c>
      <c r="AP441" t="n">
        <v>0</v>
      </c>
      <c r="AQ441" t="n">
        <v>0</v>
      </c>
      <c r="AR441" t="n">
        <v>0</v>
      </c>
    </row>
    <row r="442">
      <c r="A442">
        <f>ROW(Source!A887)</f>
        <v/>
      </c>
      <c r="B442" t="n">
        <v>78871726</v>
      </c>
      <c r="C442" t="n">
        <v>78871717</v>
      </c>
      <c r="D442" t="n">
        <v>29114240</v>
      </c>
      <c r="E442" t="n">
        <v>1</v>
      </c>
      <c r="F442" t="n">
        <v>1</v>
      </c>
      <c r="G442" t="n">
        <v>1</v>
      </c>
      <c r="H442" t="n">
        <v>3</v>
      </c>
      <c r="I442" t="inlineStr">
        <is>
          <t>101-2576</t>
        </is>
      </c>
      <c r="J442" t="inlineStr">
        <is>
          <t>ТССЦ Московской обл., 101-2576, приказ Минстроя России №675/пр от 28.02.2017 № 254/пр</t>
        </is>
      </c>
      <c r="K442" t="inlineStr">
        <is>
          <t>Болты с гайками и шайбами для санитарно-технических работ диаметром 16 мм</t>
        </is>
      </c>
      <c r="L442" t="n">
        <v>1348</v>
      </c>
      <c r="N442" t="n">
        <v>1009</v>
      </c>
      <c r="O442" t="inlineStr">
        <is>
          <t>т</t>
        </is>
      </c>
      <c r="P442" t="inlineStr">
        <is>
          <t>т</t>
        </is>
      </c>
      <c r="Q442" t="n">
        <v>1000</v>
      </c>
      <c r="X442" t="n">
        <v>0.005</v>
      </c>
      <c r="Y442" t="n">
        <v>14830</v>
      </c>
      <c r="Z442" t="n">
        <v>0</v>
      </c>
      <c r="AA442" t="n">
        <v>0</v>
      </c>
      <c r="AB442" t="n">
        <v>0</v>
      </c>
      <c r="AC442" t="n">
        <v>0</v>
      </c>
      <c r="AD442" t="n">
        <v>1</v>
      </c>
      <c r="AE442" t="n">
        <v>0</v>
      </c>
      <c r="AF442" t="inlineStr"/>
      <c r="AG442" t="n">
        <v>0.005</v>
      </c>
      <c r="AH442" t="n">
        <v>2</v>
      </c>
      <c r="AI442" t="n">
        <v>78871721</v>
      </c>
      <c r="AJ442" t="n">
        <v>485</v>
      </c>
      <c r="AK442" t="n">
        <v>0</v>
      </c>
      <c r="AL442" t="n">
        <v>0</v>
      </c>
      <c r="AM442" t="n">
        <v>0</v>
      </c>
      <c r="AN442" t="n">
        <v>0</v>
      </c>
      <c r="AO442" t="n">
        <v>0</v>
      </c>
      <c r="AP442" t="n">
        <v>0</v>
      </c>
      <c r="AQ442" t="n">
        <v>0</v>
      </c>
      <c r="AR442" t="n">
        <v>0</v>
      </c>
    </row>
    <row r="443">
      <c r="A443">
        <f>ROW(Source!A887)</f>
        <v/>
      </c>
      <c r="B443" t="n">
        <v>78871727</v>
      </c>
      <c r="C443" t="n">
        <v>78871717</v>
      </c>
      <c r="D443" t="n">
        <v>29150040</v>
      </c>
      <c r="E443" t="n">
        <v>1</v>
      </c>
      <c r="F443" t="n">
        <v>1</v>
      </c>
      <c r="G443" t="n">
        <v>1</v>
      </c>
      <c r="H443" t="n">
        <v>3</v>
      </c>
      <c r="I443" t="inlineStr">
        <is>
          <t>411-0001</t>
        </is>
      </c>
      <c r="J443" t="inlineStr">
        <is>
          <t>ТССЦ Московской обл., 411-0001, приказ Минстроя России №675/пр от 28.02.2017 № 257/пр</t>
        </is>
      </c>
      <c r="K443" t="inlineStr">
        <is>
          <t>Вода</t>
        </is>
      </c>
      <c r="L443" t="n">
        <v>1339</v>
      </c>
      <c r="N443" t="n">
        <v>1007</v>
      </c>
      <c r="O443" t="inlineStr">
        <is>
          <t>м3</t>
        </is>
      </c>
      <c r="P443" t="inlineStr">
        <is>
          <t>м3</t>
        </is>
      </c>
      <c r="Q443" t="n">
        <v>1</v>
      </c>
      <c r="X443" t="n">
        <v>7.8</v>
      </c>
      <c r="Y443" t="n">
        <v>2.44</v>
      </c>
      <c r="Z443" t="n">
        <v>0</v>
      </c>
      <c r="AA443" t="n">
        <v>0</v>
      </c>
      <c r="AB443" t="n">
        <v>0</v>
      </c>
      <c r="AC443" t="n">
        <v>0</v>
      </c>
      <c r="AD443" t="n">
        <v>1</v>
      </c>
      <c r="AE443" t="n">
        <v>0</v>
      </c>
      <c r="AF443" t="inlineStr"/>
      <c r="AG443" t="n">
        <v>7.8</v>
      </c>
      <c r="AH443" t="n">
        <v>2</v>
      </c>
      <c r="AI443" t="n">
        <v>78871722</v>
      </c>
      <c r="AJ443" t="n">
        <v>486</v>
      </c>
      <c r="AK443" t="n">
        <v>0</v>
      </c>
      <c r="AL443" t="n">
        <v>0</v>
      </c>
      <c r="AM443" t="n">
        <v>0</v>
      </c>
      <c r="AN443" t="n">
        <v>0</v>
      </c>
      <c r="AO443" t="n">
        <v>0</v>
      </c>
      <c r="AP443" t="n">
        <v>0</v>
      </c>
      <c r="AQ443" t="n">
        <v>0</v>
      </c>
      <c r="AR443" t="n">
        <v>0</v>
      </c>
    </row>
    <row r="444">
      <c r="A444">
        <f>ROW(Source!A888)</f>
        <v/>
      </c>
      <c r="B444" t="n">
        <v>78871735</v>
      </c>
      <c r="C444" t="n">
        <v>78871728</v>
      </c>
      <c r="D444" t="n">
        <v>18442827</v>
      </c>
      <c r="E444" t="n">
        <v>1</v>
      </c>
      <c r="F444" t="n">
        <v>1</v>
      </c>
      <c r="G444" t="n">
        <v>1</v>
      </c>
      <c r="H444" t="n">
        <v>1</v>
      </c>
      <c r="I444" t="inlineStr">
        <is>
          <t>1-1053-90</t>
        </is>
      </c>
      <c r="J444" t="inlineStr"/>
      <c r="K444" t="inlineStr">
        <is>
          <t>Рабочий строитель среднего разряда 5,3</t>
        </is>
      </c>
      <c r="L444" t="n">
        <v>1369</v>
      </c>
      <c r="N444" t="n">
        <v>1013</v>
      </c>
      <c r="O444" t="inlineStr">
        <is>
          <t>чел.-ч</t>
        </is>
      </c>
      <c r="P444" t="inlineStr">
        <is>
          <t>чел.-ч</t>
        </is>
      </c>
      <c r="Q444" t="n">
        <v>1</v>
      </c>
      <c r="X444" t="n">
        <v>5.01</v>
      </c>
      <c r="Y444" t="n">
        <v>0</v>
      </c>
      <c r="Z444" t="n">
        <v>0</v>
      </c>
      <c r="AA444" t="n">
        <v>0</v>
      </c>
      <c r="AB444" t="n">
        <v>11.64</v>
      </c>
      <c r="AC444" t="n">
        <v>0</v>
      </c>
      <c r="AD444" t="n">
        <v>1</v>
      </c>
      <c r="AE444" t="n">
        <v>1</v>
      </c>
      <c r="AF444" t="inlineStr">
        <is>
          <t>)*8</t>
        </is>
      </c>
      <c r="AG444" t="n">
        <v>40.08</v>
      </c>
      <c r="AH444" t="n">
        <v>2</v>
      </c>
      <c r="AI444" t="n">
        <v>78871729</v>
      </c>
      <c r="AJ444" t="n">
        <v>487</v>
      </c>
      <c r="AK444" t="n">
        <v>0</v>
      </c>
      <c r="AL444" t="n">
        <v>0</v>
      </c>
      <c r="AM444" t="n">
        <v>0</v>
      </c>
      <c r="AN444" t="n">
        <v>0</v>
      </c>
      <c r="AO444" t="n">
        <v>0</v>
      </c>
      <c r="AP444" t="n">
        <v>0</v>
      </c>
      <c r="AQ444" t="n">
        <v>0</v>
      </c>
      <c r="AR444" t="n">
        <v>0</v>
      </c>
    </row>
    <row r="445">
      <c r="A445">
        <f>ROW(Source!A888)</f>
        <v/>
      </c>
      <c r="B445" t="n">
        <v>78871736</v>
      </c>
      <c r="C445" t="n">
        <v>78871728</v>
      </c>
      <c r="D445" t="n">
        <v>29172703</v>
      </c>
      <c r="E445" t="n">
        <v>1</v>
      </c>
      <c r="F445" t="n">
        <v>1</v>
      </c>
      <c r="G445" t="n">
        <v>1</v>
      </c>
      <c r="H445" t="n">
        <v>2</v>
      </c>
      <c r="I445" t="inlineStr">
        <is>
          <t>042900</t>
        </is>
      </c>
      <c r="J445" t="inlineStr">
        <is>
          <t>ТСЭМ Московской обл., 042900, приказ Минстроя России №675/пр от 28.02.2017 № 264/пр</t>
        </is>
      </c>
      <c r="K44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45" t="n">
        <v>1368</v>
      </c>
      <c r="N445" t="n">
        <v>1011</v>
      </c>
      <c r="O445" t="inlineStr">
        <is>
          <t>маш.-ч</t>
        </is>
      </c>
      <c r="P445" t="inlineStr">
        <is>
          <t>маш.-ч</t>
        </is>
      </c>
      <c r="Q445" t="n">
        <v>1</v>
      </c>
      <c r="X445" t="n">
        <v>1.5</v>
      </c>
      <c r="Y445" t="n">
        <v>0</v>
      </c>
      <c r="Z445" t="n">
        <v>29.67</v>
      </c>
      <c r="AA445" t="n">
        <v>0</v>
      </c>
      <c r="AB445" t="n">
        <v>0</v>
      </c>
      <c r="AC445" t="n">
        <v>0</v>
      </c>
      <c r="AD445" t="n">
        <v>1</v>
      </c>
      <c r="AE445" t="n">
        <v>0</v>
      </c>
      <c r="AF445" t="inlineStr">
        <is>
          <t>)*8</t>
        </is>
      </c>
      <c r="AG445" t="n">
        <v>12</v>
      </c>
      <c r="AH445" t="n">
        <v>2</v>
      </c>
      <c r="AI445" t="n">
        <v>78871730</v>
      </c>
      <c r="AJ445" t="n">
        <v>488</v>
      </c>
      <c r="AK445" t="n">
        <v>0</v>
      </c>
      <c r="AL445" t="n">
        <v>0</v>
      </c>
      <c r="AM445" t="n">
        <v>0</v>
      </c>
      <c r="AN445" t="n">
        <v>0</v>
      </c>
      <c r="AO445" t="n">
        <v>0</v>
      </c>
      <c r="AP445" t="n">
        <v>0</v>
      </c>
      <c r="AQ445" t="n">
        <v>0</v>
      </c>
      <c r="AR445" t="n">
        <v>0</v>
      </c>
    </row>
    <row r="446">
      <c r="A446">
        <f>ROW(Source!A888)</f>
        <v/>
      </c>
      <c r="B446" t="n">
        <v>78871737</v>
      </c>
      <c r="C446" t="n">
        <v>78871728</v>
      </c>
      <c r="D446" t="n">
        <v>29110398</v>
      </c>
      <c r="E446" t="n">
        <v>1</v>
      </c>
      <c r="F446" t="n">
        <v>1</v>
      </c>
      <c r="G446" t="n">
        <v>1</v>
      </c>
      <c r="H446" t="n">
        <v>3</v>
      </c>
      <c r="I446" t="inlineStr">
        <is>
          <t>101-0388</t>
        </is>
      </c>
      <c r="J446" t="inlineStr">
        <is>
          <t>ТССЦ Московской обл., 101-0388, приказ Минстроя России №675/пр от 28.02.2017 № 254/пр</t>
        </is>
      </c>
      <c r="K446" t="inlineStr">
        <is>
          <t>Краски масляные земляные марки МА-0115 мумия, сурик железный</t>
        </is>
      </c>
      <c r="L446" t="n">
        <v>1348</v>
      </c>
      <c r="N446" t="n">
        <v>1009</v>
      </c>
      <c r="O446" t="inlineStr">
        <is>
          <t>т</t>
        </is>
      </c>
      <c r="P446" t="inlineStr">
        <is>
          <t>т</t>
        </is>
      </c>
      <c r="Q446" t="n">
        <v>1000</v>
      </c>
      <c r="X446" t="n">
        <v>5e-05</v>
      </c>
      <c r="Y446" t="n">
        <v>15118.99</v>
      </c>
      <c r="Z446" t="n">
        <v>0</v>
      </c>
      <c r="AA446" t="n">
        <v>0</v>
      </c>
      <c r="AB446" t="n">
        <v>0</v>
      </c>
      <c r="AC446" t="n">
        <v>0</v>
      </c>
      <c r="AD446" t="n">
        <v>1</v>
      </c>
      <c r="AE446" t="n">
        <v>0</v>
      </c>
      <c r="AF446" t="inlineStr">
        <is>
          <t>)*8</t>
        </is>
      </c>
      <c r="AG446" t="n">
        <v>0.0004</v>
      </c>
      <c r="AH446" t="n">
        <v>2</v>
      </c>
      <c r="AI446" t="n">
        <v>78871731</v>
      </c>
      <c r="AJ446" t="n">
        <v>489</v>
      </c>
      <c r="AK446" t="n">
        <v>0</v>
      </c>
      <c r="AL446" t="n">
        <v>0</v>
      </c>
      <c r="AM446" t="n">
        <v>0</v>
      </c>
      <c r="AN446" t="n">
        <v>0</v>
      </c>
      <c r="AO446" t="n">
        <v>0</v>
      </c>
      <c r="AP446" t="n">
        <v>0</v>
      </c>
      <c r="AQ446" t="n">
        <v>0</v>
      </c>
      <c r="AR446" t="n">
        <v>0</v>
      </c>
    </row>
    <row r="447">
      <c r="A447">
        <f>ROW(Source!A888)</f>
        <v/>
      </c>
      <c r="B447" t="n">
        <v>78871738</v>
      </c>
      <c r="C447" t="n">
        <v>78871728</v>
      </c>
      <c r="D447" t="n">
        <v>29110573</v>
      </c>
      <c r="E447" t="n">
        <v>1</v>
      </c>
      <c r="F447" t="n">
        <v>1</v>
      </c>
      <c r="G447" t="n">
        <v>1</v>
      </c>
      <c r="H447" t="n">
        <v>3</v>
      </c>
      <c r="I447" t="inlineStr">
        <is>
          <t>101-0628</t>
        </is>
      </c>
      <c r="J447" t="inlineStr">
        <is>
          <t>ТССЦ Московской обл., 101-0628, приказ Минстроя России №675/пр от 28.02.2017 № 254/пр</t>
        </is>
      </c>
      <c r="K447" t="inlineStr">
        <is>
          <t>Олифа комбинированная, марки К-3</t>
        </is>
      </c>
      <c r="L447" t="n">
        <v>1348</v>
      </c>
      <c r="N447" t="n">
        <v>1009</v>
      </c>
      <c r="O447" t="inlineStr">
        <is>
          <t>т</t>
        </is>
      </c>
      <c r="P447" t="inlineStr">
        <is>
          <t>т</t>
        </is>
      </c>
      <c r="Q447" t="n">
        <v>1000</v>
      </c>
      <c r="X447" t="n">
        <v>2e-05</v>
      </c>
      <c r="Y447" t="n">
        <v>16950</v>
      </c>
      <c r="Z447" t="n">
        <v>0</v>
      </c>
      <c r="AA447" t="n">
        <v>0</v>
      </c>
      <c r="AB447" t="n">
        <v>0</v>
      </c>
      <c r="AC447" t="n">
        <v>0</v>
      </c>
      <c r="AD447" t="n">
        <v>1</v>
      </c>
      <c r="AE447" t="n">
        <v>0</v>
      </c>
      <c r="AF447" t="inlineStr">
        <is>
          <t>)*8</t>
        </is>
      </c>
      <c r="AG447" t="n">
        <v>0.00016</v>
      </c>
      <c r="AH447" t="n">
        <v>2</v>
      </c>
      <c r="AI447" t="n">
        <v>78871732</v>
      </c>
      <c r="AJ447" t="n">
        <v>490</v>
      </c>
      <c r="AK447" t="n">
        <v>0</v>
      </c>
      <c r="AL447" t="n">
        <v>0</v>
      </c>
      <c r="AM447" t="n">
        <v>0</v>
      </c>
      <c r="AN447" t="n">
        <v>0</v>
      </c>
      <c r="AO447" t="n">
        <v>0</v>
      </c>
      <c r="AP447" t="n">
        <v>0</v>
      </c>
      <c r="AQ447" t="n">
        <v>0</v>
      </c>
      <c r="AR447" t="n">
        <v>0</v>
      </c>
    </row>
    <row r="448">
      <c r="A448">
        <f>ROW(Source!A888)</f>
        <v/>
      </c>
      <c r="B448" t="n">
        <v>78871739</v>
      </c>
      <c r="C448" t="n">
        <v>78871728</v>
      </c>
      <c r="D448" t="n">
        <v>29107963</v>
      </c>
      <c r="E448" t="n">
        <v>1</v>
      </c>
      <c r="F448" t="n">
        <v>1</v>
      </c>
      <c r="G448" t="n">
        <v>1</v>
      </c>
      <c r="H448" t="n">
        <v>3</v>
      </c>
      <c r="I448" t="inlineStr">
        <is>
          <t>101-1669</t>
        </is>
      </c>
      <c r="J448" t="inlineStr">
        <is>
          <t>ТССЦ Московской обл., 101-1669, приказ Минстроя России №675/пр от 28.02.2017 № 254/пр</t>
        </is>
      </c>
      <c r="K448" t="inlineStr">
        <is>
          <t>Очес льняной</t>
        </is>
      </c>
      <c r="L448" t="n">
        <v>1346</v>
      </c>
      <c r="N448" t="n">
        <v>1009</v>
      </c>
      <c r="O448" t="inlineStr">
        <is>
          <t>кг</t>
        </is>
      </c>
      <c r="P448" t="inlineStr">
        <is>
          <t>кг</t>
        </is>
      </c>
      <c r="Q448" t="n">
        <v>1</v>
      </c>
      <c r="X448" t="n">
        <v>0.02</v>
      </c>
      <c r="Y448" t="n">
        <v>37.29</v>
      </c>
      <c r="Z448" t="n">
        <v>0</v>
      </c>
      <c r="AA448" t="n">
        <v>0</v>
      </c>
      <c r="AB448" t="n">
        <v>0</v>
      </c>
      <c r="AC448" t="n">
        <v>0</v>
      </c>
      <c r="AD448" t="n">
        <v>1</v>
      </c>
      <c r="AE448" t="n">
        <v>0</v>
      </c>
      <c r="AF448" t="inlineStr">
        <is>
          <t>)*8</t>
        </is>
      </c>
      <c r="AG448" t="n">
        <v>0.16</v>
      </c>
      <c r="AH448" t="n">
        <v>2</v>
      </c>
      <c r="AI448" t="n">
        <v>78871733</v>
      </c>
      <c r="AJ448" t="n">
        <v>491</v>
      </c>
      <c r="AK448" t="n">
        <v>0</v>
      </c>
      <c r="AL448" t="n">
        <v>0</v>
      </c>
      <c r="AM448" t="n">
        <v>0</v>
      </c>
      <c r="AN448" t="n">
        <v>0</v>
      </c>
      <c r="AO448" t="n">
        <v>0</v>
      </c>
      <c r="AP448" t="n">
        <v>0</v>
      </c>
      <c r="AQ448" t="n">
        <v>0</v>
      </c>
      <c r="AR448" t="n">
        <v>0</v>
      </c>
    </row>
    <row r="449">
      <c r="A449">
        <f>ROW(Source!A888)</f>
        <v/>
      </c>
      <c r="B449" t="n">
        <v>78871740</v>
      </c>
      <c r="C449" t="n">
        <v>78871728</v>
      </c>
      <c r="D449" t="n">
        <v>29150040</v>
      </c>
      <c r="E449" t="n">
        <v>1</v>
      </c>
      <c r="F449" t="n">
        <v>1</v>
      </c>
      <c r="G449" t="n">
        <v>1</v>
      </c>
      <c r="H449" t="n">
        <v>3</v>
      </c>
      <c r="I449" t="inlineStr">
        <is>
          <t>411-0001</t>
        </is>
      </c>
      <c r="J449" t="inlineStr">
        <is>
          <t>ТССЦ Московской обл., 411-0001, приказ Минстроя России №675/пр от 28.02.2017 № 257/пр</t>
        </is>
      </c>
      <c r="K449" t="inlineStr">
        <is>
          <t>Вода</t>
        </is>
      </c>
      <c r="L449" t="n">
        <v>1339</v>
      </c>
      <c r="N449" t="n">
        <v>1007</v>
      </c>
      <c r="O449" t="inlineStr">
        <is>
          <t>м3</t>
        </is>
      </c>
      <c r="P449" t="inlineStr">
        <is>
          <t>м3</t>
        </is>
      </c>
      <c r="Q449" t="n">
        <v>1</v>
      </c>
      <c r="X449" t="n">
        <v>1</v>
      </c>
      <c r="Y449" t="n">
        <v>2.44</v>
      </c>
      <c r="Z449" t="n">
        <v>0</v>
      </c>
      <c r="AA449" t="n">
        <v>0</v>
      </c>
      <c r="AB449" t="n">
        <v>0</v>
      </c>
      <c r="AC449" t="n">
        <v>0</v>
      </c>
      <c r="AD449" t="n">
        <v>1</v>
      </c>
      <c r="AE449" t="n">
        <v>0</v>
      </c>
      <c r="AF449" t="inlineStr">
        <is>
          <t>)*8</t>
        </is>
      </c>
      <c r="AG449" t="n">
        <v>8</v>
      </c>
      <c r="AH449" t="n">
        <v>2</v>
      </c>
      <c r="AI449" t="n">
        <v>78871734</v>
      </c>
      <c r="AJ449" t="n">
        <v>492</v>
      </c>
      <c r="AK449" t="n">
        <v>0</v>
      </c>
      <c r="AL449" t="n">
        <v>0</v>
      </c>
      <c r="AM449" t="n">
        <v>0</v>
      </c>
      <c r="AN449" t="n">
        <v>0</v>
      </c>
      <c r="AO449" t="n">
        <v>0</v>
      </c>
      <c r="AP449" t="n">
        <v>0</v>
      </c>
      <c r="AQ449" t="n">
        <v>0</v>
      </c>
      <c r="AR449" t="n">
        <v>0</v>
      </c>
    </row>
    <row r="450">
      <c r="A450">
        <f>ROW(Source!A927)</f>
        <v/>
      </c>
      <c r="B450" t="n">
        <v>78871808</v>
      </c>
      <c r="C450" t="n">
        <v>78871804</v>
      </c>
      <c r="D450" t="n">
        <v>18407150</v>
      </c>
      <c r="E450" t="n">
        <v>1</v>
      </c>
      <c r="F450" t="n">
        <v>1</v>
      </c>
      <c r="G450" t="n">
        <v>1</v>
      </c>
      <c r="H450" t="n">
        <v>1</v>
      </c>
      <c r="I450" t="inlineStr">
        <is>
          <t>1-1030-90</t>
        </is>
      </c>
      <c r="J450" t="inlineStr"/>
      <c r="K450" t="inlineStr">
        <is>
          <t>Рабочий строитель среднего разряда 3</t>
        </is>
      </c>
      <c r="L450" t="n">
        <v>1369</v>
      </c>
      <c r="N450" t="n">
        <v>1013</v>
      </c>
      <c r="O450" t="inlineStr">
        <is>
          <t>чел.-ч</t>
        </is>
      </c>
      <c r="P450" t="inlineStr">
        <is>
          <t>чел.-ч</t>
        </is>
      </c>
      <c r="Q450" t="n">
        <v>1</v>
      </c>
      <c r="X450" t="n">
        <v>13.9</v>
      </c>
      <c r="Y450" t="n">
        <v>0</v>
      </c>
      <c r="Z450" t="n">
        <v>0</v>
      </c>
      <c r="AA450" t="n">
        <v>0</v>
      </c>
      <c r="AB450" t="n">
        <v>8.529999999999999</v>
      </c>
      <c r="AC450" t="n">
        <v>0</v>
      </c>
      <c r="AD450" t="n">
        <v>1</v>
      </c>
      <c r="AE450" t="n">
        <v>1</v>
      </c>
      <c r="AF450" t="inlineStr"/>
      <c r="AG450" t="n">
        <v>13.9</v>
      </c>
      <c r="AH450" t="n">
        <v>2</v>
      </c>
      <c r="AI450" t="n">
        <v>78871805</v>
      </c>
      <c r="AJ450" t="n">
        <v>493</v>
      </c>
      <c r="AK450" t="n">
        <v>0</v>
      </c>
      <c r="AL450" t="n">
        <v>0</v>
      </c>
      <c r="AM450" t="n">
        <v>0</v>
      </c>
      <c r="AN450" t="n">
        <v>0</v>
      </c>
      <c r="AO450" t="n">
        <v>0</v>
      </c>
      <c r="AP450" t="n">
        <v>0</v>
      </c>
      <c r="AQ450" t="n">
        <v>0</v>
      </c>
      <c r="AR450" t="n">
        <v>0</v>
      </c>
    </row>
    <row r="451">
      <c r="A451">
        <f>ROW(Source!A927)</f>
        <v/>
      </c>
      <c r="B451" t="n">
        <v>78871809</v>
      </c>
      <c r="C451" t="n">
        <v>78871804</v>
      </c>
      <c r="D451" t="n">
        <v>29169821</v>
      </c>
      <c r="E451" t="n">
        <v>1</v>
      </c>
      <c r="F451" t="n">
        <v>1</v>
      </c>
      <c r="G451" t="n">
        <v>1</v>
      </c>
      <c r="H451" t="n">
        <v>3</v>
      </c>
      <c r="I451" t="inlineStr">
        <is>
          <t>509-0696</t>
        </is>
      </c>
      <c r="J451" t="inlineStr">
        <is>
          <t>ТССЦ Московской обл., 509-0696, приказ Минстроя России №675/пр от 28.02.2017 № 258/пр</t>
        </is>
      </c>
      <c r="K451" t="inlineStr">
        <is>
          <t>Лампы люминесцентные ртутные низкого давления типа ЛБ, ЛД, ЛДЦ, ЛТВ, ЛБХ 20</t>
        </is>
      </c>
      <c r="L451" t="n">
        <v>1358</v>
      </c>
      <c r="N451" t="n">
        <v>1010</v>
      </c>
      <c r="O451" t="inlineStr">
        <is>
          <t>10 шт.</t>
        </is>
      </c>
      <c r="P451" t="inlineStr">
        <is>
          <t>10 шт.</t>
        </is>
      </c>
      <c r="Q451" t="n">
        <v>10</v>
      </c>
      <c r="X451" t="n">
        <v>10</v>
      </c>
      <c r="Y451" t="n">
        <v>85.2</v>
      </c>
      <c r="Z451" t="n">
        <v>0</v>
      </c>
      <c r="AA451" t="n">
        <v>0</v>
      </c>
      <c r="AB451" t="n">
        <v>0</v>
      </c>
      <c r="AC451" t="n">
        <v>0</v>
      </c>
      <c r="AD451" t="n">
        <v>1</v>
      </c>
      <c r="AE451" t="n">
        <v>0</v>
      </c>
      <c r="AF451" t="inlineStr"/>
      <c r="AG451" t="n">
        <v>10</v>
      </c>
      <c r="AH451" t="n">
        <v>2</v>
      </c>
      <c r="AI451" t="n">
        <v>78871806</v>
      </c>
      <c r="AJ451" t="n">
        <v>494</v>
      </c>
      <c r="AK451" t="n">
        <v>0</v>
      </c>
      <c r="AL451" t="n">
        <v>0</v>
      </c>
      <c r="AM451" t="n">
        <v>0</v>
      </c>
      <c r="AN451" t="n">
        <v>0</v>
      </c>
      <c r="AO451" t="n">
        <v>0</v>
      </c>
      <c r="AP451" t="n">
        <v>0</v>
      </c>
      <c r="AQ451" t="n">
        <v>0</v>
      </c>
      <c r="AR451" t="n">
        <v>0</v>
      </c>
    </row>
    <row r="452">
      <c r="A452">
        <f>ROW(Source!A967)</f>
        <v/>
      </c>
      <c r="B452" t="n">
        <v>78871989</v>
      </c>
      <c r="C452" t="n">
        <v>78871982</v>
      </c>
      <c r="D452" t="n">
        <v>18413627</v>
      </c>
      <c r="E452" t="n">
        <v>1</v>
      </c>
      <c r="F452" t="n">
        <v>1</v>
      </c>
      <c r="G452" t="n">
        <v>1</v>
      </c>
      <c r="H452" t="n">
        <v>1</v>
      </c>
      <c r="I452" t="inlineStr">
        <is>
          <t>1-1042-90</t>
        </is>
      </c>
      <c r="J452" t="inlineStr"/>
      <c r="K452" t="inlineStr">
        <is>
          <t>Рабочий строитель среднего разряда 4,2</t>
        </is>
      </c>
      <c r="L452" t="n">
        <v>1369</v>
      </c>
      <c r="N452" t="n">
        <v>1013</v>
      </c>
      <c r="O452" t="inlineStr">
        <is>
          <t>чел.-ч</t>
        </is>
      </c>
      <c r="P452" t="inlineStr">
        <is>
          <t>чел.-ч</t>
        </is>
      </c>
      <c r="Q452" t="n">
        <v>1</v>
      </c>
      <c r="X452" t="n">
        <v>2.31</v>
      </c>
      <c r="Y452" t="n">
        <v>0</v>
      </c>
      <c r="Z452" t="n">
        <v>0</v>
      </c>
      <c r="AA452" t="n">
        <v>0</v>
      </c>
      <c r="AB452" t="n">
        <v>9.92</v>
      </c>
      <c r="AC452" t="n">
        <v>0</v>
      </c>
      <c r="AD452" t="n">
        <v>1</v>
      </c>
      <c r="AE452" t="n">
        <v>1</v>
      </c>
      <c r="AF452" t="inlineStr"/>
      <c r="AG452" t="n">
        <v>2.31</v>
      </c>
      <c r="AH452" t="n">
        <v>2</v>
      </c>
      <c r="AI452" t="n">
        <v>78871983</v>
      </c>
      <c r="AJ452" t="n">
        <v>496</v>
      </c>
      <c r="AK452" t="n">
        <v>0</v>
      </c>
      <c r="AL452" t="n">
        <v>0</v>
      </c>
      <c r="AM452" t="n">
        <v>0</v>
      </c>
      <c r="AN452" t="n">
        <v>0</v>
      </c>
      <c r="AO452" t="n">
        <v>0</v>
      </c>
      <c r="AP452" t="n">
        <v>0</v>
      </c>
      <c r="AQ452" t="n">
        <v>0</v>
      </c>
      <c r="AR452" t="n">
        <v>0</v>
      </c>
    </row>
    <row r="453">
      <c r="A453">
        <f>ROW(Source!A967)</f>
        <v/>
      </c>
      <c r="B453" t="n">
        <v>78871990</v>
      </c>
      <c r="C453" t="n">
        <v>78871982</v>
      </c>
      <c r="D453" t="n">
        <v>29172669</v>
      </c>
      <c r="E453" t="n">
        <v>1</v>
      </c>
      <c r="F453" t="n">
        <v>1</v>
      </c>
      <c r="G453" t="n">
        <v>1</v>
      </c>
      <c r="H453" t="n">
        <v>2</v>
      </c>
      <c r="I453" t="inlineStr">
        <is>
          <t>041000</t>
        </is>
      </c>
      <c r="J453" t="inlineStr">
        <is>
          <t>ТСЭМ Московской обл., 041000, приказ Минстроя России №675/пр от 28.02.2017 № 264/пр</t>
        </is>
      </c>
      <c r="K453" t="inlineStr">
        <is>
          <t>Преобразователи сварочные с номинальным сварочным током 315-500 А</t>
        </is>
      </c>
      <c r="L453" t="n">
        <v>1368</v>
      </c>
      <c r="N453" t="n">
        <v>1011</v>
      </c>
      <c r="O453" t="inlineStr">
        <is>
          <t>маш.-ч</t>
        </is>
      </c>
      <c r="P453" t="inlineStr">
        <is>
          <t>маш.-ч</t>
        </is>
      </c>
      <c r="Q453" t="n">
        <v>1</v>
      </c>
      <c r="X453" t="n">
        <v>0.67</v>
      </c>
      <c r="Y453" t="n">
        <v>0</v>
      </c>
      <c r="Z453" t="n">
        <v>12.31</v>
      </c>
      <c r="AA453" t="n">
        <v>0</v>
      </c>
      <c r="AB453" t="n">
        <v>0</v>
      </c>
      <c r="AC453" t="n">
        <v>0</v>
      </c>
      <c r="AD453" t="n">
        <v>1</v>
      </c>
      <c r="AE453" t="n">
        <v>0</v>
      </c>
      <c r="AF453" t="inlineStr"/>
      <c r="AG453" t="n">
        <v>0.67</v>
      </c>
      <c r="AH453" t="n">
        <v>2</v>
      </c>
      <c r="AI453" t="n">
        <v>78871984</v>
      </c>
      <c r="AJ453" t="n">
        <v>497</v>
      </c>
      <c r="AK453" t="n">
        <v>0</v>
      </c>
      <c r="AL453" t="n">
        <v>0</v>
      </c>
      <c r="AM453" t="n">
        <v>0</v>
      </c>
      <c r="AN453" t="n">
        <v>0</v>
      </c>
      <c r="AO453" t="n">
        <v>0</v>
      </c>
      <c r="AP453" t="n">
        <v>0</v>
      </c>
      <c r="AQ453" t="n">
        <v>0</v>
      </c>
      <c r="AR453" t="n">
        <v>0</v>
      </c>
    </row>
    <row r="454">
      <c r="A454">
        <f>ROW(Source!A967)</f>
        <v/>
      </c>
      <c r="B454" t="n">
        <v>78871991</v>
      </c>
      <c r="C454" t="n">
        <v>78871982</v>
      </c>
      <c r="D454" t="n">
        <v>29172679</v>
      </c>
      <c r="E454" t="n">
        <v>1</v>
      </c>
      <c r="F454" t="n">
        <v>1</v>
      </c>
      <c r="G454" t="n">
        <v>1</v>
      </c>
      <c r="H454" t="n">
        <v>2</v>
      </c>
      <c r="I454" t="inlineStr">
        <is>
          <t>041400</t>
        </is>
      </c>
      <c r="J454" t="inlineStr">
        <is>
          <t>ТСЭМ Московской обл., 041400, приказ Минстроя России №675/пр от 28.02.2017 № 264/пр</t>
        </is>
      </c>
      <c r="K454" t="inlineStr">
        <is>
          <t>Электрические печи для сушки сварочных материалов с регулированием температуры в пределах от 80 °С до 500 °С</t>
        </is>
      </c>
      <c r="L454" t="n">
        <v>1368</v>
      </c>
      <c r="N454" t="n">
        <v>1011</v>
      </c>
      <c r="O454" t="inlineStr">
        <is>
          <t>маш.-ч</t>
        </is>
      </c>
      <c r="P454" t="inlineStr">
        <is>
          <t>маш.-ч</t>
        </is>
      </c>
      <c r="Q454" t="n">
        <v>1</v>
      </c>
      <c r="X454" t="n">
        <v>0.17</v>
      </c>
      <c r="Y454" t="n">
        <v>0</v>
      </c>
      <c r="Z454" t="n">
        <v>6.7</v>
      </c>
      <c r="AA454" t="n">
        <v>0</v>
      </c>
      <c r="AB454" t="n">
        <v>0</v>
      </c>
      <c r="AC454" t="n">
        <v>0</v>
      </c>
      <c r="AD454" t="n">
        <v>1</v>
      </c>
      <c r="AE454" t="n">
        <v>0</v>
      </c>
      <c r="AF454" t="inlineStr"/>
      <c r="AG454" t="n">
        <v>0.17</v>
      </c>
      <c r="AH454" t="n">
        <v>2</v>
      </c>
      <c r="AI454" t="n">
        <v>78871985</v>
      </c>
      <c r="AJ454" t="n">
        <v>498</v>
      </c>
      <c r="AK454" t="n">
        <v>0</v>
      </c>
      <c r="AL454" t="n">
        <v>0</v>
      </c>
      <c r="AM454" t="n">
        <v>0</v>
      </c>
      <c r="AN454" t="n">
        <v>0</v>
      </c>
      <c r="AO454" t="n">
        <v>0</v>
      </c>
      <c r="AP454" t="n">
        <v>0</v>
      </c>
      <c r="AQ454" t="n">
        <v>0</v>
      </c>
      <c r="AR454" t="n">
        <v>0</v>
      </c>
    </row>
    <row r="455">
      <c r="A455">
        <f>ROW(Source!A967)</f>
        <v/>
      </c>
      <c r="B455" t="n">
        <v>78871992</v>
      </c>
      <c r="C455" t="n">
        <v>78871982</v>
      </c>
      <c r="D455" t="n">
        <v>29174507</v>
      </c>
      <c r="E455" t="n">
        <v>1</v>
      </c>
      <c r="F455" t="n">
        <v>1</v>
      </c>
      <c r="G455" t="n">
        <v>1</v>
      </c>
      <c r="H455" t="n">
        <v>2</v>
      </c>
      <c r="I455" t="inlineStr">
        <is>
          <t>330301</t>
        </is>
      </c>
      <c r="J455" t="inlineStr">
        <is>
          <t>ТСЭМ Московской обл., 330301, приказ Минстроя России №675/пр от 28.02.2017 № 264/пр</t>
        </is>
      </c>
      <c r="K455" t="inlineStr">
        <is>
          <t>Машины шлифовальные электрические</t>
        </is>
      </c>
      <c r="L455" t="n">
        <v>1368</v>
      </c>
      <c r="N455" t="n">
        <v>1011</v>
      </c>
      <c r="O455" t="inlineStr">
        <is>
          <t>маш.-ч</t>
        </is>
      </c>
      <c r="P455" t="inlineStr">
        <is>
          <t>маш.-ч</t>
        </is>
      </c>
      <c r="Q455" t="n">
        <v>1</v>
      </c>
      <c r="X455" t="n">
        <v>1.57</v>
      </c>
      <c r="Y455" t="n">
        <v>0</v>
      </c>
      <c r="Z455" t="n">
        <v>5.13</v>
      </c>
      <c r="AA455" t="n">
        <v>0</v>
      </c>
      <c r="AB455" t="n">
        <v>0</v>
      </c>
      <c r="AC455" t="n">
        <v>0</v>
      </c>
      <c r="AD455" t="n">
        <v>1</v>
      </c>
      <c r="AE455" t="n">
        <v>0</v>
      </c>
      <c r="AF455" t="inlineStr"/>
      <c r="AG455" t="n">
        <v>1.57</v>
      </c>
      <c r="AH455" t="n">
        <v>2</v>
      </c>
      <c r="AI455" t="n">
        <v>78871986</v>
      </c>
      <c r="AJ455" t="n">
        <v>499</v>
      </c>
      <c r="AK455" t="n">
        <v>0</v>
      </c>
      <c r="AL455" t="n">
        <v>0</v>
      </c>
      <c r="AM455" t="n">
        <v>0</v>
      </c>
      <c r="AN455" t="n">
        <v>0</v>
      </c>
      <c r="AO455" t="n">
        <v>0</v>
      </c>
      <c r="AP455" t="n">
        <v>0</v>
      </c>
      <c r="AQ455" t="n">
        <v>0</v>
      </c>
      <c r="AR455" t="n">
        <v>0</v>
      </c>
    </row>
    <row r="456">
      <c r="A456">
        <f>ROW(Source!A967)</f>
        <v/>
      </c>
      <c r="B456" t="n">
        <v>78871993</v>
      </c>
      <c r="C456" t="n">
        <v>78871982</v>
      </c>
      <c r="D456" t="n">
        <v>29113946</v>
      </c>
      <c r="E456" t="n">
        <v>1</v>
      </c>
      <c r="F456" t="n">
        <v>1</v>
      </c>
      <c r="G456" t="n">
        <v>1</v>
      </c>
      <c r="H456" t="n">
        <v>3</v>
      </c>
      <c r="I456" t="inlineStr">
        <is>
          <t>101-0802</t>
        </is>
      </c>
      <c r="J456" t="inlineStr">
        <is>
          <t>ТССЦ Московской обл., 101-0802, приказ Минстроя России №675/пр от 28.02.2017 № 254/пр</t>
        </is>
      </c>
      <c r="K456" t="inlineStr">
        <is>
          <t>Проволока порошковая для дуговой сварки</t>
        </is>
      </c>
      <c r="L456" t="n">
        <v>1348</v>
      </c>
      <c r="N456" t="n">
        <v>1009</v>
      </c>
      <c r="O456" t="inlineStr">
        <is>
          <t>т</t>
        </is>
      </c>
      <c r="P456" t="inlineStr">
        <is>
          <t>т</t>
        </is>
      </c>
      <c r="Q456" t="n">
        <v>1000</v>
      </c>
      <c r="X456" t="n">
        <v>0.00066</v>
      </c>
      <c r="Y456" t="n">
        <v>15200.01</v>
      </c>
      <c r="Z456" t="n">
        <v>0</v>
      </c>
      <c r="AA456" t="n">
        <v>0</v>
      </c>
      <c r="AB456" t="n">
        <v>0</v>
      </c>
      <c r="AC456" t="n">
        <v>0</v>
      </c>
      <c r="AD456" t="n">
        <v>1</v>
      </c>
      <c r="AE456" t="n">
        <v>0</v>
      </c>
      <c r="AF456" t="inlineStr"/>
      <c r="AG456" t="n">
        <v>0.00066</v>
      </c>
      <c r="AH456" t="n">
        <v>2</v>
      </c>
      <c r="AI456" t="n">
        <v>78871987</v>
      </c>
      <c r="AJ456" t="n">
        <v>500</v>
      </c>
      <c r="AK456" t="n">
        <v>0</v>
      </c>
      <c r="AL456" t="n">
        <v>0</v>
      </c>
      <c r="AM456" t="n">
        <v>0</v>
      </c>
      <c r="AN456" t="n">
        <v>0</v>
      </c>
      <c r="AO456" t="n">
        <v>0</v>
      </c>
      <c r="AP456" t="n">
        <v>0</v>
      </c>
      <c r="AQ456" t="n">
        <v>0</v>
      </c>
      <c r="AR456" t="n">
        <v>0</v>
      </c>
    </row>
    <row r="457">
      <c r="A457">
        <f>ROW(Source!A967)</f>
        <v/>
      </c>
      <c r="B457" t="n">
        <v>78871994</v>
      </c>
      <c r="C457" t="n">
        <v>78871982</v>
      </c>
      <c r="D457" t="n">
        <v>29113990</v>
      </c>
      <c r="E457" t="n">
        <v>1</v>
      </c>
      <c r="F457" t="n">
        <v>1</v>
      </c>
      <c r="G457" t="n">
        <v>1</v>
      </c>
      <c r="H457" t="n">
        <v>3</v>
      </c>
      <c r="I457" t="inlineStr">
        <is>
          <t>101-1515</t>
        </is>
      </c>
      <c r="J457" t="inlineStr">
        <is>
          <t>ТССЦ Московской обл., 101-1515, приказ Минстроя России №675/пр от 28.02.2017 № 254/пр</t>
        </is>
      </c>
      <c r="K457" t="inlineStr">
        <is>
          <t>Электроды диаметром 4 мм Э46</t>
        </is>
      </c>
      <c r="L457" t="n">
        <v>1348</v>
      </c>
      <c r="N457" t="n">
        <v>1009</v>
      </c>
      <c r="O457" t="inlineStr">
        <is>
          <t>т</t>
        </is>
      </c>
      <c r="P457" t="inlineStr">
        <is>
          <t>т</t>
        </is>
      </c>
      <c r="Q457" t="n">
        <v>1000</v>
      </c>
      <c r="X457" t="n">
        <v>0.001</v>
      </c>
      <c r="Y457" t="n">
        <v>10169.99</v>
      </c>
      <c r="Z457" t="n">
        <v>0</v>
      </c>
      <c r="AA457" t="n">
        <v>0</v>
      </c>
      <c r="AB457" t="n">
        <v>0</v>
      </c>
      <c r="AC457" t="n">
        <v>0</v>
      </c>
      <c r="AD457" t="n">
        <v>1</v>
      </c>
      <c r="AE457" t="n">
        <v>0</v>
      </c>
      <c r="AF457" t="inlineStr"/>
      <c r="AG457" t="n">
        <v>0.001</v>
      </c>
      <c r="AH457" t="n">
        <v>2</v>
      </c>
      <c r="AI457" t="n">
        <v>78871988</v>
      </c>
      <c r="AJ457" t="n">
        <v>501</v>
      </c>
      <c r="AK457" t="n">
        <v>0</v>
      </c>
      <c r="AL457" t="n">
        <v>0</v>
      </c>
      <c r="AM457" t="n">
        <v>0</v>
      </c>
      <c r="AN457" t="n">
        <v>0</v>
      </c>
      <c r="AO457" t="n">
        <v>0</v>
      </c>
      <c r="AP457" t="n">
        <v>0</v>
      </c>
      <c r="AQ457" t="n">
        <v>0</v>
      </c>
      <c r="AR457" t="n">
        <v>0</v>
      </c>
    </row>
    <row r="458">
      <c r="A458">
        <f>ROW(Source!A968)</f>
        <v/>
      </c>
      <c r="B458" t="n">
        <v>78872002</v>
      </c>
      <c r="C458" t="n">
        <v>78871995</v>
      </c>
      <c r="D458" t="n">
        <v>18442827</v>
      </c>
      <c r="E458" t="n">
        <v>1</v>
      </c>
      <c r="F458" t="n">
        <v>1</v>
      </c>
      <c r="G458" t="n">
        <v>1</v>
      </c>
      <c r="H458" t="n">
        <v>1</v>
      </c>
      <c r="I458" t="inlineStr">
        <is>
          <t>1-1053-90</t>
        </is>
      </c>
      <c r="J458" t="inlineStr"/>
      <c r="K458" t="inlineStr">
        <is>
          <t>Рабочий строитель среднего разряда 5,3</t>
        </is>
      </c>
      <c r="L458" t="n">
        <v>1369</v>
      </c>
      <c r="N458" t="n">
        <v>1013</v>
      </c>
      <c r="O458" t="inlineStr">
        <is>
          <t>чел.-ч</t>
        </is>
      </c>
      <c r="P458" t="inlineStr">
        <is>
          <t>чел.-ч</t>
        </is>
      </c>
      <c r="Q458" t="n">
        <v>1</v>
      </c>
      <c r="X458" t="n">
        <v>5.01</v>
      </c>
      <c r="Y458" t="n">
        <v>0</v>
      </c>
      <c r="Z458" t="n">
        <v>0</v>
      </c>
      <c r="AA458" t="n">
        <v>0</v>
      </c>
      <c r="AB458" t="n">
        <v>11.64</v>
      </c>
      <c r="AC458" t="n">
        <v>0</v>
      </c>
      <c r="AD458" t="n">
        <v>1</v>
      </c>
      <c r="AE458" t="n">
        <v>1</v>
      </c>
      <c r="AF458" t="inlineStr"/>
      <c r="AG458" t="n">
        <v>5.01</v>
      </c>
      <c r="AH458" t="n">
        <v>2</v>
      </c>
      <c r="AI458" t="n">
        <v>78871996</v>
      </c>
      <c r="AJ458" t="n">
        <v>502</v>
      </c>
      <c r="AK458" t="n">
        <v>0</v>
      </c>
      <c r="AL458" t="n">
        <v>0</v>
      </c>
      <c r="AM458" t="n">
        <v>0</v>
      </c>
      <c r="AN458" t="n">
        <v>0</v>
      </c>
      <c r="AO458" t="n">
        <v>0</v>
      </c>
      <c r="AP458" t="n">
        <v>0</v>
      </c>
      <c r="AQ458" t="n">
        <v>0</v>
      </c>
      <c r="AR458" t="n">
        <v>0</v>
      </c>
    </row>
    <row r="459">
      <c r="A459">
        <f>ROW(Source!A968)</f>
        <v/>
      </c>
      <c r="B459" t="n">
        <v>78872003</v>
      </c>
      <c r="C459" t="n">
        <v>78871995</v>
      </c>
      <c r="D459" t="n">
        <v>29172703</v>
      </c>
      <c r="E459" t="n">
        <v>1</v>
      </c>
      <c r="F459" t="n">
        <v>1</v>
      </c>
      <c r="G459" t="n">
        <v>1</v>
      </c>
      <c r="H459" t="n">
        <v>2</v>
      </c>
      <c r="I459" t="inlineStr">
        <is>
          <t>042900</t>
        </is>
      </c>
      <c r="J459" t="inlineStr">
        <is>
          <t>ТСЭМ Московской обл., 042900, приказ Минстроя России №675/пр от 28.02.2017 № 264/пр</t>
        </is>
      </c>
      <c r="K459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59" t="n">
        <v>1368</v>
      </c>
      <c r="N459" t="n">
        <v>1011</v>
      </c>
      <c r="O459" t="inlineStr">
        <is>
          <t>маш.-ч</t>
        </is>
      </c>
      <c r="P459" t="inlineStr">
        <is>
          <t>маш.-ч</t>
        </is>
      </c>
      <c r="Q459" t="n">
        <v>1</v>
      </c>
      <c r="X459" t="n">
        <v>1.5</v>
      </c>
      <c r="Y459" t="n">
        <v>0</v>
      </c>
      <c r="Z459" t="n">
        <v>29.67</v>
      </c>
      <c r="AA459" t="n">
        <v>0</v>
      </c>
      <c r="AB459" t="n">
        <v>0</v>
      </c>
      <c r="AC459" t="n">
        <v>0</v>
      </c>
      <c r="AD459" t="n">
        <v>1</v>
      </c>
      <c r="AE459" t="n">
        <v>0</v>
      </c>
      <c r="AF459" t="inlineStr"/>
      <c r="AG459" t="n">
        <v>1.5</v>
      </c>
      <c r="AH459" t="n">
        <v>2</v>
      </c>
      <c r="AI459" t="n">
        <v>78871997</v>
      </c>
      <c r="AJ459" t="n">
        <v>503</v>
      </c>
      <c r="AK459" t="n">
        <v>0</v>
      </c>
      <c r="AL459" t="n">
        <v>0</v>
      </c>
      <c r="AM459" t="n">
        <v>0</v>
      </c>
      <c r="AN459" t="n">
        <v>0</v>
      </c>
      <c r="AO459" t="n">
        <v>0</v>
      </c>
      <c r="AP459" t="n">
        <v>0</v>
      </c>
      <c r="AQ459" t="n">
        <v>0</v>
      </c>
      <c r="AR459" t="n">
        <v>0</v>
      </c>
    </row>
    <row r="460">
      <c r="A460">
        <f>ROW(Source!A968)</f>
        <v/>
      </c>
      <c r="B460" t="n">
        <v>78872004</v>
      </c>
      <c r="C460" t="n">
        <v>78871995</v>
      </c>
      <c r="D460" t="n">
        <v>29110398</v>
      </c>
      <c r="E460" t="n">
        <v>1</v>
      </c>
      <c r="F460" t="n">
        <v>1</v>
      </c>
      <c r="G460" t="n">
        <v>1</v>
      </c>
      <c r="H460" t="n">
        <v>3</v>
      </c>
      <c r="I460" t="inlineStr">
        <is>
          <t>101-0388</t>
        </is>
      </c>
      <c r="J460" t="inlineStr">
        <is>
          <t>ТССЦ Московской обл., 101-0388, приказ Минстроя России №675/пр от 28.02.2017 № 254/пр</t>
        </is>
      </c>
      <c r="K460" t="inlineStr">
        <is>
          <t>Краски масляные земляные марки МА-0115 мумия, сурик железный</t>
        </is>
      </c>
      <c r="L460" t="n">
        <v>1348</v>
      </c>
      <c r="N460" t="n">
        <v>1009</v>
      </c>
      <c r="O460" t="inlineStr">
        <is>
          <t>т</t>
        </is>
      </c>
      <c r="P460" t="inlineStr">
        <is>
          <t>т</t>
        </is>
      </c>
      <c r="Q460" t="n">
        <v>1000</v>
      </c>
      <c r="X460" t="n">
        <v>5e-05</v>
      </c>
      <c r="Y460" t="n">
        <v>15118.99</v>
      </c>
      <c r="Z460" t="n">
        <v>0</v>
      </c>
      <c r="AA460" t="n">
        <v>0</v>
      </c>
      <c r="AB460" t="n">
        <v>0</v>
      </c>
      <c r="AC460" t="n">
        <v>0</v>
      </c>
      <c r="AD460" t="n">
        <v>1</v>
      </c>
      <c r="AE460" t="n">
        <v>0</v>
      </c>
      <c r="AF460" t="inlineStr"/>
      <c r="AG460" t="n">
        <v>5e-05</v>
      </c>
      <c r="AH460" t="n">
        <v>2</v>
      </c>
      <c r="AI460" t="n">
        <v>78871998</v>
      </c>
      <c r="AJ460" t="n">
        <v>504</v>
      </c>
      <c r="AK460" t="n">
        <v>0</v>
      </c>
      <c r="AL460" t="n">
        <v>0</v>
      </c>
      <c r="AM460" t="n">
        <v>0</v>
      </c>
      <c r="AN460" t="n">
        <v>0</v>
      </c>
      <c r="AO460" t="n">
        <v>0</v>
      </c>
      <c r="AP460" t="n">
        <v>0</v>
      </c>
      <c r="AQ460" t="n">
        <v>0</v>
      </c>
      <c r="AR460" t="n">
        <v>0</v>
      </c>
    </row>
    <row r="461">
      <c r="A461">
        <f>ROW(Source!A968)</f>
        <v/>
      </c>
      <c r="B461" t="n">
        <v>78872005</v>
      </c>
      <c r="C461" t="n">
        <v>78871995</v>
      </c>
      <c r="D461" t="n">
        <v>29110573</v>
      </c>
      <c r="E461" t="n">
        <v>1</v>
      </c>
      <c r="F461" t="n">
        <v>1</v>
      </c>
      <c r="G461" t="n">
        <v>1</v>
      </c>
      <c r="H461" t="n">
        <v>3</v>
      </c>
      <c r="I461" t="inlineStr">
        <is>
          <t>101-0628</t>
        </is>
      </c>
      <c r="J461" t="inlineStr">
        <is>
          <t>ТССЦ Московской обл., 101-0628, приказ Минстроя России №675/пр от 28.02.2017 № 254/пр</t>
        </is>
      </c>
      <c r="K461" t="inlineStr">
        <is>
          <t>Олифа комбинированная, марки К-3</t>
        </is>
      </c>
      <c r="L461" t="n">
        <v>1348</v>
      </c>
      <c r="N461" t="n">
        <v>1009</v>
      </c>
      <c r="O461" t="inlineStr">
        <is>
          <t>т</t>
        </is>
      </c>
      <c r="P461" t="inlineStr">
        <is>
          <t>т</t>
        </is>
      </c>
      <c r="Q461" t="n">
        <v>1000</v>
      </c>
      <c r="X461" t="n">
        <v>2e-05</v>
      </c>
      <c r="Y461" t="n">
        <v>16950</v>
      </c>
      <c r="Z461" t="n">
        <v>0</v>
      </c>
      <c r="AA461" t="n">
        <v>0</v>
      </c>
      <c r="AB461" t="n">
        <v>0</v>
      </c>
      <c r="AC461" t="n">
        <v>0</v>
      </c>
      <c r="AD461" t="n">
        <v>1</v>
      </c>
      <c r="AE461" t="n">
        <v>0</v>
      </c>
      <c r="AF461" t="inlineStr"/>
      <c r="AG461" t="n">
        <v>2e-05</v>
      </c>
      <c r="AH461" t="n">
        <v>2</v>
      </c>
      <c r="AI461" t="n">
        <v>78871999</v>
      </c>
      <c r="AJ461" t="n">
        <v>505</v>
      </c>
      <c r="AK461" t="n">
        <v>0</v>
      </c>
      <c r="AL461" t="n">
        <v>0</v>
      </c>
      <c r="AM461" t="n">
        <v>0</v>
      </c>
      <c r="AN461" t="n">
        <v>0</v>
      </c>
      <c r="AO461" t="n">
        <v>0</v>
      </c>
      <c r="AP461" t="n">
        <v>0</v>
      </c>
      <c r="AQ461" t="n">
        <v>0</v>
      </c>
      <c r="AR461" t="n">
        <v>0</v>
      </c>
    </row>
    <row r="462">
      <c r="A462">
        <f>ROW(Source!A968)</f>
        <v/>
      </c>
      <c r="B462" t="n">
        <v>78872006</v>
      </c>
      <c r="C462" t="n">
        <v>78871995</v>
      </c>
      <c r="D462" t="n">
        <v>29107963</v>
      </c>
      <c r="E462" t="n">
        <v>1</v>
      </c>
      <c r="F462" t="n">
        <v>1</v>
      </c>
      <c r="G462" t="n">
        <v>1</v>
      </c>
      <c r="H462" t="n">
        <v>3</v>
      </c>
      <c r="I462" t="inlineStr">
        <is>
          <t>101-1669</t>
        </is>
      </c>
      <c r="J462" t="inlineStr">
        <is>
          <t>ТССЦ Московской обл., 101-1669, приказ Минстроя России №675/пр от 28.02.2017 № 254/пр</t>
        </is>
      </c>
      <c r="K462" t="inlineStr">
        <is>
          <t>Очес льняной</t>
        </is>
      </c>
      <c r="L462" t="n">
        <v>1346</v>
      </c>
      <c r="N462" t="n">
        <v>1009</v>
      </c>
      <c r="O462" t="inlineStr">
        <is>
          <t>кг</t>
        </is>
      </c>
      <c r="P462" t="inlineStr">
        <is>
          <t>кг</t>
        </is>
      </c>
      <c r="Q462" t="n">
        <v>1</v>
      </c>
      <c r="X462" t="n">
        <v>0.02</v>
      </c>
      <c r="Y462" t="n">
        <v>37.29</v>
      </c>
      <c r="Z462" t="n">
        <v>0</v>
      </c>
      <c r="AA462" t="n">
        <v>0</v>
      </c>
      <c r="AB462" t="n">
        <v>0</v>
      </c>
      <c r="AC462" t="n">
        <v>0</v>
      </c>
      <c r="AD462" t="n">
        <v>1</v>
      </c>
      <c r="AE462" t="n">
        <v>0</v>
      </c>
      <c r="AF462" t="inlineStr"/>
      <c r="AG462" t="n">
        <v>0.02</v>
      </c>
      <c r="AH462" t="n">
        <v>2</v>
      </c>
      <c r="AI462" t="n">
        <v>78872000</v>
      </c>
      <c r="AJ462" t="n">
        <v>506</v>
      </c>
      <c r="AK462" t="n">
        <v>0</v>
      </c>
      <c r="AL462" t="n">
        <v>0</v>
      </c>
      <c r="AM462" t="n">
        <v>0</v>
      </c>
      <c r="AN462" t="n">
        <v>0</v>
      </c>
      <c r="AO462" t="n">
        <v>0</v>
      </c>
      <c r="AP462" t="n">
        <v>0</v>
      </c>
      <c r="AQ462" t="n">
        <v>0</v>
      </c>
      <c r="AR462" t="n">
        <v>0</v>
      </c>
    </row>
    <row r="463">
      <c r="A463">
        <f>ROW(Source!A968)</f>
        <v/>
      </c>
      <c r="B463" t="n">
        <v>78872007</v>
      </c>
      <c r="C463" t="n">
        <v>78871995</v>
      </c>
      <c r="D463" t="n">
        <v>29150040</v>
      </c>
      <c r="E463" t="n">
        <v>1</v>
      </c>
      <c r="F463" t="n">
        <v>1</v>
      </c>
      <c r="G463" t="n">
        <v>1</v>
      </c>
      <c r="H463" t="n">
        <v>3</v>
      </c>
      <c r="I463" t="inlineStr">
        <is>
          <t>411-0001</t>
        </is>
      </c>
      <c r="J463" t="inlineStr">
        <is>
          <t>ТССЦ Московской обл., 411-0001, приказ Минстроя России №675/пр от 28.02.2017 № 257/пр</t>
        </is>
      </c>
      <c r="K463" t="inlineStr">
        <is>
          <t>Вода</t>
        </is>
      </c>
      <c r="L463" t="n">
        <v>1339</v>
      </c>
      <c r="N463" t="n">
        <v>1007</v>
      </c>
      <c r="O463" t="inlineStr">
        <is>
          <t>м3</t>
        </is>
      </c>
      <c r="P463" t="inlineStr">
        <is>
          <t>м3</t>
        </is>
      </c>
      <c r="Q463" t="n">
        <v>1</v>
      </c>
      <c r="X463" t="n">
        <v>1</v>
      </c>
      <c r="Y463" t="n">
        <v>2.44</v>
      </c>
      <c r="Z463" t="n">
        <v>0</v>
      </c>
      <c r="AA463" t="n">
        <v>0</v>
      </c>
      <c r="AB463" t="n">
        <v>0</v>
      </c>
      <c r="AC463" t="n">
        <v>0</v>
      </c>
      <c r="AD463" t="n">
        <v>1</v>
      </c>
      <c r="AE463" t="n">
        <v>0</v>
      </c>
      <c r="AF463" t="inlineStr"/>
      <c r="AG463" t="n">
        <v>1</v>
      </c>
      <c r="AH463" t="n">
        <v>2</v>
      </c>
      <c r="AI463" t="n">
        <v>78872001</v>
      </c>
      <c r="AJ463" t="n">
        <v>507</v>
      </c>
      <c r="AK463" t="n">
        <v>0</v>
      </c>
      <c r="AL463" t="n">
        <v>0</v>
      </c>
      <c r="AM463" t="n">
        <v>0</v>
      </c>
      <c r="AN463" t="n">
        <v>0</v>
      </c>
      <c r="AO463" t="n">
        <v>0</v>
      </c>
      <c r="AP463" t="n">
        <v>0</v>
      </c>
      <c r="AQ463" t="n">
        <v>0</v>
      </c>
      <c r="AR463" t="n">
        <v>0</v>
      </c>
    </row>
    <row r="464">
      <c r="A464">
        <f>ROW(Source!A1007)</f>
        <v/>
      </c>
      <c r="B464" t="n">
        <v>78872077</v>
      </c>
      <c r="C464" t="n">
        <v>78872071</v>
      </c>
      <c r="D464" t="n">
        <v>18408291</v>
      </c>
      <c r="E464" t="n">
        <v>1</v>
      </c>
      <c r="F464" t="n">
        <v>1</v>
      </c>
      <c r="G464" t="n">
        <v>1</v>
      </c>
      <c r="H464" t="n">
        <v>1</v>
      </c>
      <c r="I464" t="inlineStr">
        <is>
          <t>1-1025-90</t>
        </is>
      </c>
      <c r="J464" t="inlineStr"/>
      <c r="K464" t="inlineStr">
        <is>
          <t>Рабочий строитель среднего разряда 2,5</t>
        </is>
      </c>
      <c r="L464" t="n">
        <v>1369</v>
      </c>
      <c r="N464" t="n">
        <v>1013</v>
      </c>
      <c r="O464" t="inlineStr">
        <is>
          <t>чел.-ч</t>
        </is>
      </c>
      <c r="P464" t="inlineStr">
        <is>
          <t>чел.-ч</t>
        </is>
      </c>
      <c r="Q464" t="n">
        <v>1</v>
      </c>
      <c r="X464" t="n">
        <v>32.2</v>
      </c>
      <c r="Y464" t="n">
        <v>0</v>
      </c>
      <c r="Z464" t="n">
        <v>0</v>
      </c>
      <c r="AA464" t="n">
        <v>0</v>
      </c>
      <c r="AB464" t="n">
        <v>8.17</v>
      </c>
      <c r="AC464" t="n">
        <v>0</v>
      </c>
      <c r="AD464" t="n">
        <v>1</v>
      </c>
      <c r="AE464" t="n">
        <v>1</v>
      </c>
      <c r="AF464" t="inlineStr"/>
      <c r="AG464" t="n">
        <v>32.2</v>
      </c>
      <c r="AH464" t="n">
        <v>2</v>
      </c>
      <c r="AI464" t="n">
        <v>78872072</v>
      </c>
      <c r="AJ464" t="n">
        <v>508</v>
      </c>
      <c r="AK464" t="n">
        <v>0</v>
      </c>
      <c r="AL464" t="n">
        <v>0</v>
      </c>
      <c r="AM464" t="n">
        <v>0</v>
      </c>
      <c r="AN464" t="n">
        <v>0</v>
      </c>
      <c r="AO464" t="n">
        <v>0</v>
      </c>
      <c r="AP464" t="n">
        <v>0</v>
      </c>
      <c r="AQ464" t="n">
        <v>0</v>
      </c>
      <c r="AR464" t="n">
        <v>0</v>
      </c>
    </row>
    <row r="465">
      <c r="A465">
        <f>ROW(Source!A1007)</f>
        <v/>
      </c>
      <c r="B465" t="n">
        <v>78872078</v>
      </c>
      <c r="C465" t="n">
        <v>78872071</v>
      </c>
      <c r="D465" t="n">
        <v>29174913</v>
      </c>
      <c r="E465" t="n">
        <v>1</v>
      </c>
      <c r="F465" t="n">
        <v>1</v>
      </c>
      <c r="G465" t="n">
        <v>1</v>
      </c>
      <c r="H465" t="n">
        <v>2</v>
      </c>
      <c r="I465" t="inlineStr">
        <is>
          <t>400001</t>
        </is>
      </c>
      <c r="J465" t="inlineStr">
        <is>
          <t>ТСЭМ Московской обл., 400001, приказ Минстроя России №675/пр от 28.02.2017 № 264/пр</t>
        </is>
      </c>
      <c r="K465" t="inlineStr">
        <is>
          <t>Автомобили бортовые, грузоподъемность до 5 т</t>
        </is>
      </c>
      <c r="L465" t="n">
        <v>1368</v>
      </c>
      <c r="N465" t="n">
        <v>1011</v>
      </c>
      <c r="O465" t="inlineStr">
        <is>
          <t>маш.-ч</t>
        </is>
      </c>
      <c r="P465" t="inlineStr">
        <is>
          <t>маш.-ч</t>
        </is>
      </c>
      <c r="Q465" t="n">
        <v>1</v>
      </c>
      <c r="X465" t="n">
        <v>0.01</v>
      </c>
      <c r="Y465" t="n">
        <v>0</v>
      </c>
      <c r="Z465" t="n">
        <v>87.17</v>
      </c>
      <c r="AA465" t="n">
        <v>11.6</v>
      </c>
      <c r="AB465" t="n">
        <v>0</v>
      </c>
      <c r="AC465" t="n">
        <v>0</v>
      </c>
      <c r="AD465" t="n">
        <v>1</v>
      </c>
      <c r="AE465" t="n">
        <v>0</v>
      </c>
      <c r="AF465" t="inlineStr"/>
      <c r="AG465" t="n">
        <v>0.01</v>
      </c>
      <c r="AH465" t="n">
        <v>2</v>
      </c>
      <c r="AI465" t="n">
        <v>78872073</v>
      </c>
      <c r="AJ465" t="n">
        <v>509</v>
      </c>
      <c r="AK465" t="n">
        <v>0</v>
      </c>
      <c r="AL465" t="n">
        <v>0</v>
      </c>
      <c r="AM465" t="n">
        <v>0</v>
      </c>
      <c r="AN465" t="n">
        <v>0</v>
      </c>
      <c r="AO465" t="n">
        <v>0</v>
      </c>
      <c r="AP465" t="n">
        <v>0</v>
      </c>
      <c r="AQ465" t="n">
        <v>0</v>
      </c>
      <c r="AR465" t="n">
        <v>0</v>
      </c>
    </row>
    <row r="466">
      <c r="A466">
        <f>ROW(Source!A1007)</f>
        <v/>
      </c>
      <c r="B466" t="n">
        <v>78872079</v>
      </c>
      <c r="C466" t="n">
        <v>78872071</v>
      </c>
      <c r="D466" t="n">
        <v>29110139</v>
      </c>
      <c r="E466" t="n">
        <v>1</v>
      </c>
      <c r="F466" t="n">
        <v>1</v>
      </c>
      <c r="G466" t="n">
        <v>1</v>
      </c>
      <c r="H466" t="n">
        <v>3</v>
      </c>
      <c r="I466" t="inlineStr">
        <is>
          <t>101-1703</t>
        </is>
      </c>
      <c r="J466" t="inlineStr">
        <is>
          <t>ТССЦ Московской обл., 101-1703, приказ Минстроя России №675/пр от 28.02.2017 № 254/пр</t>
        </is>
      </c>
      <c r="K466" t="inlineStr">
        <is>
          <t>Прокладки резиновые (пластина техническая прессованная)</t>
        </is>
      </c>
      <c r="L466" t="n">
        <v>1346</v>
      </c>
      <c r="N466" t="n">
        <v>1009</v>
      </c>
      <c r="O466" t="inlineStr">
        <is>
          <t>кг</t>
        </is>
      </c>
      <c r="P466" t="inlineStr">
        <is>
          <t>кг</t>
        </is>
      </c>
      <c r="Q466" t="n">
        <v>1</v>
      </c>
      <c r="X466" t="n">
        <v>2</v>
      </c>
      <c r="Y466" t="n">
        <v>23.09</v>
      </c>
      <c r="Z466" t="n">
        <v>0</v>
      </c>
      <c r="AA466" t="n">
        <v>0</v>
      </c>
      <c r="AB466" t="n">
        <v>0</v>
      </c>
      <c r="AC466" t="n">
        <v>0</v>
      </c>
      <c r="AD466" t="n">
        <v>1</v>
      </c>
      <c r="AE466" t="n">
        <v>0</v>
      </c>
      <c r="AF466" t="inlineStr"/>
      <c r="AG466" t="n">
        <v>2</v>
      </c>
      <c r="AH466" t="n">
        <v>2</v>
      </c>
      <c r="AI466" t="n">
        <v>78872074</v>
      </c>
      <c r="AJ466" t="n">
        <v>510</v>
      </c>
      <c r="AK466" t="n">
        <v>0</v>
      </c>
      <c r="AL466" t="n">
        <v>0</v>
      </c>
      <c r="AM466" t="n">
        <v>0</v>
      </c>
      <c r="AN466" t="n">
        <v>0</v>
      </c>
      <c r="AO466" t="n">
        <v>0</v>
      </c>
      <c r="AP466" t="n">
        <v>0</v>
      </c>
      <c r="AQ466" t="n">
        <v>0</v>
      </c>
      <c r="AR466" t="n">
        <v>0</v>
      </c>
    </row>
    <row r="467">
      <c r="A467">
        <f>ROW(Source!A1007)</f>
        <v/>
      </c>
      <c r="B467" t="n">
        <v>78872080</v>
      </c>
      <c r="C467" t="n">
        <v>78872071</v>
      </c>
      <c r="D467" t="n">
        <v>29114240</v>
      </c>
      <c r="E467" t="n">
        <v>1</v>
      </c>
      <c r="F467" t="n">
        <v>1</v>
      </c>
      <c r="G467" t="n">
        <v>1</v>
      </c>
      <c r="H467" t="n">
        <v>3</v>
      </c>
      <c r="I467" t="inlineStr">
        <is>
          <t>101-2576</t>
        </is>
      </c>
      <c r="J467" t="inlineStr">
        <is>
          <t>ТССЦ Московской обл., 101-2576, приказ Минстроя России №675/пр от 28.02.2017 № 254/пр</t>
        </is>
      </c>
      <c r="K467" t="inlineStr">
        <is>
          <t>Болты с гайками и шайбами для санитарно-технических работ диаметром 16 мм</t>
        </is>
      </c>
      <c r="L467" t="n">
        <v>1348</v>
      </c>
      <c r="N467" t="n">
        <v>1009</v>
      </c>
      <c r="O467" t="inlineStr">
        <is>
          <t>т</t>
        </is>
      </c>
      <c r="P467" t="inlineStr">
        <is>
          <t>т</t>
        </is>
      </c>
      <c r="Q467" t="n">
        <v>1000</v>
      </c>
      <c r="X467" t="n">
        <v>0.005</v>
      </c>
      <c r="Y467" t="n">
        <v>14830</v>
      </c>
      <c r="Z467" t="n">
        <v>0</v>
      </c>
      <c r="AA467" t="n">
        <v>0</v>
      </c>
      <c r="AB467" t="n">
        <v>0</v>
      </c>
      <c r="AC467" t="n">
        <v>0</v>
      </c>
      <c r="AD467" t="n">
        <v>1</v>
      </c>
      <c r="AE467" t="n">
        <v>0</v>
      </c>
      <c r="AF467" t="inlineStr"/>
      <c r="AG467" t="n">
        <v>0.005</v>
      </c>
      <c r="AH467" t="n">
        <v>2</v>
      </c>
      <c r="AI467" t="n">
        <v>78872075</v>
      </c>
      <c r="AJ467" t="n">
        <v>511</v>
      </c>
      <c r="AK467" t="n">
        <v>0</v>
      </c>
      <c r="AL467" t="n">
        <v>0</v>
      </c>
      <c r="AM467" t="n">
        <v>0</v>
      </c>
      <c r="AN467" t="n">
        <v>0</v>
      </c>
      <c r="AO467" t="n">
        <v>0</v>
      </c>
      <c r="AP467" t="n">
        <v>0</v>
      </c>
      <c r="AQ467" t="n">
        <v>0</v>
      </c>
      <c r="AR467" t="n">
        <v>0</v>
      </c>
    </row>
    <row r="468">
      <c r="A468">
        <f>ROW(Source!A1007)</f>
        <v/>
      </c>
      <c r="B468" t="n">
        <v>78872081</v>
      </c>
      <c r="C468" t="n">
        <v>78872071</v>
      </c>
      <c r="D468" t="n">
        <v>29150040</v>
      </c>
      <c r="E468" t="n">
        <v>1</v>
      </c>
      <c r="F468" t="n">
        <v>1</v>
      </c>
      <c r="G468" t="n">
        <v>1</v>
      </c>
      <c r="H468" t="n">
        <v>3</v>
      </c>
      <c r="I468" t="inlineStr">
        <is>
          <t>411-0001</t>
        </is>
      </c>
      <c r="J468" t="inlineStr">
        <is>
          <t>ТССЦ Московской обл., 411-0001, приказ Минстроя России №675/пр от 28.02.2017 № 257/пр</t>
        </is>
      </c>
      <c r="K468" t="inlineStr">
        <is>
          <t>Вода</t>
        </is>
      </c>
      <c r="L468" t="n">
        <v>1339</v>
      </c>
      <c r="N468" t="n">
        <v>1007</v>
      </c>
      <c r="O468" t="inlineStr">
        <is>
          <t>м3</t>
        </is>
      </c>
      <c r="P468" t="inlineStr">
        <is>
          <t>м3</t>
        </is>
      </c>
      <c r="Q468" t="n">
        <v>1</v>
      </c>
      <c r="X468" t="n">
        <v>7.8</v>
      </c>
      <c r="Y468" t="n">
        <v>2.44</v>
      </c>
      <c r="Z468" t="n">
        <v>0</v>
      </c>
      <c r="AA468" t="n">
        <v>0</v>
      </c>
      <c r="AB468" t="n">
        <v>0</v>
      </c>
      <c r="AC468" t="n">
        <v>0</v>
      </c>
      <c r="AD468" t="n">
        <v>1</v>
      </c>
      <c r="AE468" t="n">
        <v>0</v>
      </c>
      <c r="AF468" t="inlineStr"/>
      <c r="AG468" t="n">
        <v>7.8</v>
      </c>
      <c r="AH468" t="n">
        <v>2</v>
      </c>
      <c r="AI468" t="n">
        <v>78872076</v>
      </c>
      <c r="AJ468" t="n">
        <v>512</v>
      </c>
      <c r="AK468" t="n">
        <v>0</v>
      </c>
      <c r="AL468" t="n">
        <v>0</v>
      </c>
      <c r="AM468" t="n">
        <v>0</v>
      </c>
      <c r="AN468" t="n">
        <v>0</v>
      </c>
      <c r="AO468" t="n">
        <v>0</v>
      </c>
      <c r="AP468" t="n">
        <v>0</v>
      </c>
      <c r="AQ468" t="n">
        <v>0</v>
      </c>
      <c r="AR468" t="n">
        <v>0</v>
      </c>
    </row>
    <row r="469">
      <c r="A469">
        <f>ROW(Source!A1046)</f>
        <v/>
      </c>
      <c r="B469" t="n">
        <v>78872145</v>
      </c>
      <c r="C469" t="n">
        <v>78872139</v>
      </c>
      <c r="D469" t="n">
        <v>18408291</v>
      </c>
      <c r="E469" t="n">
        <v>1</v>
      </c>
      <c r="F469" t="n">
        <v>1</v>
      </c>
      <c r="G469" t="n">
        <v>1</v>
      </c>
      <c r="H469" t="n">
        <v>1</v>
      </c>
      <c r="I469" t="inlineStr">
        <is>
          <t>1-1025-90</t>
        </is>
      </c>
      <c r="J469" t="inlineStr"/>
      <c r="K469" t="inlineStr">
        <is>
          <t>Рабочий строитель среднего разряда 2,5</t>
        </is>
      </c>
      <c r="L469" t="n">
        <v>1369</v>
      </c>
      <c r="N469" t="n">
        <v>1013</v>
      </c>
      <c r="O469" t="inlineStr">
        <is>
          <t>чел.-ч</t>
        </is>
      </c>
      <c r="P469" t="inlineStr">
        <is>
          <t>чел.-ч</t>
        </is>
      </c>
      <c r="Q469" t="n">
        <v>1</v>
      </c>
      <c r="X469" t="n">
        <v>32.2</v>
      </c>
      <c r="Y469" t="n">
        <v>0</v>
      </c>
      <c r="Z469" t="n">
        <v>0</v>
      </c>
      <c r="AA469" t="n">
        <v>0</v>
      </c>
      <c r="AB469" t="n">
        <v>8.17</v>
      </c>
      <c r="AC469" t="n">
        <v>0</v>
      </c>
      <c r="AD469" t="n">
        <v>1</v>
      </c>
      <c r="AE469" t="n">
        <v>1</v>
      </c>
      <c r="AF469" t="inlineStr"/>
      <c r="AG469" t="n">
        <v>32.2</v>
      </c>
      <c r="AH469" t="n">
        <v>2</v>
      </c>
      <c r="AI469" t="n">
        <v>78872140</v>
      </c>
      <c r="AJ469" t="n">
        <v>513</v>
      </c>
      <c r="AK469" t="n">
        <v>0</v>
      </c>
      <c r="AL469" t="n">
        <v>0</v>
      </c>
      <c r="AM469" t="n">
        <v>0</v>
      </c>
      <c r="AN469" t="n">
        <v>0</v>
      </c>
      <c r="AO469" t="n">
        <v>0</v>
      </c>
      <c r="AP469" t="n">
        <v>0</v>
      </c>
      <c r="AQ469" t="n">
        <v>0</v>
      </c>
      <c r="AR469" t="n">
        <v>0</v>
      </c>
    </row>
    <row r="470">
      <c r="A470">
        <f>ROW(Source!A1046)</f>
        <v/>
      </c>
      <c r="B470" t="n">
        <v>78872146</v>
      </c>
      <c r="C470" t="n">
        <v>78872139</v>
      </c>
      <c r="D470" t="n">
        <v>29174913</v>
      </c>
      <c r="E470" t="n">
        <v>1</v>
      </c>
      <c r="F470" t="n">
        <v>1</v>
      </c>
      <c r="G470" t="n">
        <v>1</v>
      </c>
      <c r="H470" t="n">
        <v>2</v>
      </c>
      <c r="I470" t="inlineStr">
        <is>
          <t>400001</t>
        </is>
      </c>
      <c r="J470" t="inlineStr">
        <is>
          <t>ТСЭМ Московской обл., 400001, приказ Минстроя России №675/пр от 28.02.2017 № 264/пр</t>
        </is>
      </c>
      <c r="K470" t="inlineStr">
        <is>
          <t>Автомобили бортовые, грузоподъемность до 5 т</t>
        </is>
      </c>
      <c r="L470" t="n">
        <v>1368</v>
      </c>
      <c r="N470" t="n">
        <v>1011</v>
      </c>
      <c r="O470" t="inlineStr">
        <is>
          <t>маш.-ч</t>
        </is>
      </c>
      <c r="P470" t="inlineStr">
        <is>
          <t>маш.-ч</t>
        </is>
      </c>
      <c r="Q470" t="n">
        <v>1</v>
      </c>
      <c r="X470" t="n">
        <v>0.01</v>
      </c>
      <c r="Y470" t="n">
        <v>0</v>
      </c>
      <c r="Z470" t="n">
        <v>87.17</v>
      </c>
      <c r="AA470" t="n">
        <v>11.6</v>
      </c>
      <c r="AB470" t="n">
        <v>0</v>
      </c>
      <c r="AC470" t="n">
        <v>0</v>
      </c>
      <c r="AD470" t="n">
        <v>1</v>
      </c>
      <c r="AE470" t="n">
        <v>0</v>
      </c>
      <c r="AF470" t="inlineStr"/>
      <c r="AG470" t="n">
        <v>0.01</v>
      </c>
      <c r="AH470" t="n">
        <v>2</v>
      </c>
      <c r="AI470" t="n">
        <v>78872141</v>
      </c>
      <c r="AJ470" t="n">
        <v>514</v>
      </c>
      <c r="AK470" t="n">
        <v>0</v>
      </c>
      <c r="AL470" t="n">
        <v>0</v>
      </c>
      <c r="AM470" t="n">
        <v>0</v>
      </c>
      <c r="AN470" t="n">
        <v>0</v>
      </c>
      <c r="AO470" t="n">
        <v>0</v>
      </c>
      <c r="AP470" t="n">
        <v>0</v>
      </c>
      <c r="AQ470" t="n">
        <v>0</v>
      </c>
      <c r="AR470" t="n">
        <v>0</v>
      </c>
    </row>
    <row r="471">
      <c r="A471">
        <f>ROW(Source!A1046)</f>
        <v/>
      </c>
      <c r="B471" t="n">
        <v>78872147</v>
      </c>
      <c r="C471" t="n">
        <v>78872139</v>
      </c>
      <c r="D471" t="n">
        <v>29110139</v>
      </c>
      <c r="E471" t="n">
        <v>1</v>
      </c>
      <c r="F471" t="n">
        <v>1</v>
      </c>
      <c r="G471" t="n">
        <v>1</v>
      </c>
      <c r="H471" t="n">
        <v>3</v>
      </c>
      <c r="I471" t="inlineStr">
        <is>
          <t>101-1703</t>
        </is>
      </c>
      <c r="J471" t="inlineStr">
        <is>
          <t>ТССЦ Московской обл., 101-1703, приказ Минстроя России №675/пр от 28.02.2017 № 254/пр</t>
        </is>
      </c>
      <c r="K471" t="inlineStr">
        <is>
          <t>Прокладки резиновые (пластина техническая прессованная)</t>
        </is>
      </c>
      <c r="L471" t="n">
        <v>1346</v>
      </c>
      <c r="N471" t="n">
        <v>1009</v>
      </c>
      <c r="O471" t="inlineStr">
        <is>
          <t>кг</t>
        </is>
      </c>
      <c r="P471" t="inlineStr">
        <is>
          <t>кг</t>
        </is>
      </c>
      <c r="Q471" t="n">
        <v>1</v>
      </c>
      <c r="X471" t="n">
        <v>2</v>
      </c>
      <c r="Y471" t="n">
        <v>23.09</v>
      </c>
      <c r="Z471" t="n">
        <v>0</v>
      </c>
      <c r="AA471" t="n">
        <v>0</v>
      </c>
      <c r="AB471" t="n">
        <v>0</v>
      </c>
      <c r="AC471" t="n">
        <v>0</v>
      </c>
      <c r="AD471" t="n">
        <v>1</v>
      </c>
      <c r="AE471" t="n">
        <v>0</v>
      </c>
      <c r="AF471" t="inlineStr"/>
      <c r="AG471" t="n">
        <v>2</v>
      </c>
      <c r="AH471" t="n">
        <v>2</v>
      </c>
      <c r="AI471" t="n">
        <v>78872142</v>
      </c>
      <c r="AJ471" t="n">
        <v>515</v>
      </c>
      <c r="AK471" t="n">
        <v>0</v>
      </c>
      <c r="AL471" t="n">
        <v>0</v>
      </c>
      <c r="AM471" t="n">
        <v>0</v>
      </c>
      <c r="AN471" t="n">
        <v>0</v>
      </c>
      <c r="AO471" t="n">
        <v>0</v>
      </c>
      <c r="AP471" t="n">
        <v>0</v>
      </c>
      <c r="AQ471" t="n">
        <v>0</v>
      </c>
      <c r="AR471" t="n">
        <v>0</v>
      </c>
    </row>
    <row r="472">
      <c r="A472">
        <f>ROW(Source!A1046)</f>
        <v/>
      </c>
      <c r="B472" t="n">
        <v>78872148</v>
      </c>
      <c r="C472" t="n">
        <v>78872139</v>
      </c>
      <c r="D472" t="n">
        <v>29114240</v>
      </c>
      <c r="E472" t="n">
        <v>1</v>
      </c>
      <c r="F472" t="n">
        <v>1</v>
      </c>
      <c r="G472" t="n">
        <v>1</v>
      </c>
      <c r="H472" t="n">
        <v>3</v>
      </c>
      <c r="I472" t="inlineStr">
        <is>
          <t>101-2576</t>
        </is>
      </c>
      <c r="J472" t="inlineStr">
        <is>
          <t>ТССЦ Московской обл., 101-2576, приказ Минстроя России №675/пр от 28.02.2017 № 254/пр</t>
        </is>
      </c>
      <c r="K472" t="inlineStr">
        <is>
          <t>Болты с гайками и шайбами для санитарно-технических работ диаметром 16 мм</t>
        </is>
      </c>
      <c r="L472" t="n">
        <v>1348</v>
      </c>
      <c r="N472" t="n">
        <v>1009</v>
      </c>
      <c r="O472" t="inlineStr">
        <is>
          <t>т</t>
        </is>
      </c>
      <c r="P472" t="inlineStr">
        <is>
          <t>т</t>
        </is>
      </c>
      <c r="Q472" t="n">
        <v>1000</v>
      </c>
      <c r="X472" t="n">
        <v>0.005</v>
      </c>
      <c r="Y472" t="n">
        <v>14830</v>
      </c>
      <c r="Z472" t="n">
        <v>0</v>
      </c>
      <c r="AA472" t="n">
        <v>0</v>
      </c>
      <c r="AB472" t="n">
        <v>0</v>
      </c>
      <c r="AC472" t="n">
        <v>0</v>
      </c>
      <c r="AD472" t="n">
        <v>1</v>
      </c>
      <c r="AE472" t="n">
        <v>0</v>
      </c>
      <c r="AF472" t="inlineStr"/>
      <c r="AG472" t="n">
        <v>0.005</v>
      </c>
      <c r="AH472" t="n">
        <v>2</v>
      </c>
      <c r="AI472" t="n">
        <v>78872143</v>
      </c>
      <c r="AJ472" t="n">
        <v>516</v>
      </c>
      <c r="AK472" t="n">
        <v>0</v>
      </c>
      <c r="AL472" t="n">
        <v>0</v>
      </c>
      <c r="AM472" t="n">
        <v>0</v>
      </c>
      <c r="AN472" t="n">
        <v>0</v>
      </c>
      <c r="AO472" t="n">
        <v>0</v>
      </c>
      <c r="AP472" t="n">
        <v>0</v>
      </c>
      <c r="AQ472" t="n">
        <v>0</v>
      </c>
      <c r="AR472" t="n">
        <v>0</v>
      </c>
    </row>
    <row r="473">
      <c r="A473">
        <f>ROW(Source!A1046)</f>
        <v/>
      </c>
      <c r="B473" t="n">
        <v>78872149</v>
      </c>
      <c r="C473" t="n">
        <v>78872139</v>
      </c>
      <c r="D473" t="n">
        <v>29150040</v>
      </c>
      <c r="E473" t="n">
        <v>1</v>
      </c>
      <c r="F473" t="n">
        <v>1</v>
      </c>
      <c r="G473" t="n">
        <v>1</v>
      </c>
      <c r="H473" t="n">
        <v>3</v>
      </c>
      <c r="I473" t="inlineStr">
        <is>
          <t>411-0001</t>
        </is>
      </c>
      <c r="J473" t="inlineStr">
        <is>
          <t>ТССЦ Московской обл., 411-0001, приказ Минстроя России №675/пр от 28.02.2017 № 257/пр</t>
        </is>
      </c>
      <c r="K473" t="inlineStr">
        <is>
          <t>Вода</t>
        </is>
      </c>
      <c r="L473" t="n">
        <v>1339</v>
      </c>
      <c r="N473" t="n">
        <v>1007</v>
      </c>
      <c r="O473" t="inlineStr">
        <is>
          <t>м3</t>
        </is>
      </c>
      <c r="P473" t="inlineStr">
        <is>
          <t>м3</t>
        </is>
      </c>
      <c r="Q473" t="n">
        <v>1</v>
      </c>
      <c r="X473" t="n">
        <v>7.8</v>
      </c>
      <c r="Y473" t="n">
        <v>2.44</v>
      </c>
      <c r="Z473" t="n">
        <v>0</v>
      </c>
      <c r="AA473" t="n">
        <v>0</v>
      </c>
      <c r="AB473" t="n">
        <v>0</v>
      </c>
      <c r="AC473" t="n">
        <v>0</v>
      </c>
      <c r="AD473" t="n">
        <v>1</v>
      </c>
      <c r="AE473" t="n">
        <v>0</v>
      </c>
      <c r="AF473" t="inlineStr"/>
      <c r="AG473" t="n">
        <v>7.8</v>
      </c>
      <c r="AH473" t="n">
        <v>2</v>
      </c>
      <c r="AI473" t="n">
        <v>78872144</v>
      </c>
      <c r="AJ473" t="n">
        <v>517</v>
      </c>
      <c r="AK473" t="n">
        <v>0</v>
      </c>
      <c r="AL473" t="n">
        <v>0</v>
      </c>
      <c r="AM473" t="n">
        <v>0</v>
      </c>
      <c r="AN473" t="n">
        <v>0</v>
      </c>
      <c r="AO473" t="n">
        <v>0</v>
      </c>
      <c r="AP473" t="n">
        <v>0</v>
      </c>
      <c r="AQ473" t="n">
        <v>0</v>
      </c>
      <c r="AR473" t="n">
        <v>0</v>
      </c>
    </row>
    <row r="474">
      <c r="A474">
        <f>ROW(Source!A1086)</f>
        <v/>
      </c>
      <c r="B474" t="n">
        <v>78872247</v>
      </c>
      <c r="C474" t="n">
        <v>78872240</v>
      </c>
      <c r="D474" t="n">
        <v>18442827</v>
      </c>
      <c r="E474" t="n">
        <v>1</v>
      </c>
      <c r="F474" t="n">
        <v>1</v>
      </c>
      <c r="G474" t="n">
        <v>1</v>
      </c>
      <c r="H474" t="n">
        <v>1</v>
      </c>
      <c r="I474" t="inlineStr">
        <is>
          <t>1-1053-90</t>
        </is>
      </c>
      <c r="J474" t="inlineStr"/>
      <c r="K474" t="inlineStr">
        <is>
          <t>Рабочий строитель среднего разряда 5,3</t>
        </is>
      </c>
      <c r="L474" t="n">
        <v>1369</v>
      </c>
      <c r="N474" t="n">
        <v>1013</v>
      </c>
      <c r="O474" t="inlineStr">
        <is>
          <t>чел.-ч</t>
        </is>
      </c>
      <c r="P474" t="inlineStr">
        <is>
          <t>чел.-ч</t>
        </is>
      </c>
      <c r="Q474" t="n">
        <v>1</v>
      </c>
      <c r="X474" t="n">
        <v>5.01</v>
      </c>
      <c r="Y474" t="n">
        <v>0</v>
      </c>
      <c r="Z474" t="n">
        <v>0</v>
      </c>
      <c r="AA474" t="n">
        <v>0</v>
      </c>
      <c r="AB474" t="n">
        <v>11.64</v>
      </c>
      <c r="AC474" t="n">
        <v>0</v>
      </c>
      <c r="AD474" t="n">
        <v>1</v>
      </c>
      <c r="AE474" t="n">
        <v>1</v>
      </c>
      <c r="AF474" t="inlineStr"/>
      <c r="AG474" t="n">
        <v>5.01</v>
      </c>
      <c r="AH474" t="n">
        <v>2</v>
      </c>
      <c r="AI474" t="n">
        <v>78872241</v>
      </c>
      <c r="AJ474" t="n">
        <v>518</v>
      </c>
      <c r="AK474" t="n">
        <v>0</v>
      </c>
      <c r="AL474" t="n">
        <v>0</v>
      </c>
      <c r="AM474" t="n">
        <v>0</v>
      </c>
      <c r="AN474" t="n">
        <v>0</v>
      </c>
      <c r="AO474" t="n">
        <v>0</v>
      </c>
      <c r="AP474" t="n">
        <v>0</v>
      </c>
      <c r="AQ474" t="n">
        <v>0</v>
      </c>
      <c r="AR474" t="n">
        <v>0</v>
      </c>
    </row>
    <row r="475">
      <c r="A475">
        <f>ROW(Source!A1086)</f>
        <v/>
      </c>
      <c r="B475" t="n">
        <v>78872248</v>
      </c>
      <c r="C475" t="n">
        <v>78872240</v>
      </c>
      <c r="D475" t="n">
        <v>29172703</v>
      </c>
      <c r="E475" t="n">
        <v>1</v>
      </c>
      <c r="F475" t="n">
        <v>1</v>
      </c>
      <c r="G475" t="n">
        <v>1</v>
      </c>
      <c r="H475" t="n">
        <v>2</v>
      </c>
      <c r="I475" t="inlineStr">
        <is>
          <t>042900</t>
        </is>
      </c>
      <c r="J475" t="inlineStr">
        <is>
          <t>ТСЭМ Московской обл., 042900, приказ Минстроя России №675/пр от 28.02.2017 № 264/пр</t>
        </is>
      </c>
      <c r="K47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75" t="n">
        <v>1368</v>
      </c>
      <c r="N475" t="n">
        <v>1011</v>
      </c>
      <c r="O475" t="inlineStr">
        <is>
          <t>маш.-ч</t>
        </is>
      </c>
      <c r="P475" t="inlineStr">
        <is>
          <t>маш.-ч</t>
        </is>
      </c>
      <c r="Q475" t="n">
        <v>1</v>
      </c>
      <c r="X475" t="n">
        <v>1.5</v>
      </c>
      <c r="Y475" t="n">
        <v>0</v>
      </c>
      <c r="Z475" t="n">
        <v>29.67</v>
      </c>
      <c r="AA475" t="n">
        <v>0</v>
      </c>
      <c r="AB475" t="n">
        <v>0</v>
      </c>
      <c r="AC475" t="n">
        <v>0</v>
      </c>
      <c r="AD475" t="n">
        <v>1</v>
      </c>
      <c r="AE475" t="n">
        <v>0</v>
      </c>
      <c r="AF475" t="inlineStr"/>
      <c r="AG475" t="n">
        <v>1.5</v>
      </c>
      <c r="AH475" t="n">
        <v>2</v>
      </c>
      <c r="AI475" t="n">
        <v>78872242</v>
      </c>
      <c r="AJ475" t="n">
        <v>519</v>
      </c>
      <c r="AK475" t="n">
        <v>0</v>
      </c>
      <c r="AL475" t="n">
        <v>0</v>
      </c>
      <c r="AM475" t="n">
        <v>0</v>
      </c>
      <c r="AN475" t="n">
        <v>0</v>
      </c>
      <c r="AO475" t="n">
        <v>0</v>
      </c>
      <c r="AP475" t="n">
        <v>0</v>
      </c>
      <c r="AQ475" t="n">
        <v>0</v>
      </c>
      <c r="AR475" t="n">
        <v>0</v>
      </c>
    </row>
    <row r="476">
      <c r="A476">
        <f>ROW(Source!A1086)</f>
        <v/>
      </c>
      <c r="B476" t="n">
        <v>78872249</v>
      </c>
      <c r="C476" t="n">
        <v>78872240</v>
      </c>
      <c r="D476" t="n">
        <v>29110398</v>
      </c>
      <c r="E476" t="n">
        <v>1</v>
      </c>
      <c r="F476" t="n">
        <v>1</v>
      </c>
      <c r="G476" t="n">
        <v>1</v>
      </c>
      <c r="H476" t="n">
        <v>3</v>
      </c>
      <c r="I476" t="inlineStr">
        <is>
          <t>101-0388</t>
        </is>
      </c>
      <c r="J476" t="inlineStr">
        <is>
          <t>ТССЦ Московской обл., 101-0388, приказ Минстроя России №675/пр от 28.02.2017 № 254/пр</t>
        </is>
      </c>
      <c r="K476" t="inlineStr">
        <is>
          <t>Краски масляные земляные марки МА-0115 мумия, сурик железный</t>
        </is>
      </c>
      <c r="L476" t="n">
        <v>1348</v>
      </c>
      <c r="N476" t="n">
        <v>1009</v>
      </c>
      <c r="O476" t="inlineStr">
        <is>
          <t>т</t>
        </is>
      </c>
      <c r="P476" t="inlineStr">
        <is>
          <t>т</t>
        </is>
      </c>
      <c r="Q476" t="n">
        <v>1000</v>
      </c>
      <c r="X476" t="n">
        <v>5e-05</v>
      </c>
      <c r="Y476" t="n">
        <v>15118.99</v>
      </c>
      <c r="Z476" t="n">
        <v>0</v>
      </c>
      <c r="AA476" t="n">
        <v>0</v>
      </c>
      <c r="AB476" t="n">
        <v>0</v>
      </c>
      <c r="AC476" t="n">
        <v>0</v>
      </c>
      <c r="AD476" t="n">
        <v>1</v>
      </c>
      <c r="AE476" t="n">
        <v>0</v>
      </c>
      <c r="AF476" t="inlineStr"/>
      <c r="AG476" t="n">
        <v>5e-05</v>
      </c>
      <c r="AH476" t="n">
        <v>2</v>
      </c>
      <c r="AI476" t="n">
        <v>78872243</v>
      </c>
      <c r="AJ476" t="n">
        <v>520</v>
      </c>
      <c r="AK476" t="n">
        <v>0</v>
      </c>
      <c r="AL476" t="n">
        <v>0</v>
      </c>
      <c r="AM476" t="n">
        <v>0</v>
      </c>
      <c r="AN476" t="n">
        <v>0</v>
      </c>
      <c r="AO476" t="n">
        <v>0</v>
      </c>
      <c r="AP476" t="n">
        <v>0</v>
      </c>
      <c r="AQ476" t="n">
        <v>0</v>
      </c>
      <c r="AR476" t="n">
        <v>0</v>
      </c>
    </row>
    <row r="477">
      <c r="A477">
        <f>ROW(Source!A1086)</f>
        <v/>
      </c>
      <c r="B477" t="n">
        <v>78872250</v>
      </c>
      <c r="C477" t="n">
        <v>78872240</v>
      </c>
      <c r="D477" t="n">
        <v>29110573</v>
      </c>
      <c r="E477" t="n">
        <v>1</v>
      </c>
      <c r="F477" t="n">
        <v>1</v>
      </c>
      <c r="G477" t="n">
        <v>1</v>
      </c>
      <c r="H477" t="n">
        <v>3</v>
      </c>
      <c r="I477" t="inlineStr">
        <is>
          <t>101-0628</t>
        </is>
      </c>
      <c r="J477" t="inlineStr">
        <is>
          <t>ТССЦ Московской обл., 101-0628, приказ Минстроя России №675/пр от 28.02.2017 № 254/пр</t>
        </is>
      </c>
      <c r="K477" t="inlineStr">
        <is>
          <t>Олифа комбинированная, марки К-3</t>
        </is>
      </c>
      <c r="L477" t="n">
        <v>1348</v>
      </c>
      <c r="N477" t="n">
        <v>1009</v>
      </c>
      <c r="O477" t="inlineStr">
        <is>
          <t>т</t>
        </is>
      </c>
      <c r="P477" t="inlineStr">
        <is>
          <t>т</t>
        </is>
      </c>
      <c r="Q477" t="n">
        <v>1000</v>
      </c>
      <c r="X477" t="n">
        <v>2e-05</v>
      </c>
      <c r="Y477" t="n">
        <v>16950</v>
      </c>
      <c r="Z477" t="n">
        <v>0</v>
      </c>
      <c r="AA477" t="n">
        <v>0</v>
      </c>
      <c r="AB477" t="n">
        <v>0</v>
      </c>
      <c r="AC477" t="n">
        <v>0</v>
      </c>
      <c r="AD477" t="n">
        <v>1</v>
      </c>
      <c r="AE477" t="n">
        <v>0</v>
      </c>
      <c r="AF477" t="inlineStr"/>
      <c r="AG477" t="n">
        <v>2e-05</v>
      </c>
      <c r="AH477" t="n">
        <v>2</v>
      </c>
      <c r="AI477" t="n">
        <v>78872244</v>
      </c>
      <c r="AJ477" t="n">
        <v>521</v>
      </c>
      <c r="AK477" t="n">
        <v>0</v>
      </c>
      <c r="AL477" t="n">
        <v>0</v>
      </c>
      <c r="AM477" t="n">
        <v>0</v>
      </c>
      <c r="AN477" t="n">
        <v>0</v>
      </c>
      <c r="AO477" t="n">
        <v>0</v>
      </c>
      <c r="AP477" t="n">
        <v>0</v>
      </c>
      <c r="AQ477" t="n">
        <v>0</v>
      </c>
      <c r="AR477" t="n">
        <v>0</v>
      </c>
    </row>
    <row r="478">
      <c r="A478">
        <f>ROW(Source!A1086)</f>
        <v/>
      </c>
      <c r="B478" t="n">
        <v>78872251</v>
      </c>
      <c r="C478" t="n">
        <v>78872240</v>
      </c>
      <c r="D478" t="n">
        <v>29107963</v>
      </c>
      <c r="E478" t="n">
        <v>1</v>
      </c>
      <c r="F478" t="n">
        <v>1</v>
      </c>
      <c r="G478" t="n">
        <v>1</v>
      </c>
      <c r="H478" t="n">
        <v>3</v>
      </c>
      <c r="I478" t="inlineStr">
        <is>
          <t>101-1669</t>
        </is>
      </c>
      <c r="J478" t="inlineStr">
        <is>
          <t>ТССЦ Московской обл., 101-1669, приказ Минстроя России №675/пр от 28.02.2017 № 254/пр</t>
        </is>
      </c>
      <c r="K478" t="inlineStr">
        <is>
          <t>Очес льняной</t>
        </is>
      </c>
      <c r="L478" t="n">
        <v>1346</v>
      </c>
      <c r="N478" t="n">
        <v>1009</v>
      </c>
      <c r="O478" t="inlineStr">
        <is>
          <t>кг</t>
        </is>
      </c>
      <c r="P478" t="inlineStr">
        <is>
          <t>кг</t>
        </is>
      </c>
      <c r="Q478" t="n">
        <v>1</v>
      </c>
      <c r="X478" t="n">
        <v>0.02</v>
      </c>
      <c r="Y478" t="n">
        <v>37.29</v>
      </c>
      <c r="Z478" t="n">
        <v>0</v>
      </c>
      <c r="AA478" t="n">
        <v>0</v>
      </c>
      <c r="AB478" t="n">
        <v>0</v>
      </c>
      <c r="AC478" t="n">
        <v>0</v>
      </c>
      <c r="AD478" t="n">
        <v>1</v>
      </c>
      <c r="AE478" t="n">
        <v>0</v>
      </c>
      <c r="AF478" t="inlineStr"/>
      <c r="AG478" t="n">
        <v>0.02</v>
      </c>
      <c r="AH478" t="n">
        <v>2</v>
      </c>
      <c r="AI478" t="n">
        <v>78872245</v>
      </c>
      <c r="AJ478" t="n">
        <v>522</v>
      </c>
      <c r="AK478" t="n">
        <v>0</v>
      </c>
      <c r="AL478" t="n">
        <v>0</v>
      </c>
      <c r="AM478" t="n">
        <v>0</v>
      </c>
      <c r="AN478" t="n">
        <v>0</v>
      </c>
      <c r="AO478" t="n">
        <v>0</v>
      </c>
      <c r="AP478" t="n">
        <v>0</v>
      </c>
      <c r="AQ478" t="n">
        <v>0</v>
      </c>
      <c r="AR478" t="n">
        <v>0</v>
      </c>
    </row>
    <row r="479">
      <c r="A479">
        <f>ROW(Source!A1086)</f>
        <v/>
      </c>
      <c r="B479" t="n">
        <v>78872252</v>
      </c>
      <c r="C479" t="n">
        <v>78872240</v>
      </c>
      <c r="D479" t="n">
        <v>29150040</v>
      </c>
      <c r="E479" t="n">
        <v>1</v>
      </c>
      <c r="F479" t="n">
        <v>1</v>
      </c>
      <c r="G479" t="n">
        <v>1</v>
      </c>
      <c r="H479" t="n">
        <v>3</v>
      </c>
      <c r="I479" t="inlineStr">
        <is>
          <t>411-0001</t>
        </is>
      </c>
      <c r="J479" t="inlineStr">
        <is>
          <t>ТССЦ Московской обл., 411-0001, приказ Минстроя России №675/пр от 28.02.2017 № 257/пр</t>
        </is>
      </c>
      <c r="K479" t="inlineStr">
        <is>
          <t>Вода</t>
        </is>
      </c>
      <c r="L479" t="n">
        <v>1339</v>
      </c>
      <c r="N479" t="n">
        <v>1007</v>
      </c>
      <c r="O479" t="inlineStr">
        <is>
          <t>м3</t>
        </is>
      </c>
      <c r="P479" t="inlineStr">
        <is>
          <t>м3</t>
        </is>
      </c>
      <c r="Q479" t="n">
        <v>1</v>
      </c>
      <c r="X479" t="n">
        <v>1</v>
      </c>
      <c r="Y479" t="n">
        <v>2.44</v>
      </c>
      <c r="Z479" t="n">
        <v>0</v>
      </c>
      <c r="AA479" t="n">
        <v>0</v>
      </c>
      <c r="AB479" t="n">
        <v>0</v>
      </c>
      <c r="AC479" t="n">
        <v>0</v>
      </c>
      <c r="AD479" t="n">
        <v>1</v>
      </c>
      <c r="AE479" t="n">
        <v>0</v>
      </c>
      <c r="AF479" t="inlineStr"/>
      <c r="AG479" t="n">
        <v>1</v>
      </c>
      <c r="AH479" t="n">
        <v>2</v>
      </c>
      <c r="AI479" t="n">
        <v>78872246</v>
      </c>
      <c r="AJ479" t="n">
        <v>523</v>
      </c>
      <c r="AK479" t="n">
        <v>0</v>
      </c>
      <c r="AL479" t="n">
        <v>0</v>
      </c>
      <c r="AM479" t="n">
        <v>0</v>
      </c>
      <c r="AN479" t="n">
        <v>0</v>
      </c>
      <c r="AO479" t="n">
        <v>0</v>
      </c>
      <c r="AP479" t="n">
        <v>0</v>
      </c>
      <c r="AQ479" t="n">
        <v>0</v>
      </c>
      <c r="AR479" t="n">
        <v>0</v>
      </c>
    </row>
    <row r="480">
      <c r="A480">
        <f>ROW(Source!A1125)</f>
        <v/>
      </c>
      <c r="B480" t="n">
        <v>78872322</v>
      </c>
      <c r="C480" t="n">
        <v>78872316</v>
      </c>
      <c r="D480" t="n">
        <v>18408291</v>
      </c>
      <c r="E480" t="n">
        <v>1</v>
      </c>
      <c r="F480" t="n">
        <v>1</v>
      </c>
      <c r="G480" t="n">
        <v>1</v>
      </c>
      <c r="H480" t="n">
        <v>1</v>
      </c>
      <c r="I480" t="inlineStr">
        <is>
          <t>1-1025-90</t>
        </is>
      </c>
      <c r="J480" t="inlineStr"/>
      <c r="K480" t="inlineStr">
        <is>
          <t>Рабочий строитель среднего разряда 2,5</t>
        </is>
      </c>
      <c r="L480" t="n">
        <v>1369</v>
      </c>
      <c r="N480" t="n">
        <v>1013</v>
      </c>
      <c r="O480" t="inlineStr">
        <is>
          <t>чел.-ч</t>
        </is>
      </c>
      <c r="P480" t="inlineStr">
        <is>
          <t>чел.-ч</t>
        </is>
      </c>
      <c r="Q480" t="n">
        <v>1</v>
      </c>
      <c r="X480" t="n">
        <v>32.2</v>
      </c>
      <c r="Y480" t="n">
        <v>0</v>
      </c>
      <c r="Z480" t="n">
        <v>0</v>
      </c>
      <c r="AA480" t="n">
        <v>0</v>
      </c>
      <c r="AB480" t="n">
        <v>8.17</v>
      </c>
      <c r="AC480" t="n">
        <v>0</v>
      </c>
      <c r="AD480" t="n">
        <v>1</v>
      </c>
      <c r="AE480" t="n">
        <v>1</v>
      </c>
      <c r="AF480" t="inlineStr"/>
      <c r="AG480" t="n">
        <v>32.2</v>
      </c>
      <c r="AH480" t="n">
        <v>2</v>
      </c>
      <c r="AI480" t="n">
        <v>78872317</v>
      </c>
      <c r="AJ480" t="n">
        <v>524</v>
      </c>
      <c r="AK480" t="n">
        <v>0</v>
      </c>
      <c r="AL480" t="n">
        <v>0</v>
      </c>
      <c r="AM480" t="n">
        <v>0</v>
      </c>
      <c r="AN480" t="n">
        <v>0</v>
      </c>
      <c r="AO480" t="n">
        <v>0</v>
      </c>
      <c r="AP480" t="n">
        <v>0</v>
      </c>
      <c r="AQ480" t="n">
        <v>0</v>
      </c>
      <c r="AR480" t="n">
        <v>0</v>
      </c>
    </row>
    <row r="481">
      <c r="A481">
        <f>ROW(Source!A1125)</f>
        <v/>
      </c>
      <c r="B481" t="n">
        <v>78872323</v>
      </c>
      <c r="C481" t="n">
        <v>78872316</v>
      </c>
      <c r="D481" t="n">
        <v>29174913</v>
      </c>
      <c r="E481" t="n">
        <v>1</v>
      </c>
      <c r="F481" t="n">
        <v>1</v>
      </c>
      <c r="G481" t="n">
        <v>1</v>
      </c>
      <c r="H481" t="n">
        <v>2</v>
      </c>
      <c r="I481" t="inlineStr">
        <is>
          <t>400001</t>
        </is>
      </c>
      <c r="J481" t="inlineStr">
        <is>
          <t>ТСЭМ Московской обл., 400001, приказ Минстроя России №675/пр от 28.02.2017 № 264/пр</t>
        </is>
      </c>
      <c r="K481" t="inlineStr">
        <is>
          <t>Автомобили бортовые, грузоподъемность до 5 т</t>
        </is>
      </c>
      <c r="L481" t="n">
        <v>1368</v>
      </c>
      <c r="N481" t="n">
        <v>1011</v>
      </c>
      <c r="O481" t="inlineStr">
        <is>
          <t>маш.-ч</t>
        </is>
      </c>
      <c r="P481" t="inlineStr">
        <is>
          <t>маш.-ч</t>
        </is>
      </c>
      <c r="Q481" t="n">
        <v>1</v>
      </c>
      <c r="X481" t="n">
        <v>0.01</v>
      </c>
      <c r="Y481" t="n">
        <v>0</v>
      </c>
      <c r="Z481" t="n">
        <v>87.17</v>
      </c>
      <c r="AA481" t="n">
        <v>11.6</v>
      </c>
      <c r="AB481" t="n">
        <v>0</v>
      </c>
      <c r="AC481" t="n">
        <v>0</v>
      </c>
      <c r="AD481" t="n">
        <v>1</v>
      </c>
      <c r="AE481" t="n">
        <v>0</v>
      </c>
      <c r="AF481" t="inlineStr"/>
      <c r="AG481" t="n">
        <v>0.01</v>
      </c>
      <c r="AH481" t="n">
        <v>2</v>
      </c>
      <c r="AI481" t="n">
        <v>78872318</v>
      </c>
      <c r="AJ481" t="n">
        <v>525</v>
      </c>
      <c r="AK481" t="n">
        <v>0</v>
      </c>
      <c r="AL481" t="n">
        <v>0</v>
      </c>
      <c r="AM481" t="n">
        <v>0</v>
      </c>
      <c r="AN481" t="n">
        <v>0</v>
      </c>
      <c r="AO481" t="n">
        <v>0</v>
      </c>
      <c r="AP481" t="n">
        <v>0</v>
      </c>
      <c r="AQ481" t="n">
        <v>0</v>
      </c>
      <c r="AR481" t="n">
        <v>0</v>
      </c>
    </row>
    <row r="482">
      <c r="A482">
        <f>ROW(Source!A1125)</f>
        <v/>
      </c>
      <c r="B482" t="n">
        <v>78872324</v>
      </c>
      <c r="C482" t="n">
        <v>78872316</v>
      </c>
      <c r="D482" t="n">
        <v>29110139</v>
      </c>
      <c r="E482" t="n">
        <v>1</v>
      </c>
      <c r="F482" t="n">
        <v>1</v>
      </c>
      <c r="G482" t="n">
        <v>1</v>
      </c>
      <c r="H482" t="n">
        <v>3</v>
      </c>
      <c r="I482" t="inlineStr">
        <is>
          <t>101-1703</t>
        </is>
      </c>
      <c r="J482" t="inlineStr">
        <is>
          <t>ТССЦ Московской обл., 101-1703, приказ Минстроя России №675/пр от 28.02.2017 № 254/пр</t>
        </is>
      </c>
      <c r="K482" t="inlineStr">
        <is>
          <t>Прокладки резиновые (пластина техническая прессованная)</t>
        </is>
      </c>
      <c r="L482" t="n">
        <v>1346</v>
      </c>
      <c r="N482" t="n">
        <v>1009</v>
      </c>
      <c r="O482" t="inlineStr">
        <is>
          <t>кг</t>
        </is>
      </c>
      <c r="P482" t="inlineStr">
        <is>
          <t>кг</t>
        </is>
      </c>
      <c r="Q482" t="n">
        <v>1</v>
      </c>
      <c r="X482" t="n">
        <v>2</v>
      </c>
      <c r="Y482" t="n">
        <v>23.09</v>
      </c>
      <c r="Z482" t="n">
        <v>0</v>
      </c>
      <c r="AA482" t="n">
        <v>0</v>
      </c>
      <c r="AB482" t="n">
        <v>0</v>
      </c>
      <c r="AC482" t="n">
        <v>0</v>
      </c>
      <c r="AD482" t="n">
        <v>1</v>
      </c>
      <c r="AE482" t="n">
        <v>0</v>
      </c>
      <c r="AF482" t="inlineStr"/>
      <c r="AG482" t="n">
        <v>2</v>
      </c>
      <c r="AH482" t="n">
        <v>2</v>
      </c>
      <c r="AI482" t="n">
        <v>78872319</v>
      </c>
      <c r="AJ482" t="n">
        <v>526</v>
      </c>
      <c r="AK482" t="n">
        <v>0</v>
      </c>
      <c r="AL482" t="n">
        <v>0</v>
      </c>
      <c r="AM482" t="n">
        <v>0</v>
      </c>
      <c r="AN482" t="n">
        <v>0</v>
      </c>
      <c r="AO482" t="n">
        <v>0</v>
      </c>
      <c r="AP482" t="n">
        <v>0</v>
      </c>
      <c r="AQ482" t="n">
        <v>0</v>
      </c>
      <c r="AR482" t="n">
        <v>0</v>
      </c>
    </row>
    <row r="483">
      <c r="A483">
        <f>ROW(Source!A1125)</f>
        <v/>
      </c>
      <c r="B483" t="n">
        <v>78872325</v>
      </c>
      <c r="C483" t="n">
        <v>78872316</v>
      </c>
      <c r="D483" t="n">
        <v>29114240</v>
      </c>
      <c r="E483" t="n">
        <v>1</v>
      </c>
      <c r="F483" t="n">
        <v>1</v>
      </c>
      <c r="G483" t="n">
        <v>1</v>
      </c>
      <c r="H483" t="n">
        <v>3</v>
      </c>
      <c r="I483" t="inlineStr">
        <is>
          <t>101-2576</t>
        </is>
      </c>
      <c r="J483" t="inlineStr">
        <is>
          <t>ТССЦ Московской обл., 101-2576, приказ Минстроя России №675/пр от 28.02.2017 № 254/пр</t>
        </is>
      </c>
      <c r="K483" t="inlineStr">
        <is>
          <t>Болты с гайками и шайбами для санитарно-технических работ диаметром 16 мм</t>
        </is>
      </c>
      <c r="L483" t="n">
        <v>1348</v>
      </c>
      <c r="N483" t="n">
        <v>1009</v>
      </c>
      <c r="O483" t="inlineStr">
        <is>
          <t>т</t>
        </is>
      </c>
      <c r="P483" t="inlineStr">
        <is>
          <t>т</t>
        </is>
      </c>
      <c r="Q483" t="n">
        <v>1000</v>
      </c>
      <c r="X483" t="n">
        <v>0.005</v>
      </c>
      <c r="Y483" t="n">
        <v>14830</v>
      </c>
      <c r="Z483" t="n">
        <v>0</v>
      </c>
      <c r="AA483" t="n">
        <v>0</v>
      </c>
      <c r="AB483" t="n">
        <v>0</v>
      </c>
      <c r="AC483" t="n">
        <v>0</v>
      </c>
      <c r="AD483" t="n">
        <v>1</v>
      </c>
      <c r="AE483" t="n">
        <v>0</v>
      </c>
      <c r="AF483" t="inlineStr"/>
      <c r="AG483" t="n">
        <v>0.005</v>
      </c>
      <c r="AH483" t="n">
        <v>2</v>
      </c>
      <c r="AI483" t="n">
        <v>78872320</v>
      </c>
      <c r="AJ483" t="n">
        <v>527</v>
      </c>
      <c r="AK483" t="n">
        <v>0</v>
      </c>
      <c r="AL483" t="n">
        <v>0</v>
      </c>
      <c r="AM483" t="n">
        <v>0</v>
      </c>
      <c r="AN483" t="n">
        <v>0</v>
      </c>
      <c r="AO483" t="n">
        <v>0</v>
      </c>
      <c r="AP483" t="n">
        <v>0</v>
      </c>
      <c r="AQ483" t="n">
        <v>0</v>
      </c>
      <c r="AR483" t="n">
        <v>0</v>
      </c>
    </row>
    <row r="484">
      <c r="A484">
        <f>ROW(Source!A1125)</f>
        <v/>
      </c>
      <c r="B484" t="n">
        <v>78872326</v>
      </c>
      <c r="C484" t="n">
        <v>78872316</v>
      </c>
      <c r="D484" t="n">
        <v>29150040</v>
      </c>
      <c r="E484" t="n">
        <v>1</v>
      </c>
      <c r="F484" t="n">
        <v>1</v>
      </c>
      <c r="G484" t="n">
        <v>1</v>
      </c>
      <c r="H484" t="n">
        <v>3</v>
      </c>
      <c r="I484" t="inlineStr">
        <is>
          <t>411-0001</t>
        </is>
      </c>
      <c r="J484" t="inlineStr">
        <is>
          <t>ТССЦ Московской обл., 411-0001, приказ Минстроя России №675/пр от 28.02.2017 № 257/пр</t>
        </is>
      </c>
      <c r="K484" t="inlineStr">
        <is>
          <t>Вода</t>
        </is>
      </c>
      <c r="L484" t="n">
        <v>1339</v>
      </c>
      <c r="N484" t="n">
        <v>1007</v>
      </c>
      <c r="O484" t="inlineStr">
        <is>
          <t>м3</t>
        </is>
      </c>
      <c r="P484" t="inlineStr">
        <is>
          <t>м3</t>
        </is>
      </c>
      <c r="Q484" t="n">
        <v>1</v>
      </c>
      <c r="X484" t="n">
        <v>7.8</v>
      </c>
      <c r="Y484" t="n">
        <v>2.44</v>
      </c>
      <c r="Z484" t="n">
        <v>0</v>
      </c>
      <c r="AA484" t="n">
        <v>0</v>
      </c>
      <c r="AB484" t="n">
        <v>0</v>
      </c>
      <c r="AC484" t="n">
        <v>0</v>
      </c>
      <c r="AD484" t="n">
        <v>1</v>
      </c>
      <c r="AE484" t="n">
        <v>0</v>
      </c>
      <c r="AF484" t="inlineStr"/>
      <c r="AG484" t="n">
        <v>7.8</v>
      </c>
      <c r="AH484" t="n">
        <v>2</v>
      </c>
      <c r="AI484" t="n">
        <v>78872321</v>
      </c>
      <c r="AJ484" t="n">
        <v>528</v>
      </c>
      <c r="AK484" t="n">
        <v>0</v>
      </c>
      <c r="AL484" t="n">
        <v>0</v>
      </c>
      <c r="AM484" t="n">
        <v>0</v>
      </c>
      <c r="AN484" t="n">
        <v>0</v>
      </c>
      <c r="AO484" t="n">
        <v>0</v>
      </c>
      <c r="AP484" t="n">
        <v>0</v>
      </c>
      <c r="AQ484" t="n">
        <v>0</v>
      </c>
      <c r="AR484" t="n">
        <v>0</v>
      </c>
    </row>
    <row r="485">
      <c r="A485">
        <f>ROW(Source!A1126)</f>
        <v/>
      </c>
      <c r="B485" t="n">
        <v>78872334</v>
      </c>
      <c r="C485" t="n">
        <v>78872327</v>
      </c>
      <c r="D485" t="n">
        <v>18442827</v>
      </c>
      <c r="E485" t="n">
        <v>1</v>
      </c>
      <c r="F485" t="n">
        <v>1</v>
      </c>
      <c r="G485" t="n">
        <v>1</v>
      </c>
      <c r="H485" t="n">
        <v>1</v>
      </c>
      <c r="I485" t="inlineStr">
        <is>
          <t>1-1053-90</t>
        </is>
      </c>
      <c r="J485" t="inlineStr"/>
      <c r="K485" t="inlineStr">
        <is>
          <t>Рабочий строитель среднего разряда 5,3</t>
        </is>
      </c>
      <c r="L485" t="n">
        <v>1369</v>
      </c>
      <c r="N485" t="n">
        <v>1013</v>
      </c>
      <c r="O485" t="inlineStr">
        <is>
          <t>чел.-ч</t>
        </is>
      </c>
      <c r="P485" t="inlineStr">
        <is>
          <t>чел.-ч</t>
        </is>
      </c>
      <c r="Q485" t="n">
        <v>1</v>
      </c>
      <c r="X485" t="n">
        <v>5.01</v>
      </c>
      <c r="Y485" t="n">
        <v>0</v>
      </c>
      <c r="Z485" t="n">
        <v>0</v>
      </c>
      <c r="AA485" t="n">
        <v>0</v>
      </c>
      <c r="AB485" t="n">
        <v>11.64</v>
      </c>
      <c r="AC485" t="n">
        <v>0</v>
      </c>
      <c r="AD485" t="n">
        <v>1</v>
      </c>
      <c r="AE485" t="n">
        <v>1</v>
      </c>
      <c r="AF485" t="inlineStr">
        <is>
          <t>)*6</t>
        </is>
      </c>
      <c r="AG485" t="n">
        <v>30.06</v>
      </c>
      <c r="AH485" t="n">
        <v>2</v>
      </c>
      <c r="AI485" t="n">
        <v>78872328</v>
      </c>
      <c r="AJ485" t="n">
        <v>529</v>
      </c>
      <c r="AK485" t="n">
        <v>0</v>
      </c>
      <c r="AL485" t="n">
        <v>0</v>
      </c>
      <c r="AM485" t="n">
        <v>0</v>
      </c>
      <c r="AN485" t="n">
        <v>0</v>
      </c>
      <c r="AO485" t="n">
        <v>0</v>
      </c>
      <c r="AP485" t="n">
        <v>0</v>
      </c>
      <c r="AQ485" t="n">
        <v>0</v>
      </c>
      <c r="AR485" t="n">
        <v>0</v>
      </c>
    </row>
    <row r="486">
      <c r="A486">
        <f>ROW(Source!A1126)</f>
        <v/>
      </c>
      <c r="B486" t="n">
        <v>78872335</v>
      </c>
      <c r="C486" t="n">
        <v>78872327</v>
      </c>
      <c r="D486" t="n">
        <v>29172703</v>
      </c>
      <c r="E486" t="n">
        <v>1</v>
      </c>
      <c r="F486" t="n">
        <v>1</v>
      </c>
      <c r="G486" t="n">
        <v>1</v>
      </c>
      <c r="H486" t="n">
        <v>2</v>
      </c>
      <c r="I486" t="inlineStr">
        <is>
          <t>042900</t>
        </is>
      </c>
      <c r="J486" t="inlineStr">
        <is>
          <t>ТСЭМ Московской обл., 042900, приказ Минстроя России №675/пр от 28.02.2017 № 264/пр</t>
        </is>
      </c>
      <c r="K486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86" t="n">
        <v>1368</v>
      </c>
      <c r="N486" t="n">
        <v>1011</v>
      </c>
      <c r="O486" t="inlineStr">
        <is>
          <t>маш.-ч</t>
        </is>
      </c>
      <c r="P486" t="inlineStr">
        <is>
          <t>маш.-ч</t>
        </is>
      </c>
      <c r="Q486" t="n">
        <v>1</v>
      </c>
      <c r="X486" t="n">
        <v>1.5</v>
      </c>
      <c r="Y486" t="n">
        <v>0</v>
      </c>
      <c r="Z486" t="n">
        <v>29.67</v>
      </c>
      <c r="AA486" t="n">
        <v>0</v>
      </c>
      <c r="AB486" t="n">
        <v>0</v>
      </c>
      <c r="AC486" t="n">
        <v>0</v>
      </c>
      <c r="AD486" t="n">
        <v>1</v>
      </c>
      <c r="AE486" t="n">
        <v>0</v>
      </c>
      <c r="AF486" t="inlineStr">
        <is>
          <t>)*6</t>
        </is>
      </c>
      <c r="AG486" t="n">
        <v>9</v>
      </c>
      <c r="AH486" t="n">
        <v>2</v>
      </c>
      <c r="AI486" t="n">
        <v>78872329</v>
      </c>
      <c r="AJ486" t="n">
        <v>530</v>
      </c>
      <c r="AK486" t="n">
        <v>0</v>
      </c>
      <c r="AL486" t="n">
        <v>0</v>
      </c>
      <c r="AM486" t="n">
        <v>0</v>
      </c>
      <c r="AN486" t="n">
        <v>0</v>
      </c>
      <c r="AO486" t="n">
        <v>0</v>
      </c>
      <c r="AP486" t="n">
        <v>0</v>
      </c>
      <c r="AQ486" t="n">
        <v>0</v>
      </c>
      <c r="AR486" t="n">
        <v>0</v>
      </c>
    </row>
    <row r="487">
      <c r="A487">
        <f>ROW(Source!A1126)</f>
        <v/>
      </c>
      <c r="B487" t="n">
        <v>78872336</v>
      </c>
      <c r="C487" t="n">
        <v>78872327</v>
      </c>
      <c r="D487" t="n">
        <v>29110398</v>
      </c>
      <c r="E487" t="n">
        <v>1</v>
      </c>
      <c r="F487" t="n">
        <v>1</v>
      </c>
      <c r="G487" t="n">
        <v>1</v>
      </c>
      <c r="H487" t="n">
        <v>3</v>
      </c>
      <c r="I487" t="inlineStr">
        <is>
          <t>101-0388</t>
        </is>
      </c>
      <c r="J487" t="inlineStr">
        <is>
          <t>ТССЦ Московской обл., 101-0388, приказ Минстроя России №675/пр от 28.02.2017 № 254/пр</t>
        </is>
      </c>
      <c r="K487" t="inlineStr">
        <is>
          <t>Краски масляные земляные марки МА-0115 мумия, сурик железный</t>
        </is>
      </c>
      <c r="L487" t="n">
        <v>1348</v>
      </c>
      <c r="N487" t="n">
        <v>1009</v>
      </c>
      <c r="O487" t="inlineStr">
        <is>
          <t>т</t>
        </is>
      </c>
      <c r="P487" t="inlineStr">
        <is>
          <t>т</t>
        </is>
      </c>
      <c r="Q487" t="n">
        <v>1000</v>
      </c>
      <c r="X487" t="n">
        <v>5e-05</v>
      </c>
      <c r="Y487" t="n">
        <v>15118.99</v>
      </c>
      <c r="Z487" t="n">
        <v>0</v>
      </c>
      <c r="AA487" t="n">
        <v>0</v>
      </c>
      <c r="AB487" t="n">
        <v>0</v>
      </c>
      <c r="AC487" t="n">
        <v>0</v>
      </c>
      <c r="AD487" t="n">
        <v>1</v>
      </c>
      <c r="AE487" t="n">
        <v>0</v>
      </c>
      <c r="AF487" t="inlineStr">
        <is>
          <t>)*6</t>
        </is>
      </c>
      <c r="AG487" t="n">
        <v>0.0003</v>
      </c>
      <c r="AH487" t="n">
        <v>2</v>
      </c>
      <c r="AI487" t="n">
        <v>78872330</v>
      </c>
      <c r="AJ487" t="n">
        <v>531</v>
      </c>
      <c r="AK487" t="n">
        <v>0</v>
      </c>
      <c r="AL487" t="n">
        <v>0</v>
      </c>
      <c r="AM487" t="n">
        <v>0</v>
      </c>
      <c r="AN487" t="n">
        <v>0</v>
      </c>
      <c r="AO487" t="n">
        <v>0</v>
      </c>
      <c r="AP487" t="n">
        <v>0</v>
      </c>
      <c r="AQ487" t="n">
        <v>0</v>
      </c>
      <c r="AR487" t="n">
        <v>0</v>
      </c>
    </row>
    <row r="488">
      <c r="A488">
        <f>ROW(Source!A1126)</f>
        <v/>
      </c>
      <c r="B488" t="n">
        <v>78872337</v>
      </c>
      <c r="C488" t="n">
        <v>78872327</v>
      </c>
      <c r="D488" t="n">
        <v>29110573</v>
      </c>
      <c r="E488" t="n">
        <v>1</v>
      </c>
      <c r="F488" t="n">
        <v>1</v>
      </c>
      <c r="G488" t="n">
        <v>1</v>
      </c>
      <c r="H488" t="n">
        <v>3</v>
      </c>
      <c r="I488" t="inlineStr">
        <is>
          <t>101-0628</t>
        </is>
      </c>
      <c r="J488" t="inlineStr">
        <is>
          <t>ТССЦ Московской обл., 101-0628, приказ Минстроя России №675/пр от 28.02.2017 № 254/пр</t>
        </is>
      </c>
      <c r="K488" t="inlineStr">
        <is>
          <t>Олифа комбинированная, марки К-3</t>
        </is>
      </c>
      <c r="L488" t="n">
        <v>1348</v>
      </c>
      <c r="N488" t="n">
        <v>1009</v>
      </c>
      <c r="O488" t="inlineStr">
        <is>
          <t>т</t>
        </is>
      </c>
      <c r="P488" t="inlineStr">
        <is>
          <t>т</t>
        </is>
      </c>
      <c r="Q488" t="n">
        <v>1000</v>
      </c>
      <c r="X488" t="n">
        <v>2e-05</v>
      </c>
      <c r="Y488" t="n">
        <v>16950</v>
      </c>
      <c r="Z488" t="n">
        <v>0</v>
      </c>
      <c r="AA488" t="n">
        <v>0</v>
      </c>
      <c r="AB488" t="n">
        <v>0</v>
      </c>
      <c r="AC488" t="n">
        <v>0</v>
      </c>
      <c r="AD488" t="n">
        <v>1</v>
      </c>
      <c r="AE488" t="n">
        <v>0</v>
      </c>
      <c r="AF488" t="inlineStr">
        <is>
          <t>)*6</t>
        </is>
      </c>
      <c r="AG488" t="n">
        <v>0.00012</v>
      </c>
      <c r="AH488" t="n">
        <v>2</v>
      </c>
      <c r="AI488" t="n">
        <v>78872331</v>
      </c>
      <c r="AJ488" t="n">
        <v>532</v>
      </c>
      <c r="AK488" t="n">
        <v>0</v>
      </c>
      <c r="AL488" t="n">
        <v>0</v>
      </c>
      <c r="AM488" t="n">
        <v>0</v>
      </c>
      <c r="AN488" t="n">
        <v>0</v>
      </c>
      <c r="AO488" t="n">
        <v>0</v>
      </c>
      <c r="AP488" t="n">
        <v>0</v>
      </c>
      <c r="AQ488" t="n">
        <v>0</v>
      </c>
      <c r="AR488" t="n">
        <v>0</v>
      </c>
    </row>
    <row r="489">
      <c r="A489">
        <f>ROW(Source!A1126)</f>
        <v/>
      </c>
      <c r="B489" t="n">
        <v>78872338</v>
      </c>
      <c r="C489" t="n">
        <v>78872327</v>
      </c>
      <c r="D489" t="n">
        <v>29107963</v>
      </c>
      <c r="E489" t="n">
        <v>1</v>
      </c>
      <c r="F489" t="n">
        <v>1</v>
      </c>
      <c r="G489" t="n">
        <v>1</v>
      </c>
      <c r="H489" t="n">
        <v>3</v>
      </c>
      <c r="I489" t="inlineStr">
        <is>
          <t>101-1669</t>
        </is>
      </c>
      <c r="J489" t="inlineStr">
        <is>
          <t>ТССЦ Московской обл., 101-1669, приказ Минстроя России №675/пр от 28.02.2017 № 254/пр</t>
        </is>
      </c>
      <c r="K489" t="inlineStr">
        <is>
          <t>Очес льняной</t>
        </is>
      </c>
      <c r="L489" t="n">
        <v>1346</v>
      </c>
      <c r="N489" t="n">
        <v>1009</v>
      </c>
      <c r="O489" t="inlineStr">
        <is>
          <t>кг</t>
        </is>
      </c>
      <c r="P489" t="inlineStr">
        <is>
          <t>кг</t>
        </is>
      </c>
      <c r="Q489" t="n">
        <v>1</v>
      </c>
      <c r="X489" t="n">
        <v>0.02</v>
      </c>
      <c r="Y489" t="n">
        <v>37.29</v>
      </c>
      <c r="Z489" t="n">
        <v>0</v>
      </c>
      <c r="AA489" t="n">
        <v>0</v>
      </c>
      <c r="AB489" t="n">
        <v>0</v>
      </c>
      <c r="AC489" t="n">
        <v>0</v>
      </c>
      <c r="AD489" t="n">
        <v>1</v>
      </c>
      <c r="AE489" t="n">
        <v>0</v>
      </c>
      <c r="AF489" t="inlineStr">
        <is>
          <t>)*6</t>
        </is>
      </c>
      <c r="AG489" t="n">
        <v>0.12</v>
      </c>
      <c r="AH489" t="n">
        <v>2</v>
      </c>
      <c r="AI489" t="n">
        <v>78872332</v>
      </c>
      <c r="AJ489" t="n">
        <v>533</v>
      </c>
      <c r="AK489" t="n">
        <v>0</v>
      </c>
      <c r="AL489" t="n">
        <v>0</v>
      </c>
      <c r="AM489" t="n">
        <v>0</v>
      </c>
      <c r="AN489" t="n">
        <v>0</v>
      </c>
      <c r="AO489" t="n">
        <v>0</v>
      </c>
      <c r="AP489" t="n">
        <v>0</v>
      </c>
      <c r="AQ489" t="n">
        <v>0</v>
      </c>
      <c r="AR489" t="n">
        <v>0</v>
      </c>
    </row>
    <row r="490">
      <c r="A490">
        <f>ROW(Source!A1126)</f>
        <v/>
      </c>
      <c r="B490" t="n">
        <v>78872339</v>
      </c>
      <c r="C490" t="n">
        <v>78872327</v>
      </c>
      <c r="D490" t="n">
        <v>29150040</v>
      </c>
      <c r="E490" t="n">
        <v>1</v>
      </c>
      <c r="F490" t="n">
        <v>1</v>
      </c>
      <c r="G490" t="n">
        <v>1</v>
      </c>
      <c r="H490" t="n">
        <v>3</v>
      </c>
      <c r="I490" t="inlineStr">
        <is>
          <t>411-0001</t>
        </is>
      </c>
      <c r="J490" t="inlineStr">
        <is>
          <t>ТССЦ Московской обл., 411-0001, приказ Минстроя России №675/пр от 28.02.2017 № 257/пр</t>
        </is>
      </c>
      <c r="K490" t="inlineStr">
        <is>
          <t>Вода</t>
        </is>
      </c>
      <c r="L490" t="n">
        <v>1339</v>
      </c>
      <c r="N490" t="n">
        <v>1007</v>
      </c>
      <c r="O490" t="inlineStr">
        <is>
          <t>м3</t>
        </is>
      </c>
      <c r="P490" t="inlineStr">
        <is>
          <t>м3</t>
        </is>
      </c>
      <c r="Q490" t="n">
        <v>1</v>
      </c>
      <c r="X490" t="n">
        <v>1</v>
      </c>
      <c r="Y490" t="n">
        <v>2.44</v>
      </c>
      <c r="Z490" t="n">
        <v>0</v>
      </c>
      <c r="AA490" t="n">
        <v>0</v>
      </c>
      <c r="AB490" t="n">
        <v>0</v>
      </c>
      <c r="AC490" t="n">
        <v>0</v>
      </c>
      <c r="AD490" t="n">
        <v>1</v>
      </c>
      <c r="AE490" t="n">
        <v>0</v>
      </c>
      <c r="AF490" t="inlineStr">
        <is>
          <t>)*6</t>
        </is>
      </c>
      <c r="AG490" t="n">
        <v>6</v>
      </c>
      <c r="AH490" t="n">
        <v>2</v>
      </c>
      <c r="AI490" t="n">
        <v>78872333</v>
      </c>
      <c r="AJ490" t="n">
        <v>534</v>
      </c>
      <c r="AK490" t="n">
        <v>0</v>
      </c>
      <c r="AL490" t="n">
        <v>0</v>
      </c>
      <c r="AM490" t="n">
        <v>0</v>
      </c>
      <c r="AN490" t="n">
        <v>0</v>
      </c>
      <c r="AO490" t="n">
        <v>0</v>
      </c>
      <c r="AP490" t="n">
        <v>0</v>
      </c>
      <c r="AQ490" t="n">
        <v>0</v>
      </c>
      <c r="AR490" t="n">
        <v>0</v>
      </c>
    </row>
    <row r="491">
      <c r="A491">
        <f>ROW(Source!A1127)</f>
        <v/>
      </c>
      <c r="B491" t="n">
        <v>78872344</v>
      </c>
      <c r="C491" t="n">
        <v>78872340</v>
      </c>
      <c r="D491" t="n">
        <v>18407150</v>
      </c>
      <c r="E491" t="n">
        <v>1</v>
      </c>
      <c r="F491" t="n">
        <v>1</v>
      </c>
      <c r="G491" t="n">
        <v>1</v>
      </c>
      <c r="H491" t="n">
        <v>1</v>
      </c>
      <c r="I491" t="inlineStr">
        <is>
          <t>1-1030-90</t>
        </is>
      </c>
      <c r="J491" t="inlineStr"/>
      <c r="K491" t="inlineStr">
        <is>
          <t>Рабочий строитель среднего разряда 3</t>
        </is>
      </c>
      <c r="L491" t="n">
        <v>1369</v>
      </c>
      <c r="N491" t="n">
        <v>1013</v>
      </c>
      <c r="O491" t="inlineStr">
        <is>
          <t>чел.-ч</t>
        </is>
      </c>
      <c r="P491" t="inlineStr">
        <is>
          <t>чел.-ч</t>
        </is>
      </c>
      <c r="Q491" t="n">
        <v>1</v>
      </c>
      <c r="X491" t="n">
        <v>13.9</v>
      </c>
      <c r="Y491" t="n">
        <v>0</v>
      </c>
      <c r="Z491" t="n">
        <v>0</v>
      </c>
      <c r="AA491" t="n">
        <v>0</v>
      </c>
      <c r="AB491" t="n">
        <v>8.529999999999999</v>
      </c>
      <c r="AC491" t="n">
        <v>0</v>
      </c>
      <c r="AD491" t="n">
        <v>1</v>
      </c>
      <c r="AE491" t="n">
        <v>1</v>
      </c>
      <c r="AF491" t="inlineStr"/>
      <c r="AG491" t="n">
        <v>13.9</v>
      </c>
      <c r="AH491" t="n">
        <v>2</v>
      </c>
      <c r="AI491" t="n">
        <v>78872341</v>
      </c>
      <c r="AJ491" t="n">
        <v>535</v>
      </c>
      <c r="AK491" t="n">
        <v>0</v>
      </c>
      <c r="AL491" t="n">
        <v>0</v>
      </c>
      <c r="AM491" t="n">
        <v>0</v>
      </c>
      <c r="AN491" t="n">
        <v>0</v>
      </c>
      <c r="AO491" t="n">
        <v>0</v>
      </c>
      <c r="AP491" t="n">
        <v>0</v>
      </c>
      <c r="AQ491" t="n">
        <v>0</v>
      </c>
      <c r="AR491" t="n">
        <v>0</v>
      </c>
    </row>
    <row r="492">
      <c r="A492">
        <f>ROW(Source!A1127)</f>
        <v/>
      </c>
      <c r="B492" t="n">
        <v>78872345</v>
      </c>
      <c r="C492" t="n">
        <v>78872340</v>
      </c>
      <c r="D492" t="n">
        <v>29169821</v>
      </c>
      <c r="E492" t="n">
        <v>1</v>
      </c>
      <c r="F492" t="n">
        <v>1</v>
      </c>
      <c r="G492" t="n">
        <v>1</v>
      </c>
      <c r="H492" t="n">
        <v>3</v>
      </c>
      <c r="I492" t="inlineStr">
        <is>
          <t>509-0696</t>
        </is>
      </c>
      <c r="J492" t="inlineStr">
        <is>
          <t>ТССЦ Московской обл., 509-0696, приказ Минстроя России №675/пр от 28.02.2017 № 258/пр</t>
        </is>
      </c>
      <c r="K492" t="inlineStr">
        <is>
          <t>Лампы люминесцентные ртутные низкого давления типа ЛБ, ЛД, ЛДЦ, ЛТВ, ЛБХ 20</t>
        </is>
      </c>
      <c r="L492" t="n">
        <v>1358</v>
      </c>
      <c r="N492" t="n">
        <v>1010</v>
      </c>
      <c r="O492" t="inlineStr">
        <is>
          <t>10 шт.</t>
        </is>
      </c>
      <c r="P492" t="inlineStr">
        <is>
          <t>10 шт.</t>
        </is>
      </c>
      <c r="Q492" t="n">
        <v>10</v>
      </c>
      <c r="X492" t="n">
        <v>10</v>
      </c>
      <c r="Y492" t="n">
        <v>85.2</v>
      </c>
      <c r="Z492" t="n">
        <v>0</v>
      </c>
      <c r="AA492" t="n">
        <v>0</v>
      </c>
      <c r="AB492" t="n">
        <v>0</v>
      </c>
      <c r="AC492" t="n">
        <v>0</v>
      </c>
      <c r="AD492" t="n">
        <v>1</v>
      </c>
      <c r="AE492" t="n">
        <v>0</v>
      </c>
      <c r="AF492" t="inlineStr"/>
      <c r="AG492" t="n">
        <v>10</v>
      </c>
      <c r="AH492" t="n">
        <v>2</v>
      </c>
      <c r="AI492" t="n">
        <v>78872342</v>
      </c>
      <c r="AJ492" t="n">
        <v>536</v>
      </c>
      <c r="AK492" t="n">
        <v>0</v>
      </c>
      <c r="AL492" t="n">
        <v>0</v>
      </c>
      <c r="AM492" t="n">
        <v>0</v>
      </c>
      <c r="AN492" t="n">
        <v>0</v>
      </c>
      <c r="AO492" t="n">
        <v>0</v>
      </c>
      <c r="AP492" t="n">
        <v>0</v>
      </c>
      <c r="AQ492" t="n">
        <v>0</v>
      </c>
      <c r="AR492" t="n">
        <v>0</v>
      </c>
    </row>
    <row r="493">
      <c r="A493">
        <f>ROW(Source!A1167)</f>
        <v/>
      </c>
      <c r="B493" t="n">
        <v>78872417</v>
      </c>
      <c r="C493" t="n">
        <v>78872410</v>
      </c>
      <c r="D493" t="n">
        <v>18442827</v>
      </c>
      <c r="E493" t="n">
        <v>1</v>
      </c>
      <c r="F493" t="n">
        <v>1</v>
      </c>
      <c r="G493" t="n">
        <v>1</v>
      </c>
      <c r="H493" t="n">
        <v>1</v>
      </c>
      <c r="I493" t="inlineStr">
        <is>
          <t>1-1053-90</t>
        </is>
      </c>
      <c r="J493" t="inlineStr"/>
      <c r="K493" t="inlineStr">
        <is>
          <t>Рабочий строитель среднего разряда 5,3</t>
        </is>
      </c>
      <c r="L493" t="n">
        <v>1369</v>
      </c>
      <c r="N493" t="n">
        <v>1013</v>
      </c>
      <c r="O493" t="inlineStr">
        <is>
          <t>чел.-ч</t>
        </is>
      </c>
      <c r="P493" t="inlineStr">
        <is>
          <t>чел.-ч</t>
        </is>
      </c>
      <c r="Q493" t="n">
        <v>1</v>
      </c>
      <c r="X493" t="n">
        <v>5.01</v>
      </c>
      <c r="Y493" t="n">
        <v>0</v>
      </c>
      <c r="Z493" t="n">
        <v>0</v>
      </c>
      <c r="AA493" t="n">
        <v>0</v>
      </c>
      <c r="AB493" t="n">
        <v>11.64</v>
      </c>
      <c r="AC493" t="n">
        <v>0</v>
      </c>
      <c r="AD493" t="n">
        <v>1</v>
      </c>
      <c r="AE493" t="n">
        <v>1</v>
      </c>
      <c r="AF493" t="inlineStr">
        <is>
          <t>)*6</t>
        </is>
      </c>
      <c r="AG493" t="n">
        <v>30.06</v>
      </c>
      <c r="AH493" t="n">
        <v>2</v>
      </c>
      <c r="AI493" t="n">
        <v>78872411</v>
      </c>
      <c r="AJ493" t="n">
        <v>538</v>
      </c>
      <c r="AK493" t="n">
        <v>0</v>
      </c>
      <c r="AL493" t="n">
        <v>0</v>
      </c>
      <c r="AM493" t="n">
        <v>0</v>
      </c>
      <c r="AN493" t="n">
        <v>0</v>
      </c>
      <c r="AO493" t="n">
        <v>0</v>
      </c>
      <c r="AP493" t="n">
        <v>0</v>
      </c>
      <c r="AQ493" t="n">
        <v>0</v>
      </c>
      <c r="AR493" t="n">
        <v>0</v>
      </c>
    </row>
    <row r="494">
      <c r="A494">
        <f>ROW(Source!A1167)</f>
        <v/>
      </c>
      <c r="B494" t="n">
        <v>78872418</v>
      </c>
      <c r="C494" t="n">
        <v>78872410</v>
      </c>
      <c r="D494" t="n">
        <v>29172703</v>
      </c>
      <c r="E494" t="n">
        <v>1</v>
      </c>
      <c r="F494" t="n">
        <v>1</v>
      </c>
      <c r="G494" t="n">
        <v>1</v>
      </c>
      <c r="H494" t="n">
        <v>2</v>
      </c>
      <c r="I494" t="inlineStr">
        <is>
          <t>042900</t>
        </is>
      </c>
      <c r="J494" t="inlineStr">
        <is>
          <t>ТСЭМ Московской обл., 042900, приказ Минстроя России №675/пр от 28.02.2017 № 264/пр</t>
        </is>
      </c>
      <c r="K49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494" t="n">
        <v>1368</v>
      </c>
      <c r="N494" t="n">
        <v>1011</v>
      </c>
      <c r="O494" t="inlineStr">
        <is>
          <t>маш.-ч</t>
        </is>
      </c>
      <c r="P494" t="inlineStr">
        <is>
          <t>маш.-ч</t>
        </is>
      </c>
      <c r="Q494" t="n">
        <v>1</v>
      </c>
      <c r="X494" t="n">
        <v>1.5</v>
      </c>
      <c r="Y494" t="n">
        <v>0</v>
      </c>
      <c r="Z494" t="n">
        <v>29.67</v>
      </c>
      <c r="AA494" t="n">
        <v>0</v>
      </c>
      <c r="AB494" t="n">
        <v>0</v>
      </c>
      <c r="AC494" t="n">
        <v>0</v>
      </c>
      <c r="AD494" t="n">
        <v>1</v>
      </c>
      <c r="AE494" t="n">
        <v>0</v>
      </c>
      <c r="AF494" t="inlineStr">
        <is>
          <t>)*6</t>
        </is>
      </c>
      <c r="AG494" t="n">
        <v>9</v>
      </c>
      <c r="AH494" t="n">
        <v>2</v>
      </c>
      <c r="AI494" t="n">
        <v>78872412</v>
      </c>
      <c r="AJ494" t="n">
        <v>539</v>
      </c>
      <c r="AK494" t="n">
        <v>0</v>
      </c>
      <c r="AL494" t="n">
        <v>0</v>
      </c>
      <c r="AM494" t="n">
        <v>0</v>
      </c>
      <c r="AN494" t="n">
        <v>0</v>
      </c>
      <c r="AO494" t="n">
        <v>0</v>
      </c>
      <c r="AP494" t="n">
        <v>0</v>
      </c>
      <c r="AQ494" t="n">
        <v>0</v>
      </c>
      <c r="AR494" t="n">
        <v>0</v>
      </c>
    </row>
    <row r="495">
      <c r="A495">
        <f>ROW(Source!A1167)</f>
        <v/>
      </c>
      <c r="B495" t="n">
        <v>78872419</v>
      </c>
      <c r="C495" t="n">
        <v>78872410</v>
      </c>
      <c r="D495" t="n">
        <v>29110398</v>
      </c>
      <c r="E495" t="n">
        <v>1</v>
      </c>
      <c r="F495" t="n">
        <v>1</v>
      </c>
      <c r="G495" t="n">
        <v>1</v>
      </c>
      <c r="H495" t="n">
        <v>3</v>
      </c>
      <c r="I495" t="inlineStr">
        <is>
          <t>101-0388</t>
        </is>
      </c>
      <c r="J495" t="inlineStr">
        <is>
          <t>ТССЦ Московской обл., 101-0388, приказ Минстроя России №675/пр от 28.02.2017 № 254/пр</t>
        </is>
      </c>
      <c r="K495" t="inlineStr">
        <is>
          <t>Краски масляные земляные марки МА-0115 мумия, сурик железный</t>
        </is>
      </c>
      <c r="L495" t="n">
        <v>1348</v>
      </c>
      <c r="N495" t="n">
        <v>1009</v>
      </c>
      <c r="O495" t="inlineStr">
        <is>
          <t>т</t>
        </is>
      </c>
      <c r="P495" t="inlineStr">
        <is>
          <t>т</t>
        </is>
      </c>
      <c r="Q495" t="n">
        <v>1000</v>
      </c>
      <c r="X495" t="n">
        <v>5e-05</v>
      </c>
      <c r="Y495" t="n">
        <v>15118.99</v>
      </c>
      <c r="Z495" t="n">
        <v>0</v>
      </c>
      <c r="AA495" t="n">
        <v>0</v>
      </c>
      <c r="AB495" t="n">
        <v>0</v>
      </c>
      <c r="AC495" t="n">
        <v>0</v>
      </c>
      <c r="AD495" t="n">
        <v>1</v>
      </c>
      <c r="AE495" t="n">
        <v>0</v>
      </c>
      <c r="AF495" t="inlineStr">
        <is>
          <t>)*6</t>
        </is>
      </c>
      <c r="AG495" t="n">
        <v>0.0003</v>
      </c>
      <c r="AH495" t="n">
        <v>2</v>
      </c>
      <c r="AI495" t="n">
        <v>78872413</v>
      </c>
      <c r="AJ495" t="n">
        <v>540</v>
      </c>
      <c r="AK495" t="n">
        <v>0</v>
      </c>
      <c r="AL495" t="n">
        <v>0</v>
      </c>
      <c r="AM495" t="n">
        <v>0</v>
      </c>
      <c r="AN495" t="n">
        <v>0</v>
      </c>
      <c r="AO495" t="n">
        <v>0</v>
      </c>
      <c r="AP495" t="n">
        <v>0</v>
      </c>
      <c r="AQ495" t="n">
        <v>0</v>
      </c>
      <c r="AR495" t="n">
        <v>0</v>
      </c>
    </row>
    <row r="496">
      <c r="A496">
        <f>ROW(Source!A1167)</f>
        <v/>
      </c>
      <c r="B496" t="n">
        <v>78872420</v>
      </c>
      <c r="C496" t="n">
        <v>78872410</v>
      </c>
      <c r="D496" t="n">
        <v>29110573</v>
      </c>
      <c r="E496" t="n">
        <v>1</v>
      </c>
      <c r="F496" t="n">
        <v>1</v>
      </c>
      <c r="G496" t="n">
        <v>1</v>
      </c>
      <c r="H496" t="n">
        <v>3</v>
      </c>
      <c r="I496" t="inlineStr">
        <is>
          <t>101-0628</t>
        </is>
      </c>
      <c r="J496" t="inlineStr">
        <is>
          <t>ТССЦ Московской обл., 101-0628, приказ Минстроя России №675/пр от 28.02.2017 № 254/пр</t>
        </is>
      </c>
      <c r="K496" t="inlineStr">
        <is>
          <t>Олифа комбинированная, марки К-3</t>
        </is>
      </c>
      <c r="L496" t="n">
        <v>1348</v>
      </c>
      <c r="N496" t="n">
        <v>1009</v>
      </c>
      <c r="O496" t="inlineStr">
        <is>
          <t>т</t>
        </is>
      </c>
      <c r="P496" t="inlineStr">
        <is>
          <t>т</t>
        </is>
      </c>
      <c r="Q496" t="n">
        <v>1000</v>
      </c>
      <c r="X496" t="n">
        <v>2e-05</v>
      </c>
      <c r="Y496" t="n">
        <v>16950</v>
      </c>
      <c r="Z496" t="n">
        <v>0</v>
      </c>
      <c r="AA496" t="n">
        <v>0</v>
      </c>
      <c r="AB496" t="n">
        <v>0</v>
      </c>
      <c r="AC496" t="n">
        <v>0</v>
      </c>
      <c r="AD496" t="n">
        <v>1</v>
      </c>
      <c r="AE496" t="n">
        <v>0</v>
      </c>
      <c r="AF496" t="inlineStr">
        <is>
          <t>)*6</t>
        </is>
      </c>
      <c r="AG496" t="n">
        <v>0.00012</v>
      </c>
      <c r="AH496" t="n">
        <v>2</v>
      </c>
      <c r="AI496" t="n">
        <v>78872414</v>
      </c>
      <c r="AJ496" t="n">
        <v>541</v>
      </c>
      <c r="AK496" t="n">
        <v>0</v>
      </c>
      <c r="AL496" t="n">
        <v>0</v>
      </c>
      <c r="AM496" t="n">
        <v>0</v>
      </c>
      <c r="AN496" t="n">
        <v>0</v>
      </c>
      <c r="AO496" t="n">
        <v>0</v>
      </c>
      <c r="AP496" t="n">
        <v>0</v>
      </c>
      <c r="AQ496" t="n">
        <v>0</v>
      </c>
      <c r="AR496" t="n">
        <v>0</v>
      </c>
    </row>
    <row r="497">
      <c r="A497">
        <f>ROW(Source!A1167)</f>
        <v/>
      </c>
      <c r="B497" t="n">
        <v>78872421</v>
      </c>
      <c r="C497" t="n">
        <v>78872410</v>
      </c>
      <c r="D497" t="n">
        <v>29107963</v>
      </c>
      <c r="E497" t="n">
        <v>1</v>
      </c>
      <c r="F497" t="n">
        <v>1</v>
      </c>
      <c r="G497" t="n">
        <v>1</v>
      </c>
      <c r="H497" t="n">
        <v>3</v>
      </c>
      <c r="I497" t="inlineStr">
        <is>
          <t>101-1669</t>
        </is>
      </c>
      <c r="J497" t="inlineStr">
        <is>
          <t>ТССЦ Московской обл., 101-1669, приказ Минстроя России №675/пр от 28.02.2017 № 254/пр</t>
        </is>
      </c>
      <c r="K497" t="inlineStr">
        <is>
          <t>Очес льняной</t>
        </is>
      </c>
      <c r="L497" t="n">
        <v>1346</v>
      </c>
      <c r="N497" t="n">
        <v>1009</v>
      </c>
      <c r="O497" t="inlineStr">
        <is>
          <t>кг</t>
        </is>
      </c>
      <c r="P497" t="inlineStr">
        <is>
          <t>кг</t>
        </is>
      </c>
      <c r="Q497" t="n">
        <v>1</v>
      </c>
      <c r="X497" t="n">
        <v>0.02</v>
      </c>
      <c r="Y497" t="n">
        <v>37.29</v>
      </c>
      <c r="Z497" t="n">
        <v>0</v>
      </c>
      <c r="AA497" t="n">
        <v>0</v>
      </c>
      <c r="AB497" t="n">
        <v>0</v>
      </c>
      <c r="AC497" t="n">
        <v>0</v>
      </c>
      <c r="AD497" t="n">
        <v>1</v>
      </c>
      <c r="AE497" t="n">
        <v>0</v>
      </c>
      <c r="AF497" t="inlineStr">
        <is>
          <t>)*6</t>
        </is>
      </c>
      <c r="AG497" t="n">
        <v>0.12</v>
      </c>
      <c r="AH497" t="n">
        <v>2</v>
      </c>
      <c r="AI497" t="n">
        <v>78872415</v>
      </c>
      <c r="AJ497" t="n">
        <v>542</v>
      </c>
      <c r="AK497" t="n">
        <v>0</v>
      </c>
      <c r="AL497" t="n">
        <v>0</v>
      </c>
      <c r="AM497" t="n">
        <v>0</v>
      </c>
      <c r="AN497" t="n">
        <v>0</v>
      </c>
      <c r="AO497" t="n">
        <v>0</v>
      </c>
      <c r="AP497" t="n">
        <v>0</v>
      </c>
      <c r="AQ497" t="n">
        <v>0</v>
      </c>
      <c r="AR497" t="n">
        <v>0</v>
      </c>
    </row>
    <row r="498">
      <c r="A498">
        <f>ROW(Source!A1167)</f>
        <v/>
      </c>
      <c r="B498" t="n">
        <v>78872422</v>
      </c>
      <c r="C498" t="n">
        <v>78872410</v>
      </c>
      <c r="D498" t="n">
        <v>29150040</v>
      </c>
      <c r="E498" t="n">
        <v>1</v>
      </c>
      <c r="F498" t="n">
        <v>1</v>
      </c>
      <c r="G498" t="n">
        <v>1</v>
      </c>
      <c r="H498" t="n">
        <v>3</v>
      </c>
      <c r="I498" t="inlineStr">
        <is>
          <t>411-0001</t>
        </is>
      </c>
      <c r="J498" t="inlineStr">
        <is>
          <t>ТССЦ Московской обл., 411-0001, приказ Минстроя России №675/пр от 28.02.2017 № 257/пр</t>
        </is>
      </c>
      <c r="K498" t="inlineStr">
        <is>
          <t>Вода</t>
        </is>
      </c>
      <c r="L498" t="n">
        <v>1339</v>
      </c>
      <c r="N498" t="n">
        <v>1007</v>
      </c>
      <c r="O498" t="inlineStr">
        <is>
          <t>м3</t>
        </is>
      </c>
      <c r="P498" t="inlineStr">
        <is>
          <t>м3</t>
        </is>
      </c>
      <c r="Q498" t="n">
        <v>1</v>
      </c>
      <c r="X498" t="n">
        <v>1</v>
      </c>
      <c r="Y498" t="n">
        <v>2.44</v>
      </c>
      <c r="Z498" t="n">
        <v>0</v>
      </c>
      <c r="AA498" t="n">
        <v>0</v>
      </c>
      <c r="AB498" t="n">
        <v>0</v>
      </c>
      <c r="AC498" t="n">
        <v>0</v>
      </c>
      <c r="AD498" t="n">
        <v>1</v>
      </c>
      <c r="AE498" t="n">
        <v>0</v>
      </c>
      <c r="AF498" t="inlineStr">
        <is>
          <t>)*6</t>
        </is>
      </c>
      <c r="AG498" t="n">
        <v>6</v>
      </c>
      <c r="AH498" t="n">
        <v>2</v>
      </c>
      <c r="AI498" t="n">
        <v>78872416</v>
      </c>
      <c r="AJ498" t="n">
        <v>543</v>
      </c>
      <c r="AK498" t="n">
        <v>0</v>
      </c>
      <c r="AL498" t="n">
        <v>0</v>
      </c>
      <c r="AM498" t="n">
        <v>0</v>
      </c>
      <c r="AN498" t="n">
        <v>0</v>
      </c>
      <c r="AO498" t="n">
        <v>0</v>
      </c>
      <c r="AP498" t="n">
        <v>0</v>
      </c>
      <c r="AQ498" t="n">
        <v>0</v>
      </c>
      <c r="AR498" t="n">
        <v>0</v>
      </c>
    </row>
    <row r="499">
      <c r="A499">
        <f>ROW(Source!A1206)</f>
        <v/>
      </c>
      <c r="B499" t="n">
        <v>78872492</v>
      </c>
      <c r="C499" t="n">
        <v>78872486</v>
      </c>
      <c r="D499" t="n">
        <v>18408291</v>
      </c>
      <c r="E499" t="n">
        <v>1</v>
      </c>
      <c r="F499" t="n">
        <v>1</v>
      </c>
      <c r="G499" t="n">
        <v>1</v>
      </c>
      <c r="H499" t="n">
        <v>1</v>
      </c>
      <c r="I499" t="inlineStr">
        <is>
          <t>1-1025-90</t>
        </is>
      </c>
      <c r="J499" t="inlineStr"/>
      <c r="K499" t="inlineStr">
        <is>
          <t>Рабочий строитель среднего разряда 2,5</t>
        </is>
      </c>
      <c r="L499" t="n">
        <v>1369</v>
      </c>
      <c r="N499" t="n">
        <v>1013</v>
      </c>
      <c r="O499" t="inlineStr">
        <is>
          <t>чел.-ч</t>
        </is>
      </c>
      <c r="P499" t="inlineStr">
        <is>
          <t>чел.-ч</t>
        </is>
      </c>
      <c r="Q499" t="n">
        <v>1</v>
      </c>
      <c r="X499" t="n">
        <v>32.2</v>
      </c>
      <c r="Y499" t="n">
        <v>0</v>
      </c>
      <c r="Z499" t="n">
        <v>0</v>
      </c>
      <c r="AA499" t="n">
        <v>0</v>
      </c>
      <c r="AB499" t="n">
        <v>8.17</v>
      </c>
      <c r="AC499" t="n">
        <v>0</v>
      </c>
      <c r="AD499" t="n">
        <v>1</v>
      </c>
      <c r="AE499" t="n">
        <v>1</v>
      </c>
      <c r="AF499" t="inlineStr"/>
      <c r="AG499" t="n">
        <v>32.2</v>
      </c>
      <c r="AH499" t="n">
        <v>2</v>
      </c>
      <c r="AI499" t="n">
        <v>78872487</v>
      </c>
      <c r="AJ499" t="n">
        <v>544</v>
      </c>
      <c r="AK499" t="n">
        <v>0</v>
      </c>
      <c r="AL499" t="n">
        <v>0</v>
      </c>
      <c r="AM499" t="n">
        <v>0</v>
      </c>
      <c r="AN499" t="n">
        <v>0</v>
      </c>
      <c r="AO499" t="n">
        <v>0</v>
      </c>
      <c r="AP499" t="n">
        <v>0</v>
      </c>
      <c r="AQ499" t="n">
        <v>0</v>
      </c>
      <c r="AR499" t="n">
        <v>0</v>
      </c>
    </row>
    <row r="500">
      <c r="A500">
        <f>ROW(Source!A1206)</f>
        <v/>
      </c>
      <c r="B500" t="n">
        <v>78872493</v>
      </c>
      <c r="C500" t="n">
        <v>78872486</v>
      </c>
      <c r="D500" t="n">
        <v>29174913</v>
      </c>
      <c r="E500" t="n">
        <v>1</v>
      </c>
      <c r="F500" t="n">
        <v>1</v>
      </c>
      <c r="G500" t="n">
        <v>1</v>
      </c>
      <c r="H500" t="n">
        <v>2</v>
      </c>
      <c r="I500" t="inlineStr">
        <is>
          <t>400001</t>
        </is>
      </c>
      <c r="J500" t="inlineStr">
        <is>
          <t>ТСЭМ Московской обл., 400001, приказ Минстроя России №675/пр от 28.02.2017 № 264/пр</t>
        </is>
      </c>
      <c r="K500" t="inlineStr">
        <is>
          <t>Автомобили бортовые, грузоподъемность до 5 т</t>
        </is>
      </c>
      <c r="L500" t="n">
        <v>1368</v>
      </c>
      <c r="N500" t="n">
        <v>1011</v>
      </c>
      <c r="O500" t="inlineStr">
        <is>
          <t>маш.-ч</t>
        </is>
      </c>
      <c r="P500" t="inlineStr">
        <is>
          <t>маш.-ч</t>
        </is>
      </c>
      <c r="Q500" t="n">
        <v>1</v>
      </c>
      <c r="X500" t="n">
        <v>0.01</v>
      </c>
      <c r="Y500" t="n">
        <v>0</v>
      </c>
      <c r="Z500" t="n">
        <v>87.17</v>
      </c>
      <c r="AA500" t="n">
        <v>11.6</v>
      </c>
      <c r="AB500" t="n">
        <v>0</v>
      </c>
      <c r="AC500" t="n">
        <v>0</v>
      </c>
      <c r="AD500" t="n">
        <v>1</v>
      </c>
      <c r="AE500" t="n">
        <v>0</v>
      </c>
      <c r="AF500" t="inlineStr"/>
      <c r="AG500" t="n">
        <v>0.01</v>
      </c>
      <c r="AH500" t="n">
        <v>2</v>
      </c>
      <c r="AI500" t="n">
        <v>78872488</v>
      </c>
      <c r="AJ500" t="n">
        <v>545</v>
      </c>
      <c r="AK500" t="n">
        <v>0</v>
      </c>
      <c r="AL500" t="n">
        <v>0</v>
      </c>
      <c r="AM500" t="n">
        <v>0</v>
      </c>
      <c r="AN500" t="n">
        <v>0</v>
      </c>
      <c r="AO500" t="n">
        <v>0</v>
      </c>
      <c r="AP500" t="n">
        <v>0</v>
      </c>
      <c r="AQ500" t="n">
        <v>0</v>
      </c>
      <c r="AR500" t="n">
        <v>0</v>
      </c>
    </row>
    <row r="501">
      <c r="A501">
        <f>ROW(Source!A1206)</f>
        <v/>
      </c>
      <c r="B501" t="n">
        <v>78872494</v>
      </c>
      <c r="C501" t="n">
        <v>78872486</v>
      </c>
      <c r="D501" t="n">
        <v>29110139</v>
      </c>
      <c r="E501" t="n">
        <v>1</v>
      </c>
      <c r="F501" t="n">
        <v>1</v>
      </c>
      <c r="G501" t="n">
        <v>1</v>
      </c>
      <c r="H501" t="n">
        <v>3</v>
      </c>
      <c r="I501" t="inlineStr">
        <is>
          <t>101-1703</t>
        </is>
      </c>
      <c r="J501" t="inlineStr">
        <is>
          <t>ТССЦ Московской обл., 101-1703, приказ Минстроя России №675/пр от 28.02.2017 № 254/пр</t>
        </is>
      </c>
      <c r="K501" t="inlineStr">
        <is>
          <t>Прокладки резиновые (пластина техническая прессованная)</t>
        </is>
      </c>
      <c r="L501" t="n">
        <v>1346</v>
      </c>
      <c r="N501" t="n">
        <v>1009</v>
      </c>
      <c r="O501" t="inlineStr">
        <is>
          <t>кг</t>
        </is>
      </c>
      <c r="P501" t="inlineStr">
        <is>
          <t>кг</t>
        </is>
      </c>
      <c r="Q501" t="n">
        <v>1</v>
      </c>
      <c r="X501" t="n">
        <v>2</v>
      </c>
      <c r="Y501" t="n">
        <v>23.09</v>
      </c>
      <c r="Z501" t="n">
        <v>0</v>
      </c>
      <c r="AA501" t="n">
        <v>0</v>
      </c>
      <c r="AB501" t="n">
        <v>0</v>
      </c>
      <c r="AC501" t="n">
        <v>0</v>
      </c>
      <c r="AD501" t="n">
        <v>1</v>
      </c>
      <c r="AE501" t="n">
        <v>0</v>
      </c>
      <c r="AF501" t="inlineStr"/>
      <c r="AG501" t="n">
        <v>2</v>
      </c>
      <c r="AH501" t="n">
        <v>2</v>
      </c>
      <c r="AI501" t="n">
        <v>78872489</v>
      </c>
      <c r="AJ501" t="n">
        <v>546</v>
      </c>
      <c r="AK501" t="n">
        <v>0</v>
      </c>
      <c r="AL501" t="n">
        <v>0</v>
      </c>
      <c r="AM501" t="n">
        <v>0</v>
      </c>
      <c r="AN501" t="n">
        <v>0</v>
      </c>
      <c r="AO501" t="n">
        <v>0</v>
      </c>
      <c r="AP501" t="n">
        <v>0</v>
      </c>
      <c r="AQ501" t="n">
        <v>0</v>
      </c>
      <c r="AR501" t="n">
        <v>0</v>
      </c>
    </row>
    <row r="502">
      <c r="A502">
        <f>ROW(Source!A1206)</f>
        <v/>
      </c>
      <c r="B502" t="n">
        <v>78872495</v>
      </c>
      <c r="C502" t="n">
        <v>78872486</v>
      </c>
      <c r="D502" t="n">
        <v>29114240</v>
      </c>
      <c r="E502" t="n">
        <v>1</v>
      </c>
      <c r="F502" t="n">
        <v>1</v>
      </c>
      <c r="G502" t="n">
        <v>1</v>
      </c>
      <c r="H502" t="n">
        <v>3</v>
      </c>
      <c r="I502" t="inlineStr">
        <is>
          <t>101-2576</t>
        </is>
      </c>
      <c r="J502" t="inlineStr">
        <is>
          <t>ТССЦ Московской обл., 101-2576, приказ Минстроя России №675/пр от 28.02.2017 № 254/пр</t>
        </is>
      </c>
      <c r="K502" t="inlineStr">
        <is>
          <t>Болты с гайками и шайбами для санитарно-технических работ диаметром 16 мм</t>
        </is>
      </c>
      <c r="L502" t="n">
        <v>1348</v>
      </c>
      <c r="N502" t="n">
        <v>1009</v>
      </c>
      <c r="O502" t="inlineStr">
        <is>
          <t>т</t>
        </is>
      </c>
      <c r="P502" t="inlineStr">
        <is>
          <t>т</t>
        </is>
      </c>
      <c r="Q502" t="n">
        <v>1000</v>
      </c>
      <c r="X502" t="n">
        <v>0.005</v>
      </c>
      <c r="Y502" t="n">
        <v>14830</v>
      </c>
      <c r="Z502" t="n">
        <v>0</v>
      </c>
      <c r="AA502" t="n">
        <v>0</v>
      </c>
      <c r="AB502" t="n">
        <v>0</v>
      </c>
      <c r="AC502" t="n">
        <v>0</v>
      </c>
      <c r="AD502" t="n">
        <v>1</v>
      </c>
      <c r="AE502" t="n">
        <v>0</v>
      </c>
      <c r="AF502" t="inlineStr"/>
      <c r="AG502" t="n">
        <v>0.005</v>
      </c>
      <c r="AH502" t="n">
        <v>2</v>
      </c>
      <c r="AI502" t="n">
        <v>78872490</v>
      </c>
      <c r="AJ502" t="n">
        <v>547</v>
      </c>
      <c r="AK502" t="n">
        <v>0</v>
      </c>
      <c r="AL502" t="n">
        <v>0</v>
      </c>
      <c r="AM502" t="n">
        <v>0</v>
      </c>
      <c r="AN502" t="n">
        <v>0</v>
      </c>
      <c r="AO502" t="n">
        <v>0</v>
      </c>
      <c r="AP502" t="n">
        <v>0</v>
      </c>
      <c r="AQ502" t="n">
        <v>0</v>
      </c>
      <c r="AR502" t="n">
        <v>0</v>
      </c>
    </row>
    <row r="503">
      <c r="A503">
        <f>ROW(Source!A1206)</f>
        <v/>
      </c>
      <c r="B503" t="n">
        <v>78872496</v>
      </c>
      <c r="C503" t="n">
        <v>78872486</v>
      </c>
      <c r="D503" t="n">
        <v>29150040</v>
      </c>
      <c r="E503" t="n">
        <v>1</v>
      </c>
      <c r="F503" t="n">
        <v>1</v>
      </c>
      <c r="G503" t="n">
        <v>1</v>
      </c>
      <c r="H503" t="n">
        <v>3</v>
      </c>
      <c r="I503" t="inlineStr">
        <is>
          <t>411-0001</t>
        </is>
      </c>
      <c r="J503" t="inlineStr">
        <is>
          <t>ТССЦ Московской обл., 411-0001, приказ Минстроя России №675/пр от 28.02.2017 № 257/пр</t>
        </is>
      </c>
      <c r="K503" t="inlineStr">
        <is>
          <t>Вода</t>
        </is>
      </c>
      <c r="L503" t="n">
        <v>1339</v>
      </c>
      <c r="N503" t="n">
        <v>1007</v>
      </c>
      <c r="O503" t="inlineStr">
        <is>
          <t>м3</t>
        </is>
      </c>
      <c r="P503" t="inlineStr">
        <is>
          <t>м3</t>
        </is>
      </c>
      <c r="Q503" t="n">
        <v>1</v>
      </c>
      <c r="X503" t="n">
        <v>7.8</v>
      </c>
      <c r="Y503" t="n">
        <v>2.44</v>
      </c>
      <c r="Z503" t="n">
        <v>0</v>
      </c>
      <c r="AA503" t="n">
        <v>0</v>
      </c>
      <c r="AB503" t="n">
        <v>0</v>
      </c>
      <c r="AC503" t="n">
        <v>0</v>
      </c>
      <c r="AD503" t="n">
        <v>1</v>
      </c>
      <c r="AE503" t="n">
        <v>0</v>
      </c>
      <c r="AF503" t="inlineStr"/>
      <c r="AG503" t="n">
        <v>7.8</v>
      </c>
      <c r="AH503" t="n">
        <v>2</v>
      </c>
      <c r="AI503" t="n">
        <v>78872491</v>
      </c>
      <c r="AJ503" t="n">
        <v>548</v>
      </c>
      <c r="AK503" t="n">
        <v>0</v>
      </c>
      <c r="AL503" t="n">
        <v>0</v>
      </c>
      <c r="AM503" t="n">
        <v>0</v>
      </c>
      <c r="AN503" t="n">
        <v>0</v>
      </c>
      <c r="AO503" t="n">
        <v>0</v>
      </c>
      <c r="AP503" t="n">
        <v>0</v>
      </c>
      <c r="AQ503" t="n">
        <v>0</v>
      </c>
      <c r="AR503" t="n">
        <v>0</v>
      </c>
    </row>
    <row r="504">
      <c r="A504">
        <f>ROW(Source!A1207)</f>
        <v/>
      </c>
      <c r="B504" t="n">
        <v>78872501</v>
      </c>
      <c r="C504" t="n">
        <v>78872497</v>
      </c>
      <c r="D504" t="n">
        <v>18407150</v>
      </c>
      <c r="E504" t="n">
        <v>1</v>
      </c>
      <c r="F504" t="n">
        <v>1</v>
      </c>
      <c r="G504" t="n">
        <v>1</v>
      </c>
      <c r="H504" t="n">
        <v>1</v>
      </c>
      <c r="I504" t="inlineStr">
        <is>
          <t>1-1030-90</t>
        </is>
      </c>
      <c r="J504" t="inlineStr"/>
      <c r="K504" t="inlineStr">
        <is>
          <t>Рабочий строитель среднего разряда 3</t>
        </is>
      </c>
      <c r="L504" t="n">
        <v>1369</v>
      </c>
      <c r="N504" t="n">
        <v>1013</v>
      </c>
      <c r="O504" t="inlineStr">
        <is>
          <t>чел.-ч</t>
        </is>
      </c>
      <c r="P504" t="inlineStr">
        <is>
          <t>чел.-ч</t>
        </is>
      </c>
      <c r="Q504" t="n">
        <v>1</v>
      </c>
      <c r="X504" t="n">
        <v>13.9</v>
      </c>
      <c r="Y504" t="n">
        <v>0</v>
      </c>
      <c r="Z504" t="n">
        <v>0</v>
      </c>
      <c r="AA504" t="n">
        <v>0</v>
      </c>
      <c r="AB504" t="n">
        <v>8.529999999999999</v>
      </c>
      <c r="AC504" t="n">
        <v>0</v>
      </c>
      <c r="AD504" t="n">
        <v>1</v>
      </c>
      <c r="AE504" t="n">
        <v>1</v>
      </c>
      <c r="AF504" t="inlineStr"/>
      <c r="AG504" t="n">
        <v>13.9</v>
      </c>
      <c r="AH504" t="n">
        <v>2</v>
      </c>
      <c r="AI504" t="n">
        <v>78872498</v>
      </c>
      <c r="AJ504" t="n">
        <v>549</v>
      </c>
      <c r="AK504" t="n">
        <v>0</v>
      </c>
      <c r="AL504" t="n">
        <v>0</v>
      </c>
      <c r="AM504" t="n">
        <v>0</v>
      </c>
      <c r="AN504" t="n">
        <v>0</v>
      </c>
      <c r="AO504" t="n">
        <v>0</v>
      </c>
      <c r="AP504" t="n">
        <v>0</v>
      </c>
      <c r="AQ504" t="n">
        <v>0</v>
      </c>
      <c r="AR504" t="n">
        <v>0</v>
      </c>
    </row>
    <row r="505">
      <c r="A505">
        <f>ROW(Source!A1207)</f>
        <v/>
      </c>
      <c r="B505" t="n">
        <v>78872502</v>
      </c>
      <c r="C505" t="n">
        <v>78872497</v>
      </c>
      <c r="D505" t="n">
        <v>29169821</v>
      </c>
      <c r="E505" t="n">
        <v>1</v>
      </c>
      <c r="F505" t="n">
        <v>1</v>
      </c>
      <c r="G505" t="n">
        <v>1</v>
      </c>
      <c r="H505" t="n">
        <v>3</v>
      </c>
      <c r="I505" t="inlineStr">
        <is>
          <t>509-0696</t>
        </is>
      </c>
      <c r="J505" t="inlineStr">
        <is>
          <t>ТССЦ Московской обл., 509-0696, приказ Минстроя России №675/пр от 28.02.2017 № 258/пр</t>
        </is>
      </c>
      <c r="K505" t="inlineStr">
        <is>
          <t>Лампы люминесцентные ртутные низкого давления типа ЛБ, ЛД, ЛДЦ, ЛТВ, ЛБХ 20</t>
        </is>
      </c>
      <c r="L505" t="n">
        <v>1358</v>
      </c>
      <c r="N505" t="n">
        <v>1010</v>
      </c>
      <c r="O505" t="inlineStr">
        <is>
          <t>10 шт.</t>
        </is>
      </c>
      <c r="P505" t="inlineStr">
        <is>
          <t>10 шт.</t>
        </is>
      </c>
      <c r="Q505" t="n">
        <v>10</v>
      </c>
      <c r="X505" t="n">
        <v>10</v>
      </c>
      <c r="Y505" t="n">
        <v>85.2</v>
      </c>
      <c r="Z505" t="n">
        <v>0</v>
      </c>
      <c r="AA505" t="n">
        <v>0</v>
      </c>
      <c r="AB505" t="n">
        <v>0</v>
      </c>
      <c r="AC505" t="n">
        <v>0</v>
      </c>
      <c r="AD505" t="n">
        <v>1</v>
      </c>
      <c r="AE505" t="n">
        <v>0</v>
      </c>
      <c r="AF505" t="inlineStr"/>
      <c r="AG505" t="n">
        <v>10</v>
      </c>
      <c r="AH505" t="n">
        <v>2</v>
      </c>
      <c r="AI505" t="n">
        <v>78872499</v>
      </c>
      <c r="AJ505" t="n">
        <v>550</v>
      </c>
      <c r="AK505" t="n">
        <v>0</v>
      </c>
      <c r="AL505" t="n">
        <v>0</v>
      </c>
      <c r="AM505" t="n">
        <v>0</v>
      </c>
      <c r="AN505" t="n">
        <v>0</v>
      </c>
      <c r="AO505" t="n">
        <v>0</v>
      </c>
      <c r="AP505" t="n">
        <v>0</v>
      </c>
      <c r="AQ505" t="n">
        <v>0</v>
      </c>
      <c r="AR505" t="n">
        <v>0</v>
      </c>
    </row>
    <row r="506">
      <c r="A506">
        <f>ROW(Source!A1209)</f>
        <v/>
      </c>
      <c r="B506" t="n">
        <v>78872647</v>
      </c>
      <c r="C506" t="n">
        <v>78872644</v>
      </c>
      <c r="D506" t="n">
        <v>18406804</v>
      </c>
      <c r="E506" t="n">
        <v>1</v>
      </c>
      <c r="F506" t="n">
        <v>1</v>
      </c>
      <c r="G506" t="n">
        <v>1</v>
      </c>
      <c r="H506" t="n">
        <v>1</v>
      </c>
      <c r="I506" t="inlineStr">
        <is>
          <t>1-1020-90</t>
        </is>
      </c>
      <c r="J506" t="inlineStr"/>
      <c r="K506" t="inlineStr">
        <is>
          <t>Рабочий строитель среднего разряда 2</t>
        </is>
      </c>
      <c r="L506" t="n">
        <v>1369</v>
      </c>
      <c r="N506" t="n">
        <v>1013</v>
      </c>
      <c r="O506" t="inlineStr">
        <is>
          <t>чел.-ч</t>
        </is>
      </c>
      <c r="P506" t="inlineStr">
        <is>
          <t>чел.-ч</t>
        </is>
      </c>
      <c r="Q506" t="n">
        <v>1</v>
      </c>
      <c r="X506" t="n">
        <v>2.54</v>
      </c>
      <c r="Y506" t="n">
        <v>0</v>
      </c>
      <c r="Z506" t="n">
        <v>0</v>
      </c>
      <c r="AA506" t="n">
        <v>0</v>
      </c>
      <c r="AB506" t="n">
        <v>7.8</v>
      </c>
      <c r="AC506" t="n">
        <v>0</v>
      </c>
      <c r="AD506" t="n">
        <v>1</v>
      </c>
      <c r="AE506" t="n">
        <v>1</v>
      </c>
      <c r="AF506" t="inlineStr"/>
      <c r="AG506" t="n">
        <v>2.54</v>
      </c>
      <c r="AH506" t="n">
        <v>2</v>
      </c>
      <c r="AI506" t="n">
        <v>78872645</v>
      </c>
      <c r="AJ506" t="n">
        <v>552</v>
      </c>
      <c r="AK506" t="n">
        <v>0</v>
      </c>
      <c r="AL506" t="n">
        <v>0</v>
      </c>
      <c r="AM506" t="n">
        <v>0</v>
      </c>
      <c r="AN506" t="n">
        <v>0</v>
      </c>
      <c r="AO506" t="n">
        <v>0</v>
      </c>
      <c r="AP506" t="n">
        <v>0</v>
      </c>
      <c r="AQ506" t="n">
        <v>0</v>
      </c>
      <c r="AR506" t="n">
        <v>0</v>
      </c>
    </row>
    <row r="507">
      <c r="A507">
        <f>ROW(Source!A1209)</f>
        <v/>
      </c>
      <c r="B507" t="n">
        <v>78872648</v>
      </c>
      <c r="C507" t="n">
        <v>78872644</v>
      </c>
      <c r="D507" t="n">
        <v>29164349</v>
      </c>
      <c r="E507" t="n">
        <v>1</v>
      </c>
      <c r="F507" t="n">
        <v>1</v>
      </c>
      <c r="G507" t="n">
        <v>1</v>
      </c>
      <c r="H507" t="n">
        <v>3</v>
      </c>
      <c r="I507" t="inlineStr">
        <is>
          <t>509-9900</t>
        </is>
      </c>
      <c r="J507" t="inlineStr">
        <is>
          <t>ТССЦ Московской обл., 509-9900, приказ Минстроя России №675/пр от 28.02.2017 № 258/пр</t>
        </is>
      </c>
      <c r="K507" t="inlineStr">
        <is>
          <t>Строительный мусор</t>
        </is>
      </c>
      <c r="L507" t="n">
        <v>1348</v>
      </c>
      <c r="N507" t="n">
        <v>1009</v>
      </c>
      <c r="O507" t="inlineStr">
        <is>
          <t>т</t>
        </is>
      </c>
      <c r="P507" t="inlineStr">
        <is>
          <t>т</t>
        </is>
      </c>
      <c r="Q507" t="n">
        <v>1000</v>
      </c>
      <c r="X507" t="n">
        <v>0.004</v>
      </c>
      <c r="Y507" t="n">
        <v>0</v>
      </c>
      <c r="Z507" t="n">
        <v>0</v>
      </c>
      <c r="AA507" t="n">
        <v>0</v>
      </c>
      <c r="AB507" t="n">
        <v>0</v>
      </c>
      <c r="AC507" t="n">
        <v>0</v>
      </c>
      <c r="AD507" t="n">
        <v>0</v>
      </c>
      <c r="AE507" t="n">
        <v>0</v>
      </c>
      <c r="AF507" t="inlineStr"/>
      <c r="AG507" t="n">
        <v>0.004</v>
      </c>
      <c r="AH507" t="n">
        <v>2</v>
      </c>
      <c r="AI507" t="n">
        <v>78872646</v>
      </c>
      <c r="AJ507" t="n">
        <v>553</v>
      </c>
      <c r="AK507" t="n">
        <v>0</v>
      </c>
      <c r="AL507" t="n">
        <v>0</v>
      </c>
      <c r="AM507" t="n">
        <v>0</v>
      </c>
      <c r="AN507" t="n">
        <v>0</v>
      </c>
      <c r="AO507" t="n">
        <v>0</v>
      </c>
      <c r="AP507" t="n">
        <v>0</v>
      </c>
      <c r="AQ507" t="n">
        <v>0</v>
      </c>
      <c r="AR507" t="n">
        <v>0</v>
      </c>
    </row>
    <row r="508">
      <c r="A508">
        <f>ROW(Source!A1211)</f>
        <v/>
      </c>
      <c r="B508" t="n">
        <v>78872633</v>
      </c>
      <c r="C508" t="n">
        <v>78872621</v>
      </c>
      <c r="D508" t="n">
        <v>29361034</v>
      </c>
      <c r="E508" t="n">
        <v>1</v>
      </c>
      <c r="F508" t="n">
        <v>1</v>
      </c>
      <c r="G508" t="n">
        <v>1</v>
      </c>
      <c r="H508" t="n">
        <v>1</v>
      </c>
      <c r="I508" t="inlineStr">
        <is>
          <t>1-2038-90</t>
        </is>
      </c>
      <c r="J508" t="inlineStr"/>
      <c r="K508" t="inlineStr">
        <is>
          <t>Рабочий монтажник среднего разряда 3,8</t>
        </is>
      </c>
      <c r="L508" t="n">
        <v>1369</v>
      </c>
      <c r="N508" t="n">
        <v>1013</v>
      </c>
      <c r="O508" t="inlineStr">
        <is>
          <t>чел.-ч</t>
        </is>
      </c>
      <c r="P508" t="inlineStr">
        <is>
          <t>чел.-ч</t>
        </is>
      </c>
      <c r="Q508" t="n">
        <v>1</v>
      </c>
      <c r="X508" t="n">
        <v>16.5</v>
      </c>
      <c r="Y508" t="n">
        <v>0</v>
      </c>
      <c r="Z508" t="n">
        <v>0</v>
      </c>
      <c r="AA508" t="n">
        <v>0</v>
      </c>
      <c r="AB508" t="n">
        <v>9.4</v>
      </c>
      <c r="AC508" t="n">
        <v>0</v>
      </c>
      <c r="AD508" t="n">
        <v>1</v>
      </c>
      <c r="AE508" t="n">
        <v>1</v>
      </c>
      <c r="AF508" t="inlineStr"/>
      <c r="AG508" t="n">
        <v>16.5</v>
      </c>
      <c r="AH508" t="n">
        <v>2</v>
      </c>
      <c r="AI508" t="n">
        <v>78872622</v>
      </c>
      <c r="AJ508" t="n">
        <v>554</v>
      </c>
      <c r="AK508" t="n">
        <v>0</v>
      </c>
      <c r="AL508" t="n">
        <v>0</v>
      </c>
      <c r="AM508" t="n">
        <v>0</v>
      </c>
      <c r="AN508" t="n">
        <v>0</v>
      </c>
      <c r="AO508" t="n">
        <v>0</v>
      </c>
      <c r="AP508" t="n">
        <v>0</v>
      </c>
      <c r="AQ508" t="n">
        <v>0</v>
      </c>
      <c r="AR508" t="n">
        <v>0</v>
      </c>
    </row>
    <row r="509">
      <c r="A509">
        <f>ROW(Source!A1211)</f>
        <v/>
      </c>
      <c r="B509" t="n">
        <v>78872634</v>
      </c>
      <c r="C509" t="n">
        <v>78872621</v>
      </c>
      <c r="D509" t="n">
        <v>121548</v>
      </c>
      <c r="E509" t="n">
        <v>1</v>
      </c>
      <c r="F509" t="n">
        <v>1</v>
      </c>
      <c r="G509" t="n">
        <v>1</v>
      </c>
      <c r="H509" t="n">
        <v>1</v>
      </c>
      <c r="I509" t="inlineStr">
        <is>
          <t>2</t>
        </is>
      </c>
      <c r="J509" t="inlineStr"/>
      <c r="K509" t="inlineStr">
        <is>
          <t>Затраты труда машинистов</t>
        </is>
      </c>
      <c r="L509" t="n">
        <v>608254</v>
      </c>
      <c r="N509" t="n">
        <v>1013</v>
      </c>
      <c r="O509" t="inlineStr">
        <is>
          <t>чел.час</t>
        </is>
      </c>
      <c r="P509" t="inlineStr">
        <is>
          <t>чел.час</t>
        </is>
      </c>
      <c r="Q509" t="n">
        <v>1</v>
      </c>
      <c r="X509" t="n">
        <v>0.02</v>
      </c>
      <c r="Y509" t="n">
        <v>0</v>
      </c>
      <c r="Z509" t="n">
        <v>0</v>
      </c>
      <c r="AA509" t="n">
        <v>0</v>
      </c>
      <c r="AB509" t="n">
        <v>0</v>
      </c>
      <c r="AC509" t="n">
        <v>0</v>
      </c>
      <c r="AD509" t="n">
        <v>1</v>
      </c>
      <c r="AE509" t="n">
        <v>2</v>
      </c>
      <c r="AF509" t="inlineStr"/>
      <c r="AG509" t="n">
        <v>0.02</v>
      </c>
      <c r="AH509" t="n">
        <v>2</v>
      </c>
      <c r="AI509" t="n">
        <v>78872623</v>
      </c>
      <c r="AJ509" t="n">
        <v>555</v>
      </c>
      <c r="AK509" t="n">
        <v>0</v>
      </c>
      <c r="AL509" t="n">
        <v>0</v>
      </c>
      <c r="AM509" t="n">
        <v>0</v>
      </c>
      <c r="AN509" t="n">
        <v>0</v>
      </c>
      <c r="AO509" t="n">
        <v>0</v>
      </c>
      <c r="AP509" t="n">
        <v>0</v>
      </c>
      <c r="AQ509" t="n">
        <v>0</v>
      </c>
      <c r="AR509" t="n">
        <v>0</v>
      </c>
    </row>
    <row r="510">
      <c r="A510">
        <f>ROW(Source!A1211)</f>
        <v/>
      </c>
      <c r="B510" t="n">
        <v>78872635</v>
      </c>
      <c r="C510" t="n">
        <v>78872621</v>
      </c>
      <c r="D510" t="n">
        <v>29172362</v>
      </c>
      <c r="E510" t="n">
        <v>1</v>
      </c>
      <c r="F510" t="n">
        <v>1</v>
      </c>
      <c r="G510" t="n">
        <v>1</v>
      </c>
      <c r="H510" t="n">
        <v>2</v>
      </c>
      <c r="I510" t="inlineStr">
        <is>
          <t>021102</t>
        </is>
      </c>
      <c r="J510" t="inlineStr">
        <is>
          <t>ТСЭМ Московской обл., 021102, приказ Минстроя России №675/пр от 28.02.2017 № 264/пр</t>
        </is>
      </c>
      <c r="K510" t="inlineStr">
        <is>
          <t>Краны на автомобильном ходу при работе на монтаже технологического оборудования 10 т</t>
        </is>
      </c>
      <c r="L510" t="n">
        <v>1368</v>
      </c>
      <c r="N510" t="n">
        <v>1011</v>
      </c>
      <c r="O510" t="inlineStr">
        <is>
          <t>маш.-ч</t>
        </is>
      </c>
      <c r="P510" t="inlineStr">
        <is>
          <t>маш.-ч</t>
        </is>
      </c>
      <c r="Q510" t="n">
        <v>1</v>
      </c>
      <c r="X510" t="n">
        <v>0.02</v>
      </c>
      <c r="Y510" t="n">
        <v>0</v>
      </c>
      <c r="Z510" t="n">
        <v>134.65</v>
      </c>
      <c r="AA510" t="n">
        <v>13.5</v>
      </c>
      <c r="AB510" t="n">
        <v>0</v>
      </c>
      <c r="AC510" t="n">
        <v>0</v>
      </c>
      <c r="AD510" t="n">
        <v>1</v>
      </c>
      <c r="AE510" t="n">
        <v>0</v>
      </c>
      <c r="AF510" t="inlineStr"/>
      <c r="AG510" t="n">
        <v>0.02</v>
      </c>
      <c r="AH510" t="n">
        <v>2</v>
      </c>
      <c r="AI510" t="n">
        <v>78872624</v>
      </c>
      <c r="AJ510" t="n">
        <v>556</v>
      </c>
      <c r="AK510" t="n">
        <v>0</v>
      </c>
      <c r="AL510" t="n">
        <v>0</v>
      </c>
      <c r="AM510" t="n">
        <v>0</v>
      </c>
      <c r="AN510" t="n">
        <v>0</v>
      </c>
      <c r="AO510" t="n">
        <v>0</v>
      </c>
      <c r="AP510" t="n">
        <v>0</v>
      </c>
      <c r="AQ510" t="n">
        <v>0</v>
      </c>
      <c r="AR510" t="n">
        <v>0</v>
      </c>
    </row>
    <row r="511">
      <c r="A511">
        <f>ROW(Source!A1211)</f>
        <v/>
      </c>
      <c r="B511" t="n">
        <v>78872636</v>
      </c>
      <c r="C511" t="n">
        <v>78872621</v>
      </c>
      <c r="D511" t="n">
        <v>29174913</v>
      </c>
      <c r="E511" t="n">
        <v>1</v>
      </c>
      <c r="F511" t="n">
        <v>1</v>
      </c>
      <c r="G511" t="n">
        <v>1</v>
      </c>
      <c r="H511" t="n">
        <v>2</v>
      </c>
      <c r="I511" t="inlineStr">
        <is>
          <t>400001</t>
        </is>
      </c>
      <c r="J511" t="inlineStr">
        <is>
          <t>ТСЭМ Московской обл., 400001, приказ Минстроя России №675/пр от 28.02.2017 № 264/пр</t>
        </is>
      </c>
      <c r="K511" t="inlineStr">
        <is>
          <t>Автомобили бортовые, грузоподъемность до 5 т</t>
        </is>
      </c>
      <c r="L511" t="n">
        <v>1368</v>
      </c>
      <c r="N511" t="n">
        <v>1011</v>
      </c>
      <c r="O511" t="inlineStr">
        <is>
          <t>маш.-ч</t>
        </is>
      </c>
      <c r="P511" t="inlineStr">
        <is>
          <t>маш.-ч</t>
        </is>
      </c>
      <c r="Q511" t="n">
        <v>1</v>
      </c>
      <c r="X511" t="n">
        <v>0.02</v>
      </c>
      <c r="Y511" t="n">
        <v>0</v>
      </c>
      <c r="Z511" t="n">
        <v>87.17</v>
      </c>
      <c r="AA511" t="n">
        <v>11.6</v>
      </c>
      <c r="AB511" t="n">
        <v>0</v>
      </c>
      <c r="AC511" t="n">
        <v>0</v>
      </c>
      <c r="AD511" t="n">
        <v>1</v>
      </c>
      <c r="AE511" t="n">
        <v>0</v>
      </c>
      <c r="AF511" t="inlineStr"/>
      <c r="AG511" t="n">
        <v>0.02</v>
      </c>
      <c r="AH511" t="n">
        <v>2</v>
      </c>
      <c r="AI511" t="n">
        <v>78872625</v>
      </c>
      <c r="AJ511" t="n">
        <v>557</v>
      </c>
      <c r="AK511" t="n">
        <v>0</v>
      </c>
      <c r="AL511" t="n">
        <v>0</v>
      </c>
      <c r="AM511" t="n">
        <v>0</v>
      </c>
      <c r="AN511" t="n">
        <v>0</v>
      </c>
      <c r="AO511" t="n">
        <v>0</v>
      </c>
      <c r="AP511" t="n">
        <v>0</v>
      </c>
      <c r="AQ511" t="n">
        <v>0</v>
      </c>
      <c r="AR511" t="n">
        <v>0</v>
      </c>
    </row>
    <row r="512">
      <c r="A512">
        <f>ROW(Source!A1211)</f>
        <v/>
      </c>
      <c r="B512" t="n">
        <v>78872637</v>
      </c>
      <c r="C512" t="n">
        <v>78872621</v>
      </c>
      <c r="D512" t="n">
        <v>29110426</v>
      </c>
      <c r="E512" t="n">
        <v>1</v>
      </c>
      <c r="F512" t="n">
        <v>1</v>
      </c>
      <c r="G512" t="n">
        <v>1</v>
      </c>
      <c r="H512" t="n">
        <v>3</v>
      </c>
      <c r="I512" t="inlineStr">
        <is>
          <t>101-2143</t>
        </is>
      </c>
      <c r="J512" t="inlineStr">
        <is>
          <t>ТССЦ Московской обл., 101-2143, приказ Минстроя России №675/пр от 28.02.2017 № 254/пр</t>
        </is>
      </c>
      <c r="K512" t="inlineStr">
        <is>
          <t>Краска</t>
        </is>
      </c>
      <c r="L512" t="n">
        <v>1346</v>
      </c>
      <c r="N512" t="n">
        <v>1009</v>
      </c>
      <c r="O512" t="inlineStr">
        <is>
          <t>кг</t>
        </is>
      </c>
      <c r="P512" t="inlineStr">
        <is>
          <t>кг</t>
        </is>
      </c>
      <c r="Q512" t="n">
        <v>1</v>
      </c>
      <c r="X512" t="n">
        <v>0.3</v>
      </c>
      <c r="Y512" t="n">
        <v>28.67</v>
      </c>
      <c r="Z512" t="n">
        <v>0</v>
      </c>
      <c r="AA512" t="n">
        <v>0</v>
      </c>
      <c r="AB512" t="n">
        <v>0</v>
      </c>
      <c r="AC512" t="n">
        <v>0</v>
      </c>
      <c r="AD512" t="n">
        <v>1</v>
      </c>
      <c r="AE512" t="n">
        <v>0</v>
      </c>
      <c r="AF512" t="inlineStr"/>
      <c r="AG512" t="n">
        <v>0.3</v>
      </c>
      <c r="AH512" t="n">
        <v>2</v>
      </c>
      <c r="AI512" t="n">
        <v>78872626</v>
      </c>
      <c r="AJ512" t="n">
        <v>558</v>
      </c>
      <c r="AK512" t="n">
        <v>0</v>
      </c>
      <c r="AL512" t="n">
        <v>0</v>
      </c>
      <c r="AM512" t="n">
        <v>0</v>
      </c>
      <c r="AN512" t="n">
        <v>0</v>
      </c>
      <c r="AO512" t="n">
        <v>0</v>
      </c>
      <c r="AP512" t="n">
        <v>0</v>
      </c>
      <c r="AQ512" t="n">
        <v>0</v>
      </c>
      <c r="AR512" t="n">
        <v>0</v>
      </c>
    </row>
    <row r="513">
      <c r="A513">
        <f>ROW(Source!A1211)</f>
        <v/>
      </c>
      <c r="B513" t="n">
        <v>78872638</v>
      </c>
      <c r="C513" t="n">
        <v>78872621</v>
      </c>
      <c r="D513" t="n">
        <v>29149204</v>
      </c>
      <c r="E513" t="n">
        <v>1</v>
      </c>
      <c r="F513" t="n">
        <v>1</v>
      </c>
      <c r="G513" t="n">
        <v>1</v>
      </c>
      <c r="H513" t="n">
        <v>3</v>
      </c>
      <c r="I513" t="inlineStr">
        <is>
          <t>405-0219</t>
        </is>
      </c>
      <c r="J513" t="inlineStr">
        <is>
          <t>ТССЦ Московской обл., 405-0219, приказ Минстроя России №675/пр от 28.02.2017 № 257/пр</t>
        </is>
      </c>
      <c r="K513" t="inlineStr">
        <is>
          <t>Гипсовые вяжущие, марка Г3</t>
        </is>
      </c>
      <c r="L513" t="n">
        <v>1348</v>
      </c>
      <c r="N513" t="n">
        <v>1009</v>
      </c>
      <c r="O513" t="inlineStr">
        <is>
          <t>т</t>
        </is>
      </c>
      <c r="P513" t="inlineStr">
        <is>
          <t>т</t>
        </is>
      </c>
      <c r="Q513" t="n">
        <v>1000</v>
      </c>
      <c r="X513" t="n">
        <v>0.01</v>
      </c>
      <c r="Y513" t="n">
        <v>729.98</v>
      </c>
      <c r="Z513" t="n">
        <v>0</v>
      </c>
      <c r="AA513" t="n">
        <v>0</v>
      </c>
      <c r="AB513" t="n">
        <v>0</v>
      </c>
      <c r="AC513" t="n">
        <v>0</v>
      </c>
      <c r="AD513" t="n">
        <v>1</v>
      </c>
      <c r="AE513" t="n">
        <v>0</v>
      </c>
      <c r="AF513" t="inlineStr"/>
      <c r="AG513" t="n">
        <v>0.01</v>
      </c>
      <c r="AH513" t="n">
        <v>2</v>
      </c>
      <c r="AI513" t="n">
        <v>78872627</v>
      </c>
      <c r="AJ513" t="n">
        <v>559</v>
      </c>
      <c r="AK513" t="n">
        <v>0</v>
      </c>
      <c r="AL513" t="n">
        <v>0</v>
      </c>
      <c r="AM513" t="n">
        <v>0</v>
      </c>
      <c r="AN513" t="n">
        <v>0</v>
      </c>
      <c r="AO513" t="n">
        <v>0</v>
      </c>
      <c r="AP513" t="n">
        <v>0</v>
      </c>
      <c r="AQ513" t="n">
        <v>0</v>
      </c>
      <c r="AR513" t="n">
        <v>0</v>
      </c>
    </row>
    <row r="514">
      <c r="A514">
        <f>ROW(Source!A1211)</f>
        <v/>
      </c>
      <c r="B514" t="n">
        <v>78872639</v>
      </c>
      <c r="C514" t="n">
        <v>78872621</v>
      </c>
      <c r="D514" t="n">
        <v>29159012</v>
      </c>
      <c r="E514" t="n">
        <v>1</v>
      </c>
      <c r="F514" t="n">
        <v>1</v>
      </c>
      <c r="G514" t="n">
        <v>1</v>
      </c>
      <c r="H514" t="n">
        <v>3</v>
      </c>
      <c r="I514" t="inlineStr">
        <is>
          <t>507-0700</t>
        </is>
      </c>
      <c r="J514" t="inlineStr">
        <is>
          <t>ТССЦ Московской обл., 507-0700, приказ Минстроя России №675/пр от 28.02.2017 № 258/пр</t>
        </is>
      </c>
      <c r="K514" t="inlineStr">
        <is>
          <t>Трубка поливинилхлоридная ХВТ</t>
        </is>
      </c>
      <c r="L514" t="n">
        <v>1346</v>
      </c>
      <c r="N514" t="n">
        <v>1009</v>
      </c>
      <c r="O514" t="inlineStr">
        <is>
          <t>кг</t>
        </is>
      </c>
      <c r="P514" t="inlineStr">
        <is>
          <t>кг</t>
        </is>
      </c>
      <c r="Q514" t="n">
        <v>1</v>
      </c>
      <c r="X514" t="n">
        <v>0.53</v>
      </c>
      <c r="Y514" t="n">
        <v>41.82</v>
      </c>
      <c r="Z514" t="n">
        <v>0</v>
      </c>
      <c r="AA514" t="n">
        <v>0</v>
      </c>
      <c r="AB514" t="n">
        <v>0</v>
      </c>
      <c r="AC514" t="n">
        <v>0</v>
      </c>
      <c r="AD514" t="n">
        <v>1</v>
      </c>
      <c r="AE514" t="n">
        <v>0</v>
      </c>
      <c r="AF514" t="inlineStr"/>
      <c r="AG514" t="n">
        <v>0.53</v>
      </c>
      <c r="AH514" t="n">
        <v>2</v>
      </c>
      <c r="AI514" t="n">
        <v>78872629</v>
      </c>
      <c r="AJ514" t="n">
        <v>561</v>
      </c>
      <c r="AK514" t="n">
        <v>0</v>
      </c>
      <c r="AL514" t="n">
        <v>0</v>
      </c>
      <c r="AM514" t="n">
        <v>0</v>
      </c>
      <c r="AN514" t="n">
        <v>0</v>
      </c>
      <c r="AO514" t="n">
        <v>0</v>
      </c>
      <c r="AP514" t="n">
        <v>0</v>
      </c>
      <c r="AQ514" t="n">
        <v>0</v>
      </c>
      <c r="AR514" t="n">
        <v>0</v>
      </c>
    </row>
    <row r="515">
      <c r="A515">
        <f>ROW(Source!A1211)</f>
        <v/>
      </c>
      <c r="B515" t="n">
        <v>78872640</v>
      </c>
      <c r="C515" t="n">
        <v>78872621</v>
      </c>
      <c r="D515" t="n">
        <v>29171808</v>
      </c>
      <c r="E515" t="n">
        <v>1</v>
      </c>
      <c r="F515" t="n">
        <v>1</v>
      </c>
      <c r="G515" t="n">
        <v>1</v>
      </c>
      <c r="H515" t="n">
        <v>3</v>
      </c>
      <c r="I515" t="inlineStr">
        <is>
          <t>999-9950</t>
        </is>
      </c>
      <c r="J515" t="inlineStr">
        <is>
          <t>ТССЦ Московской обл., 999-9950, приказ Минстроя России №675/пр от 21.09.2015 г.</t>
        </is>
      </c>
      <c r="K515" t="inlineStr">
        <is>
          <t>Вспомогательные ненормируемые материалы (2% от ОЗП)</t>
        </is>
      </c>
      <c r="L515" t="n">
        <v>1374</v>
      </c>
      <c r="N515" t="n">
        <v>1013</v>
      </c>
      <c r="O515" t="inlineStr">
        <is>
          <t>РУБ</t>
        </is>
      </c>
      <c r="P515" t="inlineStr">
        <is>
          <t>РУБ</t>
        </is>
      </c>
      <c r="Q515" t="n">
        <v>1</v>
      </c>
      <c r="X515" t="n">
        <v>3.1</v>
      </c>
      <c r="Y515" t="n">
        <v>1</v>
      </c>
      <c r="Z515" t="n">
        <v>0</v>
      </c>
      <c r="AA515" t="n">
        <v>0</v>
      </c>
      <c r="AB515" t="n">
        <v>0</v>
      </c>
      <c r="AC515" t="n">
        <v>0</v>
      </c>
      <c r="AD515" t="n">
        <v>1</v>
      </c>
      <c r="AE515" t="n">
        <v>0</v>
      </c>
      <c r="AF515" t="inlineStr"/>
      <c r="AG515" t="n">
        <v>3.1</v>
      </c>
      <c r="AH515" t="n">
        <v>2</v>
      </c>
      <c r="AI515" t="n">
        <v>78872632</v>
      </c>
      <c r="AJ515" t="n">
        <v>562</v>
      </c>
      <c r="AK515" t="n">
        <v>0</v>
      </c>
      <c r="AL515" t="n">
        <v>0</v>
      </c>
      <c r="AM515" t="n">
        <v>0</v>
      </c>
      <c r="AN515" t="n">
        <v>0</v>
      </c>
      <c r="AO515" t="n">
        <v>0</v>
      </c>
      <c r="AP515" t="n">
        <v>0</v>
      </c>
      <c r="AQ515" t="n">
        <v>0</v>
      </c>
      <c r="AR515" t="n">
        <v>0</v>
      </c>
    </row>
    <row r="516">
      <c r="A516">
        <f>ROW(Source!A1213)</f>
        <v/>
      </c>
      <c r="B516" t="n">
        <v>78872511</v>
      </c>
      <c r="C516" t="n">
        <v>78872504</v>
      </c>
      <c r="D516" t="n">
        <v>18442827</v>
      </c>
      <c r="E516" t="n">
        <v>1</v>
      </c>
      <c r="F516" t="n">
        <v>1</v>
      </c>
      <c r="G516" t="n">
        <v>1</v>
      </c>
      <c r="H516" t="n">
        <v>1</v>
      </c>
      <c r="I516" t="inlineStr">
        <is>
          <t>1-1053-90</t>
        </is>
      </c>
      <c r="J516" t="inlineStr"/>
      <c r="K516" t="inlineStr">
        <is>
          <t>Рабочий строитель среднего разряда 5,3</t>
        </is>
      </c>
      <c r="L516" t="n">
        <v>1369</v>
      </c>
      <c r="N516" t="n">
        <v>1013</v>
      </c>
      <c r="O516" t="inlineStr">
        <is>
          <t>чел.-ч</t>
        </is>
      </c>
      <c r="P516" t="inlineStr">
        <is>
          <t>чел.-ч</t>
        </is>
      </c>
      <c r="Q516" t="n">
        <v>1</v>
      </c>
      <c r="X516" t="n">
        <v>5.01</v>
      </c>
      <c r="Y516" t="n">
        <v>0</v>
      </c>
      <c r="Z516" t="n">
        <v>0</v>
      </c>
      <c r="AA516" t="n">
        <v>0</v>
      </c>
      <c r="AB516" t="n">
        <v>11.64</v>
      </c>
      <c r="AC516" t="n">
        <v>0</v>
      </c>
      <c r="AD516" t="n">
        <v>1</v>
      </c>
      <c r="AE516" t="n">
        <v>1</v>
      </c>
      <c r="AF516" t="inlineStr">
        <is>
          <t>)*7</t>
        </is>
      </c>
      <c r="AG516" t="n">
        <v>35.07</v>
      </c>
      <c r="AH516" t="n">
        <v>2</v>
      </c>
      <c r="AI516" t="n">
        <v>78872505</v>
      </c>
      <c r="AJ516" t="n">
        <v>563</v>
      </c>
      <c r="AK516" t="n">
        <v>0</v>
      </c>
      <c r="AL516" t="n">
        <v>0</v>
      </c>
      <c r="AM516" t="n">
        <v>0</v>
      </c>
      <c r="AN516" t="n">
        <v>0</v>
      </c>
      <c r="AO516" t="n">
        <v>0</v>
      </c>
      <c r="AP516" t="n">
        <v>0</v>
      </c>
      <c r="AQ516" t="n">
        <v>0</v>
      </c>
      <c r="AR516" t="n">
        <v>0</v>
      </c>
    </row>
    <row r="517">
      <c r="A517">
        <f>ROW(Source!A1213)</f>
        <v/>
      </c>
      <c r="B517" t="n">
        <v>78872512</v>
      </c>
      <c r="C517" t="n">
        <v>78872504</v>
      </c>
      <c r="D517" t="n">
        <v>29172703</v>
      </c>
      <c r="E517" t="n">
        <v>1</v>
      </c>
      <c r="F517" t="n">
        <v>1</v>
      </c>
      <c r="G517" t="n">
        <v>1</v>
      </c>
      <c r="H517" t="n">
        <v>2</v>
      </c>
      <c r="I517" t="inlineStr">
        <is>
          <t>042900</t>
        </is>
      </c>
      <c r="J517" t="inlineStr">
        <is>
          <t>ТСЭМ Московской обл., 042900, приказ Минстроя России №675/пр от 28.02.2017 № 264/пр</t>
        </is>
      </c>
      <c r="K517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17" t="n">
        <v>1368</v>
      </c>
      <c r="N517" t="n">
        <v>1011</v>
      </c>
      <c r="O517" t="inlineStr">
        <is>
          <t>маш.-ч</t>
        </is>
      </c>
      <c r="P517" t="inlineStr">
        <is>
          <t>маш.-ч</t>
        </is>
      </c>
      <c r="Q517" t="n">
        <v>1</v>
      </c>
      <c r="X517" t="n">
        <v>1.5</v>
      </c>
      <c r="Y517" t="n">
        <v>0</v>
      </c>
      <c r="Z517" t="n">
        <v>29.67</v>
      </c>
      <c r="AA517" t="n">
        <v>0</v>
      </c>
      <c r="AB517" t="n">
        <v>0</v>
      </c>
      <c r="AC517" t="n">
        <v>0</v>
      </c>
      <c r="AD517" t="n">
        <v>1</v>
      </c>
      <c r="AE517" t="n">
        <v>0</v>
      </c>
      <c r="AF517" t="inlineStr">
        <is>
          <t>)*7</t>
        </is>
      </c>
      <c r="AG517" t="n">
        <v>10.5</v>
      </c>
      <c r="AH517" t="n">
        <v>2</v>
      </c>
      <c r="AI517" t="n">
        <v>78872506</v>
      </c>
      <c r="AJ517" t="n">
        <v>564</v>
      </c>
      <c r="AK517" t="n">
        <v>0</v>
      </c>
      <c r="AL517" t="n">
        <v>0</v>
      </c>
      <c r="AM517" t="n">
        <v>0</v>
      </c>
      <c r="AN517" t="n">
        <v>0</v>
      </c>
      <c r="AO517" t="n">
        <v>0</v>
      </c>
      <c r="AP517" t="n">
        <v>0</v>
      </c>
      <c r="AQ517" t="n">
        <v>0</v>
      </c>
      <c r="AR517" t="n">
        <v>0</v>
      </c>
    </row>
    <row r="518">
      <c r="A518">
        <f>ROW(Source!A1213)</f>
        <v/>
      </c>
      <c r="B518" t="n">
        <v>78872513</v>
      </c>
      <c r="C518" t="n">
        <v>78872504</v>
      </c>
      <c r="D518" t="n">
        <v>29110398</v>
      </c>
      <c r="E518" t="n">
        <v>1</v>
      </c>
      <c r="F518" t="n">
        <v>1</v>
      </c>
      <c r="G518" t="n">
        <v>1</v>
      </c>
      <c r="H518" t="n">
        <v>3</v>
      </c>
      <c r="I518" t="inlineStr">
        <is>
          <t>101-0388</t>
        </is>
      </c>
      <c r="J518" t="inlineStr">
        <is>
          <t>ТССЦ Московской обл., 101-0388, приказ Минстроя России №675/пр от 28.02.2017 № 254/пр</t>
        </is>
      </c>
      <c r="K518" t="inlineStr">
        <is>
          <t>Краски масляные земляные марки МА-0115 мумия, сурик железный</t>
        </is>
      </c>
      <c r="L518" t="n">
        <v>1348</v>
      </c>
      <c r="N518" t="n">
        <v>1009</v>
      </c>
      <c r="O518" t="inlineStr">
        <is>
          <t>т</t>
        </is>
      </c>
      <c r="P518" t="inlineStr">
        <is>
          <t>т</t>
        </is>
      </c>
      <c r="Q518" t="n">
        <v>1000</v>
      </c>
      <c r="X518" t="n">
        <v>5e-05</v>
      </c>
      <c r="Y518" t="n">
        <v>15118.99</v>
      </c>
      <c r="Z518" t="n">
        <v>0</v>
      </c>
      <c r="AA518" t="n">
        <v>0</v>
      </c>
      <c r="AB518" t="n">
        <v>0</v>
      </c>
      <c r="AC518" t="n">
        <v>0</v>
      </c>
      <c r="AD518" t="n">
        <v>1</v>
      </c>
      <c r="AE518" t="n">
        <v>0</v>
      </c>
      <c r="AF518" t="inlineStr">
        <is>
          <t>)*7</t>
        </is>
      </c>
      <c r="AG518" t="n">
        <v>0.00035</v>
      </c>
      <c r="AH518" t="n">
        <v>2</v>
      </c>
      <c r="AI518" t="n">
        <v>78872507</v>
      </c>
      <c r="AJ518" t="n">
        <v>565</v>
      </c>
      <c r="AK518" t="n">
        <v>0</v>
      </c>
      <c r="AL518" t="n">
        <v>0</v>
      </c>
      <c r="AM518" t="n">
        <v>0</v>
      </c>
      <c r="AN518" t="n">
        <v>0</v>
      </c>
      <c r="AO518" t="n">
        <v>0</v>
      </c>
      <c r="AP518" t="n">
        <v>0</v>
      </c>
      <c r="AQ518" t="n">
        <v>0</v>
      </c>
      <c r="AR518" t="n">
        <v>0</v>
      </c>
    </row>
    <row r="519">
      <c r="A519">
        <f>ROW(Source!A1213)</f>
        <v/>
      </c>
      <c r="B519" t="n">
        <v>78872514</v>
      </c>
      <c r="C519" t="n">
        <v>78872504</v>
      </c>
      <c r="D519" t="n">
        <v>29110573</v>
      </c>
      <c r="E519" t="n">
        <v>1</v>
      </c>
      <c r="F519" t="n">
        <v>1</v>
      </c>
      <c r="G519" t="n">
        <v>1</v>
      </c>
      <c r="H519" t="n">
        <v>3</v>
      </c>
      <c r="I519" t="inlineStr">
        <is>
          <t>101-0628</t>
        </is>
      </c>
      <c r="J519" t="inlineStr">
        <is>
          <t>ТССЦ Московской обл., 101-0628, приказ Минстроя России №675/пр от 28.02.2017 № 254/пр</t>
        </is>
      </c>
      <c r="K519" t="inlineStr">
        <is>
          <t>Олифа комбинированная, марки К-3</t>
        </is>
      </c>
      <c r="L519" t="n">
        <v>1348</v>
      </c>
      <c r="N519" t="n">
        <v>1009</v>
      </c>
      <c r="O519" t="inlineStr">
        <is>
          <t>т</t>
        </is>
      </c>
      <c r="P519" t="inlineStr">
        <is>
          <t>т</t>
        </is>
      </c>
      <c r="Q519" t="n">
        <v>1000</v>
      </c>
      <c r="X519" t="n">
        <v>2e-05</v>
      </c>
      <c r="Y519" t="n">
        <v>16950</v>
      </c>
      <c r="Z519" t="n">
        <v>0</v>
      </c>
      <c r="AA519" t="n">
        <v>0</v>
      </c>
      <c r="AB519" t="n">
        <v>0</v>
      </c>
      <c r="AC519" t="n">
        <v>0</v>
      </c>
      <c r="AD519" t="n">
        <v>1</v>
      </c>
      <c r="AE519" t="n">
        <v>0</v>
      </c>
      <c r="AF519" t="inlineStr">
        <is>
          <t>)*7</t>
        </is>
      </c>
      <c r="AG519" t="n">
        <v>0.00014</v>
      </c>
      <c r="AH519" t="n">
        <v>2</v>
      </c>
      <c r="AI519" t="n">
        <v>78872508</v>
      </c>
      <c r="AJ519" t="n">
        <v>566</v>
      </c>
      <c r="AK519" t="n">
        <v>0</v>
      </c>
      <c r="AL519" t="n">
        <v>0</v>
      </c>
      <c r="AM519" t="n">
        <v>0</v>
      </c>
      <c r="AN519" t="n">
        <v>0</v>
      </c>
      <c r="AO519" t="n">
        <v>0</v>
      </c>
      <c r="AP519" t="n">
        <v>0</v>
      </c>
      <c r="AQ519" t="n">
        <v>0</v>
      </c>
      <c r="AR519" t="n">
        <v>0</v>
      </c>
    </row>
    <row r="520">
      <c r="A520">
        <f>ROW(Source!A1213)</f>
        <v/>
      </c>
      <c r="B520" t="n">
        <v>78872515</v>
      </c>
      <c r="C520" t="n">
        <v>78872504</v>
      </c>
      <c r="D520" t="n">
        <v>29107963</v>
      </c>
      <c r="E520" t="n">
        <v>1</v>
      </c>
      <c r="F520" t="n">
        <v>1</v>
      </c>
      <c r="G520" t="n">
        <v>1</v>
      </c>
      <c r="H520" t="n">
        <v>3</v>
      </c>
      <c r="I520" t="inlineStr">
        <is>
          <t>101-1669</t>
        </is>
      </c>
      <c r="J520" t="inlineStr">
        <is>
          <t>ТССЦ Московской обл., 101-1669, приказ Минстроя России №675/пр от 28.02.2017 № 254/пр</t>
        </is>
      </c>
      <c r="K520" t="inlineStr">
        <is>
          <t>Очес льняной</t>
        </is>
      </c>
      <c r="L520" t="n">
        <v>1346</v>
      </c>
      <c r="N520" t="n">
        <v>1009</v>
      </c>
      <c r="O520" t="inlineStr">
        <is>
          <t>кг</t>
        </is>
      </c>
      <c r="P520" t="inlineStr">
        <is>
          <t>кг</t>
        </is>
      </c>
      <c r="Q520" t="n">
        <v>1</v>
      </c>
      <c r="X520" t="n">
        <v>0.02</v>
      </c>
      <c r="Y520" t="n">
        <v>37.29</v>
      </c>
      <c r="Z520" t="n">
        <v>0</v>
      </c>
      <c r="AA520" t="n">
        <v>0</v>
      </c>
      <c r="AB520" t="n">
        <v>0</v>
      </c>
      <c r="AC520" t="n">
        <v>0</v>
      </c>
      <c r="AD520" t="n">
        <v>1</v>
      </c>
      <c r="AE520" t="n">
        <v>0</v>
      </c>
      <c r="AF520" t="inlineStr">
        <is>
          <t>)*7</t>
        </is>
      </c>
      <c r="AG520" t="n">
        <v>0.14</v>
      </c>
      <c r="AH520" t="n">
        <v>2</v>
      </c>
      <c r="AI520" t="n">
        <v>78872509</v>
      </c>
      <c r="AJ520" t="n">
        <v>567</v>
      </c>
      <c r="AK520" t="n">
        <v>0</v>
      </c>
      <c r="AL520" t="n">
        <v>0</v>
      </c>
      <c r="AM520" t="n">
        <v>0</v>
      </c>
      <c r="AN520" t="n">
        <v>0</v>
      </c>
      <c r="AO520" t="n">
        <v>0</v>
      </c>
      <c r="AP520" t="n">
        <v>0</v>
      </c>
      <c r="AQ520" t="n">
        <v>0</v>
      </c>
      <c r="AR520" t="n">
        <v>0</v>
      </c>
    </row>
    <row r="521">
      <c r="A521">
        <f>ROW(Source!A1213)</f>
        <v/>
      </c>
      <c r="B521" t="n">
        <v>78872516</v>
      </c>
      <c r="C521" t="n">
        <v>78872504</v>
      </c>
      <c r="D521" t="n">
        <v>29150040</v>
      </c>
      <c r="E521" t="n">
        <v>1</v>
      </c>
      <c r="F521" t="n">
        <v>1</v>
      </c>
      <c r="G521" t="n">
        <v>1</v>
      </c>
      <c r="H521" t="n">
        <v>3</v>
      </c>
      <c r="I521" t="inlineStr">
        <is>
          <t>411-0001</t>
        </is>
      </c>
      <c r="J521" t="inlineStr">
        <is>
          <t>ТССЦ Московской обл., 411-0001, приказ Минстроя России №675/пр от 28.02.2017 № 257/пр</t>
        </is>
      </c>
      <c r="K521" t="inlineStr">
        <is>
          <t>Вода</t>
        </is>
      </c>
      <c r="L521" t="n">
        <v>1339</v>
      </c>
      <c r="N521" t="n">
        <v>1007</v>
      </c>
      <c r="O521" t="inlineStr">
        <is>
          <t>м3</t>
        </is>
      </c>
      <c r="P521" t="inlineStr">
        <is>
          <t>м3</t>
        </is>
      </c>
      <c r="Q521" t="n">
        <v>1</v>
      </c>
      <c r="X521" t="n">
        <v>1</v>
      </c>
      <c r="Y521" t="n">
        <v>2.44</v>
      </c>
      <c r="Z521" t="n">
        <v>0</v>
      </c>
      <c r="AA521" t="n">
        <v>0</v>
      </c>
      <c r="AB521" t="n">
        <v>0</v>
      </c>
      <c r="AC521" t="n">
        <v>0</v>
      </c>
      <c r="AD521" t="n">
        <v>1</v>
      </c>
      <c r="AE521" t="n">
        <v>0</v>
      </c>
      <c r="AF521" t="inlineStr">
        <is>
          <t>)*7</t>
        </is>
      </c>
      <c r="AG521" t="n">
        <v>7</v>
      </c>
      <c r="AH521" t="n">
        <v>2</v>
      </c>
      <c r="AI521" t="n">
        <v>78872510</v>
      </c>
      <c r="AJ521" t="n">
        <v>568</v>
      </c>
      <c r="AK521" t="n">
        <v>0</v>
      </c>
      <c r="AL521" t="n">
        <v>0</v>
      </c>
      <c r="AM521" t="n">
        <v>0</v>
      </c>
      <c r="AN521" t="n">
        <v>0</v>
      </c>
      <c r="AO521" t="n">
        <v>0</v>
      </c>
      <c r="AP521" t="n">
        <v>0</v>
      </c>
      <c r="AQ521" t="n">
        <v>0</v>
      </c>
      <c r="AR521" t="n">
        <v>0</v>
      </c>
    </row>
    <row r="522">
      <c r="A522">
        <f>ROW(Source!A1214)</f>
        <v/>
      </c>
      <c r="B522" t="n">
        <v>78872529</v>
      </c>
      <c r="C522" t="n">
        <v>78872517</v>
      </c>
      <c r="D522" t="n">
        <v>18409850</v>
      </c>
      <c r="E522" t="n">
        <v>1</v>
      </c>
      <c r="F522" t="n">
        <v>1</v>
      </c>
      <c r="G522" t="n">
        <v>1</v>
      </c>
      <c r="H522" t="n">
        <v>1</v>
      </c>
      <c r="I522" t="inlineStr">
        <is>
          <t>1-1035-90</t>
        </is>
      </c>
      <c r="J522" t="inlineStr"/>
      <c r="K522" t="inlineStr">
        <is>
          <t>Рабочий строитель среднего разряда 3,5</t>
        </is>
      </c>
      <c r="L522" t="n">
        <v>1369</v>
      </c>
      <c r="N522" t="n">
        <v>1013</v>
      </c>
      <c r="O522" t="inlineStr">
        <is>
          <t>чел.-ч</t>
        </is>
      </c>
      <c r="P522" t="inlineStr">
        <is>
          <t>чел.-ч</t>
        </is>
      </c>
      <c r="Q522" t="n">
        <v>1</v>
      </c>
      <c r="X522" t="n">
        <v>81</v>
      </c>
      <c r="Y522" t="n">
        <v>0</v>
      </c>
      <c r="Z522" t="n">
        <v>0</v>
      </c>
      <c r="AA522" t="n">
        <v>0</v>
      </c>
      <c r="AB522" t="n">
        <v>9.07</v>
      </c>
      <c r="AC522" t="n">
        <v>0</v>
      </c>
      <c r="AD522" t="n">
        <v>1</v>
      </c>
      <c r="AE522" t="n">
        <v>1</v>
      </c>
      <c r="AF522" t="inlineStr"/>
      <c r="AG522" t="n">
        <v>81</v>
      </c>
      <c r="AH522" t="n">
        <v>2</v>
      </c>
      <c r="AI522" t="n">
        <v>78872518</v>
      </c>
      <c r="AJ522" t="n">
        <v>569</v>
      </c>
      <c r="AK522" t="n">
        <v>0</v>
      </c>
      <c r="AL522" t="n">
        <v>0</v>
      </c>
      <c r="AM522" t="n">
        <v>0</v>
      </c>
      <c r="AN522" t="n">
        <v>0</v>
      </c>
      <c r="AO522" t="n">
        <v>0</v>
      </c>
      <c r="AP522" t="n">
        <v>0</v>
      </c>
      <c r="AQ522" t="n">
        <v>0</v>
      </c>
      <c r="AR522" t="n">
        <v>0</v>
      </c>
    </row>
    <row r="523">
      <c r="A523">
        <f>ROW(Source!A1214)</f>
        <v/>
      </c>
      <c r="B523" t="n">
        <v>78872530</v>
      </c>
      <c r="C523" t="n">
        <v>78872517</v>
      </c>
      <c r="D523" t="n">
        <v>29174913</v>
      </c>
      <c r="E523" t="n">
        <v>1</v>
      </c>
      <c r="F523" t="n">
        <v>1</v>
      </c>
      <c r="G523" t="n">
        <v>1</v>
      </c>
      <c r="H523" t="n">
        <v>2</v>
      </c>
      <c r="I523" t="inlineStr">
        <is>
          <t>400001</t>
        </is>
      </c>
      <c r="J523" t="inlineStr">
        <is>
          <t>ТСЭМ Московской обл., 400001, приказ Минстроя России №675/пр от 28.02.2017 № 264/пр</t>
        </is>
      </c>
      <c r="K523" t="inlineStr">
        <is>
          <t>Автомобили бортовые, грузоподъемность до 5 т</t>
        </is>
      </c>
      <c r="L523" t="n">
        <v>1368</v>
      </c>
      <c r="N523" t="n">
        <v>1011</v>
      </c>
      <c r="O523" t="inlineStr">
        <is>
          <t>маш.-ч</t>
        </is>
      </c>
      <c r="P523" t="inlineStr">
        <is>
          <t>маш.-ч</t>
        </is>
      </c>
      <c r="Q523" t="n">
        <v>1</v>
      </c>
      <c r="X523" t="n">
        <v>0.05</v>
      </c>
      <c r="Y523" t="n">
        <v>0</v>
      </c>
      <c r="Z523" t="n">
        <v>87.17</v>
      </c>
      <c r="AA523" t="n">
        <v>11.6</v>
      </c>
      <c r="AB523" t="n">
        <v>0</v>
      </c>
      <c r="AC523" t="n">
        <v>0</v>
      </c>
      <c r="AD523" t="n">
        <v>1</v>
      </c>
      <c r="AE523" t="n">
        <v>0</v>
      </c>
      <c r="AF523" t="inlineStr"/>
      <c r="AG523" t="n">
        <v>0.05</v>
      </c>
      <c r="AH523" t="n">
        <v>2</v>
      </c>
      <c r="AI523" t="n">
        <v>78872519</v>
      </c>
      <c r="AJ523" t="n">
        <v>570</v>
      </c>
      <c r="AK523" t="n">
        <v>0</v>
      </c>
      <c r="AL523" t="n">
        <v>0</v>
      </c>
      <c r="AM523" t="n">
        <v>0</v>
      </c>
      <c r="AN523" t="n">
        <v>0</v>
      </c>
      <c r="AO523" t="n">
        <v>0</v>
      </c>
      <c r="AP523" t="n">
        <v>0</v>
      </c>
      <c r="AQ523" t="n">
        <v>0</v>
      </c>
      <c r="AR523" t="n">
        <v>0</v>
      </c>
    </row>
    <row r="524">
      <c r="A524">
        <f>ROW(Source!A1214)</f>
        <v/>
      </c>
      <c r="B524" t="n">
        <v>78872531</v>
      </c>
      <c r="C524" t="n">
        <v>78872517</v>
      </c>
      <c r="D524" t="n">
        <v>29110398</v>
      </c>
      <c r="E524" t="n">
        <v>1</v>
      </c>
      <c r="F524" t="n">
        <v>1</v>
      </c>
      <c r="G524" t="n">
        <v>1</v>
      </c>
      <c r="H524" t="n">
        <v>3</v>
      </c>
      <c r="I524" t="inlineStr">
        <is>
          <t>101-0388</t>
        </is>
      </c>
      <c r="J524" t="inlineStr">
        <is>
          <t>ТССЦ Московской обл., 101-0388, приказ Минстроя России №675/пр от 28.02.2017 № 254/пр</t>
        </is>
      </c>
      <c r="K524" t="inlineStr">
        <is>
          <t>Краски масляные земляные марки МА-0115 мумия, сурик железный</t>
        </is>
      </c>
      <c r="L524" t="n">
        <v>1348</v>
      </c>
      <c r="N524" t="n">
        <v>1009</v>
      </c>
      <c r="O524" t="inlineStr">
        <is>
          <t>т</t>
        </is>
      </c>
      <c r="P524" t="inlineStr">
        <is>
          <t>т</t>
        </is>
      </c>
      <c r="Q524" t="n">
        <v>1000</v>
      </c>
      <c r="X524" t="n">
        <v>0.0014</v>
      </c>
      <c r="Y524" t="n">
        <v>15118.99</v>
      </c>
      <c r="Z524" t="n">
        <v>0</v>
      </c>
      <c r="AA524" t="n">
        <v>0</v>
      </c>
      <c r="AB524" t="n">
        <v>0</v>
      </c>
      <c r="AC524" t="n">
        <v>0</v>
      </c>
      <c r="AD524" t="n">
        <v>1</v>
      </c>
      <c r="AE524" t="n">
        <v>0</v>
      </c>
      <c r="AF524" t="inlineStr"/>
      <c r="AG524" t="n">
        <v>0.0014</v>
      </c>
      <c r="AH524" t="n">
        <v>2</v>
      </c>
      <c r="AI524" t="n">
        <v>78872520</v>
      </c>
      <c r="AJ524" t="n">
        <v>571</v>
      </c>
      <c r="AK524" t="n">
        <v>0</v>
      </c>
      <c r="AL524" t="n">
        <v>0</v>
      </c>
      <c r="AM524" t="n">
        <v>0</v>
      </c>
      <c r="AN524" t="n">
        <v>0</v>
      </c>
      <c r="AO524" t="n">
        <v>0</v>
      </c>
      <c r="AP524" t="n">
        <v>0</v>
      </c>
      <c r="AQ524" t="n">
        <v>0</v>
      </c>
      <c r="AR524" t="n">
        <v>0</v>
      </c>
    </row>
    <row r="525">
      <c r="A525">
        <f>ROW(Source!A1214)</f>
        <v/>
      </c>
      <c r="B525" t="n">
        <v>78872532</v>
      </c>
      <c r="C525" t="n">
        <v>78872517</v>
      </c>
      <c r="D525" t="n">
        <v>29110573</v>
      </c>
      <c r="E525" t="n">
        <v>1</v>
      </c>
      <c r="F525" t="n">
        <v>1</v>
      </c>
      <c r="G525" t="n">
        <v>1</v>
      </c>
      <c r="H525" t="n">
        <v>3</v>
      </c>
      <c r="I525" t="inlineStr">
        <is>
          <t>101-0628</t>
        </is>
      </c>
      <c r="J525" t="inlineStr">
        <is>
          <t>ТССЦ Московской обл., 101-0628, приказ Минстроя России №675/пр от 28.02.2017 № 254/пр</t>
        </is>
      </c>
      <c r="K525" t="inlineStr">
        <is>
          <t>Олифа комбинированная, марки К-3</t>
        </is>
      </c>
      <c r="L525" t="n">
        <v>1348</v>
      </c>
      <c r="N525" t="n">
        <v>1009</v>
      </c>
      <c r="O525" t="inlineStr">
        <is>
          <t>т</t>
        </is>
      </c>
      <c r="P525" t="inlineStr">
        <is>
          <t>т</t>
        </is>
      </c>
      <c r="Q525" t="n">
        <v>1000</v>
      </c>
      <c r="X525" t="n">
        <v>0.0007</v>
      </c>
      <c r="Y525" t="n">
        <v>16950</v>
      </c>
      <c r="Z525" t="n">
        <v>0</v>
      </c>
      <c r="AA525" t="n">
        <v>0</v>
      </c>
      <c r="AB525" t="n">
        <v>0</v>
      </c>
      <c r="AC525" t="n">
        <v>0</v>
      </c>
      <c r="AD525" t="n">
        <v>1</v>
      </c>
      <c r="AE525" t="n">
        <v>0</v>
      </c>
      <c r="AF525" t="inlineStr"/>
      <c r="AG525" t="n">
        <v>0.0007</v>
      </c>
      <c r="AH525" t="n">
        <v>2</v>
      </c>
      <c r="AI525" t="n">
        <v>78872521</v>
      </c>
      <c r="AJ525" t="n">
        <v>572</v>
      </c>
      <c r="AK525" t="n">
        <v>0</v>
      </c>
      <c r="AL525" t="n">
        <v>0</v>
      </c>
      <c r="AM525" t="n">
        <v>0</v>
      </c>
      <c r="AN525" t="n">
        <v>0</v>
      </c>
      <c r="AO525" t="n">
        <v>0</v>
      </c>
      <c r="AP525" t="n">
        <v>0</v>
      </c>
      <c r="AQ525" t="n">
        <v>0</v>
      </c>
      <c r="AR525" t="n">
        <v>0</v>
      </c>
    </row>
    <row r="526">
      <c r="A526">
        <f>ROW(Source!A1214)</f>
        <v/>
      </c>
      <c r="B526" t="n">
        <v>78872533</v>
      </c>
      <c r="C526" t="n">
        <v>78872517</v>
      </c>
      <c r="D526" t="n">
        <v>29107963</v>
      </c>
      <c r="E526" t="n">
        <v>1</v>
      </c>
      <c r="F526" t="n">
        <v>1</v>
      </c>
      <c r="G526" t="n">
        <v>1</v>
      </c>
      <c r="H526" t="n">
        <v>3</v>
      </c>
      <c r="I526" t="inlineStr">
        <is>
          <t>101-1669</t>
        </is>
      </c>
      <c r="J526" t="inlineStr">
        <is>
          <t>ТССЦ Московской обл., 101-1669, приказ Минстроя России №675/пр от 28.02.2017 № 254/пр</t>
        </is>
      </c>
      <c r="K526" t="inlineStr">
        <is>
          <t>Очес льняной</t>
        </is>
      </c>
      <c r="L526" t="n">
        <v>1346</v>
      </c>
      <c r="N526" t="n">
        <v>1009</v>
      </c>
      <c r="O526" t="inlineStr">
        <is>
          <t>кг</t>
        </is>
      </c>
      <c r="P526" t="inlineStr">
        <is>
          <t>кг</t>
        </is>
      </c>
      <c r="Q526" t="n">
        <v>1</v>
      </c>
      <c r="X526" t="n">
        <v>0.7</v>
      </c>
      <c r="Y526" t="n">
        <v>37.29</v>
      </c>
      <c r="Z526" t="n">
        <v>0</v>
      </c>
      <c r="AA526" t="n">
        <v>0</v>
      </c>
      <c r="AB526" t="n">
        <v>0</v>
      </c>
      <c r="AC526" t="n">
        <v>0</v>
      </c>
      <c r="AD526" t="n">
        <v>1</v>
      </c>
      <c r="AE526" t="n">
        <v>0</v>
      </c>
      <c r="AF526" t="inlineStr"/>
      <c r="AG526" t="n">
        <v>0.7</v>
      </c>
      <c r="AH526" t="n">
        <v>2</v>
      </c>
      <c r="AI526" t="n">
        <v>78872522</v>
      </c>
      <c r="AJ526" t="n">
        <v>573</v>
      </c>
      <c r="AK526" t="n">
        <v>0</v>
      </c>
      <c r="AL526" t="n">
        <v>0</v>
      </c>
      <c r="AM526" t="n">
        <v>0</v>
      </c>
      <c r="AN526" t="n">
        <v>0</v>
      </c>
      <c r="AO526" t="n">
        <v>0</v>
      </c>
      <c r="AP526" t="n">
        <v>0</v>
      </c>
      <c r="AQ526" t="n">
        <v>0</v>
      </c>
      <c r="AR526" t="n">
        <v>0</v>
      </c>
    </row>
    <row r="527">
      <c r="A527">
        <f>ROW(Source!A1214)</f>
        <v/>
      </c>
      <c r="B527" t="n">
        <v>78872534</v>
      </c>
      <c r="C527" t="n">
        <v>78872517</v>
      </c>
      <c r="D527" t="n">
        <v>29142465</v>
      </c>
      <c r="E527" t="n">
        <v>1</v>
      </c>
      <c r="F527" t="n">
        <v>1</v>
      </c>
      <c r="G527" t="n">
        <v>1</v>
      </c>
      <c r="H527" t="n">
        <v>3</v>
      </c>
      <c r="I527" t="inlineStr">
        <is>
          <t>302-1342</t>
        </is>
      </c>
      <c r="J527" t="inlineStr">
        <is>
          <t>ТССЦ Московской обл., 302-1342, приказ Минстроя России №675/пр от 28.02.2017 № 256/пр</t>
        </is>
      </c>
      <c r="K527" t="inlineStr">
        <is>
          <t>Вентили проходные муфтовые 15кч18п для воды давлением 1,6 МПа (16 кгс/см2), диаметром 20 мм</t>
        </is>
      </c>
      <c r="L527" t="n">
        <v>1354</v>
      </c>
      <c r="N527" t="n">
        <v>1010</v>
      </c>
      <c r="O527" t="inlineStr">
        <is>
          <t>шт.</t>
        </is>
      </c>
      <c r="P527" t="inlineStr">
        <is>
          <t>шт.</t>
        </is>
      </c>
      <c r="Q527" t="n">
        <v>1</v>
      </c>
      <c r="X527" t="n">
        <v>100</v>
      </c>
      <c r="Y527" t="n">
        <v>21.81</v>
      </c>
      <c r="Z527" t="n">
        <v>0</v>
      </c>
      <c r="AA527" t="n">
        <v>0</v>
      </c>
      <c r="AB527" t="n">
        <v>0</v>
      </c>
      <c r="AC527" t="n">
        <v>0</v>
      </c>
      <c r="AD527" t="n">
        <v>1</v>
      </c>
      <c r="AE527" t="n">
        <v>0</v>
      </c>
      <c r="AF527" t="inlineStr"/>
      <c r="AG527" t="n">
        <v>100</v>
      </c>
      <c r="AH527" t="n">
        <v>2</v>
      </c>
      <c r="AI527" t="n">
        <v>78872526</v>
      </c>
      <c r="AJ527" t="n">
        <v>575</v>
      </c>
      <c r="AK527" t="n">
        <v>0</v>
      </c>
      <c r="AL527" t="n">
        <v>0</v>
      </c>
      <c r="AM527" t="n">
        <v>0</v>
      </c>
      <c r="AN527" t="n">
        <v>0</v>
      </c>
      <c r="AO527" t="n">
        <v>0</v>
      </c>
      <c r="AP527" t="n">
        <v>0</v>
      </c>
      <c r="AQ527" t="n">
        <v>0</v>
      </c>
      <c r="AR527" t="n">
        <v>0</v>
      </c>
    </row>
    <row r="528">
      <c r="A528">
        <f>ROW(Source!A1214)</f>
        <v/>
      </c>
      <c r="B528" t="n">
        <v>78872535</v>
      </c>
      <c r="C528" t="n">
        <v>78872517</v>
      </c>
      <c r="D528" t="n">
        <v>29164350</v>
      </c>
      <c r="E528" t="n">
        <v>1</v>
      </c>
      <c r="F528" t="n">
        <v>1</v>
      </c>
      <c r="G528" t="n">
        <v>1</v>
      </c>
      <c r="H528" t="n">
        <v>3</v>
      </c>
      <c r="I528" t="inlineStr">
        <is>
          <t>509-9899</t>
        </is>
      </c>
      <c r="J528" t="inlineStr">
        <is>
          <t>ТССЦ Московской обл., 509-9899, приказ Минстроя России №675/пр от 28.02.2017 № 258/пр</t>
        </is>
      </c>
      <c r="K528" t="inlineStr">
        <is>
          <t>Строительный мусор и масса возвратных материалов</t>
        </is>
      </c>
      <c r="L528" t="n">
        <v>1348</v>
      </c>
      <c r="N528" t="n">
        <v>1009</v>
      </c>
      <c r="O528" t="inlineStr">
        <is>
          <t>т</t>
        </is>
      </c>
      <c r="P528" t="inlineStr">
        <is>
          <t>т</t>
        </is>
      </c>
      <c r="Q528" t="n">
        <v>1000</v>
      </c>
      <c r="X528" t="n">
        <v>0.04</v>
      </c>
      <c r="Y528" t="n">
        <v>0</v>
      </c>
      <c r="Z528" t="n">
        <v>0</v>
      </c>
      <c r="AA528" t="n">
        <v>0</v>
      </c>
      <c r="AB528" t="n">
        <v>0</v>
      </c>
      <c r="AC528" t="n">
        <v>0</v>
      </c>
      <c r="AD528" t="n">
        <v>0</v>
      </c>
      <c r="AE528" t="n">
        <v>0</v>
      </c>
      <c r="AF528" t="inlineStr"/>
      <c r="AG528" t="n">
        <v>0.04</v>
      </c>
      <c r="AH528" t="n">
        <v>2</v>
      </c>
      <c r="AI528" t="n">
        <v>78872528</v>
      </c>
      <c r="AJ528" t="n">
        <v>576</v>
      </c>
      <c r="AK528" t="n">
        <v>0</v>
      </c>
      <c r="AL528" t="n">
        <v>0</v>
      </c>
      <c r="AM528" t="n">
        <v>0</v>
      </c>
      <c r="AN528" t="n">
        <v>0</v>
      </c>
      <c r="AO528" t="n">
        <v>0</v>
      </c>
      <c r="AP528" t="n">
        <v>0</v>
      </c>
      <c r="AQ528" t="n">
        <v>0</v>
      </c>
      <c r="AR528" t="n">
        <v>0</v>
      </c>
    </row>
    <row r="529">
      <c r="A529">
        <f>ROW(Source!A1217)</f>
        <v/>
      </c>
      <c r="B529" t="n">
        <v>78872561</v>
      </c>
      <c r="C529" t="n">
        <v>78872541</v>
      </c>
      <c r="D529" t="n">
        <v>29361307</v>
      </c>
      <c r="E529" t="n">
        <v>1</v>
      </c>
      <c r="F529" t="n">
        <v>1</v>
      </c>
      <c r="G529" t="n">
        <v>1</v>
      </c>
      <c r="H529" t="n">
        <v>1</v>
      </c>
      <c r="I529" t="inlineStr">
        <is>
          <t>1-2039-90</t>
        </is>
      </c>
      <c r="J529" t="inlineStr"/>
      <c r="K529" t="inlineStr">
        <is>
          <t>Рабочий монтажник среднего разряда 3,9</t>
        </is>
      </c>
      <c r="L529" t="n">
        <v>1369</v>
      </c>
      <c r="N529" t="n">
        <v>1013</v>
      </c>
      <c r="O529" t="inlineStr">
        <is>
          <t>чел.-ч</t>
        </is>
      </c>
      <c r="P529" t="inlineStr">
        <is>
          <t>чел.-ч</t>
        </is>
      </c>
      <c r="Q529" t="n">
        <v>1</v>
      </c>
      <c r="X529" t="n">
        <v>2.32</v>
      </c>
      <c r="Y529" t="n">
        <v>0</v>
      </c>
      <c r="Z529" t="n">
        <v>0</v>
      </c>
      <c r="AA529" t="n">
        <v>0</v>
      </c>
      <c r="AB529" t="n">
        <v>9.51</v>
      </c>
      <c r="AC529" t="n">
        <v>0</v>
      </c>
      <c r="AD529" t="n">
        <v>1</v>
      </c>
      <c r="AE529" t="n">
        <v>1</v>
      </c>
      <c r="AF529" t="inlineStr">
        <is>
          <t>)*0,2</t>
        </is>
      </c>
      <c r="AG529" t="n">
        <v>0.464</v>
      </c>
      <c r="AH529" t="n">
        <v>2</v>
      </c>
      <c r="AI529" t="n">
        <v>78872542</v>
      </c>
      <c r="AJ529" t="n">
        <v>577</v>
      </c>
      <c r="AK529" t="n">
        <v>0</v>
      </c>
      <c r="AL529" t="n">
        <v>0</v>
      </c>
      <c r="AM529" t="n">
        <v>0</v>
      </c>
      <c r="AN529" t="n">
        <v>0</v>
      </c>
      <c r="AO529" t="n">
        <v>0</v>
      </c>
      <c r="AP529" t="n">
        <v>0</v>
      </c>
      <c r="AQ529" t="n">
        <v>0</v>
      </c>
      <c r="AR529" t="n">
        <v>0</v>
      </c>
    </row>
    <row r="530">
      <c r="A530">
        <f>ROW(Source!A1217)</f>
        <v/>
      </c>
      <c r="B530" t="n">
        <v>78872562</v>
      </c>
      <c r="C530" t="n">
        <v>78872541</v>
      </c>
      <c r="D530" t="n">
        <v>121548</v>
      </c>
      <c r="E530" t="n">
        <v>1</v>
      </c>
      <c r="F530" t="n">
        <v>1</v>
      </c>
      <c r="G530" t="n">
        <v>1</v>
      </c>
      <c r="H530" t="n">
        <v>1</v>
      </c>
      <c r="I530" t="inlineStr">
        <is>
          <t>2</t>
        </is>
      </c>
      <c r="J530" t="inlineStr"/>
      <c r="K530" t="inlineStr">
        <is>
          <t>Затраты труда машинистов</t>
        </is>
      </c>
      <c r="L530" t="n">
        <v>608254</v>
      </c>
      <c r="N530" t="n">
        <v>1013</v>
      </c>
      <c r="O530" t="inlineStr">
        <is>
          <t>чел.час</t>
        </is>
      </c>
      <c r="P530" t="inlineStr">
        <is>
          <t>чел.час</t>
        </is>
      </c>
      <c r="Q530" t="n">
        <v>1</v>
      </c>
      <c r="X530" t="n">
        <v>0.01</v>
      </c>
      <c r="Y530" t="n">
        <v>0</v>
      </c>
      <c r="Z530" t="n">
        <v>0</v>
      </c>
      <c r="AA530" t="n">
        <v>0</v>
      </c>
      <c r="AB530" t="n">
        <v>0</v>
      </c>
      <c r="AC530" t="n">
        <v>0</v>
      </c>
      <c r="AD530" t="n">
        <v>1</v>
      </c>
      <c r="AE530" t="n">
        <v>2</v>
      </c>
      <c r="AF530" t="inlineStr">
        <is>
          <t>)*0,2</t>
        </is>
      </c>
      <c r="AG530" t="n">
        <v>0.002</v>
      </c>
      <c r="AH530" t="n">
        <v>2</v>
      </c>
      <c r="AI530" t="n">
        <v>78872543</v>
      </c>
      <c r="AJ530" t="n">
        <v>578</v>
      </c>
      <c r="AK530" t="n">
        <v>0</v>
      </c>
      <c r="AL530" t="n">
        <v>0</v>
      </c>
      <c r="AM530" t="n">
        <v>0</v>
      </c>
      <c r="AN530" t="n">
        <v>0</v>
      </c>
      <c r="AO530" t="n">
        <v>0</v>
      </c>
      <c r="AP530" t="n">
        <v>0</v>
      </c>
      <c r="AQ530" t="n">
        <v>0</v>
      </c>
      <c r="AR530" t="n">
        <v>0</v>
      </c>
    </row>
    <row r="531">
      <c r="A531">
        <f>ROW(Source!A1217)</f>
        <v/>
      </c>
      <c r="B531" t="n">
        <v>78872563</v>
      </c>
      <c r="C531" t="n">
        <v>78872541</v>
      </c>
      <c r="D531" t="n">
        <v>29172362</v>
      </c>
      <c r="E531" t="n">
        <v>1</v>
      </c>
      <c r="F531" t="n">
        <v>1</v>
      </c>
      <c r="G531" t="n">
        <v>1</v>
      </c>
      <c r="H531" t="n">
        <v>2</v>
      </c>
      <c r="I531" t="inlineStr">
        <is>
          <t>021102</t>
        </is>
      </c>
      <c r="J531" t="inlineStr">
        <is>
          <t>ТСЭМ Московской обл., 021102, приказ Минстроя России №675/пр от 28.02.2017 № 264/пр</t>
        </is>
      </c>
      <c r="K531" t="inlineStr">
        <is>
          <t>Краны на автомобильном ходу при работе на монтаже технологического оборудования 10 т</t>
        </is>
      </c>
      <c r="L531" t="n">
        <v>1368</v>
      </c>
      <c r="N531" t="n">
        <v>1011</v>
      </c>
      <c r="O531" t="inlineStr">
        <is>
          <t>маш.-ч</t>
        </is>
      </c>
      <c r="P531" t="inlineStr">
        <is>
          <t>маш.-ч</t>
        </is>
      </c>
      <c r="Q531" t="n">
        <v>1</v>
      </c>
      <c r="X531" t="n">
        <v>0.01</v>
      </c>
      <c r="Y531" t="n">
        <v>0</v>
      </c>
      <c r="Z531" t="n">
        <v>134.65</v>
      </c>
      <c r="AA531" t="n">
        <v>13.5</v>
      </c>
      <c r="AB531" t="n">
        <v>0</v>
      </c>
      <c r="AC531" t="n">
        <v>0</v>
      </c>
      <c r="AD531" t="n">
        <v>1</v>
      </c>
      <c r="AE531" t="n">
        <v>0</v>
      </c>
      <c r="AF531" t="inlineStr">
        <is>
          <t>)*0,2</t>
        </is>
      </c>
      <c r="AG531" t="n">
        <v>0.002</v>
      </c>
      <c r="AH531" t="n">
        <v>2</v>
      </c>
      <c r="AI531" t="n">
        <v>78872544</v>
      </c>
      <c r="AJ531" t="n">
        <v>579</v>
      </c>
      <c r="AK531" t="n">
        <v>0</v>
      </c>
      <c r="AL531" t="n">
        <v>0</v>
      </c>
      <c r="AM531" t="n">
        <v>0</v>
      </c>
      <c r="AN531" t="n">
        <v>0</v>
      </c>
      <c r="AO531" t="n">
        <v>0</v>
      </c>
      <c r="AP531" t="n">
        <v>0</v>
      </c>
      <c r="AQ531" t="n">
        <v>0</v>
      </c>
      <c r="AR531" t="n">
        <v>0</v>
      </c>
    </row>
    <row r="532">
      <c r="A532">
        <f>ROW(Source!A1217)</f>
        <v/>
      </c>
      <c r="B532" t="n">
        <v>78872564</v>
      </c>
      <c r="C532" t="n">
        <v>78872541</v>
      </c>
      <c r="D532" t="n">
        <v>29172657</v>
      </c>
      <c r="E532" t="n">
        <v>1</v>
      </c>
      <c r="F532" t="n">
        <v>1</v>
      </c>
      <c r="G532" t="n">
        <v>1</v>
      </c>
      <c r="H532" t="n">
        <v>2</v>
      </c>
      <c r="I532" t="inlineStr">
        <is>
          <t>040502</t>
        </is>
      </c>
      <c r="J532" t="inlineStr">
        <is>
          <t>ТСЭМ Московской обл., 040502, приказ Минстроя России №675/пр от 28.02.2017 № 264/пр</t>
        </is>
      </c>
      <c r="K532" t="inlineStr">
        <is>
          <t>Установки для сварки ручной дуговой (постоянного тока)</t>
        </is>
      </c>
      <c r="L532" t="n">
        <v>1368</v>
      </c>
      <c r="N532" t="n">
        <v>1011</v>
      </c>
      <c r="O532" t="inlineStr">
        <is>
          <t>маш.-ч</t>
        </is>
      </c>
      <c r="P532" t="inlineStr">
        <is>
          <t>маш.-ч</t>
        </is>
      </c>
      <c r="Q532" t="n">
        <v>1</v>
      </c>
      <c r="X532" t="n">
        <v>0.13</v>
      </c>
      <c r="Y532" t="n">
        <v>0</v>
      </c>
      <c r="Z532" t="n">
        <v>8.1</v>
      </c>
      <c r="AA532" t="n">
        <v>0</v>
      </c>
      <c r="AB532" t="n">
        <v>0</v>
      </c>
      <c r="AC532" t="n">
        <v>0</v>
      </c>
      <c r="AD532" t="n">
        <v>1</v>
      </c>
      <c r="AE532" t="n">
        <v>0</v>
      </c>
      <c r="AF532" t="inlineStr">
        <is>
          <t>)*0,2</t>
        </is>
      </c>
      <c r="AG532" t="n">
        <v>0.026</v>
      </c>
      <c r="AH532" t="n">
        <v>2</v>
      </c>
      <c r="AI532" t="n">
        <v>78872545</v>
      </c>
      <c r="AJ532" t="n">
        <v>580</v>
      </c>
      <c r="AK532" t="n">
        <v>0</v>
      </c>
      <c r="AL532" t="n">
        <v>0</v>
      </c>
      <c r="AM532" t="n">
        <v>0</v>
      </c>
      <c r="AN532" t="n">
        <v>0</v>
      </c>
      <c r="AO532" t="n">
        <v>0</v>
      </c>
      <c r="AP532" t="n">
        <v>0</v>
      </c>
      <c r="AQ532" t="n">
        <v>0</v>
      </c>
      <c r="AR532" t="n">
        <v>0</v>
      </c>
    </row>
    <row r="533">
      <c r="A533">
        <f>ROW(Source!A1217)</f>
        <v/>
      </c>
      <c r="B533" t="n">
        <v>78872565</v>
      </c>
      <c r="C533" t="n">
        <v>78872541</v>
      </c>
      <c r="D533" t="n">
        <v>29174500</v>
      </c>
      <c r="E533" t="n">
        <v>1</v>
      </c>
      <c r="F533" t="n">
        <v>1</v>
      </c>
      <c r="G533" t="n">
        <v>1</v>
      </c>
      <c r="H533" t="n">
        <v>2</v>
      </c>
      <c r="I533" t="inlineStr">
        <is>
          <t>330206</t>
        </is>
      </c>
      <c r="J533" t="inlineStr">
        <is>
          <t>ТСЭМ Московской обл., 330206, приказ Минстроя России №675/пр от 28.02.2017 № 264/пр</t>
        </is>
      </c>
      <c r="K533" t="inlineStr">
        <is>
          <t>Дрели электрические</t>
        </is>
      </c>
      <c r="L533" t="n">
        <v>1368</v>
      </c>
      <c r="N533" t="n">
        <v>1011</v>
      </c>
      <c r="O533" t="inlineStr">
        <is>
          <t>маш.-ч</t>
        </is>
      </c>
      <c r="P533" t="inlineStr">
        <is>
          <t>маш.-ч</t>
        </is>
      </c>
      <c r="Q533" t="n">
        <v>1</v>
      </c>
      <c r="X533" t="n">
        <v>0.04</v>
      </c>
      <c r="Y533" t="n">
        <v>0</v>
      </c>
      <c r="Z533" t="n">
        <v>1.95</v>
      </c>
      <c r="AA533" t="n">
        <v>0</v>
      </c>
      <c r="AB533" t="n">
        <v>0</v>
      </c>
      <c r="AC533" t="n">
        <v>0</v>
      </c>
      <c r="AD533" t="n">
        <v>1</v>
      </c>
      <c r="AE533" t="n">
        <v>0</v>
      </c>
      <c r="AF533" t="inlineStr">
        <is>
          <t>)*0,2</t>
        </is>
      </c>
      <c r="AG533" t="n">
        <v>0.008</v>
      </c>
      <c r="AH533" t="n">
        <v>2</v>
      </c>
      <c r="AI533" t="n">
        <v>78872546</v>
      </c>
      <c r="AJ533" t="n">
        <v>581</v>
      </c>
      <c r="AK533" t="n">
        <v>0</v>
      </c>
      <c r="AL533" t="n">
        <v>0</v>
      </c>
      <c r="AM533" t="n">
        <v>0</v>
      </c>
      <c r="AN533" t="n">
        <v>0</v>
      </c>
      <c r="AO533" t="n">
        <v>0</v>
      </c>
      <c r="AP533" t="n">
        <v>0</v>
      </c>
      <c r="AQ533" t="n">
        <v>0</v>
      </c>
      <c r="AR533" t="n">
        <v>0</v>
      </c>
    </row>
    <row r="534">
      <c r="A534">
        <f>ROW(Source!A1217)</f>
        <v/>
      </c>
      <c r="B534" t="n">
        <v>78872566</v>
      </c>
      <c r="C534" t="n">
        <v>78872541</v>
      </c>
      <c r="D534" t="n">
        <v>29174689</v>
      </c>
      <c r="E534" t="n">
        <v>1</v>
      </c>
      <c r="F534" t="n">
        <v>1</v>
      </c>
      <c r="G534" t="n">
        <v>1</v>
      </c>
      <c r="H534" t="n">
        <v>2</v>
      </c>
      <c r="I534" t="inlineStr">
        <is>
          <t>350451</t>
        </is>
      </c>
      <c r="J534" t="inlineStr">
        <is>
          <t>ТСЭМ Московской обл., 350451, приказ Минстроя России №675/пр от 28.02.2017 № 264/пр</t>
        </is>
      </c>
      <c r="K534" t="inlineStr">
        <is>
          <t>Пресс гидравлический с электроприводом</t>
        </is>
      </c>
      <c r="L534" t="n">
        <v>1368</v>
      </c>
      <c r="N534" t="n">
        <v>1011</v>
      </c>
      <c r="O534" t="inlineStr">
        <is>
          <t>маш.-ч</t>
        </is>
      </c>
      <c r="P534" t="inlineStr">
        <is>
          <t>маш.-ч</t>
        </is>
      </c>
      <c r="Q534" t="n">
        <v>1</v>
      </c>
      <c r="X534" t="n">
        <v>0.2</v>
      </c>
      <c r="Y534" t="n">
        <v>0</v>
      </c>
      <c r="Z534" t="n">
        <v>1.11</v>
      </c>
      <c r="AA534" t="n">
        <v>0</v>
      </c>
      <c r="AB534" t="n">
        <v>0</v>
      </c>
      <c r="AC534" t="n">
        <v>0</v>
      </c>
      <c r="AD534" t="n">
        <v>1</v>
      </c>
      <c r="AE534" t="n">
        <v>0</v>
      </c>
      <c r="AF534" t="inlineStr">
        <is>
          <t>)*0,2</t>
        </is>
      </c>
      <c r="AG534" t="n">
        <v>0.04000000000000001</v>
      </c>
      <c r="AH534" t="n">
        <v>2</v>
      </c>
      <c r="AI534" t="n">
        <v>78872547</v>
      </c>
      <c r="AJ534" t="n">
        <v>582</v>
      </c>
      <c r="AK534" t="n">
        <v>0</v>
      </c>
      <c r="AL534" t="n">
        <v>0</v>
      </c>
      <c r="AM534" t="n">
        <v>0</v>
      </c>
      <c r="AN534" t="n">
        <v>0</v>
      </c>
      <c r="AO534" t="n">
        <v>0</v>
      </c>
      <c r="AP534" t="n">
        <v>0</v>
      </c>
      <c r="AQ534" t="n">
        <v>0</v>
      </c>
      <c r="AR534" t="n">
        <v>0</v>
      </c>
    </row>
    <row r="535">
      <c r="A535">
        <f>ROW(Source!A1217)</f>
        <v/>
      </c>
      <c r="B535" t="n">
        <v>78872567</v>
      </c>
      <c r="C535" t="n">
        <v>78872541</v>
      </c>
      <c r="D535" t="n">
        <v>29174913</v>
      </c>
      <c r="E535" t="n">
        <v>1</v>
      </c>
      <c r="F535" t="n">
        <v>1</v>
      </c>
      <c r="G535" t="n">
        <v>1</v>
      </c>
      <c r="H535" t="n">
        <v>2</v>
      </c>
      <c r="I535" t="inlineStr">
        <is>
          <t>400001</t>
        </is>
      </c>
      <c r="J535" t="inlineStr">
        <is>
          <t>ТСЭМ Московской обл., 400001, приказ Минстроя России №675/пр от 28.02.2017 № 264/пр</t>
        </is>
      </c>
      <c r="K535" t="inlineStr">
        <is>
          <t>Автомобили бортовые, грузоподъемность до 5 т</t>
        </is>
      </c>
      <c r="L535" t="n">
        <v>1368</v>
      </c>
      <c r="N535" t="n">
        <v>1011</v>
      </c>
      <c r="O535" t="inlineStr">
        <is>
          <t>маш.-ч</t>
        </is>
      </c>
      <c r="P535" t="inlineStr">
        <is>
          <t>маш.-ч</t>
        </is>
      </c>
      <c r="Q535" t="n">
        <v>1</v>
      </c>
      <c r="X535" t="n">
        <v>0.01</v>
      </c>
      <c r="Y535" t="n">
        <v>0</v>
      </c>
      <c r="Z535" t="n">
        <v>87.17</v>
      </c>
      <c r="AA535" t="n">
        <v>11.6</v>
      </c>
      <c r="AB535" t="n">
        <v>0</v>
      </c>
      <c r="AC535" t="n">
        <v>0</v>
      </c>
      <c r="AD535" t="n">
        <v>1</v>
      </c>
      <c r="AE535" t="n">
        <v>0</v>
      </c>
      <c r="AF535" t="inlineStr">
        <is>
          <t>)*0,2</t>
        </is>
      </c>
      <c r="AG535" t="n">
        <v>0.002</v>
      </c>
      <c r="AH535" t="n">
        <v>2</v>
      </c>
      <c r="AI535" t="n">
        <v>78872548</v>
      </c>
      <c r="AJ535" t="n">
        <v>583</v>
      </c>
      <c r="AK535" t="n">
        <v>0</v>
      </c>
      <c r="AL535" t="n">
        <v>0</v>
      </c>
      <c r="AM535" t="n">
        <v>0</v>
      </c>
      <c r="AN535" t="n">
        <v>0</v>
      </c>
      <c r="AO535" t="n">
        <v>0</v>
      </c>
      <c r="AP535" t="n">
        <v>0</v>
      </c>
      <c r="AQ535" t="n">
        <v>0</v>
      </c>
      <c r="AR535" t="n">
        <v>0</v>
      </c>
    </row>
    <row r="536">
      <c r="A536">
        <f>ROW(Source!A1217)</f>
        <v/>
      </c>
      <c r="B536" t="n">
        <v>78872568</v>
      </c>
      <c r="C536" t="n">
        <v>78872541</v>
      </c>
      <c r="D536" t="n">
        <v>29110546</v>
      </c>
      <c r="E536" t="n">
        <v>1</v>
      </c>
      <c r="F536" t="n">
        <v>1</v>
      </c>
      <c r="G536" t="n">
        <v>1</v>
      </c>
      <c r="H536" t="n">
        <v>3</v>
      </c>
      <c r="I536" t="inlineStr">
        <is>
          <t>101-1665</t>
        </is>
      </c>
      <c r="J536" t="inlineStr">
        <is>
          <t>ТССЦ Московской обл., 101-1665, приказ Минстроя России №675/пр от 28.02.2017 № 254/пр</t>
        </is>
      </c>
      <c r="K536" t="inlineStr">
        <is>
          <t>Лак электроизоляционный 318</t>
        </is>
      </c>
      <c r="L536" t="n">
        <v>1346</v>
      </c>
      <c r="N536" t="n">
        <v>1009</v>
      </c>
      <c r="O536" t="inlineStr">
        <is>
          <t>кг</t>
        </is>
      </c>
      <c r="P536" t="inlineStr">
        <is>
          <t>кг</t>
        </is>
      </c>
      <c r="Q536" t="n">
        <v>1</v>
      </c>
      <c r="X536" t="n">
        <v>0.014</v>
      </c>
      <c r="Y536" t="n">
        <v>35.63</v>
      </c>
      <c r="Z536" t="n">
        <v>0</v>
      </c>
      <c r="AA536" t="n">
        <v>0</v>
      </c>
      <c r="AB536" t="n">
        <v>0</v>
      </c>
      <c r="AC536" t="n">
        <v>0</v>
      </c>
      <c r="AD536" t="n">
        <v>1</v>
      </c>
      <c r="AE536" t="n">
        <v>0</v>
      </c>
      <c r="AF536" t="inlineStr">
        <is>
          <t>)*0,2</t>
        </is>
      </c>
      <c r="AG536" t="n">
        <v>0.0028</v>
      </c>
      <c r="AH536" t="n">
        <v>2</v>
      </c>
      <c r="AI536" t="n">
        <v>78872549</v>
      </c>
      <c r="AJ536" t="n">
        <v>584</v>
      </c>
      <c r="AK536" t="n">
        <v>0</v>
      </c>
      <c r="AL536" t="n">
        <v>0</v>
      </c>
      <c r="AM536" t="n">
        <v>0</v>
      </c>
      <c r="AN536" t="n">
        <v>0</v>
      </c>
      <c r="AO536" t="n">
        <v>0</v>
      </c>
      <c r="AP536" t="n">
        <v>0</v>
      </c>
      <c r="AQ536" t="n">
        <v>0</v>
      </c>
      <c r="AR536" t="n">
        <v>0</v>
      </c>
    </row>
    <row r="537">
      <c r="A537">
        <f>ROW(Source!A1217)</f>
        <v/>
      </c>
      <c r="B537" t="n">
        <v>78872569</v>
      </c>
      <c r="C537" t="n">
        <v>78872541</v>
      </c>
      <c r="D537" t="n">
        <v>29113980</v>
      </c>
      <c r="E537" t="n">
        <v>1</v>
      </c>
      <c r="F537" t="n">
        <v>1</v>
      </c>
      <c r="G537" t="n">
        <v>1</v>
      </c>
      <c r="H537" t="n">
        <v>3</v>
      </c>
      <c r="I537" t="inlineStr">
        <is>
          <t>101-1924</t>
        </is>
      </c>
      <c r="J537" t="inlineStr">
        <is>
          <t>ТССЦ Московской обл., 101-1924, приказ Минстроя России №675/пр от 28.02.2017 № 254/пр</t>
        </is>
      </c>
      <c r="K537" t="inlineStr">
        <is>
          <t>Электроды диаметром 4 мм Э42А</t>
        </is>
      </c>
      <c r="L537" t="n">
        <v>1346</v>
      </c>
      <c r="N537" t="n">
        <v>1009</v>
      </c>
      <c r="O537" t="inlineStr">
        <is>
          <t>кг</t>
        </is>
      </c>
      <c r="P537" t="inlineStr">
        <is>
          <t>кг</t>
        </is>
      </c>
      <c r="Q537" t="n">
        <v>1</v>
      </c>
      <c r="X537" t="n">
        <v>0.07000000000000001</v>
      </c>
      <c r="Y537" t="n">
        <v>14.31</v>
      </c>
      <c r="Z537" t="n">
        <v>0</v>
      </c>
      <c r="AA537" t="n">
        <v>0</v>
      </c>
      <c r="AB537" t="n">
        <v>0</v>
      </c>
      <c r="AC537" t="n">
        <v>0</v>
      </c>
      <c r="AD537" t="n">
        <v>1</v>
      </c>
      <c r="AE537" t="n">
        <v>0</v>
      </c>
      <c r="AF537" t="inlineStr">
        <is>
          <t>)*0,2</t>
        </is>
      </c>
      <c r="AG537" t="n">
        <v>0.014</v>
      </c>
      <c r="AH537" t="n">
        <v>2</v>
      </c>
      <c r="AI537" t="n">
        <v>78872550</v>
      </c>
      <c r="AJ537" t="n">
        <v>585</v>
      </c>
      <c r="AK537" t="n">
        <v>0</v>
      </c>
      <c r="AL537" t="n">
        <v>0</v>
      </c>
      <c r="AM537" t="n">
        <v>0</v>
      </c>
      <c r="AN537" t="n">
        <v>0</v>
      </c>
      <c r="AO537" t="n">
        <v>0</v>
      </c>
      <c r="AP537" t="n">
        <v>0</v>
      </c>
      <c r="AQ537" t="n">
        <v>0</v>
      </c>
      <c r="AR537" t="n">
        <v>0</v>
      </c>
    </row>
    <row r="538">
      <c r="A538">
        <f>ROW(Source!A1217)</f>
        <v/>
      </c>
      <c r="B538" t="n">
        <v>78872570</v>
      </c>
      <c r="C538" t="n">
        <v>78872541</v>
      </c>
      <c r="D538" t="n">
        <v>29108369</v>
      </c>
      <c r="E538" t="n">
        <v>1</v>
      </c>
      <c r="F538" t="n">
        <v>1</v>
      </c>
      <c r="G538" t="n">
        <v>1</v>
      </c>
      <c r="H538" t="n">
        <v>3</v>
      </c>
      <c r="I538" t="inlineStr">
        <is>
          <t>101-1964</t>
        </is>
      </c>
      <c r="J538" t="inlineStr">
        <is>
          <t>ТССЦ Московской обл., 101-1964, приказ Минстроя России №675/пр от 28.02.2017 № 254/пр</t>
        </is>
      </c>
      <c r="K538" t="inlineStr">
        <is>
          <t>Шпагат бумажный</t>
        </is>
      </c>
      <c r="L538" t="n">
        <v>1346</v>
      </c>
      <c r="N538" t="n">
        <v>1009</v>
      </c>
      <c r="O538" t="inlineStr">
        <is>
          <t>кг</t>
        </is>
      </c>
      <c r="P538" t="inlineStr">
        <is>
          <t>кг</t>
        </is>
      </c>
      <c r="Q538" t="n">
        <v>1</v>
      </c>
      <c r="X538" t="n">
        <v>0.004</v>
      </c>
      <c r="Y538" t="n">
        <v>18.9</v>
      </c>
      <c r="Z538" t="n">
        <v>0</v>
      </c>
      <c r="AA538" t="n">
        <v>0</v>
      </c>
      <c r="AB538" t="n">
        <v>0</v>
      </c>
      <c r="AC538" t="n">
        <v>0</v>
      </c>
      <c r="AD538" t="n">
        <v>1</v>
      </c>
      <c r="AE538" t="n">
        <v>0</v>
      </c>
      <c r="AF538" t="inlineStr">
        <is>
          <t>)*0,2</t>
        </is>
      </c>
      <c r="AG538" t="n">
        <v>0.0008</v>
      </c>
      <c r="AH538" t="n">
        <v>2</v>
      </c>
      <c r="AI538" t="n">
        <v>78872551</v>
      </c>
      <c r="AJ538" t="n">
        <v>586</v>
      </c>
      <c r="AK538" t="n">
        <v>0</v>
      </c>
      <c r="AL538" t="n">
        <v>0</v>
      </c>
      <c r="AM538" t="n">
        <v>0</v>
      </c>
      <c r="AN538" t="n">
        <v>0</v>
      </c>
      <c r="AO538" t="n">
        <v>0</v>
      </c>
      <c r="AP538" t="n">
        <v>0</v>
      </c>
      <c r="AQ538" t="n">
        <v>0</v>
      </c>
      <c r="AR538" t="n">
        <v>0</v>
      </c>
    </row>
    <row r="539">
      <c r="A539">
        <f>ROW(Source!A1217)</f>
        <v/>
      </c>
      <c r="B539" t="n">
        <v>78872571</v>
      </c>
      <c r="C539" t="n">
        <v>78872541</v>
      </c>
      <c r="D539" t="n">
        <v>29114246</v>
      </c>
      <c r="E539" t="n">
        <v>1</v>
      </c>
      <c r="F539" t="n">
        <v>1</v>
      </c>
      <c r="G539" t="n">
        <v>1</v>
      </c>
      <c r="H539" t="n">
        <v>3</v>
      </c>
      <c r="I539" t="inlineStr">
        <is>
          <t>101-1977</t>
        </is>
      </c>
      <c r="J539" t="inlineStr">
        <is>
          <t>ТССЦ Московской обл., 101-1977, приказ Минстроя России №675/пр от 28.02.2017 № 254/пр</t>
        </is>
      </c>
      <c r="K539" t="inlineStr">
        <is>
          <t>Болты с гайками и шайбами строительные</t>
        </is>
      </c>
      <c r="L539" t="n">
        <v>1346</v>
      </c>
      <c r="N539" t="n">
        <v>1009</v>
      </c>
      <c r="O539" t="inlineStr">
        <is>
          <t>кг</t>
        </is>
      </c>
      <c r="P539" t="inlineStr">
        <is>
          <t>кг</t>
        </is>
      </c>
      <c r="Q539" t="n">
        <v>1</v>
      </c>
      <c r="X539" t="n">
        <v>0.38</v>
      </c>
      <c r="Y539" t="n">
        <v>9.039999999999999</v>
      </c>
      <c r="Z539" t="n">
        <v>0</v>
      </c>
      <c r="AA539" t="n">
        <v>0</v>
      </c>
      <c r="AB539" t="n">
        <v>0</v>
      </c>
      <c r="AC539" t="n">
        <v>0</v>
      </c>
      <c r="AD539" t="n">
        <v>1</v>
      </c>
      <c r="AE539" t="n">
        <v>0</v>
      </c>
      <c r="AF539" t="inlineStr">
        <is>
          <t>)*0,2</t>
        </is>
      </c>
      <c r="AG539" t="n">
        <v>0.07600000000000001</v>
      </c>
      <c r="AH539" t="n">
        <v>2</v>
      </c>
      <c r="AI539" t="n">
        <v>78872552</v>
      </c>
      <c r="AJ539" t="n">
        <v>587</v>
      </c>
      <c r="AK539" t="n">
        <v>0</v>
      </c>
      <c r="AL539" t="n">
        <v>0</v>
      </c>
      <c r="AM539" t="n">
        <v>0</v>
      </c>
      <c r="AN539" t="n">
        <v>0</v>
      </c>
      <c r="AO539" t="n">
        <v>0</v>
      </c>
      <c r="AP539" t="n">
        <v>0</v>
      </c>
      <c r="AQ539" t="n">
        <v>0</v>
      </c>
      <c r="AR539" t="n">
        <v>0</v>
      </c>
    </row>
    <row r="540">
      <c r="A540">
        <f>ROW(Source!A1217)</f>
        <v/>
      </c>
      <c r="B540" t="n">
        <v>78872572</v>
      </c>
      <c r="C540" t="n">
        <v>78872541</v>
      </c>
      <c r="D540" t="n">
        <v>29110426</v>
      </c>
      <c r="E540" t="n">
        <v>1</v>
      </c>
      <c r="F540" t="n">
        <v>1</v>
      </c>
      <c r="G540" t="n">
        <v>1</v>
      </c>
      <c r="H540" t="n">
        <v>3</v>
      </c>
      <c r="I540" t="inlineStr">
        <is>
          <t>101-2143</t>
        </is>
      </c>
      <c r="J540" t="inlineStr">
        <is>
          <t>ТССЦ Московской обл., 101-2143, приказ Минстроя России №675/пр от 28.02.2017 № 254/пр</t>
        </is>
      </c>
      <c r="K540" t="inlineStr">
        <is>
          <t>Краска</t>
        </is>
      </c>
      <c r="L540" t="n">
        <v>1346</v>
      </c>
      <c r="N540" t="n">
        <v>1009</v>
      </c>
      <c r="O540" t="inlineStr">
        <is>
          <t>кг</t>
        </is>
      </c>
      <c r="P540" t="inlineStr">
        <is>
          <t>кг</t>
        </is>
      </c>
      <c r="Q540" t="n">
        <v>1</v>
      </c>
      <c r="X540" t="n">
        <v>0.047</v>
      </c>
      <c r="Y540" t="n">
        <v>28.67</v>
      </c>
      <c r="Z540" t="n">
        <v>0</v>
      </c>
      <c r="AA540" t="n">
        <v>0</v>
      </c>
      <c r="AB540" t="n">
        <v>0</v>
      </c>
      <c r="AC540" t="n">
        <v>0</v>
      </c>
      <c r="AD540" t="n">
        <v>1</v>
      </c>
      <c r="AE540" t="n">
        <v>0</v>
      </c>
      <c r="AF540" t="inlineStr">
        <is>
          <t>)*0,2</t>
        </is>
      </c>
      <c r="AG540" t="n">
        <v>0.0094</v>
      </c>
      <c r="AH540" t="n">
        <v>2</v>
      </c>
      <c r="AI540" t="n">
        <v>78872553</v>
      </c>
      <c r="AJ540" t="n">
        <v>588</v>
      </c>
      <c r="AK540" t="n">
        <v>0</v>
      </c>
      <c r="AL540" t="n">
        <v>0</v>
      </c>
      <c r="AM540" t="n">
        <v>0</v>
      </c>
      <c r="AN540" t="n">
        <v>0</v>
      </c>
      <c r="AO540" t="n">
        <v>0</v>
      </c>
      <c r="AP540" t="n">
        <v>0</v>
      </c>
      <c r="AQ540" t="n">
        <v>0</v>
      </c>
      <c r="AR540" t="n">
        <v>0</v>
      </c>
    </row>
    <row r="541">
      <c r="A541">
        <f>ROW(Source!A1217)</f>
        <v/>
      </c>
      <c r="B541" t="n">
        <v>78872573</v>
      </c>
      <c r="C541" t="n">
        <v>78872541</v>
      </c>
      <c r="D541" t="n">
        <v>29107961</v>
      </c>
      <c r="E541" t="n">
        <v>1</v>
      </c>
      <c r="F541" t="n">
        <v>1</v>
      </c>
      <c r="G541" t="n">
        <v>1</v>
      </c>
      <c r="H541" t="n">
        <v>3</v>
      </c>
      <c r="I541" t="inlineStr">
        <is>
          <t>101-2365</t>
        </is>
      </c>
      <c r="J541" t="inlineStr">
        <is>
          <t>ТССЦ Московской обл., 101-2365, приказ Минстроя России №675/пр от 28.02.2017 № 254/пр</t>
        </is>
      </c>
      <c r="K541" t="inlineStr">
        <is>
          <t>Нитки швейные</t>
        </is>
      </c>
      <c r="L541" t="n">
        <v>1346</v>
      </c>
      <c r="N541" t="n">
        <v>1009</v>
      </c>
      <c r="O541" t="inlineStr">
        <is>
          <t>кг</t>
        </is>
      </c>
      <c r="P541" t="inlineStr">
        <is>
          <t>кг</t>
        </is>
      </c>
      <c r="Q541" t="n">
        <v>1</v>
      </c>
      <c r="X541" t="n">
        <v>0.002</v>
      </c>
      <c r="Y541" t="n">
        <v>133.05</v>
      </c>
      <c r="Z541" t="n">
        <v>0</v>
      </c>
      <c r="AA541" t="n">
        <v>0</v>
      </c>
      <c r="AB541" t="n">
        <v>0</v>
      </c>
      <c r="AC541" t="n">
        <v>0</v>
      </c>
      <c r="AD541" t="n">
        <v>1</v>
      </c>
      <c r="AE541" t="n">
        <v>0</v>
      </c>
      <c r="AF541" t="inlineStr">
        <is>
          <t>)*0,2</t>
        </is>
      </c>
      <c r="AG541" t="n">
        <v>0.0004</v>
      </c>
      <c r="AH541" t="n">
        <v>2</v>
      </c>
      <c r="AI541" t="n">
        <v>78872554</v>
      </c>
      <c r="AJ541" t="n">
        <v>589</v>
      </c>
      <c r="AK541" t="n">
        <v>0</v>
      </c>
      <c r="AL541" t="n">
        <v>0</v>
      </c>
      <c r="AM541" t="n">
        <v>0</v>
      </c>
      <c r="AN541" t="n">
        <v>0</v>
      </c>
      <c r="AO541" t="n">
        <v>0</v>
      </c>
      <c r="AP541" t="n">
        <v>0</v>
      </c>
      <c r="AQ541" t="n">
        <v>0</v>
      </c>
      <c r="AR541" t="n">
        <v>0</v>
      </c>
    </row>
    <row r="542">
      <c r="A542">
        <f>ROW(Source!A1217)</f>
        <v/>
      </c>
      <c r="B542" t="n">
        <v>78872574</v>
      </c>
      <c r="C542" t="n">
        <v>78872541</v>
      </c>
      <c r="D542" t="n">
        <v>29110838</v>
      </c>
      <c r="E542" t="n">
        <v>1</v>
      </c>
      <c r="F542" t="n">
        <v>1</v>
      </c>
      <c r="G542" t="n">
        <v>1</v>
      </c>
      <c r="H542" t="n">
        <v>3</v>
      </c>
      <c r="I542" t="inlineStr">
        <is>
          <t>101-2499</t>
        </is>
      </c>
      <c r="J542" t="inlineStr">
        <is>
          <t>ТССЦ Московской обл., 101-2499, приказ Минстроя России №675/пр от 28.02.2017 № 254/пр</t>
        </is>
      </c>
      <c r="K542" t="inlineStr">
        <is>
          <t>Лента изоляционная прорезиненная односторонняя ширина 20 мм, толщина 0,25-0,35 мм</t>
        </is>
      </c>
      <c r="L542" t="n">
        <v>1346</v>
      </c>
      <c r="N542" t="n">
        <v>1009</v>
      </c>
      <c r="O542" t="inlineStr">
        <is>
          <t>кг</t>
        </is>
      </c>
      <c r="P542" t="inlineStr">
        <is>
          <t>кг</t>
        </is>
      </c>
      <c r="Q542" t="n">
        <v>1</v>
      </c>
      <c r="X542" t="n">
        <v>0.036</v>
      </c>
      <c r="Y542" t="n">
        <v>30.5</v>
      </c>
      <c r="Z542" t="n">
        <v>0</v>
      </c>
      <c r="AA542" t="n">
        <v>0</v>
      </c>
      <c r="AB542" t="n">
        <v>0</v>
      </c>
      <c r="AC542" t="n">
        <v>0</v>
      </c>
      <c r="AD542" t="n">
        <v>1</v>
      </c>
      <c r="AE542" t="n">
        <v>0</v>
      </c>
      <c r="AF542" t="inlineStr">
        <is>
          <t>)*0,2</t>
        </is>
      </c>
      <c r="AG542" t="n">
        <v>0.0072</v>
      </c>
      <c r="AH542" t="n">
        <v>2</v>
      </c>
      <c r="AI542" t="n">
        <v>78872555</v>
      </c>
      <c r="AJ542" t="n">
        <v>590</v>
      </c>
      <c r="AK542" t="n">
        <v>0</v>
      </c>
      <c r="AL542" t="n">
        <v>0</v>
      </c>
      <c r="AM542" t="n">
        <v>0</v>
      </c>
      <c r="AN542" t="n">
        <v>0</v>
      </c>
      <c r="AO542" t="n">
        <v>0</v>
      </c>
      <c r="AP542" t="n">
        <v>0</v>
      </c>
      <c r="AQ542" t="n">
        <v>0</v>
      </c>
      <c r="AR542" t="n">
        <v>0</v>
      </c>
    </row>
    <row r="543">
      <c r="A543">
        <f>ROW(Source!A1217)</f>
        <v/>
      </c>
      <c r="B543" t="n">
        <v>78872575</v>
      </c>
      <c r="C543" t="n">
        <v>78872541</v>
      </c>
      <c r="D543" t="n">
        <v>29114470</v>
      </c>
      <c r="E543" t="n">
        <v>1</v>
      </c>
      <c r="F543" t="n">
        <v>1</v>
      </c>
      <c r="G543" t="n">
        <v>1</v>
      </c>
      <c r="H543" t="n">
        <v>3</v>
      </c>
      <c r="I543" t="inlineStr">
        <is>
          <t>101-3914</t>
        </is>
      </c>
      <c r="J543" t="inlineStr">
        <is>
          <t>ТССЦ Московской обл., 101-3914, приказ Минстроя России №675/пр от 28.02.2017 № 254/пр</t>
        </is>
      </c>
      <c r="K543" t="inlineStr">
        <is>
          <t>Дюбели распорные полипропиленовые</t>
        </is>
      </c>
      <c r="L543" t="n">
        <v>1355</v>
      </c>
      <c r="N543" t="n">
        <v>1010</v>
      </c>
      <c r="O543" t="inlineStr">
        <is>
          <t>100 шт.</t>
        </is>
      </c>
      <c r="P543" t="inlineStr">
        <is>
          <t>100 шт.</t>
        </is>
      </c>
      <c r="Q543" t="n">
        <v>100</v>
      </c>
      <c r="X543" t="n">
        <v>0.014</v>
      </c>
      <c r="Y543" t="n">
        <v>86.23999999999999</v>
      </c>
      <c r="Z543" t="n">
        <v>0</v>
      </c>
      <c r="AA543" t="n">
        <v>0</v>
      </c>
      <c r="AB543" t="n">
        <v>0</v>
      </c>
      <c r="AC543" t="n">
        <v>0</v>
      </c>
      <c r="AD543" t="n">
        <v>1</v>
      </c>
      <c r="AE543" t="n">
        <v>0</v>
      </c>
      <c r="AF543" t="inlineStr">
        <is>
          <t>)*0,2</t>
        </is>
      </c>
      <c r="AG543" t="n">
        <v>0.0028</v>
      </c>
      <c r="AH543" t="n">
        <v>2</v>
      </c>
      <c r="AI543" t="n">
        <v>78872556</v>
      </c>
      <c r="AJ543" t="n">
        <v>591</v>
      </c>
      <c r="AK543" t="n">
        <v>0</v>
      </c>
      <c r="AL543" t="n">
        <v>0</v>
      </c>
      <c r="AM543" t="n">
        <v>0</v>
      </c>
      <c r="AN543" t="n">
        <v>0</v>
      </c>
      <c r="AO543" t="n">
        <v>0</v>
      </c>
      <c r="AP543" t="n">
        <v>0</v>
      </c>
      <c r="AQ543" t="n">
        <v>0</v>
      </c>
      <c r="AR543" t="n">
        <v>0</v>
      </c>
    </row>
    <row r="544">
      <c r="A544">
        <f>ROW(Source!A1217)</f>
        <v/>
      </c>
      <c r="B544" t="n">
        <v>78872576</v>
      </c>
      <c r="C544" t="n">
        <v>78872541</v>
      </c>
      <c r="D544" t="n">
        <v>29129474</v>
      </c>
      <c r="E544" t="n">
        <v>1</v>
      </c>
      <c r="F544" t="n">
        <v>1</v>
      </c>
      <c r="G544" t="n">
        <v>1</v>
      </c>
      <c r="H544" t="n">
        <v>3</v>
      </c>
      <c r="I544" t="inlineStr">
        <is>
          <t>201-0843</t>
        </is>
      </c>
      <c r="J544" t="inlineStr">
        <is>
          <t>ТССЦ Московской обл., 201-0843, приказ Минстроя России №675/пр от 28.02.2017 № 255/пр</t>
        </is>
      </c>
      <c r="K544" t="inlineStr">
        <is>
          <t>Конструкции стальные индивидуальные решетчатые сварные массой до 0,1 т</t>
        </is>
      </c>
      <c r="L544" t="n">
        <v>1348</v>
      </c>
      <c r="N544" t="n">
        <v>1009</v>
      </c>
      <c r="O544" t="inlineStr">
        <is>
          <t>т</t>
        </is>
      </c>
      <c r="P544" t="inlineStr">
        <is>
          <t>т</t>
        </is>
      </c>
      <c r="Q544" t="n">
        <v>1000</v>
      </c>
      <c r="X544" t="n">
        <v>0.002</v>
      </c>
      <c r="Y544" t="n">
        <v>11534.49</v>
      </c>
      <c r="Z544" t="n">
        <v>0</v>
      </c>
      <c r="AA544" t="n">
        <v>0</v>
      </c>
      <c r="AB544" t="n">
        <v>0</v>
      </c>
      <c r="AC544" t="n">
        <v>0</v>
      </c>
      <c r="AD544" t="n">
        <v>1</v>
      </c>
      <c r="AE544" t="n">
        <v>0</v>
      </c>
      <c r="AF544" t="inlineStr">
        <is>
          <t>)*0,2</t>
        </is>
      </c>
      <c r="AG544" t="n">
        <v>0.0004</v>
      </c>
      <c r="AH544" t="n">
        <v>2</v>
      </c>
      <c r="AI544" t="n">
        <v>78872557</v>
      </c>
      <c r="AJ544" t="n">
        <v>592</v>
      </c>
      <c r="AK544" t="n">
        <v>0</v>
      </c>
      <c r="AL544" t="n">
        <v>0</v>
      </c>
      <c r="AM544" t="n">
        <v>0</v>
      </c>
      <c r="AN544" t="n">
        <v>0</v>
      </c>
      <c r="AO544" t="n">
        <v>0</v>
      </c>
      <c r="AP544" t="n">
        <v>0</v>
      </c>
      <c r="AQ544" t="n">
        <v>0</v>
      </c>
      <c r="AR544" t="n">
        <v>0</v>
      </c>
    </row>
    <row r="545">
      <c r="A545">
        <f>ROW(Source!A1217)</f>
        <v/>
      </c>
      <c r="B545" t="n">
        <v>78872577</v>
      </c>
      <c r="C545" t="n">
        <v>78872541</v>
      </c>
      <c r="D545" t="n">
        <v>29165774</v>
      </c>
      <c r="E545" t="n">
        <v>1</v>
      </c>
      <c r="F545" t="n">
        <v>1</v>
      </c>
      <c r="G545" t="n">
        <v>1</v>
      </c>
      <c r="H545" t="n">
        <v>3</v>
      </c>
      <c r="I545" t="inlineStr">
        <is>
          <t>509-0090</t>
        </is>
      </c>
      <c r="J545" t="inlineStr">
        <is>
          <t>ТССЦ Московской обл., 509-0090, приказ Минстроя России №675/пр от 28.02.2017 № 258/пр</t>
        </is>
      </c>
      <c r="K545" t="inlineStr">
        <is>
          <t>Перемычки гибкие, тип ПГС-50</t>
        </is>
      </c>
      <c r="L545" t="n">
        <v>1358</v>
      </c>
      <c r="N545" t="n">
        <v>1010</v>
      </c>
      <c r="O545" t="inlineStr">
        <is>
          <t>10 шт.</t>
        </is>
      </c>
      <c r="P545" t="inlineStr">
        <is>
          <t>10 шт.</t>
        </is>
      </c>
      <c r="Q545" t="n">
        <v>10</v>
      </c>
      <c r="X545" t="n">
        <v>0.1</v>
      </c>
      <c r="Y545" t="n">
        <v>40.9</v>
      </c>
      <c r="Z545" t="n">
        <v>0</v>
      </c>
      <c r="AA545" t="n">
        <v>0</v>
      </c>
      <c r="AB545" t="n">
        <v>0</v>
      </c>
      <c r="AC545" t="n">
        <v>0</v>
      </c>
      <c r="AD545" t="n">
        <v>1</v>
      </c>
      <c r="AE545" t="n">
        <v>0</v>
      </c>
      <c r="AF545" t="inlineStr">
        <is>
          <t>)*0,2</t>
        </is>
      </c>
      <c r="AG545" t="n">
        <v>0.02</v>
      </c>
      <c r="AH545" t="n">
        <v>2</v>
      </c>
      <c r="AI545" t="n">
        <v>78872558</v>
      </c>
      <c r="AJ545" t="n">
        <v>593</v>
      </c>
      <c r="AK545" t="n">
        <v>0</v>
      </c>
      <c r="AL545" t="n">
        <v>0</v>
      </c>
      <c r="AM545" t="n">
        <v>0</v>
      </c>
      <c r="AN545" t="n">
        <v>0</v>
      </c>
      <c r="AO545" t="n">
        <v>0</v>
      </c>
      <c r="AP545" t="n">
        <v>0</v>
      </c>
      <c r="AQ545" t="n">
        <v>0</v>
      </c>
      <c r="AR545" t="n">
        <v>0</v>
      </c>
    </row>
    <row r="546">
      <c r="A546">
        <f>ROW(Source!A1217)</f>
        <v/>
      </c>
      <c r="B546" t="n">
        <v>78872578</v>
      </c>
      <c r="C546" t="n">
        <v>78872541</v>
      </c>
      <c r="D546" t="n">
        <v>29171708</v>
      </c>
      <c r="E546" t="n">
        <v>1</v>
      </c>
      <c r="F546" t="n">
        <v>1</v>
      </c>
      <c r="G546" t="n">
        <v>1</v>
      </c>
      <c r="H546" t="n">
        <v>3</v>
      </c>
      <c r="I546" t="inlineStr">
        <is>
          <t>509-1210</t>
        </is>
      </c>
      <c r="J546" t="inlineStr">
        <is>
          <t>ТССЦ Московской обл., 509-1210, приказ Минстроя России №675/пр от 28.02.2017 № 258/пр</t>
        </is>
      </c>
      <c r="K546" t="inlineStr">
        <is>
          <t>Вазелин технический</t>
        </is>
      </c>
      <c r="L546" t="n">
        <v>1346</v>
      </c>
      <c r="N546" t="n">
        <v>1009</v>
      </c>
      <c r="O546" t="inlineStr">
        <is>
          <t>кг</t>
        </is>
      </c>
      <c r="P546" t="inlineStr">
        <is>
          <t>кг</t>
        </is>
      </c>
      <c r="Q546" t="n">
        <v>1</v>
      </c>
      <c r="X546" t="n">
        <v>0.008999999999999999</v>
      </c>
      <c r="Y546" t="n">
        <v>30.6</v>
      </c>
      <c r="Z546" t="n">
        <v>0</v>
      </c>
      <c r="AA546" t="n">
        <v>0</v>
      </c>
      <c r="AB546" t="n">
        <v>0</v>
      </c>
      <c r="AC546" t="n">
        <v>0</v>
      </c>
      <c r="AD546" t="n">
        <v>1</v>
      </c>
      <c r="AE546" t="n">
        <v>0</v>
      </c>
      <c r="AF546" t="inlineStr">
        <is>
          <t>)*0,2</t>
        </is>
      </c>
      <c r="AG546" t="n">
        <v>0.0018</v>
      </c>
      <c r="AH546" t="n">
        <v>2</v>
      </c>
      <c r="AI546" t="n">
        <v>78872559</v>
      </c>
      <c r="AJ546" t="n">
        <v>594</v>
      </c>
      <c r="AK546" t="n">
        <v>0</v>
      </c>
      <c r="AL546" t="n">
        <v>0</v>
      </c>
      <c r="AM546" t="n">
        <v>0</v>
      </c>
      <c r="AN546" t="n">
        <v>0</v>
      </c>
      <c r="AO546" t="n">
        <v>0</v>
      </c>
      <c r="AP546" t="n">
        <v>0</v>
      </c>
      <c r="AQ546" t="n">
        <v>0</v>
      </c>
      <c r="AR546" t="n">
        <v>0</v>
      </c>
    </row>
    <row r="547">
      <c r="A547">
        <f>ROW(Source!A1217)</f>
        <v/>
      </c>
      <c r="B547" t="n">
        <v>78872579</v>
      </c>
      <c r="C547" t="n">
        <v>78872541</v>
      </c>
      <c r="D547" t="n">
        <v>29171808</v>
      </c>
      <c r="E547" t="n">
        <v>1</v>
      </c>
      <c r="F547" t="n">
        <v>1</v>
      </c>
      <c r="G547" t="n">
        <v>1</v>
      </c>
      <c r="H547" t="n">
        <v>3</v>
      </c>
      <c r="I547" t="inlineStr">
        <is>
          <t>999-9950</t>
        </is>
      </c>
      <c r="J547" t="inlineStr">
        <is>
          <t>ТССЦ Московской обл., 999-9950, приказ Минстроя России №675/пр от 21.09.2015 г.</t>
        </is>
      </c>
      <c r="K547" t="inlineStr">
        <is>
          <t>Вспомогательные ненормируемые материалы (2% от ОЗП)</t>
        </is>
      </c>
      <c r="L547" t="n">
        <v>1374</v>
      </c>
      <c r="N547" t="n">
        <v>1013</v>
      </c>
      <c r="O547" t="inlineStr">
        <is>
          <t>РУБ</t>
        </is>
      </c>
      <c r="P547" t="inlineStr">
        <is>
          <t>РУБ</t>
        </is>
      </c>
      <c r="Q547" t="n">
        <v>1</v>
      </c>
      <c r="X547" t="n">
        <v>0.44</v>
      </c>
      <c r="Y547" t="n">
        <v>1</v>
      </c>
      <c r="Z547" t="n">
        <v>0</v>
      </c>
      <c r="AA547" t="n">
        <v>0</v>
      </c>
      <c r="AB547" t="n">
        <v>0</v>
      </c>
      <c r="AC547" t="n">
        <v>0</v>
      </c>
      <c r="AD547" t="n">
        <v>1</v>
      </c>
      <c r="AE547" t="n">
        <v>0</v>
      </c>
      <c r="AF547" t="inlineStr">
        <is>
          <t>)*0,2</t>
        </is>
      </c>
      <c r="AG547" t="n">
        <v>0.08800000000000001</v>
      </c>
      <c r="AH547" t="n">
        <v>2</v>
      </c>
      <c r="AI547" t="n">
        <v>78872560</v>
      </c>
      <c r="AJ547" t="n">
        <v>595</v>
      </c>
      <c r="AK547" t="n">
        <v>0</v>
      </c>
      <c r="AL547" t="n">
        <v>0</v>
      </c>
      <c r="AM547" t="n">
        <v>0</v>
      </c>
      <c r="AN547" t="n">
        <v>0</v>
      </c>
      <c r="AO547" t="n">
        <v>0</v>
      </c>
      <c r="AP547" t="n">
        <v>0</v>
      </c>
      <c r="AQ547" t="n">
        <v>0</v>
      </c>
      <c r="AR547" t="n">
        <v>0</v>
      </c>
    </row>
    <row r="548">
      <c r="A548">
        <f>ROW(Source!A1218)</f>
        <v/>
      </c>
      <c r="B548" t="n">
        <v>78872601</v>
      </c>
      <c r="C548" t="n">
        <v>78872580</v>
      </c>
      <c r="D548" t="n">
        <v>29361307</v>
      </c>
      <c r="E548" t="n">
        <v>1</v>
      </c>
      <c r="F548" t="n">
        <v>1</v>
      </c>
      <c r="G548" t="n">
        <v>1</v>
      </c>
      <c r="H548" t="n">
        <v>1</v>
      </c>
      <c r="I548" t="inlineStr">
        <is>
          <t>1-2039-90</t>
        </is>
      </c>
      <c r="J548" t="inlineStr"/>
      <c r="K548" t="inlineStr">
        <is>
          <t>Рабочий монтажник среднего разряда 3,9</t>
        </is>
      </c>
      <c r="L548" t="n">
        <v>1369</v>
      </c>
      <c r="N548" t="n">
        <v>1013</v>
      </c>
      <c r="O548" t="inlineStr">
        <is>
          <t>чел.-ч</t>
        </is>
      </c>
      <c r="P548" t="inlineStr">
        <is>
          <t>чел.-ч</t>
        </is>
      </c>
      <c r="Q548" t="n">
        <v>1</v>
      </c>
      <c r="X548" t="n">
        <v>2.32</v>
      </c>
      <c r="Y548" t="n">
        <v>0</v>
      </c>
      <c r="Z548" t="n">
        <v>0</v>
      </c>
      <c r="AA548" t="n">
        <v>0</v>
      </c>
      <c r="AB548" t="n">
        <v>9.51</v>
      </c>
      <c r="AC548" t="n">
        <v>0</v>
      </c>
      <c r="AD548" t="n">
        <v>1</v>
      </c>
      <c r="AE548" t="n">
        <v>1</v>
      </c>
      <c r="AF548" t="inlineStr"/>
      <c r="AG548" t="n">
        <v>2.32</v>
      </c>
      <c r="AH548" t="n">
        <v>2</v>
      </c>
      <c r="AI548" t="n">
        <v>78872581</v>
      </c>
      <c r="AJ548" t="n">
        <v>596</v>
      </c>
      <c r="AK548" t="n">
        <v>0</v>
      </c>
      <c r="AL548" t="n">
        <v>0</v>
      </c>
      <c r="AM548" t="n">
        <v>0</v>
      </c>
      <c r="AN548" t="n">
        <v>0</v>
      </c>
      <c r="AO548" t="n">
        <v>0</v>
      </c>
      <c r="AP548" t="n">
        <v>0</v>
      </c>
      <c r="AQ548" t="n">
        <v>0</v>
      </c>
      <c r="AR548" t="n">
        <v>0</v>
      </c>
    </row>
    <row r="549">
      <c r="A549">
        <f>ROW(Source!A1218)</f>
        <v/>
      </c>
      <c r="B549" t="n">
        <v>78872602</v>
      </c>
      <c r="C549" t="n">
        <v>78872580</v>
      </c>
      <c r="D549" t="n">
        <v>121548</v>
      </c>
      <c r="E549" t="n">
        <v>1</v>
      </c>
      <c r="F549" t="n">
        <v>1</v>
      </c>
      <c r="G549" t="n">
        <v>1</v>
      </c>
      <c r="H549" t="n">
        <v>1</v>
      </c>
      <c r="I549" t="inlineStr">
        <is>
          <t>2</t>
        </is>
      </c>
      <c r="J549" t="inlineStr"/>
      <c r="K549" t="inlineStr">
        <is>
          <t>Затраты труда машинистов</t>
        </is>
      </c>
      <c r="L549" t="n">
        <v>608254</v>
      </c>
      <c r="N549" t="n">
        <v>1013</v>
      </c>
      <c r="O549" t="inlineStr">
        <is>
          <t>чел.час</t>
        </is>
      </c>
      <c r="P549" t="inlineStr">
        <is>
          <t>чел.час</t>
        </is>
      </c>
      <c r="Q549" t="n">
        <v>1</v>
      </c>
      <c r="X549" t="n">
        <v>0.01</v>
      </c>
      <c r="Y549" t="n">
        <v>0</v>
      </c>
      <c r="Z549" t="n">
        <v>0</v>
      </c>
      <c r="AA549" t="n">
        <v>0</v>
      </c>
      <c r="AB549" t="n">
        <v>0</v>
      </c>
      <c r="AC549" t="n">
        <v>0</v>
      </c>
      <c r="AD549" t="n">
        <v>1</v>
      </c>
      <c r="AE549" t="n">
        <v>2</v>
      </c>
      <c r="AF549" t="inlineStr"/>
      <c r="AG549" t="n">
        <v>0.01</v>
      </c>
      <c r="AH549" t="n">
        <v>2</v>
      </c>
      <c r="AI549" t="n">
        <v>78872582</v>
      </c>
      <c r="AJ549" t="n">
        <v>597</v>
      </c>
      <c r="AK549" t="n">
        <v>0</v>
      </c>
      <c r="AL549" t="n">
        <v>0</v>
      </c>
      <c r="AM549" t="n">
        <v>0</v>
      </c>
      <c r="AN549" t="n">
        <v>0</v>
      </c>
      <c r="AO549" t="n">
        <v>0</v>
      </c>
      <c r="AP549" t="n">
        <v>0</v>
      </c>
      <c r="AQ549" t="n">
        <v>0</v>
      </c>
      <c r="AR549" t="n">
        <v>0</v>
      </c>
    </row>
    <row r="550">
      <c r="A550">
        <f>ROW(Source!A1218)</f>
        <v/>
      </c>
      <c r="B550" t="n">
        <v>78872603</v>
      </c>
      <c r="C550" t="n">
        <v>78872580</v>
      </c>
      <c r="D550" t="n">
        <v>29172362</v>
      </c>
      <c r="E550" t="n">
        <v>1</v>
      </c>
      <c r="F550" t="n">
        <v>1</v>
      </c>
      <c r="G550" t="n">
        <v>1</v>
      </c>
      <c r="H550" t="n">
        <v>2</v>
      </c>
      <c r="I550" t="inlineStr">
        <is>
          <t>021102</t>
        </is>
      </c>
      <c r="J550" t="inlineStr">
        <is>
          <t>ТСЭМ Московской обл., 021102, приказ Минстроя России №675/пр от 28.02.2017 № 264/пр</t>
        </is>
      </c>
      <c r="K550" t="inlineStr">
        <is>
          <t>Краны на автомобильном ходу при работе на монтаже технологического оборудования 10 т</t>
        </is>
      </c>
      <c r="L550" t="n">
        <v>1368</v>
      </c>
      <c r="N550" t="n">
        <v>1011</v>
      </c>
      <c r="O550" t="inlineStr">
        <is>
          <t>маш.-ч</t>
        </is>
      </c>
      <c r="P550" t="inlineStr">
        <is>
          <t>маш.-ч</t>
        </is>
      </c>
      <c r="Q550" t="n">
        <v>1</v>
      </c>
      <c r="X550" t="n">
        <v>0.01</v>
      </c>
      <c r="Y550" t="n">
        <v>0</v>
      </c>
      <c r="Z550" t="n">
        <v>134.65</v>
      </c>
      <c r="AA550" t="n">
        <v>13.5</v>
      </c>
      <c r="AB550" t="n">
        <v>0</v>
      </c>
      <c r="AC550" t="n">
        <v>0</v>
      </c>
      <c r="AD550" t="n">
        <v>1</v>
      </c>
      <c r="AE550" t="n">
        <v>0</v>
      </c>
      <c r="AF550" t="inlineStr"/>
      <c r="AG550" t="n">
        <v>0.01</v>
      </c>
      <c r="AH550" t="n">
        <v>2</v>
      </c>
      <c r="AI550" t="n">
        <v>78872583</v>
      </c>
      <c r="AJ550" t="n">
        <v>598</v>
      </c>
      <c r="AK550" t="n">
        <v>0</v>
      </c>
      <c r="AL550" t="n">
        <v>0</v>
      </c>
      <c r="AM550" t="n">
        <v>0</v>
      </c>
      <c r="AN550" t="n">
        <v>0</v>
      </c>
      <c r="AO550" t="n">
        <v>0</v>
      </c>
      <c r="AP550" t="n">
        <v>0</v>
      </c>
      <c r="AQ550" t="n">
        <v>0</v>
      </c>
      <c r="AR550" t="n">
        <v>0</v>
      </c>
    </row>
    <row r="551">
      <c r="A551">
        <f>ROW(Source!A1218)</f>
        <v/>
      </c>
      <c r="B551" t="n">
        <v>78872604</v>
      </c>
      <c r="C551" t="n">
        <v>78872580</v>
      </c>
      <c r="D551" t="n">
        <v>29172657</v>
      </c>
      <c r="E551" t="n">
        <v>1</v>
      </c>
      <c r="F551" t="n">
        <v>1</v>
      </c>
      <c r="G551" t="n">
        <v>1</v>
      </c>
      <c r="H551" t="n">
        <v>2</v>
      </c>
      <c r="I551" t="inlineStr">
        <is>
          <t>040502</t>
        </is>
      </c>
      <c r="J551" t="inlineStr">
        <is>
          <t>ТСЭМ Московской обл., 040502, приказ Минстроя России №675/пр от 28.02.2017 № 264/пр</t>
        </is>
      </c>
      <c r="K551" t="inlineStr">
        <is>
          <t>Установки для сварки ручной дуговой (постоянного тока)</t>
        </is>
      </c>
      <c r="L551" t="n">
        <v>1368</v>
      </c>
      <c r="N551" t="n">
        <v>1011</v>
      </c>
      <c r="O551" t="inlineStr">
        <is>
          <t>маш.-ч</t>
        </is>
      </c>
      <c r="P551" t="inlineStr">
        <is>
          <t>маш.-ч</t>
        </is>
      </c>
      <c r="Q551" t="n">
        <v>1</v>
      </c>
      <c r="X551" t="n">
        <v>0.13</v>
      </c>
      <c r="Y551" t="n">
        <v>0</v>
      </c>
      <c r="Z551" t="n">
        <v>8.1</v>
      </c>
      <c r="AA551" t="n">
        <v>0</v>
      </c>
      <c r="AB551" t="n">
        <v>0</v>
      </c>
      <c r="AC551" t="n">
        <v>0</v>
      </c>
      <c r="AD551" t="n">
        <v>1</v>
      </c>
      <c r="AE551" t="n">
        <v>0</v>
      </c>
      <c r="AF551" t="inlineStr"/>
      <c r="AG551" t="n">
        <v>0.13</v>
      </c>
      <c r="AH551" t="n">
        <v>2</v>
      </c>
      <c r="AI551" t="n">
        <v>78872584</v>
      </c>
      <c r="AJ551" t="n">
        <v>599</v>
      </c>
      <c r="AK551" t="n">
        <v>0</v>
      </c>
      <c r="AL551" t="n">
        <v>0</v>
      </c>
      <c r="AM551" t="n">
        <v>0</v>
      </c>
      <c r="AN551" t="n">
        <v>0</v>
      </c>
      <c r="AO551" t="n">
        <v>0</v>
      </c>
      <c r="AP551" t="n">
        <v>0</v>
      </c>
      <c r="AQ551" t="n">
        <v>0</v>
      </c>
      <c r="AR551" t="n">
        <v>0</v>
      </c>
    </row>
    <row r="552">
      <c r="A552">
        <f>ROW(Source!A1218)</f>
        <v/>
      </c>
      <c r="B552" t="n">
        <v>78872605</v>
      </c>
      <c r="C552" t="n">
        <v>78872580</v>
      </c>
      <c r="D552" t="n">
        <v>29174500</v>
      </c>
      <c r="E552" t="n">
        <v>1</v>
      </c>
      <c r="F552" t="n">
        <v>1</v>
      </c>
      <c r="G552" t="n">
        <v>1</v>
      </c>
      <c r="H552" t="n">
        <v>2</v>
      </c>
      <c r="I552" t="inlineStr">
        <is>
          <t>330206</t>
        </is>
      </c>
      <c r="J552" t="inlineStr">
        <is>
          <t>ТСЭМ Московской обл., 330206, приказ Минстроя России №675/пр от 28.02.2017 № 264/пр</t>
        </is>
      </c>
      <c r="K552" t="inlineStr">
        <is>
          <t>Дрели электрические</t>
        </is>
      </c>
      <c r="L552" t="n">
        <v>1368</v>
      </c>
      <c r="N552" t="n">
        <v>1011</v>
      </c>
      <c r="O552" t="inlineStr">
        <is>
          <t>маш.-ч</t>
        </is>
      </c>
      <c r="P552" t="inlineStr">
        <is>
          <t>маш.-ч</t>
        </is>
      </c>
      <c r="Q552" t="n">
        <v>1</v>
      </c>
      <c r="X552" t="n">
        <v>0.04</v>
      </c>
      <c r="Y552" t="n">
        <v>0</v>
      </c>
      <c r="Z552" t="n">
        <v>1.95</v>
      </c>
      <c r="AA552" t="n">
        <v>0</v>
      </c>
      <c r="AB552" t="n">
        <v>0</v>
      </c>
      <c r="AC552" t="n">
        <v>0</v>
      </c>
      <c r="AD552" t="n">
        <v>1</v>
      </c>
      <c r="AE552" t="n">
        <v>0</v>
      </c>
      <c r="AF552" t="inlineStr"/>
      <c r="AG552" t="n">
        <v>0.04</v>
      </c>
      <c r="AH552" t="n">
        <v>2</v>
      </c>
      <c r="AI552" t="n">
        <v>78872585</v>
      </c>
      <c r="AJ552" t="n">
        <v>600</v>
      </c>
      <c r="AK552" t="n">
        <v>0</v>
      </c>
      <c r="AL552" t="n">
        <v>0</v>
      </c>
      <c r="AM552" t="n">
        <v>0</v>
      </c>
      <c r="AN552" t="n">
        <v>0</v>
      </c>
      <c r="AO552" t="n">
        <v>0</v>
      </c>
      <c r="AP552" t="n">
        <v>0</v>
      </c>
      <c r="AQ552" t="n">
        <v>0</v>
      </c>
      <c r="AR552" t="n">
        <v>0</v>
      </c>
    </row>
    <row r="553">
      <c r="A553">
        <f>ROW(Source!A1218)</f>
        <v/>
      </c>
      <c r="B553" t="n">
        <v>78872606</v>
      </c>
      <c r="C553" t="n">
        <v>78872580</v>
      </c>
      <c r="D553" t="n">
        <v>29174689</v>
      </c>
      <c r="E553" t="n">
        <v>1</v>
      </c>
      <c r="F553" t="n">
        <v>1</v>
      </c>
      <c r="G553" t="n">
        <v>1</v>
      </c>
      <c r="H553" t="n">
        <v>2</v>
      </c>
      <c r="I553" t="inlineStr">
        <is>
          <t>350451</t>
        </is>
      </c>
      <c r="J553" t="inlineStr">
        <is>
          <t>ТСЭМ Московской обл., 350451, приказ Минстроя России №675/пр от 28.02.2017 № 264/пр</t>
        </is>
      </c>
      <c r="K553" t="inlineStr">
        <is>
          <t>Пресс гидравлический с электроприводом</t>
        </is>
      </c>
      <c r="L553" t="n">
        <v>1368</v>
      </c>
      <c r="N553" t="n">
        <v>1011</v>
      </c>
      <c r="O553" t="inlineStr">
        <is>
          <t>маш.-ч</t>
        </is>
      </c>
      <c r="P553" t="inlineStr">
        <is>
          <t>маш.-ч</t>
        </is>
      </c>
      <c r="Q553" t="n">
        <v>1</v>
      </c>
      <c r="X553" t="n">
        <v>0.2</v>
      </c>
      <c r="Y553" t="n">
        <v>0</v>
      </c>
      <c r="Z553" t="n">
        <v>1.11</v>
      </c>
      <c r="AA553" t="n">
        <v>0</v>
      </c>
      <c r="AB553" t="n">
        <v>0</v>
      </c>
      <c r="AC553" t="n">
        <v>0</v>
      </c>
      <c r="AD553" t="n">
        <v>1</v>
      </c>
      <c r="AE553" t="n">
        <v>0</v>
      </c>
      <c r="AF553" t="inlineStr"/>
      <c r="AG553" t="n">
        <v>0.2</v>
      </c>
      <c r="AH553" t="n">
        <v>2</v>
      </c>
      <c r="AI553" t="n">
        <v>78872586</v>
      </c>
      <c r="AJ553" t="n">
        <v>601</v>
      </c>
      <c r="AK553" t="n">
        <v>0</v>
      </c>
      <c r="AL553" t="n">
        <v>0</v>
      </c>
      <c r="AM553" t="n">
        <v>0</v>
      </c>
      <c r="AN553" t="n">
        <v>0</v>
      </c>
      <c r="AO553" t="n">
        <v>0</v>
      </c>
      <c r="AP553" t="n">
        <v>0</v>
      </c>
      <c r="AQ553" t="n">
        <v>0</v>
      </c>
      <c r="AR553" t="n">
        <v>0</v>
      </c>
    </row>
    <row r="554">
      <c r="A554">
        <f>ROW(Source!A1218)</f>
        <v/>
      </c>
      <c r="B554" t="n">
        <v>78872607</v>
      </c>
      <c r="C554" t="n">
        <v>78872580</v>
      </c>
      <c r="D554" t="n">
        <v>29174913</v>
      </c>
      <c r="E554" t="n">
        <v>1</v>
      </c>
      <c r="F554" t="n">
        <v>1</v>
      </c>
      <c r="G554" t="n">
        <v>1</v>
      </c>
      <c r="H554" t="n">
        <v>2</v>
      </c>
      <c r="I554" t="inlineStr">
        <is>
          <t>400001</t>
        </is>
      </c>
      <c r="J554" t="inlineStr">
        <is>
          <t>ТСЭМ Московской обл., 400001, приказ Минстроя России №675/пр от 28.02.2017 № 264/пр</t>
        </is>
      </c>
      <c r="K554" t="inlineStr">
        <is>
          <t>Автомобили бортовые, грузоподъемность до 5 т</t>
        </is>
      </c>
      <c r="L554" t="n">
        <v>1368</v>
      </c>
      <c r="N554" t="n">
        <v>1011</v>
      </c>
      <c r="O554" t="inlineStr">
        <is>
          <t>маш.-ч</t>
        </is>
      </c>
      <c r="P554" t="inlineStr">
        <is>
          <t>маш.-ч</t>
        </is>
      </c>
      <c r="Q554" t="n">
        <v>1</v>
      </c>
      <c r="X554" t="n">
        <v>0.01</v>
      </c>
      <c r="Y554" t="n">
        <v>0</v>
      </c>
      <c r="Z554" t="n">
        <v>87.17</v>
      </c>
      <c r="AA554" t="n">
        <v>11.6</v>
      </c>
      <c r="AB554" t="n">
        <v>0</v>
      </c>
      <c r="AC554" t="n">
        <v>0</v>
      </c>
      <c r="AD554" t="n">
        <v>1</v>
      </c>
      <c r="AE554" t="n">
        <v>0</v>
      </c>
      <c r="AF554" t="inlineStr"/>
      <c r="AG554" t="n">
        <v>0.01</v>
      </c>
      <c r="AH554" t="n">
        <v>2</v>
      </c>
      <c r="AI554" t="n">
        <v>78872587</v>
      </c>
      <c r="AJ554" t="n">
        <v>602</v>
      </c>
      <c r="AK554" t="n">
        <v>0</v>
      </c>
      <c r="AL554" t="n">
        <v>0</v>
      </c>
      <c r="AM554" t="n">
        <v>0</v>
      </c>
      <c r="AN554" t="n">
        <v>0</v>
      </c>
      <c r="AO554" t="n">
        <v>0</v>
      </c>
      <c r="AP554" t="n">
        <v>0</v>
      </c>
      <c r="AQ554" t="n">
        <v>0</v>
      </c>
      <c r="AR554" t="n">
        <v>0</v>
      </c>
    </row>
    <row r="555">
      <c r="A555">
        <f>ROW(Source!A1218)</f>
        <v/>
      </c>
      <c r="B555" t="n">
        <v>78872608</v>
      </c>
      <c r="C555" t="n">
        <v>78872580</v>
      </c>
      <c r="D555" t="n">
        <v>29110546</v>
      </c>
      <c r="E555" t="n">
        <v>1</v>
      </c>
      <c r="F555" t="n">
        <v>1</v>
      </c>
      <c r="G555" t="n">
        <v>1</v>
      </c>
      <c r="H555" t="n">
        <v>3</v>
      </c>
      <c r="I555" t="inlineStr">
        <is>
          <t>101-1665</t>
        </is>
      </c>
      <c r="J555" t="inlineStr">
        <is>
          <t>ТССЦ Московской обл., 101-1665, приказ Минстроя России №675/пр от 28.02.2017 № 254/пр</t>
        </is>
      </c>
      <c r="K555" t="inlineStr">
        <is>
          <t>Лак электроизоляционный 318</t>
        </is>
      </c>
      <c r="L555" t="n">
        <v>1346</v>
      </c>
      <c r="N555" t="n">
        <v>1009</v>
      </c>
      <c r="O555" t="inlineStr">
        <is>
          <t>кг</t>
        </is>
      </c>
      <c r="P555" t="inlineStr">
        <is>
          <t>кг</t>
        </is>
      </c>
      <c r="Q555" t="n">
        <v>1</v>
      </c>
      <c r="X555" t="n">
        <v>0.014</v>
      </c>
      <c r="Y555" t="n">
        <v>35.63</v>
      </c>
      <c r="Z555" t="n">
        <v>0</v>
      </c>
      <c r="AA555" t="n">
        <v>0</v>
      </c>
      <c r="AB555" t="n">
        <v>0</v>
      </c>
      <c r="AC555" t="n">
        <v>0</v>
      </c>
      <c r="AD555" t="n">
        <v>1</v>
      </c>
      <c r="AE555" t="n">
        <v>0</v>
      </c>
      <c r="AF555" t="inlineStr"/>
      <c r="AG555" t="n">
        <v>0.014</v>
      </c>
      <c r="AH555" t="n">
        <v>2</v>
      </c>
      <c r="AI555" t="n">
        <v>78872588</v>
      </c>
      <c r="AJ555" t="n">
        <v>603</v>
      </c>
      <c r="AK555" t="n">
        <v>0</v>
      </c>
      <c r="AL555" t="n">
        <v>0</v>
      </c>
      <c r="AM555" t="n">
        <v>0</v>
      </c>
      <c r="AN555" t="n">
        <v>0</v>
      </c>
      <c r="AO555" t="n">
        <v>0</v>
      </c>
      <c r="AP555" t="n">
        <v>0</v>
      </c>
      <c r="AQ555" t="n">
        <v>0</v>
      </c>
      <c r="AR555" t="n">
        <v>0</v>
      </c>
    </row>
    <row r="556">
      <c r="A556">
        <f>ROW(Source!A1218)</f>
        <v/>
      </c>
      <c r="B556" t="n">
        <v>78872609</v>
      </c>
      <c r="C556" t="n">
        <v>78872580</v>
      </c>
      <c r="D556" t="n">
        <v>29113980</v>
      </c>
      <c r="E556" t="n">
        <v>1</v>
      </c>
      <c r="F556" t="n">
        <v>1</v>
      </c>
      <c r="G556" t="n">
        <v>1</v>
      </c>
      <c r="H556" t="n">
        <v>3</v>
      </c>
      <c r="I556" t="inlineStr">
        <is>
          <t>101-1924</t>
        </is>
      </c>
      <c r="J556" t="inlineStr">
        <is>
          <t>ТССЦ Московской обл., 101-1924, приказ Минстроя России №675/пр от 28.02.2017 № 254/пр</t>
        </is>
      </c>
      <c r="K556" t="inlineStr">
        <is>
          <t>Электроды диаметром 4 мм Э42А</t>
        </is>
      </c>
      <c r="L556" t="n">
        <v>1346</v>
      </c>
      <c r="N556" t="n">
        <v>1009</v>
      </c>
      <c r="O556" t="inlineStr">
        <is>
          <t>кг</t>
        </is>
      </c>
      <c r="P556" t="inlineStr">
        <is>
          <t>кг</t>
        </is>
      </c>
      <c r="Q556" t="n">
        <v>1</v>
      </c>
      <c r="X556" t="n">
        <v>0.07000000000000001</v>
      </c>
      <c r="Y556" t="n">
        <v>14.31</v>
      </c>
      <c r="Z556" t="n">
        <v>0</v>
      </c>
      <c r="AA556" t="n">
        <v>0</v>
      </c>
      <c r="AB556" t="n">
        <v>0</v>
      </c>
      <c r="AC556" t="n">
        <v>0</v>
      </c>
      <c r="AD556" t="n">
        <v>1</v>
      </c>
      <c r="AE556" t="n">
        <v>0</v>
      </c>
      <c r="AF556" t="inlineStr"/>
      <c r="AG556" t="n">
        <v>0.07000000000000001</v>
      </c>
      <c r="AH556" t="n">
        <v>2</v>
      </c>
      <c r="AI556" t="n">
        <v>78872589</v>
      </c>
      <c r="AJ556" t="n">
        <v>604</v>
      </c>
      <c r="AK556" t="n">
        <v>0</v>
      </c>
      <c r="AL556" t="n">
        <v>0</v>
      </c>
      <c r="AM556" t="n">
        <v>0</v>
      </c>
      <c r="AN556" t="n">
        <v>0</v>
      </c>
      <c r="AO556" t="n">
        <v>0</v>
      </c>
      <c r="AP556" t="n">
        <v>0</v>
      </c>
      <c r="AQ556" t="n">
        <v>0</v>
      </c>
      <c r="AR556" t="n">
        <v>0</v>
      </c>
    </row>
    <row r="557">
      <c r="A557">
        <f>ROW(Source!A1218)</f>
        <v/>
      </c>
      <c r="B557" t="n">
        <v>78872610</v>
      </c>
      <c r="C557" t="n">
        <v>78872580</v>
      </c>
      <c r="D557" t="n">
        <v>29108369</v>
      </c>
      <c r="E557" t="n">
        <v>1</v>
      </c>
      <c r="F557" t="n">
        <v>1</v>
      </c>
      <c r="G557" t="n">
        <v>1</v>
      </c>
      <c r="H557" t="n">
        <v>3</v>
      </c>
      <c r="I557" t="inlineStr">
        <is>
          <t>101-1964</t>
        </is>
      </c>
      <c r="J557" t="inlineStr">
        <is>
          <t>ТССЦ Московской обл., 101-1964, приказ Минстроя России №675/пр от 28.02.2017 № 254/пр</t>
        </is>
      </c>
      <c r="K557" t="inlineStr">
        <is>
          <t>Шпагат бумажный</t>
        </is>
      </c>
      <c r="L557" t="n">
        <v>1346</v>
      </c>
      <c r="N557" t="n">
        <v>1009</v>
      </c>
      <c r="O557" t="inlineStr">
        <is>
          <t>кг</t>
        </is>
      </c>
      <c r="P557" t="inlineStr">
        <is>
          <t>кг</t>
        </is>
      </c>
      <c r="Q557" t="n">
        <v>1</v>
      </c>
      <c r="X557" t="n">
        <v>0.004</v>
      </c>
      <c r="Y557" t="n">
        <v>18.9</v>
      </c>
      <c r="Z557" t="n">
        <v>0</v>
      </c>
      <c r="AA557" t="n">
        <v>0</v>
      </c>
      <c r="AB557" t="n">
        <v>0</v>
      </c>
      <c r="AC557" t="n">
        <v>0</v>
      </c>
      <c r="AD557" t="n">
        <v>1</v>
      </c>
      <c r="AE557" t="n">
        <v>0</v>
      </c>
      <c r="AF557" t="inlineStr"/>
      <c r="AG557" t="n">
        <v>0.004</v>
      </c>
      <c r="AH557" t="n">
        <v>2</v>
      </c>
      <c r="AI557" t="n">
        <v>78872590</v>
      </c>
      <c r="AJ557" t="n">
        <v>605</v>
      </c>
      <c r="AK557" t="n">
        <v>0</v>
      </c>
      <c r="AL557" t="n">
        <v>0</v>
      </c>
      <c r="AM557" t="n">
        <v>0</v>
      </c>
      <c r="AN557" t="n">
        <v>0</v>
      </c>
      <c r="AO557" t="n">
        <v>0</v>
      </c>
      <c r="AP557" t="n">
        <v>0</v>
      </c>
      <c r="AQ557" t="n">
        <v>0</v>
      </c>
      <c r="AR557" t="n">
        <v>0</v>
      </c>
    </row>
    <row r="558">
      <c r="A558">
        <f>ROW(Source!A1218)</f>
        <v/>
      </c>
      <c r="B558" t="n">
        <v>78872611</v>
      </c>
      <c r="C558" t="n">
        <v>78872580</v>
      </c>
      <c r="D558" t="n">
        <v>29114246</v>
      </c>
      <c r="E558" t="n">
        <v>1</v>
      </c>
      <c r="F558" t="n">
        <v>1</v>
      </c>
      <c r="G558" t="n">
        <v>1</v>
      </c>
      <c r="H558" t="n">
        <v>3</v>
      </c>
      <c r="I558" t="inlineStr">
        <is>
          <t>101-1977</t>
        </is>
      </c>
      <c r="J558" t="inlineStr">
        <is>
          <t>ТССЦ Московской обл., 101-1977, приказ Минстроя России №675/пр от 28.02.2017 № 254/пр</t>
        </is>
      </c>
      <c r="K558" t="inlineStr">
        <is>
          <t>Болты с гайками и шайбами строительные</t>
        </is>
      </c>
      <c r="L558" t="n">
        <v>1346</v>
      </c>
      <c r="N558" t="n">
        <v>1009</v>
      </c>
      <c r="O558" t="inlineStr">
        <is>
          <t>кг</t>
        </is>
      </c>
      <c r="P558" t="inlineStr">
        <is>
          <t>кг</t>
        </is>
      </c>
      <c r="Q558" t="n">
        <v>1</v>
      </c>
      <c r="X558" t="n">
        <v>0.38</v>
      </c>
      <c r="Y558" t="n">
        <v>9.039999999999999</v>
      </c>
      <c r="Z558" t="n">
        <v>0</v>
      </c>
      <c r="AA558" t="n">
        <v>0</v>
      </c>
      <c r="AB558" t="n">
        <v>0</v>
      </c>
      <c r="AC558" t="n">
        <v>0</v>
      </c>
      <c r="AD558" t="n">
        <v>1</v>
      </c>
      <c r="AE558" t="n">
        <v>0</v>
      </c>
      <c r="AF558" t="inlineStr"/>
      <c r="AG558" t="n">
        <v>0.38</v>
      </c>
      <c r="AH558" t="n">
        <v>2</v>
      </c>
      <c r="AI558" t="n">
        <v>78872591</v>
      </c>
      <c r="AJ558" t="n">
        <v>606</v>
      </c>
      <c r="AK558" t="n">
        <v>0</v>
      </c>
      <c r="AL558" t="n">
        <v>0</v>
      </c>
      <c r="AM558" t="n">
        <v>0</v>
      </c>
      <c r="AN558" t="n">
        <v>0</v>
      </c>
      <c r="AO558" t="n">
        <v>0</v>
      </c>
      <c r="AP558" t="n">
        <v>0</v>
      </c>
      <c r="AQ558" t="n">
        <v>0</v>
      </c>
      <c r="AR558" t="n">
        <v>0</v>
      </c>
    </row>
    <row r="559">
      <c r="A559">
        <f>ROW(Source!A1218)</f>
        <v/>
      </c>
      <c r="B559" t="n">
        <v>78872612</v>
      </c>
      <c r="C559" t="n">
        <v>78872580</v>
      </c>
      <c r="D559" t="n">
        <v>29110426</v>
      </c>
      <c r="E559" t="n">
        <v>1</v>
      </c>
      <c r="F559" t="n">
        <v>1</v>
      </c>
      <c r="G559" t="n">
        <v>1</v>
      </c>
      <c r="H559" t="n">
        <v>3</v>
      </c>
      <c r="I559" t="inlineStr">
        <is>
          <t>101-2143</t>
        </is>
      </c>
      <c r="J559" t="inlineStr">
        <is>
          <t>ТССЦ Московской обл., 101-2143, приказ Минстроя России №675/пр от 28.02.2017 № 254/пр</t>
        </is>
      </c>
      <c r="K559" t="inlineStr">
        <is>
          <t>Краска</t>
        </is>
      </c>
      <c r="L559" t="n">
        <v>1346</v>
      </c>
      <c r="N559" t="n">
        <v>1009</v>
      </c>
      <c r="O559" t="inlineStr">
        <is>
          <t>кг</t>
        </is>
      </c>
      <c r="P559" t="inlineStr">
        <is>
          <t>кг</t>
        </is>
      </c>
      <c r="Q559" t="n">
        <v>1</v>
      </c>
      <c r="X559" t="n">
        <v>0.047</v>
      </c>
      <c r="Y559" t="n">
        <v>28.67</v>
      </c>
      <c r="Z559" t="n">
        <v>0</v>
      </c>
      <c r="AA559" t="n">
        <v>0</v>
      </c>
      <c r="AB559" t="n">
        <v>0</v>
      </c>
      <c r="AC559" t="n">
        <v>0</v>
      </c>
      <c r="AD559" t="n">
        <v>1</v>
      </c>
      <c r="AE559" t="n">
        <v>0</v>
      </c>
      <c r="AF559" t="inlineStr"/>
      <c r="AG559" t="n">
        <v>0.047</v>
      </c>
      <c r="AH559" t="n">
        <v>2</v>
      </c>
      <c r="AI559" t="n">
        <v>78872592</v>
      </c>
      <c r="AJ559" t="n">
        <v>607</v>
      </c>
      <c r="AK559" t="n">
        <v>0</v>
      </c>
      <c r="AL559" t="n">
        <v>0</v>
      </c>
      <c r="AM559" t="n">
        <v>0</v>
      </c>
      <c r="AN559" t="n">
        <v>0</v>
      </c>
      <c r="AO559" t="n">
        <v>0</v>
      </c>
      <c r="AP559" t="n">
        <v>0</v>
      </c>
      <c r="AQ559" t="n">
        <v>0</v>
      </c>
      <c r="AR559" t="n">
        <v>0</v>
      </c>
    </row>
    <row r="560">
      <c r="A560">
        <f>ROW(Source!A1218)</f>
        <v/>
      </c>
      <c r="B560" t="n">
        <v>78872613</v>
      </c>
      <c r="C560" t="n">
        <v>78872580</v>
      </c>
      <c r="D560" t="n">
        <v>29107961</v>
      </c>
      <c r="E560" t="n">
        <v>1</v>
      </c>
      <c r="F560" t="n">
        <v>1</v>
      </c>
      <c r="G560" t="n">
        <v>1</v>
      </c>
      <c r="H560" t="n">
        <v>3</v>
      </c>
      <c r="I560" t="inlineStr">
        <is>
          <t>101-2365</t>
        </is>
      </c>
      <c r="J560" t="inlineStr">
        <is>
          <t>ТССЦ Московской обл., 101-2365, приказ Минстроя России №675/пр от 28.02.2017 № 254/пр</t>
        </is>
      </c>
      <c r="K560" t="inlineStr">
        <is>
          <t>Нитки швейные</t>
        </is>
      </c>
      <c r="L560" t="n">
        <v>1346</v>
      </c>
      <c r="N560" t="n">
        <v>1009</v>
      </c>
      <c r="O560" t="inlineStr">
        <is>
          <t>кг</t>
        </is>
      </c>
      <c r="P560" t="inlineStr">
        <is>
          <t>кг</t>
        </is>
      </c>
      <c r="Q560" t="n">
        <v>1</v>
      </c>
      <c r="X560" t="n">
        <v>0.002</v>
      </c>
      <c r="Y560" t="n">
        <v>133.05</v>
      </c>
      <c r="Z560" t="n">
        <v>0</v>
      </c>
      <c r="AA560" t="n">
        <v>0</v>
      </c>
      <c r="AB560" t="n">
        <v>0</v>
      </c>
      <c r="AC560" t="n">
        <v>0</v>
      </c>
      <c r="AD560" t="n">
        <v>1</v>
      </c>
      <c r="AE560" t="n">
        <v>0</v>
      </c>
      <c r="AF560" t="inlineStr"/>
      <c r="AG560" t="n">
        <v>0.002</v>
      </c>
      <c r="AH560" t="n">
        <v>2</v>
      </c>
      <c r="AI560" t="n">
        <v>78872593</v>
      </c>
      <c r="AJ560" t="n">
        <v>608</v>
      </c>
      <c r="AK560" t="n">
        <v>0</v>
      </c>
      <c r="AL560" t="n">
        <v>0</v>
      </c>
      <c r="AM560" t="n">
        <v>0</v>
      </c>
      <c r="AN560" t="n">
        <v>0</v>
      </c>
      <c r="AO560" t="n">
        <v>0</v>
      </c>
      <c r="AP560" t="n">
        <v>0</v>
      </c>
      <c r="AQ560" t="n">
        <v>0</v>
      </c>
      <c r="AR560" t="n">
        <v>0</v>
      </c>
    </row>
    <row r="561">
      <c r="A561">
        <f>ROW(Source!A1218)</f>
        <v/>
      </c>
      <c r="B561" t="n">
        <v>78872614</v>
      </c>
      <c r="C561" t="n">
        <v>78872580</v>
      </c>
      <c r="D561" t="n">
        <v>29110838</v>
      </c>
      <c r="E561" t="n">
        <v>1</v>
      </c>
      <c r="F561" t="n">
        <v>1</v>
      </c>
      <c r="G561" t="n">
        <v>1</v>
      </c>
      <c r="H561" t="n">
        <v>3</v>
      </c>
      <c r="I561" t="inlineStr">
        <is>
          <t>101-2499</t>
        </is>
      </c>
      <c r="J561" t="inlineStr">
        <is>
          <t>ТССЦ Московской обл., 101-2499, приказ Минстроя России №675/пр от 28.02.2017 № 254/пр</t>
        </is>
      </c>
      <c r="K561" t="inlineStr">
        <is>
          <t>Лента изоляционная прорезиненная односторонняя ширина 20 мм, толщина 0,25-0,35 мм</t>
        </is>
      </c>
      <c r="L561" t="n">
        <v>1346</v>
      </c>
      <c r="N561" t="n">
        <v>1009</v>
      </c>
      <c r="O561" t="inlineStr">
        <is>
          <t>кг</t>
        </is>
      </c>
      <c r="P561" t="inlineStr">
        <is>
          <t>кг</t>
        </is>
      </c>
      <c r="Q561" t="n">
        <v>1</v>
      </c>
      <c r="X561" t="n">
        <v>0.036</v>
      </c>
      <c r="Y561" t="n">
        <v>30.5</v>
      </c>
      <c r="Z561" t="n">
        <v>0</v>
      </c>
      <c r="AA561" t="n">
        <v>0</v>
      </c>
      <c r="AB561" t="n">
        <v>0</v>
      </c>
      <c r="AC561" t="n">
        <v>0</v>
      </c>
      <c r="AD561" t="n">
        <v>1</v>
      </c>
      <c r="AE561" t="n">
        <v>0</v>
      </c>
      <c r="AF561" t="inlineStr"/>
      <c r="AG561" t="n">
        <v>0.036</v>
      </c>
      <c r="AH561" t="n">
        <v>2</v>
      </c>
      <c r="AI561" t="n">
        <v>78872594</v>
      </c>
      <c r="AJ561" t="n">
        <v>609</v>
      </c>
      <c r="AK561" t="n">
        <v>0</v>
      </c>
      <c r="AL561" t="n">
        <v>0</v>
      </c>
      <c r="AM561" t="n">
        <v>0</v>
      </c>
      <c r="AN561" t="n">
        <v>0</v>
      </c>
      <c r="AO561" t="n">
        <v>0</v>
      </c>
      <c r="AP561" t="n">
        <v>0</v>
      </c>
      <c r="AQ561" t="n">
        <v>0</v>
      </c>
      <c r="AR561" t="n">
        <v>0</v>
      </c>
    </row>
    <row r="562">
      <c r="A562">
        <f>ROW(Source!A1218)</f>
        <v/>
      </c>
      <c r="B562" t="n">
        <v>78872615</v>
      </c>
      <c r="C562" t="n">
        <v>78872580</v>
      </c>
      <c r="D562" t="n">
        <v>29114470</v>
      </c>
      <c r="E562" t="n">
        <v>1</v>
      </c>
      <c r="F562" t="n">
        <v>1</v>
      </c>
      <c r="G562" t="n">
        <v>1</v>
      </c>
      <c r="H562" t="n">
        <v>3</v>
      </c>
      <c r="I562" t="inlineStr">
        <is>
          <t>101-3914</t>
        </is>
      </c>
      <c r="J562" t="inlineStr">
        <is>
          <t>ТССЦ Московской обл., 101-3914, приказ Минстроя России №675/пр от 28.02.2017 № 254/пр</t>
        </is>
      </c>
      <c r="K562" t="inlineStr">
        <is>
          <t>Дюбели распорные полипропиленовые</t>
        </is>
      </c>
      <c r="L562" t="n">
        <v>1355</v>
      </c>
      <c r="N562" t="n">
        <v>1010</v>
      </c>
      <c r="O562" t="inlineStr">
        <is>
          <t>100 шт.</t>
        </is>
      </c>
      <c r="P562" t="inlineStr">
        <is>
          <t>100 шт.</t>
        </is>
      </c>
      <c r="Q562" t="n">
        <v>100</v>
      </c>
      <c r="X562" t="n">
        <v>0.014</v>
      </c>
      <c r="Y562" t="n">
        <v>86.23999999999999</v>
      </c>
      <c r="Z562" t="n">
        <v>0</v>
      </c>
      <c r="AA562" t="n">
        <v>0</v>
      </c>
      <c r="AB562" t="n">
        <v>0</v>
      </c>
      <c r="AC562" t="n">
        <v>0</v>
      </c>
      <c r="AD562" t="n">
        <v>1</v>
      </c>
      <c r="AE562" t="n">
        <v>0</v>
      </c>
      <c r="AF562" t="inlineStr"/>
      <c r="AG562" t="n">
        <v>0.014</v>
      </c>
      <c r="AH562" t="n">
        <v>2</v>
      </c>
      <c r="AI562" t="n">
        <v>78872595</v>
      </c>
      <c r="AJ562" t="n">
        <v>610</v>
      </c>
      <c r="AK562" t="n">
        <v>0</v>
      </c>
      <c r="AL562" t="n">
        <v>0</v>
      </c>
      <c r="AM562" t="n">
        <v>0</v>
      </c>
      <c r="AN562" t="n">
        <v>0</v>
      </c>
      <c r="AO562" t="n">
        <v>0</v>
      </c>
      <c r="AP562" t="n">
        <v>0</v>
      </c>
      <c r="AQ562" t="n">
        <v>0</v>
      </c>
      <c r="AR562" t="n">
        <v>0</v>
      </c>
    </row>
    <row r="563">
      <c r="A563">
        <f>ROW(Source!A1218)</f>
        <v/>
      </c>
      <c r="B563" t="n">
        <v>78872616</v>
      </c>
      <c r="C563" t="n">
        <v>78872580</v>
      </c>
      <c r="D563" t="n">
        <v>29129474</v>
      </c>
      <c r="E563" t="n">
        <v>1</v>
      </c>
      <c r="F563" t="n">
        <v>1</v>
      </c>
      <c r="G563" t="n">
        <v>1</v>
      </c>
      <c r="H563" t="n">
        <v>3</v>
      </c>
      <c r="I563" t="inlineStr">
        <is>
          <t>201-0843</t>
        </is>
      </c>
      <c r="J563" t="inlineStr">
        <is>
          <t>ТССЦ Московской обл., 201-0843, приказ Минстроя России №675/пр от 28.02.2017 № 255/пр</t>
        </is>
      </c>
      <c r="K563" t="inlineStr">
        <is>
          <t>Конструкции стальные индивидуальные решетчатые сварные массой до 0,1 т</t>
        </is>
      </c>
      <c r="L563" t="n">
        <v>1348</v>
      </c>
      <c r="N563" t="n">
        <v>1009</v>
      </c>
      <c r="O563" t="inlineStr">
        <is>
          <t>т</t>
        </is>
      </c>
      <c r="P563" t="inlineStr">
        <is>
          <t>т</t>
        </is>
      </c>
      <c r="Q563" t="n">
        <v>1000</v>
      </c>
      <c r="X563" t="n">
        <v>0.002</v>
      </c>
      <c r="Y563" t="n">
        <v>11534.49</v>
      </c>
      <c r="Z563" t="n">
        <v>0</v>
      </c>
      <c r="AA563" t="n">
        <v>0</v>
      </c>
      <c r="AB563" t="n">
        <v>0</v>
      </c>
      <c r="AC563" t="n">
        <v>0</v>
      </c>
      <c r="AD563" t="n">
        <v>1</v>
      </c>
      <c r="AE563" t="n">
        <v>0</v>
      </c>
      <c r="AF563" t="inlineStr"/>
      <c r="AG563" t="n">
        <v>0.002</v>
      </c>
      <c r="AH563" t="n">
        <v>2</v>
      </c>
      <c r="AI563" t="n">
        <v>78872596</v>
      </c>
      <c r="AJ563" t="n">
        <v>611</v>
      </c>
      <c r="AK563" t="n">
        <v>0</v>
      </c>
      <c r="AL563" t="n">
        <v>0</v>
      </c>
      <c r="AM563" t="n">
        <v>0</v>
      </c>
      <c r="AN563" t="n">
        <v>0</v>
      </c>
      <c r="AO563" t="n">
        <v>0</v>
      </c>
      <c r="AP563" t="n">
        <v>0</v>
      </c>
      <c r="AQ563" t="n">
        <v>0</v>
      </c>
      <c r="AR563" t="n">
        <v>0</v>
      </c>
    </row>
    <row r="564">
      <c r="A564">
        <f>ROW(Source!A1218)</f>
        <v/>
      </c>
      <c r="B564" t="n">
        <v>78872617</v>
      </c>
      <c r="C564" t="n">
        <v>78872580</v>
      </c>
      <c r="D564" t="n">
        <v>29165774</v>
      </c>
      <c r="E564" t="n">
        <v>1</v>
      </c>
      <c r="F564" t="n">
        <v>1</v>
      </c>
      <c r="G564" t="n">
        <v>1</v>
      </c>
      <c r="H564" t="n">
        <v>3</v>
      </c>
      <c r="I564" t="inlineStr">
        <is>
          <t>509-0090</t>
        </is>
      </c>
      <c r="J564" t="inlineStr">
        <is>
          <t>ТССЦ Московской обл., 509-0090, приказ Минстроя России №675/пр от 28.02.2017 № 258/пр</t>
        </is>
      </c>
      <c r="K564" t="inlineStr">
        <is>
          <t>Перемычки гибкие, тип ПГС-50</t>
        </is>
      </c>
      <c r="L564" t="n">
        <v>1358</v>
      </c>
      <c r="N564" t="n">
        <v>1010</v>
      </c>
      <c r="O564" t="inlineStr">
        <is>
          <t>10 шт.</t>
        </is>
      </c>
      <c r="P564" t="inlineStr">
        <is>
          <t>10 шт.</t>
        </is>
      </c>
      <c r="Q564" t="n">
        <v>10</v>
      </c>
      <c r="X564" t="n">
        <v>0.1</v>
      </c>
      <c r="Y564" t="n">
        <v>40.9</v>
      </c>
      <c r="Z564" t="n">
        <v>0</v>
      </c>
      <c r="AA564" t="n">
        <v>0</v>
      </c>
      <c r="AB564" t="n">
        <v>0</v>
      </c>
      <c r="AC564" t="n">
        <v>0</v>
      </c>
      <c r="AD564" t="n">
        <v>1</v>
      </c>
      <c r="AE564" t="n">
        <v>0</v>
      </c>
      <c r="AF564" t="inlineStr"/>
      <c r="AG564" t="n">
        <v>0.1</v>
      </c>
      <c r="AH564" t="n">
        <v>2</v>
      </c>
      <c r="AI564" t="n">
        <v>78872597</v>
      </c>
      <c r="AJ564" t="n">
        <v>612</v>
      </c>
      <c r="AK564" t="n">
        <v>0</v>
      </c>
      <c r="AL564" t="n">
        <v>0</v>
      </c>
      <c r="AM564" t="n">
        <v>0</v>
      </c>
      <c r="AN564" t="n">
        <v>0</v>
      </c>
      <c r="AO564" t="n">
        <v>0</v>
      </c>
      <c r="AP564" t="n">
        <v>0</v>
      </c>
      <c r="AQ564" t="n">
        <v>0</v>
      </c>
      <c r="AR564" t="n">
        <v>0</v>
      </c>
    </row>
    <row r="565">
      <c r="A565">
        <f>ROW(Source!A1218)</f>
        <v/>
      </c>
      <c r="B565" t="n">
        <v>78872618</v>
      </c>
      <c r="C565" t="n">
        <v>78872580</v>
      </c>
      <c r="D565" t="n">
        <v>29171708</v>
      </c>
      <c r="E565" t="n">
        <v>1</v>
      </c>
      <c r="F565" t="n">
        <v>1</v>
      </c>
      <c r="G565" t="n">
        <v>1</v>
      </c>
      <c r="H565" t="n">
        <v>3</v>
      </c>
      <c r="I565" t="inlineStr">
        <is>
          <t>509-1210</t>
        </is>
      </c>
      <c r="J565" t="inlineStr">
        <is>
          <t>ТССЦ Московской обл., 509-1210, приказ Минстроя России №675/пр от 28.02.2017 № 258/пр</t>
        </is>
      </c>
      <c r="K565" t="inlineStr">
        <is>
          <t>Вазелин технический</t>
        </is>
      </c>
      <c r="L565" t="n">
        <v>1346</v>
      </c>
      <c r="N565" t="n">
        <v>1009</v>
      </c>
      <c r="O565" t="inlineStr">
        <is>
          <t>кг</t>
        </is>
      </c>
      <c r="P565" t="inlineStr">
        <is>
          <t>кг</t>
        </is>
      </c>
      <c r="Q565" t="n">
        <v>1</v>
      </c>
      <c r="X565" t="n">
        <v>0.008999999999999999</v>
      </c>
      <c r="Y565" t="n">
        <v>30.6</v>
      </c>
      <c r="Z565" t="n">
        <v>0</v>
      </c>
      <c r="AA565" t="n">
        <v>0</v>
      </c>
      <c r="AB565" t="n">
        <v>0</v>
      </c>
      <c r="AC565" t="n">
        <v>0</v>
      </c>
      <c r="AD565" t="n">
        <v>1</v>
      </c>
      <c r="AE565" t="n">
        <v>0</v>
      </c>
      <c r="AF565" t="inlineStr"/>
      <c r="AG565" t="n">
        <v>0.008999999999999999</v>
      </c>
      <c r="AH565" t="n">
        <v>2</v>
      </c>
      <c r="AI565" t="n">
        <v>78872598</v>
      </c>
      <c r="AJ565" t="n">
        <v>613</v>
      </c>
      <c r="AK565" t="n">
        <v>0</v>
      </c>
      <c r="AL565" t="n">
        <v>0</v>
      </c>
      <c r="AM565" t="n">
        <v>0</v>
      </c>
      <c r="AN565" t="n">
        <v>0</v>
      </c>
      <c r="AO565" t="n">
        <v>0</v>
      </c>
      <c r="AP565" t="n">
        <v>0</v>
      </c>
      <c r="AQ565" t="n">
        <v>0</v>
      </c>
      <c r="AR565" t="n">
        <v>0</v>
      </c>
    </row>
    <row r="566">
      <c r="A566">
        <f>ROW(Source!A1218)</f>
        <v/>
      </c>
      <c r="B566" t="n">
        <v>78872619</v>
      </c>
      <c r="C566" t="n">
        <v>78872580</v>
      </c>
      <c r="D566" t="n">
        <v>29171808</v>
      </c>
      <c r="E566" t="n">
        <v>1</v>
      </c>
      <c r="F566" t="n">
        <v>1</v>
      </c>
      <c r="G566" t="n">
        <v>1</v>
      </c>
      <c r="H566" t="n">
        <v>3</v>
      </c>
      <c r="I566" t="inlineStr">
        <is>
          <t>999-9950</t>
        </is>
      </c>
      <c r="J566" t="inlineStr">
        <is>
          <t>ТССЦ Московской обл., 999-9950, приказ Минстроя России №675/пр от 21.09.2015 г.</t>
        </is>
      </c>
      <c r="K566" t="inlineStr">
        <is>
          <t>Вспомогательные ненормируемые материалы (2% от ОЗП)</t>
        </is>
      </c>
      <c r="L566" t="n">
        <v>1374</v>
      </c>
      <c r="N566" t="n">
        <v>1013</v>
      </c>
      <c r="O566" t="inlineStr">
        <is>
          <t>РУБ</t>
        </is>
      </c>
      <c r="P566" t="inlineStr">
        <is>
          <t>РУБ</t>
        </is>
      </c>
      <c r="Q566" t="n">
        <v>1</v>
      </c>
      <c r="X566" t="n">
        <v>0.44</v>
      </c>
      <c r="Y566" t="n">
        <v>1</v>
      </c>
      <c r="Z566" t="n">
        <v>0</v>
      </c>
      <c r="AA566" t="n">
        <v>0</v>
      </c>
      <c r="AB566" t="n">
        <v>0</v>
      </c>
      <c r="AC566" t="n">
        <v>0</v>
      </c>
      <c r="AD566" t="n">
        <v>1</v>
      </c>
      <c r="AE566" t="n">
        <v>0</v>
      </c>
      <c r="AF566" t="inlineStr"/>
      <c r="AG566" t="n">
        <v>0.44</v>
      </c>
      <c r="AH566" t="n">
        <v>2</v>
      </c>
      <c r="AI566" t="n">
        <v>78872600</v>
      </c>
      <c r="AJ566" t="n">
        <v>615</v>
      </c>
      <c r="AK566" t="n">
        <v>0</v>
      </c>
      <c r="AL566" t="n">
        <v>0</v>
      </c>
      <c r="AM566" t="n">
        <v>0</v>
      </c>
      <c r="AN566" t="n">
        <v>0</v>
      </c>
      <c r="AO566" t="n">
        <v>0</v>
      </c>
      <c r="AP566" t="n">
        <v>0</v>
      </c>
      <c r="AQ566" t="n">
        <v>0</v>
      </c>
      <c r="AR566" t="n">
        <v>0</v>
      </c>
    </row>
    <row r="567">
      <c r="A567">
        <f>ROW(Source!A1258)</f>
        <v/>
      </c>
      <c r="B567" t="n">
        <v>78872719</v>
      </c>
      <c r="C567" t="n">
        <v>78872713</v>
      </c>
      <c r="D567" t="n">
        <v>18408291</v>
      </c>
      <c r="E567" t="n">
        <v>1</v>
      </c>
      <c r="F567" t="n">
        <v>1</v>
      </c>
      <c r="G567" t="n">
        <v>1</v>
      </c>
      <c r="H567" t="n">
        <v>1</v>
      </c>
      <c r="I567" t="inlineStr">
        <is>
          <t>1-1025-90</t>
        </is>
      </c>
      <c r="J567" t="inlineStr"/>
      <c r="K567" t="inlineStr">
        <is>
          <t>Рабочий строитель среднего разряда 2,5</t>
        </is>
      </c>
      <c r="L567" t="n">
        <v>1369</v>
      </c>
      <c r="N567" t="n">
        <v>1013</v>
      </c>
      <c r="O567" t="inlineStr">
        <is>
          <t>чел.-ч</t>
        </is>
      </c>
      <c r="P567" t="inlineStr">
        <is>
          <t>чел.-ч</t>
        </is>
      </c>
      <c r="Q567" t="n">
        <v>1</v>
      </c>
      <c r="X567" t="n">
        <v>32.2</v>
      </c>
      <c r="Y567" t="n">
        <v>0</v>
      </c>
      <c r="Z567" t="n">
        <v>0</v>
      </c>
      <c r="AA567" t="n">
        <v>0</v>
      </c>
      <c r="AB567" t="n">
        <v>8.17</v>
      </c>
      <c r="AC567" t="n">
        <v>0</v>
      </c>
      <c r="AD567" t="n">
        <v>1</v>
      </c>
      <c r="AE567" t="n">
        <v>1</v>
      </c>
      <c r="AF567" t="inlineStr"/>
      <c r="AG567" t="n">
        <v>32.2</v>
      </c>
      <c r="AH567" t="n">
        <v>2</v>
      </c>
      <c r="AI567" t="n">
        <v>78872714</v>
      </c>
      <c r="AJ567" t="n">
        <v>616</v>
      </c>
      <c r="AK567" t="n">
        <v>0</v>
      </c>
      <c r="AL567" t="n">
        <v>0</v>
      </c>
      <c r="AM567" t="n">
        <v>0</v>
      </c>
      <c r="AN567" t="n">
        <v>0</v>
      </c>
      <c r="AO567" t="n">
        <v>0</v>
      </c>
      <c r="AP567" t="n">
        <v>0</v>
      </c>
      <c r="AQ567" t="n">
        <v>0</v>
      </c>
      <c r="AR567" t="n">
        <v>0</v>
      </c>
    </row>
    <row r="568">
      <c r="A568">
        <f>ROW(Source!A1258)</f>
        <v/>
      </c>
      <c r="B568" t="n">
        <v>78872720</v>
      </c>
      <c r="C568" t="n">
        <v>78872713</v>
      </c>
      <c r="D568" t="n">
        <v>29174913</v>
      </c>
      <c r="E568" t="n">
        <v>1</v>
      </c>
      <c r="F568" t="n">
        <v>1</v>
      </c>
      <c r="G568" t="n">
        <v>1</v>
      </c>
      <c r="H568" t="n">
        <v>2</v>
      </c>
      <c r="I568" t="inlineStr">
        <is>
          <t>400001</t>
        </is>
      </c>
      <c r="J568" t="inlineStr">
        <is>
          <t>ТСЭМ Московской обл., 400001, приказ Минстроя России №675/пр от 28.02.2017 № 264/пр</t>
        </is>
      </c>
      <c r="K568" t="inlineStr">
        <is>
          <t>Автомобили бортовые, грузоподъемность до 5 т</t>
        </is>
      </c>
      <c r="L568" t="n">
        <v>1368</v>
      </c>
      <c r="N568" t="n">
        <v>1011</v>
      </c>
      <c r="O568" t="inlineStr">
        <is>
          <t>маш.-ч</t>
        </is>
      </c>
      <c r="P568" t="inlineStr">
        <is>
          <t>маш.-ч</t>
        </is>
      </c>
      <c r="Q568" t="n">
        <v>1</v>
      </c>
      <c r="X568" t="n">
        <v>0.01</v>
      </c>
      <c r="Y568" t="n">
        <v>0</v>
      </c>
      <c r="Z568" t="n">
        <v>87.17</v>
      </c>
      <c r="AA568" t="n">
        <v>11.6</v>
      </c>
      <c r="AB568" t="n">
        <v>0</v>
      </c>
      <c r="AC568" t="n">
        <v>0</v>
      </c>
      <c r="AD568" t="n">
        <v>1</v>
      </c>
      <c r="AE568" t="n">
        <v>0</v>
      </c>
      <c r="AF568" t="inlineStr"/>
      <c r="AG568" t="n">
        <v>0.01</v>
      </c>
      <c r="AH568" t="n">
        <v>2</v>
      </c>
      <c r="AI568" t="n">
        <v>78872715</v>
      </c>
      <c r="AJ568" t="n">
        <v>617</v>
      </c>
      <c r="AK568" t="n">
        <v>0</v>
      </c>
      <c r="AL568" t="n">
        <v>0</v>
      </c>
      <c r="AM568" t="n">
        <v>0</v>
      </c>
      <c r="AN568" t="n">
        <v>0</v>
      </c>
      <c r="AO568" t="n">
        <v>0</v>
      </c>
      <c r="AP568" t="n">
        <v>0</v>
      </c>
      <c r="AQ568" t="n">
        <v>0</v>
      </c>
      <c r="AR568" t="n">
        <v>0</v>
      </c>
    </row>
    <row r="569">
      <c r="A569">
        <f>ROW(Source!A1258)</f>
        <v/>
      </c>
      <c r="B569" t="n">
        <v>78872721</v>
      </c>
      <c r="C569" t="n">
        <v>78872713</v>
      </c>
      <c r="D569" t="n">
        <v>29110139</v>
      </c>
      <c r="E569" t="n">
        <v>1</v>
      </c>
      <c r="F569" t="n">
        <v>1</v>
      </c>
      <c r="G569" t="n">
        <v>1</v>
      </c>
      <c r="H569" t="n">
        <v>3</v>
      </c>
      <c r="I569" t="inlineStr">
        <is>
          <t>101-1703</t>
        </is>
      </c>
      <c r="J569" t="inlineStr">
        <is>
          <t>ТССЦ Московской обл., 101-1703, приказ Минстроя России №675/пр от 28.02.2017 № 254/пр</t>
        </is>
      </c>
      <c r="K569" t="inlineStr">
        <is>
          <t>Прокладки резиновые (пластина техническая прессованная)</t>
        </is>
      </c>
      <c r="L569" t="n">
        <v>1346</v>
      </c>
      <c r="N569" t="n">
        <v>1009</v>
      </c>
      <c r="O569" t="inlineStr">
        <is>
          <t>кг</t>
        </is>
      </c>
      <c r="P569" t="inlineStr">
        <is>
          <t>кг</t>
        </is>
      </c>
      <c r="Q569" t="n">
        <v>1</v>
      </c>
      <c r="X569" t="n">
        <v>2</v>
      </c>
      <c r="Y569" t="n">
        <v>23.09</v>
      </c>
      <c r="Z569" t="n">
        <v>0</v>
      </c>
      <c r="AA569" t="n">
        <v>0</v>
      </c>
      <c r="AB569" t="n">
        <v>0</v>
      </c>
      <c r="AC569" t="n">
        <v>0</v>
      </c>
      <c r="AD569" t="n">
        <v>1</v>
      </c>
      <c r="AE569" t="n">
        <v>0</v>
      </c>
      <c r="AF569" t="inlineStr"/>
      <c r="AG569" t="n">
        <v>2</v>
      </c>
      <c r="AH569" t="n">
        <v>2</v>
      </c>
      <c r="AI569" t="n">
        <v>78872716</v>
      </c>
      <c r="AJ569" t="n">
        <v>618</v>
      </c>
      <c r="AK569" t="n">
        <v>0</v>
      </c>
      <c r="AL569" t="n">
        <v>0</v>
      </c>
      <c r="AM569" t="n">
        <v>0</v>
      </c>
      <c r="AN569" t="n">
        <v>0</v>
      </c>
      <c r="AO569" t="n">
        <v>0</v>
      </c>
      <c r="AP569" t="n">
        <v>0</v>
      </c>
      <c r="AQ569" t="n">
        <v>0</v>
      </c>
      <c r="AR569" t="n">
        <v>0</v>
      </c>
    </row>
    <row r="570">
      <c r="A570">
        <f>ROW(Source!A1258)</f>
        <v/>
      </c>
      <c r="B570" t="n">
        <v>78872722</v>
      </c>
      <c r="C570" t="n">
        <v>78872713</v>
      </c>
      <c r="D570" t="n">
        <v>29114240</v>
      </c>
      <c r="E570" t="n">
        <v>1</v>
      </c>
      <c r="F570" t="n">
        <v>1</v>
      </c>
      <c r="G570" t="n">
        <v>1</v>
      </c>
      <c r="H570" t="n">
        <v>3</v>
      </c>
      <c r="I570" t="inlineStr">
        <is>
          <t>101-2576</t>
        </is>
      </c>
      <c r="J570" t="inlineStr">
        <is>
          <t>ТССЦ Московской обл., 101-2576, приказ Минстроя России №675/пр от 28.02.2017 № 254/пр</t>
        </is>
      </c>
      <c r="K570" t="inlineStr">
        <is>
          <t>Болты с гайками и шайбами для санитарно-технических работ диаметром 16 мм</t>
        </is>
      </c>
      <c r="L570" t="n">
        <v>1348</v>
      </c>
      <c r="N570" t="n">
        <v>1009</v>
      </c>
      <c r="O570" t="inlineStr">
        <is>
          <t>т</t>
        </is>
      </c>
      <c r="P570" t="inlineStr">
        <is>
          <t>т</t>
        </is>
      </c>
      <c r="Q570" t="n">
        <v>1000</v>
      </c>
      <c r="X570" t="n">
        <v>0.005</v>
      </c>
      <c r="Y570" t="n">
        <v>14830</v>
      </c>
      <c r="Z570" t="n">
        <v>0</v>
      </c>
      <c r="AA570" t="n">
        <v>0</v>
      </c>
      <c r="AB570" t="n">
        <v>0</v>
      </c>
      <c r="AC570" t="n">
        <v>0</v>
      </c>
      <c r="AD570" t="n">
        <v>1</v>
      </c>
      <c r="AE570" t="n">
        <v>0</v>
      </c>
      <c r="AF570" t="inlineStr"/>
      <c r="AG570" t="n">
        <v>0.005</v>
      </c>
      <c r="AH570" t="n">
        <v>2</v>
      </c>
      <c r="AI570" t="n">
        <v>78872717</v>
      </c>
      <c r="AJ570" t="n">
        <v>619</v>
      </c>
      <c r="AK570" t="n">
        <v>0</v>
      </c>
      <c r="AL570" t="n">
        <v>0</v>
      </c>
      <c r="AM570" t="n">
        <v>0</v>
      </c>
      <c r="AN570" t="n">
        <v>0</v>
      </c>
      <c r="AO570" t="n">
        <v>0</v>
      </c>
      <c r="AP570" t="n">
        <v>0</v>
      </c>
      <c r="AQ570" t="n">
        <v>0</v>
      </c>
      <c r="AR570" t="n">
        <v>0</v>
      </c>
    </row>
    <row r="571">
      <c r="A571">
        <f>ROW(Source!A1258)</f>
        <v/>
      </c>
      <c r="B571" t="n">
        <v>78872723</v>
      </c>
      <c r="C571" t="n">
        <v>78872713</v>
      </c>
      <c r="D571" t="n">
        <v>29150040</v>
      </c>
      <c r="E571" t="n">
        <v>1</v>
      </c>
      <c r="F571" t="n">
        <v>1</v>
      </c>
      <c r="G571" t="n">
        <v>1</v>
      </c>
      <c r="H571" t="n">
        <v>3</v>
      </c>
      <c r="I571" t="inlineStr">
        <is>
          <t>411-0001</t>
        </is>
      </c>
      <c r="J571" t="inlineStr">
        <is>
          <t>ТССЦ Московской обл., 411-0001, приказ Минстроя России №675/пр от 28.02.2017 № 257/пр</t>
        </is>
      </c>
      <c r="K571" t="inlineStr">
        <is>
          <t>Вода</t>
        </is>
      </c>
      <c r="L571" t="n">
        <v>1339</v>
      </c>
      <c r="N571" t="n">
        <v>1007</v>
      </c>
      <c r="O571" t="inlineStr">
        <is>
          <t>м3</t>
        </is>
      </c>
      <c r="P571" t="inlineStr">
        <is>
          <t>м3</t>
        </is>
      </c>
      <c r="Q571" t="n">
        <v>1</v>
      </c>
      <c r="X571" t="n">
        <v>7.8</v>
      </c>
      <c r="Y571" t="n">
        <v>2.44</v>
      </c>
      <c r="Z571" t="n">
        <v>0</v>
      </c>
      <c r="AA571" t="n">
        <v>0</v>
      </c>
      <c r="AB571" t="n">
        <v>0</v>
      </c>
      <c r="AC571" t="n">
        <v>0</v>
      </c>
      <c r="AD571" t="n">
        <v>1</v>
      </c>
      <c r="AE571" t="n">
        <v>0</v>
      </c>
      <c r="AF571" t="inlineStr"/>
      <c r="AG571" t="n">
        <v>7.8</v>
      </c>
      <c r="AH571" t="n">
        <v>2</v>
      </c>
      <c r="AI571" t="n">
        <v>78872718</v>
      </c>
      <c r="AJ571" t="n">
        <v>620</v>
      </c>
      <c r="AK571" t="n">
        <v>0</v>
      </c>
      <c r="AL571" t="n">
        <v>0</v>
      </c>
      <c r="AM571" t="n">
        <v>0</v>
      </c>
      <c r="AN571" t="n">
        <v>0</v>
      </c>
      <c r="AO571" t="n">
        <v>0</v>
      </c>
      <c r="AP571" t="n">
        <v>0</v>
      </c>
      <c r="AQ571" t="n">
        <v>0</v>
      </c>
      <c r="AR571" t="n">
        <v>0</v>
      </c>
    </row>
    <row r="572">
      <c r="A572">
        <f>ROW(Source!A1259)</f>
        <v/>
      </c>
      <c r="B572" t="n">
        <v>78872728</v>
      </c>
      <c r="C572" t="n">
        <v>78872724</v>
      </c>
      <c r="D572" t="n">
        <v>18407150</v>
      </c>
      <c r="E572" t="n">
        <v>1</v>
      </c>
      <c r="F572" t="n">
        <v>1</v>
      </c>
      <c r="G572" t="n">
        <v>1</v>
      </c>
      <c r="H572" t="n">
        <v>1</v>
      </c>
      <c r="I572" t="inlineStr">
        <is>
          <t>1-1030-90</t>
        </is>
      </c>
      <c r="J572" t="inlineStr"/>
      <c r="K572" t="inlineStr">
        <is>
          <t>Рабочий строитель среднего разряда 3</t>
        </is>
      </c>
      <c r="L572" t="n">
        <v>1369</v>
      </c>
      <c r="N572" t="n">
        <v>1013</v>
      </c>
      <c r="O572" t="inlineStr">
        <is>
          <t>чел.-ч</t>
        </is>
      </c>
      <c r="P572" t="inlineStr">
        <is>
          <t>чел.-ч</t>
        </is>
      </c>
      <c r="Q572" t="n">
        <v>1</v>
      </c>
      <c r="X572" t="n">
        <v>13.9</v>
      </c>
      <c r="Y572" t="n">
        <v>0</v>
      </c>
      <c r="Z572" t="n">
        <v>0</v>
      </c>
      <c r="AA572" t="n">
        <v>0</v>
      </c>
      <c r="AB572" t="n">
        <v>8.529999999999999</v>
      </c>
      <c r="AC572" t="n">
        <v>0</v>
      </c>
      <c r="AD572" t="n">
        <v>1</v>
      </c>
      <c r="AE572" t="n">
        <v>1</v>
      </c>
      <c r="AF572" t="inlineStr"/>
      <c r="AG572" t="n">
        <v>13.9</v>
      </c>
      <c r="AH572" t="n">
        <v>2</v>
      </c>
      <c r="AI572" t="n">
        <v>78872725</v>
      </c>
      <c r="AJ572" t="n">
        <v>621</v>
      </c>
      <c r="AK572" t="n">
        <v>0</v>
      </c>
      <c r="AL572" t="n">
        <v>0</v>
      </c>
      <c r="AM572" t="n">
        <v>0</v>
      </c>
      <c r="AN572" t="n">
        <v>0</v>
      </c>
      <c r="AO572" t="n">
        <v>0</v>
      </c>
      <c r="AP572" t="n">
        <v>0</v>
      </c>
      <c r="AQ572" t="n">
        <v>0</v>
      </c>
      <c r="AR572" t="n">
        <v>0</v>
      </c>
    </row>
    <row r="573">
      <c r="A573">
        <f>ROW(Source!A1259)</f>
        <v/>
      </c>
      <c r="B573" t="n">
        <v>78872729</v>
      </c>
      <c r="C573" t="n">
        <v>78872724</v>
      </c>
      <c r="D573" t="n">
        <v>29169821</v>
      </c>
      <c r="E573" t="n">
        <v>1</v>
      </c>
      <c r="F573" t="n">
        <v>1</v>
      </c>
      <c r="G573" t="n">
        <v>1</v>
      </c>
      <c r="H573" t="n">
        <v>3</v>
      </c>
      <c r="I573" t="inlineStr">
        <is>
          <t>509-0696</t>
        </is>
      </c>
      <c r="J573" t="inlineStr">
        <is>
          <t>ТССЦ Московской обл., 509-0696, приказ Минстроя России №675/пр от 28.02.2017 № 258/пр</t>
        </is>
      </c>
      <c r="K573" t="inlineStr">
        <is>
          <t>Лампы люминесцентные ртутные низкого давления типа ЛБ, ЛД, ЛДЦ, ЛТВ, ЛБХ 20</t>
        </is>
      </c>
      <c r="L573" t="n">
        <v>1358</v>
      </c>
      <c r="N573" t="n">
        <v>1010</v>
      </c>
      <c r="O573" t="inlineStr">
        <is>
          <t>10 шт.</t>
        </is>
      </c>
      <c r="P573" t="inlineStr">
        <is>
          <t>10 шт.</t>
        </is>
      </c>
      <c r="Q573" t="n">
        <v>10</v>
      </c>
      <c r="X573" t="n">
        <v>10</v>
      </c>
      <c r="Y573" t="n">
        <v>85.2</v>
      </c>
      <c r="Z573" t="n">
        <v>0</v>
      </c>
      <c r="AA573" t="n">
        <v>0</v>
      </c>
      <c r="AB573" t="n">
        <v>0</v>
      </c>
      <c r="AC573" t="n">
        <v>0</v>
      </c>
      <c r="AD573" t="n">
        <v>1</v>
      </c>
      <c r="AE573" t="n">
        <v>0</v>
      </c>
      <c r="AF573" t="inlineStr"/>
      <c r="AG573" t="n">
        <v>10</v>
      </c>
      <c r="AH573" t="n">
        <v>2</v>
      </c>
      <c r="AI573" t="n">
        <v>78872726</v>
      </c>
      <c r="AJ573" t="n">
        <v>622</v>
      </c>
      <c r="AK573" t="n">
        <v>0</v>
      </c>
      <c r="AL573" t="n">
        <v>0</v>
      </c>
      <c r="AM573" t="n">
        <v>0</v>
      </c>
      <c r="AN573" t="n">
        <v>0</v>
      </c>
      <c r="AO573" t="n">
        <v>0</v>
      </c>
      <c r="AP573" t="n">
        <v>0</v>
      </c>
      <c r="AQ573" t="n">
        <v>0</v>
      </c>
      <c r="AR573" t="n">
        <v>0</v>
      </c>
    </row>
    <row r="574">
      <c r="A574">
        <f>ROW(Source!A1261)</f>
        <v/>
      </c>
      <c r="B574" t="n">
        <v>78872738</v>
      </c>
      <c r="C574" t="n">
        <v>78872731</v>
      </c>
      <c r="D574" t="n">
        <v>18442827</v>
      </c>
      <c r="E574" t="n">
        <v>1</v>
      </c>
      <c r="F574" t="n">
        <v>1</v>
      </c>
      <c r="G574" t="n">
        <v>1</v>
      </c>
      <c r="H574" t="n">
        <v>1</v>
      </c>
      <c r="I574" t="inlineStr">
        <is>
          <t>1-1053-90</t>
        </is>
      </c>
      <c r="J574" t="inlineStr"/>
      <c r="K574" t="inlineStr">
        <is>
          <t>Рабочий строитель среднего разряда 5,3</t>
        </is>
      </c>
      <c r="L574" t="n">
        <v>1369</v>
      </c>
      <c r="N574" t="n">
        <v>1013</v>
      </c>
      <c r="O574" t="inlineStr">
        <is>
          <t>чел.-ч</t>
        </is>
      </c>
      <c r="P574" t="inlineStr">
        <is>
          <t>чел.-ч</t>
        </is>
      </c>
      <c r="Q574" t="n">
        <v>1</v>
      </c>
      <c r="X574" t="n">
        <v>5.01</v>
      </c>
      <c r="Y574" t="n">
        <v>0</v>
      </c>
      <c r="Z574" t="n">
        <v>0</v>
      </c>
      <c r="AA574" t="n">
        <v>0</v>
      </c>
      <c r="AB574" t="n">
        <v>11.64</v>
      </c>
      <c r="AC574" t="n">
        <v>0</v>
      </c>
      <c r="AD574" t="n">
        <v>1</v>
      </c>
      <c r="AE574" t="n">
        <v>1</v>
      </c>
      <c r="AF574" t="inlineStr">
        <is>
          <t>)*7</t>
        </is>
      </c>
      <c r="AG574" t="n">
        <v>35.07</v>
      </c>
      <c r="AH574" t="n">
        <v>2</v>
      </c>
      <c r="AI574" t="n">
        <v>78872732</v>
      </c>
      <c r="AJ574" t="n">
        <v>624</v>
      </c>
      <c r="AK574" t="n">
        <v>0</v>
      </c>
      <c r="AL574" t="n">
        <v>0</v>
      </c>
      <c r="AM574" t="n">
        <v>0</v>
      </c>
      <c r="AN574" t="n">
        <v>0</v>
      </c>
      <c r="AO574" t="n">
        <v>0</v>
      </c>
      <c r="AP574" t="n">
        <v>0</v>
      </c>
      <c r="AQ574" t="n">
        <v>0</v>
      </c>
      <c r="AR574" t="n">
        <v>0</v>
      </c>
    </row>
    <row r="575">
      <c r="A575">
        <f>ROW(Source!A1261)</f>
        <v/>
      </c>
      <c r="B575" t="n">
        <v>78872739</v>
      </c>
      <c r="C575" t="n">
        <v>78872731</v>
      </c>
      <c r="D575" t="n">
        <v>29172703</v>
      </c>
      <c r="E575" t="n">
        <v>1</v>
      </c>
      <c r="F575" t="n">
        <v>1</v>
      </c>
      <c r="G575" t="n">
        <v>1</v>
      </c>
      <c r="H575" t="n">
        <v>2</v>
      </c>
      <c r="I575" t="inlineStr">
        <is>
          <t>042900</t>
        </is>
      </c>
      <c r="J575" t="inlineStr">
        <is>
          <t>ТСЭМ Московской обл., 042900, приказ Минстроя России №675/пр от 28.02.2017 № 264/пр</t>
        </is>
      </c>
      <c r="K57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75" t="n">
        <v>1368</v>
      </c>
      <c r="N575" t="n">
        <v>1011</v>
      </c>
      <c r="O575" t="inlineStr">
        <is>
          <t>маш.-ч</t>
        </is>
      </c>
      <c r="P575" t="inlineStr">
        <is>
          <t>маш.-ч</t>
        </is>
      </c>
      <c r="Q575" t="n">
        <v>1</v>
      </c>
      <c r="X575" t="n">
        <v>1.5</v>
      </c>
      <c r="Y575" t="n">
        <v>0</v>
      </c>
      <c r="Z575" t="n">
        <v>29.67</v>
      </c>
      <c r="AA575" t="n">
        <v>0</v>
      </c>
      <c r="AB575" t="n">
        <v>0</v>
      </c>
      <c r="AC575" t="n">
        <v>0</v>
      </c>
      <c r="AD575" t="n">
        <v>1</v>
      </c>
      <c r="AE575" t="n">
        <v>0</v>
      </c>
      <c r="AF575" t="inlineStr">
        <is>
          <t>)*7</t>
        </is>
      </c>
      <c r="AG575" t="n">
        <v>10.5</v>
      </c>
      <c r="AH575" t="n">
        <v>2</v>
      </c>
      <c r="AI575" t="n">
        <v>78872733</v>
      </c>
      <c r="AJ575" t="n">
        <v>625</v>
      </c>
      <c r="AK575" t="n">
        <v>0</v>
      </c>
      <c r="AL575" t="n">
        <v>0</v>
      </c>
      <c r="AM575" t="n">
        <v>0</v>
      </c>
      <c r="AN575" t="n">
        <v>0</v>
      </c>
      <c r="AO575" t="n">
        <v>0</v>
      </c>
      <c r="AP575" t="n">
        <v>0</v>
      </c>
      <c r="AQ575" t="n">
        <v>0</v>
      </c>
      <c r="AR575" t="n">
        <v>0</v>
      </c>
    </row>
    <row r="576">
      <c r="A576">
        <f>ROW(Source!A1261)</f>
        <v/>
      </c>
      <c r="B576" t="n">
        <v>78872740</v>
      </c>
      <c r="C576" t="n">
        <v>78872731</v>
      </c>
      <c r="D576" t="n">
        <v>29110398</v>
      </c>
      <c r="E576" t="n">
        <v>1</v>
      </c>
      <c r="F576" t="n">
        <v>1</v>
      </c>
      <c r="G576" t="n">
        <v>1</v>
      </c>
      <c r="H576" t="n">
        <v>3</v>
      </c>
      <c r="I576" t="inlineStr">
        <is>
          <t>101-0388</t>
        </is>
      </c>
      <c r="J576" t="inlineStr">
        <is>
          <t>ТССЦ Московской обл., 101-0388, приказ Минстроя России №675/пр от 28.02.2017 № 254/пр</t>
        </is>
      </c>
      <c r="K576" t="inlineStr">
        <is>
          <t>Краски масляные земляные марки МА-0115 мумия, сурик железный</t>
        </is>
      </c>
      <c r="L576" t="n">
        <v>1348</v>
      </c>
      <c r="N576" t="n">
        <v>1009</v>
      </c>
      <c r="O576" t="inlineStr">
        <is>
          <t>т</t>
        </is>
      </c>
      <c r="P576" t="inlineStr">
        <is>
          <t>т</t>
        </is>
      </c>
      <c r="Q576" t="n">
        <v>1000</v>
      </c>
      <c r="X576" t="n">
        <v>5e-05</v>
      </c>
      <c r="Y576" t="n">
        <v>15118.99</v>
      </c>
      <c r="Z576" t="n">
        <v>0</v>
      </c>
      <c r="AA576" t="n">
        <v>0</v>
      </c>
      <c r="AB576" t="n">
        <v>0</v>
      </c>
      <c r="AC576" t="n">
        <v>0</v>
      </c>
      <c r="AD576" t="n">
        <v>1</v>
      </c>
      <c r="AE576" t="n">
        <v>0</v>
      </c>
      <c r="AF576" t="inlineStr">
        <is>
          <t>)*7</t>
        </is>
      </c>
      <c r="AG576" t="n">
        <v>0.00035</v>
      </c>
      <c r="AH576" t="n">
        <v>2</v>
      </c>
      <c r="AI576" t="n">
        <v>78872734</v>
      </c>
      <c r="AJ576" t="n">
        <v>626</v>
      </c>
      <c r="AK576" t="n">
        <v>0</v>
      </c>
      <c r="AL576" t="n">
        <v>0</v>
      </c>
      <c r="AM576" t="n">
        <v>0</v>
      </c>
      <c r="AN576" t="n">
        <v>0</v>
      </c>
      <c r="AO576" t="n">
        <v>0</v>
      </c>
      <c r="AP576" t="n">
        <v>0</v>
      </c>
      <c r="AQ576" t="n">
        <v>0</v>
      </c>
      <c r="AR576" t="n">
        <v>0</v>
      </c>
    </row>
    <row r="577">
      <c r="A577">
        <f>ROW(Source!A1261)</f>
        <v/>
      </c>
      <c r="B577" t="n">
        <v>78872741</v>
      </c>
      <c r="C577" t="n">
        <v>78872731</v>
      </c>
      <c r="D577" t="n">
        <v>29110573</v>
      </c>
      <c r="E577" t="n">
        <v>1</v>
      </c>
      <c r="F577" t="n">
        <v>1</v>
      </c>
      <c r="G577" t="n">
        <v>1</v>
      </c>
      <c r="H577" t="n">
        <v>3</v>
      </c>
      <c r="I577" t="inlineStr">
        <is>
          <t>101-0628</t>
        </is>
      </c>
      <c r="J577" t="inlineStr">
        <is>
          <t>ТССЦ Московской обл., 101-0628, приказ Минстроя России №675/пр от 28.02.2017 № 254/пр</t>
        </is>
      </c>
      <c r="K577" t="inlineStr">
        <is>
          <t>Олифа комбинированная, марки К-3</t>
        </is>
      </c>
      <c r="L577" t="n">
        <v>1348</v>
      </c>
      <c r="N577" t="n">
        <v>1009</v>
      </c>
      <c r="O577" t="inlineStr">
        <is>
          <t>т</t>
        </is>
      </c>
      <c r="P577" t="inlineStr">
        <is>
          <t>т</t>
        </is>
      </c>
      <c r="Q577" t="n">
        <v>1000</v>
      </c>
      <c r="X577" t="n">
        <v>2e-05</v>
      </c>
      <c r="Y577" t="n">
        <v>16950</v>
      </c>
      <c r="Z577" t="n">
        <v>0</v>
      </c>
      <c r="AA577" t="n">
        <v>0</v>
      </c>
      <c r="AB577" t="n">
        <v>0</v>
      </c>
      <c r="AC577" t="n">
        <v>0</v>
      </c>
      <c r="AD577" t="n">
        <v>1</v>
      </c>
      <c r="AE577" t="n">
        <v>0</v>
      </c>
      <c r="AF577" t="inlineStr">
        <is>
          <t>)*7</t>
        </is>
      </c>
      <c r="AG577" t="n">
        <v>0.00014</v>
      </c>
      <c r="AH577" t="n">
        <v>2</v>
      </c>
      <c r="AI577" t="n">
        <v>78872735</v>
      </c>
      <c r="AJ577" t="n">
        <v>627</v>
      </c>
      <c r="AK577" t="n">
        <v>0</v>
      </c>
      <c r="AL577" t="n">
        <v>0</v>
      </c>
      <c r="AM577" t="n">
        <v>0</v>
      </c>
      <c r="AN577" t="n">
        <v>0</v>
      </c>
      <c r="AO577" t="n">
        <v>0</v>
      </c>
      <c r="AP577" t="n">
        <v>0</v>
      </c>
      <c r="AQ577" t="n">
        <v>0</v>
      </c>
      <c r="AR577" t="n">
        <v>0</v>
      </c>
    </row>
    <row r="578">
      <c r="A578">
        <f>ROW(Source!A1261)</f>
        <v/>
      </c>
      <c r="B578" t="n">
        <v>78872742</v>
      </c>
      <c r="C578" t="n">
        <v>78872731</v>
      </c>
      <c r="D578" t="n">
        <v>29107963</v>
      </c>
      <c r="E578" t="n">
        <v>1</v>
      </c>
      <c r="F578" t="n">
        <v>1</v>
      </c>
      <c r="G578" t="n">
        <v>1</v>
      </c>
      <c r="H578" t="n">
        <v>3</v>
      </c>
      <c r="I578" t="inlineStr">
        <is>
          <t>101-1669</t>
        </is>
      </c>
      <c r="J578" t="inlineStr">
        <is>
          <t>ТССЦ Московской обл., 101-1669, приказ Минстроя России №675/пр от 28.02.2017 № 254/пр</t>
        </is>
      </c>
      <c r="K578" t="inlineStr">
        <is>
          <t>Очес льняной</t>
        </is>
      </c>
      <c r="L578" t="n">
        <v>1346</v>
      </c>
      <c r="N578" t="n">
        <v>1009</v>
      </c>
      <c r="O578" t="inlineStr">
        <is>
          <t>кг</t>
        </is>
      </c>
      <c r="P578" t="inlineStr">
        <is>
          <t>кг</t>
        </is>
      </c>
      <c r="Q578" t="n">
        <v>1</v>
      </c>
      <c r="X578" t="n">
        <v>0.02</v>
      </c>
      <c r="Y578" t="n">
        <v>37.29</v>
      </c>
      <c r="Z578" t="n">
        <v>0</v>
      </c>
      <c r="AA578" t="n">
        <v>0</v>
      </c>
      <c r="AB578" t="n">
        <v>0</v>
      </c>
      <c r="AC578" t="n">
        <v>0</v>
      </c>
      <c r="AD578" t="n">
        <v>1</v>
      </c>
      <c r="AE578" t="n">
        <v>0</v>
      </c>
      <c r="AF578" t="inlineStr">
        <is>
          <t>)*7</t>
        </is>
      </c>
      <c r="AG578" t="n">
        <v>0.14</v>
      </c>
      <c r="AH578" t="n">
        <v>2</v>
      </c>
      <c r="AI578" t="n">
        <v>78872736</v>
      </c>
      <c r="AJ578" t="n">
        <v>628</v>
      </c>
      <c r="AK578" t="n">
        <v>0</v>
      </c>
      <c r="AL578" t="n">
        <v>0</v>
      </c>
      <c r="AM578" t="n">
        <v>0</v>
      </c>
      <c r="AN578" t="n">
        <v>0</v>
      </c>
      <c r="AO578" t="n">
        <v>0</v>
      </c>
      <c r="AP578" t="n">
        <v>0</v>
      </c>
      <c r="AQ578" t="n">
        <v>0</v>
      </c>
      <c r="AR578" t="n">
        <v>0</v>
      </c>
    </row>
    <row r="579">
      <c r="A579">
        <f>ROW(Source!A1261)</f>
        <v/>
      </c>
      <c r="B579" t="n">
        <v>78872743</v>
      </c>
      <c r="C579" t="n">
        <v>78872731</v>
      </c>
      <c r="D579" t="n">
        <v>29150040</v>
      </c>
      <c r="E579" t="n">
        <v>1</v>
      </c>
      <c r="F579" t="n">
        <v>1</v>
      </c>
      <c r="G579" t="n">
        <v>1</v>
      </c>
      <c r="H579" t="n">
        <v>3</v>
      </c>
      <c r="I579" t="inlineStr">
        <is>
          <t>411-0001</t>
        </is>
      </c>
      <c r="J579" t="inlineStr">
        <is>
          <t>ТССЦ Московской обл., 411-0001, приказ Минстроя России №675/пр от 28.02.2017 № 257/пр</t>
        </is>
      </c>
      <c r="K579" t="inlineStr">
        <is>
          <t>Вода</t>
        </is>
      </c>
      <c r="L579" t="n">
        <v>1339</v>
      </c>
      <c r="N579" t="n">
        <v>1007</v>
      </c>
      <c r="O579" t="inlineStr">
        <is>
          <t>м3</t>
        </is>
      </c>
      <c r="P579" t="inlineStr">
        <is>
          <t>м3</t>
        </is>
      </c>
      <c r="Q579" t="n">
        <v>1</v>
      </c>
      <c r="X579" t="n">
        <v>1</v>
      </c>
      <c r="Y579" t="n">
        <v>2.44</v>
      </c>
      <c r="Z579" t="n">
        <v>0</v>
      </c>
      <c r="AA579" t="n">
        <v>0</v>
      </c>
      <c r="AB579" t="n">
        <v>0</v>
      </c>
      <c r="AC579" t="n">
        <v>0</v>
      </c>
      <c r="AD579" t="n">
        <v>1</v>
      </c>
      <c r="AE579" t="n">
        <v>0</v>
      </c>
      <c r="AF579" t="inlineStr">
        <is>
          <t>)*7</t>
        </is>
      </c>
      <c r="AG579" t="n">
        <v>7</v>
      </c>
      <c r="AH579" t="n">
        <v>2</v>
      </c>
      <c r="AI579" t="n">
        <v>78872737</v>
      </c>
      <c r="AJ579" t="n">
        <v>629</v>
      </c>
      <c r="AK579" t="n">
        <v>0</v>
      </c>
      <c r="AL579" t="n">
        <v>0</v>
      </c>
      <c r="AM579" t="n">
        <v>0</v>
      </c>
      <c r="AN579" t="n">
        <v>0</v>
      </c>
      <c r="AO579" t="n">
        <v>0</v>
      </c>
      <c r="AP579" t="n">
        <v>0</v>
      </c>
      <c r="AQ579" t="n">
        <v>0</v>
      </c>
      <c r="AR579" t="n">
        <v>0</v>
      </c>
    </row>
    <row r="580">
      <c r="A580">
        <f>ROW(Source!A1300)</f>
        <v/>
      </c>
      <c r="B580" t="n">
        <v>78872875</v>
      </c>
      <c r="C580" t="n">
        <v>78872869</v>
      </c>
      <c r="D580" t="n">
        <v>18408291</v>
      </c>
      <c r="E580" t="n">
        <v>1</v>
      </c>
      <c r="F580" t="n">
        <v>1</v>
      </c>
      <c r="G580" t="n">
        <v>1</v>
      </c>
      <c r="H580" t="n">
        <v>1</v>
      </c>
      <c r="I580" t="inlineStr">
        <is>
          <t>1-1025-90</t>
        </is>
      </c>
      <c r="J580" t="inlineStr"/>
      <c r="K580" t="inlineStr">
        <is>
          <t>Рабочий строитель среднего разряда 2,5</t>
        </is>
      </c>
      <c r="L580" t="n">
        <v>1369</v>
      </c>
      <c r="N580" t="n">
        <v>1013</v>
      </c>
      <c r="O580" t="inlineStr">
        <is>
          <t>чел.-ч</t>
        </is>
      </c>
      <c r="P580" t="inlineStr">
        <is>
          <t>чел.-ч</t>
        </is>
      </c>
      <c r="Q580" t="n">
        <v>1</v>
      </c>
      <c r="X580" t="n">
        <v>32.2</v>
      </c>
      <c r="Y580" t="n">
        <v>0</v>
      </c>
      <c r="Z580" t="n">
        <v>0</v>
      </c>
      <c r="AA580" t="n">
        <v>0</v>
      </c>
      <c r="AB580" t="n">
        <v>8.17</v>
      </c>
      <c r="AC580" t="n">
        <v>0</v>
      </c>
      <c r="AD580" t="n">
        <v>1</v>
      </c>
      <c r="AE580" t="n">
        <v>1</v>
      </c>
      <c r="AF580" t="inlineStr"/>
      <c r="AG580" t="n">
        <v>32.2</v>
      </c>
      <c r="AH580" t="n">
        <v>2</v>
      </c>
      <c r="AI580" t="n">
        <v>78872870</v>
      </c>
      <c r="AJ580" t="n">
        <v>630</v>
      </c>
      <c r="AK580" t="n">
        <v>0</v>
      </c>
      <c r="AL580" t="n">
        <v>0</v>
      </c>
      <c r="AM580" t="n">
        <v>0</v>
      </c>
      <c r="AN580" t="n">
        <v>0</v>
      </c>
      <c r="AO580" t="n">
        <v>0</v>
      </c>
      <c r="AP580" t="n">
        <v>0</v>
      </c>
      <c r="AQ580" t="n">
        <v>0</v>
      </c>
      <c r="AR580" t="n">
        <v>0</v>
      </c>
    </row>
    <row r="581">
      <c r="A581">
        <f>ROW(Source!A1300)</f>
        <v/>
      </c>
      <c r="B581" t="n">
        <v>78872876</v>
      </c>
      <c r="C581" t="n">
        <v>78872869</v>
      </c>
      <c r="D581" t="n">
        <v>29174913</v>
      </c>
      <c r="E581" t="n">
        <v>1</v>
      </c>
      <c r="F581" t="n">
        <v>1</v>
      </c>
      <c r="G581" t="n">
        <v>1</v>
      </c>
      <c r="H581" t="n">
        <v>2</v>
      </c>
      <c r="I581" t="inlineStr">
        <is>
          <t>400001</t>
        </is>
      </c>
      <c r="J581" t="inlineStr">
        <is>
          <t>ТСЭМ Московской обл., 400001, приказ Минстроя России №675/пр от 28.02.2017 № 264/пр</t>
        </is>
      </c>
      <c r="K581" t="inlineStr">
        <is>
          <t>Автомобили бортовые, грузоподъемность до 5 т</t>
        </is>
      </c>
      <c r="L581" t="n">
        <v>1368</v>
      </c>
      <c r="N581" t="n">
        <v>1011</v>
      </c>
      <c r="O581" t="inlineStr">
        <is>
          <t>маш.-ч</t>
        </is>
      </c>
      <c r="P581" t="inlineStr">
        <is>
          <t>маш.-ч</t>
        </is>
      </c>
      <c r="Q581" t="n">
        <v>1</v>
      </c>
      <c r="X581" t="n">
        <v>0.01</v>
      </c>
      <c r="Y581" t="n">
        <v>0</v>
      </c>
      <c r="Z581" t="n">
        <v>87.17</v>
      </c>
      <c r="AA581" t="n">
        <v>11.6</v>
      </c>
      <c r="AB581" t="n">
        <v>0</v>
      </c>
      <c r="AC581" t="n">
        <v>0</v>
      </c>
      <c r="AD581" t="n">
        <v>1</v>
      </c>
      <c r="AE581" t="n">
        <v>0</v>
      </c>
      <c r="AF581" t="inlineStr"/>
      <c r="AG581" t="n">
        <v>0.01</v>
      </c>
      <c r="AH581" t="n">
        <v>2</v>
      </c>
      <c r="AI581" t="n">
        <v>78872871</v>
      </c>
      <c r="AJ581" t="n">
        <v>631</v>
      </c>
      <c r="AK581" t="n">
        <v>0</v>
      </c>
      <c r="AL581" t="n">
        <v>0</v>
      </c>
      <c r="AM581" t="n">
        <v>0</v>
      </c>
      <c r="AN581" t="n">
        <v>0</v>
      </c>
      <c r="AO581" t="n">
        <v>0</v>
      </c>
      <c r="AP581" t="n">
        <v>0</v>
      </c>
      <c r="AQ581" t="n">
        <v>0</v>
      </c>
      <c r="AR581" t="n">
        <v>0</v>
      </c>
    </row>
    <row r="582">
      <c r="A582">
        <f>ROW(Source!A1300)</f>
        <v/>
      </c>
      <c r="B582" t="n">
        <v>78872877</v>
      </c>
      <c r="C582" t="n">
        <v>78872869</v>
      </c>
      <c r="D582" t="n">
        <v>29110139</v>
      </c>
      <c r="E582" t="n">
        <v>1</v>
      </c>
      <c r="F582" t="n">
        <v>1</v>
      </c>
      <c r="G582" t="n">
        <v>1</v>
      </c>
      <c r="H582" t="n">
        <v>3</v>
      </c>
      <c r="I582" t="inlineStr">
        <is>
          <t>101-1703</t>
        </is>
      </c>
      <c r="J582" t="inlineStr">
        <is>
          <t>ТССЦ Московской обл., 101-1703, приказ Минстроя России №675/пр от 28.02.2017 № 254/пр</t>
        </is>
      </c>
      <c r="K582" t="inlineStr">
        <is>
          <t>Прокладки резиновые (пластина техническая прессованная)</t>
        </is>
      </c>
      <c r="L582" t="n">
        <v>1346</v>
      </c>
      <c r="N582" t="n">
        <v>1009</v>
      </c>
      <c r="O582" t="inlineStr">
        <is>
          <t>кг</t>
        </is>
      </c>
      <c r="P582" t="inlineStr">
        <is>
          <t>кг</t>
        </is>
      </c>
      <c r="Q582" t="n">
        <v>1</v>
      </c>
      <c r="X582" t="n">
        <v>2</v>
      </c>
      <c r="Y582" t="n">
        <v>23.09</v>
      </c>
      <c r="Z582" t="n">
        <v>0</v>
      </c>
      <c r="AA582" t="n">
        <v>0</v>
      </c>
      <c r="AB582" t="n">
        <v>0</v>
      </c>
      <c r="AC582" t="n">
        <v>0</v>
      </c>
      <c r="AD582" t="n">
        <v>1</v>
      </c>
      <c r="AE582" t="n">
        <v>0</v>
      </c>
      <c r="AF582" t="inlineStr"/>
      <c r="AG582" t="n">
        <v>2</v>
      </c>
      <c r="AH582" t="n">
        <v>2</v>
      </c>
      <c r="AI582" t="n">
        <v>78872872</v>
      </c>
      <c r="AJ582" t="n">
        <v>632</v>
      </c>
      <c r="AK582" t="n">
        <v>0</v>
      </c>
      <c r="AL582" t="n">
        <v>0</v>
      </c>
      <c r="AM582" t="n">
        <v>0</v>
      </c>
      <c r="AN582" t="n">
        <v>0</v>
      </c>
      <c r="AO582" t="n">
        <v>0</v>
      </c>
      <c r="AP582" t="n">
        <v>0</v>
      </c>
      <c r="AQ582" t="n">
        <v>0</v>
      </c>
      <c r="AR582" t="n">
        <v>0</v>
      </c>
    </row>
    <row r="583">
      <c r="A583">
        <f>ROW(Source!A1300)</f>
        <v/>
      </c>
      <c r="B583" t="n">
        <v>78872878</v>
      </c>
      <c r="C583" t="n">
        <v>78872869</v>
      </c>
      <c r="D583" t="n">
        <v>29114240</v>
      </c>
      <c r="E583" t="n">
        <v>1</v>
      </c>
      <c r="F583" t="n">
        <v>1</v>
      </c>
      <c r="G583" t="n">
        <v>1</v>
      </c>
      <c r="H583" t="n">
        <v>3</v>
      </c>
      <c r="I583" t="inlineStr">
        <is>
          <t>101-2576</t>
        </is>
      </c>
      <c r="J583" t="inlineStr">
        <is>
          <t>ТССЦ Московской обл., 101-2576, приказ Минстроя России №675/пр от 28.02.2017 № 254/пр</t>
        </is>
      </c>
      <c r="K583" t="inlineStr">
        <is>
          <t>Болты с гайками и шайбами для санитарно-технических работ диаметром 16 мм</t>
        </is>
      </c>
      <c r="L583" t="n">
        <v>1348</v>
      </c>
      <c r="N583" t="n">
        <v>1009</v>
      </c>
      <c r="O583" t="inlineStr">
        <is>
          <t>т</t>
        </is>
      </c>
      <c r="P583" t="inlineStr">
        <is>
          <t>т</t>
        </is>
      </c>
      <c r="Q583" t="n">
        <v>1000</v>
      </c>
      <c r="X583" t="n">
        <v>0.005</v>
      </c>
      <c r="Y583" t="n">
        <v>14830</v>
      </c>
      <c r="Z583" t="n">
        <v>0</v>
      </c>
      <c r="AA583" t="n">
        <v>0</v>
      </c>
      <c r="AB583" t="n">
        <v>0</v>
      </c>
      <c r="AC583" t="n">
        <v>0</v>
      </c>
      <c r="AD583" t="n">
        <v>1</v>
      </c>
      <c r="AE583" t="n">
        <v>0</v>
      </c>
      <c r="AF583" t="inlineStr"/>
      <c r="AG583" t="n">
        <v>0.005</v>
      </c>
      <c r="AH583" t="n">
        <v>2</v>
      </c>
      <c r="AI583" t="n">
        <v>78872873</v>
      </c>
      <c r="AJ583" t="n">
        <v>633</v>
      </c>
      <c r="AK583" t="n">
        <v>0</v>
      </c>
      <c r="AL583" t="n">
        <v>0</v>
      </c>
      <c r="AM583" t="n">
        <v>0</v>
      </c>
      <c r="AN583" t="n">
        <v>0</v>
      </c>
      <c r="AO583" t="n">
        <v>0</v>
      </c>
      <c r="AP583" t="n">
        <v>0</v>
      </c>
      <c r="AQ583" t="n">
        <v>0</v>
      </c>
      <c r="AR583" t="n">
        <v>0</v>
      </c>
    </row>
    <row r="584">
      <c r="A584">
        <f>ROW(Source!A1300)</f>
        <v/>
      </c>
      <c r="B584" t="n">
        <v>78872879</v>
      </c>
      <c r="C584" t="n">
        <v>78872869</v>
      </c>
      <c r="D584" t="n">
        <v>29150040</v>
      </c>
      <c r="E584" t="n">
        <v>1</v>
      </c>
      <c r="F584" t="n">
        <v>1</v>
      </c>
      <c r="G584" t="n">
        <v>1</v>
      </c>
      <c r="H584" t="n">
        <v>3</v>
      </c>
      <c r="I584" t="inlineStr">
        <is>
          <t>411-0001</t>
        </is>
      </c>
      <c r="J584" t="inlineStr">
        <is>
          <t>ТССЦ Московской обл., 411-0001, приказ Минстроя России №675/пр от 28.02.2017 № 257/пр</t>
        </is>
      </c>
      <c r="K584" t="inlineStr">
        <is>
          <t>Вода</t>
        </is>
      </c>
      <c r="L584" t="n">
        <v>1339</v>
      </c>
      <c r="N584" t="n">
        <v>1007</v>
      </c>
      <c r="O584" t="inlineStr">
        <is>
          <t>м3</t>
        </is>
      </c>
      <c r="P584" t="inlineStr">
        <is>
          <t>м3</t>
        </is>
      </c>
      <c r="Q584" t="n">
        <v>1</v>
      </c>
      <c r="X584" t="n">
        <v>7.8</v>
      </c>
      <c r="Y584" t="n">
        <v>2.44</v>
      </c>
      <c r="Z584" t="n">
        <v>0</v>
      </c>
      <c r="AA584" t="n">
        <v>0</v>
      </c>
      <c r="AB584" t="n">
        <v>0</v>
      </c>
      <c r="AC584" t="n">
        <v>0</v>
      </c>
      <c r="AD584" t="n">
        <v>1</v>
      </c>
      <c r="AE584" t="n">
        <v>0</v>
      </c>
      <c r="AF584" t="inlineStr"/>
      <c r="AG584" t="n">
        <v>7.8</v>
      </c>
      <c r="AH584" t="n">
        <v>2</v>
      </c>
      <c r="AI584" t="n">
        <v>78872874</v>
      </c>
      <c r="AJ584" t="n">
        <v>634</v>
      </c>
      <c r="AK584" t="n">
        <v>0</v>
      </c>
      <c r="AL584" t="n">
        <v>0</v>
      </c>
      <c r="AM584" t="n">
        <v>0</v>
      </c>
      <c r="AN584" t="n">
        <v>0</v>
      </c>
      <c r="AO584" t="n">
        <v>0</v>
      </c>
      <c r="AP584" t="n">
        <v>0</v>
      </c>
      <c r="AQ584" t="n">
        <v>0</v>
      </c>
      <c r="AR584" t="n">
        <v>0</v>
      </c>
    </row>
    <row r="585">
      <c r="A585">
        <f>ROW(Source!A1301)</f>
        <v/>
      </c>
      <c r="B585" t="n">
        <v>78872884</v>
      </c>
      <c r="C585" t="n">
        <v>78872880</v>
      </c>
      <c r="D585" t="n">
        <v>18407150</v>
      </c>
      <c r="E585" t="n">
        <v>1</v>
      </c>
      <c r="F585" t="n">
        <v>1</v>
      </c>
      <c r="G585" t="n">
        <v>1</v>
      </c>
      <c r="H585" t="n">
        <v>1</v>
      </c>
      <c r="I585" t="inlineStr">
        <is>
          <t>1-1030-90</t>
        </is>
      </c>
      <c r="J585" t="inlineStr"/>
      <c r="K585" t="inlineStr">
        <is>
          <t>Рабочий строитель среднего разряда 3</t>
        </is>
      </c>
      <c r="L585" t="n">
        <v>1369</v>
      </c>
      <c r="N585" t="n">
        <v>1013</v>
      </c>
      <c r="O585" t="inlineStr">
        <is>
          <t>чел.-ч</t>
        </is>
      </c>
      <c r="P585" t="inlineStr">
        <is>
          <t>чел.-ч</t>
        </is>
      </c>
      <c r="Q585" t="n">
        <v>1</v>
      </c>
      <c r="X585" t="n">
        <v>13.9</v>
      </c>
      <c r="Y585" t="n">
        <v>0</v>
      </c>
      <c r="Z585" t="n">
        <v>0</v>
      </c>
      <c r="AA585" t="n">
        <v>0</v>
      </c>
      <c r="AB585" t="n">
        <v>8.529999999999999</v>
      </c>
      <c r="AC585" t="n">
        <v>0</v>
      </c>
      <c r="AD585" t="n">
        <v>1</v>
      </c>
      <c r="AE585" t="n">
        <v>1</v>
      </c>
      <c r="AF585" t="inlineStr"/>
      <c r="AG585" t="n">
        <v>13.9</v>
      </c>
      <c r="AH585" t="n">
        <v>2</v>
      </c>
      <c r="AI585" t="n">
        <v>78872881</v>
      </c>
      <c r="AJ585" t="n">
        <v>635</v>
      </c>
      <c r="AK585" t="n">
        <v>0</v>
      </c>
      <c r="AL585" t="n">
        <v>0</v>
      </c>
      <c r="AM585" t="n">
        <v>0</v>
      </c>
      <c r="AN585" t="n">
        <v>0</v>
      </c>
      <c r="AO585" t="n">
        <v>0</v>
      </c>
      <c r="AP585" t="n">
        <v>0</v>
      </c>
      <c r="AQ585" t="n">
        <v>0</v>
      </c>
      <c r="AR585" t="n">
        <v>0</v>
      </c>
    </row>
    <row r="586">
      <c r="A586">
        <f>ROW(Source!A1301)</f>
        <v/>
      </c>
      <c r="B586" t="n">
        <v>78872885</v>
      </c>
      <c r="C586" t="n">
        <v>78872880</v>
      </c>
      <c r="D586" t="n">
        <v>29169821</v>
      </c>
      <c r="E586" t="n">
        <v>1</v>
      </c>
      <c r="F586" t="n">
        <v>1</v>
      </c>
      <c r="G586" t="n">
        <v>1</v>
      </c>
      <c r="H586" t="n">
        <v>3</v>
      </c>
      <c r="I586" t="inlineStr">
        <is>
          <t>509-0696</t>
        </is>
      </c>
      <c r="J586" t="inlineStr">
        <is>
          <t>ТССЦ Московской обл., 509-0696, приказ Минстроя России №675/пр от 28.02.2017 № 258/пр</t>
        </is>
      </c>
      <c r="K586" t="inlineStr">
        <is>
          <t>Лампы люминесцентные ртутные низкого давления типа ЛБ, ЛД, ЛДЦ, ЛТВ, ЛБХ 20</t>
        </is>
      </c>
      <c r="L586" t="n">
        <v>1358</v>
      </c>
      <c r="N586" t="n">
        <v>1010</v>
      </c>
      <c r="O586" t="inlineStr">
        <is>
          <t>10 шт.</t>
        </is>
      </c>
      <c r="P586" t="inlineStr">
        <is>
          <t>10 шт.</t>
        </is>
      </c>
      <c r="Q586" t="n">
        <v>10</v>
      </c>
      <c r="X586" t="n">
        <v>10</v>
      </c>
      <c r="Y586" t="n">
        <v>85.2</v>
      </c>
      <c r="Z586" t="n">
        <v>0</v>
      </c>
      <c r="AA586" t="n">
        <v>0</v>
      </c>
      <c r="AB586" t="n">
        <v>0</v>
      </c>
      <c r="AC586" t="n">
        <v>0</v>
      </c>
      <c r="AD586" t="n">
        <v>1</v>
      </c>
      <c r="AE586" t="n">
        <v>0</v>
      </c>
      <c r="AF586" t="inlineStr"/>
      <c r="AG586" t="n">
        <v>10</v>
      </c>
      <c r="AH586" t="n">
        <v>2</v>
      </c>
      <c r="AI586" t="n">
        <v>78872882</v>
      </c>
      <c r="AJ586" t="n">
        <v>636</v>
      </c>
      <c r="AK586" t="n">
        <v>0</v>
      </c>
      <c r="AL586" t="n">
        <v>0</v>
      </c>
      <c r="AM586" t="n">
        <v>0</v>
      </c>
      <c r="AN586" t="n">
        <v>0</v>
      </c>
      <c r="AO586" t="n">
        <v>0</v>
      </c>
      <c r="AP586" t="n">
        <v>0</v>
      </c>
      <c r="AQ586" t="n">
        <v>0</v>
      </c>
      <c r="AR586" t="n">
        <v>0</v>
      </c>
    </row>
    <row r="587">
      <c r="A587">
        <f>ROW(Source!A1304)</f>
        <v/>
      </c>
      <c r="B587" t="n">
        <v>78872894</v>
      </c>
      <c r="C587" t="n">
        <v>78872887</v>
      </c>
      <c r="D587" t="n">
        <v>18442827</v>
      </c>
      <c r="E587" t="n">
        <v>1</v>
      </c>
      <c r="F587" t="n">
        <v>1</v>
      </c>
      <c r="G587" t="n">
        <v>1</v>
      </c>
      <c r="H587" t="n">
        <v>1</v>
      </c>
      <c r="I587" t="inlineStr">
        <is>
          <t>1-1053-90</t>
        </is>
      </c>
      <c r="J587" t="inlineStr"/>
      <c r="K587" t="inlineStr">
        <is>
          <t>Рабочий строитель среднего разряда 5,3</t>
        </is>
      </c>
      <c r="L587" t="n">
        <v>1369</v>
      </c>
      <c r="N587" t="n">
        <v>1013</v>
      </c>
      <c r="O587" t="inlineStr">
        <is>
          <t>чел.-ч</t>
        </is>
      </c>
      <c r="P587" t="inlineStr">
        <is>
          <t>чел.-ч</t>
        </is>
      </c>
      <c r="Q587" t="n">
        <v>1</v>
      </c>
      <c r="X587" t="n">
        <v>5.01</v>
      </c>
      <c r="Y587" t="n">
        <v>0</v>
      </c>
      <c r="Z587" t="n">
        <v>0</v>
      </c>
      <c r="AA587" t="n">
        <v>0</v>
      </c>
      <c r="AB587" t="n">
        <v>11.64</v>
      </c>
      <c r="AC587" t="n">
        <v>0</v>
      </c>
      <c r="AD587" t="n">
        <v>1</v>
      </c>
      <c r="AE587" t="n">
        <v>1</v>
      </c>
      <c r="AF587" t="inlineStr">
        <is>
          <t>)*10</t>
        </is>
      </c>
      <c r="AG587" t="n">
        <v>50.09999999999999</v>
      </c>
      <c r="AH587" t="n">
        <v>2</v>
      </c>
      <c r="AI587" t="n">
        <v>78872888</v>
      </c>
      <c r="AJ587" t="n">
        <v>639</v>
      </c>
      <c r="AK587" t="n">
        <v>0</v>
      </c>
      <c r="AL587" t="n">
        <v>0</v>
      </c>
      <c r="AM587" t="n">
        <v>0</v>
      </c>
      <c r="AN587" t="n">
        <v>0</v>
      </c>
      <c r="AO587" t="n">
        <v>0</v>
      </c>
      <c r="AP587" t="n">
        <v>0</v>
      </c>
      <c r="AQ587" t="n">
        <v>0</v>
      </c>
      <c r="AR587" t="n">
        <v>0</v>
      </c>
    </row>
    <row r="588">
      <c r="A588">
        <f>ROW(Source!A1304)</f>
        <v/>
      </c>
      <c r="B588" t="n">
        <v>78872895</v>
      </c>
      <c r="C588" t="n">
        <v>78872887</v>
      </c>
      <c r="D588" t="n">
        <v>29172703</v>
      </c>
      <c r="E588" t="n">
        <v>1</v>
      </c>
      <c r="F588" t="n">
        <v>1</v>
      </c>
      <c r="G588" t="n">
        <v>1</v>
      </c>
      <c r="H588" t="n">
        <v>2</v>
      </c>
      <c r="I588" t="inlineStr">
        <is>
          <t>042900</t>
        </is>
      </c>
      <c r="J588" t="inlineStr">
        <is>
          <t>ТСЭМ Московской обл., 042900, приказ Минстроя России №675/пр от 28.02.2017 № 264/пр</t>
        </is>
      </c>
      <c r="K58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588" t="n">
        <v>1368</v>
      </c>
      <c r="N588" t="n">
        <v>1011</v>
      </c>
      <c r="O588" t="inlineStr">
        <is>
          <t>маш.-ч</t>
        </is>
      </c>
      <c r="P588" t="inlineStr">
        <is>
          <t>маш.-ч</t>
        </is>
      </c>
      <c r="Q588" t="n">
        <v>1</v>
      </c>
      <c r="X588" t="n">
        <v>1.5</v>
      </c>
      <c r="Y588" t="n">
        <v>0</v>
      </c>
      <c r="Z588" t="n">
        <v>29.67</v>
      </c>
      <c r="AA588" t="n">
        <v>0</v>
      </c>
      <c r="AB588" t="n">
        <v>0</v>
      </c>
      <c r="AC588" t="n">
        <v>0</v>
      </c>
      <c r="AD588" t="n">
        <v>1</v>
      </c>
      <c r="AE588" t="n">
        <v>0</v>
      </c>
      <c r="AF588" t="inlineStr">
        <is>
          <t>)*10</t>
        </is>
      </c>
      <c r="AG588" t="n">
        <v>15</v>
      </c>
      <c r="AH588" t="n">
        <v>2</v>
      </c>
      <c r="AI588" t="n">
        <v>78872889</v>
      </c>
      <c r="AJ588" t="n">
        <v>640</v>
      </c>
      <c r="AK588" t="n">
        <v>0</v>
      </c>
      <c r="AL588" t="n">
        <v>0</v>
      </c>
      <c r="AM588" t="n">
        <v>0</v>
      </c>
      <c r="AN588" t="n">
        <v>0</v>
      </c>
      <c r="AO588" t="n">
        <v>0</v>
      </c>
      <c r="AP588" t="n">
        <v>0</v>
      </c>
      <c r="AQ588" t="n">
        <v>0</v>
      </c>
      <c r="AR588" t="n">
        <v>0</v>
      </c>
    </row>
    <row r="589">
      <c r="A589">
        <f>ROW(Source!A1304)</f>
        <v/>
      </c>
      <c r="B589" t="n">
        <v>78872896</v>
      </c>
      <c r="C589" t="n">
        <v>78872887</v>
      </c>
      <c r="D589" t="n">
        <v>29110398</v>
      </c>
      <c r="E589" t="n">
        <v>1</v>
      </c>
      <c r="F589" t="n">
        <v>1</v>
      </c>
      <c r="G589" t="n">
        <v>1</v>
      </c>
      <c r="H589" t="n">
        <v>3</v>
      </c>
      <c r="I589" t="inlineStr">
        <is>
          <t>101-0388</t>
        </is>
      </c>
      <c r="J589" t="inlineStr">
        <is>
          <t>ТССЦ Московской обл., 101-0388, приказ Минстроя России №675/пр от 28.02.2017 № 254/пр</t>
        </is>
      </c>
      <c r="K589" t="inlineStr">
        <is>
          <t>Краски масляные земляные марки МА-0115 мумия, сурик железный</t>
        </is>
      </c>
      <c r="L589" t="n">
        <v>1348</v>
      </c>
      <c r="N589" t="n">
        <v>1009</v>
      </c>
      <c r="O589" t="inlineStr">
        <is>
          <t>т</t>
        </is>
      </c>
      <c r="P589" t="inlineStr">
        <is>
          <t>т</t>
        </is>
      </c>
      <c r="Q589" t="n">
        <v>1000</v>
      </c>
      <c r="X589" t="n">
        <v>5e-05</v>
      </c>
      <c r="Y589" t="n">
        <v>15118.99</v>
      </c>
      <c r="Z589" t="n">
        <v>0</v>
      </c>
      <c r="AA589" t="n">
        <v>0</v>
      </c>
      <c r="AB589" t="n">
        <v>0</v>
      </c>
      <c r="AC589" t="n">
        <v>0</v>
      </c>
      <c r="AD589" t="n">
        <v>1</v>
      </c>
      <c r="AE589" t="n">
        <v>0</v>
      </c>
      <c r="AF589" t="inlineStr">
        <is>
          <t>)*10</t>
        </is>
      </c>
      <c r="AG589" t="n">
        <v>0.0005</v>
      </c>
      <c r="AH589" t="n">
        <v>2</v>
      </c>
      <c r="AI589" t="n">
        <v>78872890</v>
      </c>
      <c r="AJ589" t="n">
        <v>641</v>
      </c>
      <c r="AK589" t="n">
        <v>0</v>
      </c>
      <c r="AL589" t="n">
        <v>0</v>
      </c>
      <c r="AM589" t="n">
        <v>0</v>
      </c>
      <c r="AN589" t="n">
        <v>0</v>
      </c>
      <c r="AO589" t="n">
        <v>0</v>
      </c>
      <c r="AP589" t="n">
        <v>0</v>
      </c>
      <c r="AQ589" t="n">
        <v>0</v>
      </c>
      <c r="AR589" t="n">
        <v>0</v>
      </c>
    </row>
    <row r="590">
      <c r="A590">
        <f>ROW(Source!A1304)</f>
        <v/>
      </c>
      <c r="B590" t="n">
        <v>78872897</v>
      </c>
      <c r="C590" t="n">
        <v>78872887</v>
      </c>
      <c r="D590" t="n">
        <v>29110573</v>
      </c>
      <c r="E590" t="n">
        <v>1</v>
      </c>
      <c r="F590" t="n">
        <v>1</v>
      </c>
      <c r="G590" t="n">
        <v>1</v>
      </c>
      <c r="H590" t="n">
        <v>3</v>
      </c>
      <c r="I590" t="inlineStr">
        <is>
          <t>101-0628</t>
        </is>
      </c>
      <c r="J590" t="inlineStr">
        <is>
          <t>ТССЦ Московской обл., 101-0628, приказ Минстроя России №675/пр от 28.02.2017 № 254/пр</t>
        </is>
      </c>
      <c r="K590" t="inlineStr">
        <is>
          <t>Олифа комбинированная, марки К-3</t>
        </is>
      </c>
      <c r="L590" t="n">
        <v>1348</v>
      </c>
      <c r="N590" t="n">
        <v>1009</v>
      </c>
      <c r="O590" t="inlineStr">
        <is>
          <t>т</t>
        </is>
      </c>
      <c r="P590" t="inlineStr">
        <is>
          <t>т</t>
        </is>
      </c>
      <c r="Q590" t="n">
        <v>1000</v>
      </c>
      <c r="X590" t="n">
        <v>2e-05</v>
      </c>
      <c r="Y590" t="n">
        <v>16950</v>
      </c>
      <c r="Z590" t="n">
        <v>0</v>
      </c>
      <c r="AA590" t="n">
        <v>0</v>
      </c>
      <c r="AB590" t="n">
        <v>0</v>
      </c>
      <c r="AC590" t="n">
        <v>0</v>
      </c>
      <c r="AD590" t="n">
        <v>1</v>
      </c>
      <c r="AE590" t="n">
        <v>0</v>
      </c>
      <c r="AF590" t="inlineStr">
        <is>
          <t>)*10</t>
        </is>
      </c>
      <c r="AG590" t="n">
        <v>0.0002</v>
      </c>
      <c r="AH590" t="n">
        <v>2</v>
      </c>
      <c r="AI590" t="n">
        <v>78872891</v>
      </c>
      <c r="AJ590" t="n">
        <v>642</v>
      </c>
      <c r="AK590" t="n">
        <v>0</v>
      </c>
      <c r="AL590" t="n">
        <v>0</v>
      </c>
      <c r="AM590" t="n">
        <v>0</v>
      </c>
      <c r="AN590" t="n">
        <v>0</v>
      </c>
      <c r="AO590" t="n">
        <v>0</v>
      </c>
      <c r="AP590" t="n">
        <v>0</v>
      </c>
      <c r="AQ590" t="n">
        <v>0</v>
      </c>
      <c r="AR590" t="n">
        <v>0</v>
      </c>
    </row>
    <row r="591">
      <c r="A591">
        <f>ROW(Source!A1304)</f>
        <v/>
      </c>
      <c r="B591" t="n">
        <v>78872898</v>
      </c>
      <c r="C591" t="n">
        <v>78872887</v>
      </c>
      <c r="D591" t="n">
        <v>29107963</v>
      </c>
      <c r="E591" t="n">
        <v>1</v>
      </c>
      <c r="F591" t="n">
        <v>1</v>
      </c>
      <c r="G591" t="n">
        <v>1</v>
      </c>
      <c r="H591" t="n">
        <v>3</v>
      </c>
      <c r="I591" t="inlineStr">
        <is>
          <t>101-1669</t>
        </is>
      </c>
      <c r="J591" t="inlineStr">
        <is>
          <t>ТССЦ Московской обл., 101-1669, приказ Минстроя России №675/пр от 28.02.2017 № 254/пр</t>
        </is>
      </c>
      <c r="K591" t="inlineStr">
        <is>
          <t>Очес льняной</t>
        </is>
      </c>
      <c r="L591" t="n">
        <v>1346</v>
      </c>
      <c r="N591" t="n">
        <v>1009</v>
      </c>
      <c r="O591" t="inlineStr">
        <is>
          <t>кг</t>
        </is>
      </c>
      <c r="P591" t="inlineStr">
        <is>
          <t>кг</t>
        </is>
      </c>
      <c r="Q591" t="n">
        <v>1</v>
      </c>
      <c r="X591" t="n">
        <v>0.02</v>
      </c>
      <c r="Y591" t="n">
        <v>37.29</v>
      </c>
      <c r="Z591" t="n">
        <v>0</v>
      </c>
      <c r="AA591" t="n">
        <v>0</v>
      </c>
      <c r="AB591" t="n">
        <v>0</v>
      </c>
      <c r="AC591" t="n">
        <v>0</v>
      </c>
      <c r="AD591" t="n">
        <v>1</v>
      </c>
      <c r="AE591" t="n">
        <v>0</v>
      </c>
      <c r="AF591" t="inlineStr">
        <is>
          <t>)*10</t>
        </is>
      </c>
      <c r="AG591" t="n">
        <v>0.2</v>
      </c>
      <c r="AH591" t="n">
        <v>2</v>
      </c>
      <c r="AI591" t="n">
        <v>78872892</v>
      </c>
      <c r="AJ591" t="n">
        <v>643</v>
      </c>
      <c r="AK591" t="n">
        <v>0</v>
      </c>
      <c r="AL591" t="n">
        <v>0</v>
      </c>
      <c r="AM591" t="n">
        <v>0</v>
      </c>
      <c r="AN591" t="n">
        <v>0</v>
      </c>
      <c r="AO591" t="n">
        <v>0</v>
      </c>
      <c r="AP591" t="n">
        <v>0</v>
      </c>
      <c r="AQ591" t="n">
        <v>0</v>
      </c>
      <c r="AR591" t="n">
        <v>0</v>
      </c>
    </row>
    <row r="592">
      <c r="A592">
        <f>ROW(Source!A1304)</f>
        <v/>
      </c>
      <c r="B592" t="n">
        <v>78872899</v>
      </c>
      <c r="C592" t="n">
        <v>78872887</v>
      </c>
      <c r="D592" t="n">
        <v>29150040</v>
      </c>
      <c r="E592" t="n">
        <v>1</v>
      </c>
      <c r="F592" t="n">
        <v>1</v>
      </c>
      <c r="G592" t="n">
        <v>1</v>
      </c>
      <c r="H592" t="n">
        <v>3</v>
      </c>
      <c r="I592" t="inlineStr">
        <is>
          <t>411-0001</t>
        </is>
      </c>
      <c r="J592" t="inlineStr">
        <is>
          <t>ТССЦ Московской обл., 411-0001, приказ Минстроя России №675/пр от 28.02.2017 № 257/пр</t>
        </is>
      </c>
      <c r="K592" t="inlineStr">
        <is>
          <t>Вода</t>
        </is>
      </c>
      <c r="L592" t="n">
        <v>1339</v>
      </c>
      <c r="N592" t="n">
        <v>1007</v>
      </c>
      <c r="O592" t="inlineStr">
        <is>
          <t>м3</t>
        </is>
      </c>
      <c r="P592" t="inlineStr">
        <is>
          <t>м3</t>
        </is>
      </c>
      <c r="Q592" t="n">
        <v>1</v>
      </c>
      <c r="X592" t="n">
        <v>1</v>
      </c>
      <c r="Y592" t="n">
        <v>2.44</v>
      </c>
      <c r="Z592" t="n">
        <v>0</v>
      </c>
      <c r="AA592" t="n">
        <v>0</v>
      </c>
      <c r="AB592" t="n">
        <v>0</v>
      </c>
      <c r="AC592" t="n">
        <v>0</v>
      </c>
      <c r="AD592" t="n">
        <v>1</v>
      </c>
      <c r="AE592" t="n">
        <v>0</v>
      </c>
      <c r="AF592" t="inlineStr">
        <is>
          <t>)*10</t>
        </is>
      </c>
      <c r="AG592" t="n">
        <v>10</v>
      </c>
      <c r="AH592" t="n">
        <v>2</v>
      </c>
      <c r="AI592" t="n">
        <v>78872893</v>
      </c>
      <c r="AJ592" t="n">
        <v>644</v>
      </c>
      <c r="AK592" t="n">
        <v>0</v>
      </c>
      <c r="AL592" t="n">
        <v>0</v>
      </c>
      <c r="AM592" t="n">
        <v>0</v>
      </c>
      <c r="AN592" t="n">
        <v>0</v>
      </c>
      <c r="AO592" t="n">
        <v>0</v>
      </c>
      <c r="AP592" t="n">
        <v>0</v>
      </c>
      <c r="AQ592" t="n">
        <v>0</v>
      </c>
      <c r="AR592" t="n">
        <v>0</v>
      </c>
    </row>
    <row r="593">
      <c r="A593">
        <f>ROW(Source!A1343)</f>
        <v/>
      </c>
      <c r="B593" t="n">
        <v>78872965</v>
      </c>
      <c r="C593" t="n">
        <v>78872959</v>
      </c>
      <c r="D593" t="n">
        <v>18408291</v>
      </c>
      <c r="E593" t="n">
        <v>1</v>
      </c>
      <c r="F593" t="n">
        <v>1</v>
      </c>
      <c r="G593" t="n">
        <v>1</v>
      </c>
      <c r="H593" t="n">
        <v>1</v>
      </c>
      <c r="I593" t="inlineStr">
        <is>
          <t>1-1025-90</t>
        </is>
      </c>
      <c r="J593" t="inlineStr"/>
      <c r="K593" t="inlineStr">
        <is>
          <t>Рабочий строитель среднего разряда 2,5</t>
        </is>
      </c>
      <c r="L593" t="n">
        <v>1369</v>
      </c>
      <c r="N593" t="n">
        <v>1013</v>
      </c>
      <c r="O593" t="inlineStr">
        <is>
          <t>чел.-ч</t>
        </is>
      </c>
      <c r="P593" t="inlineStr">
        <is>
          <t>чел.-ч</t>
        </is>
      </c>
      <c r="Q593" t="n">
        <v>1</v>
      </c>
      <c r="X593" t="n">
        <v>32.2</v>
      </c>
      <c r="Y593" t="n">
        <v>0</v>
      </c>
      <c r="Z593" t="n">
        <v>0</v>
      </c>
      <c r="AA593" t="n">
        <v>0</v>
      </c>
      <c r="AB593" t="n">
        <v>8.17</v>
      </c>
      <c r="AC593" t="n">
        <v>0</v>
      </c>
      <c r="AD593" t="n">
        <v>1</v>
      </c>
      <c r="AE593" t="n">
        <v>1</v>
      </c>
      <c r="AF593" t="inlineStr"/>
      <c r="AG593" t="n">
        <v>32.2</v>
      </c>
      <c r="AH593" t="n">
        <v>2</v>
      </c>
      <c r="AI593" t="n">
        <v>78872960</v>
      </c>
      <c r="AJ593" t="n">
        <v>645</v>
      </c>
      <c r="AK593" t="n">
        <v>0</v>
      </c>
      <c r="AL593" t="n">
        <v>0</v>
      </c>
      <c r="AM593" t="n">
        <v>0</v>
      </c>
      <c r="AN593" t="n">
        <v>0</v>
      </c>
      <c r="AO593" t="n">
        <v>0</v>
      </c>
      <c r="AP593" t="n">
        <v>0</v>
      </c>
      <c r="AQ593" t="n">
        <v>0</v>
      </c>
      <c r="AR593" t="n">
        <v>0</v>
      </c>
    </row>
    <row r="594">
      <c r="A594">
        <f>ROW(Source!A1343)</f>
        <v/>
      </c>
      <c r="B594" t="n">
        <v>78872966</v>
      </c>
      <c r="C594" t="n">
        <v>78872959</v>
      </c>
      <c r="D594" t="n">
        <v>29174913</v>
      </c>
      <c r="E594" t="n">
        <v>1</v>
      </c>
      <c r="F594" t="n">
        <v>1</v>
      </c>
      <c r="G594" t="n">
        <v>1</v>
      </c>
      <c r="H594" t="n">
        <v>2</v>
      </c>
      <c r="I594" t="inlineStr">
        <is>
          <t>400001</t>
        </is>
      </c>
      <c r="J594" t="inlineStr">
        <is>
          <t>ТСЭМ Московской обл., 400001, приказ Минстроя России №675/пр от 28.02.2017 № 264/пр</t>
        </is>
      </c>
      <c r="K594" t="inlineStr">
        <is>
          <t>Автомобили бортовые, грузоподъемность до 5 т</t>
        </is>
      </c>
      <c r="L594" t="n">
        <v>1368</v>
      </c>
      <c r="N594" t="n">
        <v>1011</v>
      </c>
      <c r="O594" t="inlineStr">
        <is>
          <t>маш.-ч</t>
        </is>
      </c>
      <c r="P594" t="inlineStr">
        <is>
          <t>маш.-ч</t>
        </is>
      </c>
      <c r="Q594" t="n">
        <v>1</v>
      </c>
      <c r="X594" t="n">
        <v>0.01</v>
      </c>
      <c r="Y594" t="n">
        <v>0</v>
      </c>
      <c r="Z594" t="n">
        <v>87.17</v>
      </c>
      <c r="AA594" t="n">
        <v>11.6</v>
      </c>
      <c r="AB594" t="n">
        <v>0</v>
      </c>
      <c r="AC594" t="n">
        <v>0</v>
      </c>
      <c r="AD594" t="n">
        <v>1</v>
      </c>
      <c r="AE594" t="n">
        <v>0</v>
      </c>
      <c r="AF594" t="inlineStr"/>
      <c r="AG594" t="n">
        <v>0.01</v>
      </c>
      <c r="AH594" t="n">
        <v>2</v>
      </c>
      <c r="AI594" t="n">
        <v>78872961</v>
      </c>
      <c r="AJ594" t="n">
        <v>646</v>
      </c>
      <c r="AK594" t="n">
        <v>0</v>
      </c>
      <c r="AL594" t="n">
        <v>0</v>
      </c>
      <c r="AM594" t="n">
        <v>0</v>
      </c>
      <c r="AN594" t="n">
        <v>0</v>
      </c>
      <c r="AO594" t="n">
        <v>0</v>
      </c>
      <c r="AP594" t="n">
        <v>0</v>
      </c>
      <c r="AQ594" t="n">
        <v>0</v>
      </c>
      <c r="AR594" t="n">
        <v>0</v>
      </c>
    </row>
    <row r="595">
      <c r="A595">
        <f>ROW(Source!A1343)</f>
        <v/>
      </c>
      <c r="B595" t="n">
        <v>78872967</v>
      </c>
      <c r="C595" t="n">
        <v>78872959</v>
      </c>
      <c r="D595" t="n">
        <v>29110139</v>
      </c>
      <c r="E595" t="n">
        <v>1</v>
      </c>
      <c r="F595" t="n">
        <v>1</v>
      </c>
      <c r="G595" t="n">
        <v>1</v>
      </c>
      <c r="H595" t="n">
        <v>3</v>
      </c>
      <c r="I595" t="inlineStr">
        <is>
          <t>101-1703</t>
        </is>
      </c>
      <c r="J595" t="inlineStr">
        <is>
          <t>ТССЦ Московской обл., 101-1703, приказ Минстроя России №675/пр от 28.02.2017 № 254/пр</t>
        </is>
      </c>
      <c r="K595" t="inlineStr">
        <is>
          <t>Прокладки резиновые (пластина техническая прессованная)</t>
        </is>
      </c>
      <c r="L595" t="n">
        <v>1346</v>
      </c>
      <c r="N595" t="n">
        <v>1009</v>
      </c>
      <c r="O595" t="inlineStr">
        <is>
          <t>кг</t>
        </is>
      </c>
      <c r="P595" t="inlineStr">
        <is>
          <t>кг</t>
        </is>
      </c>
      <c r="Q595" t="n">
        <v>1</v>
      </c>
      <c r="X595" t="n">
        <v>2</v>
      </c>
      <c r="Y595" t="n">
        <v>23.09</v>
      </c>
      <c r="Z595" t="n">
        <v>0</v>
      </c>
      <c r="AA595" t="n">
        <v>0</v>
      </c>
      <c r="AB595" t="n">
        <v>0</v>
      </c>
      <c r="AC595" t="n">
        <v>0</v>
      </c>
      <c r="AD595" t="n">
        <v>1</v>
      </c>
      <c r="AE595" t="n">
        <v>0</v>
      </c>
      <c r="AF595" t="inlineStr"/>
      <c r="AG595" t="n">
        <v>2</v>
      </c>
      <c r="AH595" t="n">
        <v>2</v>
      </c>
      <c r="AI595" t="n">
        <v>78872962</v>
      </c>
      <c r="AJ595" t="n">
        <v>647</v>
      </c>
      <c r="AK595" t="n">
        <v>0</v>
      </c>
      <c r="AL595" t="n">
        <v>0</v>
      </c>
      <c r="AM595" t="n">
        <v>0</v>
      </c>
      <c r="AN595" t="n">
        <v>0</v>
      </c>
      <c r="AO595" t="n">
        <v>0</v>
      </c>
      <c r="AP595" t="n">
        <v>0</v>
      </c>
      <c r="AQ595" t="n">
        <v>0</v>
      </c>
      <c r="AR595" t="n">
        <v>0</v>
      </c>
    </row>
    <row r="596">
      <c r="A596">
        <f>ROW(Source!A1343)</f>
        <v/>
      </c>
      <c r="B596" t="n">
        <v>78872968</v>
      </c>
      <c r="C596" t="n">
        <v>78872959</v>
      </c>
      <c r="D596" t="n">
        <v>29114240</v>
      </c>
      <c r="E596" t="n">
        <v>1</v>
      </c>
      <c r="F596" t="n">
        <v>1</v>
      </c>
      <c r="G596" t="n">
        <v>1</v>
      </c>
      <c r="H596" t="n">
        <v>3</v>
      </c>
      <c r="I596" t="inlineStr">
        <is>
          <t>101-2576</t>
        </is>
      </c>
      <c r="J596" t="inlineStr">
        <is>
          <t>ТССЦ Московской обл., 101-2576, приказ Минстроя России №675/пр от 28.02.2017 № 254/пр</t>
        </is>
      </c>
      <c r="K596" t="inlineStr">
        <is>
          <t>Болты с гайками и шайбами для санитарно-технических работ диаметром 16 мм</t>
        </is>
      </c>
      <c r="L596" t="n">
        <v>1348</v>
      </c>
      <c r="N596" t="n">
        <v>1009</v>
      </c>
      <c r="O596" t="inlineStr">
        <is>
          <t>т</t>
        </is>
      </c>
      <c r="P596" t="inlineStr">
        <is>
          <t>т</t>
        </is>
      </c>
      <c r="Q596" t="n">
        <v>1000</v>
      </c>
      <c r="X596" t="n">
        <v>0.005</v>
      </c>
      <c r="Y596" t="n">
        <v>14830</v>
      </c>
      <c r="Z596" t="n">
        <v>0</v>
      </c>
      <c r="AA596" t="n">
        <v>0</v>
      </c>
      <c r="AB596" t="n">
        <v>0</v>
      </c>
      <c r="AC596" t="n">
        <v>0</v>
      </c>
      <c r="AD596" t="n">
        <v>1</v>
      </c>
      <c r="AE596" t="n">
        <v>0</v>
      </c>
      <c r="AF596" t="inlineStr"/>
      <c r="AG596" t="n">
        <v>0.005</v>
      </c>
      <c r="AH596" t="n">
        <v>2</v>
      </c>
      <c r="AI596" t="n">
        <v>78872963</v>
      </c>
      <c r="AJ596" t="n">
        <v>648</v>
      </c>
      <c r="AK596" t="n">
        <v>0</v>
      </c>
      <c r="AL596" t="n">
        <v>0</v>
      </c>
      <c r="AM596" t="n">
        <v>0</v>
      </c>
      <c r="AN596" t="n">
        <v>0</v>
      </c>
      <c r="AO596" t="n">
        <v>0</v>
      </c>
      <c r="AP596" t="n">
        <v>0</v>
      </c>
      <c r="AQ596" t="n">
        <v>0</v>
      </c>
      <c r="AR596" t="n">
        <v>0</v>
      </c>
    </row>
    <row r="597">
      <c r="A597">
        <f>ROW(Source!A1343)</f>
        <v/>
      </c>
      <c r="B597" t="n">
        <v>78872969</v>
      </c>
      <c r="C597" t="n">
        <v>78872959</v>
      </c>
      <c r="D597" t="n">
        <v>29150040</v>
      </c>
      <c r="E597" t="n">
        <v>1</v>
      </c>
      <c r="F597" t="n">
        <v>1</v>
      </c>
      <c r="G597" t="n">
        <v>1</v>
      </c>
      <c r="H597" t="n">
        <v>3</v>
      </c>
      <c r="I597" t="inlineStr">
        <is>
          <t>411-0001</t>
        </is>
      </c>
      <c r="J597" t="inlineStr">
        <is>
          <t>ТССЦ Московской обл., 411-0001, приказ Минстроя России №675/пр от 28.02.2017 № 257/пр</t>
        </is>
      </c>
      <c r="K597" t="inlineStr">
        <is>
          <t>Вода</t>
        </is>
      </c>
      <c r="L597" t="n">
        <v>1339</v>
      </c>
      <c r="N597" t="n">
        <v>1007</v>
      </c>
      <c r="O597" t="inlineStr">
        <is>
          <t>м3</t>
        </is>
      </c>
      <c r="P597" t="inlineStr">
        <is>
          <t>м3</t>
        </is>
      </c>
      <c r="Q597" t="n">
        <v>1</v>
      </c>
      <c r="X597" t="n">
        <v>7.8</v>
      </c>
      <c r="Y597" t="n">
        <v>2.44</v>
      </c>
      <c r="Z597" t="n">
        <v>0</v>
      </c>
      <c r="AA597" t="n">
        <v>0</v>
      </c>
      <c r="AB597" t="n">
        <v>0</v>
      </c>
      <c r="AC597" t="n">
        <v>0</v>
      </c>
      <c r="AD597" t="n">
        <v>1</v>
      </c>
      <c r="AE597" t="n">
        <v>0</v>
      </c>
      <c r="AF597" t="inlineStr"/>
      <c r="AG597" t="n">
        <v>7.8</v>
      </c>
      <c r="AH597" t="n">
        <v>2</v>
      </c>
      <c r="AI597" t="n">
        <v>78872964</v>
      </c>
      <c r="AJ597" t="n">
        <v>649</v>
      </c>
      <c r="AK597" t="n">
        <v>0</v>
      </c>
      <c r="AL597" t="n">
        <v>0</v>
      </c>
      <c r="AM597" t="n">
        <v>0</v>
      </c>
      <c r="AN597" t="n">
        <v>0</v>
      </c>
      <c r="AO597" t="n">
        <v>0</v>
      </c>
      <c r="AP597" t="n">
        <v>0</v>
      </c>
      <c r="AQ597" t="n">
        <v>0</v>
      </c>
      <c r="AR597" t="n">
        <v>0</v>
      </c>
    </row>
    <row r="598">
      <c r="A598">
        <f>ROW(Source!A1344)</f>
        <v/>
      </c>
      <c r="B598" t="n">
        <v>78872975</v>
      </c>
      <c r="C598" t="n">
        <v>78872970</v>
      </c>
      <c r="D598" t="n">
        <v>18407150</v>
      </c>
      <c r="E598" t="n">
        <v>1</v>
      </c>
      <c r="F598" t="n">
        <v>1</v>
      </c>
      <c r="G598" t="n">
        <v>1</v>
      </c>
      <c r="H598" t="n">
        <v>1</v>
      </c>
      <c r="I598" t="inlineStr">
        <is>
          <t>1-1030-90</t>
        </is>
      </c>
      <c r="J598" t="inlineStr"/>
      <c r="K598" t="inlineStr">
        <is>
          <t>Рабочий строитель среднего разряда 3</t>
        </is>
      </c>
      <c r="L598" t="n">
        <v>1369</v>
      </c>
      <c r="N598" t="n">
        <v>1013</v>
      </c>
      <c r="O598" t="inlineStr">
        <is>
          <t>чел.-ч</t>
        </is>
      </c>
      <c r="P598" t="inlineStr">
        <is>
          <t>чел.-ч</t>
        </is>
      </c>
      <c r="Q598" t="n">
        <v>1</v>
      </c>
      <c r="X598" t="n">
        <v>13.9</v>
      </c>
      <c r="Y598" t="n">
        <v>0</v>
      </c>
      <c r="Z598" t="n">
        <v>0</v>
      </c>
      <c r="AA598" t="n">
        <v>0</v>
      </c>
      <c r="AB598" t="n">
        <v>8.529999999999999</v>
      </c>
      <c r="AC598" t="n">
        <v>0</v>
      </c>
      <c r="AD598" t="n">
        <v>1</v>
      </c>
      <c r="AE598" t="n">
        <v>1</v>
      </c>
      <c r="AF598" t="inlineStr"/>
      <c r="AG598" t="n">
        <v>13.9</v>
      </c>
      <c r="AH598" t="n">
        <v>2</v>
      </c>
      <c r="AI598" t="n">
        <v>78872971</v>
      </c>
      <c r="AJ598" t="n">
        <v>650</v>
      </c>
      <c r="AK598" t="n">
        <v>0</v>
      </c>
      <c r="AL598" t="n">
        <v>0</v>
      </c>
      <c r="AM598" t="n">
        <v>0</v>
      </c>
      <c r="AN598" t="n">
        <v>0</v>
      </c>
      <c r="AO598" t="n">
        <v>0</v>
      </c>
      <c r="AP598" t="n">
        <v>0</v>
      </c>
      <c r="AQ598" t="n">
        <v>0</v>
      </c>
      <c r="AR598" t="n">
        <v>0</v>
      </c>
    </row>
    <row r="599">
      <c r="A599">
        <f>ROW(Source!A1344)</f>
        <v/>
      </c>
      <c r="B599" t="n">
        <v>78872976</v>
      </c>
      <c r="C599" t="n">
        <v>78872970</v>
      </c>
      <c r="D599" t="n">
        <v>29169821</v>
      </c>
      <c r="E599" t="n">
        <v>1</v>
      </c>
      <c r="F599" t="n">
        <v>1</v>
      </c>
      <c r="G599" t="n">
        <v>1</v>
      </c>
      <c r="H599" t="n">
        <v>3</v>
      </c>
      <c r="I599" t="inlineStr">
        <is>
          <t>509-0696</t>
        </is>
      </c>
      <c r="J599" t="inlineStr">
        <is>
          <t>ТССЦ Московской обл., 509-0696, приказ Минстроя России №675/пр от 28.02.2017 № 258/пр</t>
        </is>
      </c>
      <c r="K599" t="inlineStr">
        <is>
          <t>Лампы люминесцентные ртутные низкого давления типа ЛБ, ЛД, ЛДЦ, ЛТВ, ЛБХ 20</t>
        </is>
      </c>
      <c r="L599" t="n">
        <v>1358</v>
      </c>
      <c r="N599" t="n">
        <v>1010</v>
      </c>
      <c r="O599" t="inlineStr">
        <is>
          <t>10 шт.</t>
        </is>
      </c>
      <c r="P599" t="inlineStr">
        <is>
          <t>10 шт.</t>
        </is>
      </c>
      <c r="Q599" t="n">
        <v>10</v>
      </c>
      <c r="X599" t="n">
        <v>10</v>
      </c>
      <c r="Y599" t="n">
        <v>85.2</v>
      </c>
      <c r="Z599" t="n">
        <v>0</v>
      </c>
      <c r="AA599" t="n">
        <v>0</v>
      </c>
      <c r="AB599" t="n">
        <v>0</v>
      </c>
      <c r="AC599" t="n">
        <v>0</v>
      </c>
      <c r="AD599" t="n">
        <v>1</v>
      </c>
      <c r="AE599" t="n">
        <v>0</v>
      </c>
      <c r="AF599" t="inlineStr"/>
      <c r="AG599" t="n">
        <v>10</v>
      </c>
      <c r="AH599" t="n">
        <v>2</v>
      </c>
      <c r="AI599" t="n">
        <v>78872972</v>
      </c>
      <c r="AJ599" t="n">
        <v>651</v>
      </c>
      <c r="AK599" t="n">
        <v>0</v>
      </c>
      <c r="AL599" t="n">
        <v>0</v>
      </c>
      <c r="AM599" t="n">
        <v>0</v>
      </c>
      <c r="AN599" t="n">
        <v>0</v>
      </c>
      <c r="AO599" t="n">
        <v>0</v>
      </c>
      <c r="AP599" t="n">
        <v>0</v>
      </c>
      <c r="AQ599" t="n">
        <v>0</v>
      </c>
      <c r="AR599" t="n">
        <v>0</v>
      </c>
    </row>
    <row r="600">
      <c r="A600">
        <f>ROW(Source!A1346)</f>
        <v/>
      </c>
      <c r="B600" t="n">
        <v>78872986</v>
      </c>
      <c r="C600" t="n">
        <v>78872979</v>
      </c>
      <c r="D600" t="n">
        <v>18442827</v>
      </c>
      <c r="E600" t="n">
        <v>1</v>
      </c>
      <c r="F600" t="n">
        <v>1</v>
      </c>
      <c r="G600" t="n">
        <v>1</v>
      </c>
      <c r="H600" t="n">
        <v>1</v>
      </c>
      <c r="I600" t="inlineStr">
        <is>
          <t>1-1053-90</t>
        </is>
      </c>
      <c r="J600" t="inlineStr"/>
      <c r="K600" t="inlineStr">
        <is>
          <t>Рабочий строитель среднего разряда 5,3</t>
        </is>
      </c>
      <c r="L600" t="n">
        <v>1369</v>
      </c>
      <c r="N600" t="n">
        <v>1013</v>
      </c>
      <c r="O600" t="inlineStr">
        <is>
          <t>чел.-ч</t>
        </is>
      </c>
      <c r="P600" t="inlineStr">
        <is>
          <t>чел.-ч</t>
        </is>
      </c>
      <c r="Q600" t="n">
        <v>1</v>
      </c>
      <c r="X600" t="n">
        <v>5.01</v>
      </c>
      <c r="Y600" t="n">
        <v>0</v>
      </c>
      <c r="Z600" t="n">
        <v>0</v>
      </c>
      <c r="AA600" t="n">
        <v>0</v>
      </c>
      <c r="AB600" t="n">
        <v>11.64</v>
      </c>
      <c r="AC600" t="n">
        <v>0</v>
      </c>
      <c r="AD600" t="n">
        <v>1</v>
      </c>
      <c r="AE600" t="n">
        <v>1</v>
      </c>
      <c r="AF600" t="inlineStr">
        <is>
          <t>)*10</t>
        </is>
      </c>
      <c r="AG600" t="n">
        <v>50.09999999999999</v>
      </c>
      <c r="AH600" t="n">
        <v>2</v>
      </c>
      <c r="AI600" t="n">
        <v>78872980</v>
      </c>
      <c r="AJ600" t="n">
        <v>653</v>
      </c>
      <c r="AK600" t="n">
        <v>0</v>
      </c>
      <c r="AL600" t="n">
        <v>0</v>
      </c>
      <c r="AM600" t="n">
        <v>0</v>
      </c>
      <c r="AN600" t="n">
        <v>0</v>
      </c>
      <c r="AO600" t="n">
        <v>0</v>
      </c>
      <c r="AP600" t="n">
        <v>0</v>
      </c>
      <c r="AQ600" t="n">
        <v>0</v>
      </c>
      <c r="AR600" t="n">
        <v>0</v>
      </c>
    </row>
    <row r="601">
      <c r="A601">
        <f>ROW(Source!A1346)</f>
        <v/>
      </c>
      <c r="B601" t="n">
        <v>78872987</v>
      </c>
      <c r="C601" t="n">
        <v>78872979</v>
      </c>
      <c r="D601" t="n">
        <v>29172703</v>
      </c>
      <c r="E601" t="n">
        <v>1</v>
      </c>
      <c r="F601" t="n">
        <v>1</v>
      </c>
      <c r="G601" t="n">
        <v>1</v>
      </c>
      <c r="H601" t="n">
        <v>2</v>
      </c>
      <c r="I601" t="inlineStr">
        <is>
          <t>042900</t>
        </is>
      </c>
      <c r="J601" t="inlineStr">
        <is>
          <t>ТСЭМ Московской обл., 042900, приказ Минстроя России №675/пр от 28.02.2017 № 264/пр</t>
        </is>
      </c>
      <c r="K601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01" t="n">
        <v>1368</v>
      </c>
      <c r="N601" t="n">
        <v>1011</v>
      </c>
      <c r="O601" t="inlineStr">
        <is>
          <t>маш.-ч</t>
        </is>
      </c>
      <c r="P601" t="inlineStr">
        <is>
          <t>маш.-ч</t>
        </is>
      </c>
      <c r="Q601" t="n">
        <v>1</v>
      </c>
      <c r="X601" t="n">
        <v>1.5</v>
      </c>
      <c r="Y601" t="n">
        <v>0</v>
      </c>
      <c r="Z601" t="n">
        <v>29.67</v>
      </c>
      <c r="AA601" t="n">
        <v>0</v>
      </c>
      <c r="AB601" t="n">
        <v>0</v>
      </c>
      <c r="AC601" t="n">
        <v>0</v>
      </c>
      <c r="AD601" t="n">
        <v>1</v>
      </c>
      <c r="AE601" t="n">
        <v>0</v>
      </c>
      <c r="AF601" t="inlineStr">
        <is>
          <t>)*10</t>
        </is>
      </c>
      <c r="AG601" t="n">
        <v>15</v>
      </c>
      <c r="AH601" t="n">
        <v>2</v>
      </c>
      <c r="AI601" t="n">
        <v>78872981</v>
      </c>
      <c r="AJ601" t="n">
        <v>654</v>
      </c>
      <c r="AK601" t="n">
        <v>0</v>
      </c>
      <c r="AL601" t="n">
        <v>0</v>
      </c>
      <c r="AM601" t="n">
        <v>0</v>
      </c>
      <c r="AN601" t="n">
        <v>0</v>
      </c>
      <c r="AO601" t="n">
        <v>0</v>
      </c>
      <c r="AP601" t="n">
        <v>0</v>
      </c>
      <c r="AQ601" t="n">
        <v>0</v>
      </c>
      <c r="AR601" t="n">
        <v>0</v>
      </c>
    </row>
    <row r="602">
      <c r="A602">
        <f>ROW(Source!A1346)</f>
        <v/>
      </c>
      <c r="B602" t="n">
        <v>78872988</v>
      </c>
      <c r="C602" t="n">
        <v>78872979</v>
      </c>
      <c r="D602" t="n">
        <v>29110398</v>
      </c>
      <c r="E602" t="n">
        <v>1</v>
      </c>
      <c r="F602" t="n">
        <v>1</v>
      </c>
      <c r="G602" t="n">
        <v>1</v>
      </c>
      <c r="H602" t="n">
        <v>3</v>
      </c>
      <c r="I602" t="inlineStr">
        <is>
          <t>101-0388</t>
        </is>
      </c>
      <c r="J602" t="inlineStr">
        <is>
          <t>ТССЦ Московской обл., 101-0388, приказ Минстроя России №675/пр от 28.02.2017 № 254/пр</t>
        </is>
      </c>
      <c r="K602" t="inlineStr">
        <is>
          <t>Краски масляные земляные марки МА-0115 мумия, сурик железный</t>
        </is>
      </c>
      <c r="L602" t="n">
        <v>1348</v>
      </c>
      <c r="N602" t="n">
        <v>1009</v>
      </c>
      <c r="O602" t="inlineStr">
        <is>
          <t>т</t>
        </is>
      </c>
      <c r="P602" t="inlineStr">
        <is>
          <t>т</t>
        </is>
      </c>
      <c r="Q602" t="n">
        <v>1000</v>
      </c>
      <c r="X602" t="n">
        <v>5e-05</v>
      </c>
      <c r="Y602" t="n">
        <v>15118.99</v>
      </c>
      <c r="Z602" t="n">
        <v>0</v>
      </c>
      <c r="AA602" t="n">
        <v>0</v>
      </c>
      <c r="AB602" t="n">
        <v>0</v>
      </c>
      <c r="AC602" t="n">
        <v>0</v>
      </c>
      <c r="AD602" t="n">
        <v>1</v>
      </c>
      <c r="AE602" t="n">
        <v>0</v>
      </c>
      <c r="AF602" t="inlineStr">
        <is>
          <t>)*10</t>
        </is>
      </c>
      <c r="AG602" t="n">
        <v>0.0005</v>
      </c>
      <c r="AH602" t="n">
        <v>2</v>
      </c>
      <c r="AI602" t="n">
        <v>78872982</v>
      </c>
      <c r="AJ602" t="n">
        <v>655</v>
      </c>
      <c r="AK602" t="n">
        <v>0</v>
      </c>
      <c r="AL602" t="n">
        <v>0</v>
      </c>
      <c r="AM602" t="n">
        <v>0</v>
      </c>
      <c r="AN602" t="n">
        <v>0</v>
      </c>
      <c r="AO602" t="n">
        <v>0</v>
      </c>
      <c r="AP602" t="n">
        <v>0</v>
      </c>
      <c r="AQ602" t="n">
        <v>0</v>
      </c>
      <c r="AR602" t="n">
        <v>0</v>
      </c>
    </row>
    <row r="603">
      <c r="A603">
        <f>ROW(Source!A1346)</f>
        <v/>
      </c>
      <c r="B603" t="n">
        <v>78872989</v>
      </c>
      <c r="C603" t="n">
        <v>78872979</v>
      </c>
      <c r="D603" t="n">
        <v>29110573</v>
      </c>
      <c r="E603" t="n">
        <v>1</v>
      </c>
      <c r="F603" t="n">
        <v>1</v>
      </c>
      <c r="G603" t="n">
        <v>1</v>
      </c>
      <c r="H603" t="n">
        <v>3</v>
      </c>
      <c r="I603" t="inlineStr">
        <is>
          <t>101-0628</t>
        </is>
      </c>
      <c r="J603" t="inlineStr">
        <is>
          <t>ТССЦ Московской обл., 101-0628, приказ Минстроя России №675/пр от 28.02.2017 № 254/пр</t>
        </is>
      </c>
      <c r="K603" t="inlineStr">
        <is>
          <t>Олифа комбинированная, марки К-3</t>
        </is>
      </c>
      <c r="L603" t="n">
        <v>1348</v>
      </c>
      <c r="N603" t="n">
        <v>1009</v>
      </c>
      <c r="O603" t="inlineStr">
        <is>
          <t>т</t>
        </is>
      </c>
      <c r="P603" t="inlineStr">
        <is>
          <t>т</t>
        </is>
      </c>
      <c r="Q603" t="n">
        <v>1000</v>
      </c>
      <c r="X603" t="n">
        <v>2e-05</v>
      </c>
      <c r="Y603" t="n">
        <v>16950</v>
      </c>
      <c r="Z603" t="n">
        <v>0</v>
      </c>
      <c r="AA603" t="n">
        <v>0</v>
      </c>
      <c r="AB603" t="n">
        <v>0</v>
      </c>
      <c r="AC603" t="n">
        <v>0</v>
      </c>
      <c r="AD603" t="n">
        <v>1</v>
      </c>
      <c r="AE603" t="n">
        <v>0</v>
      </c>
      <c r="AF603" t="inlineStr">
        <is>
          <t>)*10</t>
        </is>
      </c>
      <c r="AG603" t="n">
        <v>0.0002</v>
      </c>
      <c r="AH603" t="n">
        <v>2</v>
      </c>
      <c r="AI603" t="n">
        <v>78872983</v>
      </c>
      <c r="AJ603" t="n">
        <v>656</v>
      </c>
      <c r="AK603" t="n">
        <v>0</v>
      </c>
      <c r="AL603" t="n">
        <v>0</v>
      </c>
      <c r="AM603" t="n">
        <v>0</v>
      </c>
      <c r="AN603" t="n">
        <v>0</v>
      </c>
      <c r="AO603" t="n">
        <v>0</v>
      </c>
      <c r="AP603" t="n">
        <v>0</v>
      </c>
      <c r="AQ603" t="n">
        <v>0</v>
      </c>
      <c r="AR603" t="n">
        <v>0</v>
      </c>
    </row>
    <row r="604">
      <c r="A604">
        <f>ROW(Source!A1346)</f>
        <v/>
      </c>
      <c r="B604" t="n">
        <v>78872990</v>
      </c>
      <c r="C604" t="n">
        <v>78872979</v>
      </c>
      <c r="D604" t="n">
        <v>29107963</v>
      </c>
      <c r="E604" t="n">
        <v>1</v>
      </c>
      <c r="F604" t="n">
        <v>1</v>
      </c>
      <c r="G604" t="n">
        <v>1</v>
      </c>
      <c r="H604" t="n">
        <v>3</v>
      </c>
      <c r="I604" t="inlineStr">
        <is>
          <t>101-1669</t>
        </is>
      </c>
      <c r="J604" t="inlineStr">
        <is>
          <t>ТССЦ Московской обл., 101-1669, приказ Минстроя России №675/пр от 28.02.2017 № 254/пр</t>
        </is>
      </c>
      <c r="K604" t="inlineStr">
        <is>
          <t>Очес льняной</t>
        </is>
      </c>
      <c r="L604" t="n">
        <v>1346</v>
      </c>
      <c r="N604" t="n">
        <v>1009</v>
      </c>
      <c r="O604" t="inlineStr">
        <is>
          <t>кг</t>
        </is>
      </c>
      <c r="P604" t="inlineStr">
        <is>
          <t>кг</t>
        </is>
      </c>
      <c r="Q604" t="n">
        <v>1</v>
      </c>
      <c r="X604" t="n">
        <v>0.02</v>
      </c>
      <c r="Y604" t="n">
        <v>37.29</v>
      </c>
      <c r="Z604" t="n">
        <v>0</v>
      </c>
      <c r="AA604" t="n">
        <v>0</v>
      </c>
      <c r="AB604" t="n">
        <v>0</v>
      </c>
      <c r="AC604" t="n">
        <v>0</v>
      </c>
      <c r="AD604" t="n">
        <v>1</v>
      </c>
      <c r="AE604" t="n">
        <v>0</v>
      </c>
      <c r="AF604" t="inlineStr">
        <is>
          <t>)*10</t>
        </is>
      </c>
      <c r="AG604" t="n">
        <v>0.2</v>
      </c>
      <c r="AH604" t="n">
        <v>2</v>
      </c>
      <c r="AI604" t="n">
        <v>78872984</v>
      </c>
      <c r="AJ604" t="n">
        <v>657</v>
      </c>
      <c r="AK604" t="n">
        <v>0</v>
      </c>
      <c r="AL604" t="n">
        <v>0</v>
      </c>
      <c r="AM604" t="n">
        <v>0</v>
      </c>
      <c r="AN604" t="n">
        <v>0</v>
      </c>
      <c r="AO604" t="n">
        <v>0</v>
      </c>
      <c r="AP604" t="n">
        <v>0</v>
      </c>
      <c r="AQ604" t="n">
        <v>0</v>
      </c>
      <c r="AR604" t="n">
        <v>0</v>
      </c>
    </row>
    <row r="605">
      <c r="A605">
        <f>ROW(Source!A1346)</f>
        <v/>
      </c>
      <c r="B605" t="n">
        <v>78872991</v>
      </c>
      <c r="C605" t="n">
        <v>78872979</v>
      </c>
      <c r="D605" t="n">
        <v>29150040</v>
      </c>
      <c r="E605" t="n">
        <v>1</v>
      </c>
      <c r="F605" t="n">
        <v>1</v>
      </c>
      <c r="G605" t="n">
        <v>1</v>
      </c>
      <c r="H605" t="n">
        <v>3</v>
      </c>
      <c r="I605" t="inlineStr">
        <is>
          <t>411-0001</t>
        </is>
      </c>
      <c r="J605" t="inlineStr">
        <is>
          <t>ТССЦ Московской обл., 411-0001, приказ Минстроя России №675/пр от 28.02.2017 № 257/пр</t>
        </is>
      </c>
      <c r="K605" t="inlineStr">
        <is>
          <t>Вода</t>
        </is>
      </c>
      <c r="L605" t="n">
        <v>1339</v>
      </c>
      <c r="N605" t="n">
        <v>1007</v>
      </c>
      <c r="O605" t="inlineStr">
        <is>
          <t>м3</t>
        </is>
      </c>
      <c r="P605" t="inlineStr">
        <is>
          <t>м3</t>
        </is>
      </c>
      <c r="Q605" t="n">
        <v>1</v>
      </c>
      <c r="X605" t="n">
        <v>1</v>
      </c>
      <c r="Y605" t="n">
        <v>2.44</v>
      </c>
      <c r="Z605" t="n">
        <v>0</v>
      </c>
      <c r="AA605" t="n">
        <v>0</v>
      </c>
      <c r="AB605" t="n">
        <v>0</v>
      </c>
      <c r="AC605" t="n">
        <v>0</v>
      </c>
      <c r="AD605" t="n">
        <v>1</v>
      </c>
      <c r="AE605" t="n">
        <v>0</v>
      </c>
      <c r="AF605" t="inlineStr">
        <is>
          <t>)*10</t>
        </is>
      </c>
      <c r="AG605" t="n">
        <v>10</v>
      </c>
      <c r="AH605" t="n">
        <v>2</v>
      </c>
      <c r="AI605" t="n">
        <v>78872985</v>
      </c>
      <c r="AJ605" t="n">
        <v>658</v>
      </c>
      <c r="AK605" t="n">
        <v>0</v>
      </c>
      <c r="AL605" t="n">
        <v>0</v>
      </c>
      <c r="AM605" t="n">
        <v>0</v>
      </c>
      <c r="AN605" t="n">
        <v>0</v>
      </c>
      <c r="AO605" t="n">
        <v>0</v>
      </c>
      <c r="AP605" t="n">
        <v>0</v>
      </c>
      <c r="AQ605" t="n">
        <v>0</v>
      </c>
      <c r="AR605" t="n">
        <v>0</v>
      </c>
    </row>
    <row r="606">
      <c r="A606">
        <f>ROW(Source!A1385)</f>
        <v/>
      </c>
      <c r="B606" t="n">
        <v>78873059</v>
      </c>
      <c r="C606" t="n">
        <v>78873053</v>
      </c>
      <c r="D606" t="n">
        <v>18408291</v>
      </c>
      <c r="E606" t="n">
        <v>1</v>
      </c>
      <c r="F606" t="n">
        <v>1</v>
      </c>
      <c r="G606" t="n">
        <v>1</v>
      </c>
      <c r="H606" t="n">
        <v>1</v>
      </c>
      <c r="I606" t="inlineStr">
        <is>
          <t>1-1025-90</t>
        </is>
      </c>
      <c r="J606" t="inlineStr"/>
      <c r="K606" t="inlineStr">
        <is>
          <t>Рабочий строитель среднего разряда 2,5</t>
        </is>
      </c>
      <c r="L606" t="n">
        <v>1369</v>
      </c>
      <c r="N606" t="n">
        <v>1013</v>
      </c>
      <c r="O606" t="inlineStr">
        <is>
          <t>чел.-ч</t>
        </is>
      </c>
      <c r="P606" t="inlineStr">
        <is>
          <t>чел.-ч</t>
        </is>
      </c>
      <c r="Q606" t="n">
        <v>1</v>
      </c>
      <c r="X606" t="n">
        <v>32.2</v>
      </c>
      <c r="Y606" t="n">
        <v>0</v>
      </c>
      <c r="Z606" t="n">
        <v>0</v>
      </c>
      <c r="AA606" t="n">
        <v>0</v>
      </c>
      <c r="AB606" t="n">
        <v>8.17</v>
      </c>
      <c r="AC606" t="n">
        <v>0</v>
      </c>
      <c r="AD606" t="n">
        <v>1</v>
      </c>
      <c r="AE606" t="n">
        <v>1</v>
      </c>
      <c r="AF606" t="inlineStr"/>
      <c r="AG606" t="n">
        <v>32.2</v>
      </c>
      <c r="AH606" t="n">
        <v>2</v>
      </c>
      <c r="AI606" t="n">
        <v>78873054</v>
      </c>
      <c r="AJ606" t="n">
        <v>659</v>
      </c>
      <c r="AK606" t="n">
        <v>0</v>
      </c>
      <c r="AL606" t="n">
        <v>0</v>
      </c>
      <c r="AM606" t="n">
        <v>0</v>
      </c>
      <c r="AN606" t="n">
        <v>0</v>
      </c>
      <c r="AO606" t="n">
        <v>0</v>
      </c>
      <c r="AP606" t="n">
        <v>0</v>
      </c>
      <c r="AQ606" t="n">
        <v>0</v>
      </c>
      <c r="AR606" t="n">
        <v>0</v>
      </c>
    </row>
    <row r="607">
      <c r="A607">
        <f>ROW(Source!A1385)</f>
        <v/>
      </c>
      <c r="B607" t="n">
        <v>78873060</v>
      </c>
      <c r="C607" t="n">
        <v>78873053</v>
      </c>
      <c r="D607" t="n">
        <v>29174913</v>
      </c>
      <c r="E607" t="n">
        <v>1</v>
      </c>
      <c r="F607" t="n">
        <v>1</v>
      </c>
      <c r="G607" t="n">
        <v>1</v>
      </c>
      <c r="H607" t="n">
        <v>2</v>
      </c>
      <c r="I607" t="inlineStr">
        <is>
          <t>400001</t>
        </is>
      </c>
      <c r="J607" t="inlineStr">
        <is>
          <t>ТСЭМ Московской обл., 400001, приказ Минстроя России №675/пр от 28.02.2017 № 264/пр</t>
        </is>
      </c>
      <c r="K607" t="inlineStr">
        <is>
          <t>Автомобили бортовые, грузоподъемность до 5 т</t>
        </is>
      </c>
      <c r="L607" t="n">
        <v>1368</v>
      </c>
      <c r="N607" t="n">
        <v>1011</v>
      </c>
      <c r="O607" t="inlineStr">
        <is>
          <t>маш.-ч</t>
        </is>
      </c>
      <c r="P607" t="inlineStr">
        <is>
          <t>маш.-ч</t>
        </is>
      </c>
      <c r="Q607" t="n">
        <v>1</v>
      </c>
      <c r="X607" t="n">
        <v>0.01</v>
      </c>
      <c r="Y607" t="n">
        <v>0</v>
      </c>
      <c r="Z607" t="n">
        <v>87.17</v>
      </c>
      <c r="AA607" t="n">
        <v>11.6</v>
      </c>
      <c r="AB607" t="n">
        <v>0</v>
      </c>
      <c r="AC607" t="n">
        <v>0</v>
      </c>
      <c r="AD607" t="n">
        <v>1</v>
      </c>
      <c r="AE607" t="n">
        <v>0</v>
      </c>
      <c r="AF607" t="inlineStr"/>
      <c r="AG607" t="n">
        <v>0.01</v>
      </c>
      <c r="AH607" t="n">
        <v>2</v>
      </c>
      <c r="AI607" t="n">
        <v>78873055</v>
      </c>
      <c r="AJ607" t="n">
        <v>660</v>
      </c>
      <c r="AK607" t="n">
        <v>0</v>
      </c>
      <c r="AL607" t="n">
        <v>0</v>
      </c>
      <c r="AM607" t="n">
        <v>0</v>
      </c>
      <c r="AN607" t="n">
        <v>0</v>
      </c>
      <c r="AO607" t="n">
        <v>0</v>
      </c>
      <c r="AP607" t="n">
        <v>0</v>
      </c>
      <c r="AQ607" t="n">
        <v>0</v>
      </c>
      <c r="AR607" t="n">
        <v>0</v>
      </c>
    </row>
    <row r="608">
      <c r="A608">
        <f>ROW(Source!A1385)</f>
        <v/>
      </c>
      <c r="B608" t="n">
        <v>78873061</v>
      </c>
      <c r="C608" t="n">
        <v>78873053</v>
      </c>
      <c r="D608" t="n">
        <v>29110139</v>
      </c>
      <c r="E608" t="n">
        <v>1</v>
      </c>
      <c r="F608" t="n">
        <v>1</v>
      </c>
      <c r="G608" t="n">
        <v>1</v>
      </c>
      <c r="H608" t="n">
        <v>3</v>
      </c>
      <c r="I608" t="inlineStr">
        <is>
          <t>101-1703</t>
        </is>
      </c>
      <c r="J608" t="inlineStr">
        <is>
          <t>ТССЦ Московской обл., 101-1703, приказ Минстроя России №675/пр от 28.02.2017 № 254/пр</t>
        </is>
      </c>
      <c r="K608" t="inlineStr">
        <is>
          <t>Прокладки резиновые (пластина техническая прессованная)</t>
        </is>
      </c>
      <c r="L608" t="n">
        <v>1346</v>
      </c>
      <c r="N608" t="n">
        <v>1009</v>
      </c>
      <c r="O608" t="inlineStr">
        <is>
          <t>кг</t>
        </is>
      </c>
      <c r="P608" t="inlineStr">
        <is>
          <t>кг</t>
        </is>
      </c>
      <c r="Q608" t="n">
        <v>1</v>
      </c>
      <c r="X608" t="n">
        <v>2</v>
      </c>
      <c r="Y608" t="n">
        <v>23.09</v>
      </c>
      <c r="Z608" t="n">
        <v>0</v>
      </c>
      <c r="AA608" t="n">
        <v>0</v>
      </c>
      <c r="AB608" t="n">
        <v>0</v>
      </c>
      <c r="AC608" t="n">
        <v>0</v>
      </c>
      <c r="AD608" t="n">
        <v>1</v>
      </c>
      <c r="AE608" t="n">
        <v>0</v>
      </c>
      <c r="AF608" t="inlineStr"/>
      <c r="AG608" t="n">
        <v>2</v>
      </c>
      <c r="AH608" t="n">
        <v>2</v>
      </c>
      <c r="AI608" t="n">
        <v>78873056</v>
      </c>
      <c r="AJ608" t="n">
        <v>661</v>
      </c>
      <c r="AK608" t="n">
        <v>0</v>
      </c>
      <c r="AL608" t="n">
        <v>0</v>
      </c>
      <c r="AM608" t="n">
        <v>0</v>
      </c>
      <c r="AN608" t="n">
        <v>0</v>
      </c>
      <c r="AO608" t="n">
        <v>0</v>
      </c>
      <c r="AP608" t="n">
        <v>0</v>
      </c>
      <c r="AQ608" t="n">
        <v>0</v>
      </c>
      <c r="AR608" t="n">
        <v>0</v>
      </c>
    </row>
    <row r="609">
      <c r="A609">
        <f>ROW(Source!A1385)</f>
        <v/>
      </c>
      <c r="B609" t="n">
        <v>78873062</v>
      </c>
      <c r="C609" t="n">
        <v>78873053</v>
      </c>
      <c r="D609" t="n">
        <v>29114240</v>
      </c>
      <c r="E609" t="n">
        <v>1</v>
      </c>
      <c r="F609" t="n">
        <v>1</v>
      </c>
      <c r="G609" t="n">
        <v>1</v>
      </c>
      <c r="H609" t="n">
        <v>3</v>
      </c>
      <c r="I609" t="inlineStr">
        <is>
          <t>101-2576</t>
        </is>
      </c>
      <c r="J609" t="inlineStr">
        <is>
          <t>ТССЦ Московской обл., 101-2576, приказ Минстроя России №675/пр от 28.02.2017 № 254/пр</t>
        </is>
      </c>
      <c r="K609" t="inlineStr">
        <is>
          <t>Болты с гайками и шайбами для санитарно-технических работ диаметром 16 мм</t>
        </is>
      </c>
      <c r="L609" t="n">
        <v>1348</v>
      </c>
      <c r="N609" t="n">
        <v>1009</v>
      </c>
      <c r="O609" t="inlineStr">
        <is>
          <t>т</t>
        </is>
      </c>
      <c r="P609" t="inlineStr">
        <is>
          <t>т</t>
        </is>
      </c>
      <c r="Q609" t="n">
        <v>1000</v>
      </c>
      <c r="X609" t="n">
        <v>0.005</v>
      </c>
      <c r="Y609" t="n">
        <v>14830</v>
      </c>
      <c r="Z609" t="n">
        <v>0</v>
      </c>
      <c r="AA609" t="n">
        <v>0</v>
      </c>
      <c r="AB609" t="n">
        <v>0</v>
      </c>
      <c r="AC609" t="n">
        <v>0</v>
      </c>
      <c r="AD609" t="n">
        <v>1</v>
      </c>
      <c r="AE609" t="n">
        <v>0</v>
      </c>
      <c r="AF609" t="inlineStr"/>
      <c r="AG609" t="n">
        <v>0.005</v>
      </c>
      <c r="AH609" t="n">
        <v>2</v>
      </c>
      <c r="AI609" t="n">
        <v>78873057</v>
      </c>
      <c r="AJ609" t="n">
        <v>662</v>
      </c>
      <c r="AK609" t="n">
        <v>0</v>
      </c>
      <c r="AL609" t="n">
        <v>0</v>
      </c>
      <c r="AM609" t="n">
        <v>0</v>
      </c>
      <c r="AN609" t="n">
        <v>0</v>
      </c>
      <c r="AO609" t="n">
        <v>0</v>
      </c>
      <c r="AP609" t="n">
        <v>0</v>
      </c>
      <c r="AQ609" t="n">
        <v>0</v>
      </c>
      <c r="AR609" t="n">
        <v>0</v>
      </c>
    </row>
    <row r="610">
      <c r="A610">
        <f>ROW(Source!A1385)</f>
        <v/>
      </c>
      <c r="B610" t="n">
        <v>78873063</v>
      </c>
      <c r="C610" t="n">
        <v>78873053</v>
      </c>
      <c r="D610" t="n">
        <v>29150040</v>
      </c>
      <c r="E610" t="n">
        <v>1</v>
      </c>
      <c r="F610" t="n">
        <v>1</v>
      </c>
      <c r="G610" t="n">
        <v>1</v>
      </c>
      <c r="H610" t="n">
        <v>3</v>
      </c>
      <c r="I610" t="inlineStr">
        <is>
          <t>411-0001</t>
        </is>
      </c>
      <c r="J610" t="inlineStr">
        <is>
          <t>ТССЦ Московской обл., 411-0001, приказ Минстроя России №675/пр от 28.02.2017 № 257/пр</t>
        </is>
      </c>
      <c r="K610" t="inlineStr">
        <is>
          <t>Вода</t>
        </is>
      </c>
      <c r="L610" t="n">
        <v>1339</v>
      </c>
      <c r="N610" t="n">
        <v>1007</v>
      </c>
      <c r="O610" t="inlineStr">
        <is>
          <t>м3</t>
        </is>
      </c>
      <c r="P610" t="inlineStr">
        <is>
          <t>м3</t>
        </is>
      </c>
      <c r="Q610" t="n">
        <v>1</v>
      </c>
      <c r="X610" t="n">
        <v>7.8</v>
      </c>
      <c r="Y610" t="n">
        <v>2.44</v>
      </c>
      <c r="Z610" t="n">
        <v>0</v>
      </c>
      <c r="AA610" t="n">
        <v>0</v>
      </c>
      <c r="AB610" t="n">
        <v>0</v>
      </c>
      <c r="AC610" t="n">
        <v>0</v>
      </c>
      <c r="AD610" t="n">
        <v>1</v>
      </c>
      <c r="AE610" t="n">
        <v>0</v>
      </c>
      <c r="AF610" t="inlineStr"/>
      <c r="AG610" t="n">
        <v>7.8</v>
      </c>
      <c r="AH610" t="n">
        <v>2</v>
      </c>
      <c r="AI610" t="n">
        <v>78873058</v>
      </c>
      <c r="AJ610" t="n">
        <v>663</v>
      </c>
      <c r="AK610" t="n">
        <v>0</v>
      </c>
      <c r="AL610" t="n">
        <v>0</v>
      </c>
      <c r="AM610" t="n">
        <v>0</v>
      </c>
      <c r="AN610" t="n">
        <v>0</v>
      </c>
      <c r="AO610" t="n">
        <v>0</v>
      </c>
      <c r="AP610" t="n">
        <v>0</v>
      </c>
      <c r="AQ610" t="n">
        <v>0</v>
      </c>
      <c r="AR610" t="n">
        <v>0</v>
      </c>
    </row>
    <row r="611">
      <c r="A611">
        <f>ROW(Source!A1386)</f>
        <v/>
      </c>
      <c r="B611" t="n">
        <v>78873068</v>
      </c>
      <c r="C611" t="n">
        <v>78873064</v>
      </c>
      <c r="D611" t="n">
        <v>18407150</v>
      </c>
      <c r="E611" t="n">
        <v>1</v>
      </c>
      <c r="F611" t="n">
        <v>1</v>
      </c>
      <c r="G611" t="n">
        <v>1</v>
      </c>
      <c r="H611" t="n">
        <v>1</v>
      </c>
      <c r="I611" t="inlineStr">
        <is>
          <t>1-1030-90</t>
        </is>
      </c>
      <c r="J611" t="inlineStr"/>
      <c r="K611" t="inlineStr">
        <is>
          <t>Рабочий строитель среднего разряда 3</t>
        </is>
      </c>
      <c r="L611" t="n">
        <v>1369</v>
      </c>
      <c r="N611" t="n">
        <v>1013</v>
      </c>
      <c r="O611" t="inlineStr">
        <is>
          <t>чел.-ч</t>
        </is>
      </c>
      <c r="P611" t="inlineStr">
        <is>
          <t>чел.-ч</t>
        </is>
      </c>
      <c r="Q611" t="n">
        <v>1</v>
      </c>
      <c r="X611" t="n">
        <v>13.9</v>
      </c>
      <c r="Y611" t="n">
        <v>0</v>
      </c>
      <c r="Z611" t="n">
        <v>0</v>
      </c>
      <c r="AA611" t="n">
        <v>0</v>
      </c>
      <c r="AB611" t="n">
        <v>8.529999999999999</v>
      </c>
      <c r="AC611" t="n">
        <v>0</v>
      </c>
      <c r="AD611" t="n">
        <v>1</v>
      </c>
      <c r="AE611" t="n">
        <v>1</v>
      </c>
      <c r="AF611" t="inlineStr"/>
      <c r="AG611" t="n">
        <v>13.9</v>
      </c>
      <c r="AH611" t="n">
        <v>2</v>
      </c>
      <c r="AI611" t="n">
        <v>78873065</v>
      </c>
      <c r="AJ611" t="n">
        <v>664</v>
      </c>
      <c r="AK611" t="n">
        <v>0</v>
      </c>
      <c r="AL611" t="n">
        <v>0</v>
      </c>
      <c r="AM611" t="n">
        <v>0</v>
      </c>
      <c r="AN611" t="n">
        <v>0</v>
      </c>
      <c r="AO611" t="n">
        <v>0</v>
      </c>
      <c r="AP611" t="n">
        <v>0</v>
      </c>
      <c r="AQ611" t="n">
        <v>0</v>
      </c>
      <c r="AR611" t="n">
        <v>0</v>
      </c>
    </row>
    <row r="612">
      <c r="A612">
        <f>ROW(Source!A1386)</f>
        <v/>
      </c>
      <c r="B612" t="n">
        <v>78873069</v>
      </c>
      <c r="C612" t="n">
        <v>78873064</v>
      </c>
      <c r="D612" t="n">
        <v>29169821</v>
      </c>
      <c r="E612" t="n">
        <v>1</v>
      </c>
      <c r="F612" t="n">
        <v>1</v>
      </c>
      <c r="G612" t="n">
        <v>1</v>
      </c>
      <c r="H612" t="n">
        <v>3</v>
      </c>
      <c r="I612" t="inlineStr">
        <is>
          <t>509-0696</t>
        </is>
      </c>
      <c r="J612" t="inlineStr">
        <is>
          <t>ТССЦ Московской обл., 509-0696, приказ Минстроя России №675/пр от 28.02.2017 № 258/пр</t>
        </is>
      </c>
      <c r="K612" t="inlineStr">
        <is>
          <t>Лампы люминесцентные ртутные низкого давления типа ЛБ, ЛД, ЛДЦ, ЛТВ, ЛБХ 20</t>
        </is>
      </c>
      <c r="L612" t="n">
        <v>1358</v>
      </c>
      <c r="N612" t="n">
        <v>1010</v>
      </c>
      <c r="O612" t="inlineStr">
        <is>
          <t>10 шт.</t>
        </is>
      </c>
      <c r="P612" t="inlineStr">
        <is>
          <t>10 шт.</t>
        </is>
      </c>
      <c r="Q612" t="n">
        <v>10</v>
      </c>
      <c r="X612" t="n">
        <v>10</v>
      </c>
      <c r="Y612" t="n">
        <v>85.2</v>
      </c>
      <c r="Z612" t="n">
        <v>0</v>
      </c>
      <c r="AA612" t="n">
        <v>0</v>
      </c>
      <c r="AB612" t="n">
        <v>0</v>
      </c>
      <c r="AC612" t="n">
        <v>0</v>
      </c>
      <c r="AD612" t="n">
        <v>1</v>
      </c>
      <c r="AE612" t="n">
        <v>0</v>
      </c>
      <c r="AF612" t="inlineStr"/>
      <c r="AG612" t="n">
        <v>10</v>
      </c>
      <c r="AH612" t="n">
        <v>2</v>
      </c>
      <c r="AI612" t="n">
        <v>78873066</v>
      </c>
      <c r="AJ612" t="n">
        <v>665</v>
      </c>
      <c r="AK612" t="n">
        <v>0</v>
      </c>
      <c r="AL612" t="n">
        <v>0</v>
      </c>
      <c r="AM612" t="n">
        <v>0</v>
      </c>
      <c r="AN612" t="n">
        <v>0</v>
      </c>
      <c r="AO612" t="n">
        <v>0</v>
      </c>
      <c r="AP612" t="n">
        <v>0</v>
      </c>
      <c r="AQ612" t="n">
        <v>0</v>
      </c>
      <c r="AR612" t="n">
        <v>0</v>
      </c>
    </row>
    <row r="613">
      <c r="A613">
        <f>ROW(Source!A1388)</f>
        <v/>
      </c>
      <c r="B613" t="n">
        <v>78873078</v>
      </c>
      <c r="C613" t="n">
        <v>78873071</v>
      </c>
      <c r="D613" t="n">
        <v>18442827</v>
      </c>
      <c r="E613" t="n">
        <v>1</v>
      </c>
      <c r="F613" t="n">
        <v>1</v>
      </c>
      <c r="G613" t="n">
        <v>1</v>
      </c>
      <c r="H613" t="n">
        <v>1</v>
      </c>
      <c r="I613" t="inlineStr">
        <is>
          <t>1-1053-90</t>
        </is>
      </c>
      <c r="J613" t="inlineStr"/>
      <c r="K613" t="inlineStr">
        <is>
          <t>Рабочий строитель среднего разряда 5,3</t>
        </is>
      </c>
      <c r="L613" t="n">
        <v>1369</v>
      </c>
      <c r="N613" t="n">
        <v>1013</v>
      </c>
      <c r="O613" t="inlineStr">
        <is>
          <t>чел.-ч</t>
        </is>
      </c>
      <c r="P613" t="inlineStr">
        <is>
          <t>чел.-ч</t>
        </is>
      </c>
      <c r="Q613" t="n">
        <v>1</v>
      </c>
      <c r="X613" t="n">
        <v>5.01</v>
      </c>
      <c r="Y613" t="n">
        <v>0</v>
      </c>
      <c r="Z613" t="n">
        <v>0</v>
      </c>
      <c r="AA613" t="n">
        <v>0</v>
      </c>
      <c r="AB613" t="n">
        <v>11.64</v>
      </c>
      <c r="AC613" t="n">
        <v>0</v>
      </c>
      <c r="AD613" t="n">
        <v>1</v>
      </c>
      <c r="AE613" t="n">
        <v>1</v>
      </c>
      <c r="AF613" t="inlineStr">
        <is>
          <t>)*8</t>
        </is>
      </c>
      <c r="AG613" t="n">
        <v>40.08</v>
      </c>
      <c r="AH613" t="n">
        <v>2</v>
      </c>
      <c r="AI613" t="n">
        <v>78873072</v>
      </c>
      <c r="AJ613" t="n">
        <v>667</v>
      </c>
      <c r="AK613" t="n">
        <v>0</v>
      </c>
      <c r="AL613" t="n">
        <v>0</v>
      </c>
      <c r="AM613" t="n">
        <v>0</v>
      </c>
      <c r="AN613" t="n">
        <v>0</v>
      </c>
      <c r="AO613" t="n">
        <v>0</v>
      </c>
      <c r="AP613" t="n">
        <v>0</v>
      </c>
      <c r="AQ613" t="n">
        <v>0</v>
      </c>
      <c r="AR613" t="n">
        <v>0</v>
      </c>
    </row>
    <row r="614">
      <c r="A614">
        <f>ROW(Source!A1388)</f>
        <v/>
      </c>
      <c r="B614" t="n">
        <v>78873079</v>
      </c>
      <c r="C614" t="n">
        <v>78873071</v>
      </c>
      <c r="D614" t="n">
        <v>29172703</v>
      </c>
      <c r="E614" t="n">
        <v>1</v>
      </c>
      <c r="F614" t="n">
        <v>1</v>
      </c>
      <c r="G614" t="n">
        <v>1</v>
      </c>
      <c r="H614" t="n">
        <v>2</v>
      </c>
      <c r="I614" t="inlineStr">
        <is>
          <t>042900</t>
        </is>
      </c>
      <c r="J614" t="inlineStr">
        <is>
          <t>ТСЭМ Московской обл., 042900, приказ Минстроя России №675/пр от 28.02.2017 № 264/пр</t>
        </is>
      </c>
      <c r="K61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14" t="n">
        <v>1368</v>
      </c>
      <c r="N614" t="n">
        <v>1011</v>
      </c>
      <c r="O614" t="inlineStr">
        <is>
          <t>маш.-ч</t>
        </is>
      </c>
      <c r="P614" t="inlineStr">
        <is>
          <t>маш.-ч</t>
        </is>
      </c>
      <c r="Q614" t="n">
        <v>1</v>
      </c>
      <c r="X614" t="n">
        <v>1.5</v>
      </c>
      <c r="Y614" t="n">
        <v>0</v>
      </c>
      <c r="Z614" t="n">
        <v>29.67</v>
      </c>
      <c r="AA614" t="n">
        <v>0</v>
      </c>
      <c r="AB614" t="n">
        <v>0</v>
      </c>
      <c r="AC614" t="n">
        <v>0</v>
      </c>
      <c r="AD614" t="n">
        <v>1</v>
      </c>
      <c r="AE614" t="n">
        <v>0</v>
      </c>
      <c r="AF614" t="inlineStr">
        <is>
          <t>)*8</t>
        </is>
      </c>
      <c r="AG614" t="n">
        <v>12</v>
      </c>
      <c r="AH614" t="n">
        <v>2</v>
      </c>
      <c r="AI614" t="n">
        <v>78873073</v>
      </c>
      <c r="AJ614" t="n">
        <v>668</v>
      </c>
      <c r="AK614" t="n">
        <v>0</v>
      </c>
      <c r="AL614" t="n">
        <v>0</v>
      </c>
      <c r="AM614" t="n">
        <v>0</v>
      </c>
      <c r="AN614" t="n">
        <v>0</v>
      </c>
      <c r="AO614" t="n">
        <v>0</v>
      </c>
      <c r="AP614" t="n">
        <v>0</v>
      </c>
      <c r="AQ614" t="n">
        <v>0</v>
      </c>
      <c r="AR614" t="n">
        <v>0</v>
      </c>
    </row>
    <row r="615">
      <c r="A615">
        <f>ROW(Source!A1388)</f>
        <v/>
      </c>
      <c r="B615" t="n">
        <v>78873080</v>
      </c>
      <c r="C615" t="n">
        <v>78873071</v>
      </c>
      <c r="D615" t="n">
        <v>29110398</v>
      </c>
      <c r="E615" t="n">
        <v>1</v>
      </c>
      <c r="F615" t="n">
        <v>1</v>
      </c>
      <c r="G615" t="n">
        <v>1</v>
      </c>
      <c r="H615" t="n">
        <v>3</v>
      </c>
      <c r="I615" t="inlineStr">
        <is>
          <t>101-0388</t>
        </is>
      </c>
      <c r="J615" t="inlineStr">
        <is>
          <t>ТССЦ Московской обл., 101-0388, приказ Минстроя России №675/пр от 28.02.2017 № 254/пр</t>
        </is>
      </c>
      <c r="K615" t="inlineStr">
        <is>
          <t>Краски масляные земляные марки МА-0115 мумия, сурик железный</t>
        </is>
      </c>
      <c r="L615" t="n">
        <v>1348</v>
      </c>
      <c r="N615" t="n">
        <v>1009</v>
      </c>
      <c r="O615" t="inlineStr">
        <is>
          <t>т</t>
        </is>
      </c>
      <c r="P615" t="inlineStr">
        <is>
          <t>т</t>
        </is>
      </c>
      <c r="Q615" t="n">
        <v>1000</v>
      </c>
      <c r="X615" t="n">
        <v>5e-05</v>
      </c>
      <c r="Y615" t="n">
        <v>15118.99</v>
      </c>
      <c r="Z615" t="n">
        <v>0</v>
      </c>
      <c r="AA615" t="n">
        <v>0</v>
      </c>
      <c r="AB615" t="n">
        <v>0</v>
      </c>
      <c r="AC615" t="n">
        <v>0</v>
      </c>
      <c r="AD615" t="n">
        <v>1</v>
      </c>
      <c r="AE615" t="n">
        <v>0</v>
      </c>
      <c r="AF615" t="inlineStr">
        <is>
          <t>)*8</t>
        </is>
      </c>
      <c r="AG615" t="n">
        <v>0.0004</v>
      </c>
      <c r="AH615" t="n">
        <v>2</v>
      </c>
      <c r="AI615" t="n">
        <v>78873074</v>
      </c>
      <c r="AJ615" t="n">
        <v>669</v>
      </c>
      <c r="AK615" t="n">
        <v>0</v>
      </c>
      <c r="AL615" t="n">
        <v>0</v>
      </c>
      <c r="AM615" t="n">
        <v>0</v>
      </c>
      <c r="AN615" t="n">
        <v>0</v>
      </c>
      <c r="AO615" t="n">
        <v>0</v>
      </c>
      <c r="AP615" t="n">
        <v>0</v>
      </c>
      <c r="AQ615" t="n">
        <v>0</v>
      </c>
      <c r="AR615" t="n">
        <v>0</v>
      </c>
    </row>
    <row r="616">
      <c r="A616">
        <f>ROW(Source!A1388)</f>
        <v/>
      </c>
      <c r="B616" t="n">
        <v>78873081</v>
      </c>
      <c r="C616" t="n">
        <v>78873071</v>
      </c>
      <c r="D616" t="n">
        <v>29110573</v>
      </c>
      <c r="E616" t="n">
        <v>1</v>
      </c>
      <c r="F616" t="n">
        <v>1</v>
      </c>
      <c r="G616" t="n">
        <v>1</v>
      </c>
      <c r="H616" t="n">
        <v>3</v>
      </c>
      <c r="I616" t="inlineStr">
        <is>
          <t>101-0628</t>
        </is>
      </c>
      <c r="J616" t="inlineStr">
        <is>
          <t>ТССЦ Московской обл., 101-0628, приказ Минстроя России №675/пр от 28.02.2017 № 254/пр</t>
        </is>
      </c>
      <c r="K616" t="inlineStr">
        <is>
          <t>Олифа комбинированная, марки К-3</t>
        </is>
      </c>
      <c r="L616" t="n">
        <v>1348</v>
      </c>
      <c r="N616" t="n">
        <v>1009</v>
      </c>
      <c r="O616" t="inlineStr">
        <is>
          <t>т</t>
        </is>
      </c>
      <c r="P616" t="inlineStr">
        <is>
          <t>т</t>
        </is>
      </c>
      <c r="Q616" t="n">
        <v>1000</v>
      </c>
      <c r="X616" t="n">
        <v>2e-05</v>
      </c>
      <c r="Y616" t="n">
        <v>16950</v>
      </c>
      <c r="Z616" t="n">
        <v>0</v>
      </c>
      <c r="AA616" t="n">
        <v>0</v>
      </c>
      <c r="AB616" t="n">
        <v>0</v>
      </c>
      <c r="AC616" t="n">
        <v>0</v>
      </c>
      <c r="AD616" t="n">
        <v>1</v>
      </c>
      <c r="AE616" t="n">
        <v>0</v>
      </c>
      <c r="AF616" t="inlineStr">
        <is>
          <t>)*8</t>
        </is>
      </c>
      <c r="AG616" t="n">
        <v>0.00016</v>
      </c>
      <c r="AH616" t="n">
        <v>2</v>
      </c>
      <c r="AI616" t="n">
        <v>78873075</v>
      </c>
      <c r="AJ616" t="n">
        <v>670</v>
      </c>
      <c r="AK616" t="n">
        <v>0</v>
      </c>
      <c r="AL616" t="n">
        <v>0</v>
      </c>
      <c r="AM616" t="n">
        <v>0</v>
      </c>
      <c r="AN616" t="n">
        <v>0</v>
      </c>
      <c r="AO616" t="n">
        <v>0</v>
      </c>
      <c r="AP616" t="n">
        <v>0</v>
      </c>
      <c r="AQ616" t="n">
        <v>0</v>
      </c>
      <c r="AR616" t="n">
        <v>0</v>
      </c>
    </row>
    <row r="617">
      <c r="A617">
        <f>ROW(Source!A1388)</f>
        <v/>
      </c>
      <c r="B617" t="n">
        <v>78873082</v>
      </c>
      <c r="C617" t="n">
        <v>78873071</v>
      </c>
      <c r="D617" t="n">
        <v>29107963</v>
      </c>
      <c r="E617" t="n">
        <v>1</v>
      </c>
      <c r="F617" t="n">
        <v>1</v>
      </c>
      <c r="G617" t="n">
        <v>1</v>
      </c>
      <c r="H617" t="n">
        <v>3</v>
      </c>
      <c r="I617" t="inlineStr">
        <is>
          <t>101-1669</t>
        </is>
      </c>
      <c r="J617" t="inlineStr">
        <is>
          <t>ТССЦ Московской обл., 101-1669, приказ Минстроя России №675/пр от 28.02.2017 № 254/пр</t>
        </is>
      </c>
      <c r="K617" t="inlineStr">
        <is>
          <t>Очес льняной</t>
        </is>
      </c>
      <c r="L617" t="n">
        <v>1346</v>
      </c>
      <c r="N617" t="n">
        <v>1009</v>
      </c>
      <c r="O617" t="inlineStr">
        <is>
          <t>кг</t>
        </is>
      </c>
      <c r="P617" t="inlineStr">
        <is>
          <t>кг</t>
        </is>
      </c>
      <c r="Q617" t="n">
        <v>1</v>
      </c>
      <c r="X617" t="n">
        <v>0.02</v>
      </c>
      <c r="Y617" t="n">
        <v>37.29</v>
      </c>
      <c r="Z617" t="n">
        <v>0</v>
      </c>
      <c r="AA617" t="n">
        <v>0</v>
      </c>
      <c r="AB617" t="n">
        <v>0</v>
      </c>
      <c r="AC617" t="n">
        <v>0</v>
      </c>
      <c r="AD617" t="n">
        <v>1</v>
      </c>
      <c r="AE617" t="n">
        <v>0</v>
      </c>
      <c r="AF617" t="inlineStr">
        <is>
          <t>)*8</t>
        </is>
      </c>
      <c r="AG617" t="n">
        <v>0.16</v>
      </c>
      <c r="AH617" t="n">
        <v>2</v>
      </c>
      <c r="AI617" t="n">
        <v>78873076</v>
      </c>
      <c r="AJ617" t="n">
        <v>671</v>
      </c>
      <c r="AK617" t="n">
        <v>0</v>
      </c>
      <c r="AL617" t="n">
        <v>0</v>
      </c>
      <c r="AM617" t="n">
        <v>0</v>
      </c>
      <c r="AN617" t="n">
        <v>0</v>
      </c>
      <c r="AO617" t="n">
        <v>0</v>
      </c>
      <c r="AP617" t="n">
        <v>0</v>
      </c>
      <c r="AQ617" t="n">
        <v>0</v>
      </c>
      <c r="AR617" t="n">
        <v>0</v>
      </c>
    </row>
    <row r="618">
      <c r="A618">
        <f>ROW(Source!A1388)</f>
        <v/>
      </c>
      <c r="B618" t="n">
        <v>78873083</v>
      </c>
      <c r="C618" t="n">
        <v>78873071</v>
      </c>
      <c r="D618" t="n">
        <v>29150040</v>
      </c>
      <c r="E618" t="n">
        <v>1</v>
      </c>
      <c r="F618" t="n">
        <v>1</v>
      </c>
      <c r="G618" t="n">
        <v>1</v>
      </c>
      <c r="H618" t="n">
        <v>3</v>
      </c>
      <c r="I618" t="inlineStr">
        <is>
          <t>411-0001</t>
        </is>
      </c>
      <c r="J618" t="inlineStr">
        <is>
          <t>ТССЦ Московской обл., 411-0001, приказ Минстроя России №675/пр от 28.02.2017 № 257/пр</t>
        </is>
      </c>
      <c r="K618" t="inlineStr">
        <is>
          <t>Вода</t>
        </is>
      </c>
      <c r="L618" t="n">
        <v>1339</v>
      </c>
      <c r="N618" t="n">
        <v>1007</v>
      </c>
      <c r="O618" t="inlineStr">
        <is>
          <t>м3</t>
        </is>
      </c>
      <c r="P618" t="inlineStr">
        <is>
          <t>м3</t>
        </is>
      </c>
      <c r="Q618" t="n">
        <v>1</v>
      </c>
      <c r="X618" t="n">
        <v>1</v>
      </c>
      <c r="Y618" t="n">
        <v>2.44</v>
      </c>
      <c r="Z618" t="n">
        <v>0</v>
      </c>
      <c r="AA618" t="n">
        <v>0</v>
      </c>
      <c r="AB618" t="n">
        <v>0</v>
      </c>
      <c r="AC618" t="n">
        <v>0</v>
      </c>
      <c r="AD618" t="n">
        <v>1</v>
      </c>
      <c r="AE618" t="n">
        <v>0</v>
      </c>
      <c r="AF618" t="inlineStr">
        <is>
          <t>)*8</t>
        </is>
      </c>
      <c r="AG618" t="n">
        <v>8</v>
      </c>
      <c r="AH618" t="n">
        <v>2</v>
      </c>
      <c r="AI618" t="n">
        <v>78873077</v>
      </c>
      <c r="AJ618" t="n">
        <v>672</v>
      </c>
      <c r="AK618" t="n">
        <v>0</v>
      </c>
      <c r="AL618" t="n">
        <v>0</v>
      </c>
      <c r="AM618" t="n">
        <v>0</v>
      </c>
      <c r="AN618" t="n">
        <v>0</v>
      </c>
      <c r="AO618" t="n">
        <v>0</v>
      </c>
      <c r="AP618" t="n">
        <v>0</v>
      </c>
      <c r="AQ618" t="n">
        <v>0</v>
      </c>
      <c r="AR618" t="n">
        <v>0</v>
      </c>
    </row>
    <row r="619">
      <c r="A619">
        <f>ROW(Source!A1427)</f>
        <v/>
      </c>
      <c r="B619" t="n">
        <v>78873151</v>
      </c>
      <c r="C619" t="n">
        <v>78873145</v>
      </c>
      <c r="D619" t="n">
        <v>18408291</v>
      </c>
      <c r="E619" t="n">
        <v>1</v>
      </c>
      <c r="F619" t="n">
        <v>1</v>
      </c>
      <c r="G619" t="n">
        <v>1</v>
      </c>
      <c r="H619" t="n">
        <v>1</v>
      </c>
      <c r="I619" t="inlineStr">
        <is>
          <t>1-1025-90</t>
        </is>
      </c>
      <c r="J619" t="inlineStr"/>
      <c r="K619" t="inlineStr">
        <is>
          <t>Рабочий строитель среднего разряда 2,5</t>
        </is>
      </c>
      <c r="L619" t="n">
        <v>1369</v>
      </c>
      <c r="N619" t="n">
        <v>1013</v>
      </c>
      <c r="O619" t="inlineStr">
        <is>
          <t>чел.-ч</t>
        </is>
      </c>
      <c r="P619" t="inlineStr">
        <is>
          <t>чел.-ч</t>
        </is>
      </c>
      <c r="Q619" t="n">
        <v>1</v>
      </c>
      <c r="X619" t="n">
        <v>32.2</v>
      </c>
      <c r="Y619" t="n">
        <v>0</v>
      </c>
      <c r="Z619" t="n">
        <v>0</v>
      </c>
      <c r="AA619" t="n">
        <v>0</v>
      </c>
      <c r="AB619" t="n">
        <v>8.17</v>
      </c>
      <c r="AC619" t="n">
        <v>0</v>
      </c>
      <c r="AD619" t="n">
        <v>1</v>
      </c>
      <c r="AE619" t="n">
        <v>1</v>
      </c>
      <c r="AF619" t="inlineStr"/>
      <c r="AG619" t="n">
        <v>32.2</v>
      </c>
      <c r="AH619" t="n">
        <v>2</v>
      </c>
      <c r="AI619" t="n">
        <v>78873146</v>
      </c>
      <c r="AJ619" t="n">
        <v>673</v>
      </c>
      <c r="AK619" t="n">
        <v>0</v>
      </c>
      <c r="AL619" t="n">
        <v>0</v>
      </c>
      <c r="AM619" t="n">
        <v>0</v>
      </c>
      <c r="AN619" t="n">
        <v>0</v>
      </c>
      <c r="AO619" t="n">
        <v>0</v>
      </c>
      <c r="AP619" t="n">
        <v>0</v>
      </c>
      <c r="AQ619" t="n">
        <v>0</v>
      </c>
      <c r="AR619" t="n">
        <v>0</v>
      </c>
    </row>
    <row r="620">
      <c r="A620">
        <f>ROW(Source!A1427)</f>
        <v/>
      </c>
      <c r="B620" t="n">
        <v>78873152</v>
      </c>
      <c r="C620" t="n">
        <v>78873145</v>
      </c>
      <c r="D620" t="n">
        <v>29174913</v>
      </c>
      <c r="E620" t="n">
        <v>1</v>
      </c>
      <c r="F620" t="n">
        <v>1</v>
      </c>
      <c r="G620" t="n">
        <v>1</v>
      </c>
      <c r="H620" t="n">
        <v>2</v>
      </c>
      <c r="I620" t="inlineStr">
        <is>
          <t>400001</t>
        </is>
      </c>
      <c r="J620" t="inlineStr">
        <is>
          <t>ТСЭМ Московской обл., 400001, приказ Минстроя России №675/пр от 28.02.2017 № 264/пр</t>
        </is>
      </c>
      <c r="K620" t="inlineStr">
        <is>
          <t>Автомобили бортовые, грузоподъемность до 5 т</t>
        </is>
      </c>
      <c r="L620" t="n">
        <v>1368</v>
      </c>
      <c r="N620" t="n">
        <v>1011</v>
      </c>
      <c r="O620" t="inlineStr">
        <is>
          <t>маш.-ч</t>
        </is>
      </c>
      <c r="P620" t="inlineStr">
        <is>
          <t>маш.-ч</t>
        </is>
      </c>
      <c r="Q620" t="n">
        <v>1</v>
      </c>
      <c r="X620" t="n">
        <v>0.01</v>
      </c>
      <c r="Y620" t="n">
        <v>0</v>
      </c>
      <c r="Z620" t="n">
        <v>87.17</v>
      </c>
      <c r="AA620" t="n">
        <v>11.6</v>
      </c>
      <c r="AB620" t="n">
        <v>0</v>
      </c>
      <c r="AC620" t="n">
        <v>0</v>
      </c>
      <c r="AD620" t="n">
        <v>1</v>
      </c>
      <c r="AE620" t="n">
        <v>0</v>
      </c>
      <c r="AF620" t="inlineStr"/>
      <c r="AG620" t="n">
        <v>0.01</v>
      </c>
      <c r="AH620" t="n">
        <v>2</v>
      </c>
      <c r="AI620" t="n">
        <v>78873147</v>
      </c>
      <c r="AJ620" t="n">
        <v>674</v>
      </c>
      <c r="AK620" t="n">
        <v>0</v>
      </c>
      <c r="AL620" t="n">
        <v>0</v>
      </c>
      <c r="AM620" t="n">
        <v>0</v>
      </c>
      <c r="AN620" t="n">
        <v>0</v>
      </c>
      <c r="AO620" t="n">
        <v>0</v>
      </c>
      <c r="AP620" t="n">
        <v>0</v>
      </c>
      <c r="AQ620" t="n">
        <v>0</v>
      </c>
      <c r="AR620" t="n">
        <v>0</v>
      </c>
    </row>
    <row r="621">
      <c r="A621">
        <f>ROW(Source!A1427)</f>
        <v/>
      </c>
      <c r="B621" t="n">
        <v>78873153</v>
      </c>
      <c r="C621" t="n">
        <v>78873145</v>
      </c>
      <c r="D621" t="n">
        <v>29110139</v>
      </c>
      <c r="E621" t="n">
        <v>1</v>
      </c>
      <c r="F621" t="n">
        <v>1</v>
      </c>
      <c r="G621" t="n">
        <v>1</v>
      </c>
      <c r="H621" t="n">
        <v>3</v>
      </c>
      <c r="I621" t="inlineStr">
        <is>
          <t>101-1703</t>
        </is>
      </c>
      <c r="J621" t="inlineStr">
        <is>
          <t>ТССЦ Московской обл., 101-1703, приказ Минстроя России №675/пр от 28.02.2017 № 254/пр</t>
        </is>
      </c>
      <c r="K621" t="inlineStr">
        <is>
          <t>Прокладки резиновые (пластина техническая прессованная)</t>
        </is>
      </c>
      <c r="L621" t="n">
        <v>1346</v>
      </c>
      <c r="N621" t="n">
        <v>1009</v>
      </c>
      <c r="O621" t="inlineStr">
        <is>
          <t>кг</t>
        </is>
      </c>
      <c r="P621" t="inlineStr">
        <is>
          <t>кг</t>
        </is>
      </c>
      <c r="Q621" t="n">
        <v>1</v>
      </c>
      <c r="X621" t="n">
        <v>2</v>
      </c>
      <c r="Y621" t="n">
        <v>23.09</v>
      </c>
      <c r="Z621" t="n">
        <v>0</v>
      </c>
      <c r="AA621" t="n">
        <v>0</v>
      </c>
      <c r="AB621" t="n">
        <v>0</v>
      </c>
      <c r="AC621" t="n">
        <v>0</v>
      </c>
      <c r="AD621" t="n">
        <v>1</v>
      </c>
      <c r="AE621" t="n">
        <v>0</v>
      </c>
      <c r="AF621" t="inlineStr"/>
      <c r="AG621" t="n">
        <v>2</v>
      </c>
      <c r="AH621" t="n">
        <v>2</v>
      </c>
      <c r="AI621" t="n">
        <v>78873148</v>
      </c>
      <c r="AJ621" t="n">
        <v>675</v>
      </c>
      <c r="AK621" t="n">
        <v>0</v>
      </c>
      <c r="AL621" t="n">
        <v>0</v>
      </c>
      <c r="AM621" t="n">
        <v>0</v>
      </c>
      <c r="AN621" t="n">
        <v>0</v>
      </c>
      <c r="AO621" t="n">
        <v>0</v>
      </c>
      <c r="AP621" t="n">
        <v>0</v>
      </c>
      <c r="AQ621" t="n">
        <v>0</v>
      </c>
      <c r="AR621" t="n">
        <v>0</v>
      </c>
    </row>
    <row r="622">
      <c r="A622">
        <f>ROW(Source!A1427)</f>
        <v/>
      </c>
      <c r="B622" t="n">
        <v>78873154</v>
      </c>
      <c r="C622" t="n">
        <v>78873145</v>
      </c>
      <c r="D622" t="n">
        <v>29114240</v>
      </c>
      <c r="E622" t="n">
        <v>1</v>
      </c>
      <c r="F622" t="n">
        <v>1</v>
      </c>
      <c r="G622" t="n">
        <v>1</v>
      </c>
      <c r="H622" t="n">
        <v>3</v>
      </c>
      <c r="I622" t="inlineStr">
        <is>
          <t>101-2576</t>
        </is>
      </c>
      <c r="J622" t="inlineStr">
        <is>
          <t>ТССЦ Московской обл., 101-2576, приказ Минстроя России №675/пр от 28.02.2017 № 254/пр</t>
        </is>
      </c>
      <c r="K622" t="inlineStr">
        <is>
          <t>Болты с гайками и шайбами для санитарно-технических работ диаметром 16 мм</t>
        </is>
      </c>
      <c r="L622" t="n">
        <v>1348</v>
      </c>
      <c r="N622" t="n">
        <v>1009</v>
      </c>
      <c r="O622" t="inlineStr">
        <is>
          <t>т</t>
        </is>
      </c>
      <c r="P622" t="inlineStr">
        <is>
          <t>т</t>
        </is>
      </c>
      <c r="Q622" t="n">
        <v>1000</v>
      </c>
      <c r="X622" t="n">
        <v>0.005</v>
      </c>
      <c r="Y622" t="n">
        <v>14830</v>
      </c>
      <c r="Z622" t="n">
        <v>0</v>
      </c>
      <c r="AA622" t="n">
        <v>0</v>
      </c>
      <c r="AB622" t="n">
        <v>0</v>
      </c>
      <c r="AC622" t="n">
        <v>0</v>
      </c>
      <c r="AD622" t="n">
        <v>1</v>
      </c>
      <c r="AE622" t="n">
        <v>0</v>
      </c>
      <c r="AF622" t="inlineStr"/>
      <c r="AG622" t="n">
        <v>0.005</v>
      </c>
      <c r="AH622" t="n">
        <v>2</v>
      </c>
      <c r="AI622" t="n">
        <v>78873149</v>
      </c>
      <c r="AJ622" t="n">
        <v>676</v>
      </c>
      <c r="AK622" t="n">
        <v>0</v>
      </c>
      <c r="AL622" t="n">
        <v>0</v>
      </c>
      <c r="AM622" t="n">
        <v>0</v>
      </c>
      <c r="AN622" t="n">
        <v>0</v>
      </c>
      <c r="AO622" t="n">
        <v>0</v>
      </c>
      <c r="AP622" t="n">
        <v>0</v>
      </c>
      <c r="AQ622" t="n">
        <v>0</v>
      </c>
      <c r="AR622" t="n">
        <v>0</v>
      </c>
    </row>
    <row r="623">
      <c r="A623">
        <f>ROW(Source!A1427)</f>
        <v/>
      </c>
      <c r="B623" t="n">
        <v>78873155</v>
      </c>
      <c r="C623" t="n">
        <v>78873145</v>
      </c>
      <c r="D623" t="n">
        <v>29150040</v>
      </c>
      <c r="E623" t="n">
        <v>1</v>
      </c>
      <c r="F623" t="n">
        <v>1</v>
      </c>
      <c r="G623" t="n">
        <v>1</v>
      </c>
      <c r="H623" t="n">
        <v>3</v>
      </c>
      <c r="I623" t="inlineStr">
        <is>
          <t>411-0001</t>
        </is>
      </c>
      <c r="J623" t="inlineStr">
        <is>
          <t>ТССЦ Московской обл., 411-0001, приказ Минстроя России №675/пр от 28.02.2017 № 257/пр</t>
        </is>
      </c>
      <c r="K623" t="inlineStr">
        <is>
          <t>Вода</t>
        </is>
      </c>
      <c r="L623" t="n">
        <v>1339</v>
      </c>
      <c r="N623" t="n">
        <v>1007</v>
      </c>
      <c r="O623" t="inlineStr">
        <is>
          <t>м3</t>
        </is>
      </c>
      <c r="P623" t="inlineStr">
        <is>
          <t>м3</t>
        </is>
      </c>
      <c r="Q623" t="n">
        <v>1</v>
      </c>
      <c r="X623" t="n">
        <v>7.8</v>
      </c>
      <c r="Y623" t="n">
        <v>2.44</v>
      </c>
      <c r="Z623" t="n">
        <v>0</v>
      </c>
      <c r="AA623" t="n">
        <v>0</v>
      </c>
      <c r="AB623" t="n">
        <v>0</v>
      </c>
      <c r="AC623" t="n">
        <v>0</v>
      </c>
      <c r="AD623" t="n">
        <v>1</v>
      </c>
      <c r="AE623" t="n">
        <v>0</v>
      </c>
      <c r="AF623" t="inlineStr"/>
      <c r="AG623" t="n">
        <v>7.8</v>
      </c>
      <c r="AH623" t="n">
        <v>2</v>
      </c>
      <c r="AI623" t="n">
        <v>78873150</v>
      </c>
      <c r="AJ623" t="n">
        <v>677</v>
      </c>
      <c r="AK623" t="n">
        <v>0</v>
      </c>
      <c r="AL623" t="n">
        <v>0</v>
      </c>
      <c r="AM623" t="n">
        <v>0</v>
      </c>
      <c r="AN623" t="n">
        <v>0</v>
      </c>
      <c r="AO623" t="n">
        <v>0</v>
      </c>
      <c r="AP623" t="n">
        <v>0</v>
      </c>
      <c r="AQ623" t="n">
        <v>0</v>
      </c>
      <c r="AR623" t="n">
        <v>0</v>
      </c>
    </row>
    <row r="624">
      <c r="A624">
        <f>ROW(Source!A1428)</f>
        <v/>
      </c>
      <c r="B624" t="n">
        <v>78873170</v>
      </c>
      <c r="C624" t="n">
        <v>78873163</v>
      </c>
      <c r="D624" t="n">
        <v>18442827</v>
      </c>
      <c r="E624" t="n">
        <v>1</v>
      </c>
      <c r="F624" t="n">
        <v>1</v>
      </c>
      <c r="G624" t="n">
        <v>1</v>
      </c>
      <c r="H624" t="n">
        <v>1</v>
      </c>
      <c r="I624" t="inlineStr">
        <is>
          <t>1-1053-90</t>
        </is>
      </c>
      <c r="J624" t="inlineStr"/>
      <c r="K624" t="inlineStr">
        <is>
          <t>Рабочий строитель среднего разряда 5,3</t>
        </is>
      </c>
      <c r="L624" t="n">
        <v>1369</v>
      </c>
      <c r="N624" t="n">
        <v>1013</v>
      </c>
      <c r="O624" t="inlineStr">
        <is>
          <t>чел.-ч</t>
        </is>
      </c>
      <c r="P624" t="inlineStr">
        <is>
          <t>чел.-ч</t>
        </is>
      </c>
      <c r="Q624" t="n">
        <v>1</v>
      </c>
      <c r="X624" t="n">
        <v>5.01</v>
      </c>
      <c r="Y624" t="n">
        <v>0</v>
      </c>
      <c r="Z624" t="n">
        <v>0</v>
      </c>
      <c r="AA624" t="n">
        <v>0</v>
      </c>
      <c r="AB624" t="n">
        <v>11.64</v>
      </c>
      <c r="AC624" t="n">
        <v>0</v>
      </c>
      <c r="AD624" t="n">
        <v>1</v>
      </c>
      <c r="AE624" t="n">
        <v>1</v>
      </c>
      <c r="AF624" t="inlineStr">
        <is>
          <t>)*7</t>
        </is>
      </c>
      <c r="AG624" t="n">
        <v>35.07</v>
      </c>
      <c r="AH624" t="n">
        <v>2</v>
      </c>
      <c r="AI624" t="n">
        <v>78873164</v>
      </c>
      <c r="AJ624" t="n">
        <v>678</v>
      </c>
      <c r="AK624" t="n">
        <v>0</v>
      </c>
      <c r="AL624" t="n">
        <v>0</v>
      </c>
      <c r="AM624" t="n">
        <v>0</v>
      </c>
      <c r="AN624" t="n">
        <v>0</v>
      </c>
      <c r="AO624" t="n">
        <v>0</v>
      </c>
      <c r="AP624" t="n">
        <v>0</v>
      </c>
      <c r="AQ624" t="n">
        <v>0</v>
      </c>
      <c r="AR624" t="n">
        <v>0</v>
      </c>
    </row>
    <row r="625">
      <c r="A625">
        <f>ROW(Source!A1428)</f>
        <v/>
      </c>
      <c r="B625" t="n">
        <v>78873171</v>
      </c>
      <c r="C625" t="n">
        <v>78873163</v>
      </c>
      <c r="D625" t="n">
        <v>29172703</v>
      </c>
      <c r="E625" t="n">
        <v>1</v>
      </c>
      <c r="F625" t="n">
        <v>1</v>
      </c>
      <c r="G625" t="n">
        <v>1</v>
      </c>
      <c r="H625" t="n">
        <v>2</v>
      </c>
      <c r="I625" t="inlineStr">
        <is>
          <t>042900</t>
        </is>
      </c>
      <c r="J625" t="inlineStr">
        <is>
          <t>ТСЭМ Московской обл., 042900, приказ Минстроя России №675/пр от 28.02.2017 № 264/пр</t>
        </is>
      </c>
      <c r="K625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25" t="n">
        <v>1368</v>
      </c>
      <c r="N625" t="n">
        <v>1011</v>
      </c>
      <c r="O625" t="inlineStr">
        <is>
          <t>маш.-ч</t>
        </is>
      </c>
      <c r="P625" t="inlineStr">
        <is>
          <t>маш.-ч</t>
        </is>
      </c>
      <c r="Q625" t="n">
        <v>1</v>
      </c>
      <c r="X625" t="n">
        <v>1.5</v>
      </c>
      <c r="Y625" t="n">
        <v>0</v>
      </c>
      <c r="Z625" t="n">
        <v>29.67</v>
      </c>
      <c r="AA625" t="n">
        <v>0</v>
      </c>
      <c r="AB625" t="n">
        <v>0</v>
      </c>
      <c r="AC625" t="n">
        <v>0</v>
      </c>
      <c r="AD625" t="n">
        <v>1</v>
      </c>
      <c r="AE625" t="n">
        <v>0</v>
      </c>
      <c r="AF625" t="inlineStr">
        <is>
          <t>)*7</t>
        </is>
      </c>
      <c r="AG625" t="n">
        <v>10.5</v>
      </c>
      <c r="AH625" t="n">
        <v>2</v>
      </c>
      <c r="AI625" t="n">
        <v>78873165</v>
      </c>
      <c r="AJ625" t="n">
        <v>679</v>
      </c>
      <c r="AK625" t="n">
        <v>0</v>
      </c>
      <c r="AL625" t="n">
        <v>0</v>
      </c>
      <c r="AM625" t="n">
        <v>0</v>
      </c>
      <c r="AN625" t="n">
        <v>0</v>
      </c>
      <c r="AO625" t="n">
        <v>0</v>
      </c>
      <c r="AP625" t="n">
        <v>0</v>
      </c>
      <c r="AQ625" t="n">
        <v>0</v>
      </c>
      <c r="AR625" t="n">
        <v>0</v>
      </c>
    </row>
    <row r="626">
      <c r="A626">
        <f>ROW(Source!A1428)</f>
        <v/>
      </c>
      <c r="B626" t="n">
        <v>78873172</v>
      </c>
      <c r="C626" t="n">
        <v>78873163</v>
      </c>
      <c r="D626" t="n">
        <v>29110398</v>
      </c>
      <c r="E626" t="n">
        <v>1</v>
      </c>
      <c r="F626" t="n">
        <v>1</v>
      </c>
      <c r="G626" t="n">
        <v>1</v>
      </c>
      <c r="H626" t="n">
        <v>3</v>
      </c>
      <c r="I626" t="inlineStr">
        <is>
          <t>101-0388</t>
        </is>
      </c>
      <c r="J626" t="inlineStr">
        <is>
          <t>ТССЦ Московской обл., 101-0388, приказ Минстроя России №675/пр от 28.02.2017 № 254/пр</t>
        </is>
      </c>
      <c r="K626" t="inlineStr">
        <is>
          <t>Краски масляные земляные марки МА-0115 мумия, сурик железный</t>
        </is>
      </c>
      <c r="L626" t="n">
        <v>1348</v>
      </c>
      <c r="N626" t="n">
        <v>1009</v>
      </c>
      <c r="O626" t="inlineStr">
        <is>
          <t>т</t>
        </is>
      </c>
      <c r="P626" t="inlineStr">
        <is>
          <t>т</t>
        </is>
      </c>
      <c r="Q626" t="n">
        <v>1000</v>
      </c>
      <c r="X626" t="n">
        <v>5e-05</v>
      </c>
      <c r="Y626" t="n">
        <v>15118.99</v>
      </c>
      <c r="Z626" t="n">
        <v>0</v>
      </c>
      <c r="AA626" t="n">
        <v>0</v>
      </c>
      <c r="AB626" t="n">
        <v>0</v>
      </c>
      <c r="AC626" t="n">
        <v>0</v>
      </c>
      <c r="AD626" t="n">
        <v>1</v>
      </c>
      <c r="AE626" t="n">
        <v>0</v>
      </c>
      <c r="AF626" t="inlineStr">
        <is>
          <t>)*7</t>
        </is>
      </c>
      <c r="AG626" t="n">
        <v>0.00035</v>
      </c>
      <c r="AH626" t="n">
        <v>2</v>
      </c>
      <c r="AI626" t="n">
        <v>78873166</v>
      </c>
      <c r="AJ626" t="n">
        <v>680</v>
      </c>
      <c r="AK626" t="n">
        <v>0</v>
      </c>
      <c r="AL626" t="n">
        <v>0</v>
      </c>
      <c r="AM626" t="n">
        <v>0</v>
      </c>
      <c r="AN626" t="n">
        <v>0</v>
      </c>
      <c r="AO626" t="n">
        <v>0</v>
      </c>
      <c r="AP626" t="n">
        <v>0</v>
      </c>
      <c r="AQ626" t="n">
        <v>0</v>
      </c>
      <c r="AR626" t="n">
        <v>0</v>
      </c>
    </row>
    <row r="627">
      <c r="A627">
        <f>ROW(Source!A1428)</f>
        <v/>
      </c>
      <c r="B627" t="n">
        <v>78873173</v>
      </c>
      <c r="C627" t="n">
        <v>78873163</v>
      </c>
      <c r="D627" t="n">
        <v>29110573</v>
      </c>
      <c r="E627" t="n">
        <v>1</v>
      </c>
      <c r="F627" t="n">
        <v>1</v>
      </c>
      <c r="G627" t="n">
        <v>1</v>
      </c>
      <c r="H627" t="n">
        <v>3</v>
      </c>
      <c r="I627" t="inlineStr">
        <is>
          <t>101-0628</t>
        </is>
      </c>
      <c r="J627" t="inlineStr">
        <is>
          <t>ТССЦ Московской обл., 101-0628, приказ Минстроя России №675/пр от 28.02.2017 № 254/пр</t>
        </is>
      </c>
      <c r="K627" t="inlineStr">
        <is>
          <t>Олифа комбинированная, марки К-3</t>
        </is>
      </c>
      <c r="L627" t="n">
        <v>1348</v>
      </c>
      <c r="N627" t="n">
        <v>1009</v>
      </c>
      <c r="O627" t="inlineStr">
        <is>
          <t>т</t>
        </is>
      </c>
      <c r="P627" t="inlineStr">
        <is>
          <t>т</t>
        </is>
      </c>
      <c r="Q627" t="n">
        <v>1000</v>
      </c>
      <c r="X627" t="n">
        <v>2e-05</v>
      </c>
      <c r="Y627" t="n">
        <v>16950</v>
      </c>
      <c r="Z627" t="n">
        <v>0</v>
      </c>
      <c r="AA627" t="n">
        <v>0</v>
      </c>
      <c r="AB627" t="n">
        <v>0</v>
      </c>
      <c r="AC627" t="n">
        <v>0</v>
      </c>
      <c r="AD627" t="n">
        <v>1</v>
      </c>
      <c r="AE627" t="n">
        <v>0</v>
      </c>
      <c r="AF627" t="inlineStr">
        <is>
          <t>)*7</t>
        </is>
      </c>
      <c r="AG627" t="n">
        <v>0.00014</v>
      </c>
      <c r="AH627" t="n">
        <v>2</v>
      </c>
      <c r="AI627" t="n">
        <v>78873167</v>
      </c>
      <c r="AJ627" t="n">
        <v>681</v>
      </c>
      <c r="AK627" t="n">
        <v>0</v>
      </c>
      <c r="AL627" t="n">
        <v>0</v>
      </c>
      <c r="AM627" t="n">
        <v>0</v>
      </c>
      <c r="AN627" t="n">
        <v>0</v>
      </c>
      <c r="AO627" t="n">
        <v>0</v>
      </c>
      <c r="AP627" t="n">
        <v>0</v>
      </c>
      <c r="AQ627" t="n">
        <v>0</v>
      </c>
      <c r="AR627" t="n">
        <v>0</v>
      </c>
    </row>
    <row r="628">
      <c r="A628">
        <f>ROW(Source!A1428)</f>
        <v/>
      </c>
      <c r="B628" t="n">
        <v>78873174</v>
      </c>
      <c r="C628" t="n">
        <v>78873163</v>
      </c>
      <c r="D628" t="n">
        <v>29107963</v>
      </c>
      <c r="E628" t="n">
        <v>1</v>
      </c>
      <c r="F628" t="n">
        <v>1</v>
      </c>
      <c r="G628" t="n">
        <v>1</v>
      </c>
      <c r="H628" t="n">
        <v>3</v>
      </c>
      <c r="I628" t="inlineStr">
        <is>
          <t>101-1669</t>
        </is>
      </c>
      <c r="J628" t="inlineStr">
        <is>
          <t>ТССЦ Московской обл., 101-1669, приказ Минстроя России №675/пр от 28.02.2017 № 254/пр</t>
        </is>
      </c>
      <c r="K628" t="inlineStr">
        <is>
          <t>Очес льняной</t>
        </is>
      </c>
      <c r="L628" t="n">
        <v>1346</v>
      </c>
      <c r="N628" t="n">
        <v>1009</v>
      </c>
      <c r="O628" t="inlineStr">
        <is>
          <t>кг</t>
        </is>
      </c>
      <c r="P628" t="inlineStr">
        <is>
          <t>кг</t>
        </is>
      </c>
      <c r="Q628" t="n">
        <v>1</v>
      </c>
      <c r="X628" t="n">
        <v>0.02</v>
      </c>
      <c r="Y628" t="n">
        <v>37.29</v>
      </c>
      <c r="Z628" t="n">
        <v>0</v>
      </c>
      <c r="AA628" t="n">
        <v>0</v>
      </c>
      <c r="AB628" t="n">
        <v>0</v>
      </c>
      <c r="AC628" t="n">
        <v>0</v>
      </c>
      <c r="AD628" t="n">
        <v>1</v>
      </c>
      <c r="AE628" t="n">
        <v>0</v>
      </c>
      <c r="AF628" t="inlineStr">
        <is>
          <t>)*7</t>
        </is>
      </c>
      <c r="AG628" t="n">
        <v>0.14</v>
      </c>
      <c r="AH628" t="n">
        <v>2</v>
      </c>
      <c r="AI628" t="n">
        <v>78873168</v>
      </c>
      <c r="AJ628" t="n">
        <v>682</v>
      </c>
      <c r="AK628" t="n">
        <v>0</v>
      </c>
      <c r="AL628" t="n">
        <v>0</v>
      </c>
      <c r="AM628" t="n">
        <v>0</v>
      </c>
      <c r="AN628" t="n">
        <v>0</v>
      </c>
      <c r="AO628" t="n">
        <v>0</v>
      </c>
      <c r="AP628" t="n">
        <v>0</v>
      </c>
      <c r="AQ628" t="n">
        <v>0</v>
      </c>
      <c r="AR628" t="n">
        <v>0</v>
      </c>
    </row>
    <row r="629">
      <c r="A629">
        <f>ROW(Source!A1428)</f>
        <v/>
      </c>
      <c r="B629" t="n">
        <v>78873175</v>
      </c>
      <c r="C629" t="n">
        <v>78873163</v>
      </c>
      <c r="D629" t="n">
        <v>29150040</v>
      </c>
      <c r="E629" t="n">
        <v>1</v>
      </c>
      <c r="F629" t="n">
        <v>1</v>
      </c>
      <c r="G629" t="n">
        <v>1</v>
      </c>
      <c r="H629" t="n">
        <v>3</v>
      </c>
      <c r="I629" t="inlineStr">
        <is>
          <t>411-0001</t>
        </is>
      </c>
      <c r="J629" t="inlineStr">
        <is>
          <t>ТССЦ Московской обл., 411-0001, приказ Минстроя России №675/пр от 28.02.2017 № 257/пр</t>
        </is>
      </c>
      <c r="K629" t="inlineStr">
        <is>
          <t>Вода</t>
        </is>
      </c>
      <c r="L629" t="n">
        <v>1339</v>
      </c>
      <c r="N629" t="n">
        <v>1007</v>
      </c>
      <c r="O629" t="inlineStr">
        <is>
          <t>м3</t>
        </is>
      </c>
      <c r="P629" t="inlineStr">
        <is>
          <t>м3</t>
        </is>
      </c>
      <c r="Q629" t="n">
        <v>1</v>
      </c>
      <c r="X629" t="n">
        <v>1</v>
      </c>
      <c r="Y629" t="n">
        <v>2.44</v>
      </c>
      <c r="Z629" t="n">
        <v>0</v>
      </c>
      <c r="AA629" t="n">
        <v>0</v>
      </c>
      <c r="AB629" t="n">
        <v>0</v>
      </c>
      <c r="AC629" t="n">
        <v>0</v>
      </c>
      <c r="AD629" t="n">
        <v>1</v>
      </c>
      <c r="AE629" t="n">
        <v>0</v>
      </c>
      <c r="AF629" t="inlineStr">
        <is>
          <t>)*7</t>
        </is>
      </c>
      <c r="AG629" t="n">
        <v>7</v>
      </c>
      <c r="AH629" t="n">
        <v>2</v>
      </c>
      <c r="AI629" t="n">
        <v>78873169</v>
      </c>
      <c r="AJ629" t="n">
        <v>683</v>
      </c>
      <c r="AK629" t="n">
        <v>0</v>
      </c>
      <c r="AL629" t="n">
        <v>0</v>
      </c>
      <c r="AM629" t="n">
        <v>0</v>
      </c>
      <c r="AN629" t="n">
        <v>0</v>
      </c>
      <c r="AO629" t="n">
        <v>0</v>
      </c>
      <c r="AP629" t="n">
        <v>0</v>
      </c>
      <c r="AQ629" t="n">
        <v>0</v>
      </c>
      <c r="AR629" t="n">
        <v>0</v>
      </c>
    </row>
    <row r="630">
      <c r="A630">
        <f>ROW(Source!A1429)</f>
        <v/>
      </c>
      <c r="B630" t="n">
        <v>78873204</v>
      </c>
      <c r="C630" t="n">
        <v>78873180</v>
      </c>
      <c r="D630" t="n">
        <v>18409850</v>
      </c>
      <c r="E630" t="n">
        <v>1</v>
      </c>
      <c r="F630" t="n">
        <v>1</v>
      </c>
      <c r="G630" t="n">
        <v>1</v>
      </c>
      <c r="H630" t="n">
        <v>1</v>
      </c>
      <c r="I630" t="inlineStr">
        <is>
          <t>1-1035-90</t>
        </is>
      </c>
      <c r="J630" t="inlineStr"/>
      <c r="K630" t="inlineStr">
        <is>
          <t>Рабочий строитель среднего разряда 3,5</t>
        </is>
      </c>
      <c r="L630" t="n">
        <v>1369</v>
      </c>
      <c r="N630" t="n">
        <v>1013</v>
      </c>
      <c r="O630" t="inlineStr">
        <is>
          <t>чел.-ч</t>
        </is>
      </c>
      <c r="P630" t="inlineStr">
        <is>
          <t>чел.-ч</t>
        </is>
      </c>
      <c r="Q630" t="n">
        <v>1</v>
      </c>
      <c r="X630" t="n">
        <v>133</v>
      </c>
      <c r="Y630" t="n">
        <v>0</v>
      </c>
      <c r="Z630" t="n">
        <v>0</v>
      </c>
      <c r="AA630" t="n">
        <v>0</v>
      </c>
      <c r="AB630" t="n">
        <v>9.07</v>
      </c>
      <c r="AC630" t="n">
        <v>0</v>
      </c>
      <c r="AD630" t="n">
        <v>1</v>
      </c>
      <c r="AE630" t="n">
        <v>1</v>
      </c>
      <c r="AF630" t="inlineStr"/>
      <c r="AG630" t="n">
        <v>133</v>
      </c>
      <c r="AH630" t="n">
        <v>2</v>
      </c>
      <c r="AI630" t="n">
        <v>78873204</v>
      </c>
      <c r="AJ630" t="n">
        <v>684</v>
      </c>
      <c r="AK630" t="n">
        <v>0</v>
      </c>
      <c r="AL630" t="n">
        <v>0</v>
      </c>
      <c r="AM630" t="n">
        <v>0</v>
      </c>
      <c r="AN630" t="n">
        <v>0</v>
      </c>
      <c r="AO630" t="n">
        <v>0</v>
      </c>
      <c r="AP630" t="n">
        <v>0</v>
      </c>
      <c r="AQ630" t="n">
        <v>0</v>
      </c>
      <c r="AR630" t="n">
        <v>0</v>
      </c>
    </row>
    <row r="631">
      <c r="A631">
        <f>ROW(Source!A1429)</f>
        <v/>
      </c>
      <c r="B631" t="n">
        <v>78873205</v>
      </c>
      <c r="C631" t="n">
        <v>78873180</v>
      </c>
      <c r="D631" t="n">
        <v>29174913</v>
      </c>
      <c r="E631" t="n">
        <v>1</v>
      </c>
      <c r="F631" t="n">
        <v>1</v>
      </c>
      <c r="G631" t="n">
        <v>1</v>
      </c>
      <c r="H631" t="n">
        <v>2</v>
      </c>
      <c r="I631" t="inlineStr">
        <is>
          <t>400001</t>
        </is>
      </c>
      <c r="J631" t="inlineStr">
        <is>
          <t>ТСЭМ Московской обл., 400001, приказ Минстроя России №675/пр от 28.02.2017 № 264/пр</t>
        </is>
      </c>
      <c r="K631" t="inlineStr">
        <is>
          <t>Автомобили бортовые, грузоподъемность до 5 т</t>
        </is>
      </c>
      <c r="L631" t="n">
        <v>1368</v>
      </c>
      <c r="N631" t="n">
        <v>1011</v>
      </c>
      <c r="O631" t="inlineStr">
        <is>
          <t>маш.-ч</t>
        </is>
      </c>
      <c r="P631" t="inlineStr">
        <is>
          <t>маш.-ч</t>
        </is>
      </c>
      <c r="Q631" t="n">
        <v>1</v>
      </c>
      <c r="X631" t="n">
        <v>0.26</v>
      </c>
      <c r="Y631" t="n">
        <v>0</v>
      </c>
      <c r="Z631" t="n">
        <v>87.17</v>
      </c>
      <c r="AA631" t="n">
        <v>11.6</v>
      </c>
      <c r="AB631" t="n">
        <v>0</v>
      </c>
      <c r="AC631" t="n">
        <v>0</v>
      </c>
      <c r="AD631" t="n">
        <v>1</v>
      </c>
      <c r="AE631" t="n">
        <v>0</v>
      </c>
      <c r="AF631" t="inlineStr"/>
      <c r="AG631" t="n">
        <v>0.26</v>
      </c>
      <c r="AH631" t="n">
        <v>2</v>
      </c>
      <c r="AI631" t="n">
        <v>78873205</v>
      </c>
      <c r="AJ631" t="n">
        <v>685</v>
      </c>
      <c r="AK631" t="n">
        <v>0</v>
      </c>
      <c r="AL631" t="n">
        <v>0</v>
      </c>
      <c r="AM631" t="n">
        <v>0</v>
      </c>
      <c r="AN631" t="n">
        <v>0</v>
      </c>
      <c r="AO631" t="n">
        <v>0</v>
      </c>
      <c r="AP631" t="n">
        <v>0</v>
      </c>
      <c r="AQ631" t="n">
        <v>0</v>
      </c>
      <c r="AR631" t="n">
        <v>0</v>
      </c>
    </row>
    <row r="632">
      <c r="A632">
        <f>ROW(Source!A1429)</f>
        <v/>
      </c>
      <c r="B632" t="n">
        <v>78873206</v>
      </c>
      <c r="C632" t="n">
        <v>78873180</v>
      </c>
      <c r="D632" t="n">
        <v>29110398</v>
      </c>
      <c r="E632" t="n">
        <v>1</v>
      </c>
      <c r="F632" t="n">
        <v>1</v>
      </c>
      <c r="G632" t="n">
        <v>1</v>
      </c>
      <c r="H632" t="n">
        <v>3</v>
      </c>
      <c r="I632" t="inlineStr">
        <is>
          <t>101-0388</t>
        </is>
      </c>
      <c r="J632" t="inlineStr">
        <is>
          <t>ТССЦ Московской обл., 101-0388, приказ Минстроя России №675/пр от 28.02.2017 № 254/пр</t>
        </is>
      </c>
      <c r="K632" t="inlineStr">
        <is>
          <t>Краски масляные земляные марки МА-0115 мумия, сурик железный</t>
        </is>
      </c>
      <c r="L632" t="n">
        <v>1348</v>
      </c>
      <c r="N632" t="n">
        <v>1009</v>
      </c>
      <c r="O632" t="inlineStr">
        <is>
          <t>т</t>
        </is>
      </c>
      <c r="P632" t="inlineStr">
        <is>
          <t>т</t>
        </is>
      </c>
      <c r="Q632" t="n">
        <v>1000</v>
      </c>
      <c r="X632" t="n">
        <v>0.0037</v>
      </c>
      <c r="Y632" t="n">
        <v>15118.99</v>
      </c>
      <c r="Z632" t="n">
        <v>0</v>
      </c>
      <c r="AA632" t="n">
        <v>0</v>
      </c>
      <c r="AB632" t="n">
        <v>0</v>
      </c>
      <c r="AC632" t="n">
        <v>0</v>
      </c>
      <c r="AD632" t="n">
        <v>1</v>
      </c>
      <c r="AE632" t="n">
        <v>0</v>
      </c>
      <c r="AF632" t="inlineStr"/>
      <c r="AG632" t="n">
        <v>0.0037</v>
      </c>
      <c r="AH632" t="n">
        <v>2</v>
      </c>
      <c r="AI632" t="n">
        <v>78873206</v>
      </c>
      <c r="AJ632" t="n">
        <v>686</v>
      </c>
      <c r="AK632" t="n">
        <v>0</v>
      </c>
      <c r="AL632" t="n">
        <v>0</v>
      </c>
      <c r="AM632" t="n">
        <v>0</v>
      </c>
      <c r="AN632" t="n">
        <v>0</v>
      </c>
      <c r="AO632" t="n">
        <v>0</v>
      </c>
      <c r="AP632" t="n">
        <v>0</v>
      </c>
      <c r="AQ632" t="n">
        <v>0</v>
      </c>
      <c r="AR632" t="n">
        <v>0</v>
      </c>
    </row>
    <row r="633">
      <c r="A633">
        <f>ROW(Source!A1429)</f>
        <v/>
      </c>
      <c r="B633" t="n">
        <v>78873207</v>
      </c>
      <c r="C633" t="n">
        <v>78873180</v>
      </c>
      <c r="D633" t="n">
        <v>29110573</v>
      </c>
      <c r="E633" t="n">
        <v>1</v>
      </c>
      <c r="F633" t="n">
        <v>1</v>
      </c>
      <c r="G633" t="n">
        <v>1</v>
      </c>
      <c r="H633" t="n">
        <v>3</v>
      </c>
      <c r="I633" t="inlineStr">
        <is>
          <t>101-0628</t>
        </is>
      </c>
      <c r="J633" t="inlineStr">
        <is>
          <t>ТССЦ Московской обл., 101-0628, приказ Минстроя России №675/пр от 28.02.2017 № 254/пр</t>
        </is>
      </c>
      <c r="K633" t="inlineStr">
        <is>
          <t>Олифа комбинированная, марки К-3</t>
        </is>
      </c>
      <c r="L633" t="n">
        <v>1348</v>
      </c>
      <c r="N633" t="n">
        <v>1009</v>
      </c>
      <c r="O633" t="inlineStr">
        <is>
          <t>т</t>
        </is>
      </c>
      <c r="P633" t="inlineStr">
        <is>
          <t>т</t>
        </is>
      </c>
      <c r="Q633" t="n">
        <v>1000</v>
      </c>
      <c r="X633" t="n">
        <v>0.0018</v>
      </c>
      <c r="Y633" t="n">
        <v>16950</v>
      </c>
      <c r="Z633" t="n">
        <v>0</v>
      </c>
      <c r="AA633" t="n">
        <v>0</v>
      </c>
      <c r="AB633" t="n">
        <v>0</v>
      </c>
      <c r="AC633" t="n">
        <v>0</v>
      </c>
      <c r="AD633" t="n">
        <v>1</v>
      </c>
      <c r="AE633" t="n">
        <v>0</v>
      </c>
      <c r="AF633" t="inlineStr"/>
      <c r="AG633" t="n">
        <v>0.0018</v>
      </c>
      <c r="AH633" t="n">
        <v>2</v>
      </c>
      <c r="AI633" t="n">
        <v>78873207</v>
      </c>
      <c r="AJ633" t="n">
        <v>687</v>
      </c>
      <c r="AK633" t="n">
        <v>0</v>
      </c>
      <c r="AL633" t="n">
        <v>0</v>
      </c>
      <c r="AM633" t="n">
        <v>0</v>
      </c>
      <c r="AN633" t="n">
        <v>0</v>
      </c>
      <c r="AO633" t="n">
        <v>0</v>
      </c>
      <c r="AP633" t="n">
        <v>0</v>
      </c>
      <c r="AQ633" t="n">
        <v>0</v>
      </c>
      <c r="AR633" t="n">
        <v>0</v>
      </c>
    </row>
    <row r="634">
      <c r="A634">
        <f>ROW(Source!A1429)</f>
        <v/>
      </c>
      <c r="B634" t="n">
        <v>78873208</v>
      </c>
      <c r="C634" t="n">
        <v>78873180</v>
      </c>
      <c r="D634" t="n">
        <v>29107963</v>
      </c>
      <c r="E634" t="n">
        <v>1</v>
      </c>
      <c r="F634" t="n">
        <v>1</v>
      </c>
      <c r="G634" t="n">
        <v>1</v>
      </c>
      <c r="H634" t="n">
        <v>3</v>
      </c>
      <c r="I634" t="inlineStr">
        <is>
          <t>101-1669</t>
        </is>
      </c>
      <c r="J634" t="inlineStr">
        <is>
          <t>ТССЦ Московской обл., 101-1669, приказ Минстроя России №675/пр от 28.02.2017 № 254/пр</t>
        </is>
      </c>
      <c r="K634" t="inlineStr">
        <is>
          <t>Очес льняной</t>
        </is>
      </c>
      <c r="L634" t="n">
        <v>1346</v>
      </c>
      <c r="N634" t="n">
        <v>1009</v>
      </c>
      <c r="O634" t="inlineStr">
        <is>
          <t>кг</t>
        </is>
      </c>
      <c r="P634" t="inlineStr">
        <is>
          <t>кг</t>
        </is>
      </c>
      <c r="Q634" t="n">
        <v>1</v>
      </c>
      <c r="X634" t="n">
        <v>1.84</v>
      </c>
      <c r="Y634" t="n">
        <v>37.29</v>
      </c>
      <c r="Z634" t="n">
        <v>0</v>
      </c>
      <c r="AA634" t="n">
        <v>0</v>
      </c>
      <c r="AB634" t="n">
        <v>0</v>
      </c>
      <c r="AC634" t="n">
        <v>0</v>
      </c>
      <c r="AD634" t="n">
        <v>1</v>
      </c>
      <c r="AE634" t="n">
        <v>0</v>
      </c>
      <c r="AF634" t="inlineStr"/>
      <c r="AG634" t="n">
        <v>1.84</v>
      </c>
      <c r="AH634" t="n">
        <v>2</v>
      </c>
      <c r="AI634" t="n">
        <v>78873208</v>
      </c>
      <c r="AJ634" t="n">
        <v>688</v>
      </c>
      <c r="AK634" t="n">
        <v>0</v>
      </c>
      <c r="AL634" t="n">
        <v>0</v>
      </c>
      <c r="AM634" t="n">
        <v>0</v>
      </c>
      <c r="AN634" t="n">
        <v>0</v>
      </c>
      <c r="AO634" t="n">
        <v>0</v>
      </c>
      <c r="AP634" t="n">
        <v>0</v>
      </c>
      <c r="AQ634" t="n">
        <v>0</v>
      </c>
      <c r="AR634" t="n">
        <v>0</v>
      </c>
    </row>
    <row r="635">
      <c r="A635">
        <f>ROW(Source!A1429)</f>
        <v/>
      </c>
      <c r="B635" t="n">
        <v>78873209</v>
      </c>
      <c r="C635" t="n">
        <v>78873180</v>
      </c>
      <c r="D635" t="n">
        <v>29142469</v>
      </c>
      <c r="E635" t="n">
        <v>1</v>
      </c>
      <c r="F635" t="n">
        <v>1</v>
      </c>
      <c r="G635" t="n">
        <v>1</v>
      </c>
      <c r="H635" t="n">
        <v>3</v>
      </c>
      <c r="I635" t="inlineStr">
        <is>
          <t>302-1346</t>
        </is>
      </c>
      <c r="J635" t="inlineStr">
        <is>
          <t>ТССЦ Московской обл., 302-1346, приказ Минстроя России №675/пр от 28.02.2017 № 256/пр</t>
        </is>
      </c>
      <c r="K635" t="inlineStr">
        <is>
          <t>Вентили проходные муфтовые 15кч18п для воды давлением 1,6 МПа (16 кгс/см2), диаметром 50 мм</t>
        </is>
      </c>
      <c r="L635" t="n">
        <v>1354</v>
      </c>
      <c r="N635" t="n">
        <v>1010</v>
      </c>
      <c r="O635" t="inlineStr">
        <is>
          <t>шт.</t>
        </is>
      </c>
      <c r="P635" t="inlineStr">
        <is>
          <t>шт.</t>
        </is>
      </c>
      <c r="Q635" t="n">
        <v>1</v>
      </c>
      <c r="X635" t="n">
        <v>100</v>
      </c>
      <c r="Y635" t="n">
        <v>82.33</v>
      </c>
      <c r="Z635" t="n">
        <v>0</v>
      </c>
      <c r="AA635" t="n">
        <v>0</v>
      </c>
      <c r="AB635" t="n">
        <v>0</v>
      </c>
      <c r="AC635" t="n">
        <v>0</v>
      </c>
      <c r="AD635" t="n">
        <v>1</v>
      </c>
      <c r="AE635" t="n">
        <v>0</v>
      </c>
      <c r="AF635" t="inlineStr"/>
      <c r="AG635" t="n">
        <v>100</v>
      </c>
      <c r="AH635" t="n">
        <v>2</v>
      </c>
      <c r="AI635" t="n">
        <v>78873209</v>
      </c>
      <c r="AJ635" t="n">
        <v>691</v>
      </c>
      <c r="AK635" t="n">
        <v>0</v>
      </c>
      <c r="AL635" t="n">
        <v>0</v>
      </c>
      <c r="AM635" t="n">
        <v>0</v>
      </c>
      <c r="AN635" t="n">
        <v>0</v>
      </c>
      <c r="AO635" t="n">
        <v>0</v>
      </c>
      <c r="AP635" t="n">
        <v>0</v>
      </c>
      <c r="AQ635" t="n">
        <v>0</v>
      </c>
      <c r="AR635" t="n">
        <v>0</v>
      </c>
    </row>
    <row r="636">
      <c r="A636">
        <f>ROW(Source!A1429)</f>
        <v/>
      </c>
      <c r="B636" t="n">
        <v>78873210</v>
      </c>
      <c r="C636" t="n">
        <v>78873180</v>
      </c>
      <c r="D636" t="n">
        <v>29164350</v>
      </c>
      <c r="E636" t="n">
        <v>1</v>
      </c>
      <c r="F636" t="n">
        <v>1</v>
      </c>
      <c r="G636" t="n">
        <v>1</v>
      </c>
      <c r="H636" t="n">
        <v>3</v>
      </c>
      <c r="I636" t="inlineStr">
        <is>
          <t>509-9899</t>
        </is>
      </c>
      <c r="J636" t="inlineStr">
        <is>
          <t>ТССЦ Московской обл., 509-9899, приказ Минстроя России №675/пр от 28.02.2017 № 258/пр</t>
        </is>
      </c>
      <c r="K636" t="inlineStr">
        <is>
          <t>Строительный мусор и масса возвратных материалов</t>
        </is>
      </c>
      <c r="L636" t="n">
        <v>1348</v>
      </c>
      <c r="N636" t="n">
        <v>1009</v>
      </c>
      <c r="O636" t="inlineStr">
        <is>
          <t>т</t>
        </is>
      </c>
      <c r="P636" t="inlineStr">
        <is>
          <t>т</t>
        </is>
      </c>
      <c r="Q636" t="n">
        <v>1000</v>
      </c>
      <c r="X636" t="n">
        <v>0.24</v>
      </c>
      <c r="Y636" t="n">
        <v>0</v>
      </c>
      <c r="Z636" t="n">
        <v>0</v>
      </c>
      <c r="AA636" t="n">
        <v>0</v>
      </c>
      <c r="AB636" t="n">
        <v>0</v>
      </c>
      <c r="AC636" t="n">
        <v>0</v>
      </c>
      <c r="AD636" t="n">
        <v>0</v>
      </c>
      <c r="AE636" t="n">
        <v>0</v>
      </c>
      <c r="AF636" t="inlineStr"/>
      <c r="AG636" t="n">
        <v>0.24</v>
      </c>
      <c r="AH636" t="n">
        <v>2</v>
      </c>
      <c r="AI636" t="n">
        <v>78873210</v>
      </c>
      <c r="AJ636" t="n">
        <v>693</v>
      </c>
      <c r="AK636" t="n">
        <v>0</v>
      </c>
      <c r="AL636" t="n">
        <v>0</v>
      </c>
      <c r="AM636" t="n">
        <v>0</v>
      </c>
      <c r="AN636" t="n">
        <v>0</v>
      </c>
      <c r="AO636" t="n">
        <v>0</v>
      </c>
      <c r="AP636" t="n">
        <v>0</v>
      </c>
      <c r="AQ636" t="n">
        <v>0</v>
      </c>
      <c r="AR636" t="n">
        <v>0</v>
      </c>
    </row>
    <row r="637">
      <c r="A637">
        <f>ROW(Source!A1434)</f>
        <v/>
      </c>
      <c r="B637" t="n">
        <v>78873227</v>
      </c>
      <c r="C637" t="n">
        <v>78873218</v>
      </c>
      <c r="D637" t="n">
        <v>18410280</v>
      </c>
      <c r="E637" t="n">
        <v>1</v>
      </c>
      <c r="F637" t="n">
        <v>1</v>
      </c>
      <c r="G637" t="n">
        <v>1</v>
      </c>
      <c r="H637" t="n">
        <v>1</v>
      </c>
      <c r="I637" t="inlineStr">
        <is>
          <t>1-1039-90</t>
        </is>
      </c>
      <c r="J637" t="inlineStr"/>
      <c r="K637" t="inlineStr">
        <is>
          <t>Рабочий строитель среднего разряда 3,9</t>
        </is>
      </c>
      <c r="L637" t="n">
        <v>1369</v>
      </c>
      <c r="N637" t="n">
        <v>1013</v>
      </c>
      <c r="O637" t="inlineStr">
        <is>
          <t>чел.-ч</t>
        </is>
      </c>
      <c r="P637" t="inlineStr">
        <is>
          <t>чел.-ч</t>
        </is>
      </c>
      <c r="Q637" t="n">
        <v>1</v>
      </c>
      <c r="X637" t="n">
        <v>71</v>
      </c>
      <c r="Y637" t="n">
        <v>0</v>
      </c>
      <c r="Z637" t="n">
        <v>0</v>
      </c>
      <c r="AA637" t="n">
        <v>0</v>
      </c>
      <c r="AB637" t="n">
        <v>9.51</v>
      </c>
      <c r="AC637" t="n">
        <v>0</v>
      </c>
      <c r="AD637" t="n">
        <v>1</v>
      </c>
      <c r="AE637" t="n">
        <v>1</v>
      </c>
      <c r="AF637" t="inlineStr"/>
      <c r="AG637" t="n">
        <v>71</v>
      </c>
      <c r="AH637" t="n">
        <v>2</v>
      </c>
      <c r="AI637" t="n">
        <v>78873219</v>
      </c>
      <c r="AJ637" t="n">
        <v>694</v>
      </c>
      <c r="AK637" t="n">
        <v>0</v>
      </c>
      <c r="AL637" t="n">
        <v>0</v>
      </c>
      <c r="AM637" t="n">
        <v>0</v>
      </c>
      <c r="AN637" t="n">
        <v>0</v>
      </c>
      <c r="AO637" t="n">
        <v>0</v>
      </c>
      <c r="AP637" t="n">
        <v>0</v>
      </c>
      <c r="AQ637" t="n">
        <v>0</v>
      </c>
      <c r="AR637" t="n">
        <v>0</v>
      </c>
    </row>
    <row r="638">
      <c r="A638">
        <f>ROW(Source!A1434)</f>
        <v/>
      </c>
      <c r="B638" t="n">
        <v>78873228</v>
      </c>
      <c r="C638" t="n">
        <v>78873218</v>
      </c>
      <c r="D638" t="n">
        <v>121548</v>
      </c>
      <c r="E638" t="n">
        <v>1</v>
      </c>
      <c r="F638" t="n">
        <v>1</v>
      </c>
      <c r="G638" t="n">
        <v>1</v>
      </c>
      <c r="H638" t="n">
        <v>1</v>
      </c>
      <c r="I638" t="inlineStr">
        <is>
          <t>2</t>
        </is>
      </c>
      <c r="J638" t="inlineStr"/>
      <c r="K638" t="inlineStr">
        <is>
          <t>Затраты труда машинистов</t>
        </is>
      </c>
      <c r="L638" t="n">
        <v>608254</v>
      </c>
      <c r="N638" t="n">
        <v>1013</v>
      </c>
      <c r="O638" t="inlineStr">
        <is>
          <t>чел.час</t>
        </is>
      </c>
      <c r="P638" t="inlineStr">
        <is>
          <t>чел.час</t>
        </is>
      </c>
      <c r="Q638" t="n">
        <v>1</v>
      </c>
      <c r="X638" t="n">
        <v>0.11</v>
      </c>
      <c r="Y638" t="n">
        <v>0</v>
      </c>
      <c r="Z638" t="n">
        <v>0</v>
      </c>
      <c r="AA638" t="n">
        <v>0</v>
      </c>
      <c r="AB638" t="n">
        <v>0</v>
      </c>
      <c r="AC638" t="n">
        <v>0</v>
      </c>
      <c r="AD638" t="n">
        <v>1</v>
      </c>
      <c r="AE638" t="n">
        <v>2</v>
      </c>
      <c r="AF638" t="inlineStr"/>
      <c r="AG638" t="n">
        <v>0.11</v>
      </c>
      <c r="AH638" t="n">
        <v>2</v>
      </c>
      <c r="AI638" t="n">
        <v>78873220</v>
      </c>
      <c r="AJ638" t="n">
        <v>695</v>
      </c>
      <c r="AK638" t="n">
        <v>0</v>
      </c>
      <c r="AL638" t="n">
        <v>0</v>
      </c>
      <c r="AM638" t="n">
        <v>0</v>
      </c>
      <c r="AN638" t="n">
        <v>0</v>
      </c>
      <c r="AO638" t="n">
        <v>0</v>
      </c>
      <c r="AP638" t="n">
        <v>0</v>
      </c>
      <c r="AQ638" t="n">
        <v>0</v>
      </c>
      <c r="AR638" t="n">
        <v>0</v>
      </c>
    </row>
    <row r="639">
      <c r="A639">
        <f>ROW(Source!A1434)</f>
        <v/>
      </c>
      <c r="B639" t="n">
        <v>78873229</v>
      </c>
      <c r="C639" t="n">
        <v>78873218</v>
      </c>
      <c r="D639" t="n">
        <v>29172556</v>
      </c>
      <c r="E639" t="n">
        <v>1</v>
      </c>
      <c r="F639" t="n">
        <v>1</v>
      </c>
      <c r="G639" t="n">
        <v>1</v>
      </c>
      <c r="H639" t="n">
        <v>2</v>
      </c>
      <c r="I639" t="inlineStr">
        <is>
          <t>030954</t>
        </is>
      </c>
      <c r="J639" t="inlineStr">
        <is>
          <t>ТСЭМ Московской обл., 030954, приказ Минстроя России №675/пр от 28.02.2017 № 264/пр</t>
        </is>
      </c>
      <c r="K639" t="inlineStr">
        <is>
          <t>Подъемники грузоподъемностью до 500 кг одномачтовые, высота подъема 45 м</t>
        </is>
      </c>
      <c r="L639" t="n">
        <v>1368</v>
      </c>
      <c r="N639" t="n">
        <v>1011</v>
      </c>
      <c r="O639" t="inlineStr">
        <is>
          <t>маш.-ч</t>
        </is>
      </c>
      <c r="P639" t="inlineStr">
        <is>
          <t>маш.-ч</t>
        </is>
      </c>
      <c r="Q639" t="n">
        <v>1</v>
      </c>
      <c r="X639" t="n">
        <v>0.11</v>
      </c>
      <c r="Y639" t="n">
        <v>0</v>
      </c>
      <c r="Z639" t="n">
        <v>31.26</v>
      </c>
      <c r="AA639" t="n">
        <v>13.5</v>
      </c>
      <c r="AB639" t="n">
        <v>0</v>
      </c>
      <c r="AC639" t="n">
        <v>0</v>
      </c>
      <c r="AD639" t="n">
        <v>1</v>
      </c>
      <c r="AE639" t="n">
        <v>0</v>
      </c>
      <c r="AF639" t="inlineStr"/>
      <c r="AG639" t="n">
        <v>0.11</v>
      </c>
      <c r="AH639" t="n">
        <v>2</v>
      </c>
      <c r="AI639" t="n">
        <v>78873221</v>
      </c>
      <c r="AJ639" t="n">
        <v>696</v>
      </c>
      <c r="AK639" t="n">
        <v>0</v>
      </c>
      <c r="AL639" t="n">
        <v>0</v>
      </c>
      <c r="AM639" t="n">
        <v>0</v>
      </c>
      <c r="AN639" t="n">
        <v>0</v>
      </c>
      <c r="AO639" t="n">
        <v>0</v>
      </c>
      <c r="AP639" t="n">
        <v>0</v>
      </c>
      <c r="AQ639" t="n">
        <v>0</v>
      </c>
      <c r="AR639" t="n">
        <v>0</v>
      </c>
    </row>
    <row r="640">
      <c r="A640">
        <f>ROW(Source!A1434)</f>
        <v/>
      </c>
      <c r="B640" t="n">
        <v>78873230</v>
      </c>
      <c r="C640" t="n">
        <v>78873218</v>
      </c>
      <c r="D640" t="n">
        <v>29110398</v>
      </c>
      <c r="E640" t="n">
        <v>1</v>
      </c>
      <c r="F640" t="n">
        <v>1</v>
      </c>
      <c r="G640" t="n">
        <v>1</v>
      </c>
      <c r="H640" t="n">
        <v>3</v>
      </c>
      <c r="I640" t="inlineStr">
        <is>
          <t>101-0388</t>
        </is>
      </c>
      <c r="J640" t="inlineStr">
        <is>
          <t>ТССЦ Московской обл., 101-0388, приказ Минстроя России №675/пр от 28.02.2017 № 254/пр</t>
        </is>
      </c>
      <c r="K640" t="inlineStr">
        <is>
          <t>Краски масляные земляные марки МА-0115 мумия, сурик железный</t>
        </is>
      </c>
      <c r="L640" t="n">
        <v>1348</v>
      </c>
      <c r="N640" t="n">
        <v>1009</v>
      </c>
      <c r="O640" t="inlineStr">
        <is>
          <t>т</t>
        </is>
      </c>
      <c r="P640" t="inlineStr">
        <is>
          <t>т</t>
        </is>
      </c>
      <c r="Q640" t="n">
        <v>1000</v>
      </c>
      <c r="X640" t="n">
        <v>0.0013</v>
      </c>
      <c r="Y640" t="n">
        <v>15118.99</v>
      </c>
      <c r="Z640" t="n">
        <v>0</v>
      </c>
      <c r="AA640" t="n">
        <v>0</v>
      </c>
      <c r="AB640" t="n">
        <v>0</v>
      </c>
      <c r="AC640" t="n">
        <v>0</v>
      </c>
      <c r="AD640" t="n">
        <v>1</v>
      </c>
      <c r="AE640" t="n">
        <v>0</v>
      </c>
      <c r="AF640" t="inlineStr"/>
      <c r="AG640" t="n">
        <v>0.0013</v>
      </c>
      <c r="AH640" t="n">
        <v>2</v>
      </c>
      <c r="AI640" t="n">
        <v>78873222</v>
      </c>
      <c r="AJ640" t="n">
        <v>697</v>
      </c>
      <c r="AK640" t="n">
        <v>0</v>
      </c>
      <c r="AL640" t="n">
        <v>0</v>
      </c>
      <c r="AM640" t="n">
        <v>0</v>
      </c>
      <c r="AN640" t="n">
        <v>0</v>
      </c>
      <c r="AO640" t="n">
        <v>0</v>
      </c>
      <c r="AP640" t="n">
        <v>0</v>
      </c>
      <c r="AQ640" t="n">
        <v>0</v>
      </c>
      <c r="AR640" t="n">
        <v>0</v>
      </c>
    </row>
    <row r="641">
      <c r="A641">
        <f>ROW(Source!A1434)</f>
        <v/>
      </c>
      <c r="B641" t="n">
        <v>78873231</v>
      </c>
      <c r="C641" t="n">
        <v>78873218</v>
      </c>
      <c r="D641" t="n">
        <v>29110573</v>
      </c>
      <c r="E641" t="n">
        <v>1</v>
      </c>
      <c r="F641" t="n">
        <v>1</v>
      </c>
      <c r="G641" t="n">
        <v>1</v>
      </c>
      <c r="H641" t="n">
        <v>3</v>
      </c>
      <c r="I641" t="inlineStr">
        <is>
          <t>101-0628</t>
        </is>
      </c>
      <c r="J641" t="inlineStr">
        <is>
          <t>ТССЦ Московской обл., 101-0628, приказ Минстроя России №675/пр от 28.02.2017 № 254/пр</t>
        </is>
      </c>
      <c r="K641" t="inlineStr">
        <is>
          <t>Олифа комбинированная, марки К-3</t>
        </is>
      </c>
      <c r="L641" t="n">
        <v>1348</v>
      </c>
      <c r="N641" t="n">
        <v>1009</v>
      </c>
      <c r="O641" t="inlineStr">
        <is>
          <t>т</t>
        </is>
      </c>
      <c r="P641" t="inlineStr">
        <is>
          <t>т</t>
        </is>
      </c>
      <c r="Q641" t="n">
        <v>1000</v>
      </c>
      <c r="X641" t="n">
        <v>0.0024</v>
      </c>
      <c r="Y641" t="n">
        <v>16950</v>
      </c>
      <c r="Z641" t="n">
        <v>0</v>
      </c>
      <c r="AA641" t="n">
        <v>0</v>
      </c>
      <c r="AB641" t="n">
        <v>0</v>
      </c>
      <c r="AC641" t="n">
        <v>0</v>
      </c>
      <c r="AD641" t="n">
        <v>1</v>
      </c>
      <c r="AE641" t="n">
        <v>0</v>
      </c>
      <c r="AF641" t="inlineStr"/>
      <c r="AG641" t="n">
        <v>0.0024</v>
      </c>
      <c r="AH641" t="n">
        <v>2</v>
      </c>
      <c r="AI641" t="n">
        <v>78873223</v>
      </c>
      <c r="AJ641" t="n">
        <v>698</v>
      </c>
      <c r="AK641" t="n">
        <v>0</v>
      </c>
      <c r="AL641" t="n">
        <v>0</v>
      </c>
      <c r="AM641" t="n">
        <v>0</v>
      </c>
      <c r="AN641" t="n">
        <v>0</v>
      </c>
      <c r="AO641" t="n">
        <v>0</v>
      </c>
      <c r="AP641" t="n">
        <v>0</v>
      </c>
      <c r="AQ641" t="n">
        <v>0</v>
      </c>
      <c r="AR641" t="n">
        <v>0</v>
      </c>
    </row>
    <row r="642">
      <c r="A642">
        <f>ROW(Source!A1434)</f>
        <v/>
      </c>
      <c r="B642" t="n">
        <v>78873232</v>
      </c>
      <c r="C642" t="n">
        <v>78873218</v>
      </c>
      <c r="D642" t="n">
        <v>29107963</v>
      </c>
      <c r="E642" t="n">
        <v>1</v>
      </c>
      <c r="F642" t="n">
        <v>1</v>
      </c>
      <c r="G642" t="n">
        <v>1</v>
      </c>
      <c r="H642" t="n">
        <v>3</v>
      </c>
      <c r="I642" t="inlineStr">
        <is>
          <t>101-1669</t>
        </is>
      </c>
      <c r="J642" t="inlineStr">
        <is>
          <t>ТССЦ Московской обл., 101-1669, приказ Минстроя России №675/пр от 28.02.2017 № 254/пр</t>
        </is>
      </c>
      <c r="K642" t="inlineStr">
        <is>
          <t>Очес льняной</t>
        </is>
      </c>
      <c r="L642" t="n">
        <v>1346</v>
      </c>
      <c r="N642" t="n">
        <v>1009</v>
      </c>
      <c r="O642" t="inlineStr">
        <is>
          <t>кг</t>
        </is>
      </c>
      <c r="P642" t="inlineStr">
        <is>
          <t>кг</t>
        </is>
      </c>
      <c r="Q642" t="n">
        <v>1</v>
      </c>
      <c r="X642" t="n">
        <v>0.5600000000000001</v>
      </c>
      <c r="Y642" t="n">
        <v>37.29</v>
      </c>
      <c r="Z642" t="n">
        <v>0</v>
      </c>
      <c r="AA642" t="n">
        <v>0</v>
      </c>
      <c r="AB642" t="n">
        <v>0</v>
      </c>
      <c r="AC642" t="n">
        <v>0</v>
      </c>
      <c r="AD642" t="n">
        <v>1</v>
      </c>
      <c r="AE642" t="n">
        <v>0</v>
      </c>
      <c r="AF642" t="inlineStr"/>
      <c r="AG642" t="n">
        <v>0.5600000000000001</v>
      </c>
      <c r="AH642" t="n">
        <v>2</v>
      </c>
      <c r="AI642" t="n">
        <v>78873224</v>
      </c>
      <c r="AJ642" t="n">
        <v>699</v>
      </c>
      <c r="AK642" t="n">
        <v>0</v>
      </c>
      <c r="AL642" t="n">
        <v>0</v>
      </c>
      <c r="AM642" t="n">
        <v>0</v>
      </c>
      <c r="AN642" t="n">
        <v>0</v>
      </c>
      <c r="AO642" t="n">
        <v>0</v>
      </c>
      <c r="AP642" t="n">
        <v>0</v>
      </c>
      <c r="AQ642" t="n">
        <v>0</v>
      </c>
      <c r="AR642" t="n">
        <v>0</v>
      </c>
    </row>
    <row r="643">
      <c r="A643">
        <f>ROW(Source!A1434)</f>
        <v/>
      </c>
      <c r="B643" t="n">
        <v>78873233</v>
      </c>
      <c r="C643" t="n">
        <v>78873218</v>
      </c>
      <c r="D643" t="n">
        <v>29144224</v>
      </c>
      <c r="E643" t="n">
        <v>1</v>
      </c>
      <c r="F643" t="n">
        <v>1</v>
      </c>
      <c r="G643" t="n">
        <v>1</v>
      </c>
      <c r="H643" t="n">
        <v>3</v>
      </c>
      <c r="I643" t="inlineStr">
        <is>
          <t>302-1241</t>
        </is>
      </c>
      <c r="J643" t="inlineStr">
        <is>
          <t>ТССЦ Московской обл., 302-1241, приказ Минстроя России №675/пр от 28.02.2017 № 256/пр</t>
        </is>
      </c>
      <c r="K643" t="inlineStr">
        <is>
          <t>Сгоны стальные с муфтой и контргайкой, диаметром 50 мм</t>
        </is>
      </c>
      <c r="L643" t="n">
        <v>1354</v>
      </c>
      <c r="N643" t="n">
        <v>1010</v>
      </c>
      <c r="O643" t="inlineStr">
        <is>
          <t>шт.</t>
        </is>
      </c>
      <c r="P643" t="inlineStr">
        <is>
          <t>шт.</t>
        </is>
      </c>
      <c r="Q643" t="n">
        <v>1</v>
      </c>
      <c r="X643" t="n">
        <v>100</v>
      </c>
      <c r="Y643" t="n">
        <v>28.58</v>
      </c>
      <c r="Z643" t="n">
        <v>0</v>
      </c>
      <c r="AA643" t="n">
        <v>0</v>
      </c>
      <c r="AB643" t="n">
        <v>0</v>
      </c>
      <c r="AC643" t="n">
        <v>0</v>
      </c>
      <c r="AD643" t="n">
        <v>1</v>
      </c>
      <c r="AE643" t="n">
        <v>0</v>
      </c>
      <c r="AF643" t="inlineStr"/>
      <c r="AG643" t="n">
        <v>100</v>
      </c>
      <c r="AH643" t="n">
        <v>2</v>
      </c>
      <c r="AI643" t="n">
        <v>78873226</v>
      </c>
      <c r="AJ643" t="n">
        <v>701</v>
      </c>
      <c r="AK643" t="n">
        <v>0</v>
      </c>
      <c r="AL643" t="n">
        <v>0</v>
      </c>
      <c r="AM643" t="n">
        <v>0</v>
      </c>
      <c r="AN643" t="n">
        <v>0</v>
      </c>
      <c r="AO643" t="n">
        <v>0</v>
      </c>
      <c r="AP643" t="n">
        <v>0</v>
      </c>
      <c r="AQ643" t="n">
        <v>0</v>
      </c>
      <c r="AR643" t="n">
        <v>0</v>
      </c>
    </row>
    <row r="644">
      <c r="A644">
        <f>ROW(Source!A1475)</f>
        <v/>
      </c>
      <c r="B644" t="n">
        <v>78873305</v>
      </c>
      <c r="C644" t="n">
        <v>78873299</v>
      </c>
      <c r="D644" t="n">
        <v>18408291</v>
      </c>
      <c r="E644" t="n">
        <v>1</v>
      </c>
      <c r="F644" t="n">
        <v>1</v>
      </c>
      <c r="G644" t="n">
        <v>1</v>
      </c>
      <c r="H644" t="n">
        <v>1</v>
      </c>
      <c r="I644" t="inlineStr">
        <is>
          <t>1-1025-90</t>
        </is>
      </c>
      <c r="J644" t="inlineStr"/>
      <c r="K644" t="inlineStr">
        <is>
          <t>Рабочий строитель среднего разряда 2,5</t>
        </is>
      </c>
      <c r="L644" t="n">
        <v>1369</v>
      </c>
      <c r="N644" t="n">
        <v>1013</v>
      </c>
      <c r="O644" t="inlineStr">
        <is>
          <t>чел.-ч</t>
        </is>
      </c>
      <c r="P644" t="inlineStr">
        <is>
          <t>чел.-ч</t>
        </is>
      </c>
      <c r="Q644" t="n">
        <v>1</v>
      </c>
      <c r="X644" t="n">
        <v>32.2</v>
      </c>
      <c r="Y644" t="n">
        <v>0</v>
      </c>
      <c r="Z644" t="n">
        <v>0</v>
      </c>
      <c r="AA644" t="n">
        <v>0</v>
      </c>
      <c r="AB644" t="n">
        <v>8.17</v>
      </c>
      <c r="AC644" t="n">
        <v>0</v>
      </c>
      <c r="AD644" t="n">
        <v>1</v>
      </c>
      <c r="AE644" t="n">
        <v>1</v>
      </c>
      <c r="AF644" t="inlineStr"/>
      <c r="AG644" t="n">
        <v>32.2</v>
      </c>
      <c r="AH644" t="n">
        <v>2</v>
      </c>
      <c r="AI644" t="n">
        <v>78873300</v>
      </c>
      <c r="AJ644" t="n">
        <v>702</v>
      </c>
      <c r="AK644" t="n">
        <v>0</v>
      </c>
      <c r="AL644" t="n">
        <v>0</v>
      </c>
      <c r="AM644" t="n">
        <v>0</v>
      </c>
      <c r="AN644" t="n">
        <v>0</v>
      </c>
      <c r="AO644" t="n">
        <v>0</v>
      </c>
      <c r="AP644" t="n">
        <v>0</v>
      </c>
      <c r="AQ644" t="n">
        <v>0</v>
      </c>
      <c r="AR644" t="n">
        <v>0</v>
      </c>
    </row>
    <row r="645">
      <c r="A645">
        <f>ROW(Source!A1475)</f>
        <v/>
      </c>
      <c r="B645" t="n">
        <v>78873306</v>
      </c>
      <c r="C645" t="n">
        <v>78873299</v>
      </c>
      <c r="D645" t="n">
        <v>29174913</v>
      </c>
      <c r="E645" t="n">
        <v>1</v>
      </c>
      <c r="F645" t="n">
        <v>1</v>
      </c>
      <c r="G645" t="n">
        <v>1</v>
      </c>
      <c r="H645" t="n">
        <v>2</v>
      </c>
      <c r="I645" t="inlineStr">
        <is>
          <t>400001</t>
        </is>
      </c>
      <c r="J645" t="inlineStr">
        <is>
          <t>ТСЭМ Московской обл., 400001, приказ Минстроя России №675/пр от 28.02.2017 № 264/пр</t>
        </is>
      </c>
      <c r="K645" t="inlineStr">
        <is>
          <t>Автомобили бортовые, грузоподъемность до 5 т</t>
        </is>
      </c>
      <c r="L645" t="n">
        <v>1368</v>
      </c>
      <c r="N645" t="n">
        <v>1011</v>
      </c>
      <c r="O645" t="inlineStr">
        <is>
          <t>маш.-ч</t>
        </is>
      </c>
      <c r="P645" t="inlineStr">
        <is>
          <t>маш.-ч</t>
        </is>
      </c>
      <c r="Q645" t="n">
        <v>1</v>
      </c>
      <c r="X645" t="n">
        <v>0.01</v>
      </c>
      <c r="Y645" t="n">
        <v>0</v>
      </c>
      <c r="Z645" t="n">
        <v>87.17</v>
      </c>
      <c r="AA645" t="n">
        <v>11.6</v>
      </c>
      <c r="AB645" t="n">
        <v>0</v>
      </c>
      <c r="AC645" t="n">
        <v>0</v>
      </c>
      <c r="AD645" t="n">
        <v>1</v>
      </c>
      <c r="AE645" t="n">
        <v>0</v>
      </c>
      <c r="AF645" t="inlineStr"/>
      <c r="AG645" t="n">
        <v>0.01</v>
      </c>
      <c r="AH645" t="n">
        <v>2</v>
      </c>
      <c r="AI645" t="n">
        <v>78873301</v>
      </c>
      <c r="AJ645" t="n">
        <v>703</v>
      </c>
      <c r="AK645" t="n">
        <v>0</v>
      </c>
      <c r="AL645" t="n">
        <v>0</v>
      </c>
      <c r="AM645" t="n">
        <v>0</v>
      </c>
      <c r="AN645" t="n">
        <v>0</v>
      </c>
      <c r="AO645" t="n">
        <v>0</v>
      </c>
      <c r="AP645" t="n">
        <v>0</v>
      </c>
      <c r="AQ645" t="n">
        <v>0</v>
      </c>
      <c r="AR645" t="n">
        <v>0</v>
      </c>
    </row>
    <row r="646">
      <c r="A646">
        <f>ROW(Source!A1475)</f>
        <v/>
      </c>
      <c r="B646" t="n">
        <v>78873307</v>
      </c>
      <c r="C646" t="n">
        <v>78873299</v>
      </c>
      <c r="D646" t="n">
        <v>29110139</v>
      </c>
      <c r="E646" t="n">
        <v>1</v>
      </c>
      <c r="F646" t="n">
        <v>1</v>
      </c>
      <c r="G646" t="n">
        <v>1</v>
      </c>
      <c r="H646" t="n">
        <v>3</v>
      </c>
      <c r="I646" t="inlineStr">
        <is>
          <t>101-1703</t>
        </is>
      </c>
      <c r="J646" t="inlineStr">
        <is>
          <t>ТССЦ Московской обл., 101-1703, приказ Минстроя России №675/пр от 28.02.2017 № 254/пр</t>
        </is>
      </c>
      <c r="K646" t="inlineStr">
        <is>
          <t>Прокладки резиновые (пластина техническая прессованная)</t>
        </is>
      </c>
      <c r="L646" t="n">
        <v>1346</v>
      </c>
      <c r="N646" t="n">
        <v>1009</v>
      </c>
      <c r="O646" t="inlineStr">
        <is>
          <t>кг</t>
        </is>
      </c>
      <c r="P646" t="inlineStr">
        <is>
          <t>кг</t>
        </is>
      </c>
      <c r="Q646" t="n">
        <v>1</v>
      </c>
      <c r="X646" t="n">
        <v>2</v>
      </c>
      <c r="Y646" t="n">
        <v>23.09</v>
      </c>
      <c r="Z646" t="n">
        <v>0</v>
      </c>
      <c r="AA646" t="n">
        <v>0</v>
      </c>
      <c r="AB646" t="n">
        <v>0</v>
      </c>
      <c r="AC646" t="n">
        <v>0</v>
      </c>
      <c r="AD646" t="n">
        <v>1</v>
      </c>
      <c r="AE646" t="n">
        <v>0</v>
      </c>
      <c r="AF646" t="inlineStr"/>
      <c r="AG646" t="n">
        <v>2</v>
      </c>
      <c r="AH646" t="n">
        <v>2</v>
      </c>
      <c r="AI646" t="n">
        <v>78873302</v>
      </c>
      <c r="AJ646" t="n">
        <v>704</v>
      </c>
      <c r="AK646" t="n">
        <v>0</v>
      </c>
      <c r="AL646" t="n">
        <v>0</v>
      </c>
      <c r="AM646" t="n">
        <v>0</v>
      </c>
      <c r="AN646" t="n">
        <v>0</v>
      </c>
      <c r="AO646" t="n">
        <v>0</v>
      </c>
      <c r="AP646" t="n">
        <v>0</v>
      </c>
      <c r="AQ646" t="n">
        <v>0</v>
      </c>
      <c r="AR646" t="n">
        <v>0</v>
      </c>
    </row>
    <row r="647">
      <c r="A647">
        <f>ROW(Source!A1475)</f>
        <v/>
      </c>
      <c r="B647" t="n">
        <v>78873308</v>
      </c>
      <c r="C647" t="n">
        <v>78873299</v>
      </c>
      <c r="D647" t="n">
        <v>29114240</v>
      </c>
      <c r="E647" t="n">
        <v>1</v>
      </c>
      <c r="F647" t="n">
        <v>1</v>
      </c>
      <c r="G647" t="n">
        <v>1</v>
      </c>
      <c r="H647" t="n">
        <v>3</v>
      </c>
      <c r="I647" t="inlineStr">
        <is>
          <t>101-2576</t>
        </is>
      </c>
      <c r="J647" t="inlineStr">
        <is>
          <t>ТССЦ Московской обл., 101-2576, приказ Минстроя России №675/пр от 28.02.2017 № 254/пр</t>
        </is>
      </c>
      <c r="K647" t="inlineStr">
        <is>
          <t>Болты с гайками и шайбами для санитарно-технических работ диаметром 16 мм</t>
        </is>
      </c>
      <c r="L647" t="n">
        <v>1348</v>
      </c>
      <c r="N647" t="n">
        <v>1009</v>
      </c>
      <c r="O647" t="inlineStr">
        <is>
          <t>т</t>
        </is>
      </c>
      <c r="P647" t="inlineStr">
        <is>
          <t>т</t>
        </is>
      </c>
      <c r="Q647" t="n">
        <v>1000</v>
      </c>
      <c r="X647" t="n">
        <v>0.005</v>
      </c>
      <c r="Y647" t="n">
        <v>14830</v>
      </c>
      <c r="Z647" t="n">
        <v>0</v>
      </c>
      <c r="AA647" t="n">
        <v>0</v>
      </c>
      <c r="AB647" t="n">
        <v>0</v>
      </c>
      <c r="AC647" t="n">
        <v>0</v>
      </c>
      <c r="AD647" t="n">
        <v>1</v>
      </c>
      <c r="AE647" t="n">
        <v>0</v>
      </c>
      <c r="AF647" t="inlineStr"/>
      <c r="AG647" t="n">
        <v>0.005</v>
      </c>
      <c r="AH647" t="n">
        <v>2</v>
      </c>
      <c r="AI647" t="n">
        <v>78873303</v>
      </c>
      <c r="AJ647" t="n">
        <v>705</v>
      </c>
      <c r="AK647" t="n">
        <v>0</v>
      </c>
      <c r="AL647" t="n">
        <v>0</v>
      </c>
      <c r="AM647" t="n">
        <v>0</v>
      </c>
      <c r="AN647" t="n">
        <v>0</v>
      </c>
      <c r="AO647" t="n">
        <v>0</v>
      </c>
      <c r="AP647" t="n">
        <v>0</v>
      </c>
      <c r="AQ647" t="n">
        <v>0</v>
      </c>
      <c r="AR647" t="n">
        <v>0</v>
      </c>
    </row>
    <row r="648">
      <c r="A648">
        <f>ROW(Source!A1475)</f>
        <v/>
      </c>
      <c r="B648" t="n">
        <v>78873309</v>
      </c>
      <c r="C648" t="n">
        <v>78873299</v>
      </c>
      <c r="D648" t="n">
        <v>29150040</v>
      </c>
      <c r="E648" t="n">
        <v>1</v>
      </c>
      <c r="F648" t="n">
        <v>1</v>
      </c>
      <c r="G648" t="n">
        <v>1</v>
      </c>
      <c r="H648" t="n">
        <v>3</v>
      </c>
      <c r="I648" t="inlineStr">
        <is>
          <t>411-0001</t>
        </is>
      </c>
      <c r="J648" t="inlineStr">
        <is>
          <t>ТССЦ Московской обл., 411-0001, приказ Минстроя России №675/пр от 28.02.2017 № 257/пр</t>
        </is>
      </c>
      <c r="K648" t="inlineStr">
        <is>
          <t>Вода</t>
        </is>
      </c>
      <c r="L648" t="n">
        <v>1339</v>
      </c>
      <c r="N648" t="n">
        <v>1007</v>
      </c>
      <c r="O648" t="inlineStr">
        <is>
          <t>м3</t>
        </is>
      </c>
      <c r="P648" t="inlineStr">
        <is>
          <t>м3</t>
        </is>
      </c>
      <c r="Q648" t="n">
        <v>1</v>
      </c>
      <c r="X648" t="n">
        <v>7.8</v>
      </c>
      <c r="Y648" t="n">
        <v>2.44</v>
      </c>
      <c r="Z648" t="n">
        <v>0</v>
      </c>
      <c r="AA648" t="n">
        <v>0</v>
      </c>
      <c r="AB648" t="n">
        <v>0</v>
      </c>
      <c r="AC648" t="n">
        <v>0</v>
      </c>
      <c r="AD648" t="n">
        <v>1</v>
      </c>
      <c r="AE648" t="n">
        <v>0</v>
      </c>
      <c r="AF648" t="inlineStr"/>
      <c r="AG648" t="n">
        <v>7.8</v>
      </c>
      <c r="AH648" t="n">
        <v>2</v>
      </c>
      <c r="AI648" t="n">
        <v>78873304</v>
      </c>
      <c r="AJ648" t="n">
        <v>706</v>
      </c>
      <c r="AK648" t="n">
        <v>0</v>
      </c>
      <c r="AL648" t="n">
        <v>0</v>
      </c>
      <c r="AM648" t="n">
        <v>0</v>
      </c>
      <c r="AN648" t="n">
        <v>0</v>
      </c>
      <c r="AO648" t="n">
        <v>0</v>
      </c>
      <c r="AP648" t="n">
        <v>0</v>
      </c>
      <c r="AQ648" t="n">
        <v>0</v>
      </c>
      <c r="AR648" t="n">
        <v>0</v>
      </c>
    </row>
    <row r="649">
      <c r="A649">
        <f>ROW(Source!A1476)</f>
        <v/>
      </c>
      <c r="B649" t="n">
        <v>78873314</v>
      </c>
      <c r="C649" t="n">
        <v>78873310</v>
      </c>
      <c r="D649" t="n">
        <v>18407150</v>
      </c>
      <c r="E649" t="n">
        <v>1</v>
      </c>
      <c r="F649" t="n">
        <v>1</v>
      </c>
      <c r="G649" t="n">
        <v>1</v>
      </c>
      <c r="H649" t="n">
        <v>1</v>
      </c>
      <c r="I649" t="inlineStr">
        <is>
          <t>1-1030-90</t>
        </is>
      </c>
      <c r="J649" t="inlineStr"/>
      <c r="K649" t="inlineStr">
        <is>
          <t>Рабочий строитель среднего разряда 3</t>
        </is>
      </c>
      <c r="L649" t="n">
        <v>1369</v>
      </c>
      <c r="N649" t="n">
        <v>1013</v>
      </c>
      <c r="O649" t="inlineStr">
        <is>
          <t>чел.-ч</t>
        </is>
      </c>
      <c r="P649" t="inlineStr">
        <is>
          <t>чел.-ч</t>
        </is>
      </c>
      <c r="Q649" t="n">
        <v>1</v>
      </c>
      <c r="X649" t="n">
        <v>13.9</v>
      </c>
      <c r="Y649" t="n">
        <v>0</v>
      </c>
      <c r="Z649" t="n">
        <v>0</v>
      </c>
      <c r="AA649" t="n">
        <v>0</v>
      </c>
      <c r="AB649" t="n">
        <v>8.529999999999999</v>
      </c>
      <c r="AC649" t="n">
        <v>0</v>
      </c>
      <c r="AD649" t="n">
        <v>1</v>
      </c>
      <c r="AE649" t="n">
        <v>1</v>
      </c>
      <c r="AF649" t="inlineStr"/>
      <c r="AG649" t="n">
        <v>13.9</v>
      </c>
      <c r="AH649" t="n">
        <v>2</v>
      </c>
      <c r="AI649" t="n">
        <v>78873311</v>
      </c>
      <c r="AJ649" t="n">
        <v>707</v>
      </c>
      <c r="AK649" t="n">
        <v>0</v>
      </c>
      <c r="AL649" t="n">
        <v>0</v>
      </c>
      <c r="AM649" t="n">
        <v>0</v>
      </c>
      <c r="AN649" t="n">
        <v>0</v>
      </c>
      <c r="AO649" t="n">
        <v>0</v>
      </c>
      <c r="AP649" t="n">
        <v>0</v>
      </c>
      <c r="AQ649" t="n">
        <v>0</v>
      </c>
      <c r="AR649" t="n">
        <v>0</v>
      </c>
    </row>
    <row r="650">
      <c r="A650">
        <f>ROW(Source!A1476)</f>
        <v/>
      </c>
      <c r="B650" t="n">
        <v>78873315</v>
      </c>
      <c r="C650" t="n">
        <v>78873310</v>
      </c>
      <c r="D650" t="n">
        <v>29169821</v>
      </c>
      <c r="E650" t="n">
        <v>1</v>
      </c>
      <c r="F650" t="n">
        <v>1</v>
      </c>
      <c r="G650" t="n">
        <v>1</v>
      </c>
      <c r="H650" t="n">
        <v>3</v>
      </c>
      <c r="I650" t="inlineStr">
        <is>
          <t>509-0696</t>
        </is>
      </c>
      <c r="J650" t="inlineStr">
        <is>
          <t>ТССЦ Московской обл., 509-0696, приказ Минстроя России №675/пр от 28.02.2017 № 258/пр</t>
        </is>
      </c>
      <c r="K650" t="inlineStr">
        <is>
          <t>Лампы люминесцентные ртутные низкого давления типа ЛБ, ЛД, ЛДЦ, ЛТВ, ЛБХ 20</t>
        </is>
      </c>
      <c r="L650" t="n">
        <v>1358</v>
      </c>
      <c r="N650" t="n">
        <v>1010</v>
      </c>
      <c r="O650" t="inlineStr">
        <is>
          <t>10 шт.</t>
        </is>
      </c>
      <c r="P650" t="inlineStr">
        <is>
          <t>10 шт.</t>
        </is>
      </c>
      <c r="Q650" t="n">
        <v>10</v>
      </c>
      <c r="X650" t="n">
        <v>10</v>
      </c>
      <c r="Y650" t="n">
        <v>85.2</v>
      </c>
      <c r="Z650" t="n">
        <v>0</v>
      </c>
      <c r="AA650" t="n">
        <v>0</v>
      </c>
      <c r="AB650" t="n">
        <v>0</v>
      </c>
      <c r="AC650" t="n">
        <v>0</v>
      </c>
      <c r="AD650" t="n">
        <v>1</v>
      </c>
      <c r="AE650" t="n">
        <v>0</v>
      </c>
      <c r="AF650" t="inlineStr"/>
      <c r="AG650" t="n">
        <v>10</v>
      </c>
      <c r="AH650" t="n">
        <v>2</v>
      </c>
      <c r="AI650" t="n">
        <v>78873312</v>
      </c>
      <c r="AJ650" t="n">
        <v>708</v>
      </c>
      <c r="AK650" t="n">
        <v>0</v>
      </c>
      <c r="AL650" t="n">
        <v>0</v>
      </c>
      <c r="AM650" t="n">
        <v>0</v>
      </c>
      <c r="AN650" t="n">
        <v>0</v>
      </c>
      <c r="AO650" t="n">
        <v>0</v>
      </c>
      <c r="AP650" t="n">
        <v>0</v>
      </c>
      <c r="AQ650" t="n">
        <v>0</v>
      </c>
      <c r="AR650" t="n">
        <v>0</v>
      </c>
    </row>
    <row r="651">
      <c r="A651">
        <f>ROW(Source!A1478)</f>
        <v/>
      </c>
      <c r="B651" t="n">
        <v>78873324</v>
      </c>
      <c r="C651" t="n">
        <v>78873317</v>
      </c>
      <c r="D651" t="n">
        <v>18442827</v>
      </c>
      <c r="E651" t="n">
        <v>1</v>
      </c>
      <c r="F651" t="n">
        <v>1</v>
      </c>
      <c r="G651" t="n">
        <v>1</v>
      </c>
      <c r="H651" t="n">
        <v>1</v>
      </c>
      <c r="I651" t="inlineStr">
        <is>
          <t>1-1053-90</t>
        </is>
      </c>
      <c r="J651" t="inlineStr"/>
      <c r="K651" t="inlineStr">
        <is>
          <t>Рабочий строитель среднего разряда 5,3</t>
        </is>
      </c>
      <c r="L651" t="n">
        <v>1369</v>
      </c>
      <c r="N651" t="n">
        <v>1013</v>
      </c>
      <c r="O651" t="inlineStr">
        <is>
          <t>чел.-ч</t>
        </is>
      </c>
      <c r="P651" t="inlineStr">
        <is>
          <t>чел.-ч</t>
        </is>
      </c>
      <c r="Q651" t="n">
        <v>1</v>
      </c>
      <c r="X651" t="n">
        <v>5.01</v>
      </c>
      <c r="Y651" t="n">
        <v>0</v>
      </c>
      <c r="Z651" t="n">
        <v>0</v>
      </c>
      <c r="AA651" t="n">
        <v>0</v>
      </c>
      <c r="AB651" t="n">
        <v>11.64</v>
      </c>
      <c r="AC651" t="n">
        <v>0</v>
      </c>
      <c r="AD651" t="n">
        <v>1</v>
      </c>
      <c r="AE651" t="n">
        <v>1</v>
      </c>
      <c r="AF651" t="inlineStr">
        <is>
          <t>)*2</t>
        </is>
      </c>
      <c r="AG651" t="n">
        <v>10.02</v>
      </c>
      <c r="AH651" t="n">
        <v>2</v>
      </c>
      <c r="AI651" t="n">
        <v>78873318</v>
      </c>
      <c r="AJ651" t="n">
        <v>710</v>
      </c>
      <c r="AK651" t="n">
        <v>0</v>
      </c>
      <c r="AL651" t="n">
        <v>0</v>
      </c>
      <c r="AM651" t="n">
        <v>0</v>
      </c>
      <c r="AN651" t="n">
        <v>0</v>
      </c>
      <c r="AO651" t="n">
        <v>0</v>
      </c>
      <c r="AP651" t="n">
        <v>0</v>
      </c>
      <c r="AQ651" t="n">
        <v>0</v>
      </c>
      <c r="AR651" t="n">
        <v>0</v>
      </c>
    </row>
    <row r="652">
      <c r="A652">
        <f>ROW(Source!A1478)</f>
        <v/>
      </c>
      <c r="B652" t="n">
        <v>78873325</v>
      </c>
      <c r="C652" t="n">
        <v>78873317</v>
      </c>
      <c r="D652" t="n">
        <v>29172703</v>
      </c>
      <c r="E652" t="n">
        <v>1</v>
      </c>
      <c r="F652" t="n">
        <v>1</v>
      </c>
      <c r="G652" t="n">
        <v>1</v>
      </c>
      <c r="H652" t="n">
        <v>2</v>
      </c>
      <c r="I652" t="inlineStr">
        <is>
          <t>042900</t>
        </is>
      </c>
      <c r="J652" t="inlineStr">
        <is>
          <t>ТСЭМ Московской обл., 042900, приказ Минстроя России №675/пр от 28.02.2017 № 264/пр</t>
        </is>
      </c>
      <c r="K65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52" t="n">
        <v>1368</v>
      </c>
      <c r="N652" t="n">
        <v>1011</v>
      </c>
      <c r="O652" t="inlineStr">
        <is>
          <t>маш.-ч</t>
        </is>
      </c>
      <c r="P652" t="inlineStr">
        <is>
          <t>маш.-ч</t>
        </is>
      </c>
      <c r="Q652" t="n">
        <v>1</v>
      </c>
      <c r="X652" t="n">
        <v>1.5</v>
      </c>
      <c r="Y652" t="n">
        <v>0</v>
      </c>
      <c r="Z652" t="n">
        <v>29.67</v>
      </c>
      <c r="AA652" t="n">
        <v>0</v>
      </c>
      <c r="AB652" t="n">
        <v>0</v>
      </c>
      <c r="AC652" t="n">
        <v>0</v>
      </c>
      <c r="AD652" t="n">
        <v>1</v>
      </c>
      <c r="AE652" t="n">
        <v>0</v>
      </c>
      <c r="AF652" t="inlineStr">
        <is>
          <t>)*2</t>
        </is>
      </c>
      <c r="AG652" t="n">
        <v>3</v>
      </c>
      <c r="AH652" t="n">
        <v>2</v>
      </c>
      <c r="AI652" t="n">
        <v>78873319</v>
      </c>
      <c r="AJ652" t="n">
        <v>711</v>
      </c>
      <c r="AK652" t="n">
        <v>0</v>
      </c>
      <c r="AL652" t="n">
        <v>0</v>
      </c>
      <c r="AM652" t="n">
        <v>0</v>
      </c>
      <c r="AN652" t="n">
        <v>0</v>
      </c>
      <c r="AO652" t="n">
        <v>0</v>
      </c>
      <c r="AP652" t="n">
        <v>0</v>
      </c>
      <c r="AQ652" t="n">
        <v>0</v>
      </c>
      <c r="AR652" t="n">
        <v>0</v>
      </c>
    </row>
    <row r="653">
      <c r="A653">
        <f>ROW(Source!A1478)</f>
        <v/>
      </c>
      <c r="B653" t="n">
        <v>78873326</v>
      </c>
      <c r="C653" t="n">
        <v>78873317</v>
      </c>
      <c r="D653" t="n">
        <v>29110398</v>
      </c>
      <c r="E653" t="n">
        <v>1</v>
      </c>
      <c r="F653" t="n">
        <v>1</v>
      </c>
      <c r="G653" t="n">
        <v>1</v>
      </c>
      <c r="H653" t="n">
        <v>3</v>
      </c>
      <c r="I653" t="inlineStr">
        <is>
          <t>101-0388</t>
        </is>
      </c>
      <c r="J653" t="inlineStr">
        <is>
          <t>ТССЦ Московской обл., 101-0388, приказ Минстроя России №675/пр от 28.02.2017 № 254/пр</t>
        </is>
      </c>
      <c r="K653" t="inlineStr">
        <is>
          <t>Краски масляные земляные марки МА-0115 мумия, сурик железный</t>
        </is>
      </c>
      <c r="L653" t="n">
        <v>1348</v>
      </c>
      <c r="N653" t="n">
        <v>1009</v>
      </c>
      <c r="O653" t="inlineStr">
        <is>
          <t>т</t>
        </is>
      </c>
      <c r="P653" t="inlineStr">
        <is>
          <t>т</t>
        </is>
      </c>
      <c r="Q653" t="n">
        <v>1000</v>
      </c>
      <c r="X653" t="n">
        <v>5e-05</v>
      </c>
      <c r="Y653" t="n">
        <v>15118.99</v>
      </c>
      <c r="Z653" t="n">
        <v>0</v>
      </c>
      <c r="AA653" t="n">
        <v>0</v>
      </c>
      <c r="AB653" t="n">
        <v>0</v>
      </c>
      <c r="AC653" t="n">
        <v>0</v>
      </c>
      <c r="AD653" t="n">
        <v>1</v>
      </c>
      <c r="AE653" t="n">
        <v>0</v>
      </c>
      <c r="AF653" t="inlineStr">
        <is>
          <t>)*2</t>
        </is>
      </c>
      <c r="AG653" t="n">
        <v>0.0001</v>
      </c>
      <c r="AH653" t="n">
        <v>2</v>
      </c>
      <c r="AI653" t="n">
        <v>78873320</v>
      </c>
      <c r="AJ653" t="n">
        <v>712</v>
      </c>
      <c r="AK653" t="n">
        <v>0</v>
      </c>
      <c r="AL653" t="n">
        <v>0</v>
      </c>
      <c r="AM653" t="n">
        <v>0</v>
      </c>
      <c r="AN653" t="n">
        <v>0</v>
      </c>
      <c r="AO653" t="n">
        <v>0</v>
      </c>
      <c r="AP653" t="n">
        <v>0</v>
      </c>
      <c r="AQ653" t="n">
        <v>0</v>
      </c>
      <c r="AR653" t="n">
        <v>0</v>
      </c>
    </row>
    <row r="654">
      <c r="A654">
        <f>ROW(Source!A1478)</f>
        <v/>
      </c>
      <c r="B654" t="n">
        <v>78873327</v>
      </c>
      <c r="C654" t="n">
        <v>78873317</v>
      </c>
      <c r="D654" t="n">
        <v>29110573</v>
      </c>
      <c r="E654" t="n">
        <v>1</v>
      </c>
      <c r="F654" t="n">
        <v>1</v>
      </c>
      <c r="G654" t="n">
        <v>1</v>
      </c>
      <c r="H654" t="n">
        <v>3</v>
      </c>
      <c r="I654" t="inlineStr">
        <is>
          <t>101-0628</t>
        </is>
      </c>
      <c r="J654" t="inlineStr">
        <is>
          <t>ТССЦ Московской обл., 101-0628, приказ Минстроя России №675/пр от 28.02.2017 № 254/пр</t>
        </is>
      </c>
      <c r="K654" t="inlineStr">
        <is>
          <t>Олифа комбинированная, марки К-3</t>
        </is>
      </c>
      <c r="L654" t="n">
        <v>1348</v>
      </c>
      <c r="N654" t="n">
        <v>1009</v>
      </c>
      <c r="O654" t="inlineStr">
        <is>
          <t>т</t>
        </is>
      </c>
      <c r="P654" t="inlineStr">
        <is>
          <t>т</t>
        </is>
      </c>
      <c r="Q654" t="n">
        <v>1000</v>
      </c>
      <c r="X654" t="n">
        <v>2e-05</v>
      </c>
      <c r="Y654" t="n">
        <v>16950</v>
      </c>
      <c r="Z654" t="n">
        <v>0</v>
      </c>
      <c r="AA654" t="n">
        <v>0</v>
      </c>
      <c r="AB654" t="n">
        <v>0</v>
      </c>
      <c r="AC654" t="n">
        <v>0</v>
      </c>
      <c r="AD654" t="n">
        <v>1</v>
      </c>
      <c r="AE654" t="n">
        <v>0</v>
      </c>
      <c r="AF654" t="inlineStr">
        <is>
          <t>)*2</t>
        </is>
      </c>
      <c r="AG654" t="n">
        <v>4e-05</v>
      </c>
      <c r="AH654" t="n">
        <v>2</v>
      </c>
      <c r="AI654" t="n">
        <v>78873321</v>
      </c>
      <c r="AJ654" t="n">
        <v>713</v>
      </c>
      <c r="AK654" t="n">
        <v>0</v>
      </c>
      <c r="AL654" t="n">
        <v>0</v>
      </c>
      <c r="AM654" t="n">
        <v>0</v>
      </c>
      <c r="AN654" t="n">
        <v>0</v>
      </c>
      <c r="AO654" t="n">
        <v>0</v>
      </c>
      <c r="AP654" t="n">
        <v>0</v>
      </c>
      <c r="AQ654" t="n">
        <v>0</v>
      </c>
      <c r="AR654" t="n">
        <v>0</v>
      </c>
    </row>
    <row r="655">
      <c r="A655">
        <f>ROW(Source!A1478)</f>
        <v/>
      </c>
      <c r="B655" t="n">
        <v>78873328</v>
      </c>
      <c r="C655" t="n">
        <v>78873317</v>
      </c>
      <c r="D655" t="n">
        <v>29107963</v>
      </c>
      <c r="E655" t="n">
        <v>1</v>
      </c>
      <c r="F655" t="n">
        <v>1</v>
      </c>
      <c r="G655" t="n">
        <v>1</v>
      </c>
      <c r="H655" t="n">
        <v>3</v>
      </c>
      <c r="I655" t="inlineStr">
        <is>
          <t>101-1669</t>
        </is>
      </c>
      <c r="J655" t="inlineStr">
        <is>
          <t>ТССЦ Московской обл., 101-1669, приказ Минстроя России №675/пр от 28.02.2017 № 254/пр</t>
        </is>
      </c>
      <c r="K655" t="inlineStr">
        <is>
          <t>Очес льняной</t>
        </is>
      </c>
      <c r="L655" t="n">
        <v>1346</v>
      </c>
      <c r="N655" t="n">
        <v>1009</v>
      </c>
      <c r="O655" t="inlineStr">
        <is>
          <t>кг</t>
        </is>
      </c>
      <c r="P655" t="inlineStr">
        <is>
          <t>кг</t>
        </is>
      </c>
      <c r="Q655" t="n">
        <v>1</v>
      </c>
      <c r="X655" t="n">
        <v>0.02</v>
      </c>
      <c r="Y655" t="n">
        <v>37.29</v>
      </c>
      <c r="Z655" t="n">
        <v>0</v>
      </c>
      <c r="AA655" t="n">
        <v>0</v>
      </c>
      <c r="AB655" t="n">
        <v>0</v>
      </c>
      <c r="AC655" t="n">
        <v>0</v>
      </c>
      <c r="AD655" t="n">
        <v>1</v>
      </c>
      <c r="AE655" t="n">
        <v>0</v>
      </c>
      <c r="AF655" t="inlineStr">
        <is>
          <t>)*2</t>
        </is>
      </c>
      <c r="AG655" t="n">
        <v>0.04</v>
      </c>
      <c r="AH655" t="n">
        <v>2</v>
      </c>
      <c r="AI655" t="n">
        <v>78873322</v>
      </c>
      <c r="AJ655" t="n">
        <v>714</v>
      </c>
      <c r="AK655" t="n">
        <v>0</v>
      </c>
      <c r="AL655" t="n">
        <v>0</v>
      </c>
      <c r="AM655" t="n">
        <v>0</v>
      </c>
      <c r="AN655" t="n">
        <v>0</v>
      </c>
      <c r="AO655" t="n">
        <v>0</v>
      </c>
      <c r="AP655" t="n">
        <v>0</v>
      </c>
      <c r="AQ655" t="n">
        <v>0</v>
      </c>
      <c r="AR655" t="n">
        <v>0</v>
      </c>
    </row>
    <row r="656">
      <c r="A656">
        <f>ROW(Source!A1478)</f>
        <v/>
      </c>
      <c r="B656" t="n">
        <v>78873329</v>
      </c>
      <c r="C656" t="n">
        <v>78873317</v>
      </c>
      <c r="D656" t="n">
        <v>29150040</v>
      </c>
      <c r="E656" t="n">
        <v>1</v>
      </c>
      <c r="F656" t="n">
        <v>1</v>
      </c>
      <c r="G656" t="n">
        <v>1</v>
      </c>
      <c r="H656" t="n">
        <v>3</v>
      </c>
      <c r="I656" t="inlineStr">
        <is>
          <t>411-0001</t>
        </is>
      </c>
      <c r="J656" t="inlineStr">
        <is>
          <t>ТССЦ Московской обл., 411-0001, приказ Минстроя России №675/пр от 28.02.2017 № 257/пр</t>
        </is>
      </c>
      <c r="K656" t="inlineStr">
        <is>
          <t>Вода</t>
        </is>
      </c>
      <c r="L656" t="n">
        <v>1339</v>
      </c>
      <c r="N656" t="n">
        <v>1007</v>
      </c>
      <c r="O656" t="inlineStr">
        <is>
          <t>м3</t>
        </is>
      </c>
      <c r="P656" t="inlineStr">
        <is>
          <t>м3</t>
        </is>
      </c>
      <c r="Q656" t="n">
        <v>1</v>
      </c>
      <c r="X656" t="n">
        <v>1</v>
      </c>
      <c r="Y656" t="n">
        <v>2.44</v>
      </c>
      <c r="Z656" t="n">
        <v>0</v>
      </c>
      <c r="AA656" t="n">
        <v>0</v>
      </c>
      <c r="AB656" t="n">
        <v>0</v>
      </c>
      <c r="AC656" t="n">
        <v>0</v>
      </c>
      <c r="AD656" t="n">
        <v>1</v>
      </c>
      <c r="AE656" t="n">
        <v>0</v>
      </c>
      <c r="AF656" t="inlineStr">
        <is>
          <t>)*2</t>
        </is>
      </c>
      <c r="AG656" t="n">
        <v>2</v>
      </c>
      <c r="AH656" t="n">
        <v>2</v>
      </c>
      <c r="AI656" t="n">
        <v>78873323</v>
      </c>
      <c r="AJ656" t="n">
        <v>715</v>
      </c>
      <c r="AK656" t="n">
        <v>0</v>
      </c>
      <c r="AL656" t="n">
        <v>0</v>
      </c>
      <c r="AM656" t="n">
        <v>0</v>
      </c>
      <c r="AN656" t="n">
        <v>0</v>
      </c>
      <c r="AO656" t="n">
        <v>0</v>
      </c>
      <c r="AP656" t="n">
        <v>0</v>
      </c>
      <c r="AQ656" t="n">
        <v>0</v>
      </c>
      <c r="AR656" t="n">
        <v>0</v>
      </c>
    </row>
    <row r="657">
      <c r="A657">
        <f>ROW(Source!A1517)</f>
        <v/>
      </c>
      <c r="B657" t="n">
        <v>78873397</v>
      </c>
      <c r="C657" t="n">
        <v>78873393</v>
      </c>
      <c r="D657" t="n">
        <v>18407150</v>
      </c>
      <c r="E657" t="n">
        <v>1</v>
      </c>
      <c r="F657" t="n">
        <v>1</v>
      </c>
      <c r="G657" t="n">
        <v>1</v>
      </c>
      <c r="H657" t="n">
        <v>1</v>
      </c>
      <c r="I657" t="inlineStr">
        <is>
          <t>1-1030-90</t>
        </is>
      </c>
      <c r="J657" t="inlineStr"/>
      <c r="K657" t="inlineStr">
        <is>
          <t>Рабочий строитель среднего разряда 3</t>
        </is>
      </c>
      <c r="L657" t="n">
        <v>1369</v>
      </c>
      <c r="N657" t="n">
        <v>1013</v>
      </c>
      <c r="O657" t="inlineStr">
        <is>
          <t>чел.-ч</t>
        </is>
      </c>
      <c r="P657" t="inlineStr">
        <is>
          <t>чел.-ч</t>
        </is>
      </c>
      <c r="Q657" t="n">
        <v>1</v>
      </c>
      <c r="X657" t="n">
        <v>13.9</v>
      </c>
      <c r="Y657" t="n">
        <v>0</v>
      </c>
      <c r="Z657" t="n">
        <v>0</v>
      </c>
      <c r="AA657" t="n">
        <v>0</v>
      </c>
      <c r="AB657" t="n">
        <v>8.529999999999999</v>
      </c>
      <c r="AC657" t="n">
        <v>0</v>
      </c>
      <c r="AD657" t="n">
        <v>1</v>
      </c>
      <c r="AE657" t="n">
        <v>1</v>
      </c>
      <c r="AF657" t="inlineStr"/>
      <c r="AG657" t="n">
        <v>13.9</v>
      </c>
      <c r="AH657" t="n">
        <v>2</v>
      </c>
      <c r="AI657" t="n">
        <v>78873394</v>
      </c>
      <c r="AJ657" t="n">
        <v>716</v>
      </c>
      <c r="AK657" t="n">
        <v>0</v>
      </c>
      <c r="AL657" t="n">
        <v>0</v>
      </c>
      <c r="AM657" t="n">
        <v>0</v>
      </c>
      <c r="AN657" t="n">
        <v>0</v>
      </c>
      <c r="AO657" t="n">
        <v>0</v>
      </c>
      <c r="AP657" t="n">
        <v>0</v>
      </c>
      <c r="AQ657" t="n">
        <v>0</v>
      </c>
      <c r="AR657" t="n">
        <v>0</v>
      </c>
    </row>
    <row r="658">
      <c r="A658">
        <f>ROW(Source!A1517)</f>
        <v/>
      </c>
      <c r="B658" t="n">
        <v>78873398</v>
      </c>
      <c r="C658" t="n">
        <v>78873393</v>
      </c>
      <c r="D658" t="n">
        <v>29169821</v>
      </c>
      <c r="E658" t="n">
        <v>1</v>
      </c>
      <c r="F658" t="n">
        <v>1</v>
      </c>
      <c r="G658" t="n">
        <v>1</v>
      </c>
      <c r="H658" t="n">
        <v>3</v>
      </c>
      <c r="I658" t="inlineStr">
        <is>
          <t>509-0696</t>
        </is>
      </c>
      <c r="J658" t="inlineStr">
        <is>
          <t>ТССЦ Московской обл., 509-0696, приказ Минстроя России №675/пр от 28.02.2017 № 258/пр</t>
        </is>
      </c>
      <c r="K658" t="inlineStr">
        <is>
          <t>Лампы люминесцентные ртутные низкого давления типа ЛБ, ЛД, ЛДЦ, ЛТВ, ЛБХ 20</t>
        </is>
      </c>
      <c r="L658" t="n">
        <v>1358</v>
      </c>
      <c r="N658" t="n">
        <v>1010</v>
      </c>
      <c r="O658" t="inlineStr">
        <is>
          <t>10 шт.</t>
        </is>
      </c>
      <c r="P658" t="inlineStr">
        <is>
          <t>10 шт.</t>
        </is>
      </c>
      <c r="Q658" t="n">
        <v>10</v>
      </c>
      <c r="X658" t="n">
        <v>10</v>
      </c>
      <c r="Y658" t="n">
        <v>85.2</v>
      </c>
      <c r="Z658" t="n">
        <v>0</v>
      </c>
      <c r="AA658" t="n">
        <v>0</v>
      </c>
      <c r="AB658" t="n">
        <v>0</v>
      </c>
      <c r="AC658" t="n">
        <v>0</v>
      </c>
      <c r="AD658" t="n">
        <v>1</v>
      </c>
      <c r="AE658" t="n">
        <v>0</v>
      </c>
      <c r="AF658" t="inlineStr"/>
      <c r="AG658" t="n">
        <v>10</v>
      </c>
      <c r="AH658" t="n">
        <v>2</v>
      </c>
      <c r="AI658" t="n">
        <v>78873395</v>
      </c>
      <c r="AJ658" t="n">
        <v>718</v>
      </c>
      <c r="AK658" t="n">
        <v>0</v>
      </c>
      <c r="AL658" t="n">
        <v>0</v>
      </c>
      <c r="AM658" t="n">
        <v>0</v>
      </c>
      <c r="AN658" t="n">
        <v>0</v>
      </c>
      <c r="AO658" t="n">
        <v>0</v>
      </c>
      <c r="AP658" t="n">
        <v>0</v>
      </c>
      <c r="AQ658" t="n">
        <v>0</v>
      </c>
      <c r="AR658" t="n">
        <v>0</v>
      </c>
    </row>
    <row r="659">
      <c r="A659">
        <f>ROW(Source!A1521)</f>
        <v/>
      </c>
      <c r="B659" t="n">
        <v>78873435</v>
      </c>
      <c r="C659" t="n">
        <v>78873428</v>
      </c>
      <c r="D659" t="n">
        <v>18442827</v>
      </c>
      <c r="E659" t="n">
        <v>1</v>
      </c>
      <c r="F659" t="n">
        <v>1</v>
      </c>
      <c r="G659" t="n">
        <v>1</v>
      </c>
      <c r="H659" t="n">
        <v>1</v>
      </c>
      <c r="I659" t="inlineStr">
        <is>
          <t>1-1053-90</t>
        </is>
      </c>
      <c r="J659" t="inlineStr"/>
      <c r="K659" t="inlineStr">
        <is>
          <t>Рабочий строитель среднего разряда 5,3</t>
        </is>
      </c>
      <c r="L659" t="n">
        <v>1369</v>
      </c>
      <c r="N659" t="n">
        <v>1013</v>
      </c>
      <c r="O659" t="inlineStr">
        <is>
          <t>чел.-ч</t>
        </is>
      </c>
      <c r="P659" t="inlineStr">
        <is>
          <t>чел.-ч</t>
        </is>
      </c>
      <c r="Q659" t="n">
        <v>1</v>
      </c>
      <c r="X659" t="n">
        <v>5.01</v>
      </c>
      <c r="Y659" t="n">
        <v>0</v>
      </c>
      <c r="Z659" t="n">
        <v>0</v>
      </c>
      <c r="AA659" t="n">
        <v>0</v>
      </c>
      <c r="AB659" t="n">
        <v>11.64</v>
      </c>
      <c r="AC659" t="n">
        <v>0</v>
      </c>
      <c r="AD659" t="n">
        <v>1</v>
      </c>
      <c r="AE659" t="n">
        <v>1</v>
      </c>
      <c r="AF659" t="inlineStr">
        <is>
          <t>)*5</t>
        </is>
      </c>
      <c r="AG659" t="n">
        <v>25.05</v>
      </c>
      <c r="AH659" t="n">
        <v>2</v>
      </c>
      <c r="AI659" t="n">
        <v>78873429</v>
      </c>
      <c r="AJ659" t="n">
        <v>721</v>
      </c>
      <c r="AK659" t="n">
        <v>0</v>
      </c>
      <c r="AL659" t="n">
        <v>0</v>
      </c>
      <c r="AM659" t="n">
        <v>0</v>
      </c>
      <c r="AN659" t="n">
        <v>0</v>
      </c>
      <c r="AO659" t="n">
        <v>0</v>
      </c>
      <c r="AP659" t="n">
        <v>0</v>
      </c>
      <c r="AQ659" t="n">
        <v>0</v>
      </c>
      <c r="AR659" t="n">
        <v>0</v>
      </c>
    </row>
    <row r="660">
      <c r="A660">
        <f>ROW(Source!A1521)</f>
        <v/>
      </c>
      <c r="B660" t="n">
        <v>78873436</v>
      </c>
      <c r="C660" t="n">
        <v>78873428</v>
      </c>
      <c r="D660" t="n">
        <v>29172703</v>
      </c>
      <c r="E660" t="n">
        <v>1</v>
      </c>
      <c r="F660" t="n">
        <v>1</v>
      </c>
      <c r="G660" t="n">
        <v>1</v>
      </c>
      <c r="H660" t="n">
        <v>2</v>
      </c>
      <c r="I660" t="inlineStr">
        <is>
          <t>042900</t>
        </is>
      </c>
      <c r="J660" t="inlineStr">
        <is>
          <t>ТСЭМ Московской обл., 042900, приказ Минстроя России №675/пр от 28.02.2017 № 264/пр</t>
        </is>
      </c>
      <c r="K66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60" t="n">
        <v>1368</v>
      </c>
      <c r="N660" t="n">
        <v>1011</v>
      </c>
      <c r="O660" t="inlineStr">
        <is>
          <t>маш.-ч</t>
        </is>
      </c>
      <c r="P660" t="inlineStr">
        <is>
          <t>маш.-ч</t>
        </is>
      </c>
      <c r="Q660" t="n">
        <v>1</v>
      </c>
      <c r="X660" t="n">
        <v>1.5</v>
      </c>
      <c r="Y660" t="n">
        <v>0</v>
      </c>
      <c r="Z660" t="n">
        <v>29.67</v>
      </c>
      <c r="AA660" t="n">
        <v>0</v>
      </c>
      <c r="AB660" t="n">
        <v>0</v>
      </c>
      <c r="AC660" t="n">
        <v>0</v>
      </c>
      <c r="AD660" t="n">
        <v>1</v>
      </c>
      <c r="AE660" t="n">
        <v>0</v>
      </c>
      <c r="AF660" t="inlineStr">
        <is>
          <t>)*5</t>
        </is>
      </c>
      <c r="AG660" t="n">
        <v>7.5</v>
      </c>
      <c r="AH660" t="n">
        <v>2</v>
      </c>
      <c r="AI660" t="n">
        <v>78873430</v>
      </c>
      <c r="AJ660" t="n">
        <v>722</v>
      </c>
      <c r="AK660" t="n">
        <v>0</v>
      </c>
      <c r="AL660" t="n">
        <v>0</v>
      </c>
      <c r="AM660" t="n">
        <v>0</v>
      </c>
      <c r="AN660" t="n">
        <v>0</v>
      </c>
      <c r="AO660" t="n">
        <v>0</v>
      </c>
      <c r="AP660" t="n">
        <v>0</v>
      </c>
      <c r="AQ660" t="n">
        <v>0</v>
      </c>
      <c r="AR660" t="n">
        <v>0</v>
      </c>
    </row>
    <row r="661">
      <c r="A661">
        <f>ROW(Source!A1521)</f>
        <v/>
      </c>
      <c r="B661" t="n">
        <v>78873437</v>
      </c>
      <c r="C661" t="n">
        <v>78873428</v>
      </c>
      <c r="D661" t="n">
        <v>29110398</v>
      </c>
      <c r="E661" t="n">
        <v>1</v>
      </c>
      <c r="F661" t="n">
        <v>1</v>
      </c>
      <c r="G661" t="n">
        <v>1</v>
      </c>
      <c r="H661" t="n">
        <v>3</v>
      </c>
      <c r="I661" t="inlineStr">
        <is>
          <t>101-0388</t>
        </is>
      </c>
      <c r="J661" t="inlineStr">
        <is>
          <t>ТССЦ Московской обл., 101-0388, приказ Минстроя России №675/пр от 28.02.2017 № 254/пр</t>
        </is>
      </c>
      <c r="K661" t="inlineStr">
        <is>
          <t>Краски масляные земляные марки МА-0115 мумия, сурик железный</t>
        </is>
      </c>
      <c r="L661" t="n">
        <v>1348</v>
      </c>
      <c r="N661" t="n">
        <v>1009</v>
      </c>
      <c r="O661" t="inlineStr">
        <is>
          <t>т</t>
        </is>
      </c>
      <c r="P661" t="inlineStr">
        <is>
          <t>т</t>
        </is>
      </c>
      <c r="Q661" t="n">
        <v>1000</v>
      </c>
      <c r="X661" t="n">
        <v>5e-05</v>
      </c>
      <c r="Y661" t="n">
        <v>15118.99</v>
      </c>
      <c r="Z661" t="n">
        <v>0</v>
      </c>
      <c r="AA661" t="n">
        <v>0</v>
      </c>
      <c r="AB661" t="n">
        <v>0</v>
      </c>
      <c r="AC661" t="n">
        <v>0</v>
      </c>
      <c r="AD661" t="n">
        <v>1</v>
      </c>
      <c r="AE661" t="n">
        <v>0</v>
      </c>
      <c r="AF661" t="inlineStr">
        <is>
          <t>)*5</t>
        </is>
      </c>
      <c r="AG661" t="n">
        <v>0.00025</v>
      </c>
      <c r="AH661" t="n">
        <v>2</v>
      </c>
      <c r="AI661" t="n">
        <v>78873431</v>
      </c>
      <c r="AJ661" t="n">
        <v>723</v>
      </c>
      <c r="AK661" t="n">
        <v>0</v>
      </c>
      <c r="AL661" t="n">
        <v>0</v>
      </c>
      <c r="AM661" t="n">
        <v>0</v>
      </c>
      <c r="AN661" t="n">
        <v>0</v>
      </c>
      <c r="AO661" t="n">
        <v>0</v>
      </c>
      <c r="AP661" t="n">
        <v>0</v>
      </c>
      <c r="AQ661" t="n">
        <v>0</v>
      </c>
      <c r="AR661" t="n">
        <v>0</v>
      </c>
    </row>
    <row r="662">
      <c r="A662">
        <f>ROW(Source!A1521)</f>
        <v/>
      </c>
      <c r="B662" t="n">
        <v>78873438</v>
      </c>
      <c r="C662" t="n">
        <v>78873428</v>
      </c>
      <c r="D662" t="n">
        <v>29110573</v>
      </c>
      <c r="E662" t="n">
        <v>1</v>
      </c>
      <c r="F662" t="n">
        <v>1</v>
      </c>
      <c r="G662" t="n">
        <v>1</v>
      </c>
      <c r="H662" t="n">
        <v>3</v>
      </c>
      <c r="I662" t="inlineStr">
        <is>
          <t>101-0628</t>
        </is>
      </c>
      <c r="J662" t="inlineStr">
        <is>
          <t>ТССЦ Московской обл., 101-0628, приказ Минстроя России №675/пр от 28.02.2017 № 254/пр</t>
        </is>
      </c>
      <c r="K662" t="inlineStr">
        <is>
          <t>Олифа комбинированная, марки К-3</t>
        </is>
      </c>
      <c r="L662" t="n">
        <v>1348</v>
      </c>
      <c r="N662" t="n">
        <v>1009</v>
      </c>
      <c r="O662" t="inlineStr">
        <is>
          <t>т</t>
        </is>
      </c>
      <c r="P662" t="inlineStr">
        <is>
          <t>т</t>
        </is>
      </c>
      <c r="Q662" t="n">
        <v>1000</v>
      </c>
      <c r="X662" t="n">
        <v>2e-05</v>
      </c>
      <c r="Y662" t="n">
        <v>16950</v>
      </c>
      <c r="Z662" t="n">
        <v>0</v>
      </c>
      <c r="AA662" t="n">
        <v>0</v>
      </c>
      <c r="AB662" t="n">
        <v>0</v>
      </c>
      <c r="AC662" t="n">
        <v>0</v>
      </c>
      <c r="AD662" t="n">
        <v>1</v>
      </c>
      <c r="AE662" t="n">
        <v>0</v>
      </c>
      <c r="AF662" t="inlineStr">
        <is>
          <t>)*5</t>
        </is>
      </c>
      <c r="AG662" t="n">
        <v>0.0001</v>
      </c>
      <c r="AH662" t="n">
        <v>2</v>
      </c>
      <c r="AI662" t="n">
        <v>78873432</v>
      </c>
      <c r="AJ662" t="n">
        <v>724</v>
      </c>
      <c r="AK662" t="n">
        <v>0</v>
      </c>
      <c r="AL662" t="n">
        <v>0</v>
      </c>
      <c r="AM662" t="n">
        <v>0</v>
      </c>
      <c r="AN662" t="n">
        <v>0</v>
      </c>
      <c r="AO662" t="n">
        <v>0</v>
      </c>
      <c r="AP662" t="n">
        <v>0</v>
      </c>
      <c r="AQ662" t="n">
        <v>0</v>
      </c>
      <c r="AR662" t="n">
        <v>0</v>
      </c>
    </row>
    <row r="663">
      <c r="A663">
        <f>ROW(Source!A1521)</f>
        <v/>
      </c>
      <c r="B663" t="n">
        <v>78873439</v>
      </c>
      <c r="C663" t="n">
        <v>78873428</v>
      </c>
      <c r="D663" t="n">
        <v>29107963</v>
      </c>
      <c r="E663" t="n">
        <v>1</v>
      </c>
      <c r="F663" t="n">
        <v>1</v>
      </c>
      <c r="G663" t="n">
        <v>1</v>
      </c>
      <c r="H663" t="n">
        <v>3</v>
      </c>
      <c r="I663" t="inlineStr">
        <is>
          <t>101-1669</t>
        </is>
      </c>
      <c r="J663" t="inlineStr">
        <is>
          <t>ТССЦ Московской обл., 101-1669, приказ Минстроя России №675/пр от 28.02.2017 № 254/пр</t>
        </is>
      </c>
      <c r="K663" t="inlineStr">
        <is>
          <t>Очес льняной</t>
        </is>
      </c>
      <c r="L663" t="n">
        <v>1346</v>
      </c>
      <c r="N663" t="n">
        <v>1009</v>
      </c>
      <c r="O663" t="inlineStr">
        <is>
          <t>кг</t>
        </is>
      </c>
      <c r="P663" t="inlineStr">
        <is>
          <t>кг</t>
        </is>
      </c>
      <c r="Q663" t="n">
        <v>1</v>
      </c>
      <c r="X663" t="n">
        <v>0.02</v>
      </c>
      <c r="Y663" t="n">
        <v>37.29</v>
      </c>
      <c r="Z663" t="n">
        <v>0</v>
      </c>
      <c r="AA663" t="n">
        <v>0</v>
      </c>
      <c r="AB663" t="n">
        <v>0</v>
      </c>
      <c r="AC663" t="n">
        <v>0</v>
      </c>
      <c r="AD663" t="n">
        <v>1</v>
      </c>
      <c r="AE663" t="n">
        <v>0</v>
      </c>
      <c r="AF663" t="inlineStr">
        <is>
          <t>)*5</t>
        </is>
      </c>
      <c r="AG663" t="n">
        <v>0.1</v>
      </c>
      <c r="AH663" t="n">
        <v>2</v>
      </c>
      <c r="AI663" t="n">
        <v>78873433</v>
      </c>
      <c r="AJ663" t="n">
        <v>725</v>
      </c>
      <c r="AK663" t="n">
        <v>0</v>
      </c>
      <c r="AL663" t="n">
        <v>0</v>
      </c>
      <c r="AM663" t="n">
        <v>0</v>
      </c>
      <c r="AN663" t="n">
        <v>0</v>
      </c>
      <c r="AO663" t="n">
        <v>0</v>
      </c>
      <c r="AP663" t="n">
        <v>0</v>
      </c>
      <c r="AQ663" t="n">
        <v>0</v>
      </c>
      <c r="AR663" t="n">
        <v>0</v>
      </c>
    </row>
    <row r="664">
      <c r="A664">
        <f>ROW(Source!A1521)</f>
        <v/>
      </c>
      <c r="B664" t="n">
        <v>78873440</v>
      </c>
      <c r="C664" t="n">
        <v>78873428</v>
      </c>
      <c r="D664" t="n">
        <v>29150040</v>
      </c>
      <c r="E664" t="n">
        <v>1</v>
      </c>
      <c r="F664" t="n">
        <v>1</v>
      </c>
      <c r="G664" t="n">
        <v>1</v>
      </c>
      <c r="H664" t="n">
        <v>3</v>
      </c>
      <c r="I664" t="inlineStr">
        <is>
          <t>411-0001</t>
        </is>
      </c>
      <c r="J664" t="inlineStr">
        <is>
          <t>ТССЦ Московской обл., 411-0001, приказ Минстроя России №675/пр от 28.02.2017 № 257/пр</t>
        </is>
      </c>
      <c r="K664" t="inlineStr">
        <is>
          <t>Вода</t>
        </is>
      </c>
      <c r="L664" t="n">
        <v>1339</v>
      </c>
      <c r="N664" t="n">
        <v>1007</v>
      </c>
      <c r="O664" t="inlineStr">
        <is>
          <t>м3</t>
        </is>
      </c>
      <c r="P664" t="inlineStr">
        <is>
          <t>м3</t>
        </is>
      </c>
      <c r="Q664" t="n">
        <v>1</v>
      </c>
      <c r="X664" t="n">
        <v>1</v>
      </c>
      <c r="Y664" t="n">
        <v>2.44</v>
      </c>
      <c r="Z664" t="n">
        <v>0</v>
      </c>
      <c r="AA664" t="n">
        <v>0</v>
      </c>
      <c r="AB664" t="n">
        <v>0</v>
      </c>
      <c r="AC664" t="n">
        <v>0</v>
      </c>
      <c r="AD664" t="n">
        <v>1</v>
      </c>
      <c r="AE664" t="n">
        <v>0</v>
      </c>
      <c r="AF664" t="inlineStr">
        <is>
          <t>)*5</t>
        </is>
      </c>
      <c r="AG664" t="n">
        <v>5</v>
      </c>
      <c r="AH664" t="n">
        <v>2</v>
      </c>
      <c r="AI664" t="n">
        <v>78873434</v>
      </c>
      <c r="AJ664" t="n">
        <v>726</v>
      </c>
      <c r="AK664" t="n">
        <v>0</v>
      </c>
      <c r="AL664" t="n">
        <v>0</v>
      </c>
      <c r="AM664" t="n">
        <v>0</v>
      </c>
      <c r="AN664" t="n">
        <v>0</v>
      </c>
      <c r="AO664" t="n">
        <v>0</v>
      </c>
      <c r="AP664" t="n">
        <v>0</v>
      </c>
      <c r="AQ664" t="n">
        <v>0</v>
      </c>
      <c r="AR664" t="n">
        <v>0</v>
      </c>
    </row>
    <row r="665">
      <c r="A665">
        <f>ROW(Source!A1560)</f>
        <v/>
      </c>
      <c r="B665" t="n">
        <v>78874447</v>
      </c>
      <c r="C665" t="n">
        <v>78874441</v>
      </c>
      <c r="D665" t="n">
        <v>18407150</v>
      </c>
      <c r="E665" t="n">
        <v>1</v>
      </c>
      <c r="F665" t="n">
        <v>1</v>
      </c>
      <c r="G665" t="n">
        <v>1</v>
      </c>
      <c r="H665" t="n">
        <v>1</v>
      </c>
      <c r="I665" t="inlineStr">
        <is>
          <t>1-1030-90</t>
        </is>
      </c>
      <c r="J665" t="inlineStr"/>
      <c r="K665" t="inlineStr">
        <is>
          <t>Рабочий строитель среднего разряда 3</t>
        </is>
      </c>
      <c r="L665" t="n">
        <v>1369</v>
      </c>
      <c r="N665" t="n">
        <v>1013</v>
      </c>
      <c r="O665" t="inlineStr">
        <is>
          <t>чел.-ч</t>
        </is>
      </c>
      <c r="P665" t="inlineStr">
        <is>
          <t>чел.-ч</t>
        </is>
      </c>
      <c r="Q665" t="n">
        <v>1</v>
      </c>
      <c r="X665" t="n">
        <v>13.9</v>
      </c>
      <c r="Y665" t="n">
        <v>0</v>
      </c>
      <c r="Z665" t="n">
        <v>0</v>
      </c>
      <c r="AA665" t="n">
        <v>0</v>
      </c>
      <c r="AB665" t="n">
        <v>8.529999999999999</v>
      </c>
      <c r="AC665" t="n">
        <v>0</v>
      </c>
      <c r="AD665" t="n">
        <v>1</v>
      </c>
      <c r="AE665" t="n">
        <v>1</v>
      </c>
      <c r="AF665" t="inlineStr"/>
      <c r="AG665" t="n">
        <v>13.9</v>
      </c>
      <c r="AH665" t="n">
        <v>2</v>
      </c>
      <c r="AI665" t="n">
        <v>78874442</v>
      </c>
      <c r="AJ665" t="n">
        <v>727</v>
      </c>
      <c r="AK665" t="n">
        <v>0</v>
      </c>
      <c r="AL665" t="n">
        <v>0</v>
      </c>
      <c r="AM665" t="n">
        <v>0</v>
      </c>
      <c r="AN665" t="n">
        <v>0</v>
      </c>
      <c r="AO665" t="n">
        <v>0</v>
      </c>
      <c r="AP665" t="n">
        <v>0</v>
      </c>
      <c r="AQ665" t="n">
        <v>0</v>
      </c>
      <c r="AR665" t="n">
        <v>0</v>
      </c>
    </row>
    <row r="666">
      <c r="A666">
        <f>ROW(Source!A1560)</f>
        <v/>
      </c>
      <c r="B666" t="n">
        <v>78874448</v>
      </c>
      <c r="C666" t="n">
        <v>78874441</v>
      </c>
      <c r="D666" t="n">
        <v>29169821</v>
      </c>
      <c r="E666" t="n">
        <v>1</v>
      </c>
      <c r="F666" t="n">
        <v>1</v>
      </c>
      <c r="G666" t="n">
        <v>1</v>
      </c>
      <c r="H666" t="n">
        <v>3</v>
      </c>
      <c r="I666" t="inlineStr">
        <is>
          <t>509-0696</t>
        </is>
      </c>
      <c r="J666" t="inlineStr">
        <is>
          <t>ТССЦ Московской обл., 509-0696, приказ Минстроя России №675/пр от 28.02.2017 № 258/пр</t>
        </is>
      </c>
      <c r="K666" t="inlineStr">
        <is>
          <t>Лампы люминесцентные ртутные низкого давления типа ЛБ, ЛД, ЛДЦ, ЛТВ, ЛБХ 20</t>
        </is>
      </c>
      <c r="L666" t="n">
        <v>1358</v>
      </c>
      <c r="N666" t="n">
        <v>1010</v>
      </c>
      <c r="O666" t="inlineStr">
        <is>
          <t>10 шт.</t>
        </is>
      </c>
      <c r="P666" t="inlineStr">
        <is>
          <t>10 шт.</t>
        </is>
      </c>
      <c r="Q666" t="n">
        <v>10</v>
      </c>
      <c r="X666" t="n">
        <v>10</v>
      </c>
      <c r="Y666" t="n">
        <v>85.2</v>
      </c>
      <c r="Z666" t="n">
        <v>0</v>
      </c>
      <c r="AA666" t="n">
        <v>0</v>
      </c>
      <c r="AB666" t="n">
        <v>0</v>
      </c>
      <c r="AC666" t="n">
        <v>0</v>
      </c>
      <c r="AD666" t="n">
        <v>1</v>
      </c>
      <c r="AE666" t="n">
        <v>0</v>
      </c>
      <c r="AF666" t="inlineStr"/>
      <c r="AG666" t="n">
        <v>10</v>
      </c>
      <c r="AH666" t="n">
        <v>2</v>
      </c>
      <c r="AI666" t="n">
        <v>78874444</v>
      </c>
      <c r="AJ666" t="n">
        <v>728</v>
      </c>
      <c r="AK666" t="n">
        <v>0</v>
      </c>
      <c r="AL666" t="n">
        <v>0</v>
      </c>
      <c r="AM666" t="n">
        <v>0</v>
      </c>
      <c r="AN666" t="n">
        <v>0</v>
      </c>
      <c r="AO666" t="n">
        <v>0</v>
      </c>
      <c r="AP666" t="n">
        <v>0</v>
      </c>
      <c r="AQ666" t="n">
        <v>0</v>
      </c>
      <c r="AR666" t="n">
        <v>0</v>
      </c>
    </row>
    <row r="667">
      <c r="A667">
        <f>ROW(Source!A1562)</f>
        <v/>
      </c>
      <c r="B667" t="n">
        <v>78874489</v>
      </c>
      <c r="C667" t="n">
        <v>78874488</v>
      </c>
      <c r="D667" t="n">
        <v>18409850</v>
      </c>
      <c r="E667" t="n">
        <v>1</v>
      </c>
      <c r="F667" t="n">
        <v>1</v>
      </c>
      <c r="G667" t="n">
        <v>1</v>
      </c>
      <c r="H667" t="n">
        <v>1</v>
      </c>
      <c r="I667" t="inlineStr">
        <is>
          <t>1-1035-90</t>
        </is>
      </c>
      <c r="J667" t="inlineStr"/>
      <c r="K667" t="inlineStr">
        <is>
          <t>Рабочий строитель среднего разряда 3,5</t>
        </is>
      </c>
      <c r="L667" t="n">
        <v>1369</v>
      </c>
      <c r="N667" t="n">
        <v>1013</v>
      </c>
      <c r="O667" t="inlineStr">
        <is>
          <t>чел.-ч</t>
        </is>
      </c>
      <c r="P667" t="inlineStr">
        <is>
          <t>чел.-ч</t>
        </is>
      </c>
      <c r="Q667" t="n">
        <v>1</v>
      </c>
      <c r="X667" t="n">
        <v>308</v>
      </c>
      <c r="Y667" t="n">
        <v>0</v>
      </c>
      <c r="Z667" t="n">
        <v>0</v>
      </c>
      <c r="AA667" t="n">
        <v>0</v>
      </c>
      <c r="AB667" t="n">
        <v>9.07</v>
      </c>
      <c r="AC667" t="n">
        <v>0</v>
      </c>
      <c r="AD667" t="n">
        <v>1</v>
      </c>
      <c r="AE667" t="n">
        <v>1</v>
      </c>
      <c r="AF667" t="inlineStr"/>
      <c r="AG667" t="n">
        <v>308</v>
      </c>
      <c r="AH667" t="n">
        <v>2</v>
      </c>
      <c r="AI667" t="n">
        <v>78874489</v>
      </c>
      <c r="AJ667" t="n">
        <v>730</v>
      </c>
      <c r="AK667" t="n">
        <v>0</v>
      </c>
      <c r="AL667" t="n">
        <v>0</v>
      </c>
      <c r="AM667" t="n">
        <v>0</v>
      </c>
      <c r="AN667" t="n">
        <v>0</v>
      </c>
      <c r="AO667" t="n">
        <v>0</v>
      </c>
      <c r="AP667" t="n">
        <v>0</v>
      </c>
      <c r="AQ667" t="n">
        <v>0</v>
      </c>
      <c r="AR667" t="n">
        <v>0</v>
      </c>
    </row>
    <row r="668">
      <c r="A668">
        <f>ROW(Source!A1562)</f>
        <v/>
      </c>
      <c r="B668" t="n">
        <v>78874490</v>
      </c>
      <c r="C668" t="n">
        <v>78874488</v>
      </c>
      <c r="D668" t="n">
        <v>29174913</v>
      </c>
      <c r="E668" t="n">
        <v>1</v>
      </c>
      <c r="F668" t="n">
        <v>1</v>
      </c>
      <c r="G668" t="n">
        <v>1</v>
      </c>
      <c r="H668" t="n">
        <v>2</v>
      </c>
      <c r="I668" t="inlineStr">
        <is>
          <t>400001</t>
        </is>
      </c>
      <c r="J668" t="inlineStr">
        <is>
          <t>ТСЭМ Московской обл., 400001, приказ Минстроя России №675/пр от 28.02.2017 № 264/пр</t>
        </is>
      </c>
      <c r="K668" t="inlineStr">
        <is>
          <t>Автомобили бортовые, грузоподъемность до 5 т</t>
        </is>
      </c>
      <c r="L668" t="n">
        <v>1368</v>
      </c>
      <c r="N668" t="n">
        <v>1011</v>
      </c>
      <c r="O668" t="inlineStr">
        <is>
          <t>маш.-ч</t>
        </is>
      </c>
      <c r="P668" t="inlineStr">
        <is>
          <t>маш.-ч</t>
        </is>
      </c>
      <c r="Q668" t="n">
        <v>1</v>
      </c>
      <c r="X668" t="n">
        <v>1.6</v>
      </c>
      <c r="Y668" t="n">
        <v>0</v>
      </c>
      <c r="Z668" t="n">
        <v>87.17</v>
      </c>
      <c r="AA668" t="n">
        <v>11.6</v>
      </c>
      <c r="AB668" t="n">
        <v>0</v>
      </c>
      <c r="AC668" t="n">
        <v>0</v>
      </c>
      <c r="AD668" t="n">
        <v>1</v>
      </c>
      <c r="AE668" t="n">
        <v>0</v>
      </c>
      <c r="AF668" t="inlineStr"/>
      <c r="AG668" t="n">
        <v>1.6</v>
      </c>
      <c r="AH668" t="n">
        <v>2</v>
      </c>
      <c r="AI668" t="n">
        <v>78874490</v>
      </c>
      <c r="AJ668" t="n">
        <v>731</v>
      </c>
      <c r="AK668" t="n">
        <v>0</v>
      </c>
      <c r="AL668" t="n">
        <v>0</v>
      </c>
      <c r="AM668" t="n">
        <v>0</v>
      </c>
      <c r="AN668" t="n">
        <v>0</v>
      </c>
      <c r="AO668" t="n">
        <v>0</v>
      </c>
      <c r="AP668" t="n">
        <v>0</v>
      </c>
      <c r="AQ668" t="n">
        <v>0</v>
      </c>
      <c r="AR668" t="n">
        <v>0</v>
      </c>
    </row>
    <row r="669">
      <c r="A669">
        <f>ROW(Source!A1562)</f>
        <v/>
      </c>
      <c r="B669" t="n">
        <v>78874491</v>
      </c>
      <c r="C669" t="n">
        <v>78874488</v>
      </c>
      <c r="D669" t="n">
        <v>29114241</v>
      </c>
      <c r="E669" t="n">
        <v>1</v>
      </c>
      <c r="F669" t="n">
        <v>1</v>
      </c>
      <c r="G669" t="n">
        <v>1</v>
      </c>
      <c r="H669" t="n">
        <v>3</v>
      </c>
      <c r="I669" t="inlineStr">
        <is>
          <t>101-2577</t>
        </is>
      </c>
      <c r="J669" t="inlineStr">
        <is>
          <t>ТССЦ Московской обл., 101-2577, приказ Минстроя России №675/пр от 28.02.2017 № 254/пр</t>
        </is>
      </c>
      <c r="K669" t="inlineStr">
        <is>
          <t>Болты с гайками и шайбами для санитарно-технических работ диаметром 20-22 мм</t>
        </is>
      </c>
      <c r="L669" t="n">
        <v>1348</v>
      </c>
      <c r="N669" t="n">
        <v>1009</v>
      </c>
      <c r="O669" t="inlineStr">
        <is>
          <t>т</t>
        </is>
      </c>
      <c r="P669" t="inlineStr">
        <is>
          <t>т</t>
        </is>
      </c>
      <c r="Q669" t="n">
        <v>1000</v>
      </c>
      <c r="X669" t="n">
        <v>0.11</v>
      </c>
      <c r="Y669" t="n">
        <v>13559.99</v>
      </c>
      <c r="Z669" t="n">
        <v>0</v>
      </c>
      <c r="AA669" t="n">
        <v>0</v>
      </c>
      <c r="AB669" t="n">
        <v>0</v>
      </c>
      <c r="AC669" t="n">
        <v>0</v>
      </c>
      <c r="AD669" t="n">
        <v>1</v>
      </c>
      <c r="AE669" t="n">
        <v>0</v>
      </c>
      <c r="AF669" t="inlineStr"/>
      <c r="AG669" t="n">
        <v>0.11</v>
      </c>
      <c r="AH669" t="n">
        <v>2</v>
      </c>
      <c r="AI669" t="n">
        <v>78874491</v>
      </c>
      <c r="AJ669" t="n">
        <v>732</v>
      </c>
      <c r="AK669" t="n">
        <v>0</v>
      </c>
      <c r="AL669" t="n">
        <v>0</v>
      </c>
      <c r="AM669" t="n">
        <v>0</v>
      </c>
      <c r="AN669" t="n">
        <v>0</v>
      </c>
      <c r="AO669" t="n">
        <v>0</v>
      </c>
      <c r="AP669" t="n">
        <v>0</v>
      </c>
      <c r="AQ669" t="n">
        <v>0</v>
      </c>
      <c r="AR669" t="n">
        <v>0</v>
      </c>
    </row>
    <row r="670">
      <c r="A670">
        <f>ROW(Source!A1562)</f>
        <v/>
      </c>
      <c r="B670" t="n">
        <v>78874492</v>
      </c>
      <c r="C670" t="n">
        <v>78874488</v>
      </c>
      <c r="D670" t="n">
        <v>29142947</v>
      </c>
      <c r="E670" t="n">
        <v>1</v>
      </c>
      <c r="F670" t="n">
        <v>1</v>
      </c>
      <c r="G670" t="n">
        <v>1</v>
      </c>
      <c r="H670" t="n">
        <v>3</v>
      </c>
      <c r="I670" t="inlineStr">
        <is>
          <t>302-1175</t>
        </is>
      </c>
      <c r="J670" t="inlineStr">
        <is>
          <t>ТССЦ Московской обл., 302-1175, приказ Минстроя России №675/пр от 28.02.2017 № 256/пр</t>
        </is>
      </c>
      <c r="K670" t="inlineStr">
        <is>
          <t>Задвижки параллельные фланцевые с выдвижным шпинделем для воды и пара давлением 1 Мпа (10 кгс/см2) 30ч6бр диаметром 50 мм</t>
        </is>
      </c>
      <c r="L670" t="n">
        <v>1354</v>
      </c>
      <c r="N670" t="n">
        <v>1010</v>
      </c>
      <c r="O670" t="inlineStr">
        <is>
          <t>шт.</t>
        </is>
      </c>
      <c r="P670" t="inlineStr">
        <is>
          <t>шт.</t>
        </is>
      </c>
      <c r="Q670" t="n">
        <v>1</v>
      </c>
      <c r="X670" t="n">
        <v>100</v>
      </c>
      <c r="Y670" t="n">
        <v>257.08</v>
      </c>
      <c r="Z670" t="n">
        <v>0</v>
      </c>
      <c r="AA670" t="n">
        <v>0</v>
      </c>
      <c r="AB670" t="n">
        <v>0</v>
      </c>
      <c r="AC670" t="n">
        <v>0</v>
      </c>
      <c r="AD670" t="n">
        <v>1</v>
      </c>
      <c r="AE670" t="n">
        <v>0</v>
      </c>
      <c r="AF670" t="inlineStr"/>
      <c r="AG670" t="n">
        <v>100</v>
      </c>
      <c r="AH670" t="n">
        <v>2</v>
      </c>
      <c r="AI670" t="n">
        <v>78874492</v>
      </c>
      <c r="AJ670" t="n">
        <v>733</v>
      </c>
      <c r="AK670" t="n">
        <v>0</v>
      </c>
      <c r="AL670" t="n">
        <v>0</v>
      </c>
      <c r="AM670" t="n">
        <v>0</v>
      </c>
      <c r="AN670" t="n">
        <v>0</v>
      </c>
      <c r="AO670" t="n">
        <v>0</v>
      </c>
      <c r="AP670" t="n">
        <v>0</v>
      </c>
      <c r="AQ670" t="n">
        <v>0</v>
      </c>
      <c r="AR670" t="n">
        <v>0</v>
      </c>
    </row>
    <row r="671">
      <c r="A671">
        <f>ROW(Source!A1562)</f>
        <v/>
      </c>
      <c r="B671" t="n">
        <v>78874493</v>
      </c>
      <c r="C671" t="n">
        <v>78874488</v>
      </c>
      <c r="D671" t="n">
        <v>29171635</v>
      </c>
      <c r="E671" t="n">
        <v>1</v>
      </c>
      <c r="F671" t="n">
        <v>1</v>
      </c>
      <c r="G671" t="n">
        <v>1</v>
      </c>
      <c r="H671" t="n">
        <v>3</v>
      </c>
      <c r="I671" t="inlineStr">
        <is>
          <t>509-0966</t>
        </is>
      </c>
      <c r="J671" t="inlineStr">
        <is>
          <t>ТССЦ Московской обл., 509-0966, приказ Минстроя России №675/пр от 28.02.2017 № 258/пр</t>
        </is>
      </c>
      <c r="K671" t="inlineStr">
        <is>
          <t>Прокладки из паронита марки ПМБ, толщиной 1 мм, диаметром 50 мм</t>
        </is>
      </c>
      <c r="L671" t="n">
        <v>1356</v>
      </c>
      <c r="N671" t="n">
        <v>1010</v>
      </c>
      <c r="O671" t="inlineStr">
        <is>
          <t>1000 шт.</t>
        </is>
      </c>
      <c r="P671" t="inlineStr">
        <is>
          <t>1000 шт.</t>
        </is>
      </c>
      <c r="Q671" t="n">
        <v>1000</v>
      </c>
      <c r="X671" t="n">
        <v>0.2</v>
      </c>
      <c r="Y671" t="n">
        <v>3450.01</v>
      </c>
      <c r="Z671" t="n">
        <v>0</v>
      </c>
      <c r="AA671" t="n">
        <v>0</v>
      </c>
      <c r="AB671" t="n">
        <v>0</v>
      </c>
      <c r="AC671" t="n">
        <v>0</v>
      </c>
      <c r="AD671" t="n">
        <v>1</v>
      </c>
      <c r="AE671" t="n">
        <v>0</v>
      </c>
      <c r="AF671" t="inlineStr"/>
      <c r="AG671" t="n">
        <v>0.2</v>
      </c>
      <c r="AH671" t="n">
        <v>2</v>
      </c>
      <c r="AI671" t="n">
        <v>78874493</v>
      </c>
      <c r="AJ671" t="n">
        <v>734</v>
      </c>
      <c r="AK671" t="n">
        <v>0</v>
      </c>
      <c r="AL671" t="n">
        <v>0</v>
      </c>
      <c r="AM671" t="n">
        <v>0</v>
      </c>
      <c r="AN671" t="n">
        <v>0</v>
      </c>
      <c r="AO671" t="n">
        <v>0</v>
      </c>
      <c r="AP671" t="n">
        <v>0</v>
      </c>
      <c r="AQ671" t="n">
        <v>0</v>
      </c>
      <c r="AR671" t="n">
        <v>0</v>
      </c>
    </row>
    <row r="672">
      <c r="A672">
        <f>ROW(Source!A1562)</f>
        <v/>
      </c>
      <c r="B672" t="n">
        <v>78874494</v>
      </c>
      <c r="C672" t="n">
        <v>78874488</v>
      </c>
      <c r="D672" t="n">
        <v>29164350</v>
      </c>
      <c r="E672" t="n">
        <v>1</v>
      </c>
      <c r="F672" t="n">
        <v>1</v>
      </c>
      <c r="G672" t="n">
        <v>1</v>
      </c>
      <c r="H672" t="n">
        <v>3</v>
      </c>
      <c r="I672" t="inlineStr">
        <is>
          <t>509-9899</t>
        </is>
      </c>
      <c r="J672" t="inlineStr">
        <is>
          <t>ТССЦ Московской обл., 509-9899, приказ Минстроя России №675/пр от 28.02.2017 № 258/пр</t>
        </is>
      </c>
      <c r="K672" t="inlineStr">
        <is>
          <t>Строительный мусор и масса возвратных материалов</t>
        </is>
      </c>
      <c r="L672" t="n">
        <v>1348</v>
      </c>
      <c r="N672" t="n">
        <v>1009</v>
      </c>
      <c r="O672" t="inlineStr">
        <is>
          <t>т</t>
        </is>
      </c>
      <c r="P672" t="inlineStr">
        <is>
          <t>т</t>
        </is>
      </c>
      <c r="Q672" t="n">
        <v>1000</v>
      </c>
      <c r="X672" t="n">
        <v>1.8</v>
      </c>
      <c r="Y672" t="n">
        <v>0</v>
      </c>
      <c r="Z672" t="n">
        <v>0</v>
      </c>
      <c r="AA672" t="n">
        <v>0</v>
      </c>
      <c r="AB672" t="n">
        <v>0</v>
      </c>
      <c r="AC672" t="n">
        <v>0</v>
      </c>
      <c r="AD672" t="n">
        <v>0</v>
      </c>
      <c r="AE672" t="n">
        <v>0</v>
      </c>
      <c r="AF672" t="inlineStr"/>
      <c r="AG672" t="n">
        <v>1.8</v>
      </c>
      <c r="AH672" t="n">
        <v>2</v>
      </c>
      <c r="AI672" t="n">
        <v>78874494</v>
      </c>
      <c r="AJ672" t="n">
        <v>735</v>
      </c>
      <c r="AK672" t="n">
        <v>0</v>
      </c>
      <c r="AL672" t="n">
        <v>0</v>
      </c>
      <c r="AM672" t="n">
        <v>0</v>
      </c>
      <c r="AN672" t="n">
        <v>0</v>
      </c>
      <c r="AO672" t="n">
        <v>0</v>
      </c>
      <c r="AP672" t="n">
        <v>0</v>
      </c>
      <c r="AQ672" t="n">
        <v>0</v>
      </c>
      <c r="AR672" t="n">
        <v>0</v>
      </c>
    </row>
    <row r="673">
      <c r="A673">
        <f>ROW(Source!A1564)</f>
        <v/>
      </c>
      <c r="B673" t="n">
        <v>78874482</v>
      </c>
      <c r="C673" t="n">
        <v>78874475</v>
      </c>
      <c r="D673" t="n">
        <v>18442827</v>
      </c>
      <c r="E673" t="n">
        <v>1</v>
      </c>
      <c r="F673" t="n">
        <v>1</v>
      </c>
      <c r="G673" t="n">
        <v>1</v>
      </c>
      <c r="H673" t="n">
        <v>1</v>
      </c>
      <c r="I673" t="inlineStr">
        <is>
          <t>1-1053-90</t>
        </is>
      </c>
      <c r="J673" t="inlineStr"/>
      <c r="K673" t="inlineStr">
        <is>
          <t>Рабочий строитель среднего разряда 5,3</t>
        </is>
      </c>
      <c r="L673" t="n">
        <v>1369</v>
      </c>
      <c r="N673" t="n">
        <v>1013</v>
      </c>
      <c r="O673" t="inlineStr">
        <is>
          <t>чел.-ч</t>
        </is>
      </c>
      <c r="P673" t="inlineStr">
        <is>
          <t>чел.-ч</t>
        </is>
      </c>
      <c r="Q673" t="n">
        <v>1</v>
      </c>
      <c r="X673" t="n">
        <v>5.01</v>
      </c>
      <c r="Y673" t="n">
        <v>0</v>
      </c>
      <c r="Z673" t="n">
        <v>0</v>
      </c>
      <c r="AA673" t="n">
        <v>0</v>
      </c>
      <c r="AB673" t="n">
        <v>11.64</v>
      </c>
      <c r="AC673" t="n">
        <v>0</v>
      </c>
      <c r="AD673" t="n">
        <v>1</v>
      </c>
      <c r="AE673" t="n">
        <v>1</v>
      </c>
      <c r="AF673" t="inlineStr">
        <is>
          <t>)*5</t>
        </is>
      </c>
      <c r="AG673" t="n">
        <v>25.05</v>
      </c>
      <c r="AH673" t="n">
        <v>2</v>
      </c>
      <c r="AI673" t="n">
        <v>78874476</v>
      </c>
      <c r="AJ673" t="n">
        <v>736</v>
      </c>
      <c r="AK673" t="n">
        <v>0</v>
      </c>
      <c r="AL673" t="n">
        <v>0</v>
      </c>
      <c r="AM673" t="n">
        <v>0</v>
      </c>
      <c r="AN673" t="n">
        <v>0</v>
      </c>
      <c r="AO673" t="n">
        <v>0</v>
      </c>
      <c r="AP673" t="n">
        <v>0</v>
      </c>
      <c r="AQ673" t="n">
        <v>0</v>
      </c>
      <c r="AR673" t="n">
        <v>0</v>
      </c>
    </row>
    <row r="674">
      <c r="A674">
        <f>ROW(Source!A1564)</f>
        <v/>
      </c>
      <c r="B674" t="n">
        <v>78874483</v>
      </c>
      <c r="C674" t="n">
        <v>78874475</v>
      </c>
      <c r="D674" t="n">
        <v>29172703</v>
      </c>
      <c r="E674" t="n">
        <v>1</v>
      </c>
      <c r="F674" t="n">
        <v>1</v>
      </c>
      <c r="G674" t="n">
        <v>1</v>
      </c>
      <c r="H674" t="n">
        <v>2</v>
      </c>
      <c r="I674" t="inlineStr">
        <is>
          <t>042900</t>
        </is>
      </c>
      <c r="J674" t="inlineStr">
        <is>
          <t>ТСЭМ Московской обл., 042900, приказ Минстроя России №675/пр от 28.02.2017 № 264/пр</t>
        </is>
      </c>
      <c r="K67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674" t="n">
        <v>1368</v>
      </c>
      <c r="N674" t="n">
        <v>1011</v>
      </c>
      <c r="O674" t="inlineStr">
        <is>
          <t>маш.-ч</t>
        </is>
      </c>
      <c r="P674" t="inlineStr">
        <is>
          <t>маш.-ч</t>
        </is>
      </c>
      <c r="Q674" t="n">
        <v>1</v>
      </c>
      <c r="X674" t="n">
        <v>1.5</v>
      </c>
      <c r="Y674" t="n">
        <v>0</v>
      </c>
      <c r="Z674" t="n">
        <v>29.67</v>
      </c>
      <c r="AA674" t="n">
        <v>0</v>
      </c>
      <c r="AB674" t="n">
        <v>0</v>
      </c>
      <c r="AC674" t="n">
        <v>0</v>
      </c>
      <c r="AD674" t="n">
        <v>1</v>
      </c>
      <c r="AE674" t="n">
        <v>0</v>
      </c>
      <c r="AF674" t="inlineStr">
        <is>
          <t>)*5</t>
        </is>
      </c>
      <c r="AG674" t="n">
        <v>7.5</v>
      </c>
      <c r="AH674" t="n">
        <v>2</v>
      </c>
      <c r="AI674" t="n">
        <v>78874477</v>
      </c>
      <c r="AJ674" t="n">
        <v>737</v>
      </c>
      <c r="AK674" t="n">
        <v>0</v>
      </c>
      <c r="AL674" t="n">
        <v>0</v>
      </c>
      <c r="AM674" t="n">
        <v>0</v>
      </c>
      <c r="AN674" t="n">
        <v>0</v>
      </c>
      <c r="AO674" t="n">
        <v>0</v>
      </c>
      <c r="AP674" t="n">
        <v>0</v>
      </c>
      <c r="AQ674" t="n">
        <v>0</v>
      </c>
      <c r="AR674" t="n">
        <v>0</v>
      </c>
    </row>
    <row r="675">
      <c r="A675">
        <f>ROW(Source!A1564)</f>
        <v/>
      </c>
      <c r="B675" t="n">
        <v>78874484</v>
      </c>
      <c r="C675" t="n">
        <v>78874475</v>
      </c>
      <c r="D675" t="n">
        <v>29110398</v>
      </c>
      <c r="E675" t="n">
        <v>1</v>
      </c>
      <c r="F675" t="n">
        <v>1</v>
      </c>
      <c r="G675" t="n">
        <v>1</v>
      </c>
      <c r="H675" t="n">
        <v>3</v>
      </c>
      <c r="I675" t="inlineStr">
        <is>
          <t>101-0388</t>
        </is>
      </c>
      <c r="J675" t="inlineStr">
        <is>
          <t>ТССЦ Московской обл., 101-0388, приказ Минстроя России №675/пр от 28.02.2017 № 254/пр</t>
        </is>
      </c>
      <c r="K675" t="inlineStr">
        <is>
          <t>Краски масляные земляные марки МА-0115 мумия, сурик железный</t>
        </is>
      </c>
      <c r="L675" t="n">
        <v>1348</v>
      </c>
      <c r="N675" t="n">
        <v>1009</v>
      </c>
      <c r="O675" t="inlineStr">
        <is>
          <t>т</t>
        </is>
      </c>
      <c r="P675" t="inlineStr">
        <is>
          <t>т</t>
        </is>
      </c>
      <c r="Q675" t="n">
        <v>1000</v>
      </c>
      <c r="X675" t="n">
        <v>5e-05</v>
      </c>
      <c r="Y675" t="n">
        <v>15118.99</v>
      </c>
      <c r="Z675" t="n">
        <v>0</v>
      </c>
      <c r="AA675" t="n">
        <v>0</v>
      </c>
      <c r="AB675" t="n">
        <v>0</v>
      </c>
      <c r="AC675" t="n">
        <v>0</v>
      </c>
      <c r="AD675" t="n">
        <v>1</v>
      </c>
      <c r="AE675" t="n">
        <v>0</v>
      </c>
      <c r="AF675" t="inlineStr">
        <is>
          <t>)*5</t>
        </is>
      </c>
      <c r="AG675" t="n">
        <v>0.00025</v>
      </c>
      <c r="AH675" t="n">
        <v>2</v>
      </c>
      <c r="AI675" t="n">
        <v>78874478</v>
      </c>
      <c r="AJ675" t="n">
        <v>738</v>
      </c>
      <c r="AK675" t="n">
        <v>0</v>
      </c>
      <c r="AL675" t="n">
        <v>0</v>
      </c>
      <c r="AM675" t="n">
        <v>0</v>
      </c>
      <c r="AN675" t="n">
        <v>0</v>
      </c>
      <c r="AO675" t="n">
        <v>0</v>
      </c>
      <c r="AP675" t="n">
        <v>0</v>
      </c>
      <c r="AQ675" t="n">
        <v>0</v>
      </c>
      <c r="AR675" t="n">
        <v>0</v>
      </c>
    </row>
    <row r="676">
      <c r="A676">
        <f>ROW(Source!A1564)</f>
        <v/>
      </c>
      <c r="B676" t="n">
        <v>78874485</v>
      </c>
      <c r="C676" t="n">
        <v>78874475</v>
      </c>
      <c r="D676" t="n">
        <v>29110573</v>
      </c>
      <c r="E676" t="n">
        <v>1</v>
      </c>
      <c r="F676" t="n">
        <v>1</v>
      </c>
      <c r="G676" t="n">
        <v>1</v>
      </c>
      <c r="H676" t="n">
        <v>3</v>
      </c>
      <c r="I676" t="inlineStr">
        <is>
          <t>101-0628</t>
        </is>
      </c>
      <c r="J676" t="inlineStr">
        <is>
          <t>ТССЦ Московской обл., 101-0628, приказ Минстроя России №675/пр от 28.02.2017 № 254/пр</t>
        </is>
      </c>
      <c r="K676" t="inlineStr">
        <is>
          <t>Олифа комбинированная, марки К-3</t>
        </is>
      </c>
      <c r="L676" t="n">
        <v>1348</v>
      </c>
      <c r="N676" t="n">
        <v>1009</v>
      </c>
      <c r="O676" t="inlineStr">
        <is>
          <t>т</t>
        </is>
      </c>
      <c r="P676" t="inlineStr">
        <is>
          <t>т</t>
        </is>
      </c>
      <c r="Q676" t="n">
        <v>1000</v>
      </c>
      <c r="X676" t="n">
        <v>2e-05</v>
      </c>
      <c r="Y676" t="n">
        <v>16950</v>
      </c>
      <c r="Z676" t="n">
        <v>0</v>
      </c>
      <c r="AA676" t="n">
        <v>0</v>
      </c>
      <c r="AB676" t="n">
        <v>0</v>
      </c>
      <c r="AC676" t="n">
        <v>0</v>
      </c>
      <c r="AD676" t="n">
        <v>1</v>
      </c>
      <c r="AE676" t="n">
        <v>0</v>
      </c>
      <c r="AF676" t="inlineStr">
        <is>
          <t>)*5</t>
        </is>
      </c>
      <c r="AG676" t="n">
        <v>0.0001</v>
      </c>
      <c r="AH676" t="n">
        <v>2</v>
      </c>
      <c r="AI676" t="n">
        <v>78874479</v>
      </c>
      <c r="AJ676" t="n">
        <v>739</v>
      </c>
      <c r="AK676" t="n">
        <v>0</v>
      </c>
      <c r="AL676" t="n">
        <v>0</v>
      </c>
      <c r="AM676" t="n">
        <v>0</v>
      </c>
      <c r="AN676" t="n">
        <v>0</v>
      </c>
      <c r="AO676" t="n">
        <v>0</v>
      </c>
      <c r="AP676" t="n">
        <v>0</v>
      </c>
      <c r="AQ676" t="n">
        <v>0</v>
      </c>
      <c r="AR676" t="n">
        <v>0</v>
      </c>
    </row>
    <row r="677">
      <c r="A677">
        <f>ROW(Source!A1564)</f>
        <v/>
      </c>
      <c r="B677" t="n">
        <v>78874486</v>
      </c>
      <c r="C677" t="n">
        <v>78874475</v>
      </c>
      <c r="D677" t="n">
        <v>29107963</v>
      </c>
      <c r="E677" t="n">
        <v>1</v>
      </c>
      <c r="F677" t="n">
        <v>1</v>
      </c>
      <c r="G677" t="n">
        <v>1</v>
      </c>
      <c r="H677" t="n">
        <v>3</v>
      </c>
      <c r="I677" t="inlineStr">
        <is>
          <t>101-1669</t>
        </is>
      </c>
      <c r="J677" t="inlineStr">
        <is>
          <t>ТССЦ Московской обл., 101-1669, приказ Минстроя России №675/пр от 28.02.2017 № 254/пр</t>
        </is>
      </c>
      <c r="K677" t="inlineStr">
        <is>
          <t>Очес льняной</t>
        </is>
      </c>
      <c r="L677" t="n">
        <v>1346</v>
      </c>
      <c r="N677" t="n">
        <v>1009</v>
      </c>
      <c r="O677" t="inlineStr">
        <is>
          <t>кг</t>
        </is>
      </c>
      <c r="P677" t="inlineStr">
        <is>
          <t>кг</t>
        </is>
      </c>
      <c r="Q677" t="n">
        <v>1</v>
      </c>
      <c r="X677" t="n">
        <v>0.02</v>
      </c>
      <c r="Y677" t="n">
        <v>37.29</v>
      </c>
      <c r="Z677" t="n">
        <v>0</v>
      </c>
      <c r="AA677" t="n">
        <v>0</v>
      </c>
      <c r="AB677" t="n">
        <v>0</v>
      </c>
      <c r="AC677" t="n">
        <v>0</v>
      </c>
      <c r="AD677" t="n">
        <v>1</v>
      </c>
      <c r="AE677" t="n">
        <v>0</v>
      </c>
      <c r="AF677" t="inlineStr">
        <is>
          <t>)*5</t>
        </is>
      </c>
      <c r="AG677" t="n">
        <v>0.1</v>
      </c>
      <c r="AH677" t="n">
        <v>2</v>
      </c>
      <c r="AI677" t="n">
        <v>78874480</v>
      </c>
      <c r="AJ677" t="n">
        <v>740</v>
      </c>
      <c r="AK677" t="n">
        <v>0</v>
      </c>
      <c r="AL677" t="n">
        <v>0</v>
      </c>
      <c r="AM677" t="n">
        <v>0</v>
      </c>
      <c r="AN677" t="n">
        <v>0</v>
      </c>
      <c r="AO677" t="n">
        <v>0</v>
      </c>
      <c r="AP677" t="n">
        <v>0</v>
      </c>
      <c r="AQ677" t="n">
        <v>0</v>
      </c>
      <c r="AR677" t="n">
        <v>0</v>
      </c>
    </row>
    <row r="678">
      <c r="A678">
        <f>ROW(Source!A1564)</f>
        <v/>
      </c>
      <c r="B678" t="n">
        <v>78874487</v>
      </c>
      <c r="C678" t="n">
        <v>78874475</v>
      </c>
      <c r="D678" t="n">
        <v>29150040</v>
      </c>
      <c r="E678" t="n">
        <v>1</v>
      </c>
      <c r="F678" t="n">
        <v>1</v>
      </c>
      <c r="G678" t="n">
        <v>1</v>
      </c>
      <c r="H678" t="n">
        <v>3</v>
      </c>
      <c r="I678" t="inlineStr">
        <is>
          <t>411-0001</t>
        </is>
      </c>
      <c r="J678" t="inlineStr">
        <is>
          <t>ТССЦ Московской обл., 411-0001, приказ Минстроя России №675/пр от 28.02.2017 № 257/пр</t>
        </is>
      </c>
      <c r="K678" t="inlineStr">
        <is>
          <t>Вода</t>
        </is>
      </c>
      <c r="L678" t="n">
        <v>1339</v>
      </c>
      <c r="N678" t="n">
        <v>1007</v>
      </c>
      <c r="O678" t="inlineStr">
        <is>
          <t>м3</t>
        </is>
      </c>
      <c r="P678" t="inlineStr">
        <is>
          <t>м3</t>
        </is>
      </c>
      <c r="Q678" t="n">
        <v>1</v>
      </c>
      <c r="X678" t="n">
        <v>1</v>
      </c>
      <c r="Y678" t="n">
        <v>2.44</v>
      </c>
      <c r="Z678" t="n">
        <v>0</v>
      </c>
      <c r="AA678" t="n">
        <v>0</v>
      </c>
      <c r="AB678" t="n">
        <v>0</v>
      </c>
      <c r="AC678" t="n">
        <v>0</v>
      </c>
      <c r="AD678" t="n">
        <v>1</v>
      </c>
      <c r="AE678" t="n">
        <v>0</v>
      </c>
      <c r="AF678" t="inlineStr">
        <is>
          <t>)*5</t>
        </is>
      </c>
      <c r="AG678" t="n">
        <v>5</v>
      </c>
      <c r="AH678" t="n">
        <v>2</v>
      </c>
      <c r="AI678" t="n">
        <v>78874481</v>
      </c>
      <c r="AJ678" t="n">
        <v>741</v>
      </c>
      <c r="AK678" t="n">
        <v>0</v>
      </c>
      <c r="AL678" t="n">
        <v>0</v>
      </c>
      <c r="AM678" t="n">
        <v>0</v>
      </c>
      <c r="AN678" t="n">
        <v>0</v>
      </c>
      <c r="AO678" t="n">
        <v>0</v>
      </c>
      <c r="AP678" t="n">
        <v>0</v>
      </c>
      <c r="AQ678" t="n">
        <v>0</v>
      </c>
      <c r="AR678" t="n">
        <v>0</v>
      </c>
    </row>
    <row r="679">
      <c r="A679">
        <f>ROW(Source!A1565)</f>
        <v/>
      </c>
      <c r="B679" t="n">
        <v>78874605</v>
      </c>
      <c r="C679" t="n">
        <v>78874604</v>
      </c>
      <c r="D679" t="n">
        <v>18411117</v>
      </c>
      <c r="E679" t="n">
        <v>1</v>
      </c>
      <c r="F679" t="n">
        <v>1</v>
      </c>
      <c r="G679" t="n">
        <v>1</v>
      </c>
      <c r="H679" t="n">
        <v>1</v>
      </c>
      <c r="I679" t="inlineStr">
        <is>
          <t>1-1040-90</t>
        </is>
      </c>
      <c r="J679" t="inlineStr"/>
      <c r="K679" t="inlineStr">
        <is>
          <t>Рабочий строитель среднего разряда 4</t>
        </is>
      </c>
      <c r="L679" t="n">
        <v>1369</v>
      </c>
      <c r="N679" t="n">
        <v>1013</v>
      </c>
      <c r="O679" t="inlineStr">
        <is>
          <t>чел.-ч</t>
        </is>
      </c>
      <c r="P679" t="inlineStr">
        <is>
          <t>чел.-ч</t>
        </is>
      </c>
      <c r="Q679" t="n">
        <v>1</v>
      </c>
      <c r="X679" t="n">
        <v>155</v>
      </c>
      <c r="Y679" t="n">
        <v>0</v>
      </c>
      <c r="Z679" t="n">
        <v>0</v>
      </c>
      <c r="AA679" t="n">
        <v>0</v>
      </c>
      <c r="AB679" t="n">
        <v>9.619999999999999</v>
      </c>
      <c r="AC679" t="n">
        <v>0</v>
      </c>
      <c r="AD679" t="n">
        <v>1</v>
      </c>
      <c r="AE679" t="n">
        <v>1</v>
      </c>
      <c r="AF679" t="inlineStr"/>
      <c r="AG679" t="n">
        <v>155</v>
      </c>
      <c r="AH679" t="n">
        <v>2</v>
      </c>
      <c r="AI679" t="n">
        <v>78874605</v>
      </c>
      <c r="AJ679" t="n">
        <v>742</v>
      </c>
      <c r="AK679" t="n">
        <v>0</v>
      </c>
      <c r="AL679" t="n">
        <v>0</v>
      </c>
      <c r="AM679" t="n">
        <v>0</v>
      </c>
      <c r="AN679" t="n">
        <v>0</v>
      </c>
      <c r="AO679" t="n">
        <v>0</v>
      </c>
      <c r="AP679" t="n">
        <v>0</v>
      </c>
      <c r="AQ679" t="n">
        <v>0</v>
      </c>
      <c r="AR679" t="n">
        <v>0</v>
      </c>
    </row>
    <row r="680">
      <c r="A680">
        <f>ROW(Source!A1565)</f>
        <v/>
      </c>
      <c r="B680" t="n">
        <v>78874606</v>
      </c>
      <c r="C680" t="n">
        <v>78874604</v>
      </c>
      <c r="D680" t="n">
        <v>29172659</v>
      </c>
      <c r="E680" t="n">
        <v>1</v>
      </c>
      <c r="F680" t="n">
        <v>1</v>
      </c>
      <c r="G680" t="n">
        <v>1</v>
      </c>
      <c r="H680" t="n">
        <v>2</v>
      </c>
      <c r="I680" t="inlineStr">
        <is>
          <t>040504</t>
        </is>
      </c>
      <c r="J680" t="inlineStr">
        <is>
          <t>ТСЭМ Московской обл., 040504, приказ Минстроя России №675/пр от 28.02.2017 № 264/пр</t>
        </is>
      </c>
      <c r="K680" t="inlineStr">
        <is>
          <t>Аппарат для газовой сварки и резки</t>
        </is>
      </c>
      <c r="L680" t="n">
        <v>1368</v>
      </c>
      <c r="N680" t="n">
        <v>1011</v>
      </c>
      <c r="O680" t="inlineStr">
        <is>
          <t>маш.-ч</t>
        </is>
      </c>
      <c r="P680" t="inlineStr">
        <is>
          <t>маш.-ч</t>
        </is>
      </c>
      <c r="Q680" t="n">
        <v>1</v>
      </c>
      <c r="X680" t="n">
        <v>2.82</v>
      </c>
      <c r="Y680" t="n">
        <v>0</v>
      </c>
      <c r="Z680" t="n">
        <v>1.2</v>
      </c>
      <c r="AA680" t="n">
        <v>0</v>
      </c>
      <c r="AB680" t="n">
        <v>0</v>
      </c>
      <c r="AC680" t="n">
        <v>0</v>
      </c>
      <c r="AD680" t="n">
        <v>1</v>
      </c>
      <c r="AE680" t="n">
        <v>0</v>
      </c>
      <c r="AF680" t="inlineStr"/>
      <c r="AG680" t="n">
        <v>2.82</v>
      </c>
      <c r="AH680" t="n">
        <v>2</v>
      </c>
      <c r="AI680" t="n">
        <v>78874606</v>
      </c>
      <c r="AJ680" t="n">
        <v>743</v>
      </c>
      <c r="AK680" t="n">
        <v>0</v>
      </c>
      <c r="AL680" t="n">
        <v>0</v>
      </c>
      <c r="AM680" t="n">
        <v>0</v>
      </c>
      <c r="AN680" t="n">
        <v>0</v>
      </c>
      <c r="AO680" t="n">
        <v>0</v>
      </c>
      <c r="AP680" t="n">
        <v>0</v>
      </c>
      <c r="AQ680" t="n">
        <v>0</v>
      </c>
      <c r="AR680" t="n">
        <v>0</v>
      </c>
    </row>
    <row r="681">
      <c r="A681">
        <f>ROW(Source!A1565)</f>
        <v/>
      </c>
      <c r="B681" t="n">
        <v>78874607</v>
      </c>
      <c r="C681" t="n">
        <v>78874604</v>
      </c>
      <c r="D681" t="n">
        <v>29174500</v>
      </c>
      <c r="E681" t="n">
        <v>1</v>
      </c>
      <c r="F681" t="n">
        <v>1</v>
      </c>
      <c r="G681" t="n">
        <v>1</v>
      </c>
      <c r="H681" t="n">
        <v>2</v>
      </c>
      <c r="I681" t="inlineStr">
        <is>
          <t>330206</t>
        </is>
      </c>
      <c r="J681" t="inlineStr">
        <is>
          <t>ТСЭМ Московской обл., 330206, приказ Минстроя России №675/пр от 28.02.2017 № 264/пр</t>
        </is>
      </c>
      <c r="K681" t="inlineStr">
        <is>
          <t>Дрели электрические</t>
        </is>
      </c>
      <c r="L681" t="n">
        <v>1368</v>
      </c>
      <c r="N681" t="n">
        <v>1011</v>
      </c>
      <c r="O681" t="inlineStr">
        <is>
          <t>маш.-ч</t>
        </is>
      </c>
      <c r="P681" t="inlineStr">
        <is>
          <t>маш.-ч</t>
        </is>
      </c>
      <c r="Q681" t="n">
        <v>1</v>
      </c>
      <c r="X681" t="n">
        <v>4.56</v>
      </c>
      <c r="Y681" t="n">
        <v>0</v>
      </c>
      <c r="Z681" t="n">
        <v>1.95</v>
      </c>
      <c r="AA681" t="n">
        <v>0</v>
      </c>
      <c r="AB681" t="n">
        <v>0</v>
      </c>
      <c r="AC681" t="n">
        <v>0</v>
      </c>
      <c r="AD681" t="n">
        <v>1</v>
      </c>
      <c r="AE681" t="n">
        <v>0</v>
      </c>
      <c r="AF681" t="inlineStr"/>
      <c r="AG681" t="n">
        <v>4.56</v>
      </c>
      <c r="AH681" t="n">
        <v>2</v>
      </c>
      <c r="AI681" t="n">
        <v>78874607</v>
      </c>
      <c r="AJ681" t="n">
        <v>744</v>
      </c>
      <c r="AK681" t="n">
        <v>0</v>
      </c>
      <c r="AL681" t="n">
        <v>0</v>
      </c>
      <c r="AM681" t="n">
        <v>0</v>
      </c>
      <c r="AN681" t="n">
        <v>0</v>
      </c>
      <c r="AO681" t="n">
        <v>0</v>
      </c>
      <c r="AP681" t="n">
        <v>0</v>
      </c>
      <c r="AQ681" t="n">
        <v>0</v>
      </c>
      <c r="AR681" t="n">
        <v>0</v>
      </c>
    </row>
    <row r="682">
      <c r="A682">
        <f>ROW(Source!A1565)</f>
        <v/>
      </c>
      <c r="B682" t="n">
        <v>78874608</v>
      </c>
      <c r="C682" t="n">
        <v>78874604</v>
      </c>
      <c r="D682" t="n">
        <v>29174913</v>
      </c>
      <c r="E682" t="n">
        <v>1</v>
      </c>
      <c r="F682" t="n">
        <v>1</v>
      </c>
      <c r="G682" t="n">
        <v>1</v>
      </c>
      <c r="H682" t="n">
        <v>2</v>
      </c>
      <c r="I682" t="inlineStr">
        <is>
          <t>400001</t>
        </is>
      </c>
      <c r="J682" t="inlineStr">
        <is>
          <t>ТСЭМ Московской обл., 400001, приказ Минстроя России №675/пр от 28.02.2017 № 264/пр</t>
        </is>
      </c>
      <c r="K682" t="inlineStr">
        <is>
          <t>Автомобили бортовые, грузоподъемность до 5 т</t>
        </is>
      </c>
      <c r="L682" t="n">
        <v>1368</v>
      </c>
      <c r="N682" t="n">
        <v>1011</v>
      </c>
      <c r="O682" t="inlineStr">
        <is>
          <t>маш.-ч</t>
        </is>
      </c>
      <c r="P682" t="inlineStr">
        <is>
          <t>маш.-ч</t>
        </is>
      </c>
      <c r="Q682" t="n">
        <v>1</v>
      </c>
      <c r="X682" t="n">
        <v>0.6</v>
      </c>
      <c r="Y682" t="n">
        <v>0</v>
      </c>
      <c r="Z682" t="n">
        <v>87.17</v>
      </c>
      <c r="AA682" t="n">
        <v>11.6</v>
      </c>
      <c r="AB682" t="n">
        <v>0</v>
      </c>
      <c r="AC682" t="n">
        <v>0</v>
      </c>
      <c r="AD682" t="n">
        <v>1</v>
      </c>
      <c r="AE682" t="n">
        <v>0</v>
      </c>
      <c r="AF682" t="inlineStr"/>
      <c r="AG682" t="n">
        <v>0.6</v>
      </c>
      <c r="AH682" t="n">
        <v>2</v>
      </c>
      <c r="AI682" t="n">
        <v>78874608</v>
      </c>
      <c r="AJ682" t="n">
        <v>745</v>
      </c>
      <c r="AK682" t="n">
        <v>0</v>
      </c>
      <c r="AL682" t="n">
        <v>0</v>
      </c>
      <c r="AM682" t="n">
        <v>0</v>
      </c>
      <c r="AN682" t="n">
        <v>0</v>
      </c>
      <c r="AO682" t="n">
        <v>0</v>
      </c>
      <c r="AP682" t="n">
        <v>0</v>
      </c>
      <c r="AQ682" t="n">
        <v>0</v>
      </c>
      <c r="AR682" t="n">
        <v>0</v>
      </c>
    </row>
    <row r="683">
      <c r="A683">
        <f>ROW(Source!A1565)</f>
        <v/>
      </c>
      <c r="B683" t="n">
        <v>78874609</v>
      </c>
      <c r="C683" t="n">
        <v>78874604</v>
      </c>
      <c r="D683" t="n">
        <v>29107441</v>
      </c>
      <c r="E683" t="n">
        <v>1</v>
      </c>
      <c r="F683" t="n">
        <v>1</v>
      </c>
      <c r="G683" t="n">
        <v>1</v>
      </c>
      <c r="H683" t="n">
        <v>3</v>
      </c>
      <c r="I683" t="inlineStr">
        <is>
          <t>101-0324</t>
        </is>
      </c>
      <c r="J683" t="inlineStr">
        <is>
          <t>ТССЦ Московской обл., 101-0324, приказ Минстроя России №675/пр от 28.02.2017 № 254/пр</t>
        </is>
      </c>
      <c r="K683" t="inlineStr">
        <is>
          <t>Кислород технический газообразный</t>
        </is>
      </c>
      <c r="L683" t="n">
        <v>1339</v>
      </c>
      <c r="N683" t="n">
        <v>1007</v>
      </c>
      <c r="O683" t="inlineStr">
        <is>
          <t>м3</t>
        </is>
      </c>
      <c r="P683" t="inlineStr">
        <is>
          <t>м3</t>
        </is>
      </c>
      <c r="Q683" t="n">
        <v>1</v>
      </c>
      <c r="X683" t="n">
        <v>0.48</v>
      </c>
      <c r="Y683" t="n">
        <v>6.23</v>
      </c>
      <c r="Z683" t="n">
        <v>0</v>
      </c>
      <c r="AA683" t="n">
        <v>0</v>
      </c>
      <c r="AB683" t="n">
        <v>0</v>
      </c>
      <c r="AC683" t="n">
        <v>0</v>
      </c>
      <c r="AD683" t="n">
        <v>1</v>
      </c>
      <c r="AE683" t="n">
        <v>0</v>
      </c>
      <c r="AF683" t="inlineStr"/>
      <c r="AG683" t="n">
        <v>0.48</v>
      </c>
      <c r="AH683" t="n">
        <v>2</v>
      </c>
      <c r="AI683" t="n">
        <v>78874609</v>
      </c>
      <c r="AJ683" t="n">
        <v>746</v>
      </c>
      <c r="AK683" t="n">
        <v>0</v>
      </c>
      <c r="AL683" t="n">
        <v>0</v>
      </c>
      <c r="AM683" t="n">
        <v>0</v>
      </c>
      <c r="AN683" t="n">
        <v>0</v>
      </c>
      <c r="AO683" t="n">
        <v>0</v>
      </c>
      <c r="AP683" t="n">
        <v>0</v>
      </c>
      <c r="AQ683" t="n">
        <v>0</v>
      </c>
      <c r="AR683" t="n">
        <v>0</v>
      </c>
    </row>
    <row r="684">
      <c r="A684">
        <f>ROW(Source!A1565)</f>
        <v/>
      </c>
      <c r="B684" t="n">
        <v>78874610</v>
      </c>
      <c r="C684" t="n">
        <v>78874604</v>
      </c>
      <c r="D684" t="n">
        <v>29107430</v>
      </c>
      <c r="E684" t="n">
        <v>1</v>
      </c>
      <c r="F684" t="n">
        <v>1</v>
      </c>
      <c r="G684" t="n">
        <v>1</v>
      </c>
      <c r="H684" t="n">
        <v>3</v>
      </c>
      <c r="I684" t="inlineStr">
        <is>
          <t>101-1602</t>
        </is>
      </c>
      <c r="J684" t="inlineStr">
        <is>
          <t>ТССЦ Московской обл., 101-1602, приказ Минстроя России №675/пр от 28.02.2017 № 254/пр</t>
        </is>
      </c>
      <c r="K684" t="inlineStr">
        <is>
          <t>Ацетилен газообразный технический</t>
        </is>
      </c>
      <c r="L684" t="n">
        <v>1339</v>
      </c>
      <c r="N684" t="n">
        <v>1007</v>
      </c>
      <c r="O684" t="inlineStr">
        <is>
          <t>м3</t>
        </is>
      </c>
      <c r="P684" t="inlineStr">
        <is>
          <t>м3</t>
        </is>
      </c>
      <c r="Q684" t="n">
        <v>1</v>
      </c>
      <c r="X684" t="n">
        <v>0.21</v>
      </c>
      <c r="Y684" t="n">
        <v>38.49</v>
      </c>
      <c r="Z684" t="n">
        <v>0</v>
      </c>
      <c r="AA684" t="n">
        <v>0</v>
      </c>
      <c r="AB684" t="n">
        <v>0</v>
      </c>
      <c r="AC684" t="n">
        <v>0</v>
      </c>
      <c r="AD684" t="n">
        <v>1</v>
      </c>
      <c r="AE684" t="n">
        <v>0</v>
      </c>
      <c r="AF684" t="inlineStr"/>
      <c r="AG684" t="n">
        <v>0.21</v>
      </c>
      <c r="AH684" t="n">
        <v>2</v>
      </c>
      <c r="AI684" t="n">
        <v>78874610</v>
      </c>
      <c r="AJ684" t="n">
        <v>747</v>
      </c>
      <c r="AK684" t="n">
        <v>0</v>
      </c>
      <c r="AL684" t="n">
        <v>0</v>
      </c>
      <c r="AM684" t="n">
        <v>0</v>
      </c>
      <c r="AN684" t="n">
        <v>0</v>
      </c>
      <c r="AO684" t="n">
        <v>0</v>
      </c>
      <c r="AP684" t="n">
        <v>0</v>
      </c>
      <c r="AQ684" t="n">
        <v>0</v>
      </c>
      <c r="AR684" t="n">
        <v>0</v>
      </c>
    </row>
    <row r="685">
      <c r="A685">
        <f>ROW(Source!A1565)</f>
        <v/>
      </c>
      <c r="B685" t="n">
        <v>78874611</v>
      </c>
      <c r="C685" t="n">
        <v>78874604</v>
      </c>
      <c r="D685" t="n">
        <v>29117360</v>
      </c>
      <c r="E685" t="n">
        <v>1</v>
      </c>
      <c r="F685" t="n">
        <v>1</v>
      </c>
      <c r="G685" t="n">
        <v>1</v>
      </c>
      <c r="H685" t="n">
        <v>3</v>
      </c>
      <c r="I685" t="inlineStr">
        <is>
          <t>103-1456</t>
        </is>
      </c>
      <c r="J685" t="inlineStr">
        <is>
          <t>ТССЦ Московской обл., 103-1456, приказ Минстроя России №675/пр от 28.02.2017 № 254/пр</t>
        </is>
      </c>
      <c r="K685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20 мм</t>
        </is>
      </c>
      <c r="L685" t="n">
        <v>1301</v>
      </c>
      <c r="N685" t="n">
        <v>1003</v>
      </c>
      <c r="O685" t="inlineStr">
        <is>
          <t>м</t>
        </is>
      </c>
      <c r="P685" t="inlineStr">
        <is>
          <t>м</t>
        </is>
      </c>
      <c r="Q685" t="n">
        <v>1</v>
      </c>
      <c r="X685" t="n">
        <v>95.8</v>
      </c>
      <c r="Y685" t="n">
        <v>21.1</v>
      </c>
      <c r="Z685" t="n">
        <v>0</v>
      </c>
      <c r="AA685" t="n">
        <v>0</v>
      </c>
      <c r="AB685" t="n">
        <v>0</v>
      </c>
      <c r="AC685" t="n">
        <v>0</v>
      </c>
      <c r="AD685" t="n">
        <v>1</v>
      </c>
      <c r="AE685" t="n">
        <v>0</v>
      </c>
      <c r="AF685" t="inlineStr"/>
      <c r="AG685" t="n">
        <v>95.8</v>
      </c>
      <c r="AH685" t="n">
        <v>2</v>
      </c>
      <c r="AI685" t="n">
        <v>78874611</v>
      </c>
      <c r="AJ685" t="n">
        <v>748</v>
      </c>
      <c r="AK685" t="n">
        <v>0</v>
      </c>
      <c r="AL685" t="n">
        <v>0</v>
      </c>
      <c r="AM685" t="n">
        <v>0</v>
      </c>
      <c r="AN685" t="n">
        <v>0</v>
      </c>
      <c r="AO685" t="n">
        <v>0</v>
      </c>
      <c r="AP685" t="n">
        <v>0</v>
      </c>
      <c r="AQ685" t="n">
        <v>0</v>
      </c>
      <c r="AR685" t="n">
        <v>0</v>
      </c>
    </row>
    <row r="686">
      <c r="A686">
        <f>ROW(Source!A1565)</f>
        <v/>
      </c>
      <c r="B686" t="n">
        <v>78874612</v>
      </c>
      <c r="C686" t="n">
        <v>78874604</v>
      </c>
      <c r="D686" t="n">
        <v>29117371</v>
      </c>
      <c r="E686" t="n">
        <v>1</v>
      </c>
      <c r="F686" t="n">
        <v>1</v>
      </c>
      <c r="G686" t="n">
        <v>1</v>
      </c>
      <c r="H686" t="n">
        <v>3</v>
      </c>
      <c r="I686" t="inlineStr">
        <is>
          <t>103-9910</t>
        </is>
      </c>
      <c r="J686" t="inlineStr">
        <is>
          <t>ТССЦ Московской обл., 103-9910, приказ Минстроя России №675/пр от 28.02.2017 № 254/пр</t>
        </is>
      </c>
      <c r="K686" t="inlineStr">
        <is>
          <t>Фасонные и соединительные части к многослойным металлополимерным трубам</t>
        </is>
      </c>
      <c r="L686" t="n">
        <v>1354</v>
      </c>
      <c r="N686" t="n">
        <v>1010</v>
      </c>
      <c r="O686" t="inlineStr">
        <is>
          <t>шт.</t>
        </is>
      </c>
      <c r="P686" t="inlineStr">
        <is>
          <t>шт.</t>
        </is>
      </c>
      <c r="Q686" t="n">
        <v>1</v>
      </c>
      <c r="X686" t="n">
        <v>0</v>
      </c>
      <c r="Y686" t="n">
        <v>0</v>
      </c>
      <c r="Z686" t="n">
        <v>0</v>
      </c>
      <c r="AA686" t="n">
        <v>0</v>
      </c>
      <c r="AB686" t="n">
        <v>0</v>
      </c>
      <c r="AC686" t="n">
        <v>1</v>
      </c>
      <c r="AD686" t="n">
        <v>0</v>
      </c>
      <c r="AE686" t="n">
        <v>0</v>
      </c>
      <c r="AF686" t="inlineStr"/>
      <c r="AG686" t="n">
        <v>0</v>
      </c>
      <c r="AH686" t="n">
        <v>3</v>
      </c>
      <c r="AI686" t="n">
        <v>-1</v>
      </c>
      <c r="AJ686" t="inlineStr"/>
      <c r="AK686" t="n">
        <v>0</v>
      </c>
      <c r="AL686" t="n">
        <v>0</v>
      </c>
      <c r="AM686" t="n">
        <v>0</v>
      </c>
      <c r="AN686" t="n">
        <v>0</v>
      </c>
      <c r="AO686" t="n">
        <v>0</v>
      </c>
      <c r="AP686" t="n">
        <v>0</v>
      </c>
      <c r="AQ686" t="n">
        <v>0</v>
      </c>
      <c r="AR686" t="n">
        <v>0</v>
      </c>
    </row>
    <row r="687">
      <c r="A687">
        <f>ROW(Source!A1565)</f>
        <v/>
      </c>
      <c r="B687" t="n">
        <v>78874613</v>
      </c>
      <c r="C687" t="n">
        <v>78874604</v>
      </c>
      <c r="D687" t="n">
        <v>29140635</v>
      </c>
      <c r="E687" t="n">
        <v>1</v>
      </c>
      <c r="F687" t="n">
        <v>1</v>
      </c>
      <c r="G687" t="n">
        <v>1</v>
      </c>
      <c r="H687" t="n">
        <v>3</v>
      </c>
      <c r="I687" t="inlineStr">
        <is>
          <t>301-1380</t>
        </is>
      </c>
      <c r="J687" t="inlineStr">
        <is>
          <t>ТССЦ Московской обл., 301-1380, приказ Минстроя России №675/пр от 28.02.2017 № 256/пр</t>
        </is>
      </c>
      <c r="K687" t="inlineStr">
        <is>
          <t>Трубки защитные гофрированные</t>
        </is>
      </c>
      <c r="L687" t="n">
        <v>1301</v>
      </c>
      <c r="N687" t="n">
        <v>1003</v>
      </c>
      <c r="O687" t="inlineStr">
        <is>
          <t>м</t>
        </is>
      </c>
      <c r="P687" t="inlineStr">
        <is>
          <t>м</t>
        </is>
      </c>
      <c r="Q687" t="n">
        <v>1</v>
      </c>
      <c r="X687" t="n">
        <v>11</v>
      </c>
      <c r="Y687" t="n">
        <v>9.52</v>
      </c>
      <c r="Z687" t="n">
        <v>0</v>
      </c>
      <c r="AA687" t="n">
        <v>0</v>
      </c>
      <c r="AB687" t="n">
        <v>0</v>
      </c>
      <c r="AC687" t="n">
        <v>0</v>
      </c>
      <c r="AD687" t="n">
        <v>1</v>
      </c>
      <c r="AE687" t="n">
        <v>0</v>
      </c>
      <c r="AF687" t="inlineStr"/>
      <c r="AG687" t="n">
        <v>11</v>
      </c>
      <c r="AH687" t="n">
        <v>2</v>
      </c>
      <c r="AI687" t="n">
        <v>78874613</v>
      </c>
      <c r="AJ687" t="n">
        <v>749</v>
      </c>
      <c r="AK687" t="n">
        <v>0</v>
      </c>
      <c r="AL687" t="n">
        <v>0</v>
      </c>
      <c r="AM687" t="n">
        <v>0</v>
      </c>
      <c r="AN687" t="n">
        <v>0</v>
      </c>
      <c r="AO687" t="n">
        <v>0</v>
      </c>
      <c r="AP687" t="n">
        <v>0</v>
      </c>
      <c r="AQ687" t="n">
        <v>0</v>
      </c>
      <c r="AR687" t="n">
        <v>0</v>
      </c>
    </row>
    <row r="688">
      <c r="A688">
        <f>ROW(Source!A1565)</f>
        <v/>
      </c>
      <c r="B688" t="n">
        <v>78874614</v>
      </c>
      <c r="C688" t="n">
        <v>78874604</v>
      </c>
      <c r="D688" t="n">
        <v>29139870</v>
      </c>
      <c r="E688" t="n">
        <v>1</v>
      </c>
      <c r="F688" t="n">
        <v>1</v>
      </c>
      <c r="G688" t="n">
        <v>1</v>
      </c>
      <c r="H688" t="n">
        <v>3</v>
      </c>
      <c r="I688" t="inlineStr">
        <is>
          <t>301-9240</t>
        </is>
      </c>
      <c r="J688" t="inlineStr">
        <is>
          <t>ТССЦ Московской обл., 301-9240, приказ Минстроя России №675/пр от 28.02.2017 № 256/пр</t>
        </is>
      </c>
      <c r="K688" t="inlineStr">
        <is>
          <t>Крепления</t>
        </is>
      </c>
      <c r="L688" t="n">
        <v>1346</v>
      </c>
      <c r="N688" t="n">
        <v>1009</v>
      </c>
      <c r="O688" t="inlineStr">
        <is>
          <t>кг</t>
        </is>
      </c>
      <c r="P688" t="inlineStr">
        <is>
          <t>кг</t>
        </is>
      </c>
      <c r="Q688" t="n">
        <v>1</v>
      </c>
      <c r="X688" t="n">
        <v>0</v>
      </c>
      <c r="Y688" t="n">
        <v>0</v>
      </c>
      <c r="Z688" t="n">
        <v>0</v>
      </c>
      <c r="AA688" t="n">
        <v>0</v>
      </c>
      <c r="AB688" t="n">
        <v>0</v>
      </c>
      <c r="AC688" t="n">
        <v>1</v>
      </c>
      <c r="AD688" t="n">
        <v>0</v>
      </c>
      <c r="AE688" t="n">
        <v>0</v>
      </c>
      <c r="AF688" t="inlineStr"/>
      <c r="AG688" t="n">
        <v>0</v>
      </c>
      <c r="AH688" t="n">
        <v>3</v>
      </c>
      <c r="AI688" t="n">
        <v>-1</v>
      </c>
      <c r="AJ688" t="inlineStr"/>
      <c r="AK688" t="n">
        <v>0</v>
      </c>
      <c r="AL688" t="n">
        <v>0</v>
      </c>
      <c r="AM688" t="n">
        <v>0</v>
      </c>
      <c r="AN688" t="n">
        <v>0</v>
      </c>
      <c r="AO688" t="n">
        <v>0</v>
      </c>
      <c r="AP688" t="n">
        <v>0</v>
      </c>
      <c r="AQ688" t="n">
        <v>0</v>
      </c>
      <c r="AR688" t="n">
        <v>0</v>
      </c>
    </row>
    <row r="689">
      <c r="A689">
        <f>ROW(Source!A1565)</f>
        <v/>
      </c>
      <c r="B689" t="n">
        <v>78874615</v>
      </c>
      <c r="C689" t="n">
        <v>78874604</v>
      </c>
      <c r="D689" t="n">
        <v>29144271</v>
      </c>
      <c r="E689" t="n">
        <v>1</v>
      </c>
      <c r="F689" t="n">
        <v>1</v>
      </c>
      <c r="G689" t="n">
        <v>1</v>
      </c>
      <c r="H689" t="n">
        <v>3</v>
      </c>
      <c r="I689" t="inlineStr">
        <is>
          <t>302-9912</t>
        </is>
      </c>
      <c r="J689" t="inlineStr">
        <is>
          <t>ТССЦ Московской обл., 302-9912, приказ Минстроя России №675/пр от 28.02.2017 № 256/пр</t>
        </is>
      </c>
      <c r="K689" t="inlineStr">
        <is>
          <t>Арматура запорная к многослойным металлополимерным трубам</t>
        </is>
      </c>
      <c r="L689" t="n">
        <v>1354</v>
      </c>
      <c r="N689" t="n">
        <v>1010</v>
      </c>
      <c r="O689" t="inlineStr">
        <is>
          <t>шт.</t>
        </is>
      </c>
      <c r="P689" t="inlineStr">
        <is>
          <t>шт.</t>
        </is>
      </c>
      <c r="Q689" t="n">
        <v>1</v>
      </c>
      <c r="X689" t="n">
        <v>0</v>
      </c>
      <c r="Y689" t="n">
        <v>0</v>
      </c>
      <c r="Z689" t="n">
        <v>0</v>
      </c>
      <c r="AA689" t="n">
        <v>0</v>
      </c>
      <c r="AB689" t="n">
        <v>0</v>
      </c>
      <c r="AC689" t="n">
        <v>1</v>
      </c>
      <c r="AD689" t="n">
        <v>0</v>
      </c>
      <c r="AE689" t="n">
        <v>0</v>
      </c>
      <c r="AF689" t="inlineStr"/>
      <c r="AG689" t="n">
        <v>0</v>
      </c>
      <c r="AH689" t="n">
        <v>3</v>
      </c>
      <c r="AI689" t="n">
        <v>-1</v>
      </c>
      <c r="AJ689" t="inlineStr"/>
      <c r="AK689" t="n">
        <v>0</v>
      </c>
      <c r="AL689" t="n">
        <v>0</v>
      </c>
      <c r="AM689" t="n">
        <v>0</v>
      </c>
      <c r="AN689" t="n">
        <v>0</v>
      </c>
      <c r="AO689" t="n">
        <v>0</v>
      </c>
      <c r="AP689" t="n">
        <v>0</v>
      </c>
      <c r="AQ689" t="n">
        <v>0</v>
      </c>
      <c r="AR689" t="n">
        <v>0</v>
      </c>
    </row>
    <row r="690">
      <c r="A690">
        <f>ROW(Source!A1565)</f>
        <v/>
      </c>
      <c r="B690" t="n">
        <v>78874616</v>
      </c>
      <c r="C690" t="n">
        <v>78874604</v>
      </c>
      <c r="D690" t="n">
        <v>29149245</v>
      </c>
      <c r="E690" t="n">
        <v>1</v>
      </c>
      <c r="F690" t="n">
        <v>1</v>
      </c>
      <c r="G690" t="n">
        <v>1</v>
      </c>
      <c r="H690" t="n">
        <v>3</v>
      </c>
      <c r="I690" t="inlineStr">
        <is>
          <t>405-0254</t>
        </is>
      </c>
      <c r="J690" t="inlineStr">
        <is>
          <t>ТССЦ Московской обл., 405-0254, приказ Минстроя России №675/пр от 28.02.2017 № 257/пр</t>
        </is>
      </c>
      <c r="K690" t="inlineStr">
        <is>
          <t>Известь строительная негашеная хлорная, марки А</t>
        </is>
      </c>
      <c r="L690" t="n">
        <v>1348</v>
      </c>
      <c r="N690" t="n">
        <v>1009</v>
      </c>
      <c r="O690" t="inlineStr">
        <is>
          <t>т</t>
        </is>
      </c>
      <c r="P690" t="inlineStr">
        <is>
          <t>т</t>
        </is>
      </c>
      <c r="Q690" t="n">
        <v>1000</v>
      </c>
      <c r="X690" t="n">
        <v>0.0016</v>
      </c>
      <c r="Y690" t="n">
        <v>2147</v>
      </c>
      <c r="Z690" t="n">
        <v>0</v>
      </c>
      <c r="AA690" t="n">
        <v>0</v>
      </c>
      <c r="AB690" t="n">
        <v>0</v>
      </c>
      <c r="AC690" t="n">
        <v>0</v>
      </c>
      <c r="AD690" t="n">
        <v>1</v>
      </c>
      <c r="AE690" t="n">
        <v>0</v>
      </c>
      <c r="AF690" t="inlineStr"/>
      <c r="AG690" t="n">
        <v>0.0016</v>
      </c>
      <c r="AH690" t="n">
        <v>2</v>
      </c>
      <c r="AI690" t="n">
        <v>78874616</v>
      </c>
      <c r="AJ690" t="n">
        <v>750</v>
      </c>
      <c r="AK690" t="n">
        <v>0</v>
      </c>
      <c r="AL690" t="n">
        <v>0</v>
      </c>
      <c r="AM690" t="n">
        <v>0</v>
      </c>
      <c r="AN690" t="n">
        <v>0</v>
      </c>
      <c r="AO690" t="n">
        <v>0</v>
      </c>
      <c r="AP690" t="n">
        <v>0</v>
      </c>
      <c r="AQ690" t="n">
        <v>0</v>
      </c>
      <c r="AR690" t="n">
        <v>0</v>
      </c>
    </row>
    <row r="691">
      <c r="A691">
        <f>ROW(Source!A1565)</f>
        <v/>
      </c>
      <c r="B691" t="n">
        <v>78874617</v>
      </c>
      <c r="C691" t="n">
        <v>78874604</v>
      </c>
      <c r="D691" t="n">
        <v>29150040</v>
      </c>
      <c r="E691" t="n">
        <v>1</v>
      </c>
      <c r="F691" t="n">
        <v>1</v>
      </c>
      <c r="G691" t="n">
        <v>1</v>
      </c>
      <c r="H691" t="n">
        <v>3</v>
      </c>
      <c r="I691" t="inlineStr">
        <is>
          <t>411-0001</t>
        </is>
      </c>
      <c r="J691" t="inlineStr">
        <is>
          <t>ТССЦ Московской обл., 411-0001, приказ Минстроя России №675/пр от 28.02.2017 № 257/пр</t>
        </is>
      </c>
      <c r="K691" t="inlineStr">
        <is>
          <t>Вода</t>
        </is>
      </c>
      <c r="L691" t="n">
        <v>1339</v>
      </c>
      <c r="N691" t="n">
        <v>1007</v>
      </c>
      <c r="O691" t="inlineStr">
        <is>
          <t>м3</t>
        </is>
      </c>
      <c r="P691" t="inlineStr">
        <is>
          <t>м3</t>
        </is>
      </c>
      <c r="Q691" t="n">
        <v>1</v>
      </c>
      <c r="X691" t="n">
        <v>0.47</v>
      </c>
      <c r="Y691" t="n">
        <v>2.44</v>
      </c>
      <c r="Z691" t="n">
        <v>0</v>
      </c>
      <c r="AA691" t="n">
        <v>0</v>
      </c>
      <c r="AB691" t="n">
        <v>0</v>
      </c>
      <c r="AC691" t="n">
        <v>0</v>
      </c>
      <c r="AD691" t="n">
        <v>1</v>
      </c>
      <c r="AE691" t="n">
        <v>0</v>
      </c>
      <c r="AF691" t="inlineStr"/>
      <c r="AG691" t="n">
        <v>0.47</v>
      </c>
      <c r="AH691" t="n">
        <v>2</v>
      </c>
      <c r="AI691" t="n">
        <v>78874617</v>
      </c>
      <c r="AJ691" t="n">
        <v>751</v>
      </c>
      <c r="AK691" t="n">
        <v>0</v>
      </c>
      <c r="AL691" t="n">
        <v>0</v>
      </c>
      <c r="AM691" t="n">
        <v>0</v>
      </c>
      <c r="AN691" t="n">
        <v>0</v>
      </c>
      <c r="AO691" t="n">
        <v>0</v>
      </c>
      <c r="AP691" t="n">
        <v>0</v>
      </c>
      <c r="AQ691" t="n">
        <v>0</v>
      </c>
      <c r="AR691" t="n">
        <v>0</v>
      </c>
    </row>
    <row r="692">
      <c r="A692">
        <f>ROW(Source!A1566)</f>
        <v/>
      </c>
      <c r="B692" t="n">
        <v>78874622</v>
      </c>
      <c r="C692" t="n">
        <v>78874621</v>
      </c>
      <c r="D692" t="n">
        <v>18411117</v>
      </c>
      <c r="E692" t="n">
        <v>1</v>
      </c>
      <c r="F692" t="n">
        <v>1</v>
      </c>
      <c r="G692" t="n">
        <v>1</v>
      </c>
      <c r="H692" t="n">
        <v>1</v>
      </c>
      <c r="I692" t="inlineStr">
        <is>
          <t>1-1040-90</t>
        </is>
      </c>
      <c r="J692" t="inlineStr"/>
      <c r="K692" t="inlineStr">
        <is>
          <t>Рабочий строитель среднего разряда 4</t>
        </is>
      </c>
      <c r="L692" t="n">
        <v>1369</v>
      </c>
      <c r="N692" t="n">
        <v>1013</v>
      </c>
      <c r="O692" t="inlineStr">
        <is>
          <t>чел.-ч</t>
        </is>
      </c>
      <c r="P692" t="inlineStr">
        <is>
          <t>чел.-ч</t>
        </is>
      </c>
      <c r="Q692" t="n">
        <v>1</v>
      </c>
      <c r="X692" t="n">
        <v>155</v>
      </c>
      <c r="Y692" t="n">
        <v>0</v>
      </c>
      <c r="Z692" t="n">
        <v>0</v>
      </c>
      <c r="AA692" t="n">
        <v>0</v>
      </c>
      <c r="AB692" t="n">
        <v>9.619999999999999</v>
      </c>
      <c r="AC692" t="n">
        <v>0</v>
      </c>
      <c r="AD692" t="n">
        <v>1</v>
      </c>
      <c r="AE692" t="n">
        <v>1</v>
      </c>
      <c r="AF692" t="inlineStr"/>
      <c r="AG692" t="n">
        <v>155</v>
      </c>
      <c r="AH692" t="n">
        <v>2</v>
      </c>
      <c r="AI692" t="n">
        <v>78874622</v>
      </c>
      <c r="AJ692" t="n">
        <v>752</v>
      </c>
      <c r="AK692" t="n">
        <v>0</v>
      </c>
      <c r="AL692" t="n">
        <v>0</v>
      </c>
      <c r="AM692" t="n">
        <v>0</v>
      </c>
      <c r="AN692" t="n">
        <v>0</v>
      </c>
      <c r="AO692" t="n">
        <v>0</v>
      </c>
      <c r="AP692" t="n">
        <v>0</v>
      </c>
      <c r="AQ692" t="n">
        <v>0</v>
      </c>
      <c r="AR692" t="n">
        <v>0</v>
      </c>
    </row>
    <row r="693">
      <c r="A693">
        <f>ROW(Source!A1566)</f>
        <v/>
      </c>
      <c r="B693" t="n">
        <v>78874623</v>
      </c>
      <c r="C693" t="n">
        <v>78874621</v>
      </c>
      <c r="D693" t="n">
        <v>29172659</v>
      </c>
      <c r="E693" t="n">
        <v>1</v>
      </c>
      <c r="F693" t="n">
        <v>1</v>
      </c>
      <c r="G693" t="n">
        <v>1</v>
      </c>
      <c r="H693" t="n">
        <v>2</v>
      </c>
      <c r="I693" t="inlineStr">
        <is>
          <t>040504</t>
        </is>
      </c>
      <c r="J693" t="inlineStr">
        <is>
          <t>ТСЭМ Московской обл., 040504, приказ Минстроя России №675/пр от 28.02.2017 № 264/пр</t>
        </is>
      </c>
      <c r="K693" t="inlineStr">
        <is>
          <t>Аппарат для газовой сварки и резки</t>
        </is>
      </c>
      <c r="L693" t="n">
        <v>1368</v>
      </c>
      <c r="N693" t="n">
        <v>1011</v>
      </c>
      <c r="O693" t="inlineStr">
        <is>
          <t>маш.-ч</t>
        </is>
      </c>
      <c r="P693" t="inlineStr">
        <is>
          <t>маш.-ч</t>
        </is>
      </c>
      <c r="Q693" t="n">
        <v>1</v>
      </c>
      <c r="X693" t="n">
        <v>2.82</v>
      </c>
      <c r="Y693" t="n">
        <v>0</v>
      </c>
      <c r="Z693" t="n">
        <v>1.2</v>
      </c>
      <c r="AA693" t="n">
        <v>0</v>
      </c>
      <c r="AB693" t="n">
        <v>0</v>
      </c>
      <c r="AC693" t="n">
        <v>0</v>
      </c>
      <c r="AD693" t="n">
        <v>1</v>
      </c>
      <c r="AE693" t="n">
        <v>0</v>
      </c>
      <c r="AF693" t="inlineStr"/>
      <c r="AG693" t="n">
        <v>2.82</v>
      </c>
      <c r="AH693" t="n">
        <v>2</v>
      </c>
      <c r="AI693" t="n">
        <v>78874623</v>
      </c>
      <c r="AJ693" t="n">
        <v>753</v>
      </c>
      <c r="AK693" t="n">
        <v>0</v>
      </c>
      <c r="AL693" t="n">
        <v>0</v>
      </c>
      <c r="AM693" t="n">
        <v>0</v>
      </c>
      <c r="AN693" t="n">
        <v>0</v>
      </c>
      <c r="AO693" t="n">
        <v>0</v>
      </c>
      <c r="AP693" t="n">
        <v>0</v>
      </c>
      <c r="AQ693" t="n">
        <v>0</v>
      </c>
      <c r="AR693" t="n">
        <v>0</v>
      </c>
    </row>
    <row r="694">
      <c r="A694">
        <f>ROW(Source!A1566)</f>
        <v/>
      </c>
      <c r="B694" t="n">
        <v>78874624</v>
      </c>
      <c r="C694" t="n">
        <v>78874621</v>
      </c>
      <c r="D694" t="n">
        <v>29174500</v>
      </c>
      <c r="E694" t="n">
        <v>1</v>
      </c>
      <c r="F694" t="n">
        <v>1</v>
      </c>
      <c r="G694" t="n">
        <v>1</v>
      </c>
      <c r="H694" t="n">
        <v>2</v>
      </c>
      <c r="I694" t="inlineStr">
        <is>
          <t>330206</t>
        </is>
      </c>
      <c r="J694" t="inlineStr">
        <is>
          <t>ТСЭМ Московской обл., 330206, приказ Минстроя России №675/пр от 28.02.2017 № 264/пр</t>
        </is>
      </c>
      <c r="K694" t="inlineStr">
        <is>
          <t>Дрели электрические</t>
        </is>
      </c>
      <c r="L694" t="n">
        <v>1368</v>
      </c>
      <c r="N694" t="n">
        <v>1011</v>
      </c>
      <c r="O694" t="inlineStr">
        <is>
          <t>маш.-ч</t>
        </is>
      </c>
      <c r="P694" t="inlineStr">
        <is>
          <t>маш.-ч</t>
        </is>
      </c>
      <c r="Q694" t="n">
        <v>1</v>
      </c>
      <c r="X694" t="n">
        <v>4.9</v>
      </c>
      <c r="Y694" t="n">
        <v>0</v>
      </c>
      <c r="Z694" t="n">
        <v>1.95</v>
      </c>
      <c r="AA694" t="n">
        <v>0</v>
      </c>
      <c r="AB694" t="n">
        <v>0</v>
      </c>
      <c r="AC694" t="n">
        <v>0</v>
      </c>
      <c r="AD694" t="n">
        <v>1</v>
      </c>
      <c r="AE694" t="n">
        <v>0</v>
      </c>
      <c r="AF694" t="inlineStr"/>
      <c r="AG694" t="n">
        <v>4.9</v>
      </c>
      <c r="AH694" t="n">
        <v>2</v>
      </c>
      <c r="AI694" t="n">
        <v>78874624</v>
      </c>
      <c r="AJ694" t="n">
        <v>754</v>
      </c>
      <c r="AK694" t="n">
        <v>0</v>
      </c>
      <c r="AL694" t="n">
        <v>0</v>
      </c>
      <c r="AM694" t="n">
        <v>0</v>
      </c>
      <c r="AN694" t="n">
        <v>0</v>
      </c>
      <c r="AO694" t="n">
        <v>0</v>
      </c>
      <c r="AP694" t="n">
        <v>0</v>
      </c>
      <c r="AQ694" t="n">
        <v>0</v>
      </c>
      <c r="AR694" t="n">
        <v>0</v>
      </c>
    </row>
    <row r="695">
      <c r="A695">
        <f>ROW(Source!A1566)</f>
        <v/>
      </c>
      <c r="B695" t="n">
        <v>78874625</v>
      </c>
      <c r="C695" t="n">
        <v>78874621</v>
      </c>
      <c r="D695" t="n">
        <v>29174913</v>
      </c>
      <c r="E695" t="n">
        <v>1</v>
      </c>
      <c r="F695" t="n">
        <v>1</v>
      </c>
      <c r="G695" t="n">
        <v>1</v>
      </c>
      <c r="H695" t="n">
        <v>2</v>
      </c>
      <c r="I695" t="inlineStr">
        <is>
          <t>400001</t>
        </is>
      </c>
      <c r="J695" t="inlineStr">
        <is>
          <t>ТСЭМ Московской обл., 400001, приказ Минстроя России №675/пр от 28.02.2017 № 264/пр</t>
        </is>
      </c>
      <c r="K695" t="inlineStr">
        <is>
          <t>Автомобили бортовые, грузоподъемность до 5 т</t>
        </is>
      </c>
      <c r="L695" t="n">
        <v>1368</v>
      </c>
      <c r="N695" t="n">
        <v>1011</v>
      </c>
      <c r="O695" t="inlineStr">
        <is>
          <t>маш.-ч</t>
        </is>
      </c>
      <c r="P695" t="inlineStr">
        <is>
          <t>маш.-ч</t>
        </is>
      </c>
      <c r="Q695" t="n">
        <v>1</v>
      </c>
      <c r="X695" t="n">
        <v>0.65</v>
      </c>
      <c r="Y695" t="n">
        <v>0</v>
      </c>
      <c r="Z695" t="n">
        <v>87.17</v>
      </c>
      <c r="AA695" t="n">
        <v>11.6</v>
      </c>
      <c r="AB695" t="n">
        <v>0</v>
      </c>
      <c r="AC695" t="n">
        <v>0</v>
      </c>
      <c r="AD695" t="n">
        <v>1</v>
      </c>
      <c r="AE695" t="n">
        <v>0</v>
      </c>
      <c r="AF695" t="inlineStr"/>
      <c r="AG695" t="n">
        <v>0.65</v>
      </c>
      <c r="AH695" t="n">
        <v>2</v>
      </c>
      <c r="AI695" t="n">
        <v>78874625</v>
      </c>
      <c r="AJ695" t="n">
        <v>755</v>
      </c>
      <c r="AK695" t="n">
        <v>0</v>
      </c>
      <c r="AL695" t="n">
        <v>0</v>
      </c>
      <c r="AM695" t="n">
        <v>0</v>
      </c>
      <c r="AN695" t="n">
        <v>0</v>
      </c>
      <c r="AO695" t="n">
        <v>0</v>
      </c>
      <c r="AP695" t="n">
        <v>0</v>
      </c>
      <c r="AQ695" t="n">
        <v>0</v>
      </c>
      <c r="AR695" t="n">
        <v>0</v>
      </c>
    </row>
    <row r="696">
      <c r="A696">
        <f>ROW(Source!A1566)</f>
        <v/>
      </c>
      <c r="B696" t="n">
        <v>78874626</v>
      </c>
      <c r="C696" t="n">
        <v>78874621</v>
      </c>
      <c r="D696" t="n">
        <v>29107441</v>
      </c>
      <c r="E696" t="n">
        <v>1</v>
      </c>
      <c r="F696" t="n">
        <v>1</v>
      </c>
      <c r="G696" t="n">
        <v>1</v>
      </c>
      <c r="H696" t="n">
        <v>3</v>
      </c>
      <c r="I696" t="inlineStr">
        <is>
          <t>101-0324</t>
        </is>
      </c>
      <c r="J696" t="inlineStr">
        <is>
          <t>ТССЦ Московской обл., 101-0324, приказ Минстроя России №675/пр от 28.02.2017 № 254/пр</t>
        </is>
      </c>
      <c r="K696" t="inlineStr">
        <is>
          <t>Кислород технический газообразный</t>
        </is>
      </c>
      <c r="L696" t="n">
        <v>1339</v>
      </c>
      <c r="N696" t="n">
        <v>1007</v>
      </c>
      <c r="O696" t="inlineStr">
        <is>
          <t>м3</t>
        </is>
      </c>
      <c r="P696" t="inlineStr">
        <is>
          <t>м3</t>
        </is>
      </c>
      <c r="Q696" t="n">
        <v>1</v>
      </c>
      <c r="X696" t="n">
        <v>0.48</v>
      </c>
      <c r="Y696" t="n">
        <v>6.23</v>
      </c>
      <c r="Z696" t="n">
        <v>0</v>
      </c>
      <c r="AA696" t="n">
        <v>0</v>
      </c>
      <c r="AB696" t="n">
        <v>0</v>
      </c>
      <c r="AC696" t="n">
        <v>0</v>
      </c>
      <c r="AD696" t="n">
        <v>1</v>
      </c>
      <c r="AE696" t="n">
        <v>0</v>
      </c>
      <c r="AF696" t="inlineStr"/>
      <c r="AG696" t="n">
        <v>0.48</v>
      </c>
      <c r="AH696" t="n">
        <v>2</v>
      </c>
      <c r="AI696" t="n">
        <v>78874626</v>
      </c>
      <c r="AJ696" t="n">
        <v>756</v>
      </c>
      <c r="AK696" t="n">
        <v>0</v>
      </c>
      <c r="AL696" t="n">
        <v>0</v>
      </c>
      <c r="AM696" t="n">
        <v>0</v>
      </c>
      <c r="AN696" t="n">
        <v>0</v>
      </c>
      <c r="AO696" t="n">
        <v>0</v>
      </c>
      <c r="AP696" t="n">
        <v>0</v>
      </c>
      <c r="AQ696" t="n">
        <v>0</v>
      </c>
      <c r="AR696" t="n">
        <v>0</v>
      </c>
    </row>
    <row r="697">
      <c r="A697">
        <f>ROW(Source!A1566)</f>
        <v/>
      </c>
      <c r="B697" t="n">
        <v>78874627</v>
      </c>
      <c r="C697" t="n">
        <v>78874621</v>
      </c>
      <c r="D697" t="n">
        <v>29107430</v>
      </c>
      <c r="E697" t="n">
        <v>1</v>
      </c>
      <c r="F697" t="n">
        <v>1</v>
      </c>
      <c r="G697" t="n">
        <v>1</v>
      </c>
      <c r="H697" t="n">
        <v>3</v>
      </c>
      <c r="I697" t="inlineStr">
        <is>
          <t>101-1602</t>
        </is>
      </c>
      <c r="J697" t="inlineStr">
        <is>
          <t>ТССЦ Московской обл., 101-1602, приказ Минстроя России №675/пр от 28.02.2017 № 254/пр</t>
        </is>
      </c>
      <c r="K697" t="inlineStr">
        <is>
          <t>Ацетилен газообразный технический</t>
        </is>
      </c>
      <c r="L697" t="n">
        <v>1339</v>
      </c>
      <c r="N697" t="n">
        <v>1007</v>
      </c>
      <c r="O697" t="inlineStr">
        <is>
          <t>м3</t>
        </is>
      </c>
      <c r="P697" t="inlineStr">
        <is>
          <t>м3</t>
        </is>
      </c>
      <c r="Q697" t="n">
        <v>1</v>
      </c>
      <c r="X697" t="n">
        <v>0.21</v>
      </c>
      <c r="Y697" t="n">
        <v>38.49</v>
      </c>
      <c r="Z697" t="n">
        <v>0</v>
      </c>
      <c r="AA697" t="n">
        <v>0</v>
      </c>
      <c r="AB697" t="n">
        <v>0</v>
      </c>
      <c r="AC697" t="n">
        <v>0</v>
      </c>
      <c r="AD697" t="n">
        <v>1</v>
      </c>
      <c r="AE697" t="n">
        <v>0</v>
      </c>
      <c r="AF697" t="inlineStr"/>
      <c r="AG697" t="n">
        <v>0.21</v>
      </c>
      <c r="AH697" t="n">
        <v>2</v>
      </c>
      <c r="AI697" t="n">
        <v>78874627</v>
      </c>
      <c r="AJ697" t="n">
        <v>757</v>
      </c>
      <c r="AK697" t="n">
        <v>0</v>
      </c>
      <c r="AL697" t="n">
        <v>0</v>
      </c>
      <c r="AM697" t="n">
        <v>0</v>
      </c>
      <c r="AN697" t="n">
        <v>0</v>
      </c>
      <c r="AO697" t="n">
        <v>0</v>
      </c>
      <c r="AP697" t="n">
        <v>0</v>
      </c>
      <c r="AQ697" t="n">
        <v>0</v>
      </c>
      <c r="AR697" t="n">
        <v>0</v>
      </c>
    </row>
    <row r="698">
      <c r="A698">
        <f>ROW(Source!A1566)</f>
        <v/>
      </c>
      <c r="B698" t="n">
        <v>78874628</v>
      </c>
      <c r="C698" t="n">
        <v>78874621</v>
      </c>
      <c r="D698" t="n">
        <v>29117361</v>
      </c>
      <c r="E698" t="n">
        <v>1</v>
      </c>
      <c r="F698" t="n">
        <v>1</v>
      </c>
      <c r="G698" t="n">
        <v>1</v>
      </c>
      <c r="H698" t="n">
        <v>3</v>
      </c>
      <c r="I698" t="inlineStr">
        <is>
          <t>103-1457</t>
        </is>
      </c>
      <c r="J698" t="inlineStr">
        <is>
          <t>ТССЦ Московской обл., 103-1457, приказ Минстроя России №675/пр от 28.02.2017 № 254/пр</t>
        </is>
      </c>
      <c r="K698" t="inlineStr">
        <is>
          <t>Трубы металлополимерные многослойные для холодного водоснабжения, давлением 1 МПа (10 кгс/см2), для температуры до 30 градусов С, диаметром 25 мм</t>
        </is>
      </c>
      <c r="L698" t="n">
        <v>1301</v>
      </c>
      <c r="N698" t="n">
        <v>1003</v>
      </c>
      <c r="O698" t="inlineStr">
        <is>
          <t>м</t>
        </is>
      </c>
      <c r="P698" t="inlineStr">
        <is>
          <t>м</t>
        </is>
      </c>
      <c r="Q698" t="n">
        <v>1</v>
      </c>
      <c r="X698" t="n">
        <v>97.8</v>
      </c>
      <c r="Y698" t="n">
        <v>27.95</v>
      </c>
      <c r="Z698" t="n">
        <v>0</v>
      </c>
      <c r="AA698" t="n">
        <v>0</v>
      </c>
      <c r="AB698" t="n">
        <v>0</v>
      </c>
      <c r="AC698" t="n">
        <v>0</v>
      </c>
      <c r="AD698" t="n">
        <v>1</v>
      </c>
      <c r="AE698" t="n">
        <v>0</v>
      </c>
      <c r="AF698" t="inlineStr"/>
      <c r="AG698" t="n">
        <v>97.8</v>
      </c>
      <c r="AH698" t="n">
        <v>2</v>
      </c>
      <c r="AI698" t="n">
        <v>78874628</v>
      </c>
      <c r="AJ698" t="n">
        <v>758</v>
      </c>
      <c r="AK698" t="n">
        <v>0</v>
      </c>
      <c r="AL698" t="n">
        <v>0</v>
      </c>
      <c r="AM698" t="n">
        <v>0</v>
      </c>
      <c r="AN698" t="n">
        <v>0</v>
      </c>
      <c r="AO698" t="n">
        <v>0</v>
      </c>
      <c r="AP698" t="n">
        <v>0</v>
      </c>
      <c r="AQ698" t="n">
        <v>0</v>
      </c>
      <c r="AR698" t="n">
        <v>0</v>
      </c>
    </row>
    <row r="699">
      <c r="A699">
        <f>ROW(Source!A1566)</f>
        <v/>
      </c>
      <c r="B699" t="n">
        <v>78874629</v>
      </c>
      <c r="C699" t="n">
        <v>78874621</v>
      </c>
      <c r="D699" t="n">
        <v>29117371</v>
      </c>
      <c r="E699" t="n">
        <v>1</v>
      </c>
      <c r="F699" t="n">
        <v>1</v>
      </c>
      <c r="G699" t="n">
        <v>1</v>
      </c>
      <c r="H699" t="n">
        <v>3</v>
      </c>
      <c r="I699" t="inlineStr">
        <is>
          <t>103-9910</t>
        </is>
      </c>
      <c r="J699" t="inlineStr">
        <is>
          <t>ТССЦ Московской обл., 103-9910, приказ Минстроя России №675/пр от 28.02.2017 № 254/пр</t>
        </is>
      </c>
      <c r="K699" t="inlineStr">
        <is>
          <t>Фасонные и соединительные части к многослойным металлополимерным трубам</t>
        </is>
      </c>
      <c r="L699" t="n">
        <v>1354</v>
      </c>
      <c r="N699" t="n">
        <v>1010</v>
      </c>
      <c r="O699" t="inlineStr">
        <is>
          <t>шт.</t>
        </is>
      </c>
      <c r="P699" t="inlineStr">
        <is>
          <t>шт.</t>
        </is>
      </c>
      <c r="Q699" t="n">
        <v>1</v>
      </c>
      <c r="X699" t="n">
        <v>0</v>
      </c>
      <c r="Y699" t="n">
        <v>0</v>
      </c>
      <c r="Z699" t="n">
        <v>0</v>
      </c>
      <c r="AA699" t="n">
        <v>0</v>
      </c>
      <c r="AB699" t="n">
        <v>0</v>
      </c>
      <c r="AC699" t="n">
        <v>1</v>
      </c>
      <c r="AD699" t="n">
        <v>0</v>
      </c>
      <c r="AE699" t="n">
        <v>0</v>
      </c>
      <c r="AF699" t="inlineStr"/>
      <c r="AG699" t="n">
        <v>0</v>
      </c>
      <c r="AH699" t="n">
        <v>3</v>
      </c>
      <c r="AI699" t="n">
        <v>-1</v>
      </c>
      <c r="AJ699" t="inlineStr"/>
      <c r="AK699" t="n">
        <v>0</v>
      </c>
      <c r="AL699" t="n">
        <v>0</v>
      </c>
      <c r="AM699" t="n">
        <v>0</v>
      </c>
      <c r="AN699" t="n">
        <v>0</v>
      </c>
      <c r="AO699" t="n">
        <v>0</v>
      </c>
      <c r="AP699" t="n">
        <v>0</v>
      </c>
      <c r="AQ699" t="n">
        <v>0</v>
      </c>
      <c r="AR699" t="n">
        <v>0</v>
      </c>
    </row>
    <row r="700">
      <c r="A700">
        <f>ROW(Source!A1566)</f>
        <v/>
      </c>
      <c r="B700" t="n">
        <v>78874630</v>
      </c>
      <c r="C700" t="n">
        <v>78874621</v>
      </c>
      <c r="D700" t="n">
        <v>29140635</v>
      </c>
      <c r="E700" t="n">
        <v>1</v>
      </c>
      <c r="F700" t="n">
        <v>1</v>
      </c>
      <c r="G700" t="n">
        <v>1</v>
      </c>
      <c r="H700" t="n">
        <v>3</v>
      </c>
      <c r="I700" t="inlineStr">
        <is>
          <t>301-1380</t>
        </is>
      </c>
      <c r="J700" t="inlineStr">
        <is>
          <t>ТССЦ Московской обл., 301-1380, приказ Минстроя России №675/пр от 28.02.2017 № 256/пр</t>
        </is>
      </c>
      <c r="K700" t="inlineStr">
        <is>
          <t>Трубки защитные гофрированные</t>
        </is>
      </c>
      <c r="L700" t="n">
        <v>1301</v>
      </c>
      <c r="N700" t="n">
        <v>1003</v>
      </c>
      <c r="O700" t="inlineStr">
        <is>
          <t>м</t>
        </is>
      </c>
      <c r="P700" t="inlineStr">
        <is>
          <t>м</t>
        </is>
      </c>
      <c r="Q700" t="n">
        <v>1</v>
      </c>
      <c r="X700" t="n">
        <v>13</v>
      </c>
      <c r="Y700" t="n">
        <v>9.52</v>
      </c>
      <c r="Z700" t="n">
        <v>0</v>
      </c>
      <c r="AA700" t="n">
        <v>0</v>
      </c>
      <c r="AB700" t="n">
        <v>0</v>
      </c>
      <c r="AC700" t="n">
        <v>0</v>
      </c>
      <c r="AD700" t="n">
        <v>1</v>
      </c>
      <c r="AE700" t="n">
        <v>0</v>
      </c>
      <c r="AF700" t="inlineStr"/>
      <c r="AG700" t="n">
        <v>13</v>
      </c>
      <c r="AH700" t="n">
        <v>2</v>
      </c>
      <c r="AI700" t="n">
        <v>78874630</v>
      </c>
      <c r="AJ700" t="n">
        <v>759</v>
      </c>
      <c r="AK700" t="n">
        <v>0</v>
      </c>
      <c r="AL700" t="n">
        <v>0</v>
      </c>
      <c r="AM700" t="n">
        <v>0</v>
      </c>
      <c r="AN700" t="n">
        <v>0</v>
      </c>
      <c r="AO700" t="n">
        <v>0</v>
      </c>
      <c r="AP700" t="n">
        <v>0</v>
      </c>
      <c r="AQ700" t="n">
        <v>0</v>
      </c>
      <c r="AR700" t="n">
        <v>0</v>
      </c>
    </row>
    <row r="701">
      <c r="A701">
        <f>ROW(Source!A1566)</f>
        <v/>
      </c>
      <c r="B701" t="n">
        <v>78874631</v>
      </c>
      <c r="C701" t="n">
        <v>78874621</v>
      </c>
      <c r="D701" t="n">
        <v>29139870</v>
      </c>
      <c r="E701" t="n">
        <v>1</v>
      </c>
      <c r="F701" t="n">
        <v>1</v>
      </c>
      <c r="G701" t="n">
        <v>1</v>
      </c>
      <c r="H701" t="n">
        <v>3</v>
      </c>
      <c r="I701" t="inlineStr">
        <is>
          <t>301-9240</t>
        </is>
      </c>
      <c r="J701" t="inlineStr">
        <is>
          <t>ТССЦ Московской обл., 301-9240, приказ Минстроя России №675/пр от 28.02.2017 № 256/пр</t>
        </is>
      </c>
      <c r="K701" t="inlineStr">
        <is>
          <t>Крепления</t>
        </is>
      </c>
      <c r="L701" t="n">
        <v>1346</v>
      </c>
      <c r="N701" t="n">
        <v>1009</v>
      </c>
      <c r="O701" t="inlineStr">
        <is>
          <t>кг</t>
        </is>
      </c>
      <c r="P701" t="inlineStr">
        <is>
          <t>кг</t>
        </is>
      </c>
      <c r="Q701" t="n">
        <v>1</v>
      </c>
      <c r="X701" t="n">
        <v>0</v>
      </c>
      <c r="Y701" t="n">
        <v>0</v>
      </c>
      <c r="Z701" t="n">
        <v>0</v>
      </c>
      <c r="AA701" t="n">
        <v>0</v>
      </c>
      <c r="AB701" t="n">
        <v>0</v>
      </c>
      <c r="AC701" t="n">
        <v>1</v>
      </c>
      <c r="AD701" t="n">
        <v>0</v>
      </c>
      <c r="AE701" t="n">
        <v>0</v>
      </c>
      <c r="AF701" t="inlineStr"/>
      <c r="AG701" t="n">
        <v>0</v>
      </c>
      <c r="AH701" t="n">
        <v>3</v>
      </c>
      <c r="AI701" t="n">
        <v>-1</v>
      </c>
      <c r="AJ701" t="inlineStr"/>
      <c r="AK701" t="n">
        <v>0</v>
      </c>
      <c r="AL701" t="n">
        <v>0</v>
      </c>
      <c r="AM701" t="n">
        <v>0</v>
      </c>
      <c r="AN701" t="n">
        <v>0</v>
      </c>
      <c r="AO701" t="n">
        <v>0</v>
      </c>
      <c r="AP701" t="n">
        <v>0</v>
      </c>
      <c r="AQ701" t="n">
        <v>0</v>
      </c>
      <c r="AR701" t="n">
        <v>0</v>
      </c>
    </row>
    <row r="702">
      <c r="A702">
        <f>ROW(Source!A1566)</f>
        <v/>
      </c>
      <c r="B702" t="n">
        <v>78874632</v>
      </c>
      <c r="C702" t="n">
        <v>78874621</v>
      </c>
      <c r="D702" t="n">
        <v>29144271</v>
      </c>
      <c r="E702" t="n">
        <v>1</v>
      </c>
      <c r="F702" t="n">
        <v>1</v>
      </c>
      <c r="G702" t="n">
        <v>1</v>
      </c>
      <c r="H702" t="n">
        <v>3</v>
      </c>
      <c r="I702" t="inlineStr">
        <is>
          <t>302-9912</t>
        </is>
      </c>
      <c r="J702" t="inlineStr">
        <is>
          <t>ТССЦ Московской обл., 302-9912, приказ Минстроя России №675/пр от 28.02.2017 № 256/пр</t>
        </is>
      </c>
      <c r="K702" t="inlineStr">
        <is>
          <t>Арматура запорная к многослойным металлополимерным трубам</t>
        </is>
      </c>
      <c r="L702" t="n">
        <v>1354</v>
      </c>
      <c r="N702" t="n">
        <v>1010</v>
      </c>
      <c r="O702" t="inlineStr">
        <is>
          <t>шт.</t>
        </is>
      </c>
      <c r="P702" t="inlineStr">
        <is>
          <t>шт.</t>
        </is>
      </c>
      <c r="Q702" t="n">
        <v>1</v>
      </c>
      <c r="X702" t="n">
        <v>0</v>
      </c>
      <c r="Y702" t="n">
        <v>0</v>
      </c>
      <c r="Z702" t="n">
        <v>0</v>
      </c>
      <c r="AA702" t="n">
        <v>0</v>
      </c>
      <c r="AB702" t="n">
        <v>0</v>
      </c>
      <c r="AC702" t="n">
        <v>1</v>
      </c>
      <c r="AD702" t="n">
        <v>0</v>
      </c>
      <c r="AE702" t="n">
        <v>0</v>
      </c>
      <c r="AF702" t="inlineStr"/>
      <c r="AG702" t="n">
        <v>0</v>
      </c>
      <c r="AH702" t="n">
        <v>3</v>
      </c>
      <c r="AI702" t="n">
        <v>-1</v>
      </c>
      <c r="AJ702" t="inlineStr"/>
      <c r="AK702" t="n">
        <v>0</v>
      </c>
      <c r="AL702" t="n">
        <v>0</v>
      </c>
      <c r="AM702" t="n">
        <v>0</v>
      </c>
      <c r="AN702" t="n">
        <v>0</v>
      </c>
      <c r="AO702" t="n">
        <v>0</v>
      </c>
      <c r="AP702" t="n">
        <v>0</v>
      </c>
      <c r="AQ702" t="n">
        <v>0</v>
      </c>
      <c r="AR702" t="n">
        <v>0</v>
      </c>
    </row>
    <row r="703">
      <c r="A703">
        <f>ROW(Source!A1566)</f>
        <v/>
      </c>
      <c r="B703" t="n">
        <v>78874633</v>
      </c>
      <c r="C703" t="n">
        <v>78874621</v>
      </c>
      <c r="D703" t="n">
        <v>29149245</v>
      </c>
      <c r="E703" t="n">
        <v>1</v>
      </c>
      <c r="F703" t="n">
        <v>1</v>
      </c>
      <c r="G703" t="n">
        <v>1</v>
      </c>
      <c r="H703" t="n">
        <v>3</v>
      </c>
      <c r="I703" t="inlineStr">
        <is>
          <t>405-0254</t>
        </is>
      </c>
      <c r="J703" t="inlineStr">
        <is>
          <t>ТССЦ Московской обл., 405-0254, приказ Минстроя России №675/пр от 28.02.2017 № 257/пр</t>
        </is>
      </c>
      <c r="K703" t="inlineStr">
        <is>
          <t>Известь строительная негашеная хлорная, марки А</t>
        </is>
      </c>
      <c r="L703" t="n">
        <v>1348</v>
      </c>
      <c r="N703" t="n">
        <v>1009</v>
      </c>
      <c r="O703" t="inlineStr">
        <is>
          <t>т</t>
        </is>
      </c>
      <c r="P703" t="inlineStr">
        <is>
          <t>т</t>
        </is>
      </c>
      <c r="Q703" t="n">
        <v>1000</v>
      </c>
      <c r="X703" t="n">
        <v>0.0026</v>
      </c>
      <c r="Y703" t="n">
        <v>2147</v>
      </c>
      <c r="Z703" t="n">
        <v>0</v>
      </c>
      <c r="AA703" t="n">
        <v>0</v>
      </c>
      <c r="AB703" t="n">
        <v>0</v>
      </c>
      <c r="AC703" t="n">
        <v>0</v>
      </c>
      <c r="AD703" t="n">
        <v>1</v>
      </c>
      <c r="AE703" t="n">
        <v>0</v>
      </c>
      <c r="AF703" t="inlineStr"/>
      <c r="AG703" t="n">
        <v>0.0026</v>
      </c>
      <c r="AH703" t="n">
        <v>2</v>
      </c>
      <c r="AI703" t="n">
        <v>78874633</v>
      </c>
      <c r="AJ703" t="n">
        <v>760</v>
      </c>
      <c r="AK703" t="n">
        <v>0</v>
      </c>
      <c r="AL703" t="n">
        <v>0</v>
      </c>
      <c r="AM703" t="n">
        <v>0</v>
      </c>
      <c r="AN703" t="n">
        <v>0</v>
      </c>
      <c r="AO703" t="n">
        <v>0</v>
      </c>
      <c r="AP703" t="n">
        <v>0</v>
      </c>
      <c r="AQ703" t="n">
        <v>0</v>
      </c>
      <c r="AR703" t="n">
        <v>0</v>
      </c>
    </row>
    <row r="704">
      <c r="A704">
        <f>ROW(Source!A1566)</f>
        <v/>
      </c>
      <c r="B704" t="n">
        <v>78874634</v>
      </c>
      <c r="C704" t="n">
        <v>78874621</v>
      </c>
      <c r="D704" t="n">
        <v>29150040</v>
      </c>
      <c r="E704" t="n">
        <v>1</v>
      </c>
      <c r="F704" t="n">
        <v>1</v>
      </c>
      <c r="G704" t="n">
        <v>1</v>
      </c>
      <c r="H704" t="n">
        <v>3</v>
      </c>
      <c r="I704" t="inlineStr">
        <is>
          <t>411-0001</t>
        </is>
      </c>
      <c r="J704" t="inlineStr">
        <is>
          <t>ТССЦ Московской обл., 411-0001, приказ Минстроя России №675/пр от 28.02.2017 № 257/пр</t>
        </is>
      </c>
      <c r="K704" t="inlineStr">
        <is>
          <t>Вода</t>
        </is>
      </c>
      <c r="L704" t="n">
        <v>1339</v>
      </c>
      <c r="N704" t="n">
        <v>1007</v>
      </c>
      <c r="O704" t="inlineStr">
        <is>
          <t>м3</t>
        </is>
      </c>
      <c r="P704" t="inlineStr">
        <is>
          <t>м3</t>
        </is>
      </c>
      <c r="Q704" t="n">
        <v>1</v>
      </c>
      <c r="X704" t="n">
        <v>0.74</v>
      </c>
      <c r="Y704" t="n">
        <v>2.44</v>
      </c>
      <c r="Z704" t="n">
        <v>0</v>
      </c>
      <c r="AA704" t="n">
        <v>0</v>
      </c>
      <c r="AB704" t="n">
        <v>0</v>
      </c>
      <c r="AC704" t="n">
        <v>0</v>
      </c>
      <c r="AD704" t="n">
        <v>1</v>
      </c>
      <c r="AE704" t="n">
        <v>0</v>
      </c>
      <c r="AF704" t="inlineStr"/>
      <c r="AG704" t="n">
        <v>0.74</v>
      </c>
      <c r="AH704" t="n">
        <v>2</v>
      </c>
      <c r="AI704" t="n">
        <v>78874634</v>
      </c>
      <c r="AJ704" t="n">
        <v>761</v>
      </c>
      <c r="AK704" t="n">
        <v>0</v>
      </c>
      <c r="AL704" t="n">
        <v>0</v>
      </c>
      <c r="AM704" t="n">
        <v>0</v>
      </c>
      <c r="AN704" t="n">
        <v>0</v>
      </c>
      <c r="AO704" t="n">
        <v>0</v>
      </c>
      <c r="AP704" t="n">
        <v>0</v>
      </c>
      <c r="AQ704" t="n">
        <v>0</v>
      </c>
      <c r="AR704" t="n">
        <v>0</v>
      </c>
    </row>
    <row r="705">
      <c r="A705">
        <f>ROW(Source!A1610)</f>
        <v/>
      </c>
      <c r="B705" t="n">
        <v>78874715</v>
      </c>
      <c r="C705" t="n">
        <v>78874711</v>
      </c>
      <c r="D705" t="n">
        <v>18407150</v>
      </c>
      <c r="E705" t="n">
        <v>1</v>
      </c>
      <c r="F705" t="n">
        <v>1</v>
      </c>
      <c r="G705" t="n">
        <v>1</v>
      </c>
      <c r="H705" t="n">
        <v>1</v>
      </c>
      <c r="I705" t="inlineStr">
        <is>
          <t>1-1030-90</t>
        </is>
      </c>
      <c r="J705" t="inlineStr"/>
      <c r="K705" t="inlineStr">
        <is>
          <t>Рабочий строитель среднего разряда 3</t>
        </is>
      </c>
      <c r="L705" t="n">
        <v>1369</v>
      </c>
      <c r="N705" t="n">
        <v>1013</v>
      </c>
      <c r="O705" t="inlineStr">
        <is>
          <t>чел.-ч</t>
        </is>
      </c>
      <c r="P705" t="inlineStr">
        <is>
          <t>чел.-ч</t>
        </is>
      </c>
      <c r="Q705" t="n">
        <v>1</v>
      </c>
      <c r="X705" t="n">
        <v>13.9</v>
      </c>
      <c r="Y705" t="n">
        <v>0</v>
      </c>
      <c r="Z705" t="n">
        <v>0</v>
      </c>
      <c r="AA705" t="n">
        <v>0</v>
      </c>
      <c r="AB705" t="n">
        <v>8.529999999999999</v>
      </c>
      <c r="AC705" t="n">
        <v>0</v>
      </c>
      <c r="AD705" t="n">
        <v>1</v>
      </c>
      <c r="AE705" t="n">
        <v>1</v>
      </c>
      <c r="AF705" t="inlineStr"/>
      <c r="AG705" t="n">
        <v>13.9</v>
      </c>
      <c r="AH705" t="n">
        <v>2</v>
      </c>
      <c r="AI705" t="n">
        <v>78874712</v>
      </c>
      <c r="AJ705" t="n">
        <v>767</v>
      </c>
      <c r="AK705" t="n">
        <v>0</v>
      </c>
      <c r="AL705" t="n">
        <v>0</v>
      </c>
      <c r="AM705" t="n">
        <v>0</v>
      </c>
      <c r="AN705" t="n">
        <v>0</v>
      </c>
      <c r="AO705" t="n">
        <v>0</v>
      </c>
      <c r="AP705" t="n">
        <v>0</v>
      </c>
      <c r="AQ705" t="n">
        <v>0</v>
      </c>
      <c r="AR705" t="n">
        <v>0</v>
      </c>
    </row>
    <row r="706">
      <c r="A706">
        <f>ROW(Source!A1610)</f>
        <v/>
      </c>
      <c r="B706" t="n">
        <v>78874716</v>
      </c>
      <c r="C706" t="n">
        <v>78874711</v>
      </c>
      <c r="D706" t="n">
        <v>29169821</v>
      </c>
      <c r="E706" t="n">
        <v>1</v>
      </c>
      <c r="F706" t="n">
        <v>1</v>
      </c>
      <c r="G706" t="n">
        <v>1</v>
      </c>
      <c r="H706" t="n">
        <v>3</v>
      </c>
      <c r="I706" t="inlineStr">
        <is>
          <t>509-0696</t>
        </is>
      </c>
      <c r="J706" t="inlineStr">
        <is>
          <t>ТССЦ Московской обл., 509-0696, приказ Минстроя России №675/пр от 28.02.2017 № 258/пр</t>
        </is>
      </c>
      <c r="K706" t="inlineStr">
        <is>
          <t>Лампы люминесцентные ртутные низкого давления типа ЛБ, ЛД, ЛДЦ, ЛТВ, ЛБХ 20</t>
        </is>
      </c>
      <c r="L706" t="n">
        <v>1358</v>
      </c>
      <c r="N706" t="n">
        <v>1010</v>
      </c>
      <c r="O706" t="inlineStr">
        <is>
          <t>10 шт.</t>
        </is>
      </c>
      <c r="P706" t="inlineStr">
        <is>
          <t>10 шт.</t>
        </is>
      </c>
      <c r="Q706" t="n">
        <v>10</v>
      </c>
      <c r="X706" t="n">
        <v>10</v>
      </c>
      <c r="Y706" t="n">
        <v>85.2</v>
      </c>
      <c r="Z706" t="n">
        <v>0</v>
      </c>
      <c r="AA706" t="n">
        <v>0</v>
      </c>
      <c r="AB706" t="n">
        <v>0</v>
      </c>
      <c r="AC706" t="n">
        <v>0</v>
      </c>
      <c r="AD706" t="n">
        <v>1</v>
      </c>
      <c r="AE706" t="n">
        <v>0</v>
      </c>
      <c r="AF706" t="inlineStr"/>
      <c r="AG706" t="n">
        <v>10</v>
      </c>
      <c r="AH706" t="n">
        <v>2</v>
      </c>
      <c r="AI706" t="n">
        <v>78874713</v>
      </c>
      <c r="AJ706" t="n">
        <v>768</v>
      </c>
      <c r="AK706" t="n">
        <v>0</v>
      </c>
      <c r="AL706" t="n">
        <v>0</v>
      </c>
      <c r="AM706" t="n">
        <v>0</v>
      </c>
      <c r="AN706" t="n">
        <v>0</v>
      </c>
      <c r="AO706" t="n">
        <v>0</v>
      </c>
      <c r="AP706" t="n">
        <v>0</v>
      </c>
      <c r="AQ706" t="n">
        <v>0</v>
      </c>
      <c r="AR706" t="n">
        <v>0</v>
      </c>
    </row>
    <row r="707">
      <c r="A707">
        <f>ROW(Source!A1612)</f>
        <v/>
      </c>
      <c r="B707" t="n">
        <v>78874725</v>
      </c>
      <c r="C707" t="n">
        <v>78874718</v>
      </c>
      <c r="D707" t="n">
        <v>18442827</v>
      </c>
      <c r="E707" t="n">
        <v>1</v>
      </c>
      <c r="F707" t="n">
        <v>1</v>
      </c>
      <c r="G707" t="n">
        <v>1</v>
      </c>
      <c r="H707" t="n">
        <v>1</v>
      </c>
      <c r="I707" t="inlineStr">
        <is>
          <t>1-1053-90</t>
        </is>
      </c>
      <c r="J707" t="inlineStr"/>
      <c r="K707" t="inlineStr">
        <is>
          <t>Рабочий строитель среднего разряда 5,3</t>
        </is>
      </c>
      <c r="L707" t="n">
        <v>1369</v>
      </c>
      <c r="N707" t="n">
        <v>1013</v>
      </c>
      <c r="O707" t="inlineStr">
        <is>
          <t>чел.-ч</t>
        </is>
      </c>
      <c r="P707" t="inlineStr">
        <is>
          <t>чел.-ч</t>
        </is>
      </c>
      <c r="Q707" t="n">
        <v>1</v>
      </c>
      <c r="X707" t="n">
        <v>5.01</v>
      </c>
      <c r="Y707" t="n">
        <v>0</v>
      </c>
      <c r="Z707" t="n">
        <v>0</v>
      </c>
      <c r="AA707" t="n">
        <v>0</v>
      </c>
      <c r="AB707" t="n">
        <v>11.64</v>
      </c>
      <c r="AC707" t="n">
        <v>0</v>
      </c>
      <c r="AD707" t="n">
        <v>1</v>
      </c>
      <c r="AE707" t="n">
        <v>1</v>
      </c>
      <c r="AF707" t="inlineStr">
        <is>
          <t>)*5</t>
        </is>
      </c>
      <c r="AG707" t="n">
        <v>25.05</v>
      </c>
      <c r="AH707" t="n">
        <v>2</v>
      </c>
      <c r="AI707" t="n">
        <v>78874719</v>
      </c>
      <c r="AJ707" t="n">
        <v>770</v>
      </c>
      <c r="AK707" t="n">
        <v>0</v>
      </c>
      <c r="AL707" t="n">
        <v>0</v>
      </c>
      <c r="AM707" t="n">
        <v>0</v>
      </c>
      <c r="AN707" t="n">
        <v>0</v>
      </c>
      <c r="AO707" t="n">
        <v>0</v>
      </c>
      <c r="AP707" t="n">
        <v>0</v>
      </c>
      <c r="AQ707" t="n">
        <v>0</v>
      </c>
      <c r="AR707" t="n">
        <v>0</v>
      </c>
    </row>
    <row r="708">
      <c r="A708">
        <f>ROW(Source!A1612)</f>
        <v/>
      </c>
      <c r="B708" t="n">
        <v>78874726</v>
      </c>
      <c r="C708" t="n">
        <v>78874718</v>
      </c>
      <c r="D708" t="n">
        <v>29172703</v>
      </c>
      <c r="E708" t="n">
        <v>1</v>
      </c>
      <c r="F708" t="n">
        <v>1</v>
      </c>
      <c r="G708" t="n">
        <v>1</v>
      </c>
      <c r="H708" t="n">
        <v>2</v>
      </c>
      <c r="I708" t="inlineStr">
        <is>
          <t>042900</t>
        </is>
      </c>
      <c r="J708" t="inlineStr">
        <is>
          <t>ТСЭМ Московской обл., 042900, приказ Минстроя России №675/пр от 28.02.2017 № 264/пр</t>
        </is>
      </c>
      <c r="K70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08" t="n">
        <v>1368</v>
      </c>
      <c r="N708" t="n">
        <v>1011</v>
      </c>
      <c r="O708" t="inlineStr">
        <is>
          <t>маш.-ч</t>
        </is>
      </c>
      <c r="P708" t="inlineStr">
        <is>
          <t>маш.-ч</t>
        </is>
      </c>
      <c r="Q708" t="n">
        <v>1</v>
      </c>
      <c r="X708" t="n">
        <v>1.5</v>
      </c>
      <c r="Y708" t="n">
        <v>0</v>
      </c>
      <c r="Z708" t="n">
        <v>29.67</v>
      </c>
      <c r="AA708" t="n">
        <v>0</v>
      </c>
      <c r="AB708" t="n">
        <v>0</v>
      </c>
      <c r="AC708" t="n">
        <v>0</v>
      </c>
      <c r="AD708" t="n">
        <v>1</v>
      </c>
      <c r="AE708" t="n">
        <v>0</v>
      </c>
      <c r="AF708" t="inlineStr">
        <is>
          <t>)*5</t>
        </is>
      </c>
      <c r="AG708" t="n">
        <v>7.5</v>
      </c>
      <c r="AH708" t="n">
        <v>2</v>
      </c>
      <c r="AI708" t="n">
        <v>78874720</v>
      </c>
      <c r="AJ708" t="n">
        <v>771</v>
      </c>
      <c r="AK708" t="n">
        <v>0</v>
      </c>
      <c r="AL708" t="n">
        <v>0</v>
      </c>
      <c r="AM708" t="n">
        <v>0</v>
      </c>
      <c r="AN708" t="n">
        <v>0</v>
      </c>
      <c r="AO708" t="n">
        <v>0</v>
      </c>
      <c r="AP708" t="n">
        <v>0</v>
      </c>
      <c r="AQ708" t="n">
        <v>0</v>
      </c>
      <c r="AR708" t="n">
        <v>0</v>
      </c>
    </row>
    <row r="709">
      <c r="A709">
        <f>ROW(Source!A1612)</f>
        <v/>
      </c>
      <c r="B709" t="n">
        <v>78874727</v>
      </c>
      <c r="C709" t="n">
        <v>78874718</v>
      </c>
      <c r="D709" t="n">
        <v>29110398</v>
      </c>
      <c r="E709" t="n">
        <v>1</v>
      </c>
      <c r="F709" t="n">
        <v>1</v>
      </c>
      <c r="G709" t="n">
        <v>1</v>
      </c>
      <c r="H709" t="n">
        <v>3</v>
      </c>
      <c r="I709" t="inlineStr">
        <is>
          <t>101-0388</t>
        </is>
      </c>
      <c r="J709" t="inlineStr">
        <is>
          <t>ТССЦ Московской обл., 101-0388, приказ Минстроя России №675/пр от 28.02.2017 № 254/пр</t>
        </is>
      </c>
      <c r="K709" t="inlineStr">
        <is>
          <t>Краски масляные земляные марки МА-0115 мумия, сурик железный</t>
        </is>
      </c>
      <c r="L709" t="n">
        <v>1348</v>
      </c>
      <c r="N709" t="n">
        <v>1009</v>
      </c>
      <c r="O709" t="inlineStr">
        <is>
          <t>т</t>
        </is>
      </c>
      <c r="P709" t="inlineStr">
        <is>
          <t>т</t>
        </is>
      </c>
      <c r="Q709" t="n">
        <v>1000</v>
      </c>
      <c r="X709" t="n">
        <v>5e-05</v>
      </c>
      <c r="Y709" t="n">
        <v>15118.99</v>
      </c>
      <c r="Z709" t="n">
        <v>0</v>
      </c>
      <c r="AA709" t="n">
        <v>0</v>
      </c>
      <c r="AB709" t="n">
        <v>0</v>
      </c>
      <c r="AC709" t="n">
        <v>0</v>
      </c>
      <c r="AD709" t="n">
        <v>1</v>
      </c>
      <c r="AE709" t="n">
        <v>0</v>
      </c>
      <c r="AF709" t="inlineStr">
        <is>
          <t>)*5</t>
        </is>
      </c>
      <c r="AG709" t="n">
        <v>0.00025</v>
      </c>
      <c r="AH709" t="n">
        <v>2</v>
      </c>
      <c r="AI709" t="n">
        <v>78874721</v>
      </c>
      <c r="AJ709" t="n">
        <v>772</v>
      </c>
      <c r="AK709" t="n">
        <v>0</v>
      </c>
      <c r="AL709" t="n">
        <v>0</v>
      </c>
      <c r="AM709" t="n">
        <v>0</v>
      </c>
      <c r="AN709" t="n">
        <v>0</v>
      </c>
      <c r="AO709" t="n">
        <v>0</v>
      </c>
      <c r="AP709" t="n">
        <v>0</v>
      </c>
      <c r="AQ709" t="n">
        <v>0</v>
      </c>
      <c r="AR709" t="n">
        <v>0</v>
      </c>
    </row>
    <row r="710">
      <c r="A710">
        <f>ROW(Source!A1612)</f>
        <v/>
      </c>
      <c r="B710" t="n">
        <v>78874728</v>
      </c>
      <c r="C710" t="n">
        <v>78874718</v>
      </c>
      <c r="D710" t="n">
        <v>29110573</v>
      </c>
      <c r="E710" t="n">
        <v>1</v>
      </c>
      <c r="F710" t="n">
        <v>1</v>
      </c>
      <c r="G710" t="n">
        <v>1</v>
      </c>
      <c r="H710" t="n">
        <v>3</v>
      </c>
      <c r="I710" t="inlineStr">
        <is>
          <t>101-0628</t>
        </is>
      </c>
      <c r="J710" t="inlineStr">
        <is>
          <t>ТССЦ Московской обл., 101-0628, приказ Минстроя России №675/пр от 28.02.2017 № 254/пр</t>
        </is>
      </c>
      <c r="K710" t="inlineStr">
        <is>
          <t>Олифа комбинированная, марки К-3</t>
        </is>
      </c>
      <c r="L710" t="n">
        <v>1348</v>
      </c>
      <c r="N710" t="n">
        <v>1009</v>
      </c>
      <c r="O710" t="inlineStr">
        <is>
          <t>т</t>
        </is>
      </c>
      <c r="P710" t="inlineStr">
        <is>
          <t>т</t>
        </is>
      </c>
      <c r="Q710" t="n">
        <v>1000</v>
      </c>
      <c r="X710" t="n">
        <v>2e-05</v>
      </c>
      <c r="Y710" t="n">
        <v>16950</v>
      </c>
      <c r="Z710" t="n">
        <v>0</v>
      </c>
      <c r="AA710" t="n">
        <v>0</v>
      </c>
      <c r="AB710" t="n">
        <v>0</v>
      </c>
      <c r="AC710" t="n">
        <v>0</v>
      </c>
      <c r="AD710" t="n">
        <v>1</v>
      </c>
      <c r="AE710" t="n">
        <v>0</v>
      </c>
      <c r="AF710" t="inlineStr">
        <is>
          <t>)*5</t>
        </is>
      </c>
      <c r="AG710" t="n">
        <v>0.0001</v>
      </c>
      <c r="AH710" t="n">
        <v>2</v>
      </c>
      <c r="AI710" t="n">
        <v>78874722</v>
      </c>
      <c r="AJ710" t="n">
        <v>773</v>
      </c>
      <c r="AK710" t="n">
        <v>0</v>
      </c>
      <c r="AL710" t="n">
        <v>0</v>
      </c>
      <c r="AM710" t="n">
        <v>0</v>
      </c>
      <c r="AN710" t="n">
        <v>0</v>
      </c>
      <c r="AO710" t="n">
        <v>0</v>
      </c>
      <c r="AP710" t="n">
        <v>0</v>
      </c>
      <c r="AQ710" t="n">
        <v>0</v>
      </c>
      <c r="AR710" t="n">
        <v>0</v>
      </c>
    </row>
    <row r="711">
      <c r="A711">
        <f>ROW(Source!A1612)</f>
        <v/>
      </c>
      <c r="B711" t="n">
        <v>78874729</v>
      </c>
      <c r="C711" t="n">
        <v>78874718</v>
      </c>
      <c r="D711" t="n">
        <v>29107963</v>
      </c>
      <c r="E711" t="n">
        <v>1</v>
      </c>
      <c r="F711" t="n">
        <v>1</v>
      </c>
      <c r="G711" t="n">
        <v>1</v>
      </c>
      <c r="H711" t="n">
        <v>3</v>
      </c>
      <c r="I711" t="inlineStr">
        <is>
          <t>101-1669</t>
        </is>
      </c>
      <c r="J711" t="inlineStr">
        <is>
          <t>ТССЦ Московской обл., 101-1669, приказ Минстроя России №675/пр от 28.02.2017 № 254/пр</t>
        </is>
      </c>
      <c r="K711" t="inlineStr">
        <is>
          <t>Очес льняной</t>
        </is>
      </c>
      <c r="L711" t="n">
        <v>1346</v>
      </c>
      <c r="N711" t="n">
        <v>1009</v>
      </c>
      <c r="O711" t="inlineStr">
        <is>
          <t>кг</t>
        </is>
      </c>
      <c r="P711" t="inlineStr">
        <is>
          <t>кг</t>
        </is>
      </c>
      <c r="Q711" t="n">
        <v>1</v>
      </c>
      <c r="X711" t="n">
        <v>0.02</v>
      </c>
      <c r="Y711" t="n">
        <v>37.29</v>
      </c>
      <c r="Z711" t="n">
        <v>0</v>
      </c>
      <c r="AA711" t="n">
        <v>0</v>
      </c>
      <c r="AB711" t="n">
        <v>0</v>
      </c>
      <c r="AC711" t="n">
        <v>0</v>
      </c>
      <c r="AD711" t="n">
        <v>1</v>
      </c>
      <c r="AE711" t="n">
        <v>0</v>
      </c>
      <c r="AF711" t="inlineStr">
        <is>
          <t>)*5</t>
        </is>
      </c>
      <c r="AG711" t="n">
        <v>0.1</v>
      </c>
      <c r="AH711" t="n">
        <v>2</v>
      </c>
      <c r="AI711" t="n">
        <v>78874723</v>
      </c>
      <c r="AJ711" t="n">
        <v>774</v>
      </c>
      <c r="AK711" t="n">
        <v>0</v>
      </c>
      <c r="AL711" t="n">
        <v>0</v>
      </c>
      <c r="AM711" t="n">
        <v>0</v>
      </c>
      <c r="AN711" t="n">
        <v>0</v>
      </c>
      <c r="AO711" t="n">
        <v>0</v>
      </c>
      <c r="AP711" t="n">
        <v>0</v>
      </c>
      <c r="AQ711" t="n">
        <v>0</v>
      </c>
      <c r="AR711" t="n">
        <v>0</v>
      </c>
    </row>
    <row r="712">
      <c r="A712">
        <f>ROW(Source!A1612)</f>
        <v/>
      </c>
      <c r="B712" t="n">
        <v>78874730</v>
      </c>
      <c r="C712" t="n">
        <v>78874718</v>
      </c>
      <c r="D712" t="n">
        <v>29150040</v>
      </c>
      <c r="E712" t="n">
        <v>1</v>
      </c>
      <c r="F712" t="n">
        <v>1</v>
      </c>
      <c r="G712" t="n">
        <v>1</v>
      </c>
      <c r="H712" t="n">
        <v>3</v>
      </c>
      <c r="I712" t="inlineStr">
        <is>
          <t>411-0001</t>
        </is>
      </c>
      <c r="J712" t="inlineStr">
        <is>
          <t>ТССЦ Московской обл., 411-0001, приказ Минстроя России №675/пр от 28.02.2017 № 257/пр</t>
        </is>
      </c>
      <c r="K712" t="inlineStr">
        <is>
          <t>Вода</t>
        </is>
      </c>
      <c r="L712" t="n">
        <v>1339</v>
      </c>
      <c r="N712" t="n">
        <v>1007</v>
      </c>
      <c r="O712" t="inlineStr">
        <is>
          <t>м3</t>
        </is>
      </c>
      <c r="P712" t="inlineStr">
        <is>
          <t>м3</t>
        </is>
      </c>
      <c r="Q712" t="n">
        <v>1</v>
      </c>
      <c r="X712" t="n">
        <v>1</v>
      </c>
      <c r="Y712" t="n">
        <v>2.44</v>
      </c>
      <c r="Z712" t="n">
        <v>0</v>
      </c>
      <c r="AA712" t="n">
        <v>0</v>
      </c>
      <c r="AB712" t="n">
        <v>0</v>
      </c>
      <c r="AC712" t="n">
        <v>0</v>
      </c>
      <c r="AD712" t="n">
        <v>1</v>
      </c>
      <c r="AE712" t="n">
        <v>0</v>
      </c>
      <c r="AF712" t="inlineStr">
        <is>
          <t>)*5</t>
        </is>
      </c>
      <c r="AG712" t="n">
        <v>5</v>
      </c>
      <c r="AH712" t="n">
        <v>2</v>
      </c>
      <c r="AI712" t="n">
        <v>78874724</v>
      </c>
      <c r="AJ712" t="n">
        <v>775</v>
      </c>
      <c r="AK712" t="n">
        <v>0</v>
      </c>
      <c r="AL712" t="n">
        <v>0</v>
      </c>
      <c r="AM712" t="n">
        <v>0</v>
      </c>
      <c r="AN712" t="n">
        <v>0</v>
      </c>
      <c r="AO712" t="n">
        <v>0</v>
      </c>
      <c r="AP712" t="n">
        <v>0</v>
      </c>
      <c r="AQ712" t="n">
        <v>0</v>
      </c>
      <c r="AR712" t="n">
        <v>0</v>
      </c>
    </row>
    <row r="713">
      <c r="A713">
        <f>ROW(Source!A1651)</f>
        <v/>
      </c>
      <c r="B713" t="n">
        <v>78874796</v>
      </c>
      <c r="C713" t="n">
        <v>78874794</v>
      </c>
      <c r="D713" t="n">
        <v>18407150</v>
      </c>
      <c r="E713" t="n">
        <v>1</v>
      </c>
      <c r="F713" t="n">
        <v>1</v>
      </c>
      <c r="G713" t="n">
        <v>1</v>
      </c>
      <c r="H713" t="n">
        <v>1</v>
      </c>
      <c r="I713" t="inlineStr">
        <is>
          <t>1-1030-90</t>
        </is>
      </c>
      <c r="J713" t="inlineStr"/>
      <c r="K713" t="inlineStr">
        <is>
          <t>Рабочий строитель среднего разряда 3</t>
        </is>
      </c>
      <c r="L713" t="n">
        <v>1369</v>
      </c>
      <c r="N713" t="n">
        <v>1013</v>
      </c>
      <c r="O713" t="inlineStr">
        <is>
          <t>чел.-ч</t>
        </is>
      </c>
      <c r="P713" t="inlineStr">
        <is>
          <t>чел.-ч</t>
        </is>
      </c>
      <c r="Q713" t="n">
        <v>1</v>
      </c>
      <c r="X713" t="n">
        <v>37.8</v>
      </c>
      <c r="Y713" t="n">
        <v>0</v>
      </c>
      <c r="Z713" t="n">
        <v>0</v>
      </c>
      <c r="AA713" t="n">
        <v>0</v>
      </c>
      <c r="AB713" t="n">
        <v>8.529999999999999</v>
      </c>
      <c r="AC713" t="n">
        <v>0</v>
      </c>
      <c r="AD713" t="n">
        <v>1</v>
      </c>
      <c r="AE713" t="n">
        <v>1</v>
      </c>
      <c r="AF713" t="inlineStr"/>
      <c r="AG713" t="n">
        <v>37.8</v>
      </c>
      <c r="AH713" t="n">
        <v>2</v>
      </c>
      <c r="AI713" t="n">
        <v>78874795</v>
      </c>
      <c r="AJ713" t="n">
        <v>776</v>
      </c>
      <c r="AK713" t="n">
        <v>0</v>
      </c>
      <c r="AL713" t="n">
        <v>0</v>
      </c>
      <c r="AM713" t="n">
        <v>0</v>
      </c>
      <c r="AN713" t="n">
        <v>0</v>
      </c>
      <c r="AO713" t="n">
        <v>0</v>
      </c>
      <c r="AP713" t="n">
        <v>0</v>
      </c>
      <c r="AQ713" t="n">
        <v>0</v>
      </c>
      <c r="AR713" t="n">
        <v>0</v>
      </c>
    </row>
    <row r="714">
      <c r="A714">
        <f>ROW(Source!A1652)</f>
        <v/>
      </c>
      <c r="B714" t="n">
        <v>78874813</v>
      </c>
      <c r="C714" t="n">
        <v>78874797</v>
      </c>
      <c r="D714" t="n">
        <v>18413627</v>
      </c>
      <c r="E714" t="n">
        <v>1</v>
      </c>
      <c r="F714" t="n">
        <v>1</v>
      </c>
      <c r="G714" t="n">
        <v>1</v>
      </c>
      <c r="H714" t="n">
        <v>1</v>
      </c>
      <c r="I714" t="inlineStr">
        <is>
          <t>1-1042-90</t>
        </is>
      </c>
      <c r="J714" t="inlineStr"/>
      <c r="K714" t="inlineStr">
        <is>
          <t>Рабочий строитель среднего разряда 4,2</t>
        </is>
      </c>
      <c r="L714" t="n">
        <v>1369</v>
      </c>
      <c r="N714" t="n">
        <v>1013</v>
      </c>
      <c r="O714" t="inlineStr">
        <is>
          <t>чел.-ч</t>
        </is>
      </c>
      <c r="P714" t="inlineStr">
        <is>
          <t>чел.-ч</t>
        </is>
      </c>
      <c r="Q714" t="n">
        <v>1</v>
      </c>
      <c r="X714" t="n">
        <v>121.8</v>
      </c>
      <c r="Y714" t="n">
        <v>0</v>
      </c>
      <c r="Z714" t="n">
        <v>0</v>
      </c>
      <c r="AA714" t="n">
        <v>0</v>
      </c>
      <c r="AB714" t="n">
        <v>9.92</v>
      </c>
      <c r="AC714" t="n">
        <v>0</v>
      </c>
      <c r="AD714" t="n">
        <v>1</v>
      </c>
      <c r="AE714" t="n">
        <v>1</v>
      </c>
      <c r="AF714" t="inlineStr"/>
      <c r="AG714" t="n">
        <v>121.8</v>
      </c>
      <c r="AH714" t="n">
        <v>2</v>
      </c>
      <c r="AI714" t="n">
        <v>78874798</v>
      </c>
      <c r="AJ714" t="n">
        <v>777</v>
      </c>
      <c r="AK714" t="n">
        <v>0</v>
      </c>
      <c r="AL714" t="n">
        <v>0</v>
      </c>
      <c r="AM714" t="n">
        <v>0</v>
      </c>
      <c r="AN714" t="n">
        <v>0</v>
      </c>
      <c r="AO714" t="n">
        <v>0</v>
      </c>
      <c r="AP714" t="n">
        <v>0</v>
      </c>
      <c r="AQ714" t="n">
        <v>0</v>
      </c>
      <c r="AR714" t="n">
        <v>0</v>
      </c>
    </row>
    <row r="715">
      <c r="A715">
        <f>ROW(Source!A1652)</f>
        <v/>
      </c>
      <c r="B715" t="n">
        <v>78874814</v>
      </c>
      <c r="C715" t="n">
        <v>78874797</v>
      </c>
      <c r="D715" t="n">
        <v>121548</v>
      </c>
      <c r="E715" t="n">
        <v>1</v>
      </c>
      <c r="F715" t="n">
        <v>1</v>
      </c>
      <c r="G715" t="n">
        <v>1</v>
      </c>
      <c r="H715" t="n">
        <v>1</v>
      </c>
      <c r="I715" t="inlineStr">
        <is>
          <t>2</t>
        </is>
      </c>
      <c r="J715" t="inlineStr"/>
      <c r="K715" t="inlineStr">
        <is>
          <t>Затраты труда машинистов</t>
        </is>
      </c>
      <c r="L715" t="n">
        <v>608254</v>
      </c>
      <c r="N715" t="n">
        <v>1013</v>
      </c>
      <c r="O715" t="inlineStr">
        <is>
          <t>чел.час</t>
        </is>
      </c>
      <c r="P715" t="inlineStr">
        <is>
          <t>чел.час</t>
        </is>
      </c>
      <c r="Q715" t="n">
        <v>1</v>
      </c>
      <c r="X715" t="n">
        <v>4.72</v>
      </c>
      <c r="Y715" t="n">
        <v>0</v>
      </c>
      <c r="Z715" t="n">
        <v>0</v>
      </c>
      <c r="AA715" t="n">
        <v>0</v>
      </c>
      <c r="AB715" t="n">
        <v>0</v>
      </c>
      <c r="AC715" t="n">
        <v>0</v>
      </c>
      <c r="AD715" t="n">
        <v>1</v>
      </c>
      <c r="AE715" t="n">
        <v>2</v>
      </c>
      <c r="AF715" t="inlineStr"/>
      <c r="AG715" t="n">
        <v>4.72</v>
      </c>
      <c r="AH715" t="n">
        <v>2</v>
      </c>
      <c r="AI715" t="n">
        <v>78874799</v>
      </c>
      <c r="AJ715" t="n">
        <v>778</v>
      </c>
      <c r="AK715" t="n">
        <v>0</v>
      </c>
      <c r="AL715" t="n">
        <v>0</v>
      </c>
      <c r="AM715" t="n">
        <v>0</v>
      </c>
      <c r="AN715" t="n">
        <v>0</v>
      </c>
      <c r="AO715" t="n">
        <v>0</v>
      </c>
      <c r="AP715" t="n">
        <v>0</v>
      </c>
      <c r="AQ715" t="n">
        <v>0</v>
      </c>
      <c r="AR715" t="n">
        <v>0</v>
      </c>
    </row>
    <row r="716">
      <c r="A716">
        <f>ROW(Source!A1652)</f>
        <v/>
      </c>
      <c r="B716" t="n">
        <v>78874815</v>
      </c>
      <c r="C716" t="n">
        <v>78874797</v>
      </c>
      <c r="D716" t="n">
        <v>29172268</v>
      </c>
      <c r="E716" t="n">
        <v>1</v>
      </c>
      <c r="F716" t="n">
        <v>1</v>
      </c>
      <c r="G716" t="n">
        <v>1</v>
      </c>
      <c r="H716" t="n">
        <v>2</v>
      </c>
      <c r="I716" t="inlineStr">
        <is>
          <t>020129</t>
        </is>
      </c>
      <c r="J716" t="inlineStr">
        <is>
          <t>ТСЭМ Московской обл., 020129, приказ Минстроя России №675/пр от 28.02.2017 № 264/пр</t>
        </is>
      </c>
      <c r="K716" t="inlineStr">
        <is>
          <t>Краны башенные при работе на других видах строительства 8 т</t>
        </is>
      </c>
      <c r="L716" t="n">
        <v>1368</v>
      </c>
      <c r="N716" t="n">
        <v>1011</v>
      </c>
      <c r="O716" t="inlineStr">
        <is>
          <t>маш.-ч</t>
        </is>
      </c>
      <c r="P716" t="inlineStr">
        <is>
          <t>маш.-ч</t>
        </is>
      </c>
      <c r="Q716" t="n">
        <v>1</v>
      </c>
      <c r="X716" t="n">
        <v>0.05</v>
      </c>
      <c r="Y716" t="n">
        <v>0</v>
      </c>
      <c r="Z716" t="n">
        <v>86.40000000000001</v>
      </c>
      <c r="AA716" t="n">
        <v>13.5</v>
      </c>
      <c r="AB716" t="n">
        <v>0</v>
      </c>
      <c r="AC716" t="n">
        <v>0</v>
      </c>
      <c r="AD716" t="n">
        <v>1</v>
      </c>
      <c r="AE716" t="n">
        <v>0</v>
      </c>
      <c r="AF716" t="inlineStr"/>
      <c r="AG716" t="n">
        <v>0.05</v>
      </c>
      <c r="AH716" t="n">
        <v>2</v>
      </c>
      <c r="AI716" t="n">
        <v>78874800</v>
      </c>
      <c r="AJ716" t="n">
        <v>779</v>
      </c>
      <c r="AK716" t="n">
        <v>0</v>
      </c>
      <c r="AL716" t="n">
        <v>0</v>
      </c>
      <c r="AM716" t="n">
        <v>0</v>
      </c>
      <c r="AN716" t="n">
        <v>0</v>
      </c>
      <c r="AO716" t="n">
        <v>0</v>
      </c>
      <c r="AP716" t="n">
        <v>0</v>
      </c>
      <c r="AQ716" t="n">
        <v>0</v>
      </c>
      <c r="AR716" t="n">
        <v>0</v>
      </c>
    </row>
    <row r="717">
      <c r="A717">
        <f>ROW(Source!A1652)</f>
        <v/>
      </c>
      <c r="B717" t="n">
        <v>78874816</v>
      </c>
      <c r="C717" t="n">
        <v>78874797</v>
      </c>
      <c r="D717" t="n">
        <v>29172379</v>
      </c>
      <c r="E717" t="n">
        <v>1</v>
      </c>
      <c r="F717" t="n">
        <v>1</v>
      </c>
      <c r="G717" t="n">
        <v>1</v>
      </c>
      <c r="H717" t="n">
        <v>2</v>
      </c>
      <c r="I717" t="inlineStr">
        <is>
          <t>021141</t>
        </is>
      </c>
      <c r="J717" t="inlineStr">
        <is>
          <t>ТСЭМ Московской обл., 021141, приказ Минстроя России №675/пр от 28.02.2017 № 264/пр</t>
        </is>
      </c>
      <c r="K717" t="inlineStr">
        <is>
          <t>Краны на автомобильном ходу при работе на других видах строительства 10 т</t>
        </is>
      </c>
      <c r="L717" t="n">
        <v>1368</v>
      </c>
      <c r="N717" t="n">
        <v>1011</v>
      </c>
      <c r="O717" t="inlineStr">
        <is>
          <t>маш.-ч</t>
        </is>
      </c>
      <c r="P717" t="inlineStr">
        <is>
          <t>маш.-ч</t>
        </is>
      </c>
      <c r="Q717" t="n">
        <v>1</v>
      </c>
      <c r="X717" t="n">
        <v>0.03</v>
      </c>
      <c r="Y717" t="n">
        <v>0</v>
      </c>
      <c r="Z717" t="n">
        <v>112</v>
      </c>
      <c r="AA717" t="n">
        <v>13.5</v>
      </c>
      <c r="AB717" t="n">
        <v>0</v>
      </c>
      <c r="AC717" t="n">
        <v>0</v>
      </c>
      <c r="AD717" t="n">
        <v>1</v>
      </c>
      <c r="AE717" t="n">
        <v>0</v>
      </c>
      <c r="AF717" t="inlineStr"/>
      <c r="AG717" t="n">
        <v>0.03</v>
      </c>
      <c r="AH717" t="n">
        <v>2</v>
      </c>
      <c r="AI717" t="n">
        <v>78874801</v>
      </c>
      <c r="AJ717" t="n">
        <v>780</v>
      </c>
      <c r="AK717" t="n">
        <v>0</v>
      </c>
      <c r="AL717" t="n">
        <v>0</v>
      </c>
      <c r="AM717" t="n">
        <v>0</v>
      </c>
      <c r="AN717" t="n">
        <v>0</v>
      </c>
      <c r="AO717" t="n">
        <v>0</v>
      </c>
      <c r="AP717" t="n">
        <v>0</v>
      </c>
      <c r="AQ717" t="n">
        <v>0</v>
      </c>
      <c r="AR717" t="n">
        <v>0</v>
      </c>
    </row>
    <row r="718">
      <c r="A718">
        <f>ROW(Source!A1652)</f>
        <v/>
      </c>
      <c r="B718" t="n">
        <v>78874817</v>
      </c>
      <c r="C718" t="n">
        <v>78874797</v>
      </c>
      <c r="D718" t="n">
        <v>29172951</v>
      </c>
      <c r="E718" t="n">
        <v>1</v>
      </c>
      <c r="F718" t="n">
        <v>1</v>
      </c>
      <c r="G718" t="n">
        <v>1</v>
      </c>
      <c r="H718" t="n">
        <v>2</v>
      </c>
      <c r="I718" t="inlineStr">
        <is>
          <t>081600</t>
        </is>
      </c>
      <c r="J718" t="inlineStr">
        <is>
          <t>ТСЭМ Московской обл., 081600, приказ Минстроя России №675/пр от 28.02.2017 № 264/пр</t>
        </is>
      </c>
      <c r="K718" t="inlineStr">
        <is>
          <t>Агрегаты для сварки полиэтиленовых труб</t>
        </is>
      </c>
      <c r="L718" t="n">
        <v>1368</v>
      </c>
      <c r="N718" t="n">
        <v>1011</v>
      </c>
      <c r="O718" t="inlineStr">
        <is>
          <t>маш.-ч</t>
        </is>
      </c>
      <c r="P718" t="inlineStr">
        <is>
          <t>маш.-ч</t>
        </is>
      </c>
      <c r="Q718" t="n">
        <v>1</v>
      </c>
      <c r="X718" t="n">
        <v>4.64</v>
      </c>
      <c r="Y718" t="n">
        <v>0</v>
      </c>
      <c r="Z718" t="n">
        <v>100.1</v>
      </c>
      <c r="AA718" t="n">
        <v>13.5</v>
      </c>
      <c r="AB718" t="n">
        <v>0</v>
      </c>
      <c r="AC718" t="n">
        <v>0</v>
      </c>
      <c r="AD718" t="n">
        <v>1</v>
      </c>
      <c r="AE718" t="n">
        <v>0</v>
      </c>
      <c r="AF718" t="inlineStr"/>
      <c r="AG718" t="n">
        <v>4.64</v>
      </c>
      <c r="AH718" t="n">
        <v>2</v>
      </c>
      <c r="AI718" t="n">
        <v>78874802</v>
      </c>
      <c r="AJ718" t="n">
        <v>781</v>
      </c>
      <c r="AK718" t="n">
        <v>0</v>
      </c>
      <c r="AL718" t="n">
        <v>0</v>
      </c>
      <c r="AM718" t="n">
        <v>0</v>
      </c>
      <c r="AN718" t="n">
        <v>0</v>
      </c>
      <c r="AO718" t="n">
        <v>0</v>
      </c>
      <c r="AP718" t="n">
        <v>0</v>
      </c>
      <c r="AQ718" t="n">
        <v>0</v>
      </c>
      <c r="AR718" t="n">
        <v>0</v>
      </c>
    </row>
    <row r="719">
      <c r="A719">
        <f>ROW(Source!A1652)</f>
        <v/>
      </c>
      <c r="B719" t="n">
        <v>78874818</v>
      </c>
      <c r="C719" t="n">
        <v>78874797</v>
      </c>
      <c r="D719" t="n">
        <v>29174913</v>
      </c>
      <c r="E719" t="n">
        <v>1</v>
      </c>
      <c r="F719" t="n">
        <v>1</v>
      </c>
      <c r="G719" t="n">
        <v>1</v>
      </c>
      <c r="H719" t="n">
        <v>2</v>
      </c>
      <c r="I719" t="inlineStr">
        <is>
          <t>400001</t>
        </is>
      </c>
      <c r="J719" t="inlineStr">
        <is>
          <t>ТСЭМ Московской обл., 400001, приказ Минстроя России №675/пр от 28.02.2017 № 264/пр</t>
        </is>
      </c>
      <c r="K719" t="inlineStr">
        <is>
          <t>Автомобили бортовые, грузоподъемность до 5 т</t>
        </is>
      </c>
      <c r="L719" t="n">
        <v>1368</v>
      </c>
      <c r="N719" t="n">
        <v>1011</v>
      </c>
      <c r="O719" t="inlineStr">
        <is>
          <t>маш.-ч</t>
        </is>
      </c>
      <c r="P719" t="inlineStr">
        <is>
          <t>маш.-ч</t>
        </is>
      </c>
      <c r="Q719" t="n">
        <v>1</v>
      </c>
      <c r="X719" t="n">
        <v>0.22</v>
      </c>
      <c r="Y719" t="n">
        <v>0</v>
      </c>
      <c r="Z719" t="n">
        <v>87.17</v>
      </c>
      <c r="AA719" t="n">
        <v>11.6</v>
      </c>
      <c r="AB719" t="n">
        <v>0</v>
      </c>
      <c r="AC719" t="n">
        <v>0</v>
      </c>
      <c r="AD719" t="n">
        <v>1</v>
      </c>
      <c r="AE719" t="n">
        <v>0</v>
      </c>
      <c r="AF719" t="inlineStr"/>
      <c r="AG719" t="n">
        <v>0.22</v>
      </c>
      <c r="AH719" t="n">
        <v>2</v>
      </c>
      <c r="AI719" t="n">
        <v>78874803</v>
      </c>
      <c r="AJ719" t="n">
        <v>782</v>
      </c>
      <c r="AK719" t="n">
        <v>0</v>
      </c>
      <c r="AL719" t="n">
        <v>0</v>
      </c>
      <c r="AM719" t="n">
        <v>0</v>
      </c>
      <c r="AN719" t="n">
        <v>0</v>
      </c>
      <c r="AO719" t="n">
        <v>0</v>
      </c>
      <c r="AP719" t="n">
        <v>0</v>
      </c>
      <c r="AQ719" t="n">
        <v>0</v>
      </c>
      <c r="AR719" t="n">
        <v>0</v>
      </c>
    </row>
    <row r="720">
      <c r="A720">
        <f>ROW(Source!A1652)</f>
        <v/>
      </c>
      <c r="B720" t="n">
        <v>78874819</v>
      </c>
      <c r="C720" t="n">
        <v>78874797</v>
      </c>
      <c r="D720" t="n">
        <v>29114425</v>
      </c>
      <c r="E720" t="n">
        <v>1</v>
      </c>
      <c r="F720" t="n">
        <v>1</v>
      </c>
      <c r="G720" t="n">
        <v>1</v>
      </c>
      <c r="H720" t="n">
        <v>3</v>
      </c>
      <c r="I720" t="inlineStr">
        <is>
          <t>101-0137</t>
        </is>
      </c>
      <c r="J720" t="inlineStr">
        <is>
          <t>ТССЦ Московской обл., 101-0137, приказ Минстроя России №675/пр от 28.02.2017 № 254/пр</t>
        </is>
      </c>
      <c r="K720" t="inlineStr">
        <is>
          <t>Дюбели с калиброванной головкой (в обоймах) 3х58,5 мм</t>
        </is>
      </c>
      <c r="L720" t="n">
        <v>1348</v>
      </c>
      <c r="N720" t="n">
        <v>1009</v>
      </c>
      <c r="O720" t="inlineStr">
        <is>
          <t>т</t>
        </is>
      </c>
      <c r="P720" t="inlineStr">
        <is>
          <t>т</t>
        </is>
      </c>
      <c r="Q720" t="n">
        <v>1000</v>
      </c>
      <c r="X720" t="n">
        <v>0.00051</v>
      </c>
      <c r="Y720" t="n">
        <v>22558</v>
      </c>
      <c r="Z720" t="n">
        <v>0</v>
      </c>
      <c r="AA720" t="n">
        <v>0</v>
      </c>
      <c r="AB720" t="n">
        <v>0</v>
      </c>
      <c r="AC720" t="n">
        <v>0</v>
      </c>
      <c r="AD720" t="n">
        <v>1</v>
      </c>
      <c r="AE720" t="n">
        <v>0</v>
      </c>
      <c r="AF720" t="inlineStr"/>
      <c r="AG720" t="n">
        <v>0.00051</v>
      </c>
      <c r="AH720" t="n">
        <v>2</v>
      </c>
      <c r="AI720" t="n">
        <v>78874804</v>
      </c>
      <c r="AJ720" t="n">
        <v>783</v>
      </c>
      <c r="AK720" t="n">
        <v>0</v>
      </c>
      <c r="AL720" t="n">
        <v>0</v>
      </c>
      <c r="AM720" t="n">
        <v>0</v>
      </c>
      <c r="AN720" t="n">
        <v>0</v>
      </c>
      <c r="AO720" t="n">
        <v>0</v>
      </c>
      <c r="AP720" t="n">
        <v>0</v>
      </c>
      <c r="AQ720" t="n">
        <v>0</v>
      </c>
      <c r="AR720" t="n">
        <v>0</v>
      </c>
    </row>
    <row r="721">
      <c r="A721">
        <f>ROW(Source!A1652)</f>
        <v/>
      </c>
      <c r="B721" t="n">
        <v>78874820</v>
      </c>
      <c r="C721" t="n">
        <v>78874797</v>
      </c>
      <c r="D721" t="n">
        <v>29109382</v>
      </c>
      <c r="E721" t="n">
        <v>1</v>
      </c>
      <c r="F721" t="n">
        <v>1</v>
      </c>
      <c r="G721" t="n">
        <v>1</v>
      </c>
      <c r="H721" t="n">
        <v>3</v>
      </c>
      <c r="I721" t="inlineStr">
        <is>
          <t>101-0329</t>
        </is>
      </c>
      <c r="J721" t="inlineStr">
        <is>
          <t>ТССЦ Московской обл., 101-0329, приказ Минстроя России №675/пр от 28.02.2017 № 254/пр</t>
        </is>
      </c>
      <c r="K721" t="inlineStr">
        <is>
          <t>Клей 88-СА</t>
        </is>
      </c>
      <c r="L721" t="n">
        <v>1346</v>
      </c>
      <c r="N721" t="n">
        <v>1009</v>
      </c>
      <c r="O721" t="inlineStr">
        <is>
          <t>кг</t>
        </is>
      </c>
      <c r="P721" t="inlineStr">
        <is>
          <t>кг</t>
        </is>
      </c>
      <c r="Q721" t="n">
        <v>1</v>
      </c>
      <c r="X721" t="n">
        <v>0.17</v>
      </c>
      <c r="Y721" t="n">
        <v>28.93</v>
      </c>
      <c r="Z721" t="n">
        <v>0</v>
      </c>
      <c r="AA721" t="n">
        <v>0</v>
      </c>
      <c r="AB721" t="n">
        <v>0</v>
      </c>
      <c r="AC721" t="n">
        <v>0</v>
      </c>
      <c r="AD721" t="n">
        <v>1</v>
      </c>
      <c r="AE721" t="n">
        <v>0</v>
      </c>
      <c r="AF721" t="inlineStr"/>
      <c r="AG721" t="n">
        <v>0.17</v>
      </c>
      <c r="AH721" t="n">
        <v>2</v>
      </c>
      <c r="AI721" t="n">
        <v>78874805</v>
      </c>
      <c r="AJ721" t="n">
        <v>784</v>
      </c>
      <c r="AK721" t="n">
        <v>0</v>
      </c>
      <c r="AL721" t="n">
        <v>0</v>
      </c>
      <c r="AM721" t="n">
        <v>0</v>
      </c>
      <c r="AN721" t="n">
        <v>0</v>
      </c>
      <c r="AO721" t="n">
        <v>0</v>
      </c>
      <c r="AP721" t="n">
        <v>0</v>
      </c>
      <c r="AQ721" t="n">
        <v>0</v>
      </c>
      <c r="AR721" t="n">
        <v>0</v>
      </c>
    </row>
    <row r="722">
      <c r="A722">
        <f>ROW(Source!A1652)</f>
        <v/>
      </c>
      <c r="B722" t="n">
        <v>78874821</v>
      </c>
      <c r="C722" t="n">
        <v>78874797</v>
      </c>
      <c r="D722" t="n">
        <v>29107972</v>
      </c>
      <c r="E722" t="n">
        <v>1</v>
      </c>
      <c r="F722" t="n">
        <v>1</v>
      </c>
      <c r="G722" t="n">
        <v>1</v>
      </c>
      <c r="H722" t="n">
        <v>3</v>
      </c>
      <c r="I722" t="inlineStr">
        <is>
          <t>101-1680</t>
        </is>
      </c>
      <c r="J722" t="inlineStr">
        <is>
          <t>ТССЦ Московской обл., 101-1680, приказ Минстроя России №675/пр от 28.02.2017 № 254/пр</t>
        </is>
      </c>
      <c r="K722" t="inlineStr">
        <is>
          <t>Патроны для строительно-монтажного пистолета</t>
        </is>
      </c>
      <c r="L722" t="n">
        <v>1356</v>
      </c>
      <c r="N722" t="n">
        <v>1010</v>
      </c>
      <c r="O722" t="inlineStr">
        <is>
          <t>1000 шт.</t>
        </is>
      </c>
      <c r="P722" t="inlineStr">
        <is>
          <t>1000 шт.</t>
        </is>
      </c>
      <c r="Q722" t="n">
        <v>1000</v>
      </c>
      <c r="X722" t="n">
        <v>0.06</v>
      </c>
      <c r="Y722" t="n">
        <v>253.8</v>
      </c>
      <c r="Z722" t="n">
        <v>0</v>
      </c>
      <c r="AA722" t="n">
        <v>0</v>
      </c>
      <c r="AB722" t="n">
        <v>0</v>
      </c>
      <c r="AC722" t="n">
        <v>0</v>
      </c>
      <c r="AD722" t="n">
        <v>1</v>
      </c>
      <c r="AE722" t="n">
        <v>0</v>
      </c>
      <c r="AF722" t="inlineStr"/>
      <c r="AG722" t="n">
        <v>0.06</v>
      </c>
      <c r="AH722" t="n">
        <v>2</v>
      </c>
      <c r="AI722" t="n">
        <v>78874806</v>
      </c>
      <c r="AJ722" t="n">
        <v>785</v>
      </c>
      <c r="AK722" t="n">
        <v>0</v>
      </c>
      <c r="AL722" t="n">
        <v>0</v>
      </c>
      <c r="AM722" t="n">
        <v>0</v>
      </c>
      <c r="AN722" t="n">
        <v>0</v>
      </c>
      <c r="AO722" t="n">
        <v>0</v>
      </c>
      <c r="AP722" t="n">
        <v>0</v>
      </c>
      <c r="AQ722" t="n">
        <v>0</v>
      </c>
      <c r="AR722" t="n">
        <v>0</v>
      </c>
    </row>
    <row r="723">
      <c r="A723">
        <f>ROW(Source!A1652)</f>
        <v/>
      </c>
      <c r="B723" t="n">
        <v>78874822</v>
      </c>
      <c r="C723" t="n">
        <v>78874797</v>
      </c>
      <c r="D723" t="n">
        <v>29112620</v>
      </c>
      <c r="E723" t="n">
        <v>1</v>
      </c>
      <c r="F723" t="n">
        <v>1</v>
      </c>
      <c r="G723" t="n">
        <v>1</v>
      </c>
      <c r="H723" t="n">
        <v>3</v>
      </c>
      <c r="I723" t="inlineStr">
        <is>
          <t>101-1700</t>
        </is>
      </c>
      <c r="J723" t="inlineStr">
        <is>
          <t>ТССЦ Московской обл., 101-1700, приказ Минстроя России №675/пр от 28.02.2017 № 254/пр</t>
        </is>
      </c>
      <c r="K723" t="inlineStr">
        <is>
          <t>Наконечники для полиэтиленовых труб</t>
        </is>
      </c>
      <c r="L723" t="n">
        <v>1346</v>
      </c>
      <c r="N723" t="n">
        <v>1009</v>
      </c>
      <c r="O723" t="inlineStr">
        <is>
          <t>кг</t>
        </is>
      </c>
      <c r="P723" t="inlineStr">
        <is>
          <t>кг</t>
        </is>
      </c>
      <c r="Q723" t="n">
        <v>1</v>
      </c>
      <c r="X723" t="n">
        <v>0.33</v>
      </c>
      <c r="Y723" t="n">
        <v>25.01</v>
      </c>
      <c r="Z723" t="n">
        <v>0</v>
      </c>
      <c r="AA723" t="n">
        <v>0</v>
      </c>
      <c r="AB723" t="n">
        <v>0</v>
      </c>
      <c r="AC723" t="n">
        <v>0</v>
      </c>
      <c r="AD723" t="n">
        <v>1</v>
      </c>
      <c r="AE723" t="n">
        <v>0</v>
      </c>
      <c r="AF723" t="inlineStr"/>
      <c r="AG723" t="n">
        <v>0.33</v>
      </c>
      <c r="AH723" t="n">
        <v>2</v>
      </c>
      <c r="AI723" t="n">
        <v>78874807</v>
      </c>
      <c r="AJ723" t="n">
        <v>786</v>
      </c>
      <c r="AK723" t="n">
        <v>0</v>
      </c>
      <c r="AL723" t="n">
        <v>0</v>
      </c>
      <c r="AM723" t="n">
        <v>0</v>
      </c>
      <c r="AN723" t="n">
        <v>0</v>
      </c>
      <c r="AO723" t="n">
        <v>0</v>
      </c>
      <c r="AP723" t="n">
        <v>0</v>
      </c>
      <c r="AQ723" t="n">
        <v>0</v>
      </c>
      <c r="AR723" t="n">
        <v>0</v>
      </c>
    </row>
    <row r="724">
      <c r="A724">
        <f>ROW(Source!A1652)</f>
        <v/>
      </c>
      <c r="B724" t="n">
        <v>78874823</v>
      </c>
      <c r="C724" t="n">
        <v>78874797</v>
      </c>
      <c r="D724" t="n">
        <v>29118038</v>
      </c>
      <c r="E724" t="n">
        <v>1</v>
      </c>
      <c r="F724" t="n">
        <v>1</v>
      </c>
      <c r="G724" t="n">
        <v>1</v>
      </c>
      <c r="H724" t="n">
        <v>3</v>
      </c>
      <c r="I724" t="inlineStr">
        <is>
          <t>103-9140</t>
        </is>
      </c>
      <c r="J724" t="inlineStr">
        <is>
          <t>ТССЦ Московской обл., 103-9140, приказ Минстроя России №675/пр от 28.02.2017 № 254/пр</t>
        </is>
      </c>
      <c r="K724" t="inlineStr">
        <is>
          <t>Арматура муфтовая</t>
        </is>
      </c>
      <c r="L724" t="n">
        <v>1354</v>
      </c>
      <c r="N724" t="n">
        <v>1010</v>
      </c>
      <c r="O724" t="inlineStr">
        <is>
          <t>шт.</t>
        </is>
      </c>
      <c r="P724" t="inlineStr">
        <is>
          <t>шт.</t>
        </is>
      </c>
      <c r="Q724" t="n">
        <v>1</v>
      </c>
      <c r="X724" t="n">
        <v>0</v>
      </c>
      <c r="Y724" t="n">
        <v>0</v>
      </c>
      <c r="Z724" t="n">
        <v>0</v>
      </c>
      <c r="AA724" t="n">
        <v>0</v>
      </c>
      <c r="AB724" t="n">
        <v>0</v>
      </c>
      <c r="AC724" t="n">
        <v>1</v>
      </c>
      <c r="AD724" t="n">
        <v>0</v>
      </c>
      <c r="AE724" t="n">
        <v>0</v>
      </c>
      <c r="AF724" t="inlineStr"/>
      <c r="AG724" t="n">
        <v>0</v>
      </c>
      <c r="AH724" t="n">
        <v>3</v>
      </c>
      <c r="AI724" t="n">
        <v>-1</v>
      </c>
      <c r="AJ724" t="inlineStr"/>
      <c r="AK724" t="n">
        <v>0</v>
      </c>
      <c r="AL724" t="n">
        <v>0</v>
      </c>
      <c r="AM724" t="n">
        <v>0</v>
      </c>
      <c r="AN724" t="n">
        <v>0</v>
      </c>
      <c r="AO724" t="n">
        <v>0</v>
      </c>
      <c r="AP724" t="n">
        <v>0</v>
      </c>
      <c r="AQ724" t="n">
        <v>0</v>
      </c>
      <c r="AR724" t="n">
        <v>0</v>
      </c>
    </row>
    <row r="725">
      <c r="A725">
        <f>ROW(Source!A1652)</f>
        <v/>
      </c>
      <c r="B725" t="n">
        <v>78874824</v>
      </c>
      <c r="C725" t="n">
        <v>78874797</v>
      </c>
      <c r="D725" t="n">
        <v>29122510</v>
      </c>
      <c r="E725" t="n">
        <v>1</v>
      </c>
      <c r="F725" t="n">
        <v>1</v>
      </c>
      <c r="G725" t="n">
        <v>1</v>
      </c>
      <c r="H725" t="n">
        <v>3</v>
      </c>
      <c r="I725" t="inlineStr">
        <is>
          <t>113-0473</t>
        </is>
      </c>
      <c r="J725" t="inlineStr">
        <is>
          <t>ТССЦ Московской обл., 113-0473, приказ Минстроя России №675/пр от 28.02.2017 № 254/пр</t>
        </is>
      </c>
      <c r="K725" t="inlineStr">
        <is>
          <t>Метиленхлорид</t>
        </is>
      </c>
      <c r="L725" t="n">
        <v>1346</v>
      </c>
      <c r="N725" t="n">
        <v>1009</v>
      </c>
      <c r="O725" t="inlineStr">
        <is>
          <t>кг</t>
        </is>
      </c>
      <c r="P725" t="inlineStr">
        <is>
          <t>кг</t>
        </is>
      </c>
      <c r="Q725" t="n">
        <v>1</v>
      </c>
      <c r="X725" t="n">
        <v>0.2</v>
      </c>
      <c r="Y725" t="n">
        <v>120</v>
      </c>
      <c r="Z725" t="n">
        <v>0</v>
      </c>
      <c r="AA725" t="n">
        <v>0</v>
      </c>
      <c r="AB725" t="n">
        <v>0</v>
      </c>
      <c r="AC725" t="n">
        <v>0</v>
      </c>
      <c r="AD725" t="n">
        <v>1</v>
      </c>
      <c r="AE725" t="n">
        <v>0</v>
      </c>
      <c r="AF725" t="inlineStr"/>
      <c r="AG725" t="n">
        <v>0.2</v>
      </c>
      <c r="AH725" t="n">
        <v>2</v>
      </c>
      <c r="AI725" t="n">
        <v>78874808</v>
      </c>
      <c r="AJ725" t="n">
        <v>787</v>
      </c>
      <c r="AK725" t="n">
        <v>0</v>
      </c>
      <c r="AL725" t="n">
        <v>0</v>
      </c>
      <c r="AM725" t="n">
        <v>0</v>
      </c>
      <c r="AN725" t="n">
        <v>0</v>
      </c>
      <c r="AO725" t="n">
        <v>0</v>
      </c>
      <c r="AP725" t="n">
        <v>0</v>
      </c>
      <c r="AQ725" t="n">
        <v>0</v>
      </c>
      <c r="AR725" t="n">
        <v>0</v>
      </c>
    </row>
    <row r="726">
      <c r="A726">
        <f>ROW(Source!A1652)</f>
        <v/>
      </c>
      <c r="B726" t="n">
        <v>78874825</v>
      </c>
      <c r="C726" t="n">
        <v>78874797</v>
      </c>
      <c r="D726" t="n">
        <v>29139870</v>
      </c>
      <c r="E726" t="n">
        <v>1</v>
      </c>
      <c r="F726" t="n">
        <v>1</v>
      </c>
      <c r="G726" t="n">
        <v>1</v>
      </c>
      <c r="H726" t="n">
        <v>3</v>
      </c>
      <c r="I726" t="inlineStr">
        <is>
          <t>301-9240</t>
        </is>
      </c>
      <c r="J726" t="inlineStr">
        <is>
          <t>ТССЦ Московской обл., 301-9240, приказ Минстроя России №675/пр от 28.02.2017 № 256/пр</t>
        </is>
      </c>
      <c r="K726" t="inlineStr">
        <is>
          <t>Крепления</t>
        </is>
      </c>
      <c r="L726" t="n">
        <v>1346</v>
      </c>
      <c r="N726" t="n">
        <v>1009</v>
      </c>
      <c r="O726" t="inlineStr">
        <is>
          <t>кг</t>
        </is>
      </c>
      <c r="P726" t="inlineStr">
        <is>
          <t>кг</t>
        </is>
      </c>
      <c r="Q726" t="n">
        <v>1</v>
      </c>
      <c r="X726" t="n">
        <v>0</v>
      </c>
      <c r="Y726" t="n">
        <v>0</v>
      </c>
      <c r="Z726" t="n">
        <v>0</v>
      </c>
      <c r="AA726" t="n">
        <v>0</v>
      </c>
      <c r="AB726" t="n">
        <v>0</v>
      </c>
      <c r="AC726" t="n">
        <v>1</v>
      </c>
      <c r="AD726" t="n">
        <v>0</v>
      </c>
      <c r="AE726" t="n">
        <v>0</v>
      </c>
      <c r="AF726" t="inlineStr"/>
      <c r="AG726" t="n">
        <v>0</v>
      </c>
      <c r="AH726" t="n">
        <v>3</v>
      </c>
      <c r="AI726" t="n">
        <v>-1</v>
      </c>
      <c r="AJ726" t="inlineStr"/>
      <c r="AK726" t="n">
        <v>0</v>
      </c>
      <c r="AL726" t="n">
        <v>0</v>
      </c>
      <c r="AM726" t="n">
        <v>0</v>
      </c>
      <c r="AN726" t="n">
        <v>0</v>
      </c>
      <c r="AO726" t="n">
        <v>0</v>
      </c>
      <c r="AP726" t="n">
        <v>0</v>
      </c>
      <c r="AQ726" t="n">
        <v>0</v>
      </c>
      <c r="AR726" t="n">
        <v>0</v>
      </c>
    </row>
    <row r="727">
      <c r="A727">
        <f>ROW(Source!A1652)</f>
        <v/>
      </c>
      <c r="B727" t="n">
        <v>78874826</v>
      </c>
      <c r="C727" t="n">
        <v>78874797</v>
      </c>
      <c r="D727" t="n">
        <v>29143982</v>
      </c>
      <c r="E727" t="n">
        <v>1</v>
      </c>
      <c r="F727" t="n">
        <v>1</v>
      </c>
      <c r="G727" t="n">
        <v>1</v>
      </c>
      <c r="H727" t="n">
        <v>3</v>
      </c>
      <c r="I727" t="inlineStr">
        <is>
          <t>302-9911</t>
        </is>
      </c>
      <c r="J727" t="inlineStr">
        <is>
          <t>ТССЦ Московской обл., 302-9911, приказ Минстроя России №675/пр от 28.02.2017 № 256/пр</t>
        </is>
      </c>
      <c r="K727" t="inlineStr">
        <is>
          <t>Фасонные и соединительные части к полиэтиленовым трубам</t>
        </is>
      </c>
      <c r="L727" t="n">
        <v>1354</v>
      </c>
      <c r="N727" t="n">
        <v>1010</v>
      </c>
      <c r="O727" t="inlineStr">
        <is>
          <t>шт.</t>
        </is>
      </c>
      <c r="P727" t="inlineStr">
        <is>
          <t>шт.</t>
        </is>
      </c>
      <c r="Q727" t="n">
        <v>1</v>
      </c>
      <c r="X727" t="n">
        <v>0</v>
      </c>
      <c r="Y727" t="n">
        <v>0</v>
      </c>
      <c r="Z727" t="n">
        <v>0</v>
      </c>
      <c r="AA727" t="n">
        <v>0</v>
      </c>
      <c r="AB727" t="n">
        <v>0</v>
      </c>
      <c r="AC727" t="n">
        <v>1</v>
      </c>
      <c r="AD727" t="n">
        <v>0</v>
      </c>
      <c r="AE727" t="n">
        <v>0</v>
      </c>
      <c r="AF727" t="inlineStr"/>
      <c r="AG727" t="n">
        <v>0</v>
      </c>
      <c r="AH727" t="n">
        <v>3</v>
      </c>
      <c r="AI727" t="n">
        <v>-1</v>
      </c>
      <c r="AJ727" t="inlineStr"/>
      <c r="AK727" t="n">
        <v>0</v>
      </c>
      <c r="AL727" t="n">
        <v>0</v>
      </c>
      <c r="AM727" t="n">
        <v>0</v>
      </c>
      <c r="AN727" t="n">
        <v>0</v>
      </c>
      <c r="AO727" t="n">
        <v>0</v>
      </c>
      <c r="AP727" t="n">
        <v>0</v>
      </c>
      <c r="AQ727" t="n">
        <v>0</v>
      </c>
      <c r="AR727" t="n">
        <v>0</v>
      </c>
    </row>
    <row r="728">
      <c r="A728">
        <f>ROW(Source!A1652)</f>
        <v/>
      </c>
      <c r="B728" t="n">
        <v>78874827</v>
      </c>
      <c r="C728" t="n">
        <v>78874797</v>
      </c>
      <c r="D728" t="n">
        <v>29149246</v>
      </c>
      <c r="E728" t="n">
        <v>1</v>
      </c>
      <c r="F728" t="n">
        <v>1</v>
      </c>
      <c r="G728" t="n">
        <v>1</v>
      </c>
      <c r="H728" t="n">
        <v>3</v>
      </c>
      <c r="I728" t="inlineStr">
        <is>
          <t>405-1601</t>
        </is>
      </c>
      <c r="J728" t="inlineStr">
        <is>
          <t>ТССЦ Московской обл., 405-1601, приказ Минстроя России №675/пр от 28.02.2017 № 257/пр</t>
        </is>
      </c>
      <c r="K728" t="inlineStr">
        <is>
          <t>Известь строительная негашеная хлорная, марки А</t>
        </is>
      </c>
      <c r="L728" t="n">
        <v>1346</v>
      </c>
      <c r="N728" t="n">
        <v>1009</v>
      </c>
      <c r="O728" t="inlineStr">
        <is>
          <t>кг</t>
        </is>
      </c>
      <c r="P728" t="inlineStr">
        <is>
          <t>кг</t>
        </is>
      </c>
      <c r="Q728" t="n">
        <v>1</v>
      </c>
      <c r="X728" t="n">
        <v>0.004</v>
      </c>
      <c r="Y728" t="n">
        <v>2.15</v>
      </c>
      <c r="Z728" t="n">
        <v>0</v>
      </c>
      <c r="AA728" t="n">
        <v>0</v>
      </c>
      <c r="AB728" t="n">
        <v>0</v>
      </c>
      <c r="AC728" t="n">
        <v>0</v>
      </c>
      <c r="AD728" t="n">
        <v>1</v>
      </c>
      <c r="AE728" t="n">
        <v>0</v>
      </c>
      <c r="AF728" t="inlineStr"/>
      <c r="AG728" t="n">
        <v>0.004</v>
      </c>
      <c r="AH728" t="n">
        <v>2</v>
      </c>
      <c r="AI728" t="n">
        <v>78874809</v>
      </c>
      <c r="AJ728" t="n">
        <v>788</v>
      </c>
      <c r="AK728" t="n">
        <v>0</v>
      </c>
      <c r="AL728" t="n">
        <v>0</v>
      </c>
      <c r="AM728" t="n">
        <v>0</v>
      </c>
      <c r="AN728" t="n">
        <v>0</v>
      </c>
      <c r="AO728" t="n">
        <v>0</v>
      </c>
      <c r="AP728" t="n">
        <v>0</v>
      </c>
      <c r="AQ728" t="n">
        <v>0</v>
      </c>
      <c r="AR728" t="n">
        <v>0</v>
      </c>
    </row>
    <row r="729">
      <c r="A729">
        <f>ROW(Source!A1652)</f>
        <v/>
      </c>
      <c r="B729" t="n">
        <v>78874828</v>
      </c>
      <c r="C729" t="n">
        <v>78874797</v>
      </c>
      <c r="D729" t="n">
        <v>29150040</v>
      </c>
      <c r="E729" t="n">
        <v>1</v>
      </c>
      <c r="F729" t="n">
        <v>1</v>
      </c>
      <c r="G729" t="n">
        <v>1</v>
      </c>
      <c r="H729" t="n">
        <v>3</v>
      </c>
      <c r="I729" t="inlineStr">
        <is>
          <t>411-0001</t>
        </is>
      </c>
      <c r="J729" t="inlineStr">
        <is>
          <t>ТССЦ Московской обл., 411-0001, приказ Минстроя России №675/пр от 28.02.2017 № 257/пр</t>
        </is>
      </c>
      <c r="K729" t="inlineStr">
        <is>
          <t>Вода</t>
        </is>
      </c>
      <c r="L729" t="n">
        <v>1339</v>
      </c>
      <c r="N729" t="n">
        <v>1007</v>
      </c>
      <c r="O729" t="inlineStr">
        <is>
          <t>м3</t>
        </is>
      </c>
      <c r="P729" t="inlineStr">
        <is>
          <t>м3</t>
        </is>
      </c>
      <c r="Q729" t="n">
        <v>1</v>
      </c>
      <c r="X729" t="n">
        <v>1.21</v>
      </c>
      <c r="Y729" t="n">
        <v>2.44</v>
      </c>
      <c r="Z729" t="n">
        <v>0</v>
      </c>
      <c r="AA729" t="n">
        <v>0</v>
      </c>
      <c r="AB729" t="n">
        <v>0</v>
      </c>
      <c r="AC729" t="n">
        <v>0</v>
      </c>
      <c r="AD729" t="n">
        <v>1</v>
      </c>
      <c r="AE729" t="n">
        <v>0</v>
      </c>
      <c r="AF729" t="inlineStr"/>
      <c r="AG729" t="n">
        <v>1.21</v>
      </c>
      <c r="AH729" t="n">
        <v>2</v>
      </c>
      <c r="AI729" t="n">
        <v>78874810</v>
      </c>
      <c r="AJ729" t="n">
        <v>789</v>
      </c>
      <c r="AK729" t="n">
        <v>0</v>
      </c>
      <c r="AL729" t="n">
        <v>0</v>
      </c>
      <c r="AM729" t="n">
        <v>0</v>
      </c>
      <c r="AN729" t="n">
        <v>0</v>
      </c>
      <c r="AO729" t="n">
        <v>0</v>
      </c>
      <c r="AP729" t="n">
        <v>0</v>
      </c>
      <c r="AQ729" t="n">
        <v>0</v>
      </c>
      <c r="AR729" t="n">
        <v>0</v>
      </c>
    </row>
    <row r="730">
      <c r="A730">
        <f>ROW(Source!A1652)</f>
        <v/>
      </c>
      <c r="B730" t="n">
        <v>78874829</v>
      </c>
      <c r="C730" t="n">
        <v>78874797</v>
      </c>
      <c r="D730" t="n">
        <v>29158419</v>
      </c>
      <c r="E730" t="n">
        <v>1</v>
      </c>
      <c r="F730" t="n">
        <v>1</v>
      </c>
      <c r="G730" t="n">
        <v>1</v>
      </c>
      <c r="H730" t="n">
        <v>3</v>
      </c>
      <c r="I730" t="inlineStr">
        <is>
          <t>507-3642</t>
        </is>
      </c>
      <c r="J730" t="inlineStr">
        <is>
          <t>ТССЦ Московской обл., 507-3642, приказ Минстроя России №675/пр от 28.02.2017 № 258/пр</t>
        </is>
      </c>
      <c r="K730" t="inlineStr">
        <is>
          <t>Труба напорная из полиэтилена PE 100 питьевая ПЭ100 SDR11, размером 32х3,0 мм (ГОСТ 18599-2001, ГОСТ Р 52134-2003)</t>
        </is>
      </c>
      <c r="L730" t="n">
        <v>1301</v>
      </c>
      <c r="N730" t="n">
        <v>1003</v>
      </c>
      <c r="O730" t="inlineStr">
        <is>
          <t>м</t>
        </is>
      </c>
      <c r="P730" t="inlineStr">
        <is>
          <t>м</t>
        </is>
      </c>
      <c r="Q730" t="n">
        <v>1</v>
      </c>
      <c r="X730" t="n">
        <v>93.8</v>
      </c>
      <c r="Y730" t="n">
        <v>16.29</v>
      </c>
      <c r="Z730" t="n">
        <v>0</v>
      </c>
      <c r="AA730" t="n">
        <v>0</v>
      </c>
      <c r="AB730" t="n">
        <v>0</v>
      </c>
      <c r="AC730" t="n">
        <v>0</v>
      </c>
      <c r="AD730" t="n">
        <v>1</v>
      </c>
      <c r="AE730" t="n">
        <v>0</v>
      </c>
      <c r="AF730" t="inlineStr"/>
      <c r="AG730" t="n">
        <v>93.8</v>
      </c>
      <c r="AH730" t="n">
        <v>2</v>
      </c>
      <c r="AI730" t="n">
        <v>78874811</v>
      </c>
      <c r="AJ730" t="n">
        <v>791</v>
      </c>
      <c r="AK730" t="n">
        <v>0</v>
      </c>
      <c r="AL730" t="n">
        <v>0</v>
      </c>
      <c r="AM730" t="n">
        <v>0</v>
      </c>
      <c r="AN730" t="n">
        <v>0</v>
      </c>
      <c r="AO730" t="n">
        <v>0</v>
      </c>
      <c r="AP730" t="n">
        <v>0</v>
      </c>
      <c r="AQ730" t="n">
        <v>0</v>
      </c>
      <c r="AR730" t="n">
        <v>0</v>
      </c>
    </row>
    <row r="731">
      <c r="A731">
        <f>ROW(Source!A1657)</f>
        <v/>
      </c>
      <c r="B731" t="n">
        <v>78874844</v>
      </c>
      <c r="C731" t="n">
        <v>78874837</v>
      </c>
      <c r="D731" t="n">
        <v>18442827</v>
      </c>
      <c r="E731" t="n">
        <v>1</v>
      </c>
      <c r="F731" t="n">
        <v>1</v>
      </c>
      <c r="G731" t="n">
        <v>1</v>
      </c>
      <c r="H731" t="n">
        <v>1</v>
      </c>
      <c r="I731" t="inlineStr">
        <is>
          <t>1-1053-90</t>
        </is>
      </c>
      <c r="J731" t="inlineStr"/>
      <c r="K731" t="inlineStr">
        <is>
          <t>Рабочий строитель среднего разряда 5,3</t>
        </is>
      </c>
      <c r="L731" t="n">
        <v>1369</v>
      </c>
      <c r="N731" t="n">
        <v>1013</v>
      </c>
      <c r="O731" t="inlineStr">
        <is>
          <t>чел.-ч</t>
        </is>
      </c>
      <c r="P731" t="inlineStr">
        <is>
          <t>чел.-ч</t>
        </is>
      </c>
      <c r="Q731" t="n">
        <v>1</v>
      </c>
      <c r="X731" t="n">
        <v>5.01</v>
      </c>
      <c r="Y731" t="n">
        <v>0</v>
      </c>
      <c r="Z731" t="n">
        <v>0</v>
      </c>
      <c r="AA731" t="n">
        <v>0</v>
      </c>
      <c r="AB731" t="n">
        <v>11.64</v>
      </c>
      <c r="AC731" t="n">
        <v>0</v>
      </c>
      <c r="AD731" t="n">
        <v>1</v>
      </c>
      <c r="AE731" t="n">
        <v>1</v>
      </c>
      <c r="AF731" t="inlineStr">
        <is>
          <t>)*5</t>
        </is>
      </c>
      <c r="AG731" t="n">
        <v>25.05</v>
      </c>
      <c r="AH731" t="n">
        <v>2</v>
      </c>
      <c r="AI731" t="n">
        <v>78874838</v>
      </c>
      <c r="AJ731" t="n">
        <v>795</v>
      </c>
      <c r="AK731" t="n">
        <v>0</v>
      </c>
      <c r="AL731" t="n">
        <v>0</v>
      </c>
      <c r="AM731" t="n">
        <v>0</v>
      </c>
      <c r="AN731" t="n">
        <v>0</v>
      </c>
      <c r="AO731" t="n">
        <v>0</v>
      </c>
      <c r="AP731" t="n">
        <v>0</v>
      </c>
      <c r="AQ731" t="n">
        <v>0</v>
      </c>
      <c r="AR731" t="n">
        <v>0</v>
      </c>
    </row>
    <row r="732">
      <c r="A732">
        <f>ROW(Source!A1657)</f>
        <v/>
      </c>
      <c r="B732" t="n">
        <v>78874845</v>
      </c>
      <c r="C732" t="n">
        <v>78874837</v>
      </c>
      <c r="D732" t="n">
        <v>29172703</v>
      </c>
      <c r="E732" t="n">
        <v>1</v>
      </c>
      <c r="F732" t="n">
        <v>1</v>
      </c>
      <c r="G732" t="n">
        <v>1</v>
      </c>
      <c r="H732" t="n">
        <v>2</v>
      </c>
      <c r="I732" t="inlineStr">
        <is>
          <t>042900</t>
        </is>
      </c>
      <c r="J732" t="inlineStr">
        <is>
          <t>ТСЭМ Московской обл., 042900, приказ Минстроя России №675/пр от 28.02.2017 № 264/пр</t>
        </is>
      </c>
      <c r="K73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32" t="n">
        <v>1368</v>
      </c>
      <c r="N732" t="n">
        <v>1011</v>
      </c>
      <c r="O732" t="inlineStr">
        <is>
          <t>маш.-ч</t>
        </is>
      </c>
      <c r="P732" t="inlineStr">
        <is>
          <t>маш.-ч</t>
        </is>
      </c>
      <c r="Q732" t="n">
        <v>1</v>
      </c>
      <c r="X732" t="n">
        <v>1.5</v>
      </c>
      <c r="Y732" t="n">
        <v>0</v>
      </c>
      <c r="Z732" t="n">
        <v>29.67</v>
      </c>
      <c r="AA732" t="n">
        <v>0</v>
      </c>
      <c r="AB732" t="n">
        <v>0</v>
      </c>
      <c r="AC732" t="n">
        <v>0</v>
      </c>
      <c r="AD732" t="n">
        <v>1</v>
      </c>
      <c r="AE732" t="n">
        <v>0</v>
      </c>
      <c r="AF732" t="inlineStr">
        <is>
          <t>)*5</t>
        </is>
      </c>
      <c r="AG732" t="n">
        <v>7.5</v>
      </c>
      <c r="AH732" t="n">
        <v>2</v>
      </c>
      <c r="AI732" t="n">
        <v>78874839</v>
      </c>
      <c r="AJ732" t="n">
        <v>796</v>
      </c>
      <c r="AK732" t="n">
        <v>0</v>
      </c>
      <c r="AL732" t="n">
        <v>0</v>
      </c>
      <c r="AM732" t="n">
        <v>0</v>
      </c>
      <c r="AN732" t="n">
        <v>0</v>
      </c>
      <c r="AO732" t="n">
        <v>0</v>
      </c>
      <c r="AP732" t="n">
        <v>0</v>
      </c>
      <c r="AQ732" t="n">
        <v>0</v>
      </c>
      <c r="AR732" t="n">
        <v>0</v>
      </c>
    </row>
    <row r="733">
      <c r="A733">
        <f>ROW(Source!A1657)</f>
        <v/>
      </c>
      <c r="B733" t="n">
        <v>78874846</v>
      </c>
      <c r="C733" t="n">
        <v>78874837</v>
      </c>
      <c r="D733" t="n">
        <v>29110398</v>
      </c>
      <c r="E733" t="n">
        <v>1</v>
      </c>
      <c r="F733" t="n">
        <v>1</v>
      </c>
      <c r="G733" t="n">
        <v>1</v>
      </c>
      <c r="H733" t="n">
        <v>3</v>
      </c>
      <c r="I733" t="inlineStr">
        <is>
          <t>101-0388</t>
        </is>
      </c>
      <c r="J733" t="inlineStr">
        <is>
          <t>ТССЦ Московской обл., 101-0388, приказ Минстроя России №675/пр от 28.02.2017 № 254/пр</t>
        </is>
      </c>
      <c r="K733" t="inlineStr">
        <is>
          <t>Краски масляные земляные марки МА-0115 мумия, сурик железный</t>
        </is>
      </c>
      <c r="L733" t="n">
        <v>1348</v>
      </c>
      <c r="N733" t="n">
        <v>1009</v>
      </c>
      <c r="O733" t="inlineStr">
        <is>
          <t>т</t>
        </is>
      </c>
      <c r="P733" t="inlineStr">
        <is>
          <t>т</t>
        </is>
      </c>
      <c r="Q733" t="n">
        <v>1000</v>
      </c>
      <c r="X733" t="n">
        <v>5e-05</v>
      </c>
      <c r="Y733" t="n">
        <v>15118.99</v>
      </c>
      <c r="Z733" t="n">
        <v>0</v>
      </c>
      <c r="AA733" t="n">
        <v>0</v>
      </c>
      <c r="AB733" t="n">
        <v>0</v>
      </c>
      <c r="AC733" t="n">
        <v>0</v>
      </c>
      <c r="AD733" t="n">
        <v>1</v>
      </c>
      <c r="AE733" t="n">
        <v>0</v>
      </c>
      <c r="AF733" t="inlineStr">
        <is>
          <t>)*5</t>
        </is>
      </c>
      <c r="AG733" t="n">
        <v>0.00025</v>
      </c>
      <c r="AH733" t="n">
        <v>2</v>
      </c>
      <c r="AI733" t="n">
        <v>78874840</v>
      </c>
      <c r="AJ733" t="n">
        <v>797</v>
      </c>
      <c r="AK733" t="n">
        <v>0</v>
      </c>
      <c r="AL733" t="n">
        <v>0</v>
      </c>
      <c r="AM733" t="n">
        <v>0</v>
      </c>
      <c r="AN733" t="n">
        <v>0</v>
      </c>
      <c r="AO733" t="n">
        <v>0</v>
      </c>
      <c r="AP733" t="n">
        <v>0</v>
      </c>
      <c r="AQ733" t="n">
        <v>0</v>
      </c>
      <c r="AR733" t="n">
        <v>0</v>
      </c>
    </row>
    <row r="734">
      <c r="A734">
        <f>ROW(Source!A1657)</f>
        <v/>
      </c>
      <c r="B734" t="n">
        <v>78874847</v>
      </c>
      <c r="C734" t="n">
        <v>78874837</v>
      </c>
      <c r="D734" t="n">
        <v>29110573</v>
      </c>
      <c r="E734" t="n">
        <v>1</v>
      </c>
      <c r="F734" t="n">
        <v>1</v>
      </c>
      <c r="G734" t="n">
        <v>1</v>
      </c>
      <c r="H734" t="n">
        <v>3</v>
      </c>
      <c r="I734" t="inlineStr">
        <is>
          <t>101-0628</t>
        </is>
      </c>
      <c r="J734" t="inlineStr">
        <is>
          <t>ТССЦ Московской обл., 101-0628, приказ Минстроя России №675/пр от 28.02.2017 № 254/пр</t>
        </is>
      </c>
      <c r="K734" t="inlineStr">
        <is>
          <t>Олифа комбинированная, марки К-3</t>
        </is>
      </c>
      <c r="L734" t="n">
        <v>1348</v>
      </c>
      <c r="N734" t="n">
        <v>1009</v>
      </c>
      <c r="O734" t="inlineStr">
        <is>
          <t>т</t>
        </is>
      </c>
      <c r="P734" t="inlineStr">
        <is>
          <t>т</t>
        </is>
      </c>
      <c r="Q734" t="n">
        <v>1000</v>
      </c>
      <c r="X734" t="n">
        <v>2e-05</v>
      </c>
      <c r="Y734" t="n">
        <v>16950</v>
      </c>
      <c r="Z734" t="n">
        <v>0</v>
      </c>
      <c r="AA734" t="n">
        <v>0</v>
      </c>
      <c r="AB734" t="n">
        <v>0</v>
      </c>
      <c r="AC734" t="n">
        <v>0</v>
      </c>
      <c r="AD734" t="n">
        <v>1</v>
      </c>
      <c r="AE734" t="n">
        <v>0</v>
      </c>
      <c r="AF734" t="inlineStr">
        <is>
          <t>)*5</t>
        </is>
      </c>
      <c r="AG734" t="n">
        <v>0.0001</v>
      </c>
      <c r="AH734" t="n">
        <v>2</v>
      </c>
      <c r="AI734" t="n">
        <v>78874841</v>
      </c>
      <c r="AJ734" t="n">
        <v>798</v>
      </c>
      <c r="AK734" t="n">
        <v>0</v>
      </c>
      <c r="AL734" t="n">
        <v>0</v>
      </c>
      <c r="AM734" t="n">
        <v>0</v>
      </c>
      <c r="AN734" t="n">
        <v>0</v>
      </c>
      <c r="AO734" t="n">
        <v>0</v>
      </c>
      <c r="AP734" t="n">
        <v>0</v>
      </c>
      <c r="AQ734" t="n">
        <v>0</v>
      </c>
      <c r="AR734" t="n">
        <v>0</v>
      </c>
    </row>
    <row r="735">
      <c r="A735">
        <f>ROW(Source!A1657)</f>
        <v/>
      </c>
      <c r="B735" t="n">
        <v>78874848</v>
      </c>
      <c r="C735" t="n">
        <v>78874837</v>
      </c>
      <c r="D735" t="n">
        <v>29107963</v>
      </c>
      <c r="E735" t="n">
        <v>1</v>
      </c>
      <c r="F735" t="n">
        <v>1</v>
      </c>
      <c r="G735" t="n">
        <v>1</v>
      </c>
      <c r="H735" t="n">
        <v>3</v>
      </c>
      <c r="I735" t="inlineStr">
        <is>
          <t>101-1669</t>
        </is>
      </c>
      <c r="J735" t="inlineStr">
        <is>
          <t>ТССЦ Московской обл., 101-1669, приказ Минстроя России №675/пр от 28.02.2017 № 254/пр</t>
        </is>
      </c>
      <c r="K735" t="inlineStr">
        <is>
          <t>Очес льняной</t>
        </is>
      </c>
      <c r="L735" t="n">
        <v>1346</v>
      </c>
      <c r="N735" t="n">
        <v>1009</v>
      </c>
      <c r="O735" t="inlineStr">
        <is>
          <t>кг</t>
        </is>
      </c>
      <c r="P735" t="inlineStr">
        <is>
          <t>кг</t>
        </is>
      </c>
      <c r="Q735" t="n">
        <v>1</v>
      </c>
      <c r="X735" t="n">
        <v>0.02</v>
      </c>
      <c r="Y735" t="n">
        <v>37.29</v>
      </c>
      <c r="Z735" t="n">
        <v>0</v>
      </c>
      <c r="AA735" t="n">
        <v>0</v>
      </c>
      <c r="AB735" t="n">
        <v>0</v>
      </c>
      <c r="AC735" t="n">
        <v>0</v>
      </c>
      <c r="AD735" t="n">
        <v>1</v>
      </c>
      <c r="AE735" t="n">
        <v>0</v>
      </c>
      <c r="AF735" t="inlineStr">
        <is>
          <t>)*5</t>
        </is>
      </c>
      <c r="AG735" t="n">
        <v>0.1</v>
      </c>
      <c r="AH735" t="n">
        <v>2</v>
      </c>
      <c r="AI735" t="n">
        <v>78874842</v>
      </c>
      <c r="AJ735" t="n">
        <v>799</v>
      </c>
      <c r="AK735" t="n">
        <v>0</v>
      </c>
      <c r="AL735" t="n">
        <v>0</v>
      </c>
      <c r="AM735" t="n">
        <v>0</v>
      </c>
      <c r="AN735" t="n">
        <v>0</v>
      </c>
      <c r="AO735" t="n">
        <v>0</v>
      </c>
      <c r="AP735" t="n">
        <v>0</v>
      </c>
      <c r="AQ735" t="n">
        <v>0</v>
      </c>
      <c r="AR735" t="n">
        <v>0</v>
      </c>
    </row>
    <row r="736">
      <c r="A736">
        <f>ROW(Source!A1657)</f>
        <v/>
      </c>
      <c r="B736" t="n">
        <v>78874849</v>
      </c>
      <c r="C736" t="n">
        <v>78874837</v>
      </c>
      <c r="D736" t="n">
        <v>29150040</v>
      </c>
      <c r="E736" t="n">
        <v>1</v>
      </c>
      <c r="F736" t="n">
        <v>1</v>
      </c>
      <c r="G736" t="n">
        <v>1</v>
      </c>
      <c r="H736" t="n">
        <v>3</v>
      </c>
      <c r="I736" t="inlineStr">
        <is>
          <t>411-0001</t>
        </is>
      </c>
      <c r="J736" t="inlineStr">
        <is>
          <t>ТССЦ Московской обл., 411-0001, приказ Минстроя России №675/пр от 28.02.2017 № 257/пр</t>
        </is>
      </c>
      <c r="K736" t="inlineStr">
        <is>
          <t>Вода</t>
        </is>
      </c>
      <c r="L736" t="n">
        <v>1339</v>
      </c>
      <c r="N736" t="n">
        <v>1007</v>
      </c>
      <c r="O736" t="inlineStr">
        <is>
          <t>м3</t>
        </is>
      </c>
      <c r="P736" t="inlineStr">
        <is>
          <t>м3</t>
        </is>
      </c>
      <c r="Q736" t="n">
        <v>1</v>
      </c>
      <c r="X736" t="n">
        <v>1</v>
      </c>
      <c r="Y736" t="n">
        <v>2.44</v>
      </c>
      <c r="Z736" t="n">
        <v>0</v>
      </c>
      <c r="AA736" t="n">
        <v>0</v>
      </c>
      <c r="AB736" t="n">
        <v>0</v>
      </c>
      <c r="AC736" t="n">
        <v>0</v>
      </c>
      <c r="AD736" t="n">
        <v>1</v>
      </c>
      <c r="AE736" t="n">
        <v>0</v>
      </c>
      <c r="AF736" t="inlineStr">
        <is>
          <t>)*5</t>
        </is>
      </c>
      <c r="AG736" t="n">
        <v>5</v>
      </c>
      <c r="AH736" t="n">
        <v>2</v>
      </c>
      <c r="AI736" t="n">
        <v>78874843</v>
      </c>
      <c r="AJ736" t="n">
        <v>800</v>
      </c>
      <c r="AK736" t="n">
        <v>0</v>
      </c>
      <c r="AL736" t="n">
        <v>0</v>
      </c>
      <c r="AM736" t="n">
        <v>0</v>
      </c>
      <c r="AN736" t="n">
        <v>0</v>
      </c>
      <c r="AO736" t="n">
        <v>0</v>
      </c>
      <c r="AP736" t="n">
        <v>0</v>
      </c>
      <c r="AQ736" t="n">
        <v>0</v>
      </c>
      <c r="AR736" t="n">
        <v>0</v>
      </c>
    </row>
    <row r="737">
      <c r="A737">
        <f>ROW(Source!A1696)</f>
        <v/>
      </c>
      <c r="B737" t="n">
        <v>78874920</v>
      </c>
      <c r="C737" t="n">
        <v>78874913</v>
      </c>
      <c r="D737" t="n">
        <v>18442827</v>
      </c>
      <c r="E737" t="n">
        <v>1</v>
      </c>
      <c r="F737" t="n">
        <v>1</v>
      </c>
      <c r="G737" t="n">
        <v>1</v>
      </c>
      <c r="H737" t="n">
        <v>1</v>
      </c>
      <c r="I737" t="inlineStr">
        <is>
          <t>1-1053-90</t>
        </is>
      </c>
      <c r="J737" t="inlineStr"/>
      <c r="K737" t="inlineStr">
        <is>
          <t>Рабочий строитель среднего разряда 5,3</t>
        </is>
      </c>
      <c r="L737" t="n">
        <v>1369</v>
      </c>
      <c r="N737" t="n">
        <v>1013</v>
      </c>
      <c r="O737" t="inlineStr">
        <is>
          <t>чел.-ч</t>
        </is>
      </c>
      <c r="P737" t="inlineStr">
        <is>
          <t>чел.-ч</t>
        </is>
      </c>
      <c r="Q737" t="n">
        <v>1</v>
      </c>
      <c r="X737" t="n">
        <v>5.01</v>
      </c>
      <c r="Y737" t="n">
        <v>0</v>
      </c>
      <c r="Z737" t="n">
        <v>0</v>
      </c>
      <c r="AA737" t="n">
        <v>0</v>
      </c>
      <c r="AB737" t="n">
        <v>11.64</v>
      </c>
      <c r="AC737" t="n">
        <v>0</v>
      </c>
      <c r="AD737" t="n">
        <v>1</v>
      </c>
      <c r="AE737" t="n">
        <v>1</v>
      </c>
      <c r="AF737" t="inlineStr">
        <is>
          <t>)*2</t>
        </is>
      </c>
      <c r="AG737" t="n">
        <v>10.02</v>
      </c>
      <c r="AH737" t="n">
        <v>2</v>
      </c>
      <c r="AI737" t="n">
        <v>78874914</v>
      </c>
      <c r="AJ737" t="n">
        <v>801</v>
      </c>
      <c r="AK737" t="n">
        <v>0</v>
      </c>
      <c r="AL737" t="n">
        <v>0</v>
      </c>
      <c r="AM737" t="n">
        <v>0</v>
      </c>
      <c r="AN737" t="n">
        <v>0</v>
      </c>
      <c r="AO737" t="n">
        <v>0</v>
      </c>
      <c r="AP737" t="n">
        <v>0</v>
      </c>
      <c r="AQ737" t="n">
        <v>0</v>
      </c>
      <c r="AR737" t="n">
        <v>0</v>
      </c>
    </row>
    <row r="738">
      <c r="A738">
        <f>ROW(Source!A1696)</f>
        <v/>
      </c>
      <c r="B738" t="n">
        <v>78874921</v>
      </c>
      <c r="C738" t="n">
        <v>78874913</v>
      </c>
      <c r="D738" t="n">
        <v>29172703</v>
      </c>
      <c r="E738" t="n">
        <v>1</v>
      </c>
      <c r="F738" t="n">
        <v>1</v>
      </c>
      <c r="G738" t="n">
        <v>1</v>
      </c>
      <c r="H738" t="n">
        <v>2</v>
      </c>
      <c r="I738" t="inlineStr">
        <is>
          <t>042900</t>
        </is>
      </c>
      <c r="J738" t="inlineStr">
        <is>
          <t>ТСЭМ Московской обл., 042900, приказ Минстроя России №675/пр от 28.02.2017 № 264/пр</t>
        </is>
      </c>
      <c r="K73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38" t="n">
        <v>1368</v>
      </c>
      <c r="N738" t="n">
        <v>1011</v>
      </c>
      <c r="O738" t="inlineStr">
        <is>
          <t>маш.-ч</t>
        </is>
      </c>
      <c r="P738" t="inlineStr">
        <is>
          <t>маш.-ч</t>
        </is>
      </c>
      <c r="Q738" t="n">
        <v>1</v>
      </c>
      <c r="X738" t="n">
        <v>1.5</v>
      </c>
      <c r="Y738" t="n">
        <v>0</v>
      </c>
      <c r="Z738" t="n">
        <v>29.67</v>
      </c>
      <c r="AA738" t="n">
        <v>0</v>
      </c>
      <c r="AB738" t="n">
        <v>0</v>
      </c>
      <c r="AC738" t="n">
        <v>0</v>
      </c>
      <c r="AD738" t="n">
        <v>1</v>
      </c>
      <c r="AE738" t="n">
        <v>0</v>
      </c>
      <c r="AF738" t="inlineStr">
        <is>
          <t>)*2</t>
        </is>
      </c>
      <c r="AG738" t="n">
        <v>3</v>
      </c>
      <c r="AH738" t="n">
        <v>2</v>
      </c>
      <c r="AI738" t="n">
        <v>78874915</v>
      </c>
      <c r="AJ738" t="n">
        <v>802</v>
      </c>
      <c r="AK738" t="n">
        <v>0</v>
      </c>
      <c r="AL738" t="n">
        <v>0</v>
      </c>
      <c r="AM738" t="n">
        <v>0</v>
      </c>
      <c r="AN738" t="n">
        <v>0</v>
      </c>
      <c r="AO738" t="n">
        <v>0</v>
      </c>
      <c r="AP738" t="n">
        <v>0</v>
      </c>
      <c r="AQ738" t="n">
        <v>0</v>
      </c>
      <c r="AR738" t="n">
        <v>0</v>
      </c>
    </row>
    <row r="739">
      <c r="A739">
        <f>ROW(Source!A1696)</f>
        <v/>
      </c>
      <c r="B739" t="n">
        <v>78874922</v>
      </c>
      <c r="C739" t="n">
        <v>78874913</v>
      </c>
      <c r="D739" t="n">
        <v>29110398</v>
      </c>
      <c r="E739" t="n">
        <v>1</v>
      </c>
      <c r="F739" t="n">
        <v>1</v>
      </c>
      <c r="G739" t="n">
        <v>1</v>
      </c>
      <c r="H739" t="n">
        <v>3</v>
      </c>
      <c r="I739" t="inlineStr">
        <is>
          <t>101-0388</t>
        </is>
      </c>
      <c r="J739" t="inlineStr">
        <is>
          <t>ТССЦ Московской обл., 101-0388, приказ Минстроя России №675/пр от 28.02.2017 № 254/пр</t>
        </is>
      </c>
      <c r="K739" t="inlineStr">
        <is>
          <t>Краски масляные земляные марки МА-0115 мумия, сурик железный</t>
        </is>
      </c>
      <c r="L739" t="n">
        <v>1348</v>
      </c>
      <c r="N739" t="n">
        <v>1009</v>
      </c>
      <c r="O739" t="inlineStr">
        <is>
          <t>т</t>
        </is>
      </c>
      <c r="P739" t="inlineStr">
        <is>
          <t>т</t>
        </is>
      </c>
      <c r="Q739" t="n">
        <v>1000</v>
      </c>
      <c r="X739" t="n">
        <v>5e-05</v>
      </c>
      <c r="Y739" t="n">
        <v>15118.99</v>
      </c>
      <c r="Z739" t="n">
        <v>0</v>
      </c>
      <c r="AA739" t="n">
        <v>0</v>
      </c>
      <c r="AB739" t="n">
        <v>0</v>
      </c>
      <c r="AC739" t="n">
        <v>0</v>
      </c>
      <c r="AD739" t="n">
        <v>1</v>
      </c>
      <c r="AE739" t="n">
        <v>0</v>
      </c>
      <c r="AF739" t="inlineStr">
        <is>
          <t>)*2</t>
        </is>
      </c>
      <c r="AG739" t="n">
        <v>0.0001</v>
      </c>
      <c r="AH739" t="n">
        <v>2</v>
      </c>
      <c r="AI739" t="n">
        <v>78874916</v>
      </c>
      <c r="AJ739" t="n">
        <v>803</v>
      </c>
      <c r="AK739" t="n">
        <v>0</v>
      </c>
      <c r="AL739" t="n">
        <v>0</v>
      </c>
      <c r="AM739" t="n">
        <v>0</v>
      </c>
      <c r="AN739" t="n">
        <v>0</v>
      </c>
      <c r="AO739" t="n">
        <v>0</v>
      </c>
      <c r="AP739" t="n">
        <v>0</v>
      </c>
      <c r="AQ739" t="n">
        <v>0</v>
      </c>
      <c r="AR739" t="n">
        <v>0</v>
      </c>
    </row>
    <row r="740">
      <c r="A740">
        <f>ROW(Source!A1696)</f>
        <v/>
      </c>
      <c r="B740" t="n">
        <v>78874923</v>
      </c>
      <c r="C740" t="n">
        <v>78874913</v>
      </c>
      <c r="D740" t="n">
        <v>29110573</v>
      </c>
      <c r="E740" t="n">
        <v>1</v>
      </c>
      <c r="F740" t="n">
        <v>1</v>
      </c>
      <c r="G740" t="n">
        <v>1</v>
      </c>
      <c r="H740" t="n">
        <v>3</v>
      </c>
      <c r="I740" t="inlineStr">
        <is>
          <t>101-0628</t>
        </is>
      </c>
      <c r="J740" t="inlineStr">
        <is>
          <t>ТССЦ Московской обл., 101-0628, приказ Минстроя России №675/пр от 28.02.2017 № 254/пр</t>
        </is>
      </c>
      <c r="K740" t="inlineStr">
        <is>
          <t>Олифа комбинированная, марки К-3</t>
        </is>
      </c>
      <c r="L740" t="n">
        <v>1348</v>
      </c>
      <c r="N740" t="n">
        <v>1009</v>
      </c>
      <c r="O740" t="inlineStr">
        <is>
          <t>т</t>
        </is>
      </c>
      <c r="P740" t="inlineStr">
        <is>
          <t>т</t>
        </is>
      </c>
      <c r="Q740" t="n">
        <v>1000</v>
      </c>
      <c r="X740" t="n">
        <v>2e-05</v>
      </c>
      <c r="Y740" t="n">
        <v>16950</v>
      </c>
      <c r="Z740" t="n">
        <v>0</v>
      </c>
      <c r="AA740" t="n">
        <v>0</v>
      </c>
      <c r="AB740" t="n">
        <v>0</v>
      </c>
      <c r="AC740" t="n">
        <v>0</v>
      </c>
      <c r="AD740" t="n">
        <v>1</v>
      </c>
      <c r="AE740" t="n">
        <v>0</v>
      </c>
      <c r="AF740" t="inlineStr">
        <is>
          <t>)*2</t>
        </is>
      </c>
      <c r="AG740" t="n">
        <v>4e-05</v>
      </c>
      <c r="AH740" t="n">
        <v>2</v>
      </c>
      <c r="AI740" t="n">
        <v>78874917</v>
      </c>
      <c r="AJ740" t="n">
        <v>804</v>
      </c>
      <c r="AK740" t="n">
        <v>0</v>
      </c>
      <c r="AL740" t="n">
        <v>0</v>
      </c>
      <c r="AM740" t="n">
        <v>0</v>
      </c>
      <c r="AN740" t="n">
        <v>0</v>
      </c>
      <c r="AO740" t="n">
        <v>0</v>
      </c>
      <c r="AP740" t="n">
        <v>0</v>
      </c>
      <c r="AQ740" t="n">
        <v>0</v>
      </c>
      <c r="AR740" t="n">
        <v>0</v>
      </c>
    </row>
    <row r="741">
      <c r="A741">
        <f>ROW(Source!A1696)</f>
        <v/>
      </c>
      <c r="B741" t="n">
        <v>78874924</v>
      </c>
      <c r="C741" t="n">
        <v>78874913</v>
      </c>
      <c r="D741" t="n">
        <v>29107963</v>
      </c>
      <c r="E741" t="n">
        <v>1</v>
      </c>
      <c r="F741" t="n">
        <v>1</v>
      </c>
      <c r="G741" t="n">
        <v>1</v>
      </c>
      <c r="H741" t="n">
        <v>3</v>
      </c>
      <c r="I741" t="inlineStr">
        <is>
          <t>101-1669</t>
        </is>
      </c>
      <c r="J741" t="inlineStr">
        <is>
          <t>ТССЦ Московской обл., 101-1669, приказ Минстроя России №675/пр от 28.02.2017 № 254/пр</t>
        </is>
      </c>
      <c r="K741" t="inlineStr">
        <is>
          <t>Очес льняной</t>
        </is>
      </c>
      <c r="L741" t="n">
        <v>1346</v>
      </c>
      <c r="N741" t="n">
        <v>1009</v>
      </c>
      <c r="O741" t="inlineStr">
        <is>
          <t>кг</t>
        </is>
      </c>
      <c r="P741" t="inlineStr">
        <is>
          <t>кг</t>
        </is>
      </c>
      <c r="Q741" t="n">
        <v>1</v>
      </c>
      <c r="X741" t="n">
        <v>0.02</v>
      </c>
      <c r="Y741" t="n">
        <v>37.29</v>
      </c>
      <c r="Z741" t="n">
        <v>0</v>
      </c>
      <c r="AA741" t="n">
        <v>0</v>
      </c>
      <c r="AB741" t="n">
        <v>0</v>
      </c>
      <c r="AC741" t="n">
        <v>0</v>
      </c>
      <c r="AD741" t="n">
        <v>1</v>
      </c>
      <c r="AE741" t="n">
        <v>0</v>
      </c>
      <c r="AF741" t="inlineStr">
        <is>
          <t>)*2</t>
        </is>
      </c>
      <c r="AG741" t="n">
        <v>0.04</v>
      </c>
      <c r="AH741" t="n">
        <v>2</v>
      </c>
      <c r="AI741" t="n">
        <v>78874918</v>
      </c>
      <c r="AJ741" t="n">
        <v>805</v>
      </c>
      <c r="AK741" t="n">
        <v>0</v>
      </c>
      <c r="AL741" t="n">
        <v>0</v>
      </c>
      <c r="AM741" t="n">
        <v>0</v>
      </c>
      <c r="AN741" t="n">
        <v>0</v>
      </c>
      <c r="AO741" t="n">
        <v>0</v>
      </c>
      <c r="AP741" t="n">
        <v>0</v>
      </c>
      <c r="AQ741" t="n">
        <v>0</v>
      </c>
      <c r="AR741" t="n">
        <v>0</v>
      </c>
    </row>
    <row r="742">
      <c r="A742">
        <f>ROW(Source!A1696)</f>
        <v/>
      </c>
      <c r="B742" t="n">
        <v>78874925</v>
      </c>
      <c r="C742" t="n">
        <v>78874913</v>
      </c>
      <c r="D742" t="n">
        <v>29150040</v>
      </c>
      <c r="E742" t="n">
        <v>1</v>
      </c>
      <c r="F742" t="n">
        <v>1</v>
      </c>
      <c r="G742" t="n">
        <v>1</v>
      </c>
      <c r="H742" t="n">
        <v>3</v>
      </c>
      <c r="I742" t="inlineStr">
        <is>
          <t>411-0001</t>
        </is>
      </c>
      <c r="J742" t="inlineStr">
        <is>
          <t>ТССЦ Московской обл., 411-0001, приказ Минстроя России №675/пр от 28.02.2017 № 257/пр</t>
        </is>
      </c>
      <c r="K742" t="inlineStr">
        <is>
          <t>Вода</t>
        </is>
      </c>
      <c r="L742" t="n">
        <v>1339</v>
      </c>
      <c r="N742" t="n">
        <v>1007</v>
      </c>
      <c r="O742" t="inlineStr">
        <is>
          <t>м3</t>
        </is>
      </c>
      <c r="P742" t="inlineStr">
        <is>
          <t>м3</t>
        </is>
      </c>
      <c r="Q742" t="n">
        <v>1</v>
      </c>
      <c r="X742" t="n">
        <v>1</v>
      </c>
      <c r="Y742" t="n">
        <v>2.44</v>
      </c>
      <c r="Z742" t="n">
        <v>0</v>
      </c>
      <c r="AA742" t="n">
        <v>0</v>
      </c>
      <c r="AB742" t="n">
        <v>0</v>
      </c>
      <c r="AC742" t="n">
        <v>0</v>
      </c>
      <c r="AD742" t="n">
        <v>1</v>
      </c>
      <c r="AE742" t="n">
        <v>0</v>
      </c>
      <c r="AF742" t="inlineStr">
        <is>
          <t>)*2</t>
        </is>
      </c>
      <c r="AG742" t="n">
        <v>2</v>
      </c>
      <c r="AH742" t="n">
        <v>2</v>
      </c>
      <c r="AI742" t="n">
        <v>78874919</v>
      </c>
      <c r="AJ742" t="n">
        <v>806</v>
      </c>
      <c r="AK742" t="n">
        <v>0</v>
      </c>
      <c r="AL742" t="n">
        <v>0</v>
      </c>
      <c r="AM742" t="n">
        <v>0</v>
      </c>
      <c r="AN742" t="n">
        <v>0</v>
      </c>
      <c r="AO742" t="n">
        <v>0</v>
      </c>
      <c r="AP742" t="n">
        <v>0</v>
      </c>
      <c r="AQ742" t="n">
        <v>0</v>
      </c>
      <c r="AR742" t="n">
        <v>0</v>
      </c>
    </row>
    <row r="743">
      <c r="A743">
        <f>ROW(Source!A1735)</f>
        <v/>
      </c>
      <c r="B743" t="n">
        <v>78874990</v>
      </c>
      <c r="C743" t="n">
        <v>78874983</v>
      </c>
      <c r="D743" t="n">
        <v>18442827</v>
      </c>
      <c r="E743" t="n">
        <v>1</v>
      </c>
      <c r="F743" t="n">
        <v>1</v>
      </c>
      <c r="G743" t="n">
        <v>1</v>
      </c>
      <c r="H743" t="n">
        <v>1</v>
      </c>
      <c r="I743" t="inlineStr">
        <is>
          <t>1-1053-90</t>
        </is>
      </c>
      <c r="J743" t="inlineStr"/>
      <c r="K743" t="inlineStr">
        <is>
          <t>Рабочий строитель среднего разряда 5,3</t>
        </is>
      </c>
      <c r="L743" t="n">
        <v>1369</v>
      </c>
      <c r="N743" t="n">
        <v>1013</v>
      </c>
      <c r="O743" t="inlineStr">
        <is>
          <t>чел.-ч</t>
        </is>
      </c>
      <c r="P743" t="inlineStr">
        <is>
          <t>чел.-ч</t>
        </is>
      </c>
      <c r="Q743" t="n">
        <v>1</v>
      </c>
      <c r="X743" t="n">
        <v>5.01</v>
      </c>
      <c r="Y743" t="n">
        <v>0</v>
      </c>
      <c r="Z743" t="n">
        <v>0</v>
      </c>
      <c r="AA743" t="n">
        <v>0</v>
      </c>
      <c r="AB743" t="n">
        <v>11.64</v>
      </c>
      <c r="AC743" t="n">
        <v>0</v>
      </c>
      <c r="AD743" t="n">
        <v>1</v>
      </c>
      <c r="AE743" t="n">
        <v>1</v>
      </c>
      <c r="AF743" t="inlineStr">
        <is>
          <t>)*2</t>
        </is>
      </c>
      <c r="AG743" t="n">
        <v>10.02</v>
      </c>
      <c r="AH743" t="n">
        <v>2</v>
      </c>
      <c r="AI743" t="n">
        <v>78874984</v>
      </c>
      <c r="AJ743" t="n">
        <v>807</v>
      </c>
      <c r="AK743" t="n">
        <v>0</v>
      </c>
      <c r="AL743" t="n">
        <v>0</v>
      </c>
      <c r="AM743" t="n">
        <v>0</v>
      </c>
      <c r="AN743" t="n">
        <v>0</v>
      </c>
      <c r="AO743" t="n">
        <v>0</v>
      </c>
      <c r="AP743" t="n">
        <v>0</v>
      </c>
      <c r="AQ743" t="n">
        <v>0</v>
      </c>
      <c r="AR743" t="n">
        <v>0</v>
      </c>
    </row>
    <row r="744">
      <c r="A744">
        <f>ROW(Source!A1735)</f>
        <v/>
      </c>
      <c r="B744" t="n">
        <v>78874991</v>
      </c>
      <c r="C744" t="n">
        <v>78874983</v>
      </c>
      <c r="D744" t="n">
        <v>29172703</v>
      </c>
      <c r="E744" t="n">
        <v>1</v>
      </c>
      <c r="F744" t="n">
        <v>1</v>
      </c>
      <c r="G744" t="n">
        <v>1</v>
      </c>
      <c r="H744" t="n">
        <v>2</v>
      </c>
      <c r="I744" t="inlineStr">
        <is>
          <t>042900</t>
        </is>
      </c>
      <c r="J744" t="inlineStr">
        <is>
          <t>ТСЭМ Московской обл., 042900, приказ Минстроя России №675/пр от 28.02.2017 № 264/пр</t>
        </is>
      </c>
      <c r="K74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44" t="n">
        <v>1368</v>
      </c>
      <c r="N744" t="n">
        <v>1011</v>
      </c>
      <c r="O744" t="inlineStr">
        <is>
          <t>маш.-ч</t>
        </is>
      </c>
      <c r="P744" t="inlineStr">
        <is>
          <t>маш.-ч</t>
        </is>
      </c>
      <c r="Q744" t="n">
        <v>1</v>
      </c>
      <c r="X744" t="n">
        <v>1.5</v>
      </c>
      <c r="Y744" t="n">
        <v>0</v>
      </c>
      <c r="Z744" t="n">
        <v>29.67</v>
      </c>
      <c r="AA744" t="n">
        <v>0</v>
      </c>
      <c r="AB744" t="n">
        <v>0</v>
      </c>
      <c r="AC744" t="n">
        <v>0</v>
      </c>
      <c r="AD744" t="n">
        <v>1</v>
      </c>
      <c r="AE744" t="n">
        <v>0</v>
      </c>
      <c r="AF744" t="inlineStr">
        <is>
          <t>)*2</t>
        </is>
      </c>
      <c r="AG744" t="n">
        <v>3</v>
      </c>
      <c r="AH744" t="n">
        <v>2</v>
      </c>
      <c r="AI744" t="n">
        <v>78874985</v>
      </c>
      <c r="AJ744" t="n">
        <v>808</v>
      </c>
      <c r="AK744" t="n">
        <v>0</v>
      </c>
      <c r="AL744" t="n">
        <v>0</v>
      </c>
      <c r="AM744" t="n">
        <v>0</v>
      </c>
      <c r="AN744" t="n">
        <v>0</v>
      </c>
      <c r="AO744" t="n">
        <v>0</v>
      </c>
      <c r="AP744" t="n">
        <v>0</v>
      </c>
      <c r="AQ744" t="n">
        <v>0</v>
      </c>
      <c r="AR744" t="n">
        <v>0</v>
      </c>
    </row>
    <row r="745">
      <c r="A745">
        <f>ROW(Source!A1735)</f>
        <v/>
      </c>
      <c r="B745" t="n">
        <v>78874992</v>
      </c>
      <c r="C745" t="n">
        <v>78874983</v>
      </c>
      <c r="D745" t="n">
        <v>29110398</v>
      </c>
      <c r="E745" t="n">
        <v>1</v>
      </c>
      <c r="F745" t="n">
        <v>1</v>
      </c>
      <c r="G745" t="n">
        <v>1</v>
      </c>
      <c r="H745" t="n">
        <v>3</v>
      </c>
      <c r="I745" t="inlineStr">
        <is>
          <t>101-0388</t>
        </is>
      </c>
      <c r="J745" t="inlineStr">
        <is>
          <t>ТССЦ Московской обл., 101-0388, приказ Минстроя России №675/пр от 28.02.2017 № 254/пр</t>
        </is>
      </c>
      <c r="K745" t="inlineStr">
        <is>
          <t>Краски масляные земляные марки МА-0115 мумия, сурик железный</t>
        </is>
      </c>
      <c r="L745" t="n">
        <v>1348</v>
      </c>
      <c r="N745" t="n">
        <v>1009</v>
      </c>
      <c r="O745" t="inlineStr">
        <is>
          <t>т</t>
        </is>
      </c>
      <c r="P745" t="inlineStr">
        <is>
          <t>т</t>
        </is>
      </c>
      <c r="Q745" t="n">
        <v>1000</v>
      </c>
      <c r="X745" t="n">
        <v>5e-05</v>
      </c>
      <c r="Y745" t="n">
        <v>15118.99</v>
      </c>
      <c r="Z745" t="n">
        <v>0</v>
      </c>
      <c r="AA745" t="n">
        <v>0</v>
      </c>
      <c r="AB745" t="n">
        <v>0</v>
      </c>
      <c r="AC745" t="n">
        <v>0</v>
      </c>
      <c r="AD745" t="n">
        <v>1</v>
      </c>
      <c r="AE745" t="n">
        <v>0</v>
      </c>
      <c r="AF745" t="inlineStr">
        <is>
          <t>)*2</t>
        </is>
      </c>
      <c r="AG745" t="n">
        <v>0.0001</v>
      </c>
      <c r="AH745" t="n">
        <v>2</v>
      </c>
      <c r="AI745" t="n">
        <v>78874986</v>
      </c>
      <c r="AJ745" t="n">
        <v>809</v>
      </c>
      <c r="AK745" t="n">
        <v>0</v>
      </c>
      <c r="AL745" t="n">
        <v>0</v>
      </c>
      <c r="AM745" t="n">
        <v>0</v>
      </c>
      <c r="AN745" t="n">
        <v>0</v>
      </c>
      <c r="AO745" t="n">
        <v>0</v>
      </c>
      <c r="AP745" t="n">
        <v>0</v>
      </c>
      <c r="AQ745" t="n">
        <v>0</v>
      </c>
      <c r="AR745" t="n">
        <v>0</v>
      </c>
    </row>
    <row r="746">
      <c r="A746">
        <f>ROW(Source!A1735)</f>
        <v/>
      </c>
      <c r="B746" t="n">
        <v>78874993</v>
      </c>
      <c r="C746" t="n">
        <v>78874983</v>
      </c>
      <c r="D746" t="n">
        <v>29110573</v>
      </c>
      <c r="E746" t="n">
        <v>1</v>
      </c>
      <c r="F746" t="n">
        <v>1</v>
      </c>
      <c r="G746" t="n">
        <v>1</v>
      </c>
      <c r="H746" t="n">
        <v>3</v>
      </c>
      <c r="I746" t="inlineStr">
        <is>
          <t>101-0628</t>
        </is>
      </c>
      <c r="J746" t="inlineStr">
        <is>
          <t>ТССЦ Московской обл., 101-0628, приказ Минстроя России №675/пр от 28.02.2017 № 254/пр</t>
        </is>
      </c>
      <c r="K746" t="inlineStr">
        <is>
          <t>Олифа комбинированная, марки К-3</t>
        </is>
      </c>
      <c r="L746" t="n">
        <v>1348</v>
      </c>
      <c r="N746" t="n">
        <v>1009</v>
      </c>
      <c r="O746" t="inlineStr">
        <is>
          <t>т</t>
        </is>
      </c>
      <c r="P746" t="inlineStr">
        <is>
          <t>т</t>
        </is>
      </c>
      <c r="Q746" t="n">
        <v>1000</v>
      </c>
      <c r="X746" t="n">
        <v>2e-05</v>
      </c>
      <c r="Y746" t="n">
        <v>16950</v>
      </c>
      <c r="Z746" t="n">
        <v>0</v>
      </c>
      <c r="AA746" t="n">
        <v>0</v>
      </c>
      <c r="AB746" t="n">
        <v>0</v>
      </c>
      <c r="AC746" t="n">
        <v>0</v>
      </c>
      <c r="AD746" t="n">
        <v>1</v>
      </c>
      <c r="AE746" t="n">
        <v>0</v>
      </c>
      <c r="AF746" t="inlineStr">
        <is>
          <t>)*2</t>
        </is>
      </c>
      <c r="AG746" t="n">
        <v>4e-05</v>
      </c>
      <c r="AH746" t="n">
        <v>2</v>
      </c>
      <c r="AI746" t="n">
        <v>78874987</v>
      </c>
      <c r="AJ746" t="n">
        <v>810</v>
      </c>
      <c r="AK746" t="n">
        <v>0</v>
      </c>
      <c r="AL746" t="n">
        <v>0</v>
      </c>
      <c r="AM746" t="n">
        <v>0</v>
      </c>
      <c r="AN746" t="n">
        <v>0</v>
      </c>
      <c r="AO746" t="n">
        <v>0</v>
      </c>
      <c r="AP746" t="n">
        <v>0</v>
      </c>
      <c r="AQ746" t="n">
        <v>0</v>
      </c>
      <c r="AR746" t="n">
        <v>0</v>
      </c>
    </row>
    <row r="747">
      <c r="A747">
        <f>ROW(Source!A1735)</f>
        <v/>
      </c>
      <c r="B747" t="n">
        <v>78874994</v>
      </c>
      <c r="C747" t="n">
        <v>78874983</v>
      </c>
      <c r="D747" t="n">
        <v>29107963</v>
      </c>
      <c r="E747" t="n">
        <v>1</v>
      </c>
      <c r="F747" t="n">
        <v>1</v>
      </c>
      <c r="G747" t="n">
        <v>1</v>
      </c>
      <c r="H747" t="n">
        <v>3</v>
      </c>
      <c r="I747" t="inlineStr">
        <is>
          <t>101-1669</t>
        </is>
      </c>
      <c r="J747" t="inlineStr">
        <is>
          <t>ТССЦ Московской обл., 101-1669, приказ Минстроя России №675/пр от 28.02.2017 № 254/пр</t>
        </is>
      </c>
      <c r="K747" t="inlineStr">
        <is>
          <t>Очес льняной</t>
        </is>
      </c>
      <c r="L747" t="n">
        <v>1346</v>
      </c>
      <c r="N747" t="n">
        <v>1009</v>
      </c>
      <c r="O747" t="inlineStr">
        <is>
          <t>кг</t>
        </is>
      </c>
      <c r="P747" t="inlineStr">
        <is>
          <t>кг</t>
        </is>
      </c>
      <c r="Q747" t="n">
        <v>1</v>
      </c>
      <c r="X747" t="n">
        <v>0.02</v>
      </c>
      <c r="Y747" t="n">
        <v>37.29</v>
      </c>
      <c r="Z747" t="n">
        <v>0</v>
      </c>
      <c r="AA747" t="n">
        <v>0</v>
      </c>
      <c r="AB747" t="n">
        <v>0</v>
      </c>
      <c r="AC747" t="n">
        <v>0</v>
      </c>
      <c r="AD747" t="n">
        <v>1</v>
      </c>
      <c r="AE747" t="n">
        <v>0</v>
      </c>
      <c r="AF747" t="inlineStr">
        <is>
          <t>)*2</t>
        </is>
      </c>
      <c r="AG747" t="n">
        <v>0.04</v>
      </c>
      <c r="AH747" t="n">
        <v>2</v>
      </c>
      <c r="AI747" t="n">
        <v>78874988</v>
      </c>
      <c r="AJ747" t="n">
        <v>811</v>
      </c>
      <c r="AK747" t="n">
        <v>0</v>
      </c>
      <c r="AL747" t="n">
        <v>0</v>
      </c>
      <c r="AM747" t="n">
        <v>0</v>
      </c>
      <c r="AN747" t="n">
        <v>0</v>
      </c>
      <c r="AO747" t="n">
        <v>0</v>
      </c>
      <c r="AP747" t="n">
        <v>0</v>
      </c>
      <c r="AQ747" t="n">
        <v>0</v>
      </c>
      <c r="AR747" t="n">
        <v>0</v>
      </c>
    </row>
    <row r="748">
      <c r="A748">
        <f>ROW(Source!A1735)</f>
        <v/>
      </c>
      <c r="B748" t="n">
        <v>78874995</v>
      </c>
      <c r="C748" t="n">
        <v>78874983</v>
      </c>
      <c r="D748" t="n">
        <v>29150040</v>
      </c>
      <c r="E748" t="n">
        <v>1</v>
      </c>
      <c r="F748" t="n">
        <v>1</v>
      </c>
      <c r="G748" t="n">
        <v>1</v>
      </c>
      <c r="H748" t="n">
        <v>3</v>
      </c>
      <c r="I748" t="inlineStr">
        <is>
          <t>411-0001</t>
        </is>
      </c>
      <c r="J748" t="inlineStr">
        <is>
          <t>ТССЦ Московской обл., 411-0001, приказ Минстроя России №675/пр от 28.02.2017 № 257/пр</t>
        </is>
      </c>
      <c r="K748" t="inlineStr">
        <is>
          <t>Вода</t>
        </is>
      </c>
      <c r="L748" t="n">
        <v>1339</v>
      </c>
      <c r="N748" t="n">
        <v>1007</v>
      </c>
      <c r="O748" t="inlineStr">
        <is>
          <t>м3</t>
        </is>
      </c>
      <c r="P748" t="inlineStr">
        <is>
          <t>м3</t>
        </is>
      </c>
      <c r="Q748" t="n">
        <v>1</v>
      </c>
      <c r="X748" t="n">
        <v>1</v>
      </c>
      <c r="Y748" t="n">
        <v>2.44</v>
      </c>
      <c r="Z748" t="n">
        <v>0</v>
      </c>
      <c r="AA748" t="n">
        <v>0</v>
      </c>
      <c r="AB748" t="n">
        <v>0</v>
      </c>
      <c r="AC748" t="n">
        <v>0</v>
      </c>
      <c r="AD748" t="n">
        <v>1</v>
      </c>
      <c r="AE748" t="n">
        <v>0</v>
      </c>
      <c r="AF748" t="inlineStr">
        <is>
          <t>)*2</t>
        </is>
      </c>
      <c r="AG748" t="n">
        <v>2</v>
      </c>
      <c r="AH748" t="n">
        <v>2</v>
      </c>
      <c r="AI748" t="n">
        <v>78874989</v>
      </c>
      <c r="AJ748" t="n">
        <v>812</v>
      </c>
      <c r="AK748" t="n">
        <v>0</v>
      </c>
      <c r="AL748" t="n">
        <v>0</v>
      </c>
      <c r="AM748" t="n">
        <v>0</v>
      </c>
      <c r="AN748" t="n">
        <v>0</v>
      </c>
      <c r="AO748" t="n">
        <v>0</v>
      </c>
      <c r="AP748" t="n">
        <v>0</v>
      </c>
      <c r="AQ748" t="n">
        <v>0</v>
      </c>
      <c r="AR748" t="n">
        <v>0</v>
      </c>
    </row>
    <row r="749">
      <c r="A749">
        <f>ROW(Source!A1774)</f>
        <v/>
      </c>
      <c r="B749" t="n">
        <v>78875064</v>
      </c>
      <c r="C749" t="n">
        <v>78875057</v>
      </c>
      <c r="D749" t="n">
        <v>18442827</v>
      </c>
      <c r="E749" t="n">
        <v>1</v>
      </c>
      <c r="F749" t="n">
        <v>1</v>
      </c>
      <c r="G749" t="n">
        <v>1</v>
      </c>
      <c r="H749" t="n">
        <v>1</v>
      </c>
      <c r="I749" t="inlineStr">
        <is>
          <t>1-1053-90</t>
        </is>
      </c>
      <c r="J749" t="inlineStr"/>
      <c r="K749" t="inlineStr">
        <is>
          <t>Рабочий строитель среднего разряда 5,3</t>
        </is>
      </c>
      <c r="L749" t="n">
        <v>1369</v>
      </c>
      <c r="N749" t="n">
        <v>1013</v>
      </c>
      <c r="O749" t="inlineStr">
        <is>
          <t>чел.-ч</t>
        </is>
      </c>
      <c r="P749" t="inlineStr">
        <is>
          <t>чел.-ч</t>
        </is>
      </c>
      <c r="Q749" t="n">
        <v>1</v>
      </c>
      <c r="X749" t="n">
        <v>5.01</v>
      </c>
      <c r="Y749" t="n">
        <v>0</v>
      </c>
      <c r="Z749" t="n">
        <v>0</v>
      </c>
      <c r="AA749" t="n">
        <v>0</v>
      </c>
      <c r="AB749" t="n">
        <v>11.64</v>
      </c>
      <c r="AC749" t="n">
        <v>0</v>
      </c>
      <c r="AD749" t="n">
        <v>1</v>
      </c>
      <c r="AE749" t="n">
        <v>1</v>
      </c>
      <c r="AF749" t="inlineStr">
        <is>
          <t>)*3</t>
        </is>
      </c>
      <c r="AG749" t="n">
        <v>15.03</v>
      </c>
      <c r="AH749" t="n">
        <v>2</v>
      </c>
      <c r="AI749" t="n">
        <v>78875058</v>
      </c>
      <c r="AJ749" t="n">
        <v>813</v>
      </c>
      <c r="AK749" t="n">
        <v>0</v>
      </c>
      <c r="AL749" t="n">
        <v>0</v>
      </c>
      <c r="AM749" t="n">
        <v>0</v>
      </c>
      <c r="AN749" t="n">
        <v>0</v>
      </c>
      <c r="AO749" t="n">
        <v>0</v>
      </c>
      <c r="AP749" t="n">
        <v>0</v>
      </c>
      <c r="AQ749" t="n">
        <v>0</v>
      </c>
      <c r="AR749" t="n">
        <v>0</v>
      </c>
    </row>
    <row r="750">
      <c r="A750">
        <f>ROW(Source!A1774)</f>
        <v/>
      </c>
      <c r="B750" t="n">
        <v>78875065</v>
      </c>
      <c r="C750" t="n">
        <v>78875057</v>
      </c>
      <c r="D750" t="n">
        <v>29172703</v>
      </c>
      <c r="E750" t="n">
        <v>1</v>
      </c>
      <c r="F750" t="n">
        <v>1</v>
      </c>
      <c r="G750" t="n">
        <v>1</v>
      </c>
      <c r="H750" t="n">
        <v>2</v>
      </c>
      <c r="I750" t="inlineStr">
        <is>
          <t>042900</t>
        </is>
      </c>
      <c r="J750" t="inlineStr">
        <is>
          <t>ТСЭМ Московской обл., 042900, приказ Минстроя России №675/пр от 28.02.2017 № 264/пр</t>
        </is>
      </c>
      <c r="K75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50" t="n">
        <v>1368</v>
      </c>
      <c r="N750" t="n">
        <v>1011</v>
      </c>
      <c r="O750" t="inlineStr">
        <is>
          <t>маш.-ч</t>
        </is>
      </c>
      <c r="P750" t="inlineStr">
        <is>
          <t>маш.-ч</t>
        </is>
      </c>
      <c r="Q750" t="n">
        <v>1</v>
      </c>
      <c r="X750" t="n">
        <v>1.5</v>
      </c>
      <c r="Y750" t="n">
        <v>0</v>
      </c>
      <c r="Z750" t="n">
        <v>29.67</v>
      </c>
      <c r="AA750" t="n">
        <v>0</v>
      </c>
      <c r="AB750" t="n">
        <v>0</v>
      </c>
      <c r="AC750" t="n">
        <v>0</v>
      </c>
      <c r="AD750" t="n">
        <v>1</v>
      </c>
      <c r="AE750" t="n">
        <v>0</v>
      </c>
      <c r="AF750" t="inlineStr">
        <is>
          <t>)*3</t>
        </is>
      </c>
      <c r="AG750" t="n">
        <v>4.5</v>
      </c>
      <c r="AH750" t="n">
        <v>2</v>
      </c>
      <c r="AI750" t="n">
        <v>78875059</v>
      </c>
      <c r="AJ750" t="n">
        <v>814</v>
      </c>
      <c r="AK750" t="n">
        <v>0</v>
      </c>
      <c r="AL750" t="n">
        <v>0</v>
      </c>
      <c r="AM750" t="n">
        <v>0</v>
      </c>
      <c r="AN750" t="n">
        <v>0</v>
      </c>
      <c r="AO750" t="n">
        <v>0</v>
      </c>
      <c r="AP750" t="n">
        <v>0</v>
      </c>
      <c r="AQ750" t="n">
        <v>0</v>
      </c>
      <c r="AR750" t="n">
        <v>0</v>
      </c>
    </row>
    <row r="751">
      <c r="A751">
        <f>ROW(Source!A1774)</f>
        <v/>
      </c>
      <c r="B751" t="n">
        <v>78875066</v>
      </c>
      <c r="C751" t="n">
        <v>78875057</v>
      </c>
      <c r="D751" t="n">
        <v>29110398</v>
      </c>
      <c r="E751" t="n">
        <v>1</v>
      </c>
      <c r="F751" t="n">
        <v>1</v>
      </c>
      <c r="G751" t="n">
        <v>1</v>
      </c>
      <c r="H751" t="n">
        <v>3</v>
      </c>
      <c r="I751" t="inlineStr">
        <is>
          <t>101-0388</t>
        </is>
      </c>
      <c r="J751" t="inlineStr">
        <is>
          <t>ТССЦ Московской обл., 101-0388, приказ Минстроя России №675/пр от 28.02.2017 № 254/пр</t>
        </is>
      </c>
      <c r="K751" t="inlineStr">
        <is>
          <t>Краски масляные земляные марки МА-0115 мумия, сурик железный</t>
        </is>
      </c>
      <c r="L751" t="n">
        <v>1348</v>
      </c>
      <c r="N751" t="n">
        <v>1009</v>
      </c>
      <c r="O751" t="inlineStr">
        <is>
          <t>т</t>
        </is>
      </c>
      <c r="P751" t="inlineStr">
        <is>
          <t>т</t>
        </is>
      </c>
      <c r="Q751" t="n">
        <v>1000</v>
      </c>
      <c r="X751" t="n">
        <v>5e-05</v>
      </c>
      <c r="Y751" t="n">
        <v>15118.99</v>
      </c>
      <c r="Z751" t="n">
        <v>0</v>
      </c>
      <c r="AA751" t="n">
        <v>0</v>
      </c>
      <c r="AB751" t="n">
        <v>0</v>
      </c>
      <c r="AC751" t="n">
        <v>0</v>
      </c>
      <c r="AD751" t="n">
        <v>1</v>
      </c>
      <c r="AE751" t="n">
        <v>0</v>
      </c>
      <c r="AF751" t="inlineStr">
        <is>
          <t>)*3</t>
        </is>
      </c>
      <c r="AG751" t="n">
        <v>0.00015</v>
      </c>
      <c r="AH751" t="n">
        <v>2</v>
      </c>
      <c r="AI751" t="n">
        <v>78875060</v>
      </c>
      <c r="AJ751" t="n">
        <v>815</v>
      </c>
      <c r="AK751" t="n">
        <v>0</v>
      </c>
      <c r="AL751" t="n">
        <v>0</v>
      </c>
      <c r="AM751" t="n">
        <v>0</v>
      </c>
      <c r="AN751" t="n">
        <v>0</v>
      </c>
      <c r="AO751" t="n">
        <v>0</v>
      </c>
      <c r="AP751" t="n">
        <v>0</v>
      </c>
      <c r="AQ751" t="n">
        <v>0</v>
      </c>
      <c r="AR751" t="n">
        <v>0</v>
      </c>
    </row>
    <row r="752">
      <c r="A752">
        <f>ROW(Source!A1774)</f>
        <v/>
      </c>
      <c r="B752" t="n">
        <v>78875067</v>
      </c>
      <c r="C752" t="n">
        <v>78875057</v>
      </c>
      <c r="D752" t="n">
        <v>29110573</v>
      </c>
      <c r="E752" t="n">
        <v>1</v>
      </c>
      <c r="F752" t="n">
        <v>1</v>
      </c>
      <c r="G752" t="n">
        <v>1</v>
      </c>
      <c r="H752" t="n">
        <v>3</v>
      </c>
      <c r="I752" t="inlineStr">
        <is>
          <t>101-0628</t>
        </is>
      </c>
      <c r="J752" t="inlineStr">
        <is>
          <t>ТССЦ Московской обл., 101-0628, приказ Минстроя России №675/пр от 28.02.2017 № 254/пр</t>
        </is>
      </c>
      <c r="K752" t="inlineStr">
        <is>
          <t>Олифа комбинированная, марки К-3</t>
        </is>
      </c>
      <c r="L752" t="n">
        <v>1348</v>
      </c>
      <c r="N752" t="n">
        <v>1009</v>
      </c>
      <c r="O752" t="inlineStr">
        <is>
          <t>т</t>
        </is>
      </c>
      <c r="P752" t="inlineStr">
        <is>
          <t>т</t>
        </is>
      </c>
      <c r="Q752" t="n">
        <v>1000</v>
      </c>
      <c r="X752" t="n">
        <v>2e-05</v>
      </c>
      <c r="Y752" t="n">
        <v>16950</v>
      </c>
      <c r="Z752" t="n">
        <v>0</v>
      </c>
      <c r="AA752" t="n">
        <v>0</v>
      </c>
      <c r="AB752" t="n">
        <v>0</v>
      </c>
      <c r="AC752" t="n">
        <v>0</v>
      </c>
      <c r="AD752" t="n">
        <v>1</v>
      </c>
      <c r="AE752" t="n">
        <v>0</v>
      </c>
      <c r="AF752" t="inlineStr">
        <is>
          <t>)*3</t>
        </is>
      </c>
      <c r="AG752" t="n">
        <v>6.000000000000001e-05</v>
      </c>
      <c r="AH752" t="n">
        <v>2</v>
      </c>
      <c r="AI752" t="n">
        <v>78875061</v>
      </c>
      <c r="AJ752" t="n">
        <v>816</v>
      </c>
      <c r="AK752" t="n">
        <v>0</v>
      </c>
      <c r="AL752" t="n">
        <v>0</v>
      </c>
      <c r="AM752" t="n">
        <v>0</v>
      </c>
      <c r="AN752" t="n">
        <v>0</v>
      </c>
      <c r="AO752" t="n">
        <v>0</v>
      </c>
      <c r="AP752" t="n">
        <v>0</v>
      </c>
      <c r="AQ752" t="n">
        <v>0</v>
      </c>
      <c r="AR752" t="n">
        <v>0</v>
      </c>
    </row>
    <row r="753">
      <c r="A753">
        <f>ROW(Source!A1774)</f>
        <v/>
      </c>
      <c r="B753" t="n">
        <v>78875068</v>
      </c>
      <c r="C753" t="n">
        <v>78875057</v>
      </c>
      <c r="D753" t="n">
        <v>29107963</v>
      </c>
      <c r="E753" t="n">
        <v>1</v>
      </c>
      <c r="F753" t="n">
        <v>1</v>
      </c>
      <c r="G753" t="n">
        <v>1</v>
      </c>
      <c r="H753" t="n">
        <v>3</v>
      </c>
      <c r="I753" t="inlineStr">
        <is>
          <t>101-1669</t>
        </is>
      </c>
      <c r="J753" t="inlineStr">
        <is>
          <t>ТССЦ Московской обл., 101-1669, приказ Минстроя России №675/пр от 28.02.2017 № 254/пр</t>
        </is>
      </c>
      <c r="K753" t="inlineStr">
        <is>
          <t>Очес льняной</t>
        </is>
      </c>
      <c r="L753" t="n">
        <v>1346</v>
      </c>
      <c r="N753" t="n">
        <v>1009</v>
      </c>
      <c r="O753" t="inlineStr">
        <is>
          <t>кг</t>
        </is>
      </c>
      <c r="P753" t="inlineStr">
        <is>
          <t>кг</t>
        </is>
      </c>
      <c r="Q753" t="n">
        <v>1</v>
      </c>
      <c r="X753" t="n">
        <v>0.02</v>
      </c>
      <c r="Y753" t="n">
        <v>37.29</v>
      </c>
      <c r="Z753" t="n">
        <v>0</v>
      </c>
      <c r="AA753" t="n">
        <v>0</v>
      </c>
      <c r="AB753" t="n">
        <v>0</v>
      </c>
      <c r="AC753" t="n">
        <v>0</v>
      </c>
      <c r="AD753" t="n">
        <v>1</v>
      </c>
      <c r="AE753" t="n">
        <v>0</v>
      </c>
      <c r="AF753" t="inlineStr">
        <is>
          <t>)*3</t>
        </is>
      </c>
      <c r="AG753" t="n">
        <v>0.06</v>
      </c>
      <c r="AH753" t="n">
        <v>2</v>
      </c>
      <c r="AI753" t="n">
        <v>78875062</v>
      </c>
      <c r="AJ753" t="n">
        <v>817</v>
      </c>
      <c r="AK753" t="n">
        <v>0</v>
      </c>
      <c r="AL753" t="n">
        <v>0</v>
      </c>
      <c r="AM753" t="n">
        <v>0</v>
      </c>
      <c r="AN753" t="n">
        <v>0</v>
      </c>
      <c r="AO753" t="n">
        <v>0</v>
      </c>
      <c r="AP753" t="n">
        <v>0</v>
      </c>
      <c r="AQ753" t="n">
        <v>0</v>
      </c>
      <c r="AR753" t="n">
        <v>0</v>
      </c>
    </row>
    <row r="754">
      <c r="A754">
        <f>ROW(Source!A1774)</f>
        <v/>
      </c>
      <c r="B754" t="n">
        <v>78875069</v>
      </c>
      <c r="C754" t="n">
        <v>78875057</v>
      </c>
      <c r="D754" t="n">
        <v>29150040</v>
      </c>
      <c r="E754" t="n">
        <v>1</v>
      </c>
      <c r="F754" t="n">
        <v>1</v>
      </c>
      <c r="G754" t="n">
        <v>1</v>
      </c>
      <c r="H754" t="n">
        <v>3</v>
      </c>
      <c r="I754" t="inlineStr">
        <is>
          <t>411-0001</t>
        </is>
      </c>
      <c r="J754" t="inlineStr">
        <is>
          <t>ТССЦ Московской обл., 411-0001, приказ Минстроя России №675/пр от 28.02.2017 № 257/пр</t>
        </is>
      </c>
      <c r="K754" t="inlineStr">
        <is>
          <t>Вода</t>
        </is>
      </c>
      <c r="L754" t="n">
        <v>1339</v>
      </c>
      <c r="N754" t="n">
        <v>1007</v>
      </c>
      <c r="O754" t="inlineStr">
        <is>
          <t>м3</t>
        </is>
      </c>
      <c r="P754" t="inlineStr">
        <is>
          <t>м3</t>
        </is>
      </c>
      <c r="Q754" t="n">
        <v>1</v>
      </c>
      <c r="X754" t="n">
        <v>1</v>
      </c>
      <c r="Y754" t="n">
        <v>2.44</v>
      </c>
      <c r="Z754" t="n">
        <v>0</v>
      </c>
      <c r="AA754" t="n">
        <v>0</v>
      </c>
      <c r="AB754" t="n">
        <v>0</v>
      </c>
      <c r="AC754" t="n">
        <v>0</v>
      </c>
      <c r="AD754" t="n">
        <v>1</v>
      </c>
      <c r="AE754" t="n">
        <v>0</v>
      </c>
      <c r="AF754" t="inlineStr">
        <is>
          <t>)*3</t>
        </is>
      </c>
      <c r="AG754" t="n">
        <v>3</v>
      </c>
      <c r="AH754" t="n">
        <v>2</v>
      </c>
      <c r="AI754" t="n">
        <v>78875063</v>
      </c>
      <c r="AJ754" t="n">
        <v>818</v>
      </c>
      <c r="AK754" t="n">
        <v>0</v>
      </c>
      <c r="AL754" t="n">
        <v>0</v>
      </c>
      <c r="AM754" t="n">
        <v>0</v>
      </c>
      <c r="AN754" t="n">
        <v>0</v>
      </c>
      <c r="AO754" t="n">
        <v>0</v>
      </c>
      <c r="AP754" t="n">
        <v>0</v>
      </c>
      <c r="AQ754" t="n">
        <v>0</v>
      </c>
      <c r="AR754" t="n">
        <v>0</v>
      </c>
    </row>
    <row r="755">
      <c r="A755">
        <f>ROW(Source!A1775)</f>
        <v/>
      </c>
      <c r="B755" t="n">
        <v>78875078</v>
      </c>
      <c r="C755" t="n">
        <v>78875074</v>
      </c>
      <c r="D755" t="n">
        <v>18407150</v>
      </c>
      <c r="E755" t="n">
        <v>1</v>
      </c>
      <c r="F755" t="n">
        <v>1</v>
      </c>
      <c r="G755" t="n">
        <v>1</v>
      </c>
      <c r="H755" t="n">
        <v>1</v>
      </c>
      <c r="I755" t="inlineStr">
        <is>
          <t>1-1030-90</t>
        </is>
      </c>
      <c r="J755" t="inlineStr"/>
      <c r="K755" t="inlineStr">
        <is>
          <t>Рабочий строитель среднего разряда 3</t>
        </is>
      </c>
      <c r="L755" t="n">
        <v>1369</v>
      </c>
      <c r="N755" t="n">
        <v>1013</v>
      </c>
      <c r="O755" t="inlineStr">
        <is>
          <t>чел.-ч</t>
        </is>
      </c>
      <c r="P755" t="inlineStr">
        <is>
          <t>чел.-ч</t>
        </is>
      </c>
      <c r="Q755" t="n">
        <v>1</v>
      </c>
      <c r="X755" t="n">
        <v>13.9</v>
      </c>
      <c r="Y755" t="n">
        <v>0</v>
      </c>
      <c r="Z755" t="n">
        <v>0</v>
      </c>
      <c r="AA755" t="n">
        <v>0</v>
      </c>
      <c r="AB755" t="n">
        <v>8.529999999999999</v>
      </c>
      <c r="AC755" t="n">
        <v>0</v>
      </c>
      <c r="AD755" t="n">
        <v>1</v>
      </c>
      <c r="AE755" t="n">
        <v>1</v>
      </c>
      <c r="AF755" t="inlineStr"/>
      <c r="AG755" t="n">
        <v>13.9</v>
      </c>
      <c r="AH755" t="n">
        <v>2</v>
      </c>
      <c r="AI755" t="n">
        <v>78875075</v>
      </c>
      <c r="AJ755" t="n">
        <v>819</v>
      </c>
      <c r="AK755" t="n">
        <v>0</v>
      </c>
      <c r="AL755" t="n">
        <v>0</v>
      </c>
      <c r="AM755" t="n">
        <v>0</v>
      </c>
      <c r="AN755" t="n">
        <v>0</v>
      </c>
      <c r="AO755" t="n">
        <v>0</v>
      </c>
      <c r="AP755" t="n">
        <v>0</v>
      </c>
      <c r="AQ755" t="n">
        <v>0</v>
      </c>
      <c r="AR755" t="n">
        <v>0</v>
      </c>
    </row>
    <row r="756">
      <c r="A756">
        <f>ROW(Source!A1775)</f>
        <v/>
      </c>
      <c r="B756" t="n">
        <v>78875079</v>
      </c>
      <c r="C756" t="n">
        <v>78875074</v>
      </c>
      <c r="D756" t="n">
        <v>29169821</v>
      </c>
      <c r="E756" t="n">
        <v>1</v>
      </c>
      <c r="F756" t="n">
        <v>1</v>
      </c>
      <c r="G756" t="n">
        <v>1</v>
      </c>
      <c r="H756" t="n">
        <v>3</v>
      </c>
      <c r="I756" t="inlineStr">
        <is>
          <t>509-0696</t>
        </is>
      </c>
      <c r="J756" t="inlineStr">
        <is>
          <t>ТССЦ Московской обл., 509-0696, приказ Минстроя России №675/пр от 28.02.2017 № 258/пр</t>
        </is>
      </c>
      <c r="K756" t="inlineStr">
        <is>
          <t>Лампы люминесцентные ртутные низкого давления типа ЛБ, ЛД, ЛДЦ, ЛТВ, ЛБХ 20</t>
        </is>
      </c>
      <c r="L756" t="n">
        <v>1358</v>
      </c>
      <c r="N756" t="n">
        <v>1010</v>
      </c>
      <c r="O756" t="inlineStr">
        <is>
          <t>10 шт.</t>
        </is>
      </c>
      <c r="P756" t="inlineStr">
        <is>
          <t>10 шт.</t>
        </is>
      </c>
      <c r="Q756" t="n">
        <v>10</v>
      </c>
      <c r="X756" t="n">
        <v>10</v>
      </c>
      <c r="Y756" t="n">
        <v>85.2</v>
      </c>
      <c r="Z756" t="n">
        <v>0</v>
      </c>
      <c r="AA756" t="n">
        <v>0</v>
      </c>
      <c r="AB756" t="n">
        <v>0</v>
      </c>
      <c r="AC756" t="n">
        <v>0</v>
      </c>
      <c r="AD756" t="n">
        <v>1</v>
      </c>
      <c r="AE756" t="n">
        <v>0</v>
      </c>
      <c r="AF756" t="inlineStr"/>
      <c r="AG756" t="n">
        <v>10</v>
      </c>
      <c r="AH756" t="n">
        <v>2</v>
      </c>
      <c r="AI756" t="n">
        <v>78875076</v>
      </c>
      <c r="AJ756" t="n">
        <v>820</v>
      </c>
      <c r="AK756" t="n">
        <v>0</v>
      </c>
      <c r="AL756" t="n">
        <v>0</v>
      </c>
      <c r="AM756" t="n">
        <v>0</v>
      </c>
      <c r="AN756" t="n">
        <v>0</v>
      </c>
      <c r="AO756" t="n">
        <v>0</v>
      </c>
      <c r="AP756" t="n">
        <v>0</v>
      </c>
      <c r="AQ756" t="n">
        <v>0</v>
      </c>
      <c r="AR756" t="n">
        <v>0</v>
      </c>
    </row>
    <row r="757">
      <c r="A757">
        <f>ROW(Source!A1815)</f>
        <v/>
      </c>
      <c r="B757" t="n">
        <v>78875151</v>
      </c>
      <c r="C757" t="n">
        <v>78875144</v>
      </c>
      <c r="D757" t="n">
        <v>18442827</v>
      </c>
      <c r="E757" t="n">
        <v>1</v>
      </c>
      <c r="F757" t="n">
        <v>1</v>
      </c>
      <c r="G757" t="n">
        <v>1</v>
      </c>
      <c r="H757" t="n">
        <v>1</v>
      </c>
      <c r="I757" t="inlineStr">
        <is>
          <t>1-1053-90</t>
        </is>
      </c>
      <c r="J757" t="inlineStr"/>
      <c r="K757" t="inlineStr">
        <is>
          <t>Рабочий строитель среднего разряда 5,3</t>
        </is>
      </c>
      <c r="L757" t="n">
        <v>1369</v>
      </c>
      <c r="N757" t="n">
        <v>1013</v>
      </c>
      <c r="O757" t="inlineStr">
        <is>
          <t>чел.-ч</t>
        </is>
      </c>
      <c r="P757" t="inlineStr">
        <is>
          <t>чел.-ч</t>
        </is>
      </c>
      <c r="Q757" t="n">
        <v>1</v>
      </c>
      <c r="X757" t="n">
        <v>5.01</v>
      </c>
      <c r="Y757" t="n">
        <v>0</v>
      </c>
      <c r="Z757" t="n">
        <v>0</v>
      </c>
      <c r="AA757" t="n">
        <v>0</v>
      </c>
      <c r="AB757" t="n">
        <v>11.64</v>
      </c>
      <c r="AC757" t="n">
        <v>0</v>
      </c>
      <c r="AD757" t="n">
        <v>1</v>
      </c>
      <c r="AE757" t="n">
        <v>1</v>
      </c>
      <c r="AF757" t="inlineStr"/>
      <c r="AG757" t="n">
        <v>5.01</v>
      </c>
      <c r="AH757" t="n">
        <v>2</v>
      </c>
      <c r="AI757" t="n">
        <v>78875145</v>
      </c>
      <c r="AJ757" t="n">
        <v>822</v>
      </c>
      <c r="AK757" t="n">
        <v>0</v>
      </c>
      <c r="AL757" t="n">
        <v>0</v>
      </c>
      <c r="AM757" t="n">
        <v>0</v>
      </c>
      <c r="AN757" t="n">
        <v>0</v>
      </c>
      <c r="AO757" t="n">
        <v>0</v>
      </c>
      <c r="AP757" t="n">
        <v>0</v>
      </c>
      <c r="AQ757" t="n">
        <v>0</v>
      </c>
      <c r="AR757" t="n">
        <v>0</v>
      </c>
    </row>
    <row r="758">
      <c r="A758">
        <f>ROW(Source!A1815)</f>
        <v/>
      </c>
      <c r="B758" t="n">
        <v>78875152</v>
      </c>
      <c r="C758" t="n">
        <v>78875144</v>
      </c>
      <c r="D758" t="n">
        <v>29172703</v>
      </c>
      <c r="E758" t="n">
        <v>1</v>
      </c>
      <c r="F758" t="n">
        <v>1</v>
      </c>
      <c r="G758" t="n">
        <v>1</v>
      </c>
      <c r="H758" t="n">
        <v>2</v>
      </c>
      <c r="I758" t="inlineStr">
        <is>
          <t>042900</t>
        </is>
      </c>
      <c r="J758" t="inlineStr">
        <is>
          <t>ТСЭМ Московской обл., 042900, приказ Минстроя России №675/пр от 28.02.2017 № 264/пр</t>
        </is>
      </c>
      <c r="K75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58" t="n">
        <v>1368</v>
      </c>
      <c r="N758" t="n">
        <v>1011</v>
      </c>
      <c r="O758" t="inlineStr">
        <is>
          <t>маш.-ч</t>
        </is>
      </c>
      <c r="P758" t="inlineStr">
        <is>
          <t>маш.-ч</t>
        </is>
      </c>
      <c r="Q758" t="n">
        <v>1</v>
      </c>
      <c r="X758" t="n">
        <v>1.5</v>
      </c>
      <c r="Y758" t="n">
        <v>0</v>
      </c>
      <c r="Z758" t="n">
        <v>29.67</v>
      </c>
      <c r="AA758" t="n">
        <v>0</v>
      </c>
      <c r="AB758" t="n">
        <v>0</v>
      </c>
      <c r="AC758" t="n">
        <v>0</v>
      </c>
      <c r="AD758" t="n">
        <v>1</v>
      </c>
      <c r="AE758" t="n">
        <v>0</v>
      </c>
      <c r="AF758" t="inlineStr"/>
      <c r="AG758" t="n">
        <v>1.5</v>
      </c>
      <c r="AH758" t="n">
        <v>2</v>
      </c>
      <c r="AI758" t="n">
        <v>78875146</v>
      </c>
      <c r="AJ758" t="n">
        <v>823</v>
      </c>
      <c r="AK758" t="n">
        <v>0</v>
      </c>
      <c r="AL758" t="n">
        <v>0</v>
      </c>
      <c r="AM758" t="n">
        <v>0</v>
      </c>
      <c r="AN758" t="n">
        <v>0</v>
      </c>
      <c r="AO758" t="n">
        <v>0</v>
      </c>
      <c r="AP758" t="n">
        <v>0</v>
      </c>
      <c r="AQ758" t="n">
        <v>0</v>
      </c>
      <c r="AR758" t="n">
        <v>0</v>
      </c>
    </row>
    <row r="759">
      <c r="A759">
        <f>ROW(Source!A1815)</f>
        <v/>
      </c>
      <c r="B759" t="n">
        <v>78875153</v>
      </c>
      <c r="C759" t="n">
        <v>78875144</v>
      </c>
      <c r="D759" t="n">
        <v>29110398</v>
      </c>
      <c r="E759" t="n">
        <v>1</v>
      </c>
      <c r="F759" t="n">
        <v>1</v>
      </c>
      <c r="G759" t="n">
        <v>1</v>
      </c>
      <c r="H759" t="n">
        <v>3</v>
      </c>
      <c r="I759" t="inlineStr">
        <is>
          <t>101-0388</t>
        </is>
      </c>
      <c r="J759" t="inlineStr">
        <is>
          <t>ТССЦ Московской обл., 101-0388, приказ Минстроя России №675/пр от 28.02.2017 № 254/пр</t>
        </is>
      </c>
      <c r="K759" t="inlineStr">
        <is>
          <t>Краски масляные земляные марки МА-0115 мумия, сурик железный</t>
        </is>
      </c>
      <c r="L759" t="n">
        <v>1348</v>
      </c>
      <c r="N759" t="n">
        <v>1009</v>
      </c>
      <c r="O759" t="inlineStr">
        <is>
          <t>т</t>
        </is>
      </c>
      <c r="P759" t="inlineStr">
        <is>
          <t>т</t>
        </is>
      </c>
      <c r="Q759" t="n">
        <v>1000</v>
      </c>
      <c r="X759" t="n">
        <v>5e-05</v>
      </c>
      <c r="Y759" t="n">
        <v>15118.99</v>
      </c>
      <c r="Z759" t="n">
        <v>0</v>
      </c>
      <c r="AA759" t="n">
        <v>0</v>
      </c>
      <c r="AB759" t="n">
        <v>0</v>
      </c>
      <c r="AC759" t="n">
        <v>0</v>
      </c>
      <c r="AD759" t="n">
        <v>1</v>
      </c>
      <c r="AE759" t="n">
        <v>0</v>
      </c>
      <c r="AF759" t="inlineStr"/>
      <c r="AG759" t="n">
        <v>5e-05</v>
      </c>
      <c r="AH759" t="n">
        <v>2</v>
      </c>
      <c r="AI759" t="n">
        <v>78875147</v>
      </c>
      <c r="AJ759" t="n">
        <v>824</v>
      </c>
      <c r="AK759" t="n">
        <v>0</v>
      </c>
      <c r="AL759" t="n">
        <v>0</v>
      </c>
      <c r="AM759" t="n">
        <v>0</v>
      </c>
      <c r="AN759" t="n">
        <v>0</v>
      </c>
      <c r="AO759" t="n">
        <v>0</v>
      </c>
      <c r="AP759" t="n">
        <v>0</v>
      </c>
      <c r="AQ759" t="n">
        <v>0</v>
      </c>
      <c r="AR759" t="n">
        <v>0</v>
      </c>
    </row>
    <row r="760">
      <c r="A760">
        <f>ROW(Source!A1815)</f>
        <v/>
      </c>
      <c r="B760" t="n">
        <v>78875154</v>
      </c>
      <c r="C760" t="n">
        <v>78875144</v>
      </c>
      <c r="D760" t="n">
        <v>29110573</v>
      </c>
      <c r="E760" t="n">
        <v>1</v>
      </c>
      <c r="F760" t="n">
        <v>1</v>
      </c>
      <c r="G760" t="n">
        <v>1</v>
      </c>
      <c r="H760" t="n">
        <v>3</v>
      </c>
      <c r="I760" t="inlineStr">
        <is>
          <t>101-0628</t>
        </is>
      </c>
      <c r="J760" t="inlineStr">
        <is>
          <t>ТССЦ Московской обл., 101-0628, приказ Минстроя России №675/пр от 28.02.2017 № 254/пр</t>
        </is>
      </c>
      <c r="K760" t="inlineStr">
        <is>
          <t>Олифа комбинированная, марки К-3</t>
        </is>
      </c>
      <c r="L760" t="n">
        <v>1348</v>
      </c>
      <c r="N760" t="n">
        <v>1009</v>
      </c>
      <c r="O760" t="inlineStr">
        <is>
          <t>т</t>
        </is>
      </c>
      <c r="P760" t="inlineStr">
        <is>
          <t>т</t>
        </is>
      </c>
      <c r="Q760" t="n">
        <v>1000</v>
      </c>
      <c r="X760" t="n">
        <v>2e-05</v>
      </c>
      <c r="Y760" t="n">
        <v>16950</v>
      </c>
      <c r="Z760" t="n">
        <v>0</v>
      </c>
      <c r="AA760" t="n">
        <v>0</v>
      </c>
      <c r="AB760" t="n">
        <v>0</v>
      </c>
      <c r="AC760" t="n">
        <v>0</v>
      </c>
      <c r="AD760" t="n">
        <v>1</v>
      </c>
      <c r="AE760" t="n">
        <v>0</v>
      </c>
      <c r="AF760" t="inlineStr"/>
      <c r="AG760" t="n">
        <v>2e-05</v>
      </c>
      <c r="AH760" t="n">
        <v>2</v>
      </c>
      <c r="AI760" t="n">
        <v>78875148</v>
      </c>
      <c r="AJ760" t="n">
        <v>825</v>
      </c>
      <c r="AK760" t="n">
        <v>0</v>
      </c>
      <c r="AL760" t="n">
        <v>0</v>
      </c>
      <c r="AM760" t="n">
        <v>0</v>
      </c>
      <c r="AN760" t="n">
        <v>0</v>
      </c>
      <c r="AO760" t="n">
        <v>0</v>
      </c>
      <c r="AP760" t="n">
        <v>0</v>
      </c>
      <c r="AQ760" t="n">
        <v>0</v>
      </c>
      <c r="AR760" t="n">
        <v>0</v>
      </c>
    </row>
    <row r="761">
      <c r="A761">
        <f>ROW(Source!A1815)</f>
        <v/>
      </c>
      <c r="B761" t="n">
        <v>78875155</v>
      </c>
      <c r="C761" t="n">
        <v>78875144</v>
      </c>
      <c r="D761" t="n">
        <v>29107963</v>
      </c>
      <c r="E761" t="n">
        <v>1</v>
      </c>
      <c r="F761" t="n">
        <v>1</v>
      </c>
      <c r="G761" t="n">
        <v>1</v>
      </c>
      <c r="H761" t="n">
        <v>3</v>
      </c>
      <c r="I761" t="inlineStr">
        <is>
          <t>101-1669</t>
        </is>
      </c>
      <c r="J761" t="inlineStr">
        <is>
          <t>ТССЦ Московской обл., 101-1669, приказ Минстроя России №675/пр от 28.02.2017 № 254/пр</t>
        </is>
      </c>
      <c r="K761" t="inlineStr">
        <is>
          <t>Очес льняной</t>
        </is>
      </c>
      <c r="L761" t="n">
        <v>1346</v>
      </c>
      <c r="N761" t="n">
        <v>1009</v>
      </c>
      <c r="O761" t="inlineStr">
        <is>
          <t>кг</t>
        </is>
      </c>
      <c r="P761" t="inlineStr">
        <is>
          <t>кг</t>
        </is>
      </c>
      <c r="Q761" t="n">
        <v>1</v>
      </c>
      <c r="X761" t="n">
        <v>0.02</v>
      </c>
      <c r="Y761" t="n">
        <v>37.29</v>
      </c>
      <c r="Z761" t="n">
        <v>0</v>
      </c>
      <c r="AA761" t="n">
        <v>0</v>
      </c>
      <c r="AB761" t="n">
        <v>0</v>
      </c>
      <c r="AC761" t="n">
        <v>0</v>
      </c>
      <c r="AD761" t="n">
        <v>1</v>
      </c>
      <c r="AE761" t="n">
        <v>0</v>
      </c>
      <c r="AF761" t="inlineStr"/>
      <c r="AG761" t="n">
        <v>0.02</v>
      </c>
      <c r="AH761" t="n">
        <v>2</v>
      </c>
      <c r="AI761" t="n">
        <v>78875149</v>
      </c>
      <c r="AJ761" t="n">
        <v>826</v>
      </c>
      <c r="AK761" t="n">
        <v>0</v>
      </c>
      <c r="AL761" t="n">
        <v>0</v>
      </c>
      <c r="AM761" t="n">
        <v>0</v>
      </c>
      <c r="AN761" t="n">
        <v>0</v>
      </c>
      <c r="AO761" t="n">
        <v>0</v>
      </c>
      <c r="AP761" t="n">
        <v>0</v>
      </c>
      <c r="AQ761" t="n">
        <v>0</v>
      </c>
      <c r="AR761" t="n">
        <v>0</v>
      </c>
    </row>
    <row r="762">
      <c r="A762">
        <f>ROW(Source!A1815)</f>
        <v/>
      </c>
      <c r="B762" t="n">
        <v>78875156</v>
      </c>
      <c r="C762" t="n">
        <v>78875144</v>
      </c>
      <c r="D762" t="n">
        <v>29150040</v>
      </c>
      <c r="E762" t="n">
        <v>1</v>
      </c>
      <c r="F762" t="n">
        <v>1</v>
      </c>
      <c r="G762" t="n">
        <v>1</v>
      </c>
      <c r="H762" t="n">
        <v>3</v>
      </c>
      <c r="I762" t="inlineStr">
        <is>
          <t>411-0001</t>
        </is>
      </c>
      <c r="J762" t="inlineStr">
        <is>
          <t>ТССЦ Московской обл., 411-0001, приказ Минстроя России №675/пр от 28.02.2017 № 257/пр</t>
        </is>
      </c>
      <c r="K762" t="inlineStr">
        <is>
          <t>Вода</t>
        </is>
      </c>
      <c r="L762" t="n">
        <v>1339</v>
      </c>
      <c r="N762" t="n">
        <v>1007</v>
      </c>
      <c r="O762" t="inlineStr">
        <is>
          <t>м3</t>
        </is>
      </c>
      <c r="P762" t="inlineStr">
        <is>
          <t>м3</t>
        </is>
      </c>
      <c r="Q762" t="n">
        <v>1</v>
      </c>
      <c r="X762" t="n">
        <v>1</v>
      </c>
      <c r="Y762" t="n">
        <v>2.44</v>
      </c>
      <c r="Z762" t="n">
        <v>0</v>
      </c>
      <c r="AA762" t="n">
        <v>0</v>
      </c>
      <c r="AB762" t="n">
        <v>0</v>
      </c>
      <c r="AC762" t="n">
        <v>0</v>
      </c>
      <c r="AD762" t="n">
        <v>1</v>
      </c>
      <c r="AE762" t="n">
        <v>0</v>
      </c>
      <c r="AF762" t="inlineStr"/>
      <c r="AG762" t="n">
        <v>1</v>
      </c>
      <c r="AH762" t="n">
        <v>2</v>
      </c>
      <c r="AI762" t="n">
        <v>78875150</v>
      </c>
      <c r="AJ762" t="n">
        <v>827</v>
      </c>
      <c r="AK762" t="n">
        <v>0</v>
      </c>
      <c r="AL762" t="n">
        <v>0</v>
      </c>
      <c r="AM762" t="n">
        <v>0</v>
      </c>
      <c r="AN762" t="n">
        <v>0</v>
      </c>
      <c r="AO762" t="n">
        <v>0</v>
      </c>
      <c r="AP762" t="n">
        <v>0</v>
      </c>
      <c r="AQ762" t="n">
        <v>0</v>
      </c>
      <c r="AR762" t="n">
        <v>0</v>
      </c>
    </row>
    <row r="763">
      <c r="A763">
        <f>ROW(Source!A1854)</f>
        <v/>
      </c>
      <c r="B763" t="n">
        <v>78875227</v>
      </c>
      <c r="C763" t="n">
        <v>78875220</v>
      </c>
      <c r="D763" t="n">
        <v>18442827</v>
      </c>
      <c r="E763" t="n">
        <v>1</v>
      </c>
      <c r="F763" t="n">
        <v>1</v>
      </c>
      <c r="G763" t="n">
        <v>1</v>
      </c>
      <c r="H763" t="n">
        <v>1</v>
      </c>
      <c r="I763" t="inlineStr">
        <is>
          <t>1-1053-90</t>
        </is>
      </c>
      <c r="J763" t="inlineStr"/>
      <c r="K763" t="inlineStr">
        <is>
          <t>Рабочий строитель среднего разряда 5,3</t>
        </is>
      </c>
      <c r="L763" t="n">
        <v>1369</v>
      </c>
      <c r="N763" t="n">
        <v>1013</v>
      </c>
      <c r="O763" t="inlineStr">
        <is>
          <t>чел.-ч</t>
        </is>
      </c>
      <c r="P763" t="inlineStr">
        <is>
          <t>чел.-ч</t>
        </is>
      </c>
      <c r="Q763" t="n">
        <v>1</v>
      </c>
      <c r="X763" t="n">
        <v>5.01</v>
      </c>
      <c r="Y763" t="n">
        <v>0</v>
      </c>
      <c r="Z763" t="n">
        <v>0</v>
      </c>
      <c r="AA763" t="n">
        <v>0</v>
      </c>
      <c r="AB763" t="n">
        <v>11.64</v>
      </c>
      <c r="AC763" t="n">
        <v>0</v>
      </c>
      <c r="AD763" t="n">
        <v>1</v>
      </c>
      <c r="AE763" t="n">
        <v>1</v>
      </c>
      <c r="AF763" t="inlineStr"/>
      <c r="AG763" t="n">
        <v>5.01</v>
      </c>
      <c r="AH763" t="n">
        <v>2</v>
      </c>
      <c r="AI763" t="n">
        <v>78875221</v>
      </c>
      <c r="AJ763" t="n">
        <v>828</v>
      </c>
      <c r="AK763" t="n">
        <v>0</v>
      </c>
      <c r="AL763" t="n">
        <v>0</v>
      </c>
      <c r="AM763" t="n">
        <v>0</v>
      </c>
      <c r="AN763" t="n">
        <v>0</v>
      </c>
      <c r="AO763" t="n">
        <v>0</v>
      </c>
      <c r="AP763" t="n">
        <v>0</v>
      </c>
      <c r="AQ763" t="n">
        <v>0</v>
      </c>
      <c r="AR763" t="n">
        <v>0</v>
      </c>
    </row>
    <row r="764">
      <c r="A764">
        <f>ROW(Source!A1854)</f>
        <v/>
      </c>
      <c r="B764" t="n">
        <v>78875228</v>
      </c>
      <c r="C764" t="n">
        <v>78875220</v>
      </c>
      <c r="D764" t="n">
        <v>29172703</v>
      </c>
      <c r="E764" t="n">
        <v>1</v>
      </c>
      <c r="F764" t="n">
        <v>1</v>
      </c>
      <c r="G764" t="n">
        <v>1</v>
      </c>
      <c r="H764" t="n">
        <v>2</v>
      </c>
      <c r="I764" t="inlineStr">
        <is>
          <t>042900</t>
        </is>
      </c>
      <c r="J764" t="inlineStr">
        <is>
          <t>ТСЭМ Московской обл., 042900, приказ Минстроя России №675/пр от 28.02.2017 № 264/пр</t>
        </is>
      </c>
      <c r="K76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64" t="n">
        <v>1368</v>
      </c>
      <c r="N764" t="n">
        <v>1011</v>
      </c>
      <c r="O764" t="inlineStr">
        <is>
          <t>маш.-ч</t>
        </is>
      </c>
      <c r="P764" t="inlineStr">
        <is>
          <t>маш.-ч</t>
        </is>
      </c>
      <c r="Q764" t="n">
        <v>1</v>
      </c>
      <c r="X764" t="n">
        <v>1.5</v>
      </c>
      <c r="Y764" t="n">
        <v>0</v>
      </c>
      <c r="Z764" t="n">
        <v>29.67</v>
      </c>
      <c r="AA764" t="n">
        <v>0</v>
      </c>
      <c r="AB764" t="n">
        <v>0</v>
      </c>
      <c r="AC764" t="n">
        <v>0</v>
      </c>
      <c r="AD764" t="n">
        <v>1</v>
      </c>
      <c r="AE764" t="n">
        <v>0</v>
      </c>
      <c r="AF764" t="inlineStr"/>
      <c r="AG764" t="n">
        <v>1.5</v>
      </c>
      <c r="AH764" t="n">
        <v>2</v>
      </c>
      <c r="AI764" t="n">
        <v>78875222</v>
      </c>
      <c r="AJ764" t="n">
        <v>829</v>
      </c>
      <c r="AK764" t="n">
        <v>0</v>
      </c>
      <c r="AL764" t="n">
        <v>0</v>
      </c>
      <c r="AM764" t="n">
        <v>0</v>
      </c>
      <c r="AN764" t="n">
        <v>0</v>
      </c>
      <c r="AO764" t="n">
        <v>0</v>
      </c>
      <c r="AP764" t="n">
        <v>0</v>
      </c>
      <c r="AQ764" t="n">
        <v>0</v>
      </c>
      <c r="AR764" t="n">
        <v>0</v>
      </c>
    </row>
    <row r="765">
      <c r="A765">
        <f>ROW(Source!A1854)</f>
        <v/>
      </c>
      <c r="B765" t="n">
        <v>78875229</v>
      </c>
      <c r="C765" t="n">
        <v>78875220</v>
      </c>
      <c r="D765" t="n">
        <v>29110398</v>
      </c>
      <c r="E765" t="n">
        <v>1</v>
      </c>
      <c r="F765" t="n">
        <v>1</v>
      </c>
      <c r="G765" t="n">
        <v>1</v>
      </c>
      <c r="H765" t="n">
        <v>3</v>
      </c>
      <c r="I765" t="inlineStr">
        <is>
          <t>101-0388</t>
        </is>
      </c>
      <c r="J765" t="inlineStr">
        <is>
          <t>ТССЦ Московской обл., 101-0388, приказ Минстроя России №675/пр от 28.02.2017 № 254/пр</t>
        </is>
      </c>
      <c r="K765" t="inlineStr">
        <is>
          <t>Краски масляные земляные марки МА-0115 мумия, сурик железный</t>
        </is>
      </c>
      <c r="L765" t="n">
        <v>1348</v>
      </c>
      <c r="N765" t="n">
        <v>1009</v>
      </c>
      <c r="O765" t="inlineStr">
        <is>
          <t>т</t>
        </is>
      </c>
      <c r="P765" t="inlineStr">
        <is>
          <t>т</t>
        </is>
      </c>
      <c r="Q765" t="n">
        <v>1000</v>
      </c>
      <c r="X765" t="n">
        <v>5e-05</v>
      </c>
      <c r="Y765" t="n">
        <v>15118.99</v>
      </c>
      <c r="Z765" t="n">
        <v>0</v>
      </c>
      <c r="AA765" t="n">
        <v>0</v>
      </c>
      <c r="AB765" t="n">
        <v>0</v>
      </c>
      <c r="AC765" t="n">
        <v>0</v>
      </c>
      <c r="AD765" t="n">
        <v>1</v>
      </c>
      <c r="AE765" t="n">
        <v>0</v>
      </c>
      <c r="AF765" t="inlineStr"/>
      <c r="AG765" t="n">
        <v>5e-05</v>
      </c>
      <c r="AH765" t="n">
        <v>2</v>
      </c>
      <c r="AI765" t="n">
        <v>78875223</v>
      </c>
      <c r="AJ765" t="n">
        <v>830</v>
      </c>
      <c r="AK765" t="n">
        <v>0</v>
      </c>
      <c r="AL765" t="n">
        <v>0</v>
      </c>
      <c r="AM765" t="n">
        <v>0</v>
      </c>
      <c r="AN765" t="n">
        <v>0</v>
      </c>
      <c r="AO765" t="n">
        <v>0</v>
      </c>
      <c r="AP765" t="n">
        <v>0</v>
      </c>
      <c r="AQ765" t="n">
        <v>0</v>
      </c>
      <c r="AR765" t="n">
        <v>0</v>
      </c>
    </row>
    <row r="766">
      <c r="A766">
        <f>ROW(Source!A1854)</f>
        <v/>
      </c>
      <c r="B766" t="n">
        <v>78875230</v>
      </c>
      <c r="C766" t="n">
        <v>78875220</v>
      </c>
      <c r="D766" t="n">
        <v>29110573</v>
      </c>
      <c r="E766" t="n">
        <v>1</v>
      </c>
      <c r="F766" t="n">
        <v>1</v>
      </c>
      <c r="G766" t="n">
        <v>1</v>
      </c>
      <c r="H766" t="n">
        <v>3</v>
      </c>
      <c r="I766" t="inlineStr">
        <is>
          <t>101-0628</t>
        </is>
      </c>
      <c r="J766" t="inlineStr">
        <is>
          <t>ТССЦ Московской обл., 101-0628, приказ Минстроя России №675/пр от 28.02.2017 № 254/пр</t>
        </is>
      </c>
      <c r="K766" t="inlineStr">
        <is>
          <t>Олифа комбинированная, марки К-3</t>
        </is>
      </c>
      <c r="L766" t="n">
        <v>1348</v>
      </c>
      <c r="N766" t="n">
        <v>1009</v>
      </c>
      <c r="O766" t="inlineStr">
        <is>
          <t>т</t>
        </is>
      </c>
      <c r="P766" t="inlineStr">
        <is>
          <t>т</t>
        </is>
      </c>
      <c r="Q766" t="n">
        <v>1000</v>
      </c>
      <c r="X766" t="n">
        <v>2e-05</v>
      </c>
      <c r="Y766" t="n">
        <v>16950</v>
      </c>
      <c r="Z766" t="n">
        <v>0</v>
      </c>
      <c r="AA766" t="n">
        <v>0</v>
      </c>
      <c r="AB766" t="n">
        <v>0</v>
      </c>
      <c r="AC766" t="n">
        <v>0</v>
      </c>
      <c r="AD766" t="n">
        <v>1</v>
      </c>
      <c r="AE766" t="n">
        <v>0</v>
      </c>
      <c r="AF766" t="inlineStr"/>
      <c r="AG766" t="n">
        <v>2e-05</v>
      </c>
      <c r="AH766" t="n">
        <v>2</v>
      </c>
      <c r="AI766" t="n">
        <v>78875224</v>
      </c>
      <c r="AJ766" t="n">
        <v>831</v>
      </c>
      <c r="AK766" t="n">
        <v>0</v>
      </c>
      <c r="AL766" t="n">
        <v>0</v>
      </c>
      <c r="AM766" t="n">
        <v>0</v>
      </c>
      <c r="AN766" t="n">
        <v>0</v>
      </c>
      <c r="AO766" t="n">
        <v>0</v>
      </c>
      <c r="AP766" t="n">
        <v>0</v>
      </c>
      <c r="AQ766" t="n">
        <v>0</v>
      </c>
      <c r="AR766" t="n">
        <v>0</v>
      </c>
    </row>
    <row r="767">
      <c r="A767">
        <f>ROW(Source!A1854)</f>
        <v/>
      </c>
      <c r="B767" t="n">
        <v>78875231</v>
      </c>
      <c r="C767" t="n">
        <v>78875220</v>
      </c>
      <c r="D767" t="n">
        <v>29107963</v>
      </c>
      <c r="E767" t="n">
        <v>1</v>
      </c>
      <c r="F767" t="n">
        <v>1</v>
      </c>
      <c r="G767" t="n">
        <v>1</v>
      </c>
      <c r="H767" t="n">
        <v>3</v>
      </c>
      <c r="I767" t="inlineStr">
        <is>
          <t>101-1669</t>
        </is>
      </c>
      <c r="J767" t="inlineStr">
        <is>
          <t>ТССЦ Московской обл., 101-1669, приказ Минстроя России №675/пр от 28.02.2017 № 254/пр</t>
        </is>
      </c>
      <c r="K767" t="inlineStr">
        <is>
          <t>Очес льняной</t>
        </is>
      </c>
      <c r="L767" t="n">
        <v>1346</v>
      </c>
      <c r="N767" t="n">
        <v>1009</v>
      </c>
      <c r="O767" t="inlineStr">
        <is>
          <t>кг</t>
        </is>
      </c>
      <c r="P767" t="inlineStr">
        <is>
          <t>кг</t>
        </is>
      </c>
      <c r="Q767" t="n">
        <v>1</v>
      </c>
      <c r="X767" t="n">
        <v>0.02</v>
      </c>
      <c r="Y767" t="n">
        <v>37.29</v>
      </c>
      <c r="Z767" t="n">
        <v>0</v>
      </c>
      <c r="AA767" t="n">
        <v>0</v>
      </c>
      <c r="AB767" t="n">
        <v>0</v>
      </c>
      <c r="AC767" t="n">
        <v>0</v>
      </c>
      <c r="AD767" t="n">
        <v>1</v>
      </c>
      <c r="AE767" t="n">
        <v>0</v>
      </c>
      <c r="AF767" t="inlineStr"/>
      <c r="AG767" t="n">
        <v>0.02</v>
      </c>
      <c r="AH767" t="n">
        <v>2</v>
      </c>
      <c r="AI767" t="n">
        <v>78875225</v>
      </c>
      <c r="AJ767" t="n">
        <v>832</v>
      </c>
      <c r="AK767" t="n">
        <v>0</v>
      </c>
      <c r="AL767" t="n">
        <v>0</v>
      </c>
      <c r="AM767" t="n">
        <v>0</v>
      </c>
      <c r="AN767" t="n">
        <v>0</v>
      </c>
      <c r="AO767" t="n">
        <v>0</v>
      </c>
      <c r="AP767" t="n">
        <v>0</v>
      </c>
      <c r="AQ767" t="n">
        <v>0</v>
      </c>
      <c r="AR767" t="n">
        <v>0</v>
      </c>
    </row>
    <row r="768">
      <c r="A768">
        <f>ROW(Source!A1854)</f>
        <v/>
      </c>
      <c r="B768" t="n">
        <v>78875232</v>
      </c>
      <c r="C768" t="n">
        <v>78875220</v>
      </c>
      <c r="D768" t="n">
        <v>29150040</v>
      </c>
      <c r="E768" t="n">
        <v>1</v>
      </c>
      <c r="F768" t="n">
        <v>1</v>
      </c>
      <c r="G768" t="n">
        <v>1</v>
      </c>
      <c r="H768" t="n">
        <v>3</v>
      </c>
      <c r="I768" t="inlineStr">
        <is>
          <t>411-0001</t>
        </is>
      </c>
      <c r="J768" t="inlineStr">
        <is>
          <t>ТССЦ Московской обл., 411-0001, приказ Минстроя России №675/пр от 28.02.2017 № 257/пр</t>
        </is>
      </c>
      <c r="K768" t="inlineStr">
        <is>
          <t>Вода</t>
        </is>
      </c>
      <c r="L768" t="n">
        <v>1339</v>
      </c>
      <c r="N768" t="n">
        <v>1007</v>
      </c>
      <c r="O768" t="inlineStr">
        <is>
          <t>м3</t>
        </is>
      </c>
      <c r="P768" t="inlineStr">
        <is>
          <t>м3</t>
        </is>
      </c>
      <c r="Q768" t="n">
        <v>1</v>
      </c>
      <c r="X768" t="n">
        <v>1</v>
      </c>
      <c r="Y768" t="n">
        <v>2.44</v>
      </c>
      <c r="Z768" t="n">
        <v>0</v>
      </c>
      <c r="AA768" t="n">
        <v>0</v>
      </c>
      <c r="AB768" t="n">
        <v>0</v>
      </c>
      <c r="AC768" t="n">
        <v>0</v>
      </c>
      <c r="AD768" t="n">
        <v>1</v>
      </c>
      <c r="AE768" t="n">
        <v>0</v>
      </c>
      <c r="AF768" t="inlineStr"/>
      <c r="AG768" t="n">
        <v>1</v>
      </c>
      <c r="AH768" t="n">
        <v>2</v>
      </c>
      <c r="AI768" t="n">
        <v>78875226</v>
      </c>
      <c r="AJ768" t="n">
        <v>833</v>
      </c>
      <c r="AK768" t="n">
        <v>0</v>
      </c>
      <c r="AL768" t="n">
        <v>0</v>
      </c>
      <c r="AM768" t="n">
        <v>0</v>
      </c>
      <c r="AN768" t="n">
        <v>0</v>
      </c>
      <c r="AO768" t="n">
        <v>0</v>
      </c>
      <c r="AP768" t="n">
        <v>0</v>
      </c>
      <c r="AQ768" t="n">
        <v>0</v>
      </c>
      <c r="AR768" t="n">
        <v>0</v>
      </c>
    </row>
    <row r="769">
      <c r="A769">
        <f>ROW(Source!A1893)</f>
        <v/>
      </c>
      <c r="B769" t="n">
        <v>78875388</v>
      </c>
      <c r="C769" t="n">
        <v>78875381</v>
      </c>
      <c r="D769" t="n">
        <v>18442827</v>
      </c>
      <c r="E769" t="n">
        <v>1</v>
      </c>
      <c r="F769" t="n">
        <v>1</v>
      </c>
      <c r="G769" t="n">
        <v>1</v>
      </c>
      <c r="H769" t="n">
        <v>1</v>
      </c>
      <c r="I769" t="inlineStr">
        <is>
          <t>1-1053-90</t>
        </is>
      </c>
      <c r="J769" t="inlineStr"/>
      <c r="K769" t="inlineStr">
        <is>
          <t>Рабочий строитель среднего разряда 5,3</t>
        </is>
      </c>
      <c r="L769" t="n">
        <v>1369</v>
      </c>
      <c r="N769" t="n">
        <v>1013</v>
      </c>
      <c r="O769" t="inlineStr">
        <is>
          <t>чел.-ч</t>
        </is>
      </c>
      <c r="P769" t="inlineStr">
        <is>
          <t>чел.-ч</t>
        </is>
      </c>
      <c r="Q769" t="n">
        <v>1</v>
      </c>
      <c r="X769" t="n">
        <v>5.01</v>
      </c>
      <c r="Y769" t="n">
        <v>0</v>
      </c>
      <c r="Z769" t="n">
        <v>0</v>
      </c>
      <c r="AA769" t="n">
        <v>0</v>
      </c>
      <c r="AB769" t="n">
        <v>11.64</v>
      </c>
      <c r="AC769" t="n">
        <v>0</v>
      </c>
      <c r="AD769" t="n">
        <v>1</v>
      </c>
      <c r="AE769" t="n">
        <v>1</v>
      </c>
      <c r="AF769" t="inlineStr">
        <is>
          <t>)*2</t>
        </is>
      </c>
      <c r="AG769" t="n">
        <v>10.02</v>
      </c>
      <c r="AH769" t="n">
        <v>2</v>
      </c>
      <c r="AI769" t="n">
        <v>78875382</v>
      </c>
      <c r="AJ769" t="n">
        <v>834</v>
      </c>
      <c r="AK769" t="n">
        <v>0</v>
      </c>
      <c r="AL769" t="n">
        <v>0</v>
      </c>
      <c r="AM769" t="n">
        <v>0</v>
      </c>
      <c r="AN769" t="n">
        <v>0</v>
      </c>
      <c r="AO769" t="n">
        <v>0</v>
      </c>
      <c r="AP769" t="n">
        <v>0</v>
      </c>
      <c r="AQ769" t="n">
        <v>0</v>
      </c>
      <c r="AR769" t="n">
        <v>0</v>
      </c>
    </row>
    <row r="770">
      <c r="A770">
        <f>ROW(Source!A1893)</f>
        <v/>
      </c>
      <c r="B770" t="n">
        <v>78875389</v>
      </c>
      <c r="C770" t="n">
        <v>78875381</v>
      </c>
      <c r="D770" t="n">
        <v>29172703</v>
      </c>
      <c r="E770" t="n">
        <v>1</v>
      </c>
      <c r="F770" t="n">
        <v>1</v>
      </c>
      <c r="G770" t="n">
        <v>1</v>
      </c>
      <c r="H770" t="n">
        <v>2</v>
      </c>
      <c r="I770" t="inlineStr">
        <is>
          <t>042900</t>
        </is>
      </c>
      <c r="J770" t="inlineStr">
        <is>
          <t>ТСЭМ Московской обл., 042900, приказ Минстроя России №675/пр от 28.02.2017 № 264/пр</t>
        </is>
      </c>
      <c r="K77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70" t="n">
        <v>1368</v>
      </c>
      <c r="N770" t="n">
        <v>1011</v>
      </c>
      <c r="O770" t="inlineStr">
        <is>
          <t>маш.-ч</t>
        </is>
      </c>
      <c r="P770" t="inlineStr">
        <is>
          <t>маш.-ч</t>
        </is>
      </c>
      <c r="Q770" t="n">
        <v>1</v>
      </c>
      <c r="X770" t="n">
        <v>1.5</v>
      </c>
      <c r="Y770" t="n">
        <v>0</v>
      </c>
      <c r="Z770" t="n">
        <v>29.67</v>
      </c>
      <c r="AA770" t="n">
        <v>0</v>
      </c>
      <c r="AB770" t="n">
        <v>0</v>
      </c>
      <c r="AC770" t="n">
        <v>0</v>
      </c>
      <c r="AD770" t="n">
        <v>1</v>
      </c>
      <c r="AE770" t="n">
        <v>0</v>
      </c>
      <c r="AF770" t="inlineStr">
        <is>
          <t>)*2</t>
        </is>
      </c>
      <c r="AG770" t="n">
        <v>3</v>
      </c>
      <c r="AH770" t="n">
        <v>2</v>
      </c>
      <c r="AI770" t="n">
        <v>78875383</v>
      </c>
      <c r="AJ770" t="n">
        <v>835</v>
      </c>
      <c r="AK770" t="n">
        <v>0</v>
      </c>
      <c r="AL770" t="n">
        <v>0</v>
      </c>
      <c r="AM770" t="n">
        <v>0</v>
      </c>
      <c r="AN770" t="n">
        <v>0</v>
      </c>
      <c r="AO770" t="n">
        <v>0</v>
      </c>
      <c r="AP770" t="n">
        <v>0</v>
      </c>
      <c r="AQ770" t="n">
        <v>0</v>
      </c>
      <c r="AR770" t="n">
        <v>0</v>
      </c>
    </row>
    <row r="771">
      <c r="A771">
        <f>ROW(Source!A1893)</f>
        <v/>
      </c>
      <c r="B771" t="n">
        <v>78875390</v>
      </c>
      <c r="C771" t="n">
        <v>78875381</v>
      </c>
      <c r="D771" t="n">
        <v>29110398</v>
      </c>
      <c r="E771" t="n">
        <v>1</v>
      </c>
      <c r="F771" t="n">
        <v>1</v>
      </c>
      <c r="G771" t="n">
        <v>1</v>
      </c>
      <c r="H771" t="n">
        <v>3</v>
      </c>
      <c r="I771" t="inlineStr">
        <is>
          <t>101-0388</t>
        </is>
      </c>
      <c r="J771" t="inlineStr">
        <is>
          <t>ТССЦ Московской обл., 101-0388, приказ Минстроя России №675/пр от 28.02.2017 № 254/пр</t>
        </is>
      </c>
      <c r="K771" t="inlineStr">
        <is>
          <t>Краски масляные земляные марки МА-0115 мумия, сурик железный</t>
        </is>
      </c>
      <c r="L771" t="n">
        <v>1348</v>
      </c>
      <c r="N771" t="n">
        <v>1009</v>
      </c>
      <c r="O771" t="inlineStr">
        <is>
          <t>т</t>
        </is>
      </c>
      <c r="P771" t="inlineStr">
        <is>
          <t>т</t>
        </is>
      </c>
      <c r="Q771" t="n">
        <v>1000</v>
      </c>
      <c r="X771" t="n">
        <v>5e-05</v>
      </c>
      <c r="Y771" t="n">
        <v>15118.99</v>
      </c>
      <c r="Z771" t="n">
        <v>0</v>
      </c>
      <c r="AA771" t="n">
        <v>0</v>
      </c>
      <c r="AB771" t="n">
        <v>0</v>
      </c>
      <c r="AC771" t="n">
        <v>0</v>
      </c>
      <c r="AD771" t="n">
        <v>1</v>
      </c>
      <c r="AE771" t="n">
        <v>0</v>
      </c>
      <c r="AF771" t="inlineStr">
        <is>
          <t>)*2</t>
        </is>
      </c>
      <c r="AG771" t="n">
        <v>0.0001</v>
      </c>
      <c r="AH771" t="n">
        <v>2</v>
      </c>
      <c r="AI771" t="n">
        <v>78875384</v>
      </c>
      <c r="AJ771" t="n">
        <v>836</v>
      </c>
      <c r="AK771" t="n">
        <v>0</v>
      </c>
      <c r="AL771" t="n">
        <v>0</v>
      </c>
      <c r="AM771" t="n">
        <v>0</v>
      </c>
      <c r="AN771" t="n">
        <v>0</v>
      </c>
      <c r="AO771" t="n">
        <v>0</v>
      </c>
      <c r="AP771" t="n">
        <v>0</v>
      </c>
      <c r="AQ771" t="n">
        <v>0</v>
      </c>
      <c r="AR771" t="n">
        <v>0</v>
      </c>
    </row>
    <row r="772">
      <c r="A772">
        <f>ROW(Source!A1893)</f>
        <v/>
      </c>
      <c r="B772" t="n">
        <v>78875391</v>
      </c>
      <c r="C772" t="n">
        <v>78875381</v>
      </c>
      <c r="D772" t="n">
        <v>29110573</v>
      </c>
      <c r="E772" t="n">
        <v>1</v>
      </c>
      <c r="F772" t="n">
        <v>1</v>
      </c>
      <c r="G772" t="n">
        <v>1</v>
      </c>
      <c r="H772" t="n">
        <v>3</v>
      </c>
      <c r="I772" t="inlineStr">
        <is>
          <t>101-0628</t>
        </is>
      </c>
      <c r="J772" t="inlineStr">
        <is>
          <t>ТССЦ Московской обл., 101-0628, приказ Минстроя России №675/пр от 28.02.2017 № 254/пр</t>
        </is>
      </c>
      <c r="K772" t="inlineStr">
        <is>
          <t>Олифа комбинированная, марки К-3</t>
        </is>
      </c>
      <c r="L772" t="n">
        <v>1348</v>
      </c>
      <c r="N772" t="n">
        <v>1009</v>
      </c>
      <c r="O772" t="inlineStr">
        <is>
          <t>т</t>
        </is>
      </c>
      <c r="P772" t="inlineStr">
        <is>
          <t>т</t>
        </is>
      </c>
      <c r="Q772" t="n">
        <v>1000</v>
      </c>
      <c r="X772" t="n">
        <v>2e-05</v>
      </c>
      <c r="Y772" t="n">
        <v>16950</v>
      </c>
      <c r="Z772" t="n">
        <v>0</v>
      </c>
      <c r="AA772" t="n">
        <v>0</v>
      </c>
      <c r="AB772" t="n">
        <v>0</v>
      </c>
      <c r="AC772" t="n">
        <v>0</v>
      </c>
      <c r="AD772" t="n">
        <v>1</v>
      </c>
      <c r="AE772" t="n">
        <v>0</v>
      </c>
      <c r="AF772" t="inlineStr">
        <is>
          <t>)*2</t>
        </is>
      </c>
      <c r="AG772" t="n">
        <v>4e-05</v>
      </c>
      <c r="AH772" t="n">
        <v>2</v>
      </c>
      <c r="AI772" t="n">
        <v>78875385</v>
      </c>
      <c r="AJ772" t="n">
        <v>837</v>
      </c>
      <c r="AK772" t="n">
        <v>0</v>
      </c>
      <c r="AL772" t="n">
        <v>0</v>
      </c>
      <c r="AM772" t="n">
        <v>0</v>
      </c>
      <c r="AN772" t="n">
        <v>0</v>
      </c>
      <c r="AO772" t="n">
        <v>0</v>
      </c>
      <c r="AP772" t="n">
        <v>0</v>
      </c>
      <c r="AQ772" t="n">
        <v>0</v>
      </c>
      <c r="AR772" t="n">
        <v>0</v>
      </c>
    </row>
    <row r="773">
      <c r="A773">
        <f>ROW(Source!A1893)</f>
        <v/>
      </c>
      <c r="B773" t="n">
        <v>78875392</v>
      </c>
      <c r="C773" t="n">
        <v>78875381</v>
      </c>
      <c r="D773" t="n">
        <v>29107963</v>
      </c>
      <c r="E773" t="n">
        <v>1</v>
      </c>
      <c r="F773" t="n">
        <v>1</v>
      </c>
      <c r="G773" t="n">
        <v>1</v>
      </c>
      <c r="H773" t="n">
        <v>3</v>
      </c>
      <c r="I773" t="inlineStr">
        <is>
          <t>101-1669</t>
        </is>
      </c>
      <c r="J773" t="inlineStr">
        <is>
          <t>ТССЦ Московской обл., 101-1669, приказ Минстроя России №675/пр от 28.02.2017 № 254/пр</t>
        </is>
      </c>
      <c r="K773" t="inlineStr">
        <is>
          <t>Очес льняной</t>
        </is>
      </c>
      <c r="L773" t="n">
        <v>1346</v>
      </c>
      <c r="N773" t="n">
        <v>1009</v>
      </c>
      <c r="O773" t="inlineStr">
        <is>
          <t>кг</t>
        </is>
      </c>
      <c r="P773" t="inlineStr">
        <is>
          <t>кг</t>
        </is>
      </c>
      <c r="Q773" t="n">
        <v>1</v>
      </c>
      <c r="X773" t="n">
        <v>0.02</v>
      </c>
      <c r="Y773" t="n">
        <v>37.29</v>
      </c>
      <c r="Z773" t="n">
        <v>0</v>
      </c>
      <c r="AA773" t="n">
        <v>0</v>
      </c>
      <c r="AB773" t="n">
        <v>0</v>
      </c>
      <c r="AC773" t="n">
        <v>0</v>
      </c>
      <c r="AD773" t="n">
        <v>1</v>
      </c>
      <c r="AE773" t="n">
        <v>0</v>
      </c>
      <c r="AF773" t="inlineStr">
        <is>
          <t>)*2</t>
        </is>
      </c>
      <c r="AG773" t="n">
        <v>0.04</v>
      </c>
      <c r="AH773" t="n">
        <v>2</v>
      </c>
      <c r="AI773" t="n">
        <v>78875386</v>
      </c>
      <c r="AJ773" t="n">
        <v>838</v>
      </c>
      <c r="AK773" t="n">
        <v>0</v>
      </c>
      <c r="AL773" t="n">
        <v>0</v>
      </c>
      <c r="AM773" t="n">
        <v>0</v>
      </c>
      <c r="AN773" t="n">
        <v>0</v>
      </c>
      <c r="AO773" t="n">
        <v>0</v>
      </c>
      <c r="AP773" t="n">
        <v>0</v>
      </c>
      <c r="AQ773" t="n">
        <v>0</v>
      </c>
      <c r="AR773" t="n">
        <v>0</v>
      </c>
    </row>
    <row r="774">
      <c r="A774">
        <f>ROW(Source!A1893)</f>
        <v/>
      </c>
      <c r="B774" t="n">
        <v>78875393</v>
      </c>
      <c r="C774" t="n">
        <v>78875381</v>
      </c>
      <c r="D774" t="n">
        <v>29150040</v>
      </c>
      <c r="E774" t="n">
        <v>1</v>
      </c>
      <c r="F774" t="n">
        <v>1</v>
      </c>
      <c r="G774" t="n">
        <v>1</v>
      </c>
      <c r="H774" t="n">
        <v>3</v>
      </c>
      <c r="I774" t="inlineStr">
        <is>
          <t>411-0001</t>
        </is>
      </c>
      <c r="J774" t="inlineStr">
        <is>
          <t>ТССЦ Московской обл., 411-0001, приказ Минстроя России №675/пр от 28.02.2017 № 257/пр</t>
        </is>
      </c>
      <c r="K774" t="inlineStr">
        <is>
          <t>Вода</t>
        </is>
      </c>
      <c r="L774" t="n">
        <v>1339</v>
      </c>
      <c r="N774" t="n">
        <v>1007</v>
      </c>
      <c r="O774" t="inlineStr">
        <is>
          <t>м3</t>
        </is>
      </c>
      <c r="P774" t="inlineStr">
        <is>
          <t>м3</t>
        </is>
      </c>
      <c r="Q774" t="n">
        <v>1</v>
      </c>
      <c r="X774" t="n">
        <v>1</v>
      </c>
      <c r="Y774" t="n">
        <v>2.44</v>
      </c>
      <c r="Z774" t="n">
        <v>0</v>
      </c>
      <c r="AA774" t="n">
        <v>0</v>
      </c>
      <c r="AB774" t="n">
        <v>0</v>
      </c>
      <c r="AC774" t="n">
        <v>0</v>
      </c>
      <c r="AD774" t="n">
        <v>1</v>
      </c>
      <c r="AE774" t="n">
        <v>0</v>
      </c>
      <c r="AF774" t="inlineStr">
        <is>
          <t>)*2</t>
        </is>
      </c>
      <c r="AG774" t="n">
        <v>2</v>
      </c>
      <c r="AH774" t="n">
        <v>2</v>
      </c>
      <c r="AI774" t="n">
        <v>78875387</v>
      </c>
      <c r="AJ774" t="n">
        <v>839</v>
      </c>
      <c r="AK774" t="n">
        <v>0</v>
      </c>
      <c r="AL774" t="n">
        <v>0</v>
      </c>
      <c r="AM774" t="n">
        <v>0</v>
      </c>
      <c r="AN774" t="n">
        <v>0</v>
      </c>
      <c r="AO774" t="n">
        <v>0</v>
      </c>
      <c r="AP774" t="n">
        <v>0</v>
      </c>
      <c r="AQ774" t="n">
        <v>0</v>
      </c>
      <c r="AR774" t="n">
        <v>0</v>
      </c>
    </row>
    <row r="775">
      <c r="A775">
        <f>ROW(Source!A1932)</f>
        <v/>
      </c>
      <c r="B775" t="n">
        <v>78875371</v>
      </c>
      <c r="C775" t="n">
        <v>78875364</v>
      </c>
      <c r="D775" t="n">
        <v>18442827</v>
      </c>
      <c r="E775" t="n">
        <v>1</v>
      </c>
      <c r="F775" t="n">
        <v>1</v>
      </c>
      <c r="G775" t="n">
        <v>1</v>
      </c>
      <c r="H775" t="n">
        <v>1</v>
      </c>
      <c r="I775" t="inlineStr">
        <is>
          <t>1-1053-90</t>
        </is>
      </c>
      <c r="J775" t="inlineStr"/>
      <c r="K775" t="inlineStr">
        <is>
          <t>Рабочий строитель среднего разряда 5,3</t>
        </is>
      </c>
      <c r="L775" t="n">
        <v>1369</v>
      </c>
      <c r="N775" t="n">
        <v>1013</v>
      </c>
      <c r="O775" t="inlineStr">
        <is>
          <t>чел.-ч</t>
        </is>
      </c>
      <c r="P775" t="inlineStr">
        <is>
          <t>чел.-ч</t>
        </is>
      </c>
      <c r="Q775" t="n">
        <v>1</v>
      </c>
      <c r="X775" t="n">
        <v>5.01</v>
      </c>
      <c r="Y775" t="n">
        <v>0</v>
      </c>
      <c r="Z775" t="n">
        <v>0</v>
      </c>
      <c r="AA775" t="n">
        <v>0</v>
      </c>
      <c r="AB775" t="n">
        <v>11.64</v>
      </c>
      <c r="AC775" t="n">
        <v>0</v>
      </c>
      <c r="AD775" t="n">
        <v>1</v>
      </c>
      <c r="AE775" t="n">
        <v>1</v>
      </c>
      <c r="AF775" t="inlineStr"/>
      <c r="AG775" t="n">
        <v>5.01</v>
      </c>
      <c r="AH775" t="n">
        <v>2</v>
      </c>
      <c r="AI775" t="n">
        <v>78875365</v>
      </c>
      <c r="AJ775" t="n">
        <v>840</v>
      </c>
      <c r="AK775" t="n">
        <v>0</v>
      </c>
      <c r="AL775" t="n">
        <v>0</v>
      </c>
      <c r="AM775" t="n">
        <v>0</v>
      </c>
      <c r="AN775" t="n">
        <v>0</v>
      </c>
      <c r="AO775" t="n">
        <v>0</v>
      </c>
      <c r="AP775" t="n">
        <v>0</v>
      </c>
      <c r="AQ775" t="n">
        <v>0</v>
      </c>
      <c r="AR775" t="n">
        <v>0</v>
      </c>
    </row>
    <row r="776">
      <c r="A776">
        <f>ROW(Source!A1932)</f>
        <v/>
      </c>
      <c r="B776" t="n">
        <v>78875372</v>
      </c>
      <c r="C776" t="n">
        <v>78875364</v>
      </c>
      <c r="D776" t="n">
        <v>29172703</v>
      </c>
      <c r="E776" t="n">
        <v>1</v>
      </c>
      <c r="F776" t="n">
        <v>1</v>
      </c>
      <c r="G776" t="n">
        <v>1</v>
      </c>
      <c r="H776" t="n">
        <v>2</v>
      </c>
      <c r="I776" t="inlineStr">
        <is>
          <t>042900</t>
        </is>
      </c>
      <c r="J776" t="inlineStr">
        <is>
          <t>ТСЭМ Московской обл., 042900, приказ Минстроя России №675/пр от 28.02.2017 № 264/пр</t>
        </is>
      </c>
      <c r="K776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76" t="n">
        <v>1368</v>
      </c>
      <c r="N776" t="n">
        <v>1011</v>
      </c>
      <c r="O776" t="inlineStr">
        <is>
          <t>маш.-ч</t>
        </is>
      </c>
      <c r="P776" t="inlineStr">
        <is>
          <t>маш.-ч</t>
        </is>
      </c>
      <c r="Q776" t="n">
        <v>1</v>
      </c>
      <c r="X776" t="n">
        <v>1.5</v>
      </c>
      <c r="Y776" t="n">
        <v>0</v>
      </c>
      <c r="Z776" t="n">
        <v>29.67</v>
      </c>
      <c r="AA776" t="n">
        <v>0</v>
      </c>
      <c r="AB776" t="n">
        <v>0</v>
      </c>
      <c r="AC776" t="n">
        <v>0</v>
      </c>
      <c r="AD776" t="n">
        <v>1</v>
      </c>
      <c r="AE776" t="n">
        <v>0</v>
      </c>
      <c r="AF776" t="inlineStr"/>
      <c r="AG776" t="n">
        <v>1.5</v>
      </c>
      <c r="AH776" t="n">
        <v>2</v>
      </c>
      <c r="AI776" t="n">
        <v>78875366</v>
      </c>
      <c r="AJ776" t="n">
        <v>841</v>
      </c>
      <c r="AK776" t="n">
        <v>0</v>
      </c>
      <c r="AL776" t="n">
        <v>0</v>
      </c>
      <c r="AM776" t="n">
        <v>0</v>
      </c>
      <c r="AN776" t="n">
        <v>0</v>
      </c>
      <c r="AO776" t="n">
        <v>0</v>
      </c>
      <c r="AP776" t="n">
        <v>0</v>
      </c>
      <c r="AQ776" t="n">
        <v>0</v>
      </c>
      <c r="AR776" t="n">
        <v>0</v>
      </c>
    </row>
    <row r="777">
      <c r="A777">
        <f>ROW(Source!A1932)</f>
        <v/>
      </c>
      <c r="B777" t="n">
        <v>78875373</v>
      </c>
      <c r="C777" t="n">
        <v>78875364</v>
      </c>
      <c r="D777" t="n">
        <v>29110398</v>
      </c>
      <c r="E777" t="n">
        <v>1</v>
      </c>
      <c r="F777" t="n">
        <v>1</v>
      </c>
      <c r="G777" t="n">
        <v>1</v>
      </c>
      <c r="H777" t="n">
        <v>3</v>
      </c>
      <c r="I777" t="inlineStr">
        <is>
          <t>101-0388</t>
        </is>
      </c>
      <c r="J777" t="inlineStr">
        <is>
          <t>ТССЦ Московской обл., 101-0388, приказ Минстроя России №675/пр от 28.02.2017 № 254/пр</t>
        </is>
      </c>
      <c r="K777" t="inlineStr">
        <is>
          <t>Краски масляные земляные марки МА-0115 мумия, сурик железный</t>
        </is>
      </c>
      <c r="L777" t="n">
        <v>1348</v>
      </c>
      <c r="N777" t="n">
        <v>1009</v>
      </c>
      <c r="O777" t="inlineStr">
        <is>
          <t>т</t>
        </is>
      </c>
      <c r="P777" t="inlineStr">
        <is>
          <t>т</t>
        </is>
      </c>
      <c r="Q777" t="n">
        <v>1000</v>
      </c>
      <c r="X777" t="n">
        <v>5e-05</v>
      </c>
      <c r="Y777" t="n">
        <v>15118.99</v>
      </c>
      <c r="Z777" t="n">
        <v>0</v>
      </c>
      <c r="AA777" t="n">
        <v>0</v>
      </c>
      <c r="AB777" t="n">
        <v>0</v>
      </c>
      <c r="AC777" t="n">
        <v>0</v>
      </c>
      <c r="AD777" t="n">
        <v>1</v>
      </c>
      <c r="AE777" t="n">
        <v>0</v>
      </c>
      <c r="AF777" t="inlineStr"/>
      <c r="AG777" t="n">
        <v>5e-05</v>
      </c>
      <c r="AH777" t="n">
        <v>2</v>
      </c>
      <c r="AI777" t="n">
        <v>78875367</v>
      </c>
      <c r="AJ777" t="n">
        <v>842</v>
      </c>
      <c r="AK777" t="n">
        <v>0</v>
      </c>
      <c r="AL777" t="n">
        <v>0</v>
      </c>
      <c r="AM777" t="n">
        <v>0</v>
      </c>
      <c r="AN777" t="n">
        <v>0</v>
      </c>
      <c r="AO777" t="n">
        <v>0</v>
      </c>
      <c r="AP777" t="n">
        <v>0</v>
      </c>
      <c r="AQ777" t="n">
        <v>0</v>
      </c>
      <c r="AR777" t="n">
        <v>0</v>
      </c>
    </row>
    <row r="778">
      <c r="A778">
        <f>ROW(Source!A1932)</f>
        <v/>
      </c>
      <c r="B778" t="n">
        <v>78875374</v>
      </c>
      <c r="C778" t="n">
        <v>78875364</v>
      </c>
      <c r="D778" t="n">
        <v>29110573</v>
      </c>
      <c r="E778" t="n">
        <v>1</v>
      </c>
      <c r="F778" t="n">
        <v>1</v>
      </c>
      <c r="G778" t="n">
        <v>1</v>
      </c>
      <c r="H778" t="n">
        <v>3</v>
      </c>
      <c r="I778" t="inlineStr">
        <is>
          <t>101-0628</t>
        </is>
      </c>
      <c r="J778" t="inlineStr">
        <is>
          <t>ТССЦ Московской обл., 101-0628, приказ Минстроя России №675/пр от 28.02.2017 № 254/пр</t>
        </is>
      </c>
      <c r="K778" t="inlineStr">
        <is>
          <t>Олифа комбинированная, марки К-3</t>
        </is>
      </c>
      <c r="L778" t="n">
        <v>1348</v>
      </c>
      <c r="N778" t="n">
        <v>1009</v>
      </c>
      <c r="O778" t="inlineStr">
        <is>
          <t>т</t>
        </is>
      </c>
      <c r="P778" t="inlineStr">
        <is>
          <t>т</t>
        </is>
      </c>
      <c r="Q778" t="n">
        <v>1000</v>
      </c>
      <c r="X778" t="n">
        <v>2e-05</v>
      </c>
      <c r="Y778" t="n">
        <v>16950</v>
      </c>
      <c r="Z778" t="n">
        <v>0</v>
      </c>
      <c r="AA778" t="n">
        <v>0</v>
      </c>
      <c r="AB778" t="n">
        <v>0</v>
      </c>
      <c r="AC778" t="n">
        <v>0</v>
      </c>
      <c r="AD778" t="n">
        <v>1</v>
      </c>
      <c r="AE778" t="n">
        <v>0</v>
      </c>
      <c r="AF778" t="inlineStr"/>
      <c r="AG778" t="n">
        <v>2e-05</v>
      </c>
      <c r="AH778" t="n">
        <v>2</v>
      </c>
      <c r="AI778" t="n">
        <v>78875368</v>
      </c>
      <c r="AJ778" t="n">
        <v>843</v>
      </c>
      <c r="AK778" t="n">
        <v>0</v>
      </c>
      <c r="AL778" t="n">
        <v>0</v>
      </c>
      <c r="AM778" t="n">
        <v>0</v>
      </c>
      <c r="AN778" t="n">
        <v>0</v>
      </c>
      <c r="AO778" t="n">
        <v>0</v>
      </c>
      <c r="AP778" t="n">
        <v>0</v>
      </c>
      <c r="AQ778" t="n">
        <v>0</v>
      </c>
      <c r="AR778" t="n">
        <v>0</v>
      </c>
    </row>
    <row r="779">
      <c r="A779">
        <f>ROW(Source!A1932)</f>
        <v/>
      </c>
      <c r="B779" t="n">
        <v>78875375</v>
      </c>
      <c r="C779" t="n">
        <v>78875364</v>
      </c>
      <c r="D779" t="n">
        <v>29107963</v>
      </c>
      <c r="E779" t="n">
        <v>1</v>
      </c>
      <c r="F779" t="n">
        <v>1</v>
      </c>
      <c r="G779" t="n">
        <v>1</v>
      </c>
      <c r="H779" t="n">
        <v>3</v>
      </c>
      <c r="I779" t="inlineStr">
        <is>
          <t>101-1669</t>
        </is>
      </c>
      <c r="J779" t="inlineStr">
        <is>
          <t>ТССЦ Московской обл., 101-1669, приказ Минстроя России №675/пр от 28.02.2017 № 254/пр</t>
        </is>
      </c>
      <c r="K779" t="inlineStr">
        <is>
          <t>Очес льняной</t>
        </is>
      </c>
      <c r="L779" t="n">
        <v>1346</v>
      </c>
      <c r="N779" t="n">
        <v>1009</v>
      </c>
      <c r="O779" t="inlineStr">
        <is>
          <t>кг</t>
        </is>
      </c>
      <c r="P779" t="inlineStr">
        <is>
          <t>кг</t>
        </is>
      </c>
      <c r="Q779" t="n">
        <v>1</v>
      </c>
      <c r="X779" t="n">
        <v>0.02</v>
      </c>
      <c r="Y779" t="n">
        <v>37.29</v>
      </c>
      <c r="Z779" t="n">
        <v>0</v>
      </c>
      <c r="AA779" t="n">
        <v>0</v>
      </c>
      <c r="AB779" t="n">
        <v>0</v>
      </c>
      <c r="AC779" t="n">
        <v>0</v>
      </c>
      <c r="AD779" t="n">
        <v>1</v>
      </c>
      <c r="AE779" t="n">
        <v>0</v>
      </c>
      <c r="AF779" t="inlineStr"/>
      <c r="AG779" t="n">
        <v>0.02</v>
      </c>
      <c r="AH779" t="n">
        <v>2</v>
      </c>
      <c r="AI779" t="n">
        <v>78875369</v>
      </c>
      <c r="AJ779" t="n">
        <v>844</v>
      </c>
      <c r="AK779" t="n">
        <v>0</v>
      </c>
      <c r="AL779" t="n">
        <v>0</v>
      </c>
      <c r="AM779" t="n">
        <v>0</v>
      </c>
      <c r="AN779" t="n">
        <v>0</v>
      </c>
      <c r="AO779" t="n">
        <v>0</v>
      </c>
      <c r="AP779" t="n">
        <v>0</v>
      </c>
      <c r="AQ779" t="n">
        <v>0</v>
      </c>
      <c r="AR779" t="n">
        <v>0</v>
      </c>
    </row>
    <row r="780">
      <c r="A780">
        <f>ROW(Source!A1932)</f>
        <v/>
      </c>
      <c r="B780" t="n">
        <v>78875376</v>
      </c>
      <c r="C780" t="n">
        <v>78875364</v>
      </c>
      <c r="D780" t="n">
        <v>29150040</v>
      </c>
      <c r="E780" t="n">
        <v>1</v>
      </c>
      <c r="F780" t="n">
        <v>1</v>
      </c>
      <c r="G780" t="n">
        <v>1</v>
      </c>
      <c r="H780" t="n">
        <v>3</v>
      </c>
      <c r="I780" t="inlineStr">
        <is>
          <t>411-0001</t>
        </is>
      </c>
      <c r="J780" t="inlineStr">
        <is>
          <t>ТССЦ Московской обл., 411-0001, приказ Минстроя России №675/пр от 28.02.2017 № 257/пр</t>
        </is>
      </c>
      <c r="K780" t="inlineStr">
        <is>
          <t>Вода</t>
        </is>
      </c>
      <c r="L780" t="n">
        <v>1339</v>
      </c>
      <c r="N780" t="n">
        <v>1007</v>
      </c>
      <c r="O780" t="inlineStr">
        <is>
          <t>м3</t>
        </is>
      </c>
      <c r="P780" t="inlineStr">
        <is>
          <t>м3</t>
        </is>
      </c>
      <c r="Q780" t="n">
        <v>1</v>
      </c>
      <c r="X780" t="n">
        <v>1</v>
      </c>
      <c r="Y780" t="n">
        <v>2.44</v>
      </c>
      <c r="Z780" t="n">
        <v>0</v>
      </c>
      <c r="AA780" t="n">
        <v>0</v>
      </c>
      <c r="AB780" t="n">
        <v>0</v>
      </c>
      <c r="AC780" t="n">
        <v>0</v>
      </c>
      <c r="AD780" t="n">
        <v>1</v>
      </c>
      <c r="AE780" t="n">
        <v>0</v>
      </c>
      <c r="AF780" t="inlineStr"/>
      <c r="AG780" t="n">
        <v>1</v>
      </c>
      <c r="AH780" t="n">
        <v>2</v>
      </c>
      <c r="AI780" t="n">
        <v>78875370</v>
      </c>
      <c r="AJ780" t="n">
        <v>845</v>
      </c>
      <c r="AK780" t="n">
        <v>0</v>
      </c>
      <c r="AL780" t="n">
        <v>0</v>
      </c>
      <c r="AM780" t="n">
        <v>0</v>
      </c>
      <c r="AN780" t="n">
        <v>0</v>
      </c>
      <c r="AO780" t="n">
        <v>0</v>
      </c>
      <c r="AP780" t="n">
        <v>0</v>
      </c>
      <c r="AQ780" t="n">
        <v>0</v>
      </c>
      <c r="AR780" t="n">
        <v>0</v>
      </c>
    </row>
    <row r="781">
      <c r="A781">
        <f>ROW(Source!A1971)</f>
        <v/>
      </c>
      <c r="B781" t="n">
        <v>78875458</v>
      </c>
      <c r="C781" t="n">
        <v>78875451</v>
      </c>
      <c r="D781" t="n">
        <v>18442827</v>
      </c>
      <c r="E781" t="n">
        <v>1</v>
      </c>
      <c r="F781" t="n">
        <v>1</v>
      </c>
      <c r="G781" t="n">
        <v>1</v>
      </c>
      <c r="H781" t="n">
        <v>1</v>
      </c>
      <c r="I781" t="inlineStr">
        <is>
          <t>1-1053-90</t>
        </is>
      </c>
      <c r="J781" t="inlineStr"/>
      <c r="K781" t="inlineStr">
        <is>
          <t>Рабочий строитель среднего разряда 5,3</t>
        </is>
      </c>
      <c r="L781" t="n">
        <v>1369</v>
      </c>
      <c r="N781" t="n">
        <v>1013</v>
      </c>
      <c r="O781" t="inlineStr">
        <is>
          <t>чел.-ч</t>
        </is>
      </c>
      <c r="P781" t="inlineStr">
        <is>
          <t>чел.-ч</t>
        </is>
      </c>
      <c r="Q781" t="n">
        <v>1</v>
      </c>
      <c r="X781" t="n">
        <v>5.01</v>
      </c>
      <c r="Y781" t="n">
        <v>0</v>
      </c>
      <c r="Z781" t="n">
        <v>0</v>
      </c>
      <c r="AA781" t="n">
        <v>0</v>
      </c>
      <c r="AB781" t="n">
        <v>11.64</v>
      </c>
      <c r="AC781" t="n">
        <v>0</v>
      </c>
      <c r="AD781" t="n">
        <v>1</v>
      </c>
      <c r="AE781" t="n">
        <v>1</v>
      </c>
      <c r="AF781" t="inlineStr">
        <is>
          <t>)*3</t>
        </is>
      </c>
      <c r="AG781" t="n">
        <v>15.03</v>
      </c>
      <c r="AH781" t="n">
        <v>2</v>
      </c>
      <c r="AI781" t="n">
        <v>78875452</v>
      </c>
      <c r="AJ781" t="n">
        <v>846</v>
      </c>
      <c r="AK781" t="n">
        <v>0</v>
      </c>
      <c r="AL781" t="n">
        <v>0</v>
      </c>
      <c r="AM781" t="n">
        <v>0</v>
      </c>
      <c r="AN781" t="n">
        <v>0</v>
      </c>
      <c r="AO781" t="n">
        <v>0</v>
      </c>
      <c r="AP781" t="n">
        <v>0</v>
      </c>
      <c r="AQ781" t="n">
        <v>0</v>
      </c>
      <c r="AR781" t="n">
        <v>0</v>
      </c>
    </row>
    <row r="782">
      <c r="A782">
        <f>ROW(Source!A1971)</f>
        <v/>
      </c>
      <c r="B782" t="n">
        <v>78875459</v>
      </c>
      <c r="C782" t="n">
        <v>78875451</v>
      </c>
      <c r="D782" t="n">
        <v>29172703</v>
      </c>
      <c r="E782" t="n">
        <v>1</v>
      </c>
      <c r="F782" t="n">
        <v>1</v>
      </c>
      <c r="G782" t="n">
        <v>1</v>
      </c>
      <c r="H782" t="n">
        <v>2</v>
      </c>
      <c r="I782" t="inlineStr">
        <is>
          <t>042900</t>
        </is>
      </c>
      <c r="J782" t="inlineStr">
        <is>
          <t>ТСЭМ Московской обл., 042900, приказ Минстроя России №675/пр от 28.02.2017 № 264/пр</t>
        </is>
      </c>
      <c r="K78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82" t="n">
        <v>1368</v>
      </c>
      <c r="N782" t="n">
        <v>1011</v>
      </c>
      <c r="O782" t="inlineStr">
        <is>
          <t>маш.-ч</t>
        </is>
      </c>
      <c r="P782" t="inlineStr">
        <is>
          <t>маш.-ч</t>
        </is>
      </c>
      <c r="Q782" t="n">
        <v>1</v>
      </c>
      <c r="X782" t="n">
        <v>1.5</v>
      </c>
      <c r="Y782" t="n">
        <v>0</v>
      </c>
      <c r="Z782" t="n">
        <v>29.67</v>
      </c>
      <c r="AA782" t="n">
        <v>0</v>
      </c>
      <c r="AB782" t="n">
        <v>0</v>
      </c>
      <c r="AC782" t="n">
        <v>0</v>
      </c>
      <c r="AD782" t="n">
        <v>1</v>
      </c>
      <c r="AE782" t="n">
        <v>0</v>
      </c>
      <c r="AF782" t="inlineStr">
        <is>
          <t>)*3</t>
        </is>
      </c>
      <c r="AG782" t="n">
        <v>4.5</v>
      </c>
      <c r="AH782" t="n">
        <v>2</v>
      </c>
      <c r="AI782" t="n">
        <v>78875453</v>
      </c>
      <c r="AJ782" t="n">
        <v>847</v>
      </c>
      <c r="AK782" t="n">
        <v>0</v>
      </c>
      <c r="AL782" t="n">
        <v>0</v>
      </c>
      <c r="AM782" t="n">
        <v>0</v>
      </c>
      <c r="AN782" t="n">
        <v>0</v>
      </c>
      <c r="AO782" t="n">
        <v>0</v>
      </c>
      <c r="AP782" t="n">
        <v>0</v>
      </c>
      <c r="AQ782" t="n">
        <v>0</v>
      </c>
      <c r="AR782" t="n">
        <v>0</v>
      </c>
    </row>
    <row r="783">
      <c r="A783">
        <f>ROW(Source!A1971)</f>
        <v/>
      </c>
      <c r="B783" t="n">
        <v>78875460</v>
      </c>
      <c r="C783" t="n">
        <v>78875451</v>
      </c>
      <c r="D783" t="n">
        <v>29110398</v>
      </c>
      <c r="E783" t="n">
        <v>1</v>
      </c>
      <c r="F783" t="n">
        <v>1</v>
      </c>
      <c r="G783" t="n">
        <v>1</v>
      </c>
      <c r="H783" t="n">
        <v>3</v>
      </c>
      <c r="I783" t="inlineStr">
        <is>
          <t>101-0388</t>
        </is>
      </c>
      <c r="J783" t="inlineStr">
        <is>
          <t>ТССЦ Московской обл., 101-0388, приказ Минстроя России №675/пр от 28.02.2017 № 254/пр</t>
        </is>
      </c>
      <c r="K783" t="inlineStr">
        <is>
          <t>Краски масляные земляные марки МА-0115 мумия, сурик железный</t>
        </is>
      </c>
      <c r="L783" t="n">
        <v>1348</v>
      </c>
      <c r="N783" t="n">
        <v>1009</v>
      </c>
      <c r="O783" t="inlineStr">
        <is>
          <t>т</t>
        </is>
      </c>
      <c r="P783" t="inlineStr">
        <is>
          <t>т</t>
        </is>
      </c>
      <c r="Q783" t="n">
        <v>1000</v>
      </c>
      <c r="X783" t="n">
        <v>5e-05</v>
      </c>
      <c r="Y783" t="n">
        <v>15118.99</v>
      </c>
      <c r="Z783" t="n">
        <v>0</v>
      </c>
      <c r="AA783" t="n">
        <v>0</v>
      </c>
      <c r="AB783" t="n">
        <v>0</v>
      </c>
      <c r="AC783" t="n">
        <v>0</v>
      </c>
      <c r="AD783" t="n">
        <v>1</v>
      </c>
      <c r="AE783" t="n">
        <v>0</v>
      </c>
      <c r="AF783" t="inlineStr">
        <is>
          <t>)*3</t>
        </is>
      </c>
      <c r="AG783" t="n">
        <v>0.00015</v>
      </c>
      <c r="AH783" t="n">
        <v>2</v>
      </c>
      <c r="AI783" t="n">
        <v>78875454</v>
      </c>
      <c r="AJ783" t="n">
        <v>848</v>
      </c>
      <c r="AK783" t="n">
        <v>0</v>
      </c>
      <c r="AL783" t="n">
        <v>0</v>
      </c>
      <c r="AM783" t="n">
        <v>0</v>
      </c>
      <c r="AN783" t="n">
        <v>0</v>
      </c>
      <c r="AO783" t="n">
        <v>0</v>
      </c>
      <c r="AP783" t="n">
        <v>0</v>
      </c>
      <c r="AQ783" t="n">
        <v>0</v>
      </c>
      <c r="AR783" t="n">
        <v>0</v>
      </c>
    </row>
    <row r="784">
      <c r="A784">
        <f>ROW(Source!A1971)</f>
        <v/>
      </c>
      <c r="B784" t="n">
        <v>78875461</v>
      </c>
      <c r="C784" t="n">
        <v>78875451</v>
      </c>
      <c r="D784" t="n">
        <v>29110573</v>
      </c>
      <c r="E784" t="n">
        <v>1</v>
      </c>
      <c r="F784" t="n">
        <v>1</v>
      </c>
      <c r="G784" t="n">
        <v>1</v>
      </c>
      <c r="H784" t="n">
        <v>3</v>
      </c>
      <c r="I784" t="inlineStr">
        <is>
          <t>101-0628</t>
        </is>
      </c>
      <c r="J784" t="inlineStr">
        <is>
          <t>ТССЦ Московской обл., 101-0628, приказ Минстроя России №675/пр от 28.02.2017 № 254/пр</t>
        </is>
      </c>
      <c r="K784" t="inlineStr">
        <is>
          <t>Олифа комбинированная, марки К-3</t>
        </is>
      </c>
      <c r="L784" t="n">
        <v>1348</v>
      </c>
      <c r="N784" t="n">
        <v>1009</v>
      </c>
      <c r="O784" t="inlineStr">
        <is>
          <t>т</t>
        </is>
      </c>
      <c r="P784" t="inlineStr">
        <is>
          <t>т</t>
        </is>
      </c>
      <c r="Q784" t="n">
        <v>1000</v>
      </c>
      <c r="X784" t="n">
        <v>2e-05</v>
      </c>
      <c r="Y784" t="n">
        <v>16950</v>
      </c>
      <c r="Z784" t="n">
        <v>0</v>
      </c>
      <c r="AA784" t="n">
        <v>0</v>
      </c>
      <c r="AB784" t="n">
        <v>0</v>
      </c>
      <c r="AC784" t="n">
        <v>0</v>
      </c>
      <c r="AD784" t="n">
        <v>1</v>
      </c>
      <c r="AE784" t="n">
        <v>0</v>
      </c>
      <c r="AF784" t="inlineStr">
        <is>
          <t>)*3</t>
        </is>
      </c>
      <c r="AG784" t="n">
        <v>6.000000000000001e-05</v>
      </c>
      <c r="AH784" t="n">
        <v>2</v>
      </c>
      <c r="AI784" t="n">
        <v>78875455</v>
      </c>
      <c r="AJ784" t="n">
        <v>849</v>
      </c>
      <c r="AK784" t="n">
        <v>0</v>
      </c>
      <c r="AL784" t="n">
        <v>0</v>
      </c>
      <c r="AM784" t="n">
        <v>0</v>
      </c>
      <c r="AN784" t="n">
        <v>0</v>
      </c>
      <c r="AO784" t="n">
        <v>0</v>
      </c>
      <c r="AP784" t="n">
        <v>0</v>
      </c>
      <c r="AQ784" t="n">
        <v>0</v>
      </c>
      <c r="AR784" t="n">
        <v>0</v>
      </c>
    </row>
    <row r="785">
      <c r="A785">
        <f>ROW(Source!A1971)</f>
        <v/>
      </c>
      <c r="B785" t="n">
        <v>78875462</v>
      </c>
      <c r="C785" t="n">
        <v>78875451</v>
      </c>
      <c r="D785" t="n">
        <v>29107963</v>
      </c>
      <c r="E785" t="n">
        <v>1</v>
      </c>
      <c r="F785" t="n">
        <v>1</v>
      </c>
      <c r="G785" t="n">
        <v>1</v>
      </c>
      <c r="H785" t="n">
        <v>3</v>
      </c>
      <c r="I785" t="inlineStr">
        <is>
          <t>101-1669</t>
        </is>
      </c>
      <c r="J785" t="inlineStr">
        <is>
          <t>ТССЦ Московской обл., 101-1669, приказ Минстроя России №675/пр от 28.02.2017 № 254/пр</t>
        </is>
      </c>
      <c r="K785" t="inlineStr">
        <is>
          <t>Очес льняной</t>
        </is>
      </c>
      <c r="L785" t="n">
        <v>1346</v>
      </c>
      <c r="N785" t="n">
        <v>1009</v>
      </c>
      <c r="O785" t="inlineStr">
        <is>
          <t>кг</t>
        </is>
      </c>
      <c r="P785" t="inlineStr">
        <is>
          <t>кг</t>
        </is>
      </c>
      <c r="Q785" t="n">
        <v>1</v>
      </c>
      <c r="X785" t="n">
        <v>0.02</v>
      </c>
      <c r="Y785" t="n">
        <v>37.29</v>
      </c>
      <c r="Z785" t="n">
        <v>0</v>
      </c>
      <c r="AA785" t="n">
        <v>0</v>
      </c>
      <c r="AB785" t="n">
        <v>0</v>
      </c>
      <c r="AC785" t="n">
        <v>0</v>
      </c>
      <c r="AD785" t="n">
        <v>1</v>
      </c>
      <c r="AE785" t="n">
        <v>0</v>
      </c>
      <c r="AF785" t="inlineStr">
        <is>
          <t>)*3</t>
        </is>
      </c>
      <c r="AG785" t="n">
        <v>0.06</v>
      </c>
      <c r="AH785" t="n">
        <v>2</v>
      </c>
      <c r="AI785" t="n">
        <v>78875456</v>
      </c>
      <c r="AJ785" t="n">
        <v>850</v>
      </c>
      <c r="AK785" t="n">
        <v>0</v>
      </c>
      <c r="AL785" t="n">
        <v>0</v>
      </c>
      <c r="AM785" t="n">
        <v>0</v>
      </c>
      <c r="AN785" t="n">
        <v>0</v>
      </c>
      <c r="AO785" t="n">
        <v>0</v>
      </c>
      <c r="AP785" t="n">
        <v>0</v>
      </c>
      <c r="AQ785" t="n">
        <v>0</v>
      </c>
      <c r="AR785" t="n">
        <v>0</v>
      </c>
    </row>
    <row r="786">
      <c r="A786">
        <f>ROW(Source!A1971)</f>
        <v/>
      </c>
      <c r="B786" t="n">
        <v>78875463</v>
      </c>
      <c r="C786" t="n">
        <v>78875451</v>
      </c>
      <c r="D786" t="n">
        <v>29150040</v>
      </c>
      <c r="E786" t="n">
        <v>1</v>
      </c>
      <c r="F786" t="n">
        <v>1</v>
      </c>
      <c r="G786" t="n">
        <v>1</v>
      </c>
      <c r="H786" t="n">
        <v>3</v>
      </c>
      <c r="I786" t="inlineStr">
        <is>
          <t>411-0001</t>
        </is>
      </c>
      <c r="J786" t="inlineStr">
        <is>
          <t>ТССЦ Московской обл., 411-0001, приказ Минстроя России №675/пр от 28.02.2017 № 257/пр</t>
        </is>
      </c>
      <c r="K786" t="inlineStr">
        <is>
          <t>Вода</t>
        </is>
      </c>
      <c r="L786" t="n">
        <v>1339</v>
      </c>
      <c r="N786" t="n">
        <v>1007</v>
      </c>
      <c r="O786" t="inlineStr">
        <is>
          <t>м3</t>
        </is>
      </c>
      <c r="P786" t="inlineStr">
        <is>
          <t>м3</t>
        </is>
      </c>
      <c r="Q786" t="n">
        <v>1</v>
      </c>
      <c r="X786" t="n">
        <v>1</v>
      </c>
      <c r="Y786" t="n">
        <v>2.44</v>
      </c>
      <c r="Z786" t="n">
        <v>0</v>
      </c>
      <c r="AA786" t="n">
        <v>0</v>
      </c>
      <c r="AB786" t="n">
        <v>0</v>
      </c>
      <c r="AC786" t="n">
        <v>0</v>
      </c>
      <c r="AD786" t="n">
        <v>1</v>
      </c>
      <c r="AE786" t="n">
        <v>0</v>
      </c>
      <c r="AF786" t="inlineStr">
        <is>
          <t>)*3</t>
        </is>
      </c>
      <c r="AG786" t="n">
        <v>3</v>
      </c>
      <c r="AH786" t="n">
        <v>2</v>
      </c>
      <c r="AI786" t="n">
        <v>78875457</v>
      </c>
      <c r="AJ786" t="n">
        <v>851</v>
      </c>
      <c r="AK786" t="n">
        <v>0</v>
      </c>
      <c r="AL786" t="n">
        <v>0</v>
      </c>
      <c r="AM786" t="n">
        <v>0</v>
      </c>
      <c r="AN786" t="n">
        <v>0</v>
      </c>
      <c r="AO786" t="n">
        <v>0</v>
      </c>
      <c r="AP786" t="n">
        <v>0</v>
      </c>
      <c r="AQ786" t="n">
        <v>0</v>
      </c>
      <c r="AR786" t="n">
        <v>0</v>
      </c>
    </row>
    <row r="787">
      <c r="A787">
        <f>ROW(Source!A2010)</f>
        <v/>
      </c>
      <c r="B787" t="n">
        <v>78875532</v>
      </c>
      <c r="C787" t="n">
        <v>78875525</v>
      </c>
      <c r="D787" t="n">
        <v>18442827</v>
      </c>
      <c r="E787" t="n">
        <v>1</v>
      </c>
      <c r="F787" t="n">
        <v>1</v>
      </c>
      <c r="G787" t="n">
        <v>1</v>
      </c>
      <c r="H787" t="n">
        <v>1</v>
      </c>
      <c r="I787" t="inlineStr">
        <is>
          <t>1-1053-90</t>
        </is>
      </c>
      <c r="J787" t="inlineStr"/>
      <c r="K787" t="inlineStr">
        <is>
          <t>Рабочий строитель среднего разряда 5,3</t>
        </is>
      </c>
      <c r="L787" t="n">
        <v>1369</v>
      </c>
      <c r="N787" t="n">
        <v>1013</v>
      </c>
      <c r="O787" t="inlineStr">
        <is>
          <t>чел.-ч</t>
        </is>
      </c>
      <c r="P787" t="inlineStr">
        <is>
          <t>чел.-ч</t>
        </is>
      </c>
      <c r="Q787" t="n">
        <v>1</v>
      </c>
      <c r="X787" t="n">
        <v>5.01</v>
      </c>
      <c r="Y787" t="n">
        <v>0</v>
      </c>
      <c r="Z787" t="n">
        <v>0</v>
      </c>
      <c r="AA787" t="n">
        <v>0</v>
      </c>
      <c r="AB787" t="n">
        <v>11.64</v>
      </c>
      <c r="AC787" t="n">
        <v>0</v>
      </c>
      <c r="AD787" t="n">
        <v>1</v>
      </c>
      <c r="AE787" t="n">
        <v>1</v>
      </c>
      <c r="AF787" t="inlineStr">
        <is>
          <t>)*3</t>
        </is>
      </c>
      <c r="AG787" t="n">
        <v>15.03</v>
      </c>
      <c r="AH787" t="n">
        <v>2</v>
      </c>
      <c r="AI787" t="n">
        <v>78875526</v>
      </c>
      <c r="AJ787" t="n">
        <v>852</v>
      </c>
      <c r="AK787" t="n">
        <v>0</v>
      </c>
      <c r="AL787" t="n">
        <v>0</v>
      </c>
      <c r="AM787" t="n">
        <v>0</v>
      </c>
      <c r="AN787" t="n">
        <v>0</v>
      </c>
      <c r="AO787" t="n">
        <v>0</v>
      </c>
      <c r="AP787" t="n">
        <v>0</v>
      </c>
      <c r="AQ787" t="n">
        <v>0</v>
      </c>
      <c r="AR787" t="n">
        <v>0</v>
      </c>
    </row>
    <row r="788">
      <c r="A788">
        <f>ROW(Source!A2010)</f>
        <v/>
      </c>
      <c r="B788" t="n">
        <v>78875533</v>
      </c>
      <c r="C788" t="n">
        <v>78875525</v>
      </c>
      <c r="D788" t="n">
        <v>29172703</v>
      </c>
      <c r="E788" t="n">
        <v>1</v>
      </c>
      <c r="F788" t="n">
        <v>1</v>
      </c>
      <c r="G788" t="n">
        <v>1</v>
      </c>
      <c r="H788" t="n">
        <v>2</v>
      </c>
      <c r="I788" t="inlineStr">
        <is>
          <t>042900</t>
        </is>
      </c>
      <c r="J788" t="inlineStr">
        <is>
          <t>ТСЭМ Московской обл., 042900, приказ Минстроя России №675/пр от 28.02.2017 № 264/пр</t>
        </is>
      </c>
      <c r="K78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88" t="n">
        <v>1368</v>
      </c>
      <c r="N788" t="n">
        <v>1011</v>
      </c>
      <c r="O788" t="inlineStr">
        <is>
          <t>маш.-ч</t>
        </is>
      </c>
      <c r="P788" t="inlineStr">
        <is>
          <t>маш.-ч</t>
        </is>
      </c>
      <c r="Q788" t="n">
        <v>1</v>
      </c>
      <c r="X788" t="n">
        <v>1.5</v>
      </c>
      <c r="Y788" t="n">
        <v>0</v>
      </c>
      <c r="Z788" t="n">
        <v>29.67</v>
      </c>
      <c r="AA788" t="n">
        <v>0</v>
      </c>
      <c r="AB788" t="n">
        <v>0</v>
      </c>
      <c r="AC788" t="n">
        <v>0</v>
      </c>
      <c r="AD788" t="n">
        <v>1</v>
      </c>
      <c r="AE788" t="n">
        <v>0</v>
      </c>
      <c r="AF788" t="inlineStr">
        <is>
          <t>)*3</t>
        </is>
      </c>
      <c r="AG788" t="n">
        <v>4.5</v>
      </c>
      <c r="AH788" t="n">
        <v>2</v>
      </c>
      <c r="AI788" t="n">
        <v>78875527</v>
      </c>
      <c r="AJ788" t="n">
        <v>853</v>
      </c>
      <c r="AK788" t="n">
        <v>0</v>
      </c>
      <c r="AL788" t="n">
        <v>0</v>
      </c>
      <c r="AM788" t="n">
        <v>0</v>
      </c>
      <c r="AN788" t="n">
        <v>0</v>
      </c>
      <c r="AO788" t="n">
        <v>0</v>
      </c>
      <c r="AP788" t="n">
        <v>0</v>
      </c>
      <c r="AQ788" t="n">
        <v>0</v>
      </c>
      <c r="AR788" t="n">
        <v>0</v>
      </c>
    </row>
    <row r="789">
      <c r="A789">
        <f>ROW(Source!A2010)</f>
        <v/>
      </c>
      <c r="B789" t="n">
        <v>78875534</v>
      </c>
      <c r="C789" t="n">
        <v>78875525</v>
      </c>
      <c r="D789" t="n">
        <v>29110398</v>
      </c>
      <c r="E789" t="n">
        <v>1</v>
      </c>
      <c r="F789" t="n">
        <v>1</v>
      </c>
      <c r="G789" t="n">
        <v>1</v>
      </c>
      <c r="H789" t="n">
        <v>3</v>
      </c>
      <c r="I789" t="inlineStr">
        <is>
          <t>101-0388</t>
        </is>
      </c>
      <c r="J789" t="inlineStr">
        <is>
          <t>ТССЦ Московской обл., 101-0388, приказ Минстроя России №675/пр от 28.02.2017 № 254/пр</t>
        </is>
      </c>
      <c r="K789" t="inlineStr">
        <is>
          <t>Краски масляные земляные марки МА-0115 мумия, сурик железный</t>
        </is>
      </c>
      <c r="L789" t="n">
        <v>1348</v>
      </c>
      <c r="N789" t="n">
        <v>1009</v>
      </c>
      <c r="O789" t="inlineStr">
        <is>
          <t>т</t>
        </is>
      </c>
      <c r="P789" t="inlineStr">
        <is>
          <t>т</t>
        </is>
      </c>
      <c r="Q789" t="n">
        <v>1000</v>
      </c>
      <c r="X789" t="n">
        <v>5e-05</v>
      </c>
      <c r="Y789" t="n">
        <v>15118.99</v>
      </c>
      <c r="Z789" t="n">
        <v>0</v>
      </c>
      <c r="AA789" t="n">
        <v>0</v>
      </c>
      <c r="AB789" t="n">
        <v>0</v>
      </c>
      <c r="AC789" t="n">
        <v>0</v>
      </c>
      <c r="AD789" t="n">
        <v>1</v>
      </c>
      <c r="AE789" t="n">
        <v>0</v>
      </c>
      <c r="AF789" t="inlineStr">
        <is>
          <t>)*3</t>
        </is>
      </c>
      <c r="AG789" t="n">
        <v>0.00015</v>
      </c>
      <c r="AH789" t="n">
        <v>2</v>
      </c>
      <c r="AI789" t="n">
        <v>78875528</v>
      </c>
      <c r="AJ789" t="n">
        <v>854</v>
      </c>
      <c r="AK789" t="n">
        <v>0</v>
      </c>
      <c r="AL789" t="n">
        <v>0</v>
      </c>
      <c r="AM789" t="n">
        <v>0</v>
      </c>
      <c r="AN789" t="n">
        <v>0</v>
      </c>
      <c r="AO789" t="n">
        <v>0</v>
      </c>
      <c r="AP789" t="n">
        <v>0</v>
      </c>
      <c r="AQ789" t="n">
        <v>0</v>
      </c>
      <c r="AR789" t="n">
        <v>0</v>
      </c>
    </row>
    <row r="790">
      <c r="A790">
        <f>ROW(Source!A2010)</f>
        <v/>
      </c>
      <c r="B790" t="n">
        <v>78875535</v>
      </c>
      <c r="C790" t="n">
        <v>78875525</v>
      </c>
      <c r="D790" t="n">
        <v>29110573</v>
      </c>
      <c r="E790" t="n">
        <v>1</v>
      </c>
      <c r="F790" t="n">
        <v>1</v>
      </c>
      <c r="G790" t="n">
        <v>1</v>
      </c>
      <c r="H790" t="n">
        <v>3</v>
      </c>
      <c r="I790" t="inlineStr">
        <is>
          <t>101-0628</t>
        </is>
      </c>
      <c r="J790" t="inlineStr">
        <is>
          <t>ТССЦ Московской обл., 101-0628, приказ Минстроя России №675/пр от 28.02.2017 № 254/пр</t>
        </is>
      </c>
      <c r="K790" t="inlineStr">
        <is>
          <t>Олифа комбинированная, марки К-3</t>
        </is>
      </c>
      <c r="L790" t="n">
        <v>1348</v>
      </c>
      <c r="N790" t="n">
        <v>1009</v>
      </c>
      <c r="O790" t="inlineStr">
        <is>
          <t>т</t>
        </is>
      </c>
      <c r="P790" t="inlineStr">
        <is>
          <t>т</t>
        </is>
      </c>
      <c r="Q790" t="n">
        <v>1000</v>
      </c>
      <c r="X790" t="n">
        <v>2e-05</v>
      </c>
      <c r="Y790" t="n">
        <v>16950</v>
      </c>
      <c r="Z790" t="n">
        <v>0</v>
      </c>
      <c r="AA790" t="n">
        <v>0</v>
      </c>
      <c r="AB790" t="n">
        <v>0</v>
      </c>
      <c r="AC790" t="n">
        <v>0</v>
      </c>
      <c r="AD790" t="n">
        <v>1</v>
      </c>
      <c r="AE790" t="n">
        <v>0</v>
      </c>
      <c r="AF790" t="inlineStr">
        <is>
          <t>)*3</t>
        </is>
      </c>
      <c r="AG790" t="n">
        <v>6.000000000000001e-05</v>
      </c>
      <c r="AH790" t="n">
        <v>2</v>
      </c>
      <c r="AI790" t="n">
        <v>78875529</v>
      </c>
      <c r="AJ790" t="n">
        <v>855</v>
      </c>
      <c r="AK790" t="n">
        <v>0</v>
      </c>
      <c r="AL790" t="n">
        <v>0</v>
      </c>
      <c r="AM790" t="n">
        <v>0</v>
      </c>
      <c r="AN790" t="n">
        <v>0</v>
      </c>
      <c r="AO790" t="n">
        <v>0</v>
      </c>
      <c r="AP790" t="n">
        <v>0</v>
      </c>
      <c r="AQ790" t="n">
        <v>0</v>
      </c>
      <c r="AR790" t="n">
        <v>0</v>
      </c>
    </row>
    <row r="791">
      <c r="A791">
        <f>ROW(Source!A2010)</f>
        <v/>
      </c>
      <c r="B791" t="n">
        <v>78875536</v>
      </c>
      <c r="C791" t="n">
        <v>78875525</v>
      </c>
      <c r="D791" t="n">
        <v>29107963</v>
      </c>
      <c r="E791" t="n">
        <v>1</v>
      </c>
      <c r="F791" t="n">
        <v>1</v>
      </c>
      <c r="G791" t="n">
        <v>1</v>
      </c>
      <c r="H791" t="n">
        <v>3</v>
      </c>
      <c r="I791" t="inlineStr">
        <is>
          <t>101-1669</t>
        </is>
      </c>
      <c r="J791" t="inlineStr">
        <is>
          <t>ТССЦ Московской обл., 101-1669, приказ Минстроя России №675/пр от 28.02.2017 № 254/пр</t>
        </is>
      </c>
      <c r="K791" t="inlineStr">
        <is>
          <t>Очес льняной</t>
        </is>
      </c>
      <c r="L791" t="n">
        <v>1346</v>
      </c>
      <c r="N791" t="n">
        <v>1009</v>
      </c>
      <c r="O791" t="inlineStr">
        <is>
          <t>кг</t>
        </is>
      </c>
      <c r="P791" t="inlineStr">
        <is>
          <t>кг</t>
        </is>
      </c>
      <c r="Q791" t="n">
        <v>1</v>
      </c>
      <c r="X791" t="n">
        <v>0.02</v>
      </c>
      <c r="Y791" t="n">
        <v>37.29</v>
      </c>
      <c r="Z791" t="n">
        <v>0</v>
      </c>
      <c r="AA791" t="n">
        <v>0</v>
      </c>
      <c r="AB791" t="n">
        <v>0</v>
      </c>
      <c r="AC791" t="n">
        <v>0</v>
      </c>
      <c r="AD791" t="n">
        <v>1</v>
      </c>
      <c r="AE791" t="n">
        <v>0</v>
      </c>
      <c r="AF791" t="inlineStr">
        <is>
          <t>)*3</t>
        </is>
      </c>
      <c r="AG791" t="n">
        <v>0.06</v>
      </c>
      <c r="AH791" t="n">
        <v>2</v>
      </c>
      <c r="AI791" t="n">
        <v>78875530</v>
      </c>
      <c r="AJ791" t="n">
        <v>856</v>
      </c>
      <c r="AK791" t="n">
        <v>0</v>
      </c>
      <c r="AL791" t="n">
        <v>0</v>
      </c>
      <c r="AM791" t="n">
        <v>0</v>
      </c>
      <c r="AN791" t="n">
        <v>0</v>
      </c>
      <c r="AO791" t="n">
        <v>0</v>
      </c>
      <c r="AP791" t="n">
        <v>0</v>
      </c>
      <c r="AQ791" t="n">
        <v>0</v>
      </c>
      <c r="AR791" t="n">
        <v>0</v>
      </c>
    </row>
    <row r="792">
      <c r="A792">
        <f>ROW(Source!A2010)</f>
        <v/>
      </c>
      <c r="B792" t="n">
        <v>78875537</v>
      </c>
      <c r="C792" t="n">
        <v>78875525</v>
      </c>
      <c r="D792" t="n">
        <v>29150040</v>
      </c>
      <c r="E792" t="n">
        <v>1</v>
      </c>
      <c r="F792" t="n">
        <v>1</v>
      </c>
      <c r="G792" t="n">
        <v>1</v>
      </c>
      <c r="H792" t="n">
        <v>3</v>
      </c>
      <c r="I792" t="inlineStr">
        <is>
          <t>411-0001</t>
        </is>
      </c>
      <c r="J792" t="inlineStr">
        <is>
          <t>ТССЦ Московской обл., 411-0001, приказ Минстроя России №675/пр от 28.02.2017 № 257/пр</t>
        </is>
      </c>
      <c r="K792" t="inlineStr">
        <is>
          <t>Вода</t>
        </is>
      </c>
      <c r="L792" t="n">
        <v>1339</v>
      </c>
      <c r="N792" t="n">
        <v>1007</v>
      </c>
      <c r="O792" t="inlineStr">
        <is>
          <t>м3</t>
        </is>
      </c>
      <c r="P792" t="inlineStr">
        <is>
          <t>м3</t>
        </is>
      </c>
      <c r="Q792" t="n">
        <v>1</v>
      </c>
      <c r="X792" t="n">
        <v>1</v>
      </c>
      <c r="Y792" t="n">
        <v>2.44</v>
      </c>
      <c r="Z792" t="n">
        <v>0</v>
      </c>
      <c r="AA792" t="n">
        <v>0</v>
      </c>
      <c r="AB792" t="n">
        <v>0</v>
      </c>
      <c r="AC792" t="n">
        <v>0</v>
      </c>
      <c r="AD792" t="n">
        <v>1</v>
      </c>
      <c r="AE792" t="n">
        <v>0</v>
      </c>
      <c r="AF792" t="inlineStr">
        <is>
          <t>)*3</t>
        </is>
      </c>
      <c r="AG792" t="n">
        <v>3</v>
      </c>
      <c r="AH792" t="n">
        <v>2</v>
      </c>
      <c r="AI792" t="n">
        <v>78875531</v>
      </c>
      <c r="AJ792" t="n">
        <v>857</v>
      </c>
      <c r="AK792" t="n">
        <v>0</v>
      </c>
      <c r="AL792" t="n">
        <v>0</v>
      </c>
      <c r="AM792" t="n">
        <v>0</v>
      </c>
      <c r="AN792" t="n">
        <v>0</v>
      </c>
      <c r="AO792" t="n">
        <v>0</v>
      </c>
      <c r="AP792" t="n">
        <v>0</v>
      </c>
      <c r="AQ792" t="n">
        <v>0</v>
      </c>
      <c r="AR792" t="n">
        <v>0</v>
      </c>
    </row>
    <row r="793">
      <c r="A793">
        <f>ROW(Source!A2049)</f>
        <v/>
      </c>
      <c r="B793" t="n">
        <v>78875606</v>
      </c>
      <c r="C793" t="n">
        <v>78875599</v>
      </c>
      <c r="D793" t="n">
        <v>18442827</v>
      </c>
      <c r="E793" t="n">
        <v>1</v>
      </c>
      <c r="F793" t="n">
        <v>1</v>
      </c>
      <c r="G793" t="n">
        <v>1</v>
      </c>
      <c r="H793" t="n">
        <v>1</v>
      </c>
      <c r="I793" t="inlineStr">
        <is>
          <t>1-1053-90</t>
        </is>
      </c>
      <c r="J793" t="inlineStr"/>
      <c r="K793" t="inlineStr">
        <is>
          <t>Рабочий строитель среднего разряда 5,3</t>
        </is>
      </c>
      <c r="L793" t="n">
        <v>1369</v>
      </c>
      <c r="N793" t="n">
        <v>1013</v>
      </c>
      <c r="O793" t="inlineStr">
        <is>
          <t>чел.-ч</t>
        </is>
      </c>
      <c r="P793" t="inlineStr">
        <is>
          <t>чел.-ч</t>
        </is>
      </c>
      <c r="Q793" t="n">
        <v>1</v>
      </c>
      <c r="X793" t="n">
        <v>5.01</v>
      </c>
      <c r="Y793" t="n">
        <v>0</v>
      </c>
      <c r="Z793" t="n">
        <v>0</v>
      </c>
      <c r="AA793" t="n">
        <v>0</v>
      </c>
      <c r="AB793" t="n">
        <v>11.64</v>
      </c>
      <c r="AC793" t="n">
        <v>0</v>
      </c>
      <c r="AD793" t="n">
        <v>1</v>
      </c>
      <c r="AE793" t="n">
        <v>1</v>
      </c>
      <c r="AF793" t="inlineStr"/>
      <c r="AG793" t="n">
        <v>5.01</v>
      </c>
      <c r="AH793" t="n">
        <v>2</v>
      </c>
      <c r="AI793" t="n">
        <v>78875600</v>
      </c>
      <c r="AJ793" t="n">
        <v>858</v>
      </c>
      <c r="AK793" t="n">
        <v>0</v>
      </c>
      <c r="AL793" t="n">
        <v>0</v>
      </c>
      <c r="AM793" t="n">
        <v>0</v>
      </c>
      <c r="AN793" t="n">
        <v>0</v>
      </c>
      <c r="AO793" t="n">
        <v>0</v>
      </c>
      <c r="AP793" t="n">
        <v>0</v>
      </c>
      <c r="AQ793" t="n">
        <v>0</v>
      </c>
      <c r="AR793" t="n">
        <v>0</v>
      </c>
    </row>
    <row r="794">
      <c r="A794">
        <f>ROW(Source!A2049)</f>
        <v/>
      </c>
      <c r="B794" t="n">
        <v>78875607</v>
      </c>
      <c r="C794" t="n">
        <v>78875599</v>
      </c>
      <c r="D794" t="n">
        <v>29172703</v>
      </c>
      <c r="E794" t="n">
        <v>1</v>
      </c>
      <c r="F794" t="n">
        <v>1</v>
      </c>
      <c r="G794" t="n">
        <v>1</v>
      </c>
      <c r="H794" t="n">
        <v>2</v>
      </c>
      <c r="I794" t="inlineStr">
        <is>
          <t>042900</t>
        </is>
      </c>
      <c r="J794" t="inlineStr">
        <is>
          <t>ТСЭМ Московской обл., 042900, приказ Минстроя России №675/пр от 28.02.2017 № 264/пр</t>
        </is>
      </c>
      <c r="K794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794" t="n">
        <v>1368</v>
      </c>
      <c r="N794" t="n">
        <v>1011</v>
      </c>
      <c r="O794" t="inlineStr">
        <is>
          <t>маш.-ч</t>
        </is>
      </c>
      <c r="P794" t="inlineStr">
        <is>
          <t>маш.-ч</t>
        </is>
      </c>
      <c r="Q794" t="n">
        <v>1</v>
      </c>
      <c r="X794" t="n">
        <v>1.5</v>
      </c>
      <c r="Y794" t="n">
        <v>0</v>
      </c>
      <c r="Z794" t="n">
        <v>29.67</v>
      </c>
      <c r="AA794" t="n">
        <v>0</v>
      </c>
      <c r="AB794" t="n">
        <v>0</v>
      </c>
      <c r="AC794" t="n">
        <v>0</v>
      </c>
      <c r="AD794" t="n">
        <v>1</v>
      </c>
      <c r="AE794" t="n">
        <v>0</v>
      </c>
      <c r="AF794" t="inlineStr"/>
      <c r="AG794" t="n">
        <v>1.5</v>
      </c>
      <c r="AH794" t="n">
        <v>2</v>
      </c>
      <c r="AI794" t="n">
        <v>78875601</v>
      </c>
      <c r="AJ794" t="n">
        <v>859</v>
      </c>
      <c r="AK794" t="n">
        <v>0</v>
      </c>
      <c r="AL794" t="n">
        <v>0</v>
      </c>
      <c r="AM794" t="n">
        <v>0</v>
      </c>
      <c r="AN794" t="n">
        <v>0</v>
      </c>
      <c r="AO794" t="n">
        <v>0</v>
      </c>
      <c r="AP794" t="n">
        <v>0</v>
      </c>
      <c r="AQ794" t="n">
        <v>0</v>
      </c>
      <c r="AR794" t="n">
        <v>0</v>
      </c>
    </row>
    <row r="795">
      <c r="A795">
        <f>ROW(Source!A2049)</f>
        <v/>
      </c>
      <c r="B795" t="n">
        <v>78875608</v>
      </c>
      <c r="C795" t="n">
        <v>78875599</v>
      </c>
      <c r="D795" t="n">
        <v>29110398</v>
      </c>
      <c r="E795" t="n">
        <v>1</v>
      </c>
      <c r="F795" t="n">
        <v>1</v>
      </c>
      <c r="G795" t="n">
        <v>1</v>
      </c>
      <c r="H795" t="n">
        <v>3</v>
      </c>
      <c r="I795" t="inlineStr">
        <is>
          <t>101-0388</t>
        </is>
      </c>
      <c r="J795" t="inlineStr">
        <is>
          <t>ТССЦ Московской обл., 101-0388, приказ Минстроя России №675/пр от 28.02.2017 № 254/пр</t>
        </is>
      </c>
      <c r="K795" t="inlineStr">
        <is>
          <t>Краски масляные земляные марки МА-0115 мумия, сурик железный</t>
        </is>
      </c>
      <c r="L795" t="n">
        <v>1348</v>
      </c>
      <c r="N795" t="n">
        <v>1009</v>
      </c>
      <c r="O795" t="inlineStr">
        <is>
          <t>т</t>
        </is>
      </c>
      <c r="P795" t="inlineStr">
        <is>
          <t>т</t>
        </is>
      </c>
      <c r="Q795" t="n">
        <v>1000</v>
      </c>
      <c r="X795" t="n">
        <v>5e-05</v>
      </c>
      <c r="Y795" t="n">
        <v>15118.99</v>
      </c>
      <c r="Z795" t="n">
        <v>0</v>
      </c>
      <c r="AA795" t="n">
        <v>0</v>
      </c>
      <c r="AB795" t="n">
        <v>0</v>
      </c>
      <c r="AC795" t="n">
        <v>0</v>
      </c>
      <c r="AD795" t="n">
        <v>1</v>
      </c>
      <c r="AE795" t="n">
        <v>0</v>
      </c>
      <c r="AF795" t="inlineStr"/>
      <c r="AG795" t="n">
        <v>5e-05</v>
      </c>
      <c r="AH795" t="n">
        <v>2</v>
      </c>
      <c r="AI795" t="n">
        <v>78875602</v>
      </c>
      <c r="AJ795" t="n">
        <v>860</v>
      </c>
      <c r="AK795" t="n">
        <v>0</v>
      </c>
      <c r="AL795" t="n">
        <v>0</v>
      </c>
      <c r="AM795" t="n">
        <v>0</v>
      </c>
      <c r="AN795" t="n">
        <v>0</v>
      </c>
      <c r="AO795" t="n">
        <v>0</v>
      </c>
      <c r="AP795" t="n">
        <v>0</v>
      </c>
      <c r="AQ795" t="n">
        <v>0</v>
      </c>
      <c r="AR795" t="n">
        <v>0</v>
      </c>
    </row>
    <row r="796">
      <c r="A796">
        <f>ROW(Source!A2049)</f>
        <v/>
      </c>
      <c r="B796" t="n">
        <v>78875609</v>
      </c>
      <c r="C796" t="n">
        <v>78875599</v>
      </c>
      <c r="D796" t="n">
        <v>29110573</v>
      </c>
      <c r="E796" t="n">
        <v>1</v>
      </c>
      <c r="F796" t="n">
        <v>1</v>
      </c>
      <c r="G796" t="n">
        <v>1</v>
      </c>
      <c r="H796" t="n">
        <v>3</v>
      </c>
      <c r="I796" t="inlineStr">
        <is>
          <t>101-0628</t>
        </is>
      </c>
      <c r="J796" t="inlineStr">
        <is>
          <t>ТССЦ Московской обл., 101-0628, приказ Минстроя России №675/пр от 28.02.2017 № 254/пр</t>
        </is>
      </c>
      <c r="K796" t="inlineStr">
        <is>
          <t>Олифа комбинированная, марки К-3</t>
        </is>
      </c>
      <c r="L796" t="n">
        <v>1348</v>
      </c>
      <c r="N796" t="n">
        <v>1009</v>
      </c>
      <c r="O796" t="inlineStr">
        <is>
          <t>т</t>
        </is>
      </c>
      <c r="P796" t="inlineStr">
        <is>
          <t>т</t>
        </is>
      </c>
      <c r="Q796" t="n">
        <v>1000</v>
      </c>
      <c r="X796" t="n">
        <v>2e-05</v>
      </c>
      <c r="Y796" t="n">
        <v>16950</v>
      </c>
      <c r="Z796" t="n">
        <v>0</v>
      </c>
      <c r="AA796" t="n">
        <v>0</v>
      </c>
      <c r="AB796" t="n">
        <v>0</v>
      </c>
      <c r="AC796" t="n">
        <v>0</v>
      </c>
      <c r="AD796" t="n">
        <v>1</v>
      </c>
      <c r="AE796" t="n">
        <v>0</v>
      </c>
      <c r="AF796" t="inlineStr"/>
      <c r="AG796" t="n">
        <v>2e-05</v>
      </c>
      <c r="AH796" t="n">
        <v>2</v>
      </c>
      <c r="AI796" t="n">
        <v>78875603</v>
      </c>
      <c r="AJ796" t="n">
        <v>861</v>
      </c>
      <c r="AK796" t="n">
        <v>0</v>
      </c>
      <c r="AL796" t="n">
        <v>0</v>
      </c>
      <c r="AM796" t="n">
        <v>0</v>
      </c>
      <c r="AN796" t="n">
        <v>0</v>
      </c>
      <c r="AO796" t="n">
        <v>0</v>
      </c>
      <c r="AP796" t="n">
        <v>0</v>
      </c>
      <c r="AQ796" t="n">
        <v>0</v>
      </c>
      <c r="AR796" t="n">
        <v>0</v>
      </c>
    </row>
    <row r="797">
      <c r="A797">
        <f>ROW(Source!A2049)</f>
        <v/>
      </c>
      <c r="B797" t="n">
        <v>78875610</v>
      </c>
      <c r="C797" t="n">
        <v>78875599</v>
      </c>
      <c r="D797" t="n">
        <v>29107963</v>
      </c>
      <c r="E797" t="n">
        <v>1</v>
      </c>
      <c r="F797" t="n">
        <v>1</v>
      </c>
      <c r="G797" t="n">
        <v>1</v>
      </c>
      <c r="H797" t="n">
        <v>3</v>
      </c>
      <c r="I797" t="inlineStr">
        <is>
          <t>101-1669</t>
        </is>
      </c>
      <c r="J797" t="inlineStr">
        <is>
          <t>ТССЦ Московской обл., 101-1669, приказ Минстроя России №675/пр от 28.02.2017 № 254/пр</t>
        </is>
      </c>
      <c r="K797" t="inlineStr">
        <is>
          <t>Очес льняной</t>
        </is>
      </c>
      <c r="L797" t="n">
        <v>1346</v>
      </c>
      <c r="N797" t="n">
        <v>1009</v>
      </c>
      <c r="O797" t="inlineStr">
        <is>
          <t>кг</t>
        </is>
      </c>
      <c r="P797" t="inlineStr">
        <is>
          <t>кг</t>
        </is>
      </c>
      <c r="Q797" t="n">
        <v>1</v>
      </c>
      <c r="X797" t="n">
        <v>0.02</v>
      </c>
      <c r="Y797" t="n">
        <v>37.29</v>
      </c>
      <c r="Z797" t="n">
        <v>0</v>
      </c>
      <c r="AA797" t="n">
        <v>0</v>
      </c>
      <c r="AB797" t="n">
        <v>0</v>
      </c>
      <c r="AC797" t="n">
        <v>0</v>
      </c>
      <c r="AD797" t="n">
        <v>1</v>
      </c>
      <c r="AE797" t="n">
        <v>0</v>
      </c>
      <c r="AF797" t="inlineStr"/>
      <c r="AG797" t="n">
        <v>0.02</v>
      </c>
      <c r="AH797" t="n">
        <v>2</v>
      </c>
      <c r="AI797" t="n">
        <v>78875604</v>
      </c>
      <c r="AJ797" t="n">
        <v>862</v>
      </c>
      <c r="AK797" t="n">
        <v>0</v>
      </c>
      <c r="AL797" t="n">
        <v>0</v>
      </c>
      <c r="AM797" t="n">
        <v>0</v>
      </c>
      <c r="AN797" t="n">
        <v>0</v>
      </c>
      <c r="AO797" t="n">
        <v>0</v>
      </c>
      <c r="AP797" t="n">
        <v>0</v>
      </c>
      <c r="AQ797" t="n">
        <v>0</v>
      </c>
      <c r="AR797" t="n">
        <v>0</v>
      </c>
    </row>
    <row r="798">
      <c r="A798">
        <f>ROW(Source!A2049)</f>
        <v/>
      </c>
      <c r="B798" t="n">
        <v>78875611</v>
      </c>
      <c r="C798" t="n">
        <v>78875599</v>
      </c>
      <c r="D798" t="n">
        <v>29150040</v>
      </c>
      <c r="E798" t="n">
        <v>1</v>
      </c>
      <c r="F798" t="n">
        <v>1</v>
      </c>
      <c r="G798" t="n">
        <v>1</v>
      </c>
      <c r="H798" t="n">
        <v>3</v>
      </c>
      <c r="I798" t="inlineStr">
        <is>
          <t>411-0001</t>
        </is>
      </c>
      <c r="J798" t="inlineStr">
        <is>
          <t>ТССЦ Московской обл., 411-0001, приказ Минстроя России №675/пр от 28.02.2017 № 257/пр</t>
        </is>
      </c>
      <c r="K798" t="inlineStr">
        <is>
          <t>Вода</t>
        </is>
      </c>
      <c r="L798" t="n">
        <v>1339</v>
      </c>
      <c r="N798" t="n">
        <v>1007</v>
      </c>
      <c r="O798" t="inlineStr">
        <is>
          <t>м3</t>
        </is>
      </c>
      <c r="P798" t="inlineStr">
        <is>
          <t>м3</t>
        </is>
      </c>
      <c r="Q798" t="n">
        <v>1</v>
      </c>
      <c r="X798" t="n">
        <v>1</v>
      </c>
      <c r="Y798" t="n">
        <v>2.44</v>
      </c>
      <c r="Z798" t="n">
        <v>0</v>
      </c>
      <c r="AA798" t="n">
        <v>0</v>
      </c>
      <c r="AB798" t="n">
        <v>0</v>
      </c>
      <c r="AC798" t="n">
        <v>0</v>
      </c>
      <c r="AD798" t="n">
        <v>1</v>
      </c>
      <c r="AE798" t="n">
        <v>0</v>
      </c>
      <c r="AF798" t="inlineStr"/>
      <c r="AG798" t="n">
        <v>1</v>
      </c>
      <c r="AH798" t="n">
        <v>2</v>
      </c>
      <c r="AI798" t="n">
        <v>78875605</v>
      </c>
      <c r="AJ798" t="n">
        <v>863</v>
      </c>
      <c r="AK798" t="n">
        <v>0</v>
      </c>
      <c r="AL798" t="n">
        <v>0</v>
      </c>
      <c r="AM798" t="n">
        <v>0</v>
      </c>
      <c r="AN798" t="n">
        <v>0</v>
      </c>
      <c r="AO798" t="n">
        <v>0</v>
      </c>
      <c r="AP798" t="n">
        <v>0</v>
      </c>
      <c r="AQ798" t="n">
        <v>0</v>
      </c>
      <c r="AR798" t="n">
        <v>0</v>
      </c>
    </row>
    <row r="799">
      <c r="A799">
        <f>ROW(Source!A2088)</f>
        <v/>
      </c>
      <c r="B799" t="n">
        <v>78875680</v>
      </c>
      <c r="C799" t="n">
        <v>78875673</v>
      </c>
      <c r="D799" t="n">
        <v>18442827</v>
      </c>
      <c r="E799" t="n">
        <v>1</v>
      </c>
      <c r="F799" t="n">
        <v>1</v>
      </c>
      <c r="G799" t="n">
        <v>1</v>
      </c>
      <c r="H799" t="n">
        <v>1</v>
      </c>
      <c r="I799" t="inlineStr">
        <is>
          <t>1-1053-90</t>
        </is>
      </c>
      <c r="J799" t="inlineStr"/>
      <c r="K799" t="inlineStr">
        <is>
          <t>Рабочий строитель среднего разряда 5,3</t>
        </is>
      </c>
      <c r="L799" t="n">
        <v>1369</v>
      </c>
      <c r="N799" t="n">
        <v>1013</v>
      </c>
      <c r="O799" t="inlineStr">
        <is>
          <t>чел.-ч</t>
        </is>
      </c>
      <c r="P799" t="inlineStr">
        <is>
          <t>чел.-ч</t>
        </is>
      </c>
      <c r="Q799" t="n">
        <v>1</v>
      </c>
      <c r="X799" t="n">
        <v>5.01</v>
      </c>
      <c r="Y799" t="n">
        <v>0</v>
      </c>
      <c r="Z799" t="n">
        <v>0</v>
      </c>
      <c r="AA799" t="n">
        <v>0</v>
      </c>
      <c r="AB799" t="n">
        <v>11.64</v>
      </c>
      <c r="AC799" t="n">
        <v>0</v>
      </c>
      <c r="AD799" t="n">
        <v>1</v>
      </c>
      <c r="AE799" t="n">
        <v>1</v>
      </c>
      <c r="AF799" t="inlineStr">
        <is>
          <t>)*2</t>
        </is>
      </c>
      <c r="AG799" t="n">
        <v>10.02</v>
      </c>
      <c r="AH799" t="n">
        <v>2</v>
      </c>
      <c r="AI799" t="n">
        <v>78875674</v>
      </c>
      <c r="AJ799" t="n">
        <v>864</v>
      </c>
      <c r="AK799" t="n">
        <v>0</v>
      </c>
      <c r="AL799" t="n">
        <v>0</v>
      </c>
      <c r="AM799" t="n">
        <v>0</v>
      </c>
      <c r="AN799" t="n">
        <v>0</v>
      </c>
      <c r="AO799" t="n">
        <v>0</v>
      </c>
      <c r="AP799" t="n">
        <v>0</v>
      </c>
      <c r="AQ799" t="n">
        <v>0</v>
      </c>
      <c r="AR799" t="n">
        <v>0</v>
      </c>
    </row>
    <row r="800">
      <c r="A800">
        <f>ROW(Source!A2088)</f>
        <v/>
      </c>
      <c r="B800" t="n">
        <v>78875681</v>
      </c>
      <c r="C800" t="n">
        <v>78875673</v>
      </c>
      <c r="D800" t="n">
        <v>29172703</v>
      </c>
      <c r="E800" t="n">
        <v>1</v>
      </c>
      <c r="F800" t="n">
        <v>1</v>
      </c>
      <c r="G800" t="n">
        <v>1</v>
      </c>
      <c r="H800" t="n">
        <v>2</v>
      </c>
      <c r="I800" t="inlineStr">
        <is>
          <t>042900</t>
        </is>
      </c>
      <c r="J800" t="inlineStr">
        <is>
          <t>ТСЭМ Московской обл., 042900, приказ Минстроя России №675/пр от 28.02.2017 № 264/пр</t>
        </is>
      </c>
      <c r="K80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00" t="n">
        <v>1368</v>
      </c>
      <c r="N800" t="n">
        <v>1011</v>
      </c>
      <c r="O800" t="inlineStr">
        <is>
          <t>маш.-ч</t>
        </is>
      </c>
      <c r="P800" t="inlineStr">
        <is>
          <t>маш.-ч</t>
        </is>
      </c>
      <c r="Q800" t="n">
        <v>1</v>
      </c>
      <c r="X800" t="n">
        <v>1.5</v>
      </c>
      <c r="Y800" t="n">
        <v>0</v>
      </c>
      <c r="Z800" t="n">
        <v>29.67</v>
      </c>
      <c r="AA800" t="n">
        <v>0</v>
      </c>
      <c r="AB800" t="n">
        <v>0</v>
      </c>
      <c r="AC800" t="n">
        <v>0</v>
      </c>
      <c r="AD800" t="n">
        <v>1</v>
      </c>
      <c r="AE800" t="n">
        <v>0</v>
      </c>
      <c r="AF800" t="inlineStr">
        <is>
          <t>)*2</t>
        </is>
      </c>
      <c r="AG800" t="n">
        <v>3</v>
      </c>
      <c r="AH800" t="n">
        <v>2</v>
      </c>
      <c r="AI800" t="n">
        <v>78875675</v>
      </c>
      <c r="AJ800" t="n">
        <v>865</v>
      </c>
      <c r="AK800" t="n">
        <v>0</v>
      </c>
      <c r="AL800" t="n">
        <v>0</v>
      </c>
      <c r="AM800" t="n">
        <v>0</v>
      </c>
      <c r="AN800" t="n">
        <v>0</v>
      </c>
      <c r="AO800" t="n">
        <v>0</v>
      </c>
      <c r="AP800" t="n">
        <v>0</v>
      </c>
      <c r="AQ800" t="n">
        <v>0</v>
      </c>
      <c r="AR800" t="n">
        <v>0</v>
      </c>
    </row>
    <row r="801">
      <c r="A801">
        <f>ROW(Source!A2088)</f>
        <v/>
      </c>
      <c r="B801" t="n">
        <v>78875682</v>
      </c>
      <c r="C801" t="n">
        <v>78875673</v>
      </c>
      <c r="D801" t="n">
        <v>29110398</v>
      </c>
      <c r="E801" t="n">
        <v>1</v>
      </c>
      <c r="F801" t="n">
        <v>1</v>
      </c>
      <c r="G801" t="n">
        <v>1</v>
      </c>
      <c r="H801" t="n">
        <v>3</v>
      </c>
      <c r="I801" t="inlineStr">
        <is>
          <t>101-0388</t>
        </is>
      </c>
      <c r="J801" t="inlineStr">
        <is>
          <t>ТССЦ Московской обл., 101-0388, приказ Минстроя России №675/пр от 28.02.2017 № 254/пр</t>
        </is>
      </c>
      <c r="K801" t="inlineStr">
        <is>
          <t>Краски масляные земляные марки МА-0115 мумия, сурик железный</t>
        </is>
      </c>
      <c r="L801" t="n">
        <v>1348</v>
      </c>
      <c r="N801" t="n">
        <v>1009</v>
      </c>
      <c r="O801" t="inlineStr">
        <is>
          <t>т</t>
        </is>
      </c>
      <c r="P801" t="inlineStr">
        <is>
          <t>т</t>
        </is>
      </c>
      <c r="Q801" t="n">
        <v>1000</v>
      </c>
      <c r="X801" t="n">
        <v>5e-05</v>
      </c>
      <c r="Y801" t="n">
        <v>15118.99</v>
      </c>
      <c r="Z801" t="n">
        <v>0</v>
      </c>
      <c r="AA801" t="n">
        <v>0</v>
      </c>
      <c r="AB801" t="n">
        <v>0</v>
      </c>
      <c r="AC801" t="n">
        <v>0</v>
      </c>
      <c r="AD801" t="n">
        <v>1</v>
      </c>
      <c r="AE801" t="n">
        <v>0</v>
      </c>
      <c r="AF801" t="inlineStr">
        <is>
          <t>)*2</t>
        </is>
      </c>
      <c r="AG801" t="n">
        <v>0.0001</v>
      </c>
      <c r="AH801" t="n">
        <v>2</v>
      </c>
      <c r="AI801" t="n">
        <v>78875676</v>
      </c>
      <c r="AJ801" t="n">
        <v>866</v>
      </c>
      <c r="AK801" t="n">
        <v>0</v>
      </c>
      <c r="AL801" t="n">
        <v>0</v>
      </c>
      <c r="AM801" t="n">
        <v>0</v>
      </c>
      <c r="AN801" t="n">
        <v>0</v>
      </c>
      <c r="AO801" t="n">
        <v>0</v>
      </c>
      <c r="AP801" t="n">
        <v>0</v>
      </c>
      <c r="AQ801" t="n">
        <v>0</v>
      </c>
      <c r="AR801" t="n">
        <v>0</v>
      </c>
    </row>
    <row r="802">
      <c r="A802">
        <f>ROW(Source!A2088)</f>
        <v/>
      </c>
      <c r="B802" t="n">
        <v>78875683</v>
      </c>
      <c r="C802" t="n">
        <v>78875673</v>
      </c>
      <c r="D802" t="n">
        <v>29110573</v>
      </c>
      <c r="E802" t="n">
        <v>1</v>
      </c>
      <c r="F802" t="n">
        <v>1</v>
      </c>
      <c r="G802" t="n">
        <v>1</v>
      </c>
      <c r="H802" t="n">
        <v>3</v>
      </c>
      <c r="I802" t="inlineStr">
        <is>
          <t>101-0628</t>
        </is>
      </c>
      <c r="J802" t="inlineStr">
        <is>
          <t>ТССЦ Московской обл., 101-0628, приказ Минстроя России №675/пр от 28.02.2017 № 254/пр</t>
        </is>
      </c>
      <c r="K802" t="inlineStr">
        <is>
          <t>Олифа комбинированная, марки К-3</t>
        </is>
      </c>
      <c r="L802" t="n">
        <v>1348</v>
      </c>
      <c r="N802" t="n">
        <v>1009</v>
      </c>
      <c r="O802" t="inlineStr">
        <is>
          <t>т</t>
        </is>
      </c>
      <c r="P802" t="inlineStr">
        <is>
          <t>т</t>
        </is>
      </c>
      <c r="Q802" t="n">
        <v>1000</v>
      </c>
      <c r="X802" t="n">
        <v>2e-05</v>
      </c>
      <c r="Y802" t="n">
        <v>16950</v>
      </c>
      <c r="Z802" t="n">
        <v>0</v>
      </c>
      <c r="AA802" t="n">
        <v>0</v>
      </c>
      <c r="AB802" t="n">
        <v>0</v>
      </c>
      <c r="AC802" t="n">
        <v>0</v>
      </c>
      <c r="AD802" t="n">
        <v>1</v>
      </c>
      <c r="AE802" t="n">
        <v>0</v>
      </c>
      <c r="AF802" t="inlineStr">
        <is>
          <t>)*2</t>
        </is>
      </c>
      <c r="AG802" t="n">
        <v>4e-05</v>
      </c>
      <c r="AH802" t="n">
        <v>2</v>
      </c>
      <c r="AI802" t="n">
        <v>78875677</v>
      </c>
      <c r="AJ802" t="n">
        <v>867</v>
      </c>
      <c r="AK802" t="n">
        <v>0</v>
      </c>
      <c r="AL802" t="n">
        <v>0</v>
      </c>
      <c r="AM802" t="n">
        <v>0</v>
      </c>
      <c r="AN802" t="n">
        <v>0</v>
      </c>
      <c r="AO802" t="n">
        <v>0</v>
      </c>
      <c r="AP802" t="n">
        <v>0</v>
      </c>
      <c r="AQ802" t="n">
        <v>0</v>
      </c>
      <c r="AR802" t="n">
        <v>0</v>
      </c>
    </row>
    <row r="803">
      <c r="A803">
        <f>ROW(Source!A2088)</f>
        <v/>
      </c>
      <c r="B803" t="n">
        <v>78875684</v>
      </c>
      <c r="C803" t="n">
        <v>78875673</v>
      </c>
      <c r="D803" t="n">
        <v>29107963</v>
      </c>
      <c r="E803" t="n">
        <v>1</v>
      </c>
      <c r="F803" t="n">
        <v>1</v>
      </c>
      <c r="G803" t="n">
        <v>1</v>
      </c>
      <c r="H803" t="n">
        <v>3</v>
      </c>
      <c r="I803" t="inlineStr">
        <is>
          <t>101-1669</t>
        </is>
      </c>
      <c r="J803" t="inlineStr">
        <is>
          <t>ТССЦ Московской обл., 101-1669, приказ Минстроя России №675/пр от 28.02.2017 № 254/пр</t>
        </is>
      </c>
      <c r="K803" t="inlineStr">
        <is>
          <t>Очес льняной</t>
        </is>
      </c>
      <c r="L803" t="n">
        <v>1346</v>
      </c>
      <c r="N803" t="n">
        <v>1009</v>
      </c>
      <c r="O803" t="inlineStr">
        <is>
          <t>кг</t>
        </is>
      </c>
      <c r="P803" t="inlineStr">
        <is>
          <t>кг</t>
        </is>
      </c>
      <c r="Q803" t="n">
        <v>1</v>
      </c>
      <c r="X803" t="n">
        <v>0.02</v>
      </c>
      <c r="Y803" t="n">
        <v>37.29</v>
      </c>
      <c r="Z803" t="n">
        <v>0</v>
      </c>
      <c r="AA803" t="n">
        <v>0</v>
      </c>
      <c r="AB803" t="n">
        <v>0</v>
      </c>
      <c r="AC803" t="n">
        <v>0</v>
      </c>
      <c r="AD803" t="n">
        <v>1</v>
      </c>
      <c r="AE803" t="n">
        <v>0</v>
      </c>
      <c r="AF803" t="inlineStr">
        <is>
          <t>)*2</t>
        </is>
      </c>
      <c r="AG803" t="n">
        <v>0.04</v>
      </c>
      <c r="AH803" t="n">
        <v>2</v>
      </c>
      <c r="AI803" t="n">
        <v>78875678</v>
      </c>
      <c r="AJ803" t="n">
        <v>868</v>
      </c>
      <c r="AK803" t="n">
        <v>0</v>
      </c>
      <c r="AL803" t="n">
        <v>0</v>
      </c>
      <c r="AM803" t="n">
        <v>0</v>
      </c>
      <c r="AN803" t="n">
        <v>0</v>
      </c>
      <c r="AO803" t="n">
        <v>0</v>
      </c>
      <c r="AP803" t="n">
        <v>0</v>
      </c>
      <c r="AQ803" t="n">
        <v>0</v>
      </c>
      <c r="AR803" t="n">
        <v>0</v>
      </c>
    </row>
    <row r="804">
      <c r="A804">
        <f>ROW(Source!A2088)</f>
        <v/>
      </c>
      <c r="B804" t="n">
        <v>78875685</v>
      </c>
      <c r="C804" t="n">
        <v>78875673</v>
      </c>
      <c r="D804" t="n">
        <v>29150040</v>
      </c>
      <c r="E804" t="n">
        <v>1</v>
      </c>
      <c r="F804" t="n">
        <v>1</v>
      </c>
      <c r="G804" t="n">
        <v>1</v>
      </c>
      <c r="H804" t="n">
        <v>3</v>
      </c>
      <c r="I804" t="inlineStr">
        <is>
          <t>411-0001</t>
        </is>
      </c>
      <c r="J804" t="inlineStr">
        <is>
          <t>ТССЦ Московской обл., 411-0001, приказ Минстроя России №675/пр от 28.02.2017 № 257/пр</t>
        </is>
      </c>
      <c r="K804" t="inlineStr">
        <is>
          <t>Вода</t>
        </is>
      </c>
      <c r="L804" t="n">
        <v>1339</v>
      </c>
      <c r="N804" t="n">
        <v>1007</v>
      </c>
      <c r="O804" t="inlineStr">
        <is>
          <t>м3</t>
        </is>
      </c>
      <c r="P804" t="inlineStr">
        <is>
          <t>м3</t>
        </is>
      </c>
      <c r="Q804" t="n">
        <v>1</v>
      </c>
      <c r="X804" t="n">
        <v>1</v>
      </c>
      <c r="Y804" t="n">
        <v>2.44</v>
      </c>
      <c r="Z804" t="n">
        <v>0</v>
      </c>
      <c r="AA804" t="n">
        <v>0</v>
      </c>
      <c r="AB804" t="n">
        <v>0</v>
      </c>
      <c r="AC804" t="n">
        <v>0</v>
      </c>
      <c r="AD804" t="n">
        <v>1</v>
      </c>
      <c r="AE804" t="n">
        <v>0</v>
      </c>
      <c r="AF804" t="inlineStr">
        <is>
          <t>)*2</t>
        </is>
      </c>
      <c r="AG804" t="n">
        <v>2</v>
      </c>
      <c r="AH804" t="n">
        <v>2</v>
      </c>
      <c r="AI804" t="n">
        <v>78875679</v>
      </c>
      <c r="AJ804" t="n">
        <v>869</v>
      </c>
      <c r="AK804" t="n">
        <v>0</v>
      </c>
      <c r="AL804" t="n">
        <v>0</v>
      </c>
      <c r="AM804" t="n">
        <v>0</v>
      </c>
      <c r="AN804" t="n">
        <v>0</v>
      </c>
      <c r="AO804" t="n">
        <v>0</v>
      </c>
      <c r="AP804" t="n">
        <v>0</v>
      </c>
      <c r="AQ804" t="n">
        <v>0</v>
      </c>
      <c r="AR804" t="n">
        <v>0</v>
      </c>
    </row>
    <row r="805">
      <c r="A805">
        <f>ROW(Source!A2127)</f>
        <v/>
      </c>
      <c r="B805" t="n">
        <v>78875760</v>
      </c>
      <c r="C805" t="n">
        <v>78875753</v>
      </c>
      <c r="D805" t="n">
        <v>18442827</v>
      </c>
      <c r="E805" t="n">
        <v>1</v>
      </c>
      <c r="F805" t="n">
        <v>1</v>
      </c>
      <c r="G805" t="n">
        <v>1</v>
      </c>
      <c r="H805" t="n">
        <v>1</v>
      </c>
      <c r="I805" t="inlineStr">
        <is>
          <t>1-1053-90</t>
        </is>
      </c>
      <c r="J805" t="inlineStr"/>
      <c r="K805" t="inlineStr">
        <is>
          <t>Рабочий строитель среднего разряда 5,3</t>
        </is>
      </c>
      <c r="L805" t="n">
        <v>1369</v>
      </c>
      <c r="N805" t="n">
        <v>1013</v>
      </c>
      <c r="O805" t="inlineStr">
        <is>
          <t>чел.-ч</t>
        </is>
      </c>
      <c r="P805" t="inlineStr">
        <is>
          <t>чел.-ч</t>
        </is>
      </c>
      <c r="Q805" t="n">
        <v>1</v>
      </c>
      <c r="X805" t="n">
        <v>5.01</v>
      </c>
      <c r="Y805" t="n">
        <v>0</v>
      </c>
      <c r="Z805" t="n">
        <v>0</v>
      </c>
      <c r="AA805" t="n">
        <v>0</v>
      </c>
      <c r="AB805" t="n">
        <v>11.64</v>
      </c>
      <c r="AC805" t="n">
        <v>0</v>
      </c>
      <c r="AD805" t="n">
        <v>1</v>
      </c>
      <c r="AE805" t="n">
        <v>1</v>
      </c>
      <c r="AF805" t="inlineStr">
        <is>
          <t>)*3</t>
        </is>
      </c>
      <c r="AG805" t="n">
        <v>15.03</v>
      </c>
      <c r="AH805" t="n">
        <v>2</v>
      </c>
      <c r="AI805" t="n">
        <v>78875754</v>
      </c>
      <c r="AJ805" t="n">
        <v>870</v>
      </c>
      <c r="AK805" t="n">
        <v>0</v>
      </c>
      <c r="AL805" t="n">
        <v>0</v>
      </c>
      <c r="AM805" t="n">
        <v>0</v>
      </c>
      <c r="AN805" t="n">
        <v>0</v>
      </c>
      <c r="AO805" t="n">
        <v>0</v>
      </c>
      <c r="AP805" t="n">
        <v>0</v>
      </c>
      <c r="AQ805" t="n">
        <v>0</v>
      </c>
      <c r="AR805" t="n">
        <v>0</v>
      </c>
    </row>
    <row r="806">
      <c r="A806">
        <f>ROW(Source!A2127)</f>
        <v/>
      </c>
      <c r="B806" t="n">
        <v>78875761</v>
      </c>
      <c r="C806" t="n">
        <v>78875753</v>
      </c>
      <c r="D806" t="n">
        <v>29172703</v>
      </c>
      <c r="E806" t="n">
        <v>1</v>
      </c>
      <c r="F806" t="n">
        <v>1</v>
      </c>
      <c r="G806" t="n">
        <v>1</v>
      </c>
      <c r="H806" t="n">
        <v>2</v>
      </c>
      <c r="I806" t="inlineStr">
        <is>
          <t>042900</t>
        </is>
      </c>
      <c r="J806" t="inlineStr">
        <is>
          <t>ТСЭМ Московской обл., 042900, приказ Минстроя России №675/пр от 28.02.2017 № 264/пр</t>
        </is>
      </c>
      <c r="K806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06" t="n">
        <v>1368</v>
      </c>
      <c r="N806" t="n">
        <v>1011</v>
      </c>
      <c r="O806" t="inlineStr">
        <is>
          <t>маш.-ч</t>
        </is>
      </c>
      <c r="P806" t="inlineStr">
        <is>
          <t>маш.-ч</t>
        </is>
      </c>
      <c r="Q806" t="n">
        <v>1</v>
      </c>
      <c r="X806" t="n">
        <v>1.5</v>
      </c>
      <c r="Y806" t="n">
        <v>0</v>
      </c>
      <c r="Z806" t="n">
        <v>29.67</v>
      </c>
      <c r="AA806" t="n">
        <v>0</v>
      </c>
      <c r="AB806" t="n">
        <v>0</v>
      </c>
      <c r="AC806" t="n">
        <v>0</v>
      </c>
      <c r="AD806" t="n">
        <v>1</v>
      </c>
      <c r="AE806" t="n">
        <v>0</v>
      </c>
      <c r="AF806" t="inlineStr">
        <is>
          <t>)*3</t>
        </is>
      </c>
      <c r="AG806" t="n">
        <v>4.5</v>
      </c>
      <c r="AH806" t="n">
        <v>2</v>
      </c>
      <c r="AI806" t="n">
        <v>78875755</v>
      </c>
      <c r="AJ806" t="n">
        <v>871</v>
      </c>
      <c r="AK806" t="n">
        <v>0</v>
      </c>
      <c r="AL806" t="n">
        <v>0</v>
      </c>
      <c r="AM806" t="n">
        <v>0</v>
      </c>
      <c r="AN806" t="n">
        <v>0</v>
      </c>
      <c r="AO806" t="n">
        <v>0</v>
      </c>
      <c r="AP806" t="n">
        <v>0</v>
      </c>
      <c r="AQ806" t="n">
        <v>0</v>
      </c>
      <c r="AR806" t="n">
        <v>0</v>
      </c>
    </row>
    <row r="807">
      <c r="A807">
        <f>ROW(Source!A2127)</f>
        <v/>
      </c>
      <c r="B807" t="n">
        <v>78875762</v>
      </c>
      <c r="C807" t="n">
        <v>78875753</v>
      </c>
      <c r="D807" t="n">
        <v>29110398</v>
      </c>
      <c r="E807" t="n">
        <v>1</v>
      </c>
      <c r="F807" t="n">
        <v>1</v>
      </c>
      <c r="G807" t="n">
        <v>1</v>
      </c>
      <c r="H807" t="n">
        <v>3</v>
      </c>
      <c r="I807" t="inlineStr">
        <is>
          <t>101-0388</t>
        </is>
      </c>
      <c r="J807" t="inlineStr">
        <is>
          <t>ТССЦ Московской обл., 101-0388, приказ Минстроя России №675/пр от 28.02.2017 № 254/пр</t>
        </is>
      </c>
      <c r="K807" t="inlineStr">
        <is>
          <t>Краски масляные земляные марки МА-0115 мумия, сурик железный</t>
        </is>
      </c>
      <c r="L807" t="n">
        <v>1348</v>
      </c>
      <c r="N807" t="n">
        <v>1009</v>
      </c>
      <c r="O807" t="inlineStr">
        <is>
          <t>т</t>
        </is>
      </c>
      <c r="P807" t="inlineStr">
        <is>
          <t>т</t>
        </is>
      </c>
      <c r="Q807" t="n">
        <v>1000</v>
      </c>
      <c r="X807" t="n">
        <v>5e-05</v>
      </c>
      <c r="Y807" t="n">
        <v>15118.99</v>
      </c>
      <c r="Z807" t="n">
        <v>0</v>
      </c>
      <c r="AA807" t="n">
        <v>0</v>
      </c>
      <c r="AB807" t="n">
        <v>0</v>
      </c>
      <c r="AC807" t="n">
        <v>0</v>
      </c>
      <c r="AD807" t="n">
        <v>1</v>
      </c>
      <c r="AE807" t="n">
        <v>0</v>
      </c>
      <c r="AF807" t="inlineStr">
        <is>
          <t>)*3</t>
        </is>
      </c>
      <c r="AG807" t="n">
        <v>0.00015</v>
      </c>
      <c r="AH807" t="n">
        <v>2</v>
      </c>
      <c r="AI807" t="n">
        <v>78875756</v>
      </c>
      <c r="AJ807" t="n">
        <v>872</v>
      </c>
      <c r="AK807" t="n">
        <v>0</v>
      </c>
      <c r="AL807" t="n">
        <v>0</v>
      </c>
      <c r="AM807" t="n">
        <v>0</v>
      </c>
      <c r="AN807" t="n">
        <v>0</v>
      </c>
      <c r="AO807" t="n">
        <v>0</v>
      </c>
      <c r="AP807" t="n">
        <v>0</v>
      </c>
      <c r="AQ807" t="n">
        <v>0</v>
      </c>
      <c r="AR807" t="n">
        <v>0</v>
      </c>
    </row>
    <row r="808">
      <c r="A808">
        <f>ROW(Source!A2127)</f>
        <v/>
      </c>
      <c r="B808" t="n">
        <v>78875763</v>
      </c>
      <c r="C808" t="n">
        <v>78875753</v>
      </c>
      <c r="D808" t="n">
        <v>29110573</v>
      </c>
      <c r="E808" t="n">
        <v>1</v>
      </c>
      <c r="F808" t="n">
        <v>1</v>
      </c>
      <c r="G808" t="n">
        <v>1</v>
      </c>
      <c r="H808" t="n">
        <v>3</v>
      </c>
      <c r="I808" t="inlineStr">
        <is>
          <t>101-0628</t>
        </is>
      </c>
      <c r="J808" t="inlineStr">
        <is>
          <t>ТССЦ Московской обл., 101-0628, приказ Минстроя России №675/пр от 28.02.2017 № 254/пр</t>
        </is>
      </c>
      <c r="K808" t="inlineStr">
        <is>
          <t>Олифа комбинированная, марки К-3</t>
        </is>
      </c>
      <c r="L808" t="n">
        <v>1348</v>
      </c>
      <c r="N808" t="n">
        <v>1009</v>
      </c>
      <c r="O808" t="inlineStr">
        <is>
          <t>т</t>
        </is>
      </c>
      <c r="P808" t="inlineStr">
        <is>
          <t>т</t>
        </is>
      </c>
      <c r="Q808" t="n">
        <v>1000</v>
      </c>
      <c r="X808" t="n">
        <v>2e-05</v>
      </c>
      <c r="Y808" t="n">
        <v>16950</v>
      </c>
      <c r="Z808" t="n">
        <v>0</v>
      </c>
      <c r="AA808" t="n">
        <v>0</v>
      </c>
      <c r="AB808" t="n">
        <v>0</v>
      </c>
      <c r="AC808" t="n">
        <v>0</v>
      </c>
      <c r="AD808" t="n">
        <v>1</v>
      </c>
      <c r="AE808" t="n">
        <v>0</v>
      </c>
      <c r="AF808" t="inlineStr">
        <is>
          <t>)*3</t>
        </is>
      </c>
      <c r="AG808" t="n">
        <v>6.000000000000001e-05</v>
      </c>
      <c r="AH808" t="n">
        <v>2</v>
      </c>
      <c r="AI808" t="n">
        <v>78875757</v>
      </c>
      <c r="AJ808" t="n">
        <v>873</v>
      </c>
      <c r="AK808" t="n">
        <v>0</v>
      </c>
      <c r="AL808" t="n">
        <v>0</v>
      </c>
      <c r="AM808" t="n">
        <v>0</v>
      </c>
      <c r="AN808" t="n">
        <v>0</v>
      </c>
      <c r="AO808" t="n">
        <v>0</v>
      </c>
      <c r="AP808" t="n">
        <v>0</v>
      </c>
      <c r="AQ808" t="n">
        <v>0</v>
      </c>
      <c r="AR808" t="n">
        <v>0</v>
      </c>
    </row>
    <row r="809">
      <c r="A809">
        <f>ROW(Source!A2127)</f>
        <v/>
      </c>
      <c r="B809" t="n">
        <v>78875764</v>
      </c>
      <c r="C809" t="n">
        <v>78875753</v>
      </c>
      <c r="D809" t="n">
        <v>29107963</v>
      </c>
      <c r="E809" t="n">
        <v>1</v>
      </c>
      <c r="F809" t="n">
        <v>1</v>
      </c>
      <c r="G809" t="n">
        <v>1</v>
      </c>
      <c r="H809" t="n">
        <v>3</v>
      </c>
      <c r="I809" t="inlineStr">
        <is>
          <t>101-1669</t>
        </is>
      </c>
      <c r="J809" t="inlineStr">
        <is>
          <t>ТССЦ Московской обл., 101-1669, приказ Минстроя России №675/пр от 28.02.2017 № 254/пр</t>
        </is>
      </c>
      <c r="K809" t="inlineStr">
        <is>
          <t>Очес льняной</t>
        </is>
      </c>
      <c r="L809" t="n">
        <v>1346</v>
      </c>
      <c r="N809" t="n">
        <v>1009</v>
      </c>
      <c r="O809" t="inlineStr">
        <is>
          <t>кг</t>
        </is>
      </c>
      <c r="P809" t="inlineStr">
        <is>
          <t>кг</t>
        </is>
      </c>
      <c r="Q809" t="n">
        <v>1</v>
      </c>
      <c r="X809" t="n">
        <v>0.02</v>
      </c>
      <c r="Y809" t="n">
        <v>37.29</v>
      </c>
      <c r="Z809" t="n">
        <v>0</v>
      </c>
      <c r="AA809" t="n">
        <v>0</v>
      </c>
      <c r="AB809" t="n">
        <v>0</v>
      </c>
      <c r="AC809" t="n">
        <v>0</v>
      </c>
      <c r="AD809" t="n">
        <v>1</v>
      </c>
      <c r="AE809" t="n">
        <v>0</v>
      </c>
      <c r="AF809" t="inlineStr">
        <is>
          <t>)*3</t>
        </is>
      </c>
      <c r="AG809" t="n">
        <v>0.06</v>
      </c>
      <c r="AH809" t="n">
        <v>2</v>
      </c>
      <c r="AI809" t="n">
        <v>78875758</v>
      </c>
      <c r="AJ809" t="n">
        <v>874</v>
      </c>
      <c r="AK809" t="n">
        <v>0</v>
      </c>
      <c r="AL809" t="n">
        <v>0</v>
      </c>
      <c r="AM809" t="n">
        <v>0</v>
      </c>
      <c r="AN809" t="n">
        <v>0</v>
      </c>
      <c r="AO809" t="n">
        <v>0</v>
      </c>
      <c r="AP809" t="n">
        <v>0</v>
      </c>
      <c r="AQ809" t="n">
        <v>0</v>
      </c>
      <c r="AR809" t="n">
        <v>0</v>
      </c>
    </row>
    <row r="810">
      <c r="A810">
        <f>ROW(Source!A2127)</f>
        <v/>
      </c>
      <c r="B810" t="n">
        <v>78875765</v>
      </c>
      <c r="C810" t="n">
        <v>78875753</v>
      </c>
      <c r="D810" t="n">
        <v>29150040</v>
      </c>
      <c r="E810" t="n">
        <v>1</v>
      </c>
      <c r="F810" t="n">
        <v>1</v>
      </c>
      <c r="G810" t="n">
        <v>1</v>
      </c>
      <c r="H810" t="n">
        <v>3</v>
      </c>
      <c r="I810" t="inlineStr">
        <is>
          <t>411-0001</t>
        </is>
      </c>
      <c r="J810" t="inlineStr">
        <is>
          <t>ТССЦ Московской обл., 411-0001, приказ Минстроя России №675/пр от 28.02.2017 № 257/пр</t>
        </is>
      </c>
      <c r="K810" t="inlineStr">
        <is>
          <t>Вода</t>
        </is>
      </c>
      <c r="L810" t="n">
        <v>1339</v>
      </c>
      <c r="N810" t="n">
        <v>1007</v>
      </c>
      <c r="O810" t="inlineStr">
        <is>
          <t>м3</t>
        </is>
      </c>
      <c r="P810" t="inlineStr">
        <is>
          <t>м3</t>
        </is>
      </c>
      <c r="Q810" t="n">
        <v>1</v>
      </c>
      <c r="X810" t="n">
        <v>1</v>
      </c>
      <c r="Y810" t="n">
        <v>2.44</v>
      </c>
      <c r="Z810" t="n">
        <v>0</v>
      </c>
      <c r="AA810" t="n">
        <v>0</v>
      </c>
      <c r="AB810" t="n">
        <v>0</v>
      </c>
      <c r="AC810" t="n">
        <v>0</v>
      </c>
      <c r="AD810" t="n">
        <v>1</v>
      </c>
      <c r="AE810" t="n">
        <v>0</v>
      </c>
      <c r="AF810" t="inlineStr">
        <is>
          <t>)*3</t>
        </is>
      </c>
      <c r="AG810" t="n">
        <v>3</v>
      </c>
      <c r="AH810" t="n">
        <v>2</v>
      </c>
      <c r="AI810" t="n">
        <v>78875759</v>
      </c>
      <c r="AJ810" t="n">
        <v>875</v>
      </c>
      <c r="AK810" t="n">
        <v>0</v>
      </c>
      <c r="AL810" t="n">
        <v>0</v>
      </c>
      <c r="AM810" t="n">
        <v>0</v>
      </c>
      <c r="AN810" t="n">
        <v>0</v>
      </c>
      <c r="AO810" t="n">
        <v>0</v>
      </c>
      <c r="AP810" t="n">
        <v>0</v>
      </c>
      <c r="AQ810" t="n">
        <v>0</v>
      </c>
      <c r="AR810" t="n">
        <v>0</v>
      </c>
    </row>
    <row r="811">
      <c r="A811">
        <f>ROW(Source!A2166)</f>
        <v/>
      </c>
      <c r="B811" t="n">
        <v>78875830</v>
      </c>
      <c r="C811" t="n">
        <v>78875823</v>
      </c>
      <c r="D811" t="n">
        <v>18442827</v>
      </c>
      <c r="E811" t="n">
        <v>1</v>
      </c>
      <c r="F811" t="n">
        <v>1</v>
      </c>
      <c r="G811" t="n">
        <v>1</v>
      </c>
      <c r="H811" t="n">
        <v>1</v>
      </c>
      <c r="I811" t="inlineStr">
        <is>
          <t>1-1053-90</t>
        </is>
      </c>
      <c r="J811" t="inlineStr"/>
      <c r="K811" t="inlineStr">
        <is>
          <t>Рабочий строитель среднего разряда 5,3</t>
        </is>
      </c>
      <c r="L811" t="n">
        <v>1369</v>
      </c>
      <c r="N811" t="n">
        <v>1013</v>
      </c>
      <c r="O811" t="inlineStr">
        <is>
          <t>чел.-ч</t>
        </is>
      </c>
      <c r="P811" t="inlineStr">
        <is>
          <t>чел.-ч</t>
        </is>
      </c>
      <c r="Q811" t="n">
        <v>1</v>
      </c>
      <c r="X811" t="n">
        <v>5.01</v>
      </c>
      <c r="Y811" t="n">
        <v>0</v>
      </c>
      <c r="Z811" t="n">
        <v>0</v>
      </c>
      <c r="AA811" t="n">
        <v>0</v>
      </c>
      <c r="AB811" t="n">
        <v>11.64</v>
      </c>
      <c r="AC811" t="n">
        <v>0</v>
      </c>
      <c r="AD811" t="n">
        <v>1</v>
      </c>
      <c r="AE811" t="n">
        <v>1</v>
      </c>
      <c r="AF811" t="inlineStr">
        <is>
          <t>)*3</t>
        </is>
      </c>
      <c r="AG811" t="n">
        <v>15.03</v>
      </c>
      <c r="AH811" t="n">
        <v>2</v>
      </c>
      <c r="AI811" t="n">
        <v>78875824</v>
      </c>
      <c r="AJ811" t="n">
        <v>876</v>
      </c>
      <c r="AK811" t="n">
        <v>0</v>
      </c>
      <c r="AL811" t="n">
        <v>0</v>
      </c>
      <c r="AM811" t="n">
        <v>0</v>
      </c>
      <c r="AN811" t="n">
        <v>0</v>
      </c>
      <c r="AO811" t="n">
        <v>0</v>
      </c>
      <c r="AP811" t="n">
        <v>0</v>
      </c>
      <c r="AQ811" t="n">
        <v>0</v>
      </c>
      <c r="AR811" t="n">
        <v>0</v>
      </c>
    </row>
    <row r="812">
      <c r="A812">
        <f>ROW(Source!A2166)</f>
        <v/>
      </c>
      <c r="B812" t="n">
        <v>78875831</v>
      </c>
      <c r="C812" t="n">
        <v>78875823</v>
      </c>
      <c r="D812" t="n">
        <v>29172703</v>
      </c>
      <c r="E812" t="n">
        <v>1</v>
      </c>
      <c r="F812" t="n">
        <v>1</v>
      </c>
      <c r="G812" t="n">
        <v>1</v>
      </c>
      <c r="H812" t="n">
        <v>2</v>
      </c>
      <c r="I812" t="inlineStr">
        <is>
          <t>042900</t>
        </is>
      </c>
      <c r="J812" t="inlineStr">
        <is>
          <t>ТСЭМ Московской обл., 042900, приказ Минстроя России №675/пр от 28.02.2017 № 264/пр</t>
        </is>
      </c>
      <c r="K81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12" t="n">
        <v>1368</v>
      </c>
      <c r="N812" t="n">
        <v>1011</v>
      </c>
      <c r="O812" t="inlineStr">
        <is>
          <t>маш.-ч</t>
        </is>
      </c>
      <c r="P812" t="inlineStr">
        <is>
          <t>маш.-ч</t>
        </is>
      </c>
      <c r="Q812" t="n">
        <v>1</v>
      </c>
      <c r="X812" t="n">
        <v>1.5</v>
      </c>
      <c r="Y812" t="n">
        <v>0</v>
      </c>
      <c r="Z812" t="n">
        <v>29.67</v>
      </c>
      <c r="AA812" t="n">
        <v>0</v>
      </c>
      <c r="AB812" t="n">
        <v>0</v>
      </c>
      <c r="AC812" t="n">
        <v>0</v>
      </c>
      <c r="AD812" t="n">
        <v>1</v>
      </c>
      <c r="AE812" t="n">
        <v>0</v>
      </c>
      <c r="AF812" t="inlineStr">
        <is>
          <t>)*3</t>
        </is>
      </c>
      <c r="AG812" t="n">
        <v>4.5</v>
      </c>
      <c r="AH812" t="n">
        <v>2</v>
      </c>
      <c r="AI812" t="n">
        <v>78875825</v>
      </c>
      <c r="AJ812" t="n">
        <v>877</v>
      </c>
      <c r="AK812" t="n">
        <v>0</v>
      </c>
      <c r="AL812" t="n">
        <v>0</v>
      </c>
      <c r="AM812" t="n">
        <v>0</v>
      </c>
      <c r="AN812" t="n">
        <v>0</v>
      </c>
      <c r="AO812" t="n">
        <v>0</v>
      </c>
      <c r="AP812" t="n">
        <v>0</v>
      </c>
      <c r="AQ812" t="n">
        <v>0</v>
      </c>
      <c r="AR812" t="n">
        <v>0</v>
      </c>
    </row>
    <row r="813">
      <c r="A813">
        <f>ROW(Source!A2166)</f>
        <v/>
      </c>
      <c r="B813" t="n">
        <v>78875832</v>
      </c>
      <c r="C813" t="n">
        <v>78875823</v>
      </c>
      <c r="D813" t="n">
        <v>29110398</v>
      </c>
      <c r="E813" t="n">
        <v>1</v>
      </c>
      <c r="F813" t="n">
        <v>1</v>
      </c>
      <c r="G813" t="n">
        <v>1</v>
      </c>
      <c r="H813" t="n">
        <v>3</v>
      </c>
      <c r="I813" t="inlineStr">
        <is>
          <t>101-0388</t>
        </is>
      </c>
      <c r="J813" t="inlineStr">
        <is>
          <t>ТССЦ Московской обл., 101-0388, приказ Минстроя России №675/пр от 28.02.2017 № 254/пр</t>
        </is>
      </c>
      <c r="K813" t="inlineStr">
        <is>
          <t>Краски масляные земляные марки МА-0115 мумия, сурик железный</t>
        </is>
      </c>
      <c r="L813" t="n">
        <v>1348</v>
      </c>
      <c r="N813" t="n">
        <v>1009</v>
      </c>
      <c r="O813" t="inlineStr">
        <is>
          <t>т</t>
        </is>
      </c>
      <c r="P813" t="inlineStr">
        <is>
          <t>т</t>
        </is>
      </c>
      <c r="Q813" t="n">
        <v>1000</v>
      </c>
      <c r="X813" t="n">
        <v>5e-05</v>
      </c>
      <c r="Y813" t="n">
        <v>15118.99</v>
      </c>
      <c r="Z813" t="n">
        <v>0</v>
      </c>
      <c r="AA813" t="n">
        <v>0</v>
      </c>
      <c r="AB813" t="n">
        <v>0</v>
      </c>
      <c r="AC813" t="n">
        <v>0</v>
      </c>
      <c r="AD813" t="n">
        <v>1</v>
      </c>
      <c r="AE813" t="n">
        <v>0</v>
      </c>
      <c r="AF813" t="inlineStr">
        <is>
          <t>)*3</t>
        </is>
      </c>
      <c r="AG813" t="n">
        <v>0.00015</v>
      </c>
      <c r="AH813" t="n">
        <v>2</v>
      </c>
      <c r="AI813" t="n">
        <v>78875826</v>
      </c>
      <c r="AJ813" t="n">
        <v>878</v>
      </c>
      <c r="AK813" t="n">
        <v>0</v>
      </c>
      <c r="AL813" t="n">
        <v>0</v>
      </c>
      <c r="AM813" t="n">
        <v>0</v>
      </c>
      <c r="AN813" t="n">
        <v>0</v>
      </c>
      <c r="AO813" t="n">
        <v>0</v>
      </c>
      <c r="AP813" t="n">
        <v>0</v>
      </c>
      <c r="AQ813" t="n">
        <v>0</v>
      </c>
      <c r="AR813" t="n">
        <v>0</v>
      </c>
    </row>
    <row r="814">
      <c r="A814">
        <f>ROW(Source!A2166)</f>
        <v/>
      </c>
      <c r="B814" t="n">
        <v>78875833</v>
      </c>
      <c r="C814" t="n">
        <v>78875823</v>
      </c>
      <c r="D814" t="n">
        <v>29110573</v>
      </c>
      <c r="E814" t="n">
        <v>1</v>
      </c>
      <c r="F814" t="n">
        <v>1</v>
      </c>
      <c r="G814" t="n">
        <v>1</v>
      </c>
      <c r="H814" t="n">
        <v>3</v>
      </c>
      <c r="I814" t="inlineStr">
        <is>
          <t>101-0628</t>
        </is>
      </c>
      <c r="J814" t="inlineStr">
        <is>
          <t>ТССЦ Московской обл., 101-0628, приказ Минстроя России №675/пр от 28.02.2017 № 254/пр</t>
        </is>
      </c>
      <c r="K814" t="inlineStr">
        <is>
          <t>Олифа комбинированная, марки К-3</t>
        </is>
      </c>
      <c r="L814" t="n">
        <v>1348</v>
      </c>
      <c r="N814" t="n">
        <v>1009</v>
      </c>
      <c r="O814" t="inlineStr">
        <is>
          <t>т</t>
        </is>
      </c>
      <c r="P814" t="inlineStr">
        <is>
          <t>т</t>
        </is>
      </c>
      <c r="Q814" t="n">
        <v>1000</v>
      </c>
      <c r="X814" t="n">
        <v>2e-05</v>
      </c>
      <c r="Y814" t="n">
        <v>16950</v>
      </c>
      <c r="Z814" t="n">
        <v>0</v>
      </c>
      <c r="AA814" t="n">
        <v>0</v>
      </c>
      <c r="AB814" t="n">
        <v>0</v>
      </c>
      <c r="AC814" t="n">
        <v>0</v>
      </c>
      <c r="AD814" t="n">
        <v>1</v>
      </c>
      <c r="AE814" t="n">
        <v>0</v>
      </c>
      <c r="AF814" t="inlineStr">
        <is>
          <t>)*3</t>
        </is>
      </c>
      <c r="AG814" t="n">
        <v>6.000000000000001e-05</v>
      </c>
      <c r="AH814" t="n">
        <v>2</v>
      </c>
      <c r="AI814" t="n">
        <v>78875827</v>
      </c>
      <c r="AJ814" t="n">
        <v>879</v>
      </c>
      <c r="AK814" t="n">
        <v>0</v>
      </c>
      <c r="AL814" t="n">
        <v>0</v>
      </c>
      <c r="AM814" t="n">
        <v>0</v>
      </c>
      <c r="AN814" t="n">
        <v>0</v>
      </c>
      <c r="AO814" t="n">
        <v>0</v>
      </c>
      <c r="AP814" t="n">
        <v>0</v>
      </c>
      <c r="AQ814" t="n">
        <v>0</v>
      </c>
      <c r="AR814" t="n">
        <v>0</v>
      </c>
    </row>
    <row r="815">
      <c r="A815">
        <f>ROW(Source!A2166)</f>
        <v/>
      </c>
      <c r="B815" t="n">
        <v>78875834</v>
      </c>
      <c r="C815" t="n">
        <v>78875823</v>
      </c>
      <c r="D815" t="n">
        <v>29107963</v>
      </c>
      <c r="E815" t="n">
        <v>1</v>
      </c>
      <c r="F815" t="n">
        <v>1</v>
      </c>
      <c r="G815" t="n">
        <v>1</v>
      </c>
      <c r="H815" t="n">
        <v>3</v>
      </c>
      <c r="I815" t="inlineStr">
        <is>
          <t>101-1669</t>
        </is>
      </c>
      <c r="J815" t="inlineStr">
        <is>
          <t>ТССЦ Московской обл., 101-1669, приказ Минстроя России №675/пр от 28.02.2017 № 254/пр</t>
        </is>
      </c>
      <c r="K815" t="inlineStr">
        <is>
          <t>Очес льняной</t>
        </is>
      </c>
      <c r="L815" t="n">
        <v>1346</v>
      </c>
      <c r="N815" t="n">
        <v>1009</v>
      </c>
      <c r="O815" t="inlineStr">
        <is>
          <t>кг</t>
        </is>
      </c>
      <c r="P815" t="inlineStr">
        <is>
          <t>кг</t>
        </is>
      </c>
      <c r="Q815" t="n">
        <v>1</v>
      </c>
      <c r="X815" t="n">
        <v>0.02</v>
      </c>
      <c r="Y815" t="n">
        <v>37.29</v>
      </c>
      <c r="Z815" t="n">
        <v>0</v>
      </c>
      <c r="AA815" t="n">
        <v>0</v>
      </c>
      <c r="AB815" t="n">
        <v>0</v>
      </c>
      <c r="AC815" t="n">
        <v>0</v>
      </c>
      <c r="AD815" t="n">
        <v>1</v>
      </c>
      <c r="AE815" t="n">
        <v>0</v>
      </c>
      <c r="AF815" t="inlineStr">
        <is>
          <t>)*3</t>
        </is>
      </c>
      <c r="AG815" t="n">
        <v>0.06</v>
      </c>
      <c r="AH815" t="n">
        <v>2</v>
      </c>
      <c r="AI815" t="n">
        <v>78875828</v>
      </c>
      <c r="AJ815" t="n">
        <v>880</v>
      </c>
      <c r="AK815" t="n">
        <v>0</v>
      </c>
      <c r="AL815" t="n">
        <v>0</v>
      </c>
      <c r="AM815" t="n">
        <v>0</v>
      </c>
      <c r="AN815" t="n">
        <v>0</v>
      </c>
      <c r="AO815" t="n">
        <v>0</v>
      </c>
      <c r="AP815" t="n">
        <v>0</v>
      </c>
      <c r="AQ815" t="n">
        <v>0</v>
      </c>
      <c r="AR815" t="n">
        <v>0</v>
      </c>
    </row>
    <row r="816">
      <c r="A816">
        <f>ROW(Source!A2166)</f>
        <v/>
      </c>
      <c r="B816" t="n">
        <v>78875835</v>
      </c>
      <c r="C816" t="n">
        <v>78875823</v>
      </c>
      <c r="D816" t="n">
        <v>29150040</v>
      </c>
      <c r="E816" t="n">
        <v>1</v>
      </c>
      <c r="F816" t="n">
        <v>1</v>
      </c>
      <c r="G816" t="n">
        <v>1</v>
      </c>
      <c r="H816" t="n">
        <v>3</v>
      </c>
      <c r="I816" t="inlineStr">
        <is>
          <t>411-0001</t>
        </is>
      </c>
      <c r="J816" t="inlineStr">
        <is>
          <t>ТССЦ Московской обл., 411-0001, приказ Минстроя России №675/пр от 28.02.2017 № 257/пр</t>
        </is>
      </c>
      <c r="K816" t="inlineStr">
        <is>
          <t>Вода</t>
        </is>
      </c>
      <c r="L816" t="n">
        <v>1339</v>
      </c>
      <c r="N816" t="n">
        <v>1007</v>
      </c>
      <c r="O816" t="inlineStr">
        <is>
          <t>м3</t>
        </is>
      </c>
      <c r="P816" t="inlineStr">
        <is>
          <t>м3</t>
        </is>
      </c>
      <c r="Q816" t="n">
        <v>1</v>
      </c>
      <c r="X816" t="n">
        <v>1</v>
      </c>
      <c r="Y816" t="n">
        <v>2.44</v>
      </c>
      <c r="Z816" t="n">
        <v>0</v>
      </c>
      <c r="AA816" t="n">
        <v>0</v>
      </c>
      <c r="AB816" t="n">
        <v>0</v>
      </c>
      <c r="AC816" t="n">
        <v>0</v>
      </c>
      <c r="AD816" t="n">
        <v>1</v>
      </c>
      <c r="AE816" t="n">
        <v>0</v>
      </c>
      <c r="AF816" t="inlineStr">
        <is>
          <t>)*3</t>
        </is>
      </c>
      <c r="AG816" t="n">
        <v>3</v>
      </c>
      <c r="AH816" t="n">
        <v>2</v>
      </c>
      <c r="AI816" t="n">
        <v>78875829</v>
      </c>
      <c r="AJ816" t="n">
        <v>881</v>
      </c>
      <c r="AK816" t="n">
        <v>0</v>
      </c>
      <c r="AL816" t="n">
        <v>0</v>
      </c>
      <c r="AM816" t="n">
        <v>0</v>
      </c>
      <c r="AN816" t="n">
        <v>0</v>
      </c>
      <c r="AO816" t="n">
        <v>0</v>
      </c>
      <c r="AP816" t="n">
        <v>0</v>
      </c>
      <c r="AQ816" t="n">
        <v>0</v>
      </c>
      <c r="AR816" t="n">
        <v>0</v>
      </c>
    </row>
    <row r="817">
      <c r="A817">
        <f>ROW(Source!A2205)</f>
        <v/>
      </c>
      <c r="B817" t="n">
        <v>78875907</v>
      </c>
      <c r="C817" t="n">
        <v>78875903</v>
      </c>
      <c r="D817" t="n">
        <v>18407150</v>
      </c>
      <c r="E817" t="n">
        <v>1</v>
      </c>
      <c r="F817" t="n">
        <v>1</v>
      </c>
      <c r="G817" t="n">
        <v>1</v>
      </c>
      <c r="H817" t="n">
        <v>1</v>
      </c>
      <c r="I817" t="inlineStr">
        <is>
          <t>1-1030-90</t>
        </is>
      </c>
      <c r="J817" t="inlineStr"/>
      <c r="K817" t="inlineStr">
        <is>
          <t>Рабочий строитель среднего разряда 3</t>
        </is>
      </c>
      <c r="L817" t="n">
        <v>1369</v>
      </c>
      <c r="N817" t="n">
        <v>1013</v>
      </c>
      <c r="O817" t="inlineStr">
        <is>
          <t>чел.-ч</t>
        </is>
      </c>
      <c r="P817" t="inlineStr">
        <is>
          <t>чел.-ч</t>
        </is>
      </c>
      <c r="Q817" t="n">
        <v>1</v>
      </c>
      <c r="X817" t="n">
        <v>13.9</v>
      </c>
      <c r="Y817" t="n">
        <v>0</v>
      </c>
      <c r="Z817" t="n">
        <v>0</v>
      </c>
      <c r="AA817" t="n">
        <v>0</v>
      </c>
      <c r="AB817" t="n">
        <v>8.529999999999999</v>
      </c>
      <c r="AC817" t="n">
        <v>0</v>
      </c>
      <c r="AD817" t="n">
        <v>1</v>
      </c>
      <c r="AE817" t="n">
        <v>1</v>
      </c>
      <c r="AF817" t="inlineStr"/>
      <c r="AG817" t="n">
        <v>13.9</v>
      </c>
      <c r="AH817" t="n">
        <v>2</v>
      </c>
      <c r="AI817" t="n">
        <v>78875904</v>
      </c>
      <c r="AJ817" t="n">
        <v>882</v>
      </c>
      <c r="AK817" t="n">
        <v>0</v>
      </c>
      <c r="AL817" t="n">
        <v>0</v>
      </c>
      <c r="AM817" t="n">
        <v>0</v>
      </c>
      <c r="AN817" t="n">
        <v>0</v>
      </c>
      <c r="AO817" t="n">
        <v>0</v>
      </c>
      <c r="AP817" t="n">
        <v>0</v>
      </c>
      <c r="AQ817" t="n">
        <v>0</v>
      </c>
      <c r="AR817" t="n">
        <v>0</v>
      </c>
    </row>
    <row r="818">
      <c r="A818">
        <f>ROW(Source!A2205)</f>
        <v/>
      </c>
      <c r="B818" t="n">
        <v>78875908</v>
      </c>
      <c r="C818" t="n">
        <v>78875903</v>
      </c>
      <c r="D818" t="n">
        <v>29169821</v>
      </c>
      <c r="E818" t="n">
        <v>1</v>
      </c>
      <c r="F818" t="n">
        <v>1</v>
      </c>
      <c r="G818" t="n">
        <v>1</v>
      </c>
      <c r="H818" t="n">
        <v>3</v>
      </c>
      <c r="I818" t="inlineStr">
        <is>
          <t>509-0696</t>
        </is>
      </c>
      <c r="J818" t="inlineStr">
        <is>
          <t>ТССЦ Московской обл., 509-0696, приказ Минстроя России №675/пр от 28.02.2017 № 258/пр</t>
        </is>
      </c>
      <c r="K818" t="inlineStr">
        <is>
          <t>Лампы люминесцентные ртутные низкого давления типа ЛБ, ЛД, ЛДЦ, ЛТВ, ЛБХ 20</t>
        </is>
      </c>
      <c r="L818" t="n">
        <v>1358</v>
      </c>
      <c r="N818" t="n">
        <v>1010</v>
      </c>
      <c r="O818" t="inlineStr">
        <is>
          <t>10 шт.</t>
        </is>
      </c>
      <c r="P818" t="inlineStr">
        <is>
          <t>10 шт.</t>
        </is>
      </c>
      <c r="Q818" t="n">
        <v>10</v>
      </c>
      <c r="X818" t="n">
        <v>10</v>
      </c>
      <c r="Y818" t="n">
        <v>85.2</v>
      </c>
      <c r="Z818" t="n">
        <v>0</v>
      </c>
      <c r="AA818" t="n">
        <v>0</v>
      </c>
      <c r="AB818" t="n">
        <v>0</v>
      </c>
      <c r="AC818" t="n">
        <v>0</v>
      </c>
      <c r="AD818" t="n">
        <v>1</v>
      </c>
      <c r="AE818" t="n">
        <v>0</v>
      </c>
      <c r="AF818" t="inlineStr"/>
      <c r="AG818" t="n">
        <v>10</v>
      </c>
      <c r="AH818" t="n">
        <v>2</v>
      </c>
      <c r="AI818" t="n">
        <v>78875905</v>
      </c>
      <c r="AJ818" t="n">
        <v>883</v>
      </c>
      <c r="AK818" t="n">
        <v>0</v>
      </c>
      <c r="AL818" t="n">
        <v>0</v>
      </c>
      <c r="AM818" t="n">
        <v>0</v>
      </c>
      <c r="AN818" t="n">
        <v>0</v>
      </c>
      <c r="AO818" t="n">
        <v>0</v>
      </c>
      <c r="AP818" t="n">
        <v>0</v>
      </c>
      <c r="AQ818" t="n">
        <v>0</v>
      </c>
      <c r="AR818" t="n">
        <v>0</v>
      </c>
    </row>
    <row r="819">
      <c r="A819">
        <f>ROW(Source!A2207)</f>
        <v/>
      </c>
      <c r="B819" t="n">
        <v>78875917</v>
      </c>
      <c r="C819" t="n">
        <v>78875910</v>
      </c>
      <c r="D819" t="n">
        <v>18442827</v>
      </c>
      <c r="E819" t="n">
        <v>1</v>
      </c>
      <c r="F819" t="n">
        <v>1</v>
      </c>
      <c r="G819" t="n">
        <v>1</v>
      </c>
      <c r="H819" t="n">
        <v>1</v>
      </c>
      <c r="I819" t="inlineStr">
        <is>
          <t>1-1053-90</t>
        </is>
      </c>
      <c r="J819" t="inlineStr"/>
      <c r="K819" t="inlineStr">
        <is>
          <t>Рабочий строитель среднего разряда 5,3</t>
        </is>
      </c>
      <c r="L819" t="n">
        <v>1369</v>
      </c>
      <c r="N819" t="n">
        <v>1013</v>
      </c>
      <c r="O819" t="inlineStr">
        <is>
          <t>чел.-ч</t>
        </is>
      </c>
      <c r="P819" t="inlineStr">
        <is>
          <t>чел.-ч</t>
        </is>
      </c>
      <c r="Q819" t="n">
        <v>1</v>
      </c>
      <c r="X819" t="n">
        <v>5.01</v>
      </c>
      <c r="Y819" t="n">
        <v>0</v>
      </c>
      <c r="Z819" t="n">
        <v>0</v>
      </c>
      <c r="AA819" t="n">
        <v>0</v>
      </c>
      <c r="AB819" t="n">
        <v>11.64</v>
      </c>
      <c r="AC819" t="n">
        <v>0</v>
      </c>
      <c r="AD819" t="n">
        <v>1</v>
      </c>
      <c r="AE819" t="n">
        <v>1</v>
      </c>
      <c r="AF819" t="inlineStr">
        <is>
          <t>)*5</t>
        </is>
      </c>
      <c r="AG819" t="n">
        <v>25.05</v>
      </c>
      <c r="AH819" t="n">
        <v>2</v>
      </c>
      <c r="AI819" t="n">
        <v>78875911</v>
      </c>
      <c r="AJ819" t="n">
        <v>885</v>
      </c>
      <c r="AK819" t="n">
        <v>0</v>
      </c>
      <c r="AL819" t="n">
        <v>0</v>
      </c>
      <c r="AM819" t="n">
        <v>0</v>
      </c>
      <c r="AN819" t="n">
        <v>0</v>
      </c>
      <c r="AO819" t="n">
        <v>0</v>
      </c>
      <c r="AP819" t="n">
        <v>0</v>
      </c>
      <c r="AQ819" t="n">
        <v>0</v>
      </c>
      <c r="AR819" t="n">
        <v>0</v>
      </c>
    </row>
    <row r="820">
      <c r="A820">
        <f>ROW(Source!A2207)</f>
        <v/>
      </c>
      <c r="B820" t="n">
        <v>78875918</v>
      </c>
      <c r="C820" t="n">
        <v>78875910</v>
      </c>
      <c r="D820" t="n">
        <v>29172703</v>
      </c>
      <c r="E820" t="n">
        <v>1</v>
      </c>
      <c r="F820" t="n">
        <v>1</v>
      </c>
      <c r="G820" t="n">
        <v>1</v>
      </c>
      <c r="H820" t="n">
        <v>2</v>
      </c>
      <c r="I820" t="inlineStr">
        <is>
          <t>042900</t>
        </is>
      </c>
      <c r="J820" t="inlineStr">
        <is>
          <t>ТСЭМ Московской обл., 042900, приказ Минстроя России №675/пр от 28.02.2017 № 264/пр</t>
        </is>
      </c>
      <c r="K820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20" t="n">
        <v>1368</v>
      </c>
      <c r="N820" t="n">
        <v>1011</v>
      </c>
      <c r="O820" t="inlineStr">
        <is>
          <t>маш.-ч</t>
        </is>
      </c>
      <c r="P820" t="inlineStr">
        <is>
          <t>маш.-ч</t>
        </is>
      </c>
      <c r="Q820" t="n">
        <v>1</v>
      </c>
      <c r="X820" t="n">
        <v>1.5</v>
      </c>
      <c r="Y820" t="n">
        <v>0</v>
      </c>
      <c r="Z820" t="n">
        <v>29.67</v>
      </c>
      <c r="AA820" t="n">
        <v>0</v>
      </c>
      <c r="AB820" t="n">
        <v>0</v>
      </c>
      <c r="AC820" t="n">
        <v>0</v>
      </c>
      <c r="AD820" t="n">
        <v>1</v>
      </c>
      <c r="AE820" t="n">
        <v>0</v>
      </c>
      <c r="AF820" t="inlineStr">
        <is>
          <t>)*5</t>
        </is>
      </c>
      <c r="AG820" t="n">
        <v>7.5</v>
      </c>
      <c r="AH820" t="n">
        <v>2</v>
      </c>
      <c r="AI820" t="n">
        <v>78875912</v>
      </c>
      <c r="AJ820" t="n">
        <v>886</v>
      </c>
      <c r="AK820" t="n">
        <v>0</v>
      </c>
      <c r="AL820" t="n">
        <v>0</v>
      </c>
      <c r="AM820" t="n">
        <v>0</v>
      </c>
      <c r="AN820" t="n">
        <v>0</v>
      </c>
      <c r="AO820" t="n">
        <v>0</v>
      </c>
      <c r="AP820" t="n">
        <v>0</v>
      </c>
      <c r="AQ820" t="n">
        <v>0</v>
      </c>
      <c r="AR820" t="n">
        <v>0</v>
      </c>
    </row>
    <row r="821">
      <c r="A821">
        <f>ROW(Source!A2207)</f>
        <v/>
      </c>
      <c r="B821" t="n">
        <v>78875919</v>
      </c>
      <c r="C821" t="n">
        <v>78875910</v>
      </c>
      <c r="D821" t="n">
        <v>29110398</v>
      </c>
      <c r="E821" t="n">
        <v>1</v>
      </c>
      <c r="F821" t="n">
        <v>1</v>
      </c>
      <c r="G821" t="n">
        <v>1</v>
      </c>
      <c r="H821" t="n">
        <v>3</v>
      </c>
      <c r="I821" t="inlineStr">
        <is>
          <t>101-0388</t>
        </is>
      </c>
      <c r="J821" t="inlineStr">
        <is>
          <t>ТССЦ Московской обл., 101-0388, приказ Минстроя России №675/пр от 28.02.2017 № 254/пр</t>
        </is>
      </c>
      <c r="K821" t="inlineStr">
        <is>
          <t>Краски масляные земляные марки МА-0115 мумия, сурик железный</t>
        </is>
      </c>
      <c r="L821" t="n">
        <v>1348</v>
      </c>
      <c r="N821" t="n">
        <v>1009</v>
      </c>
      <c r="O821" t="inlineStr">
        <is>
          <t>т</t>
        </is>
      </c>
      <c r="P821" t="inlineStr">
        <is>
          <t>т</t>
        </is>
      </c>
      <c r="Q821" t="n">
        <v>1000</v>
      </c>
      <c r="X821" t="n">
        <v>5e-05</v>
      </c>
      <c r="Y821" t="n">
        <v>15118.99</v>
      </c>
      <c r="Z821" t="n">
        <v>0</v>
      </c>
      <c r="AA821" t="n">
        <v>0</v>
      </c>
      <c r="AB821" t="n">
        <v>0</v>
      </c>
      <c r="AC821" t="n">
        <v>0</v>
      </c>
      <c r="AD821" t="n">
        <v>1</v>
      </c>
      <c r="AE821" t="n">
        <v>0</v>
      </c>
      <c r="AF821" t="inlineStr">
        <is>
          <t>)*5</t>
        </is>
      </c>
      <c r="AG821" t="n">
        <v>0.00025</v>
      </c>
      <c r="AH821" t="n">
        <v>2</v>
      </c>
      <c r="AI821" t="n">
        <v>78875913</v>
      </c>
      <c r="AJ821" t="n">
        <v>887</v>
      </c>
      <c r="AK821" t="n">
        <v>0</v>
      </c>
      <c r="AL821" t="n">
        <v>0</v>
      </c>
      <c r="AM821" t="n">
        <v>0</v>
      </c>
      <c r="AN821" t="n">
        <v>0</v>
      </c>
      <c r="AO821" t="n">
        <v>0</v>
      </c>
      <c r="AP821" t="n">
        <v>0</v>
      </c>
      <c r="AQ821" t="n">
        <v>0</v>
      </c>
      <c r="AR821" t="n">
        <v>0</v>
      </c>
    </row>
    <row r="822">
      <c r="A822">
        <f>ROW(Source!A2207)</f>
        <v/>
      </c>
      <c r="B822" t="n">
        <v>78875920</v>
      </c>
      <c r="C822" t="n">
        <v>78875910</v>
      </c>
      <c r="D822" t="n">
        <v>29110573</v>
      </c>
      <c r="E822" t="n">
        <v>1</v>
      </c>
      <c r="F822" t="n">
        <v>1</v>
      </c>
      <c r="G822" t="n">
        <v>1</v>
      </c>
      <c r="H822" t="n">
        <v>3</v>
      </c>
      <c r="I822" t="inlineStr">
        <is>
          <t>101-0628</t>
        </is>
      </c>
      <c r="J822" t="inlineStr">
        <is>
          <t>ТССЦ Московской обл., 101-0628, приказ Минстроя России №675/пр от 28.02.2017 № 254/пр</t>
        </is>
      </c>
      <c r="K822" t="inlineStr">
        <is>
          <t>Олифа комбинированная, марки К-3</t>
        </is>
      </c>
      <c r="L822" t="n">
        <v>1348</v>
      </c>
      <c r="N822" t="n">
        <v>1009</v>
      </c>
      <c r="O822" t="inlineStr">
        <is>
          <t>т</t>
        </is>
      </c>
      <c r="P822" t="inlineStr">
        <is>
          <t>т</t>
        </is>
      </c>
      <c r="Q822" t="n">
        <v>1000</v>
      </c>
      <c r="X822" t="n">
        <v>2e-05</v>
      </c>
      <c r="Y822" t="n">
        <v>16950</v>
      </c>
      <c r="Z822" t="n">
        <v>0</v>
      </c>
      <c r="AA822" t="n">
        <v>0</v>
      </c>
      <c r="AB822" t="n">
        <v>0</v>
      </c>
      <c r="AC822" t="n">
        <v>0</v>
      </c>
      <c r="AD822" t="n">
        <v>1</v>
      </c>
      <c r="AE822" t="n">
        <v>0</v>
      </c>
      <c r="AF822" t="inlineStr">
        <is>
          <t>)*5</t>
        </is>
      </c>
      <c r="AG822" t="n">
        <v>0.0001</v>
      </c>
      <c r="AH822" t="n">
        <v>2</v>
      </c>
      <c r="AI822" t="n">
        <v>78875914</v>
      </c>
      <c r="AJ822" t="n">
        <v>888</v>
      </c>
      <c r="AK822" t="n">
        <v>0</v>
      </c>
      <c r="AL822" t="n">
        <v>0</v>
      </c>
      <c r="AM822" t="n">
        <v>0</v>
      </c>
      <c r="AN822" t="n">
        <v>0</v>
      </c>
      <c r="AO822" t="n">
        <v>0</v>
      </c>
      <c r="AP822" t="n">
        <v>0</v>
      </c>
      <c r="AQ822" t="n">
        <v>0</v>
      </c>
      <c r="AR822" t="n">
        <v>0</v>
      </c>
    </row>
    <row r="823">
      <c r="A823">
        <f>ROW(Source!A2207)</f>
        <v/>
      </c>
      <c r="B823" t="n">
        <v>78875921</v>
      </c>
      <c r="C823" t="n">
        <v>78875910</v>
      </c>
      <c r="D823" t="n">
        <v>29107963</v>
      </c>
      <c r="E823" t="n">
        <v>1</v>
      </c>
      <c r="F823" t="n">
        <v>1</v>
      </c>
      <c r="G823" t="n">
        <v>1</v>
      </c>
      <c r="H823" t="n">
        <v>3</v>
      </c>
      <c r="I823" t="inlineStr">
        <is>
          <t>101-1669</t>
        </is>
      </c>
      <c r="J823" t="inlineStr">
        <is>
          <t>ТССЦ Московской обл., 101-1669, приказ Минстроя России №675/пр от 28.02.2017 № 254/пр</t>
        </is>
      </c>
      <c r="K823" t="inlineStr">
        <is>
          <t>Очес льняной</t>
        </is>
      </c>
      <c r="L823" t="n">
        <v>1346</v>
      </c>
      <c r="N823" t="n">
        <v>1009</v>
      </c>
      <c r="O823" t="inlineStr">
        <is>
          <t>кг</t>
        </is>
      </c>
      <c r="P823" t="inlineStr">
        <is>
          <t>кг</t>
        </is>
      </c>
      <c r="Q823" t="n">
        <v>1</v>
      </c>
      <c r="X823" t="n">
        <v>0.02</v>
      </c>
      <c r="Y823" t="n">
        <v>37.29</v>
      </c>
      <c r="Z823" t="n">
        <v>0</v>
      </c>
      <c r="AA823" t="n">
        <v>0</v>
      </c>
      <c r="AB823" t="n">
        <v>0</v>
      </c>
      <c r="AC823" t="n">
        <v>0</v>
      </c>
      <c r="AD823" t="n">
        <v>1</v>
      </c>
      <c r="AE823" t="n">
        <v>0</v>
      </c>
      <c r="AF823" t="inlineStr">
        <is>
          <t>)*5</t>
        </is>
      </c>
      <c r="AG823" t="n">
        <v>0.1</v>
      </c>
      <c r="AH823" t="n">
        <v>2</v>
      </c>
      <c r="AI823" t="n">
        <v>78875915</v>
      </c>
      <c r="AJ823" t="n">
        <v>889</v>
      </c>
      <c r="AK823" t="n">
        <v>0</v>
      </c>
      <c r="AL823" t="n">
        <v>0</v>
      </c>
      <c r="AM823" t="n">
        <v>0</v>
      </c>
      <c r="AN823" t="n">
        <v>0</v>
      </c>
      <c r="AO823" t="n">
        <v>0</v>
      </c>
      <c r="AP823" t="n">
        <v>0</v>
      </c>
      <c r="AQ823" t="n">
        <v>0</v>
      </c>
      <c r="AR823" t="n">
        <v>0</v>
      </c>
    </row>
    <row r="824">
      <c r="A824">
        <f>ROW(Source!A2207)</f>
        <v/>
      </c>
      <c r="B824" t="n">
        <v>78875922</v>
      </c>
      <c r="C824" t="n">
        <v>78875910</v>
      </c>
      <c r="D824" t="n">
        <v>29150040</v>
      </c>
      <c r="E824" t="n">
        <v>1</v>
      </c>
      <c r="F824" t="n">
        <v>1</v>
      </c>
      <c r="G824" t="n">
        <v>1</v>
      </c>
      <c r="H824" t="n">
        <v>3</v>
      </c>
      <c r="I824" t="inlineStr">
        <is>
          <t>411-0001</t>
        </is>
      </c>
      <c r="J824" t="inlineStr">
        <is>
          <t>ТССЦ Московской обл., 411-0001, приказ Минстроя России №675/пр от 28.02.2017 № 257/пр</t>
        </is>
      </c>
      <c r="K824" t="inlineStr">
        <is>
          <t>Вода</t>
        </is>
      </c>
      <c r="L824" t="n">
        <v>1339</v>
      </c>
      <c r="N824" t="n">
        <v>1007</v>
      </c>
      <c r="O824" t="inlineStr">
        <is>
          <t>м3</t>
        </is>
      </c>
      <c r="P824" t="inlineStr">
        <is>
          <t>м3</t>
        </is>
      </c>
      <c r="Q824" t="n">
        <v>1</v>
      </c>
      <c r="X824" t="n">
        <v>1</v>
      </c>
      <c r="Y824" t="n">
        <v>2.44</v>
      </c>
      <c r="Z824" t="n">
        <v>0</v>
      </c>
      <c r="AA824" t="n">
        <v>0</v>
      </c>
      <c r="AB824" t="n">
        <v>0</v>
      </c>
      <c r="AC824" t="n">
        <v>0</v>
      </c>
      <c r="AD824" t="n">
        <v>1</v>
      </c>
      <c r="AE824" t="n">
        <v>0</v>
      </c>
      <c r="AF824" t="inlineStr">
        <is>
          <t>)*5</t>
        </is>
      </c>
      <c r="AG824" t="n">
        <v>5</v>
      </c>
      <c r="AH824" t="n">
        <v>2</v>
      </c>
      <c r="AI824" t="n">
        <v>78875916</v>
      </c>
      <c r="AJ824" t="n">
        <v>890</v>
      </c>
      <c r="AK824" t="n">
        <v>0</v>
      </c>
      <c r="AL824" t="n">
        <v>0</v>
      </c>
      <c r="AM824" t="n">
        <v>0</v>
      </c>
      <c r="AN824" t="n">
        <v>0</v>
      </c>
      <c r="AO824" t="n">
        <v>0</v>
      </c>
      <c r="AP824" t="n">
        <v>0</v>
      </c>
      <c r="AQ824" t="n">
        <v>0</v>
      </c>
      <c r="AR824" t="n">
        <v>0</v>
      </c>
    </row>
    <row r="825">
      <c r="A825">
        <f>ROW(Source!A2208)</f>
        <v/>
      </c>
      <c r="B825" t="n">
        <v>78875924</v>
      </c>
      <c r="C825" t="n">
        <v>78875923</v>
      </c>
      <c r="D825" t="n">
        <v>18409850</v>
      </c>
      <c r="E825" t="n">
        <v>1</v>
      </c>
      <c r="F825" t="n">
        <v>1</v>
      </c>
      <c r="G825" t="n">
        <v>1</v>
      </c>
      <c r="H825" t="n">
        <v>1</v>
      </c>
      <c r="I825" t="inlineStr">
        <is>
          <t>1-1035-90</t>
        </is>
      </c>
      <c r="J825" t="inlineStr"/>
      <c r="K825" t="inlineStr">
        <is>
          <t>Рабочий строитель среднего разряда 3,5</t>
        </is>
      </c>
      <c r="L825" t="n">
        <v>1369</v>
      </c>
      <c r="N825" t="n">
        <v>1013</v>
      </c>
      <c r="O825" t="inlineStr">
        <is>
          <t>чел.-ч</t>
        </is>
      </c>
      <c r="P825" t="inlineStr">
        <is>
          <t>чел.-ч</t>
        </is>
      </c>
      <c r="Q825" t="n">
        <v>1</v>
      </c>
      <c r="X825" t="n">
        <v>81</v>
      </c>
      <c r="Y825" t="n">
        <v>0</v>
      </c>
      <c r="Z825" t="n">
        <v>0</v>
      </c>
      <c r="AA825" t="n">
        <v>0</v>
      </c>
      <c r="AB825" t="n">
        <v>9.07</v>
      </c>
      <c r="AC825" t="n">
        <v>0</v>
      </c>
      <c r="AD825" t="n">
        <v>1</v>
      </c>
      <c r="AE825" t="n">
        <v>1</v>
      </c>
      <c r="AF825" t="inlineStr"/>
      <c r="AG825" t="n">
        <v>81</v>
      </c>
      <c r="AH825" t="n">
        <v>2</v>
      </c>
      <c r="AI825" t="n">
        <v>78875924</v>
      </c>
      <c r="AJ825" t="n">
        <v>891</v>
      </c>
      <c r="AK825" t="n">
        <v>0</v>
      </c>
      <c r="AL825" t="n">
        <v>0</v>
      </c>
      <c r="AM825" t="n">
        <v>0</v>
      </c>
      <c r="AN825" t="n">
        <v>0</v>
      </c>
      <c r="AO825" t="n">
        <v>0</v>
      </c>
      <c r="AP825" t="n">
        <v>0</v>
      </c>
      <c r="AQ825" t="n">
        <v>0</v>
      </c>
      <c r="AR825" t="n">
        <v>0</v>
      </c>
    </row>
    <row r="826">
      <c r="A826">
        <f>ROW(Source!A2208)</f>
        <v/>
      </c>
      <c r="B826" t="n">
        <v>78875925</v>
      </c>
      <c r="C826" t="n">
        <v>78875923</v>
      </c>
      <c r="D826" t="n">
        <v>29174913</v>
      </c>
      <c r="E826" t="n">
        <v>1</v>
      </c>
      <c r="F826" t="n">
        <v>1</v>
      </c>
      <c r="G826" t="n">
        <v>1</v>
      </c>
      <c r="H826" t="n">
        <v>2</v>
      </c>
      <c r="I826" t="inlineStr">
        <is>
          <t>400001</t>
        </is>
      </c>
      <c r="J826" t="inlineStr">
        <is>
          <t>ТСЭМ Московской обл., 400001, приказ Минстроя России №675/пр от 28.02.2017 № 264/пр</t>
        </is>
      </c>
      <c r="K826" t="inlineStr">
        <is>
          <t>Автомобили бортовые, грузоподъемность до 5 т</t>
        </is>
      </c>
      <c r="L826" t="n">
        <v>1368</v>
      </c>
      <c r="N826" t="n">
        <v>1011</v>
      </c>
      <c r="O826" t="inlineStr">
        <is>
          <t>маш.-ч</t>
        </is>
      </c>
      <c r="P826" t="inlineStr">
        <is>
          <t>маш.-ч</t>
        </is>
      </c>
      <c r="Q826" t="n">
        <v>1</v>
      </c>
      <c r="X826" t="n">
        <v>0.05</v>
      </c>
      <c r="Y826" t="n">
        <v>0</v>
      </c>
      <c r="Z826" t="n">
        <v>87.17</v>
      </c>
      <c r="AA826" t="n">
        <v>11.6</v>
      </c>
      <c r="AB826" t="n">
        <v>0</v>
      </c>
      <c r="AC826" t="n">
        <v>0</v>
      </c>
      <c r="AD826" t="n">
        <v>1</v>
      </c>
      <c r="AE826" t="n">
        <v>0</v>
      </c>
      <c r="AF826" t="inlineStr"/>
      <c r="AG826" t="n">
        <v>0.05</v>
      </c>
      <c r="AH826" t="n">
        <v>2</v>
      </c>
      <c r="AI826" t="n">
        <v>78875925</v>
      </c>
      <c r="AJ826" t="n">
        <v>892</v>
      </c>
      <c r="AK826" t="n">
        <v>0</v>
      </c>
      <c r="AL826" t="n">
        <v>0</v>
      </c>
      <c r="AM826" t="n">
        <v>0</v>
      </c>
      <c r="AN826" t="n">
        <v>0</v>
      </c>
      <c r="AO826" t="n">
        <v>0</v>
      </c>
      <c r="AP826" t="n">
        <v>0</v>
      </c>
      <c r="AQ826" t="n">
        <v>0</v>
      </c>
      <c r="AR826" t="n">
        <v>0</v>
      </c>
    </row>
    <row r="827">
      <c r="A827">
        <f>ROW(Source!A2208)</f>
        <v/>
      </c>
      <c r="B827" t="n">
        <v>78875926</v>
      </c>
      <c r="C827" t="n">
        <v>78875923</v>
      </c>
      <c r="D827" t="n">
        <v>29110398</v>
      </c>
      <c r="E827" t="n">
        <v>1</v>
      </c>
      <c r="F827" t="n">
        <v>1</v>
      </c>
      <c r="G827" t="n">
        <v>1</v>
      </c>
      <c r="H827" t="n">
        <v>3</v>
      </c>
      <c r="I827" t="inlineStr">
        <is>
          <t>101-0388</t>
        </is>
      </c>
      <c r="J827" t="inlineStr">
        <is>
          <t>ТССЦ Московской обл., 101-0388, приказ Минстроя России №675/пр от 28.02.2017 № 254/пр</t>
        </is>
      </c>
      <c r="K827" t="inlineStr">
        <is>
          <t>Краски масляные земляные марки МА-0115 мумия, сурик железный</t>
        </is>
      </c>
      <c r="L827" t="n">
        <v>1348</v>
      </c>
      <c r="N827" t="n">
        <v>1009</v>
      </c>
      <c r="O827" t="inlineStr">
        <is>
          <t>т</t>
        </is>
      </c>
      <c r="P827" t="inlineStr">
        <is>
          <t>т</t>
        </is>
      </c>
      <c r="Q827" t="n">
        <v>1000</v>
      </c>
      <c r="X827" t="n">
        <v>0.0014</v>
      </c>
      <c r="Y827" t="n">
        <v>15118.99</v>
      </c>
      <c r="Z827" t="n">
        <v>0</v>
      </c>
      <c r="AA827" t="n">
        <v>0</v>
      </c>
      <c r="AB827" t="n">
        <v>0</v>
      </c>
      <c r="AC827" t="n">
        <v>0</v>
      </c>
      <c r="AD827" t="n">
        <v>1</v>
      </c>
      <c r="AE827" t="n">
        <v>0</v>
      </c>
      <c r="AF827" t="inlineStr"/>
      <c r="AG827" t="n">
        <v>0.0014</v>
      </c>
      <c r="AH827" t="n">
        <v>2</v>
      </c>
      <c r="AI827" t="n">
        <v>78875926</v>
      </c>
      <c r="AJ827" t="n">
        <v>893</v>
      </c>
      <c r="AK827" t="n">
        <v>0</v>
      </c>
      <c r="AL827" t="n">
        <v>0</v>
      </c>
      <c r="AM827" t="n">
        <v>0</v>
      </c>
      <c r="AN827" t="n">
        <v>0</v>
      </c>
      <c r="AO827" t="n">
        <v>0</v>
      </c>
      <c r="AP827" t="n">
        <v>0</v>
      </c>
      <c r="AQ827" t="n">
        <v>0</v>
      </c>
      <c r="AR827" t="n">
        <v>0</v>
      </c>
    </row>
    <row r="828">
      <c r="A828">
        <f>ROW(Source!A2208)</f>
        <v/>
      </c>
      <c r="B828" t="n">
        <v>78875927</v>
      </c>
      <c r="C828" t="n">
        <v>78875923</v>
      </c>
      <c r="D828" t="n">
        <v>29110573</v>
      </c>
      <c r="E828" t="n">
        <v>1</v>
      </c>
      <c r="F828" t="n">
        <v>1</v>
      </c>
      <c r="G828" t="n">
        <v>1</v>
      </c>
      <c r="H828" t="n">
        <v>3</v>
      </c>
      <c r="I828" t="inlineStr">
        <is>
          <t>101-0628</t>
        </is>
      </c>
      <c r="J828" t="inlineStr">
        <is>
          <t>ТССЦ Московской обл., 101-0628, приказ Минстроя России №675/пр от 28.02.2017 № 254/пр</t>
        </is>
      </c>
      <c r="K828" t="inlineStr">
        <is>
          <t>Олифа комбинированная, марки К-3</t>
        </is>
      </c>
      <c r="L828" t="n">
        <v>1348</v>
      </c>
      <c r="N828" t="n">
        <v>1009</v>
      </c>
      <c r="O828" t="inlineStr">
        <is>
          <t>т</t>
        </is>
      </c>
      <c r="P828" t="inlineStr">
        <is>
          <t>т</t>
        </is>
      </c>
      <c r="Q828" t="n">
        <v>1000</v>
      </c>
      <c r="X828" t="n">
        <v>0.0007</v>
      </c>
      <c r="Y828" t="n">
        <v>16950</v>
      </c>
      <c r="Z828" t="n">
        <v>0</v>
      </c>
      <c r="AA828" t="n">
        <v>0</v>
      </c>
      <c r="AB828" t="n">
        <v>0</v>
      </c>
      <c r="AC828" t="n">
        <v>0</v>
      </c>
      <c r="AD828" t="n">
        <v>1</v>
      </c>
      <c r="AE828" t="n">
        <v>0</v>
      </c>
      <c r="AF828" t="inlineStr"/>
      <c r="AG828" t="n">
        <v>0.0007</v>
      </c>
      <c r="AH828" t="n">
        <v>2</v>
      </c>
      <c r="AI828" t="n">
        <v>78875927</v>
      </c>
      <c r="AJ828" t="n">
        <v>894</v>
      </c>
      <c r="AK828" t="n">
        <v>0</v>
      </c>
      <c r="AL828" t="n">
        <v>0</v>
      </c>
      <c r="AM828" t="n">
        <v>0</v>
      </c>
      <c r="AN828" t="n">
        <v>0</v>
      </c>
      <c r="AO828" t="n">
        <v>0</v>
      </c>
      <c r="AP828" t="n">
        <v>0</v>
      </c>
      <c r="AQ828" t="n">
        <v>0</v>
      </c>
      <c r="AR828" t="n">
        <v>0</v>
      </c>
    </row>
    <row r="829">
      <c r="A829">
        <f>ROW(Source!A2208)</f>
        <v/>
      </c>
      <c r="B829" t="n">
        <v>78875928</v>
      </c>
      <c r="C829" t="n">
        <v>78875923</v>
      </c>
      <c r="D829" t="n">
        <v>29107963</v>
      </c>
      <c r="E829" t="n">
        <v>1</v>
      </c>
      <c r="F829" t="n">
        <v>1</v>
      </c>
      <c r="G829" t="n">
        <v>1</v>
      </c>
      <c r="H829" t="n">
        <v>3</v>
      </c>
      <c r="I829" t="inlineStr">
        <is>
          <t>101-1669</t>
        </is>
      </c>
      <c r="J829" t="inlineStr">
        <is>
          <t>ТССЦ Московской обл., 101-1669, приказ Минстроя России №675/пр от 28.02.2017 № 254/пр</t>
        </is>
      </c>
      <c r="K829" t="inlineStr">
        <is>
          <t>Очес льняной</t>
        </is>
      </c>
      <c r="L829" t="n">
        <v>1346</v>
      </c>
      <c r="N829" t="n">
        <v>1009</v>
      </c>
      <c r="O829" t="inlineStr">
        <is>
          <t>кг</t>
        </is>
      </c>
      <c r="P829" t="inlineStr">
        <is>
          <t>кг</t>
        </is>
      </c>
      <c r="Q829" t="n">
        <v>1</v>
      </c>
      <c r="X829" t="n">
        <v>0.7</v>
      </c>
      <c r="Y829" t="n">
        <v>37.29</v>
      </c>
      <c r="Z829" t="n">
        <v>0</v>
      </c>
      <c r="AA829" t="n">
        <v>0</v>
      </c>
      <c r="AB829" t="n">
        <v>0</v>
      </c>
      <c r="AC829" t="n">
        <v>0</v>
      </c>
      <c r="AD829" t="n">
        <v>1</v>
      </c>
      <c r="AE829" t="n">
        <v>0</v>
      </c>
      <c r="AF829" t="inlineStr"/>
      <c r="AG829" t="n">
        <v>0.7</v>
      </c>
      <c r="AH829" t="n">
        <v>2</v>
      </c>
      <c r="AI829" t="n">
        <v>78875928</v>
      </c>
      <c r="AJ829" t="n">
        <v>895</v>
      </c>
      <c r="AK829" t="n">
        <v>0</v>
      </c>
      <c r="AL829" t="n">
        <v>0</v>
      </c>
      <c r="AM829" t="n">
        <v>0</v>
      </c>
      <c r="AN829" t="n">
        <v>0</v>
      </c>
      <c r="AO829" t="n">
        <v>0</v>
      </c>
      <c r="AP829" t="n">
        <v>0</v>
      </c>
      <c r="AQ829" t="n">
        <v>0</v>
      </c>
      <c r="AR829" t="n">
        <v>0</v>
      </c>
    </row>
    <row r="830">
      <c r="A830">
        <f>ROW(Source!A2208)</f>
        <v/>
      </c>
      <c r="B830" t="n">
        <v>78875929</v>
      </c>
      <c r="C830" t="n">
        <v>78875923</v>
      </c>
      <c r="D830" t="n">
        <v>29142465</v>
      </c>
      <c r="E830" t="n">
        <v>1</v>
      </c>
      <c r="F830" t="n">
        <v>1</v>
      </c>
      <c r="G830" t="n">
        <v>1</v>
      </c>
      <c r="H830" t="n">
        <v>3</v>
      </c>
      <c r="I830" t="inlineStr">
        <is>
          <t>302-1342</t>
        </is>
      </c>
      <c r="J830" t="inlineStr">
        <is>
          <t>ТССЦ Московской обл., 302-1342, приказ Минстроя России №675/пр от 28.02.2017 № 256/пр</t>
        </is>
      </c>
      <c r="K830" t="inlineStr">
        <is>
          <t>Вентили проходные муфтовые 15кч18п для воды давлением 1,6 МПа (16 кгс/см2), диаметром 20 мм</t>
        </is>
      </c>
      <c r="L830" t="n">
        <v>1354</v>
      </c>
      <c r="N830" t="n">
        <v>1010</v>
      </c>
      <c r="O830" t="inlineStr">
        <is>
          <t>шт.</t>
        </is>
      </c>
      <c r="P830" t="inlineStr">
        <is>
          <t>шт.</t>
        </is>
      </c>
      <c r="Q830" t="n">
        <v>1</v>
      </c>
      <c r="X830" t="n">
        <v>100</v>
      </c>
      <c r="Y830" t="n">
        <v>21.81</v>
      </c>
      <c r="Z830" t="n">
        <v>0</v>
      </c>
      <c r="AA830" t="n">
        <v>0</v>
      </c>
      <c r="AB830" t="n">
        <v>0</v>
      </c>
      <c r="AC830" t="n">
        <v>0</v>
      </c>
      <c r="AD830" t="n">
        <v>1</v>
      </c>
      <c r="AE830" t="n">
        <v>0</v>
      </c>
      <c r="AF830" t="inlineStr"/>
      <c r="AG830" t="n">
        <v>100</v>
      </c>
      <c r="AH830" t="n">
        <v>2</v>
      </c>
      <c r="AI830" t="n">
        <v>78875929</v>
      </c>
      <c r="AJ830" t="n">
        <v>898</v>
      </c>
      <c r="AK830" t="n">
        <v>0</v>
      </c>
      <c r="AL830" t="n">
        <v>0</v>
      </c>
      <c r="AM830" t="n">
        <v>0</v>
      </c>
      <c r="AN830" t="n">
        <v>0</v>
      </c>
      <c r="AO830" t="n">
        <v>0</v>
      </c>
      <c r="AP830" t="n">
        <v>0</v>
      </c>
      <c r="AQ830" t="n">
        <v>0</v>
      </c>
      <c r="AR830" t="n">
        <v>0</v>
      </c>
    </row>
    <row r="831">
      <c r="A831">
        <f>ROW(Source!A2208)</f>
        <v/>
      </c>
      <c r="B831" t="n">
        <v>78875930</v>
      </c>
      <c r="C831" t="n">
        <v>78875923</v>
      </c>
      <c r="D831" t="n">
        <v>29164350</v>
      </c>
      <c r="E831" t="n">
        <v>1</v>
      </c>
      <c r="F831" t="n">
        <v>1</v>
      </c>
      <c r="G831" t="n">
        <v>1</v>
      </c>
      <c r="H831" t="n">
        <v>3</v>
      </c>
      <c r="I831" t="inlineStr">
        <is>
          <t>509-9899</t>
        </is>
      </c>
      <c r="J831" t="inlineStr">
        <is>
          <t>ТССЦ Московской обл., 509-9899, приказ Минстроя России №675/пр от 28.02.2017 № 258/пр</t>
        </is>
      </c>
      <c r="K831" t="inlineStr">
        <is>
          <t>Строительный мусор и масса возвратных материалов</t>
        </is>
      </c>
      <c r="L831" t="n">
        <v>1348</v>
      </c>
      <c r="N831" t="n">
        <v>1009</v>
      </c>
      <c r="O831" t="inlineStr">
        <is>
          <t>т</t>
        </is>
      </c>
      <c r="P831" t="inlineStr">
        <is>
          <t>т</t>
        </is>
      </c>
      <c r="Q831" t="n">
        <v>1000</v>
      </c>
      <c r="X831" t="n">
        <v>0.04</v>
      </c>
      <c r="Y831" t="n">
        <v>0</v>
      </c>
      <c r="Z831" t="n">
        <v>0</v>
      </c>
      <c r="AA831" t="n">
        <v>0</v>
      </c>
      <c r="AB831" t="n">
        <v>0</v>
      </c>
      <c r="AC831" t="n">
        <v>0</v>
      </c>
      <c r="AD831" t="n">
        <v>0</v>
      </c>
      <c r="AE831" t="n">
        <v>0</v>
      </c>
      <c r="AF831" t="inlineStr"/>
      <c r="AG831" t="n">
        <v>0.04</v>
      </c>
      <c r="AH831" t="n">
        <v>2</v>
      </c>
      <c r="AI831" t="n">
        <v>78875930</v>
      </c>
      <c r="AJ831" t="n">
        <v>899</v>
      </c>
      <c r="AK831" t="n">
        <v>0</v>
      </c>
      <c r="AL831" t="n">
        <v>0</v>
      </c>
      <c r="AM831" t="n">
        <v>0</v>
      </c>
      <c r="AN831" t="n">
        <v>0</v>
      </c>
      <c r="AO831" t="n">
        <v>0</v>
      </c>
      <c r="AP831" t="n">
        <v>0</v>
      </c>
      <c r="AQ831" t="n">
        <v>0</v>
      </c>
      <c r="AR831" t="n">
        <v>0</v>
      </c>
    </row>
    <row r="832">
      <c r="A832">
        <f>ROW(Source!A2251)</f>
        <v/>
      </c>
      <c r="B832" t="n">
        <v>78876010</v>
      </c>
      <c r="C832" t="n">
        <v>78876003</v>
      </c>
      <c r="D832" t="n">
        <v>18442827</v>
      </c>
      <c r="E832" t="n">
        <v>1</v>
      </c>
      <c r="F832" t="n">
        <v>1</v>
      </c>
      <c r="G832" t="n">
        <v>1</v>
      </c>
      <c r="H832" t="n">
        <v>1</v>
      </c>
      <c r="I832" t="inlineStr">
        <is>
          <t>1-1053-90</t>
        </is>
      </c>
      <c r="J832" t="inlineStr"/>
      <c r="K832" t="inlineStr">
        <is>
          <t>Рабочий строитель среднего разряда 5,3</t>
        </is>
      </c>
      <c r="L832" t="n">
        <v>1369</v>
      </c>
      <c r="N832" t="n">
        <v>1013</v>
      </c>
      <c r="O832" t="inlineStr">
        <is>
          <t>чел.-ч</t>
        </is>
      </c>
      <c r="P832" t="inlineStr">
        <is>
          <t>чел.-ч</t>
        </is>
      </c>
      <c r="Q832" t="n">
        <v>1</v>
      </c>
      <c r="X832" t="n">
        <v>5.01</v>
      </c>
      <c r="Y832" t="n">
        <v>0</v>
      </c>
      <c r="Z832" t="n">
        <v>0</v>
      </c>
      <c r="AA832" t="n">
        <v>0</v>
      </c>
      <c r="AB832" t="n">
        <v>11.64</v>
      </c>
      <c r="AC832" t="n">
        <v>0</v>
      </c>
      <c r="AD832" t="n">
        <v>1</v>
      </c>
      <c r="AE832" t="n">
        <v>1</v>
      </c>
      <c r="AF832" t="inlineStr">
        <is>
          <t>)*5</t>
        </is>
      </c>
      <c r="AG832" t="n">
        <v>25.05</v>
      </c>
      <c r="AH832" t="n">
        <v>2</v>
      </c>
      <c r="AI832" t="n">
        <v>78876004</v>
      </c>
      <c r="AJ832" t="n">
        <v>900</v>
      </c>
      <c r="AK832" t="n">
        <v>0</v>
      </c>
      <c r="AL832" t="n">
        <v>0</v>
      </c>
      <c r="AM832" t="n">
        <v>0</v>
      </c>
      <c r="AN832" t="n">
        <v>0</v>
      </c>
      <c r="AO832" t="n">
        <v>0</v>
      </c>
      <c r="AP832" t="n">
        <v>0</v>
      </c>
      <c r="AQ832" t="n">
        <v>0</v>
      </c>
      <c r="AR832" t="n">
        <v>0</v>
      </c>
    </row>
    <row r="833">
      <c r="A833">
        <f>ROW(Source!A2251)</f>
        <v/>
      </c>
      <c r="B833" t="n">
        <v>78876011</v>
      </c>
      <c r="C833" t="n">
        <v>78876003</v>
      </c>
      <c r="D833" t="n">
        <v>29172703</v>
      </c>
      <c r="E833" t="n">
        <v>1</v>
      </c>
      <c r="F833" t="n">
        <v>1</v>
      </c>
      <c r="G833" t="n">
        <v>1</v>
      </c>
      <c r="H833" t="n">
        <v>2</v>
      </c>
      <c r="I833" t="inlineStr">
        <is>
          <t>042900</t>
        </is>
      </c>
      <c r="J833" t="inlineStr">
        <is>
          <t>ТСЭМ Московской обл., 042900, приказ Минстроя России №675/пр от 28.02.2017 № 264/пр</t>
        </is>
      </c>
      <c r="K833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33" t="n">
        <v>1368</v>
      </c>
      <c r="N833" t="n">
        <v>1011</v>
      </c>
      <c r="O833" t="inlineStr">
        <is>
          <t>маш.-ч</t>
        </is>
      </c>
      <c r="P833" t="inlineStr">
        <is>
          <t>маш.-ч</t>
        </is>
      </c>
      <c r="Q833" t="n">
        <v>1</v>
      </c>
      <c r="X833" t="n">
        <v>1.5</v>
      </c>
      <c r="Y833" t="n">
        <v>0</v>
      </c>
      <c r="Z833" t="n">
        <v>29.67</v>
      </c>
      <c r="AA833" t="n">
        <v>0</v>
      </c>
      <c r="AB833" t="n">
        <v>0</v>
      </c>
      <c r="AC833" t="n">
        <v>0</v>
      </c>
      <c r="AD833" t="n">
        <v>1</v>
      </c>
      <c r="AE833" t="n">
        <v>0</v>
      </c>
      <c r="AF833" t="inlineStr">
        <is>
          <t>)*5</t>
        </is>
      </c>
      <c r="AG833" t="n">
        <v>7.5</v>
      </c>
      <c r="AH833" t="n">
        <v>2</v>
      </c>
      <c r="AI833" t="n">
        <v>78876005</v>
      </c>
      <c r="AJ833" t="n">
        <v>901</v>
      </c>
      <c r="AK833" t="n">
        <v>0</v>
      </c>
      <c r="AL833" t="n">
        <v>0</v>
      </c>
      <c r="AM833" t="n">
        <v>0</v>
      </c>
      <c r="AN833" t="n">
        <v>0</v>
      </c>
      <c r="AO833" t="n">
        <v>0</v>
      </c>
      <c r="AP833" t="n">
        <v>0</v>
      </c>
      <c r="AQ833" t="n">
        <v>0</v>
      </c>
      <c r="AR833" t="n">
        <v>0</v>
      </c>
    </row>
    <row r="834">
      <c r="A834">
        <f>ROW(Source!A2251)</f>
        <v/>
      </c>
      <c r="B834" t="n">
        <v>78876012</v>
      </c>
      <c r="C834" t="n">
        <v>78876003</v>
      </c>
      <c r="D834" t="n">
        <v>29110398</v>
      </c>
      <c r="E834" t="n">
        <v>1</v>
      </c>
      <c r="F834" t="n">
        <v>1</v>
      </c>
      <c r="G834" t="n">
        <v>1</v>
      </c>
      <c r="H834" t="n">
        <v>3</v>
      </c>
      <c r="I834" t="inlineStr">
        <is>
          <t>101-0388</t>
        </is>
      </c>
      <c r="J834" t="inlineStr">
        <is>
          <t>ТССЦ Московской обл., 101-0388, приказ Минстроя России №675/пр от 28.02.2017 № 254/пр</t>
        </is>
      </c>
      <c r="K834" t="inlineStr">
        <is>
          <t>Краски масляные земляные марки МА-0115 мумия, сурик железный</t>
        </is>
      </c>
      <c r="L834" t="n">
        <v>1348</v>
      </c>
      <c r="N834" t="n">
        <v>1009</v>
      </c>
      <c r="O834" t="inlineStr">
        <is>
          <t>т</t>
        </is>
      </c>
      <c r="P834" t="inlineStr">
        <is>
          <t>т</t>
        </is>
      </c>
      <c r="Q834" t="n">
        <v>1000</v>
      </c>
      <c r="X834" t="n">
        <v>5e-05</v>
      </c>
      <c r="Y834" t="n">
        <v>15118.99</v>
      </c>
      <c r="Z834" t="n">
        <v>0</v>
      </c>
      <c r="AA834" t="n">
        <v>0</v>
      </c>
      <c r="AB834" t="n">
        <v>0</v>
      </c>
      <c r="AC834" t="n">
        <v>0</v>
      </c>
      <c r="AD834" t="n">
        <v>1</v>
      </c>
      <c r="AE834" t="n">
        <v>0</v>
      </c>
      <c r="AF834" t="inlineStr">
        <is>
          <t>)*5</t>
        </is>
      </c>
      <c r="AG834" t="n">
        <v>0.00025</v>
      </c>
      <c r="AH834" t="n">
        <v>2</v>
      </c>
      <c r="AI834" t="n">
        <v>78876006</v>
      </c>
      <c r="AJ834" t="n">
        <v>902</v>
      </c>
      <c r="AK834" t="n">
        <v>0</v>
      </c>
      <c r="AL834" t="n">
        <v>0</v>
      </c>
      <c r="AM834" t="n">
        <v>0</v>
      </c>
      <c r="AN834" t="n">
        <v>0</v>
      </c>
      <c r="AO834" t="n">
        <v>0</v>
      </c>
      <c r="AP834" t="n">
        <v>0</v>
      </c>
      <c r="AQ834" t="n">
        <v>0</v>
      </c>
      <c r="AR834" t="n">
        <v>0</v>
      </c>
    </row>
    <row r="835">
      <c r="A835">
        <f>ROW(Source!A2251)</f>
        <v/>
      </c>
      <c r="B835" t="n">
        <v>78876013</v>
      </c>
      <c r="C835" t="n">
        <v>78876003</v>
      </c>
      <c r="D835" t="n">
        <v>29110573</v>
      </c>
      <c r="E835" t="n">
        <v>1</v>
      </c>
      <c r="F835" t="n">
        <v>1</v>
      </c>
      <c r="G835" t="n">
        <v>1</v>
      </c>
      <c r="H835" t="n">
        <v>3</v>
      </c>
      <c r="I835" t="inlineStr">
        <is>
          <t>101-0628</t>
        </is>
      </c>
      <c r="J835" t="inlineStr">
        <is>
          <t>ТССЦ Московской обл., 101-0628, приказ Минстроя России №675/пр от 28.02.2017 № 254/пр</t>
        </is>
      </c>
      <c r="K835" t="inlineStr">
        <is>
          <t>Олифа комбинированная, марки К-3</t>
        </is>
      </c>
      <c r="L835" t="n">
        <v>1348</v>
      </c>
      <c r="N835" t="n">
        <v>1009</v>
      </c>
      <c r="O835" t="inlineStr">
        <is>
          <t>т</t>
        </is>
      </c>
      <c r="P835" t="inlineStr">
        <is>
          <t>т</t>
        </is>
      </c>
      <c r="Q835" t="n">
        <v>1000</v>
      </c>
      <c r="X835" t="n">
        <v>2e-05</v>
      </c>
      <c r="Y835" t="n">
        <v>16950</v>
      </c>
      <c r="Z835" t="n">
        <v>0</v>
      </c>
      <c r="AA835" t="n">
        <v>0</v>
      </c>
      <c r="AB835" t="n">
        <v>0</v>
      </c>
      <c r="AC835" t="n">
        <v>0</v>
      </c>
      <c r="AD835" t="n">
        <v>1</v>
      </c>
      <c r="AE835" t="n">
        <v>0</v>
      </c>
      <c r="AF835" t="inlineStr">
        <is>
          <t>)*5</t>
        </is>
      </c>
      <c r="AG835" t="n">
        <v>0.0001</v>
      </c>
      <c r="AH835" t="n">
        <v>2</v>
      </c>
      <c r="AI835" t="n">
        <v>78876007</v>
      </c>
      <c r="AJ835" t="n">
        <v>903</v>
      </c>
      <c r="AK835" t="n">
        <v>0</v>
      </c>
      <c r="AL835" t="n">
        <v>0</v>
      </c>
      <c r="AM835" t="n">
        <v>0</v>
      </c>
      <c r="AN835" t="n">
        <v>0</v>
      </c>
      <c r="AO835" t="n">
        <v>0</v>
      </c>
      <c r="AP835" t="n">
        <v>0</v>
      </c>
      <c r="AQ835" t="n">
        <v>0</v>
      </c>
      <c r="AR835" t="n">
        <v>0</v>
      </c>
    </row>
    <row r="836">
      <c r="A836">
        <f>ROW(Source!A2251)</f>
        <v/>
      </c>
      <c r="B836" t="n">
        <v>78876014</v>
      </c>
      <c r="C836" t="n">
        <v>78876003</v>
      </c>
      <c r="D836" t="n">
        <v>29107963</v>
      </c>
      <c r="E836" t="n">
        <v>1</v>
      </c>
      <c r="F836" t="n">
        <v>1</v>
      </c>
      <c r="G836" t="n">
        <v>1</v>
      </c>
      <c r="H836" t="n">
        <v>3</v>
      </c>
      <c r="I836" t="inlineStr">
        <is>
          <t>101-1669</t>
        </is>
      </c>
      <c r="J836" t="inlineStr">
        <is>
          <t>ТССЦ Московской обл., 101-1669, приказ Минстроя России №675/пр от 28.02.2017 № 254/пр</t>
        </is>
      </c>
      <c r="K836" t="inlineStr">
        <is>
          <t>Очес льняной</t>
        </is>
      </c>
      <c r="L836" t="n">
        <v>1346</v>
      </c>
      <c r="N836" t="n">
        <v>1009</v>
      </c>
      <c r="O836" t="inlineStr">
        <is>
          <t>кг</t>
        </is>
      </c>
      <c r="P836" t="inlineStr">
        <is>
          <t>кг</t>
        </is>
      </c>
      <c r="Q836" t="n">
        <v>1</v>
      </c>
      <c r="X836" t="n">
        <v>0.02</v>
      </c>
      <c r="Y836" t="n">
        <v>37.29</v>
      </c>
      <c r="Z836" t="n">
        <v>0</v>
      </c>
      <c r="AA836" t="n">
        <v>0</v>
      </c>
      <c r="AB836" t="n">
        <v>0</v>
      </c>
      <c r="AC836" t="n">
        <v>0</v>
      </c>
      <c r="AD836" t="n">
        <v>1</v>
      </c>
      <c r="AE836" t="n">
        <v>0</v>
      </c>
      <c r="AF836" t="inlineStr">
        <is>
          <t>)*5</t>
        </is>
      </c>
      <c r="AG836" t="n">
        <v>0.1</v>
      </c>
      <c r="AH836" t="n">
        <v>2</v>
      </c>
      <c r="AI836" t="n">
        <v>78876008</v>
      </c>
      <c r="AJ836" t="n">
        <v>904</v>
      </c>
      <c r="AK836" t="n">
        <v>0</v>
      </c>
      <c r="AL836" t="n">
        <v>0</v>
      </c>
      <c r="AM836" t="n">
        <v>0</v>
      </c>
      <c r="AN836" t="n">
        <v>0</v>
      </c>
      <c r="AO836" t="n">
        <v>0</v>
      </c>
      <c r="AP836" t="n">
        <v>0</v>
      </c>
      <c r="AQ836" t="n">
        <v>0</v>
      </c>
      <c r="AR836" t="n">
        <v>0</v>
      </c>
    </row>
    <row r="837">
      <c r="A837">
        <f>ROW(Source!A2251)</f>
        <v/>
      </c>
      <c r="B837" t="n">
        <v>78876015</v>
      </c>
      <c r="C837" t="n">
        <v>78876003</v>
      </c>
      <c r="D837" t="n">
        <v>29150040</v>
      </c>
      <c r="E837" t="n">
        <v>1</v>
      </c>
      <c r="F837" t="n">
        <v>1</v>
      </c>
      <c r="G837" t="n">
        <v>1</v>
      </c>
      <c r="H837" t="n">
        <v>3</v>
      </c>
      <c r="I837" t="inlineStr">
        <is>
          <t>411-0001</t>
        </is>
      </c>
      <c r="J837" t="inlineStr">
        <is>
          <t>ТССЦ Московской обл., 411-0001, приказ Минстроя России №675/пр от 28.02.2017 № 257/пр</t>
        </is>
      </c>
      <c r="K837" t="inlineStr">
        <is>
          <t>Вода</t>
        </is>
      </c>
      <c r="L837" t="n">
        <v>1339</v>
      </c>
      <c r="N837" t="n">
        <v>1007</v>
      </c>
      <c r="O837" t="inlineStr">
        <is>
          <t>м3</t>
        </is>
      </c>
      <c r="P837" t="inlineStr">
        <is>
          <t>м3</t>
        </is>
      </c>
      <c r="Q837" t="n">
        <v>1</v>
      </c>
      <c r="X837" t="n">
        <v>1</v>
      </c>
      <c r="Y837" t="n">
        <v>2.44</v>
      </c>
      <c r="Z837" t="n">
        <v>0</v>
      </c>
      <c r="AA837" t="n">
        <v>0</v>
      </c>
      <c r="AB837" t="n">
        <v>0</v>
      </c>
      <c r="AC837" t="n">
        <v>0</v>
      </c>
      <c r="AD837" t="n">
        <v>1</v>
      </c>
      <c r="AE837" t="n">
        <v>0</v>
      </c>
      <c r="AF837" t="inlineStr">
        <is>
          <t>)*5</t>
        </is>
      </c>
      <c r="AG837" t="n">
        <v>5</v>
      </c>
      <c r="AH837" t="n">
        <v>2</v>
      </c>
      <c r="AI837" t="n">
        <v>78876009</v>
      </c>
      <c r="AJ837" t="n">
        <v>905</v>
      </c>
      <c r="AK837" t="n">
        <v>0</v>
      </c>
      <c r="AL837" t="n">
        <v>0</v>
      </c>
      <c r="AM837" t="n">
        <v>0</v>
      </c>
      <c r="AN837" t="n">
        <v>0</v>
      </c>
      <c r="AO837" t="n">
        <v>0</v>
      </c>
      <c r="AP837" t="n">
        <v>0</v>
      </c>
      <c r="AQ837" t="n">
        <v>0</v>
      </c>
      <c r="AR837" t="n">
        <v>0</v>
      </c>
    </row>
    <row r="838">
      <c r="A838">
        <f>ROW(Source!A2252)</f>
        <v/>
      </c>
      <c r="B838" t="n">
        <v>78876026</v>
      </c>
      <c r="C838" t="n">
        <v>78876016</v>
      </c>
      <c r="D838" t="n">
        <v>18409850</v>
      </c>
      <c r="E838" t="n">
        <v>1</v>
      </c>
      <c r="F838" t="n">
        <v>1</v>
      </c>
      <c r="G838" t="n">
        <v>1</v>
      </c>
      <c r="H838" t="n">
        <v>1</v>
      </c>
      <c r="I838" t="inlineStr">
        <is>
          <t>1-1035-90</t>
        </is>
      </c>
      <c r="J838" t="inlineStr"/>
      <c r="K838" t="inlineStr">
        <is>
          <t>Рабочий строитель среднего разряда 3,5</t>
        </is>
      </c>
      <c r="L838" t="n">
        <v>1369</v>
      </c>
      <c r="N838" t="n">
        <v>1013</v>
      </c>
      <c r="O838" t="inlineStr">
        <is>
          <t>чел.-ч</t>
        </is>
      </c>
      <c r="P838" t="inlineStr">
        <is>
          <t>чел.-ч</t>
        </is>
      </c>
      <c r="Q838" t="n">
        <v>1</v>
      </c>
      <c r="X838" t="n">
        <v>81</v>
      </c>
      <c r="Y838" t="n">
        <v>0</v>
      </c>
      <c r="Z838" t="n">
        <v>0</v>
      </c>
      <c r="AA838" t="n">
        <v>0</v>
      </c>
      <c r="AB838" t="n">
        <v>9.07</v>
      </c>
      <c r="AC838" t="n">
        <v>0</v>
      </c>
      <c r="AD838" t="n">
        <v>1</v>
      </c>
      <c r="AE838" t="n">
        <v>1</v>
      </c>
      <c r="AF838" t="inlineStr"/>
      <c r="AG838" t="n">
        <v>81</v>
      </c>
      <c r="AH838" t="n">
        <v>2</v>
      </c>
      <c r="AI838" t="n">
        <v>78876017</v>
      </c>
      <c r="AJ838" t="n">
        <v>906</v>
      </c>
      <c r="AK838" t="n">
        <v>0</v>
      </c>
      <c r="AL838" t="n">
        <v>0</v>
      </c>
      <c r="AM838" t="n">
        <v>0</v>
      </c>
      <c r="AN838" t="n">
        <v>0</v>
      </c>
      <c r="AO838" t="n">
        <v>0</v>
      </c>
      <c r="AP838" t="n">
        <v>0</v>
      </c>
      <c r="AQ838" t="n">
        <v>0</v>
      </c>
      <c r="AR838" t="n">
        <v>0</v>
      </c>
    </row>
    <row r="839">
      <c r="A839">
        <f>ROW(Source!A2252)</f>
        <v/>
      </c>
      <c r="B839" t="n">
        <v>78876027</v>
      </c>
      <c r="C839" t="n">
        <v>78876016</v>
      </c>
      <c r="D839" t="n">
        <v>29174913</v>
      </c>
      <c r="E839" t="n">
        <v>1</v>
      </c>
      <c r="F839" t="n">
        <v>1</v>
      </c>
      <c r="G839" t="n">
        <v>1</v>
      </c>
      <c r="H839" t="n">
        <v>2</v>
      </c>
      <c r="I839" t="inlineStr">
        <is>
          <t>400001</t>
        </is>
      </c>
      <c r="J839" t="inlineStr">
        <is>
          <t>ТСЭМ Московской обл., 400001, приказ Минстроя России №675/пр от 28.02.2017 № 264/пр</t>
        </is>
      </c>
      <c r="K839" t="inlineStr">
        <is>
          <t>Автомобили бортовые, грузоподъемность до 5 т</t>
        </is>
      </c>
      <c r="L839" t="n">
        <v>1368</v>
      </c>
      <c r="N839" t="n">
        <v>1011</v>
      </c>
      <c r="O839" t="inlineStr">
        <is>
          <t>маш.-ч</t>
        </is>
      </c>
      <c r="P839" t="inlineStr">
        <is>
          <t>маш.-ч</t>
        </is>
      </c>
      <c r="Q839" t="n">
        <v>1</v>
      </c>
      <c r="X839" t="n">
        <v>0.05</v>
      </c>
      <c r="Y839" t="n">
        <v>0</v>
      </c>
      <c r="Z839" t="n">
        <v>87.17</v>
      </c>
      <c r="AA839" t="n">
        <v>11.6</v>
      </c>
      <c r="AB839" t="n">
        <v>0</v>
      </c>
      <c r="AC839" t="n">
        <v>0</v>
      </c>
      <c r="AD839" t="n">
        <v>1</v>
      </c>
      <c r="AE839" t="n">
        <v>0</v>
      </c>
      <c r="AF839" t="inlineStr"/>
      <c r="AG839" t="n">
        <v>0.05</v>
      </c>
      <c r="AH839" t="n">
        <v>2</v>
      </c>
      <c r="AI839" t="n">
        <v>78876018</v>
      </c>
      <c r="AJ839" t="n">
        <v>907</v>
      </c>
      <c r="AK839" t="n">
        <v>0</v>
      </c>
      <c r="AL839" t="n">
        <v>0</v>
      </c>
      <c r="AM839" t="n">
        <v>0</v>
      </c>
      <c r="AN839" t="n">
        <v>0</v>
      </c>
      <c r="AO839" t="n">
        <v>0</v>
      </c>
      <c r="AP839" t="n">
        <v>0</v>
      </c>
      <c r="AQ839" t="n">
        <v>0</v>
      </c>
      <c r="AR839" t="n">
        <v>0</v>
      </c>
    </row>
    <row r="840">
      <c r="A840">
        <f>ROW(Source!A2252)</f>
        <v/>
      </c>
      <c r="B840" t="n">
        <v>78876028</v>
      </c>
      <c r="C840" t="n">
        <v>78876016</v>
      </c>
      <c r="D840" t="n">
        <v>29110398</v>
      </c>
      <c r="E840" t="n">
        <v>1</v>
      </c>
      <c r="F840" t="n">
        <v>1</v>
      </c>
      <c r="G840" t="n">
        <v>1</v>
      </c>
      <c r="H840" t="n">
        <v>3</v>
      </c>
      <c r="I840" t="inlineStr">
        <is>
          <t>101-0388</t>
        </is>
      </c>
      <c r="J840" t="inlineStr">
        <is>
          <t>ТССЦ Московской обл., 101-0388, приказ Минстроя России №675/пр от 28.02.2017 № 254/пр</t>
        </is>
      </c>
      <c r="K840" t="inlineStr">
        <is>
          <t>Краски масляные земляные марки МА-0115 мумия, сурик железный</t>
        </is>
      </c>
      <c r="L840" t="n">
        <v>1348</v>
      </c>
      <c r="N840" t="n">
        <v>1009</v>
      </c>
      <c r="O840" t="inlineStr">
        <is>
          <t>т</t>
        </is>
      </c>
      <c r="P840" t="inlineStr">
        <is>
          <t>т</t>
        </is>
      </c>
      <c r="Q840" t="n">
        <v>1000</v>
      </c>
      <c r="X840" t="n">
        <v>0.0014</v>
      </c>
      <c r="Y840" t="n">
        <v>15118.99</v>
      </c>
      <c r="Z840" t="n">
        <v>0</v>
      </c>
      <c r="AA840" t="n">
        <v>0</v>
      </c>
      <c r="AB840" t="n">
        <v>0</v>
      </c>
      <c r="AC840" t="n">
        <v>0</v>
      </c>
      <c r="AD840" t="n">
        <v>1</v>
      </c>
      <c r="AE840" t="n">
        <v>0</v>
      </c>
      <c r="AF840" t="inlineStr"/>
      <c r="AG840" t="n">
        <v>0.0014</v>
      </c>
      <c r="AH840" t="n">
        <v>2</v>
      </c>
      <c r="AI840" t="n">
        <v>78876019</v>
      </c>
      <c r="AJ840" t="n">
        <v>908</v>
      </c>
      <c r="AK840" t="n">
        <v>0</v>
      </c>
      <c r="AL840" t="n">
        <v>0</v>
      </c>
      <c r="AM840" t="n">
        <v>0</v>
      </c>
      <c r="AN840" t="n">
        <v>0</v>
      </c>
      <c r="AO840" t="n">
        <v>0</v>
      </c>
      <c r="AP840" t="n">
        <v>0</v>
      </c>
      <c r="AQ840" t="n">
        <v>0</v>
      </c>
      <c r="AR840" t="n">
        <v>0</v>
      </c>
    </row>
    <row r="841">
      <c r="A841">
        <f>ROW(Source!A2252)</f>
        <v/>
      </c>
      <c r="B841" t="n">
        <v>78876029</v>
      </c>
      <c r="C841" t="n">
        <v>78876016</v>
      </c>
      <c r="D841" t="n">
        <v>29110573</v>
      </c>
      <c r="E841" t="n">
        <v>1</v>
      </c>
      <c r="F841" t="n">
        <v>1</v>
      </c>
      <c r="G841" t="n">
        <v>1</v>
      </c>
      <c r="H841" t="n">
        <v>3</v>
      </c>
      <c r="I841" t="inlineStr">
        <is>
          <t>101-0628</t>
        </is>
      </c>
      <c r="J841" t="inlineStr">
        <is>
          <t>ТССЦ Московской обл., 101-0628, приказ Минстроя России №675/пр от 28.02.2017 № 254/пр</t>
        </is>
      </c>
      <c r="K841" t="inlineStr">
        <is>
          <t>Олифа комбинированная, марки К-3</t>
        </is>
      </c>
      <c r="L841" t="n">
        <v>1348</v>
      </c>
      <c r="N841" t="n">
        <v>1009</v>
      </c>
      <c r="O841" t="inlineStr">
        <is>
          <t>т</t>
        </is>
      </c>
      <c r="P841" t="inlineStr">
        <is>
          <t>т</t>
        </is>
      </c>
      <c r="Q841" t="n">
        <v>1000</v>
      </c>
      <c r="X841" t="n">
        <v>0.0007</v>
      </c>
      <c r="Y841" t="n">
        <v>16950</v>
      </c>
      <c r="Z841" t="n">
        <v>0</v>
      </c>
      <c r="AA841" t="n">
        <v>0</v>
      </c>
      <c r="AB841" t="n">
        <v>0</v>
      </c>
      <c r="AC841" t="n">
        <v>0</v>
      </c>
      <c r="AD841" t="n">
        <v>1</v>
      </c>
      <c r="AE841" t="n">
        <v>0</v>
      </c>
      <c r="AF841" t="inlineStr"/>
      <c r="AG841" t="n">
        <v>0.0007</v>
      </c>
      <c r="AH841" t="n">
        <v>2</v>
      </c>
      <c r="AI841" t="n">
        <v>78876020</v>
      </c>
      <c r="AJ841" t="n">
        <v>909</v>
      </c>
      <c r="AK841" t="n">
        <v>0</v>
      </c>
      <c r="AL841" t="n">
        <v>0</v>
      </c>
      <c r="AM841" t="n">
        <v>0</v>
      </c>
      <c r="AN841" t="n">
        <v>0</v>
      </c>
      <c r="AO841" t="n">
        <v>0</v>
      </c>
      <c r="AP841" t="n">
        <v>0</v>
      </c>
      <c r="AQ841" t="n">
        <v>0</v>
      </c>
      <c r="AR841" t="n">
        <v>0</v>
      </c>
    </row>
    <row r="842">
      <c r="A842">
        <f>ROW(Source!A2252)</f>
        <v/>
      </c>
      <c r="B842" t="n">
        <v>78876030</v>
      </c>
      <c r="C842" t="n">
        <v>78876016</v>
      </c>
      <c r="D842" t="n">
        <v>29107963</v>
      </c>
      <c r="E842" t="n">
        <v>1</v>
      </c>
      <c r="F842" t="n">
        <v>1</v>
      </c>
      <c r="G842" t="n">
        <v>1</v>
      </c>
      <c r="H842" t="n">
        <v>3</v>
      </c>
      <c r="I842" t="inlineStr">
        <is>
          <t>101-1669</t>
        </is>
      </c>
      <c r="J842" t="inlineStr">
        <is>
          <t>ТССЦ Московской обл., 101-1669, приказ Минстроя России №675/пр от 28.02.2017 № 254/пр</t>
        </is>
      </c>
      <c r="K842" t="inlineStr">
        <is>
          <t>Очес льняной</t>
        </is>
      </c>
      <c r="L842" t="n">
        <v>1346</v>
      </c>
      <c r="N842" t="n">
        <v>1009</v>
      </c>
      <c r="O842" t="inlineStr">
        <is>
          <t>кг</t>
        </is>
      </c>
      <c r="P842" t="inlineStr">
        <is>
          <t>кг</t>
        </is>
      </c>
      <c r="Q842" t="n">
        <v>1</v>
      </c>
      <c r="X842" t="n">
        <v>0.7</v>
      </c>
      <c r="Y842" t="n">
        <v>37.29</v>
      </c>
      <c r="Z842" t="n">
        <v>0</v>
      </c>
      <c r="AA842" t="n">
        <v>0</v>
      </c>
      <c r="AB842" t="n">
        <v>0</v>
      </c>
      <c r="AC842" t="n">
        <v>0</v>
      </c>
      <c r="AD842" t="n">
        <v>1</v>
      </c>
      <c r="AE842" t="n">
        <v>0</v>
      </c>
      <c r="AF842" t="inlineStr"/>
      <c r="AG842" t="n">
        <v>0.7</v>
      </c>
      <c r="AH842" t="n">
        <v>2</v>
      </c>
      <c r="AI842" t="n">
        <v>78876021</v>
      </c>
      <c r="AJ842" t="n">
        <v>910</v>
      </c>
      <c r="AK842" t="n">
        <v>0</v>
      </c>
      <c r="AL842" t="n">
        <v>0</v>
      </c>
      <c r="AM842" t="n">
        <v>0</v>
      </c>
      <c r="AN842" t="n">
        <v>0</v>
      </c>
      <c r="AO842" t="n">
        <v>0</v>
      </c>
      <c r="AP842" t="n">
        <v>0</v>
      </c>
      <c r="AQ842" t="n">
        <v>0</v>
      </c>
      <c r="AR842" t="n">
        <v>0</v>
      </c>
    </row>
    <row r="843">
      <c r="A843">
        <f>ROW(Source!A2252)</f>
        <v/>
      </c>
      <c r="B843" t="n">
        <v>78876031</v>
      </c>
      <c r="C843" t="n">
        <v>78876016</v>
      </c>
      <c r="D843" t="n">
        <v>29142465</v>
      </c>
      <c r="E843" t="n">
        <v>1</v>
      </c>
      <c r="F843" t="n">
        <v>1</v>
      </c>
      <c r="G843" t="n">
        <v>1</v>
      </c>
      <c r="H843" t="n">
        <v>3</v>
      </c>
      <c r="I843" t="inlineStr">
        <is>
          <t>302-1342</t>
        </is>
      </c>
      <c r="J843" t="inlineStr">
        <is>
          <t>ТССЦ Московской обл., 302-1342, приказ Минстроя России №675/пр от 28.02.2017 № 256/пр</t>
        </is>
      </c>
      <c r="K843" t="inlineStr">
        <is>
          <t>Вентили проходные муфтовые 15кч18п для воды давлением 1,6 МПа (16 кгс/см2), диаметром 20 мм</t>
        </is>
      </c>
      <c r="L843" t="n">
        <v>1354</v>
      </c>
      <c r="N843" t="n">
        <v>1010</v>
      </c>
      <c r="O843" t="inlineStr">
        <is>
          <t>шт.</t>
        </is>
      </c>
      <c r="P843" t="inlineStr">
        <is>
          <t>шт.</t>
        </is>
      </c>
      <c r="Q843" t="n">
        <v>1</v>
      </c>
      <c r="X843" t="n">
        <v>100</v>
      </c>
      <c r="Y843" t="n">
        <v>21.81</v>
      </c>
      <c r="Z843" t="n">
        <v>0</v>
      </c>
      <c r="AA843" t="n">
        <v>0</v>
      </c>
      <c r="AB843" t="n">
        <v>0</v>
      </c>
      <c r="AC843" t="n">
        <v>0</v>
      </c>
      <c r="AD843" t="n">
        <v>1</v>
      </c>
      <c r="AE843" t="n">
        <v>0</v>
      </c>
      <c r="AF843" t="inlineStr"/>
      <c r="AG843" t="n">
        <v>100</v>
      </c>
      <c r="AH843" t="n">
        <v>2</v>
      </c>
      <c r="AI843" t="n">
        <v>78876024</v>
      </c>
      <c r="AJ843" t="n">
        <v>913</v>
      </c>
      <c r="AK843" t="n">
        <v>0</v>
      </c>
      <c r="AL843" t="n">
        <v>0</v>
      </c>
      <c r="AM843" t="n">
        <v>0</v>
      </c>
      <c r="AN843" t="n">
        <v>0</v>
      </c>
      <c r="AO843" t="n">
        <v>0</v>
      </c>
      <c r="AP843" t="n">
        <v>0</v>
      </c>
      <c r="AQ843" t="n">
        <v>0</v>
      </c>
      <c r="AR843" t="n">
        <v>0</v>
      </c>
    </row>
    <row r="844">
      <c r="A844">
        <f>ROW(Source!A2252)</f>
        <v/>
      </c>
      <c r="B844" t="n">
        <v>78876032</v>
      </c>
      <c r="C844" t="n">
        <v>78876016</v>
      </c>
      <c r="D844" t="n">
        <v>29164350</v>
      </c>
      <c r="E844" t="n">
        <v>1</v>
      </c>
      <c r="F844" t="n">
        <v>1</v>
      </c>
      <c r="G844" t="n">
        <v>1</v>
      </c>
      <c r="H844" t="n">
        <v>3</v>
      </c>
      <c r="I844" t="inlineStr">
        <is>
          <t>509-9899</t>
        </is>
      </c>
      <c r="J844" t="inlineStr">
        <is>
          <t>ТССЦ Московской обл., 509-9899, приказ Минстроя России №675/пр от 28.02.2017 № 258/пр</t>
        </is>
      </c>
      <c r="K844" t="inlineStr">
        <is>
          <t>Строительный мусор и масса возвратных материалов</t>
        </is>
      </c>
      <c r="L844" t="n">
        <v>1348</v>
      </c>
      <c r="N844" t="n">
        <v>1009</v>
      </c>
      <c r="O844" t="inlineStr">
        <is>
          <t>т</t>
        </is>
      </c>
      <c r="P844" t="inlineStr">
        <is>
          <t>т</t>
        </is>
      </c>
      <c r="Q844" t="n">
        <v>1000</v>
      </c>
      <c r="X844" t="n">
        <v>0.04</v>
      </c>
      <c r="Y844" t="n">
        <v>0</v>
      </c>
      <c r="Z844" t="n">
        <v>0</v>
      </c>
      <c r="AA844" t="n">
        <v>0</v>
      </c>
      <c r="AB844" t="n">
        <v>0</v>
      </c>
      <c r="AC844" t="n">
        <v>0</v>
      </c>
      <c r="AD844" t="n">
        <v>0</v>
      </c>
      <c r="AE844" t="n">
        <v>0</v>
      </c>
      <c r="AF844" t="inlineStr"/>
      <c r="AG844" t="n">
        <v>0.04</v>
      </c>
      <c r="AH844" t="n">
        <v>2</v>
      </c>
      <c r="AI844" t="n">
        <v>78876025</v>
      </c>
      <c r="AJ844" t="n">
        <v>914</v>
      </c>
      <c r="AK844" t="n">
        <v>0</v>
      </c>
      <c r="AL844" t="n">
        <v>0</v>
      </c>
      <c r="AM844" t="n">
        <v>0</v>
      </c>
      <c r="AN844" t="n">
        <v>0</v>
      </c>
      <c r="AO844" t="n">
        <v>0</v>
      </c>
      <c r="AP844" t="n">
        <v>0</v>
      </c>
      <c r="AQ844" t="n">
        <v>0</v>
      </c>
      <c r="AR844" t="n">
        <v>0</v>
      </c>
    </row>
    <row r="845">
      <c r="A845">
        <f>ROW(Source!A2295)</f>
        <v/>
      </c>
      <c r="B845" t="n">
        <v>78876102</v>
      </c>
      <c r="C845" t="n">
        <v>78876098</v>
      </c>
      <c r="D845" t="n">
        <v>18407150</v>
      </c>
      <c r="E845" t="n">
        <v>1</v>
      </c>
      <c r="F845" t="n">
        <v>1</v>
      </c>
      <c r="G845" t="n">
        <v>1</v>
      </c>
      <c r="H845" t="n">
        <v>1</v>
      </c>
      <c r="I845" t="inlineStr">
        <is>
          <t>1-1030-90</t>
        </is>
      </c>
      <c r="J845" t="inlineStr"/>
      <c r="K845" t="inlineStr">
        <is>
          <t>Рабочий строитель среднего разряда 3</t>
        </is>
      </c>
      <c r="L845" t="n">
        <v>1369</v>
      </c>
      <c r="N845" t="n">
        <v>1013</v>
      </c>
      <c r="O845" t="inlineStr">
        <is>
          <t>чел.-ч</t>
        </is>
      </c>
      <c r="P845" t="inlineStr">
        <is>
          <t>чел.-ч</t>
        </is>
      </c>
      <c r="Q845" t="n">
        <v>1</v>
      </c>
      <c r="X845" t="n">
        <v>13.9</v>
      </c>
      <c r="Y845" t="n">
        <v>0</v>
      </c>
      <c r="Z845" t="n">
        <v>0</v>
      </c>
      <c r="AA845" t="n">
        <v>0</v>
      </c>
      <c r="AB845" t="n">
        <v>8.529999999999999</v>
      </c>
      <c r="AC845" t="n">
        <v>0</v>
      </c>
      <c r="AD845" t="n">
        <v>1</v>
      </c>
      <c r="AE845" t="n">
        <v>1</v>
      </c>
      <c r="AF845" t="inlineStr"/>
      <c r="AG845" t="n">
        <v>13.9</v>
      </c>
      <c r="AH845" t="n">
        <v>2</v>
      </c>
      <c r="AI845" t="n">
        <v>78876099</v>
      </c>
      <c r="AJ845" t="n">
        <v>915</v>
      </c>
      <c r="AK845" t="n">
        <v>0</v>
      </c>
      <c r="AL845" t="n">
        <v>0</v>
      </c>
      <c r="AM845" t="n">
        <v>0</v>
      </c>
      <c r="AN845" t="n">
        <v>0</v>
      </c>
      <c r="AO845" t="n">
        <v>0</v>
      </c>
      <c r="AP845" t="n">
        <v>0</v>
      </c>
      <c r="AQ845" t="n">
        <v>0</v>
      </c>
      <c r="AR845" t="n">
        <v>0</v>
      </c>
    </row>
    <row r="846">
      <c r="A846">
        <f>ROW(Source!A2295)</f>
        <v/>
      </c>
      <c r="B846" t="n">
        <v>78876103</v>
      </c>
      <c r="C846" t="n">
        <v>78876098</v>
      </c>
      <c r="D846" t="n">
        <v>29169821</v>
      </c>
      <c r="E846" t="n">
        <v>1</v>
      </c>
      <c r="F846" t="n">
        <v>1</v>
      </c>
      <c r="G846" t="n">
        <v>1</v>
      </c>
      <c r="H846" t="n">
        <v>3</v>
      </c>
      <c r="I846" t="inlineStr">
        <is>
          <t>509-0696</t>
        </is>
      </c>
      <c r="J846" t="inlineStr">
        <is>
          <t>ТССЦ Московской обл., 509-0696, приказ Минстроя России №675/пр от 28.02.2017 № 258/пр</t>
        </is>
      </c>
      <c r="K846" t="inlineStr">
        <is>
          <t>Лампы люминесцентные ртутные низкого давления типа ЛБ, ЛД, ЛДЦ, ЛТВ, ЛБХ 20</t>
        </is>
      </c>
      <c r="L846" t="n">
        <v>1358</v>
      </c>
      <c r="N846" t="n">
        <v>1010</v>
      </c>
      <c r="O846" t="inlineStr">
        <is>
          <t>10 шт.</t>
        </is>
      </c>
      <c r="P846" t="inlineStr">
        <is>
          <t>10 шт.</t>
        </is>
      </c>
      <c r="Q846" t="n">
        <v>10</v>
      </c>
      <c r="X846" t="n">
        <v>10</v>
      </c>
      <c r="Y846" t="n">
        <v>85.2</v>
      </c>
      <c r="Z846" t="n">
        <v>0</v>
      </c>
      <c r="AA846" t="n">
        <v>0</v>
      </c>
      <c r="AB846" t="n">
        <v>0</v>
      </c>
      <c r="AC846" t="n">
        <v>0</v>
      </c>
      <c r="AD846" t="n">
        <v>1</v>
      </c>
      <c r="AE846" t="n">
        <v>0</v>
      </c>
      <c r="AF846" t="inlineStr"/>
      <c r="AG846" t="n">
        <v>10</v>
      </c>
      <c r="AH846" t="n">
        <v>2</v>
      </c>
      <c r="AI846" t="n">
        <v>78876100</v>
      </c>
      <c r="AJ846" t="n">
        <v>916</v>
      </c>
      <c r="AK846" t="n">
        <v>0</v>
      </c>
      <c r="AL846" t="n">
        <v>0</v>
      </c>
      <c r="AM846" t="n">
        <v>0</v>
      </c>
      <c r="AN846" t="n">
        <v>0</v>
      </c>
      <c r="AO846" t="n">
        <v>0</v>
      </c>
      <c r="AP846" t="n">
        <v>0</v>
      </c>
      <c r="AQ846" t="n">
        <v>0</v>
      </c>
      <c r="AR846" t="n">
        <v>0</v>
      </c>
    </row>
    <row r="847">
      <c r="A847">
        <f>ROW(Source!A2297)</f>
        <v/>
      </c>
      <c r="B847" t="n">
        <v>78876112</v>
      </c>
      <c r="C847" t="n">
        <v>78876105</v>
      </c>
      <c r="D847" t="n">
        <v>18442827</v>
      </c>
      <c r="E847" t="n">
        <v>1</v>
      </c>
      <c r="F847" t="n">
        <v>1</v>
      </c>
      <c r="G847" t="n">
        <v>1</v>
      </c>
      <c r="H847" t="n">
        <v>1</v>
      </c>
      <c r="I847" t="inlineStr">
        <is>
          <t>1-1053-90</t>
        </is>
      </c>
      <c r="J847" t="inlineStr"/>
      <c r="K847" t="inlineStr">
        <is>
          <t>Рабочий строитель среднего разряда 5,3</t>
        </is>
      </c>
      <c r="L847" t="n">
        <v>1369</v>
      </c>
      <c r="N847" t="n">
        <v>1013</v>
      </c>
      <c r="O847" t="inlineStr">
        <is>
          <t>чел.-ч</t>
        </is>
      </c>
      <c r="P847" t="inlineStr">
        <is>
          <t>чел.-ч</t>
        </is>
      </c>
      <c r="Q847" t="n">
        <v>1</v>
      </c>
      <c r="X847" t="n">
        <v>5.01</v>
      </c>
      <c r="Y847" t="n">
        <v>0</v>
      </c>
      <c r="Z847" t="n">
        <v>0</v>
      </c>
      <c r="AA847" t="n">
        <v>0</v>
      </c>
      <c r="AB847" t="n">
        <v>11.64</v>
      </c>
      <c r="AC847" t="n">
        <v>0</v>
      </c>
      <c r="AD847" t="n">
        <v>1</v>
      </c>
      <c r="AE847" t="n">
        <v>1</v>
      </c>
      <c r="AF847" t="inlineStr">
        <is>
          <t>)*5</t>
        </is>
      </c>
      <c r="AG847" t="n">
        <v>25.05</v>
      </c>
      <c r="AH847" t="n">
        <v>2</v>
      </c>
      <c r="AI847" t="n">
        <v>78876106</v>
      </c>
      <c r="AJ847" t="n">
        <v>918</v>
      </c>
      <c r="AK847" t="n">
        <v>0</v>
      </c>
      <c r="AL847" t="n">
        <v>0</v>
      </c>
      <c r="AM847" t="n">
        <v>0</v>
      </c>
      <c r="AN847" t="n">
        <v>0</v>
      </c>
      <c r="AO847" t="n">
        <v>0</v>
      </c>
      <c r="AP847" t="n">
        <v>0</v>
      </c>
      <c r="AQ847" t="n">
        <v>0</v>
      </c>
      <c r="AR847" t="n">
        <v>0</v>
      </c>
    </row>
    <row r="848">
      <c r="A848">
        <f>ROW(Source!A2297)</f>
        <v/>
      </c>
      <c r="B848" t="n">
        <v>78876113</v>
      </c>
      <c r="C848" t="n">
        <v>78876105</v>
      </c>
      <c r="D848" t="n">
        <v>29172703</v>
      </c>
      <c r="E848" t="n">
        <v>1</v>
      </c>
      <c r="F848" t="n">
        <v>1</v>
      </c>
      <c r="G848" t="n">
        <v>1</v>
      </c>
      <c r="H848" t="n">
        <v>2</v>
      </c>
      <c r="I848" t="inlineStr">
        <is>
          <t>042900</t>
        </is>
      </c>
      <c r="J848" t="inlineStr">
        <is>
          <t>ТСЭМ Московской обл., 042900, приказ Минстроя России №675/пр от 28.02.2017 № 264/пр</t>
        </is>
      </c>
      <c r="K848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48" t="n">
        <v>1368</v>
      </c>
      <c r="N848" t="n">
        <v>1011</v>
      </c>
      <c r="O848" t="inlineStr">
        <is>
          <t>маш.-ч</t>
        </is>
      </c>
      <c r="P848" t="inlineStr">
        <is>
          <t>маш.-ч</t>
        </is>
      </c>
      <c r="Q848" t="n">
        <v>1</v>
      </c>
      <c r="X848" t="n">
        <v>1.5</v>
      </c>
      <c r="Y848" t="n">
        <v>0</v>
      </c>
      <c r="Z848" t="n">
        <v>29.67</v>
      </c>
      <c r="AA848" t="n">
        <v>0</v>
      </c>
      <c r="AB848" t="n">
        <v>0</v>
      </c>
      <c r="AC848" t="n">
        <v>0</v>
      </c>
      <c r="AD848" t="n">
        <v>1</v>
      </c>
      <c r="AE848" t="n">
        <v>0</v>
      </c>
      <c r="AF848" t="inlineStr">
        <is>
          <t>)*5</t>
        </is>
      </c>
      <c r="AG848" t="n">
        <v>7.5</v>
      </c>
      <c r="AH848" t="n">
        <v>2</v>
      </c>
      <c r="AI848" t="n">
        <v>78876107</v>
      </c>
      <c r="AJ848" t="n">
        <v>919</v>
      </c>
      <c r="AK848" t="n">
        <v>0</v>
      </c>
      <c r="AL848" t="n">
        <v>0</v>
      </c>
      <c r="AM848" t="n">
        <v>0</v>
      </c>
      <c r="AN848" t="n">
        <v>0</v>
      </c>
      <c r="AO848" t="n">
        <v>0</v>
      </c>
      <c r="AP848" t="n">
        <v>0</v>
      </c>
      <c r="AQ848" t="n">
        <v>0</v>
      </c>
      <c r="AR848" t="n">
        <v>0</v>
      </c>
    </row>
    <row r="849">
      <c r="A849">
        <f>ROW(Source!A2297)</f>
        <v/>
      </c>
      <c r="B849" t="n">
        <v>78876114</v>
      </c>
      <c r="C849" t="n">
        <v>78876105</v>
      </c>
      <c r="D849" t="n">
        <v>29110398</v>
      </c>
      <c r="E849" t="n">
        <v>1</v>
      </c>
      <c r="F849" t="n">
        <v>1</v>
      </c>
      <c r="G849" t="n">
        <v>1</v>
      </c>
      <c r="H849" t="n">
        <v>3</v>
      </c>
      <c r="I849" t="inlineStr">
        <is>
          <t>101-0388</t>
        </is>
      </c>
      <c r="J849" t="inlineStr">
        <is>
          <t>ТССЦ Московской обл., 101-0388, приказ Минстроя России №675/пр от 28.02.2017 № 254/пр</t>
        </is>
      </c>
      <c r="K849" t="inlineStr">
        <is>
          <t>Краски масляные земляные марки МА-0115 мумия, сурик железный</t>
        </is>
      </c>
      <c r="L849" t="n">
        <v>1348</v>
      </c>
      <c r="N849" t="n">
        <v>1009</v>
      </c>
      <c r="O849" t="inlineStr">
        <is>
          <t>т</t>
        </is>
      </c>
      <c r="P849" t="inlineStr">
        <is>
          <t>т</t>
        </is>
      </c>
      <c r="Q849" t="n">
        <v>1000</v>
      </c>
      <c r="X849" t="n">
        <v>5e-05</v>
      </c>
      <c r="Y849" t="n">
        <v>15118.99</v>
      </c>
      <c r="Z849" t="n">
        <v>0</v>
      </c>
      <c r="AA849" t="n">
        <v>0</v>
      </c>
      <c r="AB849" t="n">
        <v>0</v>
      </c>
      <c r="AC849" t="n">
        <v>0</v>
      </c>
      <c r="AD849" t="n">
        <v>1</v>
      </c>
      <c r="AE849" t="n">
        <v>0</v>
      </c>
      <c r="AF849" t="inlineStr">
        <is>
          <t>)*5</t>
        </is>
      </c>
      <c r="AG849" t="n">
        <v>0.00025</v>
      </c>
      <c r="AH849" t="n">
        <v>2</v>
      </c>
      <c r="AI849" t="n">
        <v>78876108</v>
      </c>
      <c r="AJ849" t="n">
        <v>920</v>
      </c>
      <c r="AK849" t="n">
        <v>0</v>
      </c>
      <c r="AL849" t="n">
        <v>0</v>
      </c>
      <c r="AM849" t="n">
        <v>0</v>
      </c>
      <c r="AN849" t="n">
        <v>0</v>
      </c>
      <c r="AO849" t="n">
        <v>0</v>
      </c>
      <c r="AP849" t="n">
        <v>0</v>
      </c>
      <c r="AQ849" t="n">
        <v>0</v>
      </c>
      <c r="AR849" t="n">
        <v>0</v>
      </c>
    </row>
    <row r="850">
      <c r="A850">
        <f>ROW(Source!A2297)</f>
        <v/>
      </c>
      <c r="B850" t="n">
        <v>78876115</v>
      </c>
      <c r="C850" t="n">
        <v>78876105</v>
      </c>
      <c r="D850" t="n">
        <v>29110573</v>
      </c>
      <c r="E850" t="n">
        <v>1</v>
      </c>
      <c r="F850" t="n">
        <v>1</v>
      </c>
      <c r="G850" t="n">
        <v>1</v>
      </c>
      <c r="H850" t="n">
        <v>3</v>
      </c>
      <c r="I850" t="inlineStr">
        <is>
          <t>101-0628</t>
        </is>
      </c>
      <c r="J850" t="inlineStr">
        <is>
          <t>ТССЦ Московской обл., 101-0628, приказ Минстроя России №675/пр от 28.02.2017 № 254/пр</t>
        </is>
      </c>
      <c r="K850" t="inlineStr">
        <is>
          <t>Олифа комбинированная, марки К-3</t>
        </is>
      </c>
      <c r="L850" t="n">
        <v>1348</v>
      </c>
      <c r="N850" t="n">
        <v>1009</v>
      </c>
      <c r="O850" t="inlineStr">
        <is>
          <t>т</t>
        </is>
      </c>
      <c r="P850" t="inlineStr">
        <is>
          <t>т</t>
        </is>
      </c>
      <c r="Q850" t="n">
        <v>1000</v>
      </c>
      <c r="X850" t="n">
        <v>2e-05</v>
      </c>
      <c r="Y850" t="n">
        <v>16950</v>
      </c>
      <c r="Z850" t="n">
        <v>0</v>
      </c>
      <c r="AA850" t="n">
        <v>0</v>
      </c>
      <c r="AB850" t="n">
        <v>0</v>
      </c>
      <c r="AC850" t="n">
        <v>0</v>
      </c>
      <c r="AD850" t="n">
        <v>1</v>
      </c>
      <c r="AE850" t="n">
        <v>0</v>
      </c>
      <c r="AF850" t="inlineStr">
        <is>
          <t>)*5</t>
        </is>
      </c>
      <c r="AG850" t="n">
        <v>0.0001</v>
      </c>
      <c r="AH850" t="n">
        <v>2</v>
      </c>
      <c r="AI850" t="n">
        <v>78876109</v>
      </c>
      <c r="AJ850" t="n">
        <v>921</v>
      </c>
      <c r="AK850" t="n">
        <v>0</v>
      </c>
      <c r="AL850" t="n">
        <v>0</v>
      </c>
      <c r="AM850" t="n">
        <v>0</v>
      </c>
      <c r="AN850" t="n">
        <v>0</v>
      </c>
      <c r="AO850" t="n">
        <v>0</v>
      </c>
      <c r="AP850" t="n">
        <v>0</v>
      </c>
      <c r="AQ850" t="n">
        <v>0</v>
      </c>
      <c r="AR850" t="n">
        <v>0</v>
      </c>
    </row>
    <row r="851">
      <c r="A851">
        <f>ROW(Source!A2297)</f>
        <v/>
      </c>
      <c r="B851" t="n">
        <v>78876116</v>
      </c>
      <c r="C851" t="n">
        <v>78876105</v>
      </c>
      <c r="D851" t="n">
        <v>29107963</v>
      </c>
      <c r="E851" t="n">
        <v>1</v>
      </c>
      <c r="F851" t="n">
        <v>1</v>
      </c>
      <c r="G851" t="n">
        <v>1</v>
      </c>
      <c r="H851" t="n">
        <v>3</v>
      </c>
      <c r="I851" t="inlineStr">
        <is>
          <t>101-1669</t>
        </is>
      </c>
      <c r="J851" t="inlineStr">
        <is>
          <t>ТССЦ Московской обл., 101-1669, приказ Минстроя России №675/пр от 28.02.2017 № 254/пр</t>
        </is>
      </c>
      <c r="K851" t="inlineStr">
        <is>
          <t>Очес льняной</t>
        </is>
      </c>
      <c r="L851" t="n">
        <v>1346</v>
      </c>
      <c r="N851" t="n">
        <v>1009</v>
      </c>
      <c r="O851" t="inlineStr">
        <is>
          <t>кг</t>
        </is>
      </c>
      <c r="P851" t="inlineStr">
        <is>
          <t>кг</t>
        </is>
      </c>
      <c r="Q851" t="n">
        <v>1</v>
      </c>
      <c r="X851" t="n">
        <v>0.02</v>
      </c>
      <c r="Y851" t="n">
        <v>37.29</v>
      </c>
      <c r="Z851" t="n">
        <v>0</v>
      </c>
      <c r="AA851" t="n">
        <v>0</v>
      </c>
      <c r="AB851" t="n">
        <v>0</v>
      </c>
      <c r="AC851" t="n">
        <v>0</v>
      </c>
      <c r="AD851" t="n">
        <v>1</v>
      </c>
      <c r="AE851" t="n">
        <v>0</v>
      </c>
      <c r="AF851" t="inlineStr">
        <is>
          <t>)*5</t>
        </is>
      </c>
      <c r="AG851" t="n">
        <v>0.1</v>
      </c>
      <c r="AH851" t="n">
        <v>2</v>
      </c>
      <c r="AI851" t="n">
        <v>78876110</v>
      </c>
      <c r="AJ851" t="n">
        <v>922</v>
      </c>
      <c r="AK851" t="n">
        <v>0</v>
      </c>
      <c r="AL851" t="n">
        <v>0</v>
      </c>
      <c r="AM851" t="n">
        <v>0</v>
      </c>
      <c r="AN851" t="n">
        <v>0</v>
      </c>
      <c r="AO851" t="n">
        <v>0</v>
      </c>
      <c r="AP851" t="n">
        <v>0</v>
      </c>
      <c r="AQ851" t="n">
        <v>0</v>
      </c>
      <c r="AR851" t="n">
        <v>0</v>
      </c>
    </row>
    <row r="852">
      <c r="A852">
        <f>ROW(Source!A2297)</f>
        <v/>
      </c>
      <c r="B852" t="n">
        <v>78876117</v>
      </c>
      <c r="C852" t="n">
        <v>78876105</v>
      </c>
      <c r="D852" t="n">
        <v>29150040</v>
      </c>
      <c r="E852" t="n">
        <v>1</v>
      </c>
      <c r="F852" t="n">
        <v>1</v>
      </c>
      <c r="G852" t="n">
        <v>1</v>
      </c>
      <c r="H852" t="n">
        <v>3</v>
      </c>
      <c r="I852" t="inlineStr">
        <is>
          <t>411-0001</t>
        </is>
      </c>
      <c r="J852" t="inlineStr">
        <is>
          <t>ТССЦ Московской обл., 411-0001, приказ Минстроя России №675/пр от 28.02.2017 № 257/пр</t>
        </is>
      </c>
      <c r="K852" t="inlineStr">
        <is>
          <t>Вода</t>
        </is>
      </c>
      <c r="L852" t="n">
        <v>1339</v>
      </c>
      <c r="N852" t="n">
        <v>1007</v>
      </c>
      <c r="O852" t="inlineStr">
        <is>
          <t>м3</t>
        </is>
      </c>
      <c r="P852" t="inlineStr">
        <is>
          <t>м3</t>
        </is>
      </c>
      <c r="Q852" t="n">
        <v>1</v>
      </c>
      <c r="X852" t="n">
        <v>1</v>
      </c>
      <c r="Y852" t="n">
        <v>2.44</v>
      </c>
      <c r="Z852" t="n">
        <v>0</v>
      </c>
      <c r="AA852" t="n">
        <v>0</v>
      </c>
      <c r="AB852" t="n">
        <v>0</v>
      </c>
      <c r="AC852" t="n">
        <v>0</v>
      </c>
      <c r="AD852" t="n">
        <v>1</v>
      </c>
      <c r="AE852" t="n">
        <v>0</v>
      </c>
      <c r="AF852" t="inlineStr">
        <is>
          <t>)*5</t>
        </is>
      </c>
      <c r="AG852" t="n">
        <v>5</v>
      </c>
      <c r="AH852" t="n">
        <v>2</v>
      </c>
      <c r="AI852" t="n">
        <v>78876111</v>
      </c>
      <c r="AJ852" t="n">
        <v>923</v>
      </c>
      <c r="AK852" t="n">
        <v>0</v>
      </c>
      <c r="AL852" t="n">
        <v>0</v>
      </c>
      <c r="AM852" t="n">
        <v>0</v>
      </c>
      <c r="AN852" t="n">
        <v>0</v>
      </c>
      <c r="AO852" t="n">
        <v>0</v>
      </c>
      <c r="AP852" t="n">
        <v>0</v>
      </c>
      <c r="AQ852" t="n">
        <v>0</v>
      </c>
      <c r="AR852" t="n">
        <v>0</v>
      </c>
    </row>
    <row r="853">
      <c r="A853">
        <f>ROW(Source!A2298)</f>
        <v/>
      </c>
      <c r="B853" t="n">
        <v>78876128</v>
      </c>
      <c r="C853" t="n">
        <v>78876118</v>
      </c>
      <c r="D853" t="n">
        <v>18409850</v>
      </c>
      <c r="E853" t="n">
        <v>1</v>
      </c>
      <c r="F853" t="n">
        <v>1</v>
      </c>
      <c r="G853" t="n">
        <v>1</v>
      </c>
      <c r="H853" t="n">
        <v>1</v>
      </c>
      <c r="I853" t="inlineStr">
        <is>
          <t>1-1035-90</t>
        </is>
      </c>
      <c r="J853" t="inlineStr"/>
      <c r="K853" t="inlineStr">
        <is>
          <t>Рабочий строитель среднего разряда 3,5</t>
        </is>
      </c>
      <c r="L853" t="n">
        <v>1369</v>
      </c>
      <c r="N853" t="n">
        <v>1013</v>
      </c>
      <c r="O853" t="inlineStr">
        <is>
          <t>чел.-ч</t>
        </is>
      </c>
      <c r="P853" t="inlineStr">
        <is>
          <t>чел.-ч</t>
        </is>
      </c>
      <c r="Q853" t="n">
        <v>1</v>
      </c>
      <c r="X853" t="n">
        <v>81</v>
      </c>
      <c r="Y853" t="n">
        <v>0</v>
      </c>
      <c r="Z853" t="n">
        <v>0</v>
      </c>
      <c r="AA853" t="n">
        <v>0</v>
      </c>
      <c r="AB853" t="n">
        <v>9.07</v>
      </c>
      <c r="AC853" t="n">
        <v>0</v>
      </c>
      <c r="AD853" t="n">
        <v>1</v>
      </c>
      <c r="AE853" t="n">
        <v>1</v>
      </c>
      <c r="AF853" t="inlineStr"/>
      <c r="AG853" t="n">
        <v>81</v>
      </c>
      <c r="AH853" t="n">
        <v>2</v>
      </c>
      <c r="AI853" t="n">
        <v>78876119</v>
      </c>
      <c r="AJ853" t="n">
        <v>924</v>
      </c>
      <c r="AK853" t="n">
        <v>0</v>
      </c>
      <c r="AL853" t="n">
        <v>0</v>
      </c>
      <c r="AM853" t="n">
        <v>0</v>
      </c>
      <c r="AN853" t="n">
        <v>0</v>
      </c>
      <c r="AO853" t="n">
        <v>0</v>
      </c>
      <c r="AP853" t="n">
        <v>0</v>
      </c>
      <c r="AQ853" t="n">
        <v>0</v>
      </c>
      <c r="AR853" t="n">
        <v>0</v>
      </c>
    </row>
    <row r="854">
      <c r="A854">
        <f>ROW(Source!A2298)</f>
        <v/>
      </c>
      <c r="B854" t="n">
        <v>78876129</v>
      </c>
      <c r="C854" t="n">
        <v>78876118</v>
      </c>
      <c r="D854" t="n">
        <v>29174913</v>
      </c>
      <c r="E854" t="n">
        <v>1</v>
      </c>
      <c r="F854" t="n">
        <v>1</v>
      </c>
      <c r="G854" t="n">
        <v>1</v>
      </c>
      <c r="H854" t="n">
        <v>2</v>
      </c>
      <c r="I854" t="inlineStr">
        <is>
          <t>400001</t>
        </is>
      </c>
      <c r="J854" t="inlineStr">
        <is>
          <t>ТСЭМ Московской обл., 400001, приказ Минстроя России №675/пр от 28.02.2017 № 264/пр</t>
        </is>
      </c>
      <c r="K854" t="inlineStr">
        <is>
          <t>Автомобили бортовые, грузоподъемность до 5 т</t>
        </is>
      </c>
      <c r="L854" t="n">
        <v>1368</v>
      </c>
      <c r="N854" t="n">
        <v>1011</v>
      </c>
      <c r="O854" t="inlineStr">
        <is>
          <t>маш.-ч</t>
        </is>
      </c>
      <c r="P854" t="inlineStr">
        <is>
          <t>маш.-ч</t>
        </is>
      </c>
      <c r="Q854" t="n">
        <v>1</v>
      </c>
      <c r="X854" t="n">
        <v>0.05</v>
      </c>
      <c r="Y854" t="n">
        <v>0</v>
      </c>
      <c r="Z854" t="n">
        <v>87.17</v>
      </c>
      <c r="AA854" t="n">
        <v>11.6</v>
      </c>
      <c r="AB854" t="n">
        <v>0</v>
      </c>
      <c r="AC854" t="n">
        <v>0</v>
      </c>
      <c r="AD854" t="n">
        <v>1</v>
      </c>
      <c r="AE854" t="n">
        <v>0</v>
      </c>
      <c r="AF854" t="inlineStr"/>
      <c r="AG854" t="n">
        <v>0.05</v>
      </c>
      <c r="AH854" t="n">
        <v>2</v>
      </c>
      <c r="AI854" t="n">
        <v>78876120</v>
      </c>
      <c r="AJ854" t="n">
        <v>925</v>
      </c>
      <c r="AK854" t="n">
        <v>0</v>
      </c>
      <c r="AL854" t="n">
        <v>0</v>
      </c>
      <c r="AM854" t="n">
        <v>0</v>
      </c>
      <c r="AN854" t="n">
        <v>0</v>
      </c>
      <c r="AO854" t="n">
        <v>0</v>
      </c>
      <c r="AP854" t="n">
        <v>0</v>
      </c>
      <c r="AQ854" t="n">
        <v>0</v>
      </c>
      <c r="AR854" t="n">
        <v>0</v>
      </c>
    </row>
    <row r="855">
      <c r="A855">
        <f>ROW(Source!A2298)</f>
        <v/>
      </c>
      <c r="B855" t="n">
        <v>78876130</v>
      </c>
      <c r="C855" t="n">
        <v>78876118</v>
      </c>
      <c r="D855" t="n">
        <v>29110398</v>
      </c>
      <c r="E855" t="n">
        <v>1</v>
      </c>
      <c r="F855" t="n">
        <v>1</v>
      </c>
      <c r="G855" t="n">
        <v>1</v>
      </c>
      <c r="H855" t="n">
        <v>3</v>
      </c>
      <c r="I855" t="inlineStr">
        <is>
          <t>101-0388</t>
        </is>
      </c>
      <c r="J855" t="inlineStr">
        <is>
          <t>ТССЦ Московской обл., 101-0388, приказ Минстроя России №675/пр от 28.02.2017 № 254/пр</t>
        </is>
      </c>
      <c r="K855" t="inlineStr">
        <is>
          <t>Краски масляные земляные марки МА-0115 мумия, сурик железный</t>
        </is>
      </c>
      <c r="L855" t="n">
        <v>1348</v>
      </c>
      <c r="N855" t="n">
        <v>1009</v>
      </c>
      <c r="O855" t="inlineStr">
        <is>
          <t>т</t>
        </is>
      </c>
      <c r="P855" t="inlineStr">
        <is>
          <t>т</t>
        </is>
      </c>
      <c r="Q855" t="n">
        <v>1000</v>
      </c>
      <c r="X855" t="n">
        <v>0.0014</v>
      </c>
      <c r="Y855" t="n">
        <v>15118.99</v>
      </c>
      <c r="Z855" t="n">
        <v>0</v>
      </c>
      <c r="AA855" t="n">
        <v>0</v>
      </c>
      <c r="AB855" t="n">
        <v>0</v>
      </c>
      <c r="AC855" t="n">
        <v>0</v>
      </c>
      <c r="AD855" t="n">
        <v>1</v>
      </c>
      <c r="AE855" t="n">
        <v>0</v>
      </c>
      <c r="AF855" t="inlineStr"/>
      <c r="AG855" t="n">
        <v>0.0014</v>
      </c>
      <c r="AH855" t="n">
        <v>2</v>
      </c>
      <c r="AI855" t="n">
        <v>78876121</v>
      </c>
      <c r="AJ855" t="n">
        <v>926</v>
      </c>
      <c r="AK855" t="n">
        <v>0</v>
      </c>
      <c r="AL855" t="n">
        <v>0</v>
      </c>
      <c r="AM855" t="n">
        <v>0</v>
      </c>
      <c r="AN855" t="n">
        <v>0</v>
      </c>
      <c r="AO855" t="n">
        <v>0</v>
      </c>
      <c r="AP855" t="n">
        <v>0</v>
      </c>
      <c r="AQ855" t="n">
        <v>0</v>
      </c>
      <c r="AR855" t="n">
        <v>0</v>
      </c>
    </row>
    <row r="856">
      <c r="A856">
        <f>ROW(Source!A2298)</f>
        <v/>
      </c>
      <c r="B856" t="n">
        <v>78876131</v>
      </c>
      <c r="C856" t="n">
        <v>78876118</v>
      </c>
      <c r="D856" t="n">
        <v>29110573</v>
      </c>
      <c r="E856" t="n">
        <v>1</v>
      </c>
      <c r="F856" t="n">
        <v>1</v>
      </c>
      <c r="G856" t="n">
        <v>1</v>
      </c>
      <c r="H856" t="n">
        <v>3</v>
      </c>
      <c r="I856" t="inlineStr">
        <is>
          <t>101-0628</t>
        </is>
      </c>
      <c r="J856" t="inlineStr">
        <is>
          <t>ТССЦ Московской обл., 101-0628, приказ Минстроя России №675/пр от 28.02.2017 № 254/пр</t>
        </is>
      </c>
      <c r="K856" t="inlineStr">
        <is>
          <t>Олифа комбинированная, марки К-3</t>
        </is>
      </c>
      <c r="L856" t="n">
        <v>1348</v>
      </c>
      <c r="N856" t="n">
        <v>1009</v>
      </c>
      <c r="O856" t="inlineStr">
        <is>
          <t>т</t>
        </is>
      </c>
      <c r="P856" t="inlineStr">
        <is>
          <t>т</t>
        </is>
      </c>
      <c r="Q856" t="n">
        <v>1000</v>
      </c>
      <c r="X856" t="n">
        <v>0.0007</v>
      </c>
      <c r="Y856" t="n">
        <v>16950</v>
      </c>
      <c r="Z856" t="n">
        <v>0</v>
      </c>
      <c r="AA856" t="n">
        <v>0</v>
      </c>
      <c r="AB856" t="n">
        <v>0</v>
      </c>
      <c r="AC856" t="n">
        <v>0</v>
      </c>
      <c r="AD856" t="n">
        <v>1</v>
      </c>
      <c r="AE856" t="n">
        <v>0</v>
      </c>
      <c r="AF856" t="inlineStr"/>
      <c r="AG856" t="n">
        <v>0.0007</v>
      </c>
      <c r="AH856" t="n">
        <v>2</v>
      </c>
      <c r="AI856" t="n">
        <v>78876122</v>
      </c>
      <c r="AJ856" t="n">
        <v>927</v>
      </c>
      <c r="AK856" t="n">
        <v>0</v>
      </c>
      <c r="AL856" t="n">
        <v>0</v>
      </c>
      <c r="AM856" t="n">
        <v>0</v>
      </c>
      <c r="AN856" t="n">
        <v>0</v>
      </c>
      <c r="AO856" t="n">
        <v>0</v>
      </c>
      <c r="AP856" t="n">
        <v>0</v>
      </c>
      <c r="AQ856" t="n">
        <v>0</v>
      </c>
      <c r="AR856" t="n">
        <v>0</v>
      </c>
    </row>
    <row r="857">
      <c r="A857">
        <f>ROW(Source!A2298)</f>
        <v/>
      </c>
      <c r="B857" t="n">
        <v>78876132</v>
      </c>
      <c r="C857" t="n">
        <v>78876118</v>
      </c>
      <c r="D857" t="n">
        <v>29107963</v>
      </c>
      <c r="E857" t="n">
        <v>1</v>
      </c>
      <c r="F857" t="n">
        <v>1</v>
      </c>
      <c r="G857" t="n">
        <v>1</v>
      </c>
      <c r="H857" t="n">
        <v>3</v>
      </c>
      <c r="I857" t="inlineStr">
        <is>
          <t>101-1669</t>
        </is>
      </c>
      <c r="J857" t="inlineStr">
        <is>
          <t>ТССЦ Московской обл., 101-1669, приказ Минстроя России №675/пр от 28.02.2017 № 254/пр</t>
        </is>
      </c>
      <c r="K857" t="inlineStr">
        <is>
          <t>Очес льняной</t>
        </is>
      </c>
      <c r="L857" t="n">
        <v>1346</v>
      </c>
      <c r="N857" t="n">
        <v>1009</v>
      </c>
      <c r="O857" t="inlineStr">
        <is>
          <t>кг</t>
        </is>
      </c>
      <c r="P857" t="inlineStr">
        <is>
          <t>кг</t>
        </is>
      </c>
      <c r="Q857" t="n">
        <v>1</v>
      </c>
      <c r="X857" t="n">
        <v>0.7</v>
      </c>
      <c r="Y857" t="n">
        <v>37.29</v>
      </c>
      <c r="Z857" t="n">
        <v>0</v>
      </c>
      <c r="AA857" t="n">
        <v>0</v>
      </c>
      <c r="AB857" t="n">
        <v>0</v>
      </c>
      <c r="AC857" t="n">
        <v>0</v>
      </c>
      <c r="AD857" t="n">
        <v>1</v>
      </c>
      <c r="AE857" t="n">
        <v>0</v>
      </c>
      <c r="AF857" t="inlineStr"/>
      <c r="AG857" t="n">
        <v>0.7</v>
      </c>
      <c r="AH857" t="n">
        <v>2</v>
      </c>
      <c r="AI857" t="n">
        <v>78876123</v>
      </c>
      <c r="AJ857" t="n">
        <v>928</v>
      </c>
      <c r="AK857" t="n">
        <v>0</v>
      </c>
      <c r="AL857" t="n">
        <v>0</v>
      </c>
      <c r="AM857" t="n">
        <v>0</v>
      </c>
      <c r="AN857" t="n">
        <v>0</v>
      </c>
      <c r="AO857" t="n">
        <v>0</v>
      </c>
      <c r="AP857" t="n">
        <v>0</v>
      </c>
      <c r="AQ857" t="n">
        <v>0</v>
      </c>
      <c r="AR857" t="n">
        <v>0</v>
      </c>
    </row>
    <row r="858">
      <c r="A858">
        <f>ROW(Source!A2298)</f>
        <v/>
      </c>
      <c r="B858" t="n">
        <v>78876133</v>
      </c>
      <c r="C858" t="n">
        <v>78876118</v>
      </c>
      <c r="D858" t="n">
        <v>29142465</v>
      </c>
      <c r="E858" t="n">
        <v>1</v>
      </c>
      <c r="F858" t="n">
        <v>1</v>
      </c>
      <c r="G858" t="n">
        <v>1</v>
      </c>
      <c r="H858" t="n">
        <v>3</v>
      </c>
      <c r="I858" t="inlineStr">
        <is>
          <t>302-1342</t>
        </is>
      </c>
      <c r="J858" t="inlineStr">
        <is>
          <t>ТССЦ Московской обл., 302-1342, приказ Минстроя России №675/пр от 28.02.2017 № 256/пр</t>
        </is>
      </c>
      <c r="K858" t="inlineStr">
        <is>
          <t>Вентили проходные муфтовые 15кч18п для воды давлением 1,6 МПа (16 кгс/см2), диаметром 20 мм</t>
        </is>
      </c>
      <c r="L858" t="n">
        <v>1354</v>
      </c>
      <c r="N858" t="n">
        <v>1010</v>
      </c>
      <c r="O858" t="inlineStr">
        <is>
          <t>шт.</t>
        </is>
      </c>
      <c r="P858" t="inlineStr">
        <is>
          <t>шт.</t>
        </is>
      </c>
      <c r="Q858" t="n">
        <v>1</v>
      </c>
      <c r="X858" t="n">
        <v>100</v>
      </c>
      <c r="Y858" t="n">
        <v>21.81</v>
      </c>
      <c r="Z858" t="n">
        <v>0</v>
      </c>
      <c r="AA858" t="n">
        <v>0</v>
      </c>
      <c r="AB858" t="n">
        <v>0</v>
      </c>
      <c r="AC858" t="n">
        <v>0</v>
      </c>
      <c r="AD858" t="n">
        <v>1</v>
      </c>
      <c r="AE858" t="n">
        <v>0</v>
      </c>
      <c r="AF858" t="inlineStr"/>
      <c r="AG858" t="n">
        <v>100</v>
      </c>
      <c r="AH858" t="n">
        <v>2</v>
      </c>
      <c r="AI858" t="n">
        <v>78876126</v>
      </c>
      <c r="AJ858" t="n">
        <v>931</v>
      </c>
      <c r="AK858" t="n">
        <v>0</v>
      </c>
      <c r="AL858" t="n">
        <v>0</v>
      </c>
      <c r="AM858" t="n">
        <v>0</v>
      </c>
      <c r="AN858" t="n">
        <v>0</v>
      </c>
      <c r="AO858" t="n">
        <v>0</v>
      </c>
      <c r="AP858" t="n">
        <v>0</v>
      </c>
      <c r="AQ858" t="n">
        <v>0</v>
      </c>
      <c r="AR858" t="n">
        <v>0</v>
      </c>
    </row>
    <row r="859">
      <c r="A859">
        <f>ROW(Source!A2298)</f>
        <v/>
      </c>
      <c r="B859" t="n">
        <v>78876134</v>
      </c>
      <c r="C859" t="n">
        <v>78876118</v>
      </c>
      <c r="D859" t="n">
        <v>29164350</v>
      </c>
      <c r="E859" t="n">
        <v>1</v>
      </c>
      <c r="F859" t="n">
        <v>1</v>
      </c>
      <c r="G859" t="n">
        <v>1</v>
      </c>
      <c r="H859" t="n">
        <v>3</v>
      </c>
      <c r="I859" t="inlineStr">
        <is>
          <t>509-9899</t>
        </is>
      </c>
      <c r="J859" t="inlineStr">
        <is>
          <t>ТССЦ Московской обл., 509-9899, приказ Минстроя России №675/пр от 28.02.2017 № 258/пр</t>
        </is>
      </c>
      <c r="K859" t="inlineStr">
        <is>
          <t>Строительный мусор и масса возвратных материалов</t>
        </is>
      </c>
      <c r="L859" t="n">
        <v>1348</v>
      </c>
      <c r="N859" t="n">
        <v>1009</v>
      </c>
      <c r="O859" t="inlineStr">
        <is>
          <t>т</t>
        </is>
      </c>
      <c r="P859" t="inlineStr">
        <is>
          <t>т</t>
        </is>
      </c>
      <c r="Q859" t="n">
        <v>1000</v>
      </c>
      <c r="X859" t="n">
        <v>0.04</v>
      </c>
      <c r="Y859" t="n">
        <v>0</v>
      </c>
      <c r="Z859" t="n">
        <v>0</v>
      </c>
      <c r="AA859" t="n">
        <v>0</v>
      </c>
      <c r="AB859" t="n">
        <v>0</v>
      </c>
      <c r="AC859" t="n">
        <v>0</v>
      </c>
      <c r="AD859" t="n">
        <v>0</v>
      </c>
      <c r="AE859" t="n">
        <v>0</v>
      </c>
      <c r="AF859" t="inlineStr"/>
      <c r="AG859" t="n">
        <v>0.04</v>
      </c>
      <c r="AH859" t="n">
        <v>2</v>
      </c>
      <c r="AI859" t="n">
        <v>78876127</v>
      </c>
      <c r="AJ859" t="n">
        <v>933</v>
      </c>
      <c r="AK859" t="n">
        <v>0</v>
      </c>
      <c r="AL859" t="n">
        <v>0</v>
      </c>
      <c r="AM859" t="n">
        <v>0</v>
      </c>
      <c r="AN859" t="n">
        <v>0</v>
      </c>
      <c r="AO859" t="n">
        <v>0</v>
      </c>
      <c r="AP859" t="n">
        <v>0</v>
      </c>
      <c r="AQ859" t="n">
        <v>0</v>
      </c>
      <c r="AR859" t="n">
        <v>0</v>
      </c>
    </row>
    <row r="860">
      <c r="A860">
        <f>ROW(Source!A2342)</f>
        <v/>
      </c>
      <c r="B860" t="n">
        <v>78876216</v>
      </c>
      <c r="C860" t="n">
        <v>78876209</v>
      </c>
      <c r="D860" t="n">
        <v>18442827</v>
      </c>
      <c r="E860" t="n">
        <v>1</v>
      </c>
      <c r="F860" t="n">
        <v>1</v>
      </c>
      <c r="G860" t="n">
        <v>1</v>
      </c>
      <c r="H860" t="n">
        <v>1</v>
      </c>
      <c r="I860" t="inlineStr">
        <is>
          <t>1-1053-90</t>
        </is>
      </c>
      <c r="J860" t="inlineStr"/>
      <c r="K860" t="inlineStr">
        <is>
          <t>Рабочий строитель среднего разряда 5,3</t>
        </is>
      </c>
      <c r="L860" t="n">
        <v>1369</v>
      </c>
      <c r="N860" t="n">
        <v>1013</v>
      </c>
      <c r="O860" t="inlineStr">
        <is>
          <t>чел.-ч</t>
        </is>
      </c>
      <c r="P860" t="inlineStr">
        <is>
          <t>чел.-ч</t>
        </is>
      </c>
      <c r="Q860" t="n">
        <v>1</v>
      </c>
      <c r="X860" t="n">
        <v>5.01</v>
      </c>
      <c r="Y860" t="n">
        <v>0</v>
      </c>
      <c r="Z860" t="n">
        <v>0</v>
      </c>
      <c r="AA860" t="n">
        <v>0</v>
      </c>
      <c r="AB860" t="n">
        <v>11.64</v>
      </c>
      <c r="AC860" t="n">
        <v>0</v>
      </c>
      <c r="AD860" t="n">
        <v>1</v>
      </c>
      <c r="AE860" t="n">
        <v>1</v>
      </c>
      <c r="AF860" t="inlineStr"/>
      <c r="AG860" t="n">
        <v>5.01</v>
      </c>
      <c r="AH860" t="n">
        <v>2</v>
      </c>
      <c r="AI860" t="n">
        <v>78876210</v>
      </c>
      <c r="AJ860" t="n">
        <v>934</v>
      </c>
      <c r="AK860" t="n">
        <v>0</v>
      </c>
      <c r="AL860" t="n">
        <v>0</v>
      </c>
      <c r="AM860" t="n">
        <v>0</v>
      </c>
      <c r="AN860" t="n">
        <v>0</v>
      </c>
      <c r="AO860" t="n">
        <v>0</v>
      </c>
      <c r="AP860" t="n">
        <v>0</v>
      </c>
      <c r="AQ860" t="n">
        <v>0</v>
      </c>
      <c r="AR860" t="n">
        <v>0</v>
      </c>
    </row>
    <row r="861">
      <c r="A861">
        <f>ROW(Source!A2342)</f>
        <v/>
      </c>
      <c r="B861" t="n">
        <v>78876217</v>
      </c>
      <c r="C861" t="n">
        <v>78876209</v>
      </c>
      <c r="D861" t="n">
        <v>29172703</v>
      </c>
      <c r="E861" t="n">
        <v>1</v>
      </c>
      <c r="F861" t="n">
        <v>1</v>
      </c>
      <c r="G861" t="n">
        <v>1</v>
      </c>
      <c r="H861" t="n">
        <v>2</v>
      </c>
      <c r="I861" t="inlineStr">
        <is>
          <t>042900</t>
        </is>
      </c>
      <c r="J861" t="inlineStr">
        <is>
          <t>ТСЭМ Московской обл., 042900, приказ Минстроя России №675/пр от 28.02.2017 № 264/пр</t>
        </is>
      </c>
      <c r="K861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861" t="n">
        <v>1368</v>
      </c>
      <c r="N861" t="n">
        <v>1011</v>
      </c>
      <c r="O861" t="inlineStr">
        <is>
          <t>маш.-ч</t>
        </is>
      </c>
      <c r="P861" t="inlineStr">
        <is>
          <t>маш.-ч</t>
        </is>
      </c>
      <c r="Q861" t="n">
        <v>1</v>
      </c>
      <c r="X861" t="n">
        <v>1.5</v>
      </c>
      <c r="Y861" t="n">
        <v>0</v>
      </c>
      <c r="Z861" t="n">
        <v>29.67</v>
      </c>
      <c r="AA861" t="n">
        <v>0</v>
      </c>
      <c r="AB861" t="n">
        <v>0</v>
      </c>
      <c r="AC861" t="n">
        <v>0</v>
      </c>
      <c r="AD861" t="n">
        <v>1</v>
      </c>
      <c r="AE861" t="n">
        <v>0</v>
      </c>
      <c r="AF861" t="inlineStr"/>
      <c r="AG861" t="n">
        <v>1.5</v>
      </c>
      <c r="AH861" t="n">
        <v>2</v>
      </c>
      <c r="AI861" t="n">
        <v>78876211</v>
      </c>
      <c r="AJ861" t="n">
        <v>935</v>
      </c>
      <c r="AK861" t="n">
        <v>0</v>
      </c>
      <c r="AL861" t="n">
        <v>0</v>
      </c>
      <c r="AM861" t="n">
        <v>0</v>
      </c>
      <c r="AN861" t="n">
        <v>0</v>
      </c>
      <c r="AO861" t="n">
        <v>0</v>
      </c>
      <c r="AP861" t="n">
        <v>0</v>
      </c>
      <c r="AQ861" t="n">
        <v>0</v>
      </c>
      <c r="AR861" t="n">
        <v>0</v>
      </c>
    </row>
    <row r="862">
      <c r="A862">
        <f>ROW(Source!A2342)</f>
        <v/>
      </c>
      <c r="B862" t="n">
        <v>78876218</v>
      </c>
      <c r="C862" t="n">
        <v>78876209</v>
      </c>
      <c r="D862" t="n">
        <v>29110398</v>
      </c>
      <c r="E862" t="n">
        <v>1</v>
      </c>
      <c r="F862" t="n">
        <v>1</v>
      </c>
      <c r="G862" t="n">
        <v>1</v>
      </c>
      <c r="H862" t="n">
        <v>3</v>
      </c>
      <c r="I862" t="inlineStr">
        <is>
          <t>101-0388</t>
        </is>
      </c>
      <c r="J862" t="inlineStr">
        <is>
          <t>ТССЦ Московской обл., 101-0388, приказ Минстроя России №675/пр от 28.02.2017 № 254/пр</t>
        </is>
      </c>
      <c r="K862" t="inlineStr">
        <is>
          <t>Краски масляные земляные марки МА-0115 мумия, сурик железный</t>
        </is>
      </c>
      <c r="L862" t="n">
        <v>1348</v>
      </c>
      <c r="N862" t="n">
        <v>1009</v>
      </c>
      <c r="O862" t="inlineStr">
        <is>
          <t>т</t>
        </is>
      </c>
      <c r="P862" t="inlineStr">
        <is>
          <t>т</t>
        </is>
      </c>
      <c r="Q862" t="n">
        <v>1000</v>
      </c>
      <c r="X862" t="n">
        <v>5e-05</v>
      </c>
      <c r="Y862" t="n">
        <v>15118.99</v>
      </c>
      <c r="Z862" t="n">
        <v>0</v>
      </c>
      <c r="AA862" t="n">
        <v>0</v>
      </c>
      <c r="AB862" t="n">
        <v>0</v>
      </c>
      <c r="AC862" t="n">
        <v>0</v>
      </c>
      <c r="AD862" t="n">
        <v>1</v>
      </c>
      <c r="AE862" t="n">
        <v>0</v>
      </c>
      <c r="AF862" t="inlineStr"/>
      <c r="AG862" t="n">
        <v>5e-05</v>
      </c>
      <c r="AH862" t="n">
        <v>2</v>
      </c>
      <c r="AI862" t="n">
        <v>78876212</v>
      </c>
      <c r="AJ862" t="n">
        <v>936</v>
      </c>
      <c r="AK862" t="n">
        <v>0</v>
      </c>
      <c r="AL862" t="n">
        <v>0</v>
      </c>
      <c r="AM862" t="n">
        <v>0</v>
      </c>
      <c r="AN862" t="n">
        <v>0</v>
      </c>
      <c r="AO862" t="n">
        <v>0</v>
      </c>
      <c r="AP862" t="n">
        <v>0</v>
      </c>
      <c r="AQ862" t="n">
        <v>0</v>
      </c>
      <c r="AR862" t="n">
        <v>0</v>
      </c>
    </row>
    <row r="863">
      <c r="A863">
        <f>ROW(Source!A2342)</f>
        <v/>
      </c>
      <c r="B863" t="n">
        <v>78876219</v>
      </c>
      <c r="C863" t="n">
        <v>78876209</v>
      </c>
      <c r="D863" t="n">
        <v>29110573</v>
      </c>
      <c r="E863" t="n">
        <v>1</v>
      </c>
      <c r="F863" t="n">
        <v>1</v>
      </c>
      <c r="G863" t="n">
        <v>1</v>
      </c>
      <c r="H863" t="n">
        <v>3</v>
      </c>
      <c r="I863" t="inlineStr">
        <is>
          <t>101-0628</t>
        </is>
      </c>
      <c r="J863" t="inlineStr">
        <is>
          <t>ТССЦ Московской обл., 101-0628, приказ Минстроя России №675/пр от 28.02.2017 № 254/пр</t>
        </is>
      </c>
      <c r="K863" t="inlineStr">
        <is>
          <t>Олифа комбинированная, марки К-3</t>
        </is>
      </c>
      <c r="L863" t="n">
        <v>1348</v>
      </c>
      <c r="N863" t="n">
        <v>1009</v>
      </c>
      <c r="O863" t="inlineStr">
        <is>
          <t>т</t>
        </is>
      </c>
      <c r="P863" t="inlineStr">
        <is>
          <t>т</t>
        </is>
      </c>
      <c r="Q863" t="n">
        <v>1000</v>
      </c>
      <c r="X863" t="n">
        <v>2e-05</v>
      </c>
      <c r="Y863" t="n">
        <v>16950</v>
      </c>
      <c r="Z863" t="n">
        <v>0</v>
      </c>
      <c r="AA863" t="n">
        <v>0</v>
      </c>
      <c r="AB863" t="n">
        <v>0</v>
      </c>
      <c r="AC863" t="n">
        <v>0</v>
      </c>
      <c r="AD863" t="n">
        <v>1</v>
      </c>
      <c r="AE863" t="n">
        <v>0</v>
      </c>
      <c r="AF863" t="inlineStr"/>
      <c r="AG863" t="n">
        <v>2e-05</v>
      </c>
      <c r="AH863" t="n">
        <v>2</v>
      </c>
      <c r="AI863" t="n">
        <v>78876213</v>
      </c>
      <c r="AJ863" t="n">
        <v>937</v>
      </c>
      <c r="AK863" t="n">
        <v>0</v>
      </c>
      <c r="AL863" t="n">
        <v>0</v>
      </c>
      <c r="AM863" t="n">
        <v>0</v>
      </c>
      <c r="AN863" t="n">
        <v>0</v>
      </c>
      <c r="AO863" t="n">
        <v>0</v>
      </c>
      <c r="AP863" t="n">
        <v>0</v>
      </c>
      <c r="AQ863" t="n">
        <v>0</v>
      </c>
      <c r="AR863" t="n">
        <v>0</v>
      </c>
    </row>
    <row r="864">
      <c r="A864">
        <f>ROW(Source!A2342)</f>
        <v/>
      </c>
      <c r="B864" t="n">
        <v>78876220</v>
      </c>
      <c r="C864" t="n">
        <v>78876209</v>
      </c>
      <c r="D864" t="n">
        <v>29107963</v>
      </c>
      <c r="E864" t="n">
        <v>1</v>
      </c>
      <c r="F864" t="n">
        <v>1</v>
      </c>
      <c r="G864" t="n">
        <v>1</v>
      </c>
      <c r="H864" t="n">
        <v>3</v>
      </c>
      <c r="I864" t="inlineStr">
        <is>
          <t>101-1669</t>
        </is>
      </c>
      <c r="J864" t="inlineStr">
        <is>
          <t>ТССЦ Московской обл., 101-1669, приказ Минстроя России №675/пр от 28.02.2017 № 254/пр</t>
        </is>
      </c>
      <c r="K864" t="inlineStr">
        <is>
          <t>Очес льняной</t>
        </is>
      </c>
      <c r="L864" t="n">
        <v>1346</v>
      </c>
      <c r="N864" t="n">
        <v>1009</v>
      </c>
      <c r="O864" t="inlineStr">
        <is>
          <t>кг</t>
        </is>
      </c>
      <c r="P864" t="inlineStr">
        <is>
          <t>кг</t>
        </is>
      </c>
      <c r="Q864" t="n">
        <v>1</v>
      </c>
      <c r="X864" t="n">
        <v>0.02</v>
      </c>
      <c r="Y864" t="n">
        <v>37.29</v>
      </c>
      <c r="Z864" t="n">
        <v>0</v>
      </c>
      <c r="AA864" t="n">
        <v>0</v>
      </c>
      <c r="AB864" t="n">
        <v>0</v>
      </c>
      <c r="AC864" t="n">
        <v>0</v>
      </c>
      <c r="AD864" t="n">
        <v>1</v>
      </c>
      <c r="AE864" t="n">
        <v>0</v>
      </c>
      <c r="AF864" t="inlineStr"/>
      <c r="AG864" t="n">
        <v>0.02</v>
      </c>
      <c r="AH864" t="n">
        <v>2</v>
      </c>
      <c r="AI864" t="n">
        <v>78876214</v>
      </c>
      <c r="AJ864" t="n">
        <v>938</v>
      </c>
      <c r="AK864" t="n">
        <v>0</v>
      </c>
      <c r="AL864" t="n">
        <v>0</v>
      </c>
      <c r="AM864" t="n">
        <v>0</v>
      </c>
      <c r="AN864" t="n">
        <v>0</v>
      </c>
      <c r="AO864" t="n">
        <v>0</v>
      </c>
      <c r="AP864" t="n">
        <v>0</v>
      </c>
      <c r="AQ864" t="n">
        <v>0</v>
      </c>
      <c r="AR864" t="n">
        <v>0</v>
      </c>
    </row>
    <row r="865">
      <c r="A865">
        <f>ROW(Source!A2342)</f>
        <v/>
      </c>
      <c r="B865" t="n">
        <v>78876221</v>
      </c>
      <c r="C865" t="n">
        <v>78876209</v>
      </c>
      <c r="D865" t="n">
        <v>29150040</v>
      </c>
      <c r="E865" t="n">
        <v>1</v>
      </c>
      <c r="F865" t="n">
        <v>1</v>
      </c>
      <c r="G865" t="n">
        <v>1</v>
      </c>
      <c r="H865" t="n">
        <v>3</v>
      </c>
      <c r="I865" t="inlineStr">
        <is>
          <t>411-0001</t>
        </is>
      </c>
      <c r="J865" t="inlineStr">
        <is>
          <t>ТССЦ Московской обл., 411-0001, приказ Минстроя России №675/пр от 28.02.2017 № 257/пр</t>
        </is>
      </c>
      <c r="K865" t="inlineStr">
        <is>
          <t>Вода</t>
        </is>
      </c>
      <c r="L865" t="n">
        <v>1339</v>
      </c>
      <c r="N865" t="n">
        <v>1007</v>
      </c>
      <c r="O865" t="inlineStr">
        <is>
          <t>м3</t>
        </is>
      </c>
      <c r="P865" t="inlineStr">
        <is>
          <t>м3</t>
        </is>
      </c>
      <c r="Q865" t="n">
        <v>1</v>
      </c>
      <c r="X865" t="n">
        <v>1</v>
      </c>
      <c r="Y865" t="n">
        <v>2.44</v>
      </c>
      <c r="Z865" t="n">
        <v>0</v>
      </c>
      <c r="AA865" t="n">
        <v>0</v>
      </c>
      <c r="AB865" t="n">
        <v>0</v>
      </c>
      <c r="AC865" t="n">
        <v>0</v>
      </c>
      <c r="AD865" t="n">
        <v>1</v>
      </c>
      <c r="AE865" t="n">
        <v>0</v>
      </c>
      <c r="AF865" t="inlineStr"/>
      <c r="AG865" t="n">
        <v>1</v>
      </c>
      <c r="AH865" t="n">
        <v>2</v>
      </c>
      <c r="AI865" t="n">
        <v>78876215</v>
      </c>
      <c r="AJ865" t="n">
        <v>939</v>
      </c>
      <c r="AK865" t="n">
        <v>0</v>
      </c>
      <c r="AL865" t="n">
        <v>0</v>
      </c>
      <c r="AM865" t="n">
        <v>0</v>
      </c>
      <c r="AN865" t="n">
        <v>0</v>
      </c>
      <c r="AO865" t="n">
        <v>0</v>
      </c>
      <c r="AP865" t="n">
        <v>0</v>
      </c>
      <c r="AQ865" t="n">
        <v>0</v>
      </c>
      <c r="AR865" t="n">
        <v>0</v>
      </c>
    </row>
    <row r="866">
      <c r="A866">
        <f>ROW(Source!A2343)</f>
        <v/>
      </c>
      <c r="B866" t="n">
        <v>78876251</v>
      </c>
      <c r="C866" t="n">
        <v>78876249</v>
      </c>
      <c r="D866" t="n">
        <v>18407150</v>
      </c>
      <c r="E866" t="n">
        <v>1</v>
      </c>
      <c r="F866" t="n">
        <v>1</v>
      </c>
      <c r="G866" t="n">
        <v>1</v>
      </c>
      <c r="H866" t="n">
        <v>1</v>
      </c>
      <c r="I866" t="inlineStr">
        <is>
          <t>1-1030-90</t>
        </is>
      </c>
      <c r="J866" t="inlineStr"/>
      <c r="K866" t="inlineStr">
        <is>
          <t>Рабочий строитель среднего разряда 3</t>
        </is>
      </c>
      <c r="L866" t="n">
        <v>1369</v>
      </c>
      <c r="N866" t="n">
        <v>1013</v>
      </c>
      <c r="O866" t="inlineStr">
        <is>
          <t>чел.-ч</t>
        </is>
      </c>
      <c r="P866" t="inlineStr">
        <is>
          <t>чел.-ч</t>
        </is>
      </c>
      <c r="Q866" t="n">
        <v>1</v>
      </c>
      <c r="X866" t="n">
        <v>37.8</v>
      </c>
      <c r="Y866" t="n">
        <v>0</v>
      </c>
      <c r="Z866" t="n">
        <v>0</v>
      </c>
      <c r="AA866" t="n">
        <v>0</v>
      </c>
      <c r="AB866" t="n">
        <v>8.529999999999999</v>
      </c>
      <c r="AC866" t="n">
        <v>0</v>
      </c>
      <c r="AD866" t="n">
        <v>1</v>
      </c>
      <c r="AE866" t="n">
        <v>1</v>
      </c>
      <c r="AF866" t="inlineStr"/>
      <c r="AG866" t="n">
        <v>37.8</v>
      </c>
      <c r="AH866" t="n">
        <v>2</v>
      </c>
      <c r="AI866" t="n">
        <v>78876250</v>
      </c>
      <c r="AJ866" t="n">
        <v>940</v>
      </c>
      <c r="AK866" t="n">
        <v>0</v>
      </c>
      <c r="AL866" t="n">
        <v>0</v>
      </c>
      <c r="AM866" t="n">
        <v>0</v>
      </c>
      <c r="AN866" t="n">
        <v>0</v>
      </c>
      <c r="AO866" t="n">
        <v>0</v>
      </c>
      <c r="AP866" t="n">
        <v>0</v>
      </c>
      <c r="AQ866" t="n">
        <v>0</v>
      </c>
      <c r="AR866" t="n">
        <v>0</v>
      </c>
    </row>
    <row r="867">
      <c r="A867">
        <f>ROW(Source!A2344)</f>
        <v/>
      </c>
      <c r="B867" t="n">
        <v>78876271</v>
      </c>
      <c r="C867" t="n">
        <v>78876252</v>
      </c>
      <c r="D867" t="n">
        <v>18413627</v>
      </c>
      <c r="E867" t="n">
        <v>1</v>
      </c>
      <c r="F867" t="n">
        <v>1</v>
      </c>
      <c r="G867" t="n">
        <v>1</v>
      </c>
      <c r="H867" t="n">
        <v>1</v>
      </c>
      <c r="I867" t="inlineStr">
        <is>
          <t>1-1042-90</t>
        </is>
      </c>
      <c r="J867" t="inlineStr"/>
      <c r="K867" t="inlineStr">
        <is>
          <t>Рабочий строитель среднего разряда 4,2</t>
        </is>
      </c>
      <c r="L867" t="n">
        <v>1369</v>
      </c>
      <c r="N867" t="n">
        <v>1013</v>
      </c>
      <c r="O867" t="inlineStr">
        <is>
          <t>чел.-ч</t>
        </is>
      </c>
      <c r="P867" t="inlineStr">
        <is>
          <t>чел.-ч</t>
        </is>
      </c>
      <c r="Q867" t="n">
        <v>1</v>
      </c>
      <c r="X867" t="n">
        <v>121.8</v>
      </c>
      <c r="Y867" t="n">
        <v>0</v>
      </c>
      <c r="Z867" t="n">
        <v>0</v>
      </c>
      <c r="AA867" t="n">
        <v>0</v>
      </c>
      <c r="AB867" t="n">
        <v>9.92</v>
      </c>
      <c r="AC867" t="n">
        <v>0</v>
      </c>
      <c r="AD867" t="n">
        <v>1</v>
      </c>
      <c r="AE867" t="n">
        <v>1</v>
      </c>
      <c r="AF867" t="inlineStr"/>
      <c r="AG867" t="n">
        <v>121.8</v>
      </c>
      <c r="AH867" t="n">
        <v>2</v>
      </c>
      <c r="AI867" t="n">
        <v>78876253</v>
      </c>
      <c r="AJ867" t="n">
        <v>941</v>
      </c>
      <c r="AK867" t="n">
        <v>0</v>
      </c>
      <c r="AL867" t="n">
        <v>0</v>
      </c>
      <c r="AM867" t="n">
        <v>0</v>
      </c>
      <c r="AN867" t="n">
        <v>0</v>
      </c>
      <c r="AO867" t="n">
        <v>0</v>
      </c>
      <c r="AP867" t="n">
        <v>0</v>
      </c>
      <c r="AQ867" t="n">
        <v>0</v>
      </c>
      <c r="AR867" t="n">
        <v>0</v>
      </c>
    </row>
    <row r="868">
      <c r="A868">
        <f>ROW(Source!A2344)</f>
        <v/>
      </c>
      <c r="B868" t="n">
        <v>78876272</v>
      </c>
      <c r="C868" t="n">
        <v>78876252</v>
      </c>
      <c r="D868" t="n">
        <v>121548</v>
      </c>
      <c r="E868" t="n">
        <v>1</v>
      </c>
      <c r="F868" t="n">
        <v>1</v>
      </c>
      <c r="G868" t="n">
        <v>1</v>
      </c>
      <c r="H868" t="n">
        <v>1</v>
      </c>
      <c r="I868" t="inlineStr">
        <is>
          <t>2</t>
        </is>
      </c>
      <c r="J868" t="inlineStr"/>
      <c r="K868" t="inlineStr">
        <is>
          <t>Затраты труда машинистов</t>
        </is>
      </c>
      <c r="L868" t="n">
        <v>608254</v>
      </c>
      <c r="N868" t="n">
        <v>1013</v>
      </c>
      <c r="O868" t="inlineStr">
        <is>
          <t>чел.час</t>
        </is>
      </c>
      <c r="P868" t="inlineStr">
        <is>
          <t>чел.час</t>
        </is>
      </c>
      <c r="Q868" t="n">
        <v>1</v>
      </c>
      <c r="X868" t="n">
        <v>4.72</v>
      </c>
      <c r="Y868" t="n">
        <v>0</v>
      </c>
      <c r="Z868" t="n">
        <v>0</v>
      </c>
      <c r="AA868" t="n">
        <v>0</v>
      </c>
      <c r="AB868" t="n">
        <v>0</v>
      </c>
      <c r="AC868" t="n">
        <v>0</v>
      </c>
      <c r="AD868" t="n">
        <v>1</v>
      </c>
      <c r="AE868" t="n">
        <v>2</v>
      </c>
      <c r="AF868" t="inlineStr"/>
      <c r="AG868" t="n">
        <v>4.72</v>
      </c>
      <c r="AH868" t="n">
        <v>2</v>
      </c>
      <c r="AI868" t="n">
        <v>78876254</v>
      </c>
      <c r="AJ868" t="n">
        <v>942</v>
      </c>
      <c r="AK868" t="n">
        <v>0</v>
      </c>
      <c r="AL868" t="n">
        <v>0</v>
      </c>
      <c r="AM868" t="n">
        <v>0</v>
      </c>
      <c r="AN868" t="n">
        <v>0</v>
      </c>
      <c r="AO868" t="n">
        <v>0</v>
      </c>
      <c r="AP868" t="n">
        <v>0</v>
      </c>
      <c r="AQ868" t="n">
        <v>0</v>
      </c>
      <c r="AR868" t="n">
        <v>0</v>
      </c>
    </row>
    <row r="869">
      <c r="A869">
        <f>ROW(Source!A2344)</f>
        <v/>
      </c>
      <c r="B869" t="n">
        <v>78876273</v>
      </c>
      <c r="C869" t="n">
        <v>78876252</v>
      </c>
      <c r="D869" t="n">
        <v>29172268</v>
      </c>
      <c r="E869" t="n">
        <v>1</v>
      </c>
      <c r="F869" t="n">
        <v>1</v>
      </c>
      <c r="G869" t="n">
        <v>1</v>
      </c>
      <c r="H869" t="n">
        <v>2</v>
      </c>
      <c r="I869" t="inlineStr">
        <is>
          <t>020129</t>
        </is>
      </c>
      <c r="J869" t="inlineStr">
        <is>
          <t>ТСЭМ Московской обл., 020129, приказ Минстроя России №675/пр от 28.02.2017 № 264/пр</t>
        </is>
      </c>
      <c r="K869" t="inlineStr">
        <is>
          <t>Краны башенные при работе на других видах строительства 8 т</t>
        </is>
      </c>
      <c r="L869" t="n">
        <v>1368</v>
      </c>
      <c r="N869" t="n">
        <v>1011</v>
      </c>
      <c r="O869" t="inlineStr">
        <is>
          <t>маш.-ч</t>
        </is>
      </c>
      <c r="P869" t="inlineStr">
        <is>
          <t>маш.-ч</t>
        </is>
      </c>
      <c r="Q869" t="n">
        <v>1</v>
      </c>
      <c r="X869" t="n">
        <v>0.05</v>
      </c>
      <c r="Y869" t="n">
        <v>0</v>
      </c>
      <c r="Z869" t="n">
        <v>86.40000000000001</v>
      </c>
      <c r="AA869" t="n">
        <v>13.5</v>
      </c>
      <c r="AB869" t="n">
        <v>0</v>
      </c>
      <c r="AC869" t="n">
        <v>0</v>
      </c>
      <c r="AD869" t="n">
        <v>1</v>
      </c>
      <c r="AE869" t="n">
        <v>0</v>
      </c>
      <c r="AF869" t="inlineStr"/>
      <c r="AG869" t="n">
        <v>0.05</v>
      </c>
      <c r="AH869" t="n">
        <v>2</v>
      </c>
      <c r="AI869" t="n">
        <v>78876255</v>
      </c>
      <c r="AJ869" t="n">
        <v>943</v>
      </c>
      <c r="AK869" t="n">
        <v>0</v>
      </c>
      <c r="AL869" t="n">
        <v>0</v>
      </c>
      <c r="AM869" t="n">
        <v>0</v>
      </c>
      <c r="AN869" t="n">
        <v>0</v>
      </c>
      <c r="AO869" t="n">
        <v>0</v>
      </c>
      <c r="AP869" t="n">
        <v>0</v>
      </c>
      <c r="AQ869" t="n">
        <v>0</v>
      </c>
      <c r="AR869" t="n">
        <v>0</v>
      </c>
    </row>
    <row r="870">
      <c r="A870">
        <f>ROW(Source!A2344)</f>
        <v/>
      </c>
      <c r="B870" t="n">
        <v>78876274</v>
      </c>
      <c r="C870" t="n">
        <v>78876252</v>
      </c>
      <c r="D870" t="n">
        <v>29172379</v>
      </c>
      <c r="E870" t="n">
        <v>1</v>
      </c>
      <c r="F870" t="n">
        <v>1</v>
      </c>
      <c r="G870" t="n">
        <v>1</v>
      </c>
      <c r="H870" t="n">
        <v>2</v>
      </c>
      <c r="I870" t="inlineStr">
        <is>
          <t>021141</t>
        </is>
      </c>
      <c r="J870" t="inlineStr">
        <is>
          <t>ТСЭМ Московской обл., 021141, приказ Минстроя России №675/пр от 28.02.2017 № 264/пр</t>
        </is>
      </c>
      <c r="K870" t="inlineStr">
        <is>
          <t>Краны на автомобильном ходу при работе на других видах строительства 10 т</t>
        </is>
      </c>
      <c r="L870" t="n">
        <v>1368</v>
      </c>
      <c r="N870" t="n">
        <v>1011</v>
      </c>
      <c r="O870" t="inlineStr">
        <is>
          <t>маш.-ч</t>
        </is>
      </c>
      <c r="P870" t="inlineStr">
        <is>
          <t>маш.-ч</t>
        </is>
      </c>
      <c r="Q870" t="n">
        <v>1</v>
      </c>
      <c r="X870" t="n">
        <v>0.03</v>
      </c>
      <c r="Y870" t="n">
        <v>0</v>
      </c>
      <c r="Z870" t="n">
        <v>112</v>
      </c>
      <c r="AA870" t="n">
        <v>13.5</v>
      </c>
      <c r="AB870" t="n">
        <v>0</v>
      </c>
      <c r="AC870" t="n">
        <v>0</v>
      </c>
      <c r="AD870" t="n">
        <v>1</v>
      </c>
      <c r="AE870" t="n">
        <v>0</v>
      </c>
      <c r="AF870" t="inlineStr"/>
      <c r="AG870" t="n">
        <v>0.03</v>
      </c>
      <c r="AH870" t="n">
        <v>2</v>
      </c>
      <c r="AI870" t="n">
        <v>78876256</v>
      </c>
      <c r="AJ870" t="n">
        <v>944</v>
      </c>
      <c r="AK870" t="n">
        <v>0</v>
      </c>
      <c r="AL870" t="n">
        <v>0</v>
      </c>
      <c r="AM870" t="n">
        <v>0</v>
      </c>
      <c r="AN870" t="n">
        <v>0</v>
      </c>
      <c r="AO870" t="n">
        <v>0</v>
      </c>
      <c r="AP870" t="n">
        <v>0</v>
      </c>
      <c r="AQ870" t="n">
        <v>0</v>
      </c>
      <c r="AR870" t="n">
        <v>0</v>
      </c>
    </row>
    <row r="871">
      <c r="A871">
        <f>ROW(Source!A2344)</f>
        <v/>
      </c>
      <c r="B871" t="n">
        <v>78876275</v>
      </c>
      <c r="C871" t="n">
        <v>78876252</v>
      </c>
      <c r="D871" t="n">
        <v>29172951</v>
      </c>
      <c r="E871" t="n">
        <v>1</v>
      </c>
      <c r="F871" t="n">
        <v>1</v>
      </c>
      <c r="G871" t="n">
        <v>1</v>
      </c>
      <c r="H871" t="n">
        <v>2</v>
      </c>
      <c r="I871" t="inlineStr">
        <is>
          <t>081600</t>
        </is>
      </c>
      <c r="J871" t="inlineStr">
        <is>
          <t>ТСЭМ Московской обл., 081600, приказ Минстроя России №675/пр от 28.02.2017 № 264/пр</t>
        </is>
      </c>
      <c r="K871" t="inlineStr">
        <is>
          <t>Агрегаты для сварки полиэтиленовых труб</t>
        </is>
      </c>
      <c r="L871" t="n">
        <v>1368</v>
      </c>
      <c r="N871" t="n">
        <v>1011</v>
      </c>
      <c r="O871" t="inlineStr">
        <is>
          <t>маш.-ч</t>
        </is>
      </c>
      <c r="P871" t="inlineStr">
        <is>
          <t>маш.-ч</t>
        </is>
      </c>
      <c r="Q871" t="n">
        <v>1</v>
      </c>
      <c r="X871" t="n">
        <v>4.64</v>
      </c>
      <c r="Y871" t="n">
        <v>0</v>
      </c>
      <c r="Z871" t="n">
        <v>100.1</v>
      </c>
      <c r="AA871" t="n">
        <v>13.5</v>
      </c>
      <c r="AB871" t="n">
        <v>0</v>
      </c>
      <c r="AC871" t="n">
        <v>0</v>
      </c>
      <c r="AD871" t="n">
        <v>1</v>
      </c>
      <c r="AE871" t="n">
        <v>0</v>
      </c>
      <c r="AF871" t="inlineStr"/>
      <c r="AG871" t="n">
        <v>4.64</v>
      </c>
      <c r="AH871" t="n">
        <v>2</v>
      </c>
      <c r="AI871" t="n">
        <v>78876257</v>
      </c>
      <c r="AJ871" t="n">
        <v>945</v>
      </c>
      <c r="AK871" t="n">
        <v>0</v>
      </c>
      <c r="AL871" t="n">
        <v>0</v>
      </c>
      <c r="AM871" t="n">
        <v>0</v>
      </c>
      <c r="AN871" t="n">
        <v>0</v>
      </c>
      <c r="AO871" t="n">
        <v>0</v>
      </c>
      <c r="AP871" t="n">
        <v>0</v>
      </c>
      <c r="AQ871" t="n">
        <v>0</v>
      </c>
      <c r="AR871" t="n">
        <v>0</v>
      </c>
    </row>
    <row r="872">
      <c r="A872">
        <f>ROW(Source!A2344)</f>
        <v/>
      </c>
      <c r="B872" t="n">
        <v>78876276</v>
      </c>
      <c r="C872" t="n">
        <v>78876252</v>
      </c>
      <c r="D872" t="n">
        <v>29174913</v>
      </c>
      <c r="E872" t="n">
        <v>1</v>
      </c>
      <c r="F872" t="n">
        <v>1</v>
      </c>
      <c r="G872" t="n">
        <v>1</v>
      </c>
      <c r="H872" t="n">
        <v>2</v>
      </c>
      <c r="I872" t="inlineStr">
        <is>
          <t>400001</t>
        </is>
      </c>
      <c r="J872" t="inlineStr">
        <is>
          <t>ТСЭМ Московской обл., 400001, приказ Минстроя России №675/пр от 28.02.2017 № 264/пр</t>
        </is>
      </c>
      <c r="K872" t="inlineStr">
        <is>
          <t>Автомобили бортовые, грузоподъемность до 5 т</t>
        </is>
      </c>
      <c r="L872" t="n">
        <v>1368</v>
      </c>
      <c r="N872" t="n">
        <v>1011</v>
      </c>
      <c r="O872" t="inlineStr">
        <is>
          <t>маш.-ч</t>
        </is>
      </c>
      <c r="P872" t="inlineStr">
        <is>
          <t>маш.-ч</t>
        </is>
      </c>
      <c r="Q872" t="n">
        <v>1</v>
      </c>
      <c r="X872" t="n">
        <v>0.22</v>
      </c>
      <c r="Y872" t="n">
        <v>0</v>
      </c>
      <c r="Z872" t="n">
        <v>87.17</v>
      </c>
      <c r="AA872" t="n">
        <v>11.6</v>
      </c>
      <c r="AB872" t="n">
        <v>0</v>
      </c>
      <c r="AC872" t="n">
        <v>0</v>
      </c>
      <c r="AD872" t="n">
        <v>1</v>
      </c>
      <c r="AE872" t="n">
        <v>0</v>
      </c>
      <c r="AF872" t="inlineStr"/>
      <c r="AG872" t="n">
        <v>0.22</v>
      </c>
      <c r="AH872" t="n">
        <v>2</v>
      </c>
      <c r="AI872" t="n">
        <v>78876258</v>
      </c>
      <c r="AJ872" t="n">
        <v>946</v>
      </c>
      <c r="AK872" t="n">
        <v>0</v>
      </c>
      <c r="AL872" t="n">
        <v>0</v>
      </c>
      <c r="AM872" t="n">
        <v>0</v>
      </c>
      <c r="AN872" t="n">
        <v>0</v>
      </c>
      <c r="AO872" t="n">
        <v>0</v>
      </c>
      <c r="AP872" t="n">
        <v>0</v>
      </c>
      <c r="AQ872" t="n">
        <v>0</v>
      </c>
      <c r="AR872" t="n">
        <v>0</v>
      </c>
    </row>
    <row r="873">
      <c r="A873">
        <f>ROW(Source!A2344)</f>
        <v/>
      </c>
      <c r="B873" t="n">
        <v>78876277</v>
      </c>
      <c r="C873" t="n">
        <v>78876252</v>
      </c>
      <c r="D873" t="n">
        <v>29114425</v>
      </c>
      <c r="E873" t="n">
        <v>1</v>
      </c>
      <c r="F873" t="n">
        <v>1</v>
      </c>
      <c r="G873" t="n">
        <v>1</v>
      </c>
      <c r="H873" t="n">
        <v>3</v>
      </c>
      <c r="I873" t="inlineStr">
        <is>
          <t>101-0137</t>
        </is>
      </c>
      <c r="J873" t="inlineStr">
        <is>
          <t>ТССЦ Московской обл., 101-0137, приказ Минстроя России №675/пр от 28.02.2017 № 254/пр</t>
        </is>
      </c>
      <c r="K873" t="inlineStr">
        <is>
          <t>Дюбели с калиброванной головкой (в обоймах) 3х58,5 мм</t>
        </is>
      </c>
      <c r="L873" t="n">
        <v>1348</v>
      </c>
      <c r="N873" t="n">
        <v>1009</v>
      </c>
      <c r="O873" t="inlineStr">
        <is>
          <t>т</t>
        </is>
      </c>
      <c r="P873" t="inlineStr">
        <is>
          <t>т</t>
        </is>
      </c>
      <c r="Q873" t="n">
        <v>1000</v>
      </c>
      <c r="X873" t="n">
        <v>0.00051</v>
      </c>
      <c r="Y873" t="n">
        <v>22558</v>
      </c>
      <c r="Z873" t="n">
        <v>0</v>
      </c>
      <c r="AA873" t="n">
        <v>0</v>
      </c>
      <c r="AB873" t="n">
        <v>0</v>
      </c>
      <c r="AC873" t="n">
        <v>0</v>
      </c>
      <c r="AD873" t="n">
        <v>1</v>
      </c>
      <c r="AE873" t="n">
        <v>0</v>
      </c>
      <c r="AF873" t="inlineStr"/>
      <c r="AG873" t="n">
        <v>0.00051</v>
      </c>
      <c r="AH873" t="n">
        <v>2</v>
      </c>
      <c r="AI873" t="n">
        <v>78876259</v>
      </c>
      <c r="AJ873" t="n">
        <v>947</v>
      </c>
      <c r="AK873" t="n">
        <v>0</v>
      </c>
      <c r="AL873" t="n">
        <v>0</v>
      </c>
      <c r="AM873" t="n">
        <v>0</v>
      </c>
      <c r="AN873" t="n">
        <v>0</v>
      </c>
      <c r="AO873" t="n">
        <v>0</v>
      </c>
      <c r="AP873" t="n">
        <v>0</v>
      </c>
      <c r="AQ873" t="n">
        <v>0</v>
      </c>
      <c r="AR873" t="n">
        <v>0</v>
      </c>
    </row>
    <row r="874">
      <c r="A874">
        <f>ROW(Source!A2344)</f>
        <v/>
      </c>
      <c r="B874" t="n">
        <v>78876278</v>
      </c>
      <c r="C874" t="n">
        <v>78876252</v>
      </c>
      <c r="D874" t="n">
        <v>29109382</v>
      </c>
      <c r="E874" t="n">
        <v>1</v>
      </c>
      <c r="F874" t="n">
        <v>1</v>
      </c>
      <c r="G874" t="n">
        <v>1</v>
      </c>
      <c r="H874" t="n">
        <v>3</v>
      </c>
      <c r="I874" t="inlineStr">
        <is>
          <t>101-0329</t>
        </is>
      </c>
      <c r="J874" t="inlineStr">
        <is>
          <t>ТССЦ Московской обл., 101-0329, приказ Минстроя России №675/пр от 28.02.2017 № 254/пр</t>
        </is>
      </c>
      <c r="K874" t="inlineStr">
        <is>
          <t>Клей 88-СА</t>
        </is>
      </c>
      <c r="L874" t="n">
        <v>1346</v>
      </c>
      <c r="N874" t="n">
        <v>1009</v>
      </c>
      <c r="O874" t="inlineStr">
        <is>
          <t>кг</t>
        </is>
      </c>
      <c r="P874" t="inlineStr">
        <is>
          <t>кг</t>
        </is>
      </c>
      <c r="Q874" t="n">
        <v>1</v>
      </c>
      <c r="X874" t="n">
        <v>0.17</v>
      </c>
      <c r="Y874" t="n">
        <v>28.93</v>
      </c>
      <c r="Z874" t="n">
        <v>0</v>
      </c>
      <c r="AA874" t="n">
        <v>0</v>
      </c>
      <c r="AB874" t="n">
        <v>0</v>
      </c>
      <c r="AC874" t="n">
        <v>0</v>
      </c>
      <c r="AD874" t="n">
        <v>1</v>
      </c>
      <c r="AE874" t="n">
        <v>0</v>
      </c>
      <c r="AF874" t="inlineStr"/>
      <c r="AG874" t="n">
        <v>0.17</v>
      </c>
      <c r="AH874" t="n">
        <v>2</v>
      </c>
      <c r="AI874" t="n">
        <v>78876260</v>
      </c>
      <c r="AJ874" t="n">
        <v>948</v>
      </c>
      <c r="AK874" t="n">
        <v>0</v>
      </c>
      <c r="AL874" t="n">
        <v>0</v>
      </c>
      <c r="AM874" t="n">
        <v>0</v>
      </c>
      <c r="AN874" t="n">
        <v>0</v>
      </c>
      <c r="AO874" t="n">
        <v>0</v>
      </c>
      <c r="AP874" t="n">
        <v>0</v>
      </c>
      <c r="AQ874" t="n">
        <v>0</v>
      </c>
      <c r="AR874" t="n">
        <v>0</v>
      </c>
    </row>
    <row r="875">
      <c r="A875">
        <f>ROW(Source!A2344)</f>
        <v/>
      </c>
      <c r="B875" t="n">
        <v>78876279</v>
      </c>
      <c r="C875" t="n">
        <v>78876252</v>
      </c>
      <c r="D875" t="n">
        <v>29107972</v>
      </c>
      <c r="E875" t="n">
        <v>1</v>
      </c>
      <c r="F875" t="n">
        <v>1</v>
      </c>
      <c r="G875" t="n">
        <v>1</v>
      </c>
      <c r="H875" t="n">
        <v>3</v>
      </c>
      <c r="I875" t="inlineStr">
        <is>
          <t>101-1680</t>
        </is>
      </c>
      <c r="J875" t="inlineStr">
        <is>
          <t>ТССЦ Московской обл., 101-1680, приказ Минстроя России №675/пр от 28.02.2017 № 254/пр</t>
        </is>
      </c>
      <c r="K875" t="inlineStr">
        <is>
          <t>Патроны для строительно-монтажного пистолета</t>
        </is>
      </c>
      <c r="L875" t="n">
        <v>1356</v>
      </c>
      <c r="N875" t="n">
        <v>1010</v>
      </c>
      <c r="O875" t="inlineStr">
        <is>
          <t>1000 шт.</t>
        </is>
      </c>
      <c r="P875" t="inlineStr">
        <is>
          <t>1000 шт.</t>
        </is>
      </c>
      <c r="Q875" t="n">
        <v>1000</v>
      </c>
      <c r="X875" t="n">
        <v>0.06</v>
      </c>
      <c r="Y875" t="n">
        <v>253.8</v>
      </c>
      <c r="Z875" t="n">
        <v>0</v>
      </c>
      <c r="AA875" t="n">
        <v>0</v>
      </c>
      <c r="AB875" t="n">
        <v>0</v>
      </c>
      <c r="AC875" t="n">
        <v>0</v>
      </c>
      <c r="AD875" t="n">
        <v>1</v>
      </c>
      <c r="AE875" t="n">
        <v>0</v>
      </c>
      <c r="AF875" t="inlineStr"/>
      <c r="AG875" t="n">
        <v>0.06</v>
      </c>
      <c r="AH875" t="n">
        <v>2</v>
      </c>
      <c r="AI875" t="n">
        <v>78876261</v>
      </c>
      <c r="AJ875" t="n">
        <v>949</v>
      </c>
      <c r="AK875" t="n">
        <v>0</v>
      </c>
      <c r="AL875" t="n">
        <v>0</v>
      </c>
      <c r="AM875" t="n">
        <v>0</v>
      </c>
      <c r="AN875" t="n">
        <v>0</v>
      </c>
      <c r="AO875" t="n">
        <v>0</v>
      </c>
      <c r="AP875" t="n">
        <v>0</v>
      </c>
      <c r="AQ875" t="n">
        <v>0</v>
      </c>
      <c r="AR875" t="n">
        <v>0</v>
      </c>
    </row>
    <row r="876">
      <c r="A876">
        <f>ROW(Source!A2344)</f>
        <v/>
      </c>
      <c r="B876" t="n">
        <v>78876280</v>
      </c>
      <c r="C876" t="n">
        <v>78876252</v>
      </c>
      <c r="D876" t="n">
        <v>29112620</v>
      </c>
      <c r="E876" t="n">
        <v>1</v>
      </c>
      <c r="F876" t="n">
        <v>1</v>
      </c>
      <c r="G876" t="n">
        <v>1</v>
      </c>
      <c r="H876" t="n">
        <v>3</v>
      </c>
      <c r="I876" t="inlineStr">
        <is>
          <t>101-1700</t>
        </is>
      </c>
      <c r="J876" t="inlineStr">
        <is>
          <t>ТССЦ Московской обл., 101-1700, приказ Минстроя России №675/пр от 28.02.2017 № 254/пр</t>
        </is>
      </c>
      <c r="K876" t="inlineStr">
        <is>
          <t>Наконечники для полиэтиленовых труб</t>
        </is>
      </c>
      <c r="L876" t="n">
        <v>1346</v>
      </c>
      <c r="N876" t="n">
        <v>1009</v>
      </c>
      <c r="O876" t="inlineStr">
        <is>
          <t>кг</t>
        </is>
      </c>
      <c r="P876" t="inlineStr">
        <is>
          <t>кг</t>
        </is>
      </c>
      <c r="Q876" t="n">
        <v>1</v>
      </c>
      <c r="X876" t="n">
        <v>0.33</v>
      </c>
      <c r="Y876" t="n">
        <v>25.01</v>
      </c>
      <c r="Z876" t="n">
        <v>0</v>
      </c>
      <c r="AA876" t="n">
        <v>0</v>
      </c>
      <c r="AB876" t="n">
        <v>0</v>
      </c>
      <c r="AC876" t="n">
        <v>0</v>
      </c>
      <c r="AD876" t="n">
        <v>1</v>
      </c>
      <c r="AE876" t="n">
        <v>0</v>
      </c>
      <c r="AF876" t="inlineStr"/>
      <c r="AG876" t="n">
        <v>0.33</v>
      </c>
      <c r="AH876" t="n">
        <v>2</v>
      </c>
      <c r="AI876" t="n">
        <v>78876262</v>
      </c>
      <c r="AJ876" t="n">
        <v>950</v>
      </c>
      <c r="AK876" t="n">
        <v>0</v>
      </c>
      <c r="AL876" t="n">
        <v>0</v>
      </c>
      <c r="AM876" t="n">
        <v>0</v>
      </c>
      <c r="AN876" t="n">
        <v>0</v>
      </c>
      <c r="AO876" t="n">
        <v>0</v>
      </c>
      <c r="AP876" t="n">
        <v>0</v>
      </c>
      <c r="AQ876" t="n">
        <v>0</v>
      </c>
      <c r="AR876" t="n">
        <v>0</v>
      </c>
    </row>
    <row r="877">
      <c r="A877">
        <f>ROW(Source!A2344)</f>
        <v/>
      </c>
      <c r="B877" t="n">
        <v>78876281</v>
      </c>
      <c r="C877" t="n">
        <v>78876252</v>
      </c>
      <c r="D877" t="n">
        <v>29118038</v>
      </c>
      <c r="E877" t="n">
        <v>1</v>
      </c>
      <c r="F877" t="n">
        <v>1</v>
      </c>
      <c r="G877" t="n">
        <v>1</v>
      </c>
      <c r="H877" t="n">
        <v>3</v>
      </c>
      <c r="I877" t="inlineStr">
        <is>
          <t>103-9140</t>
        </is>
      </c>
      <c r="J877" t="inlineStr">
        <is>
          <t>ТССЦ Московской обл., 103-9140, приказ Минстроя России №675/пр от 28.02.2017 № 254/пр</t>
        </is>
      </c>
      <c r="K877" t="inlineStr">
        <is>
          <t>Арматура муфтовая</t>
        </is>
      </c>
      <c r="L877" t="n">
        <v>1354</v>
      </c>
      <c r="N877" t="n">
        <v>1010</v>
      </c>
      <c r="O877" t="inlineStr">
        <is>
          <t>шт.</t>
        </is>
      </c>
      <c r="P877" t="inlineStr">
        <is>
          <t>шт.</t>
        </is>
      </c>
      <c r="Q877" t="n">
        <v>1</v>
      </c>
      <c r="X877" t="n">
        <v>0</v>
      </c>
      <c r="Y877" t="n">
        <v>0</v>
      </c>
      <c r="Z877" t="n">
        <v>0</v>
      </c>
      <c r="AA877" t="n">
        <v>0</v>
      </c>
      <c r="AB877" t="n">
        <v>0</v>
      </c>
      <c r="AC877" t="n">
        <v>1</v>
      </c>
      <c r="AD877" t="n">
        <v>0</v>
      </c>
      <c r="AE877" t="n">
        <v>0</v>
      </c>
      <c r="AF877" t="inlineStr"/>
      <c r="AG877" t="n">
        <v>0</v>
      </c>
      <c r="AH877" t="n">
        <v>3</v>
      </c>
      <c r="AI877" t="n">
        <v>-1</v>
      </c>
      <c r="AJ877" t="inlineStr"/>
      <c r="AK877" t="n">
        <v>0</v>
      </c>
      <c r="AL877" t="n">
        <v>0</v>
      </c>
      <c r="AM877" t="n">
        <v>0</v>
      </c>
      <c r="AN877" t="n">
        <v>0</v>
      </c>
      <c r="AO877" t="n">
        <v>0</v>
      </c>
      <c r="AP877" t="n">
        <v>0</v>
      </c>
      <c r="AQ877" t="n">
        <v>0</v>
      </c>
      <c r="AR877" t="n">
        <v>0</v>
      </c>
    </row>
    <row r="878">
      <c r="A878">
        <f>ROW(Source!A2344)</f>
        <v/>
      </c>
      <c r="B878" t="n">
        <v>78876282</v>
      </c>
      <c r="C878" t="n">
        <v>78876252</v>
      </c>
      <c r="D878" t="n">
        <v>29122510</v>
      </c>
      <c r="E878" t="n">
        <v>1</v>
      </c>
      <c r="F878" t="n">
        <v>1</v>
      </c>
      <c r="G878" t="n">
        <v>1</v>
      </c>
      <c r="H878" t="n">
        <v>3</v>
      </c>
      <c r="I878" t="inlineStr">
        <is>
          <t>113-0473</t>
        </is>
      </c>
      <c r="J878" t="inlineStr">
        <is>
          <t>ТССЦ Московской обл., 113-0473, приказ Минстроя России №675/пр от 28.02.2017 № 254/пр</t>
        </is>
      </c>
      <c r="K878" t="inlineStr">
        <is>
          <t>Метиленхлорид</t>
        </is>
      </c>
      <c r="L878" t="n">
        <v>1346</v>
      </c>
      <c r="N878" t="n">
        <v>1009</v>
      </c>
      <c r="O878" t="inlineStr">
        <is>
          <t>кг</t>
        </is>
      </c>
      <c r="P878" t="inlineStr">
        <is>
          <t>кг</t>
        </is>
      </c>
      <c r="Q878" t="n">
        <v>1</v>
      </c>
      <c r="X878" t="n">
        <v>0.2</v>
      </c>
      <c r="Y878" t="n">
        <v>120</v>
      </c>
      <c r="Z878" t="n">
        <v>0</v>
      </c>
      <c r="AA878" t="n">
        <v>0</v>
      </c>
      <c r="AB878" t="n">
        <v>0</v>
      </c>
      <c r="AC878" t="n">
        <v>0</v>
      </c>
      <c r="AD878" t="n">
        <v>1</v>
      </c>
      <c r="AE878" t="n">
        <v>0</v>
      </c>
      <c r="AF878" t="inlineStr"/>
      <c r="AG878" t="n">
        <v>0.2</v>
      </c>
      <c r="AH878" t="n">
        <v>2</v>
      </c>
      <c r="AI878" t="n">
        <v>78876263</v>
      </c>
      <c r="AJ878" t="n">
        <v>951</v>
      </c>
      <c r="AK878" t="n">
        <v>0</v>
      </c>
      <c r="AL878" t="n">
        <v>0</v>
      </c>
      <c r="AM878" t="n">
        <v>0</v>
      </c>
      <c r="AN878" t="n">
        <v>0</v>
      </c>
      <c r="AO878" t="n">
        <v>0</v>
      </c>
      <c r="AP878" t="n">
        <v>0</v>
      </c>
      <c r="AQ878" t="n">
        <v>0</v>
      </c>
      <c r="AR878" t="n">
        <v>0</v>
      </c>
    </row>
    <row r="879">
      <c r="A879">
        <f>ROW(Source!A2344)</f>
        <v/>
      </c>
      <c r="B879" t="n">
        <v>78876283</v>
      </c>
      <c r="C879" t="n">
        <v>78876252</v>
      </c>
      <c r="D879" t="n">
        <v>29139870</v>
      </c>
      <c r="E879" t="n">
        <v>1</v>
      </c>
      <c r="F879" t="n">
        <v>1</v>
      </c>
      <c r="G879" t="n">
        <v>1</v>
      </c>
      <c r="H879" t="n">
        <v>3</v>
      </c>
      <c r="I879" t="inlineStr">
        <is>
          <t>301-9240</t>
        </is>
      </c>
      <c r="J879" t="inlineStr">
        <is>
          <t>ТССЦ Московской обл., 301-9240, приказ Минстроя России №675/пр от 28.02.2017 № 256/пр</t>
        </is>
      </c>
      <c r="K879" t="inlineStr">
        <is>
          <t>Крепления</t>
        </is>
      </c>
      <c r="L879" t="n">
        <v>1346</v>
      </c>
      <c r="N879" t="n">
        <v>1009</v>
      </c>
      <c r="O879" t="inlineStr">
        <is>
          <t>кг</t>
        </is>
      </c>
      <c r="P879" t="inlineStr">
        <is>
          <t>кг</t>
        </is>
      </c>
      <c r="Q879" t="n">
        <v>1</v>
      </c>
      <c r="X879" t="n">
        <v>0</v>
      </c>
      <c r="Y879" t="n">
        <v>0</v>
      </c>
      <c r="Z879" t="n">
        <v>0</v>
      </c>
      <c r="AA879" t="n">
        <v>0</v>
      </c>
      <c r="AB879" t="n">
        <v>0</v>
      </c>
      <c r="AC879" t="n">
        <v>1</v>
      </c>
      <c r="AD879" t="n">
        <v>0</v>
      </c>
      <c r="AE879" t="n">
        <v>0</v>
      </c>
      <c r="AF879" t="inlineStr"/>
      <c r="AG879" t="n">
        <v>0</v>
      </c>
      <c r="AH879" t="n">
        <v>3</v>
      </c>
      <c r="AI879" t="n">
        <v>-1</v>
      </c>
      <c r="AJ879" t="inlineStr"/>
      <c r="AK879" t="n">
        <v>0</v>
      </c>
      <c r="AL879" t="n">
        <v>0</v>
      </c>
      <c r="AM879" t="n">
        <v>0</v>
      </c>
      <c r="AN879" t="n">
        <v>0</v>
      </c>
      <c r="AO879" t="n">
        <v>0</v>
      </c>
      <c r="AP879" t="n">
        <v>0</v>
      </c>
      <c r="AQ879" t="n">
        <v>0</v>
      </c>
      <c r="AR879" t="n">
        <v>0</v>
      </c>
    </row>
    <row r="880">
      <c r="A880">
        <f>ROW(Source!A2344)</f>
        <v/>
      </c>
      <c r="B880" t="n">
        <v>78876284</v>
      </c>
      <c r="C880" t="n">
        <v>78876252</v>
      </c>
      <c r="D880" t="n">
        <v>29143982</v>
      </c>
      <c r="E880" t="n">
        <v>1</v>
      </c>
      <c r="F880" t="n">
        <v>1</v>
      </c>
      <c r="G880" t="n">
        <v>1</v>
      </c>
      <c r="H880" t="n">
        <v>3</v>
      </c>
      <c r="I880" t="inlineStr">
        <is>
          <t>302-9911</t>
        </is>
      </c>
      <c r="J880" t="inlineStr">
        <is>
          <t>ТССЦ Московской обл., 302-9911, приказ Минстроя России №675/пр от 28.02.2017 № 256/пр</t>
        </is>
      </c>
      <c r="K880" t="inlineStr">
        <is>
          <t>Фасонные и соединительные части к полиэтиленовым трубам</t>
        </is>
      </c>
      <c r="L880" t="n">
        <v>1354</v>
      </c>
      <c r="N880" t="n">
        <v>1010</v>
      </c>
      <c r="O880" t="inlineStr">
        <is>
          <t>шт.</t>
        </is>
      </c>
      <c r="P880" t="inlineStr">
        <is>
          <t>шт.</t>
        </is>
      </c>
      <c r="Q880" t="n">
        <v>1</v>
      </c>
      <c r="X880" t="n">
        <v>0</v>
      </c>
      <c r="Y880" t="n">
        <v>0</v>
      </c>
      <c r="Z880" t="n">
        <v>0</v>
      </c>
      <c r="AA880" t="n">
        <v>0</v>
      </c>
      <c r="AB880" t="n">
        <v>0</v>
      </c>
      <c r="AC880" t="n">
        <v>1</v>
      </c>
      <c r="AD880" t="n">
        <v>0</v>
      </c>
      <c r="AE880" t="n">
        <v>0</v>
      </c>
      <c r="AF880" t="inlineStr"/>
      <c r="AG880" t="n">
        <v>0</v>
      </c>
      <c r="AH880" t="n">
        <v>3</v>
      </c>
      <c r="AI880" t="n">
        <v>-1</v>
      </c>
      <c r="AJ880" t="inlineStr"/>
      <c r="AK880" t="n">
        <v>0</v>
      </c>
      <c r="AL880" t="n">
        <v>0</v>
      </c>
      <c r="AM880" t="n">
        <v>0</v>
      </c>
      <c r="AN880" t="n">
        <v>0</v>
      </c>
      <c r="AO880" t="n">
        <v>0</v>
      </c>
      <c r="AP880" t="n">
        <v>0</v>
      </c>
      <c r="AQ880" t="n">
        <v>0</v>
      </c>
      <c r="AR880" t="n">
        <v>0</v>
      </c>
    </row>
    <row r="881">
      <c r="A881">
        <f>ROW(Source!A2344)</f>
        <v/>
      </c>
      <c r="B881" t="n">
        <v>78876285</v>
      </c>
      <c r="C881" t="n">
        <v>78876252</v>
      </c>
      <c r="D881" t="n">
        <v>29149246</v>
      </c>
      <c r="E881" t="n">
        <v>1</v>
      </c>
      <c r="F881" t="n">
        <v>1</v>
      </c>
      <c r="G881" t="n">
        <v>1</v>
      </c>
      <c r="H881" t="n">
        <v>3</v>
      </c>
      <c r="I881" t="inlineStr">
        <is>
          <t>405-1601</t>
        </is>
      </c>
      <c r="J881" t="inlineStr">
        <is>
          <t>ТССЦ Московской обл., 405-1601, приказ Минстроя России №675/пр от 28.02.2017 № 257/пр</t>
        </is>
      </c>
      <c r="K881" t="inlineStr">
        <is>
          <t>Известь строительная негашеная хлорная, марки А</t>
        </is>
      </c>
      <c r="L881" t="n">
        <v>1346</v>
      </c>
      <c r="N881" t="n">
        <v>1009</v>
      </c>
      <c r="O881" t="inlineStr">
        <is>
          <t>кг</t>
        </is>
      </c>
      <c r="P881" t="inlineStr">
        <is>
          <t>кг</t>
        </is>
      </c>
      <c r="Q881" t="n">
        <v>1</v>
      </c>
      <c r="X881" t="n">
        <v>0.004</v>
      </c>
      <c r="Y881" t="n">
        <v>2.15</v>
      </c>
      <c r="Z881" t="n">
        <v>0</v>
      </c>
      <c r="AA881" t="n">
        <v>0</v>
      </c>
      <c r="AB881" t="n">
        <v>0</v>
      </c>
      <c r="AC881" t="n">
        <v>0</v>
      </c>
      <c r="AD881" t="n">
        <v>1</v>
      </c>
      <c r="AE881" t="n">
        <v>0</v>
      </c>
      <c r="AF881" t="inlineStr"/>
      <c r="AG881" t="n">
        <v>0.004</v>
      </c>
      <c r="AH881" t="n">
        <v>2</v>
      </c>
      <c r="AI881" t="n">
        <v>78876264</v>
      </c>
      <c r="AJ881" t="n">
        <v>953</v>
      </c>
      <c r="AK881" t="n">
        <v>0</v>
      </c>
      <c r="AL881" t="n">
        <v>0</v>
      </c>
      <c r="AM881" t="n">
        <v>0</v>
      </c>
      <c r="AN881" t="n">
        <v>0</v>
      </c>
      <c r="AO881" t="n">
        <v>0</v>
      </c>
      <c r="AP881" t="n">
        <v>0</v>
      </c>
      <c r="AQ881" t="n">
        <v>0</v>
      </c>
      <c r="AR881" t="n">
        <v>0</v>
      </c>
    </row>
    <row r="882">
      <c r="A882">
        <f>ROW(Source!A2344)</f>
        <v/>
      </c>
      <c r="B882" t="n">
        <v>78876286</v>
      </c>
      <c r="C882" t="n">
        <v>78876252</v>
      </c>
      <c r="D882" t="n">
        <v>29150040</v>
      </c>
      <c r="E882" t="n">
        <v>1</v>
      </c>
      <c r="F882" t="n">
        <v>1</v>
      </c>
      <c r="G882" t="n">
        <v>1</v>
      </c>
      <c r="H882" t="n">
        <v>3</v>
      </c>
      <c r="I882" t="inlineStr">
        <is>
          <t>411-0001</t>
        </is>
      </c>
      <c r="J882" t="inlineStr">
        <is>
          <t>ТССЦ Московской обл., 411-0001, приказ Минстроя России №675/пр от 28.02.2017 № 257/пр</t>
        </is>
      </c>
      <c r="K882" t="inlineStr">
        <is>
          <t>Вода</t>
        </is>
      </c>
      <c r="L882" t="n">
        <v>1339</v>
      </c>
      <c r="N882" t="n">
        <v>1007</v>
      </c>
      <c r="O882" t="inlineStr">
        <is>
          <t>м3</t>
        </is>
      </c>
      <c r="P882" t="inlineStr">
        <is>
          <t>м3</t>
        </is>
      </c>
      <c r="Q882" t="n">
        <v>1</v>
      </c>
      <c r="X882" t="n">
        <v>1.21</v>
      </c>
      <c r="Y882" t="n">
        <v>2.44</v>
      </c>
      <c r="Z882" t="n">
        <v>0</v>
      </c>
      <c r="AA882" t="n">
        <v>0</v>
      </c>
      <c r="AB882" t="n">
        <v>0</v>
      </c>
      <c r="AC882" t="n">
        <v>0</v>
      </c>
      <c r="AD882" t="n">
        <v>1</v>
      </c>
      <c r="AE882" t="n">
        <v>0</v>
      </c>
      <c r="AF882" t="inlineStr"/>
      <c r="AG882" t="n">
        <v>1.21</v>
      </c>
      <c r="AH882" t="n">
        <v>2</v>
      </c>
      <c r="AI882" t="n">
        <v>78876265</v>
      </c>
      <c r="AJ882" t="n">
        <v>954</v>
      </c>
      <c r="AK882" t="n">
        <v>0</v>
      </c>
      <c r="AL882" t="n">
        <v>0</v>
      </c>
      <c r="AM882" t="n">
        <v>0</v>
      </c>
      <c r="AN882" t="n">
        <v>0</v>
      </c>
      <c r="AO882" t="n">
        <v>0</v>
      </c>
      <c r="AP882" t="n">
        <v>0</v>
      </c>
      <c r="AQ882" t="n">
        <v>0</v>
      </c>
      <c r="AR882" t="n">
        <v>0</v>
      </c>
    </row>
    <row r="883">
      <c r="A883">
        <f>ROW(Source!A2344)</f>
        <v/>
      </c>
      <c r="B883" t="n">
        <v>78876287</v>
      </c>
      <c r="C883" t="n">
        <v>78876252</v>
      </c>
      <c r="D883" t="n">
        <v>29158419</v>
      </c>
      <c r="E883" t="n">
        <v>1</v>
      </c>
      <c r="F883" t="n">
        <v>1</v>
      </c>
      <c r="G883" t="n">
        <v>1</v>
      </c>
      <c r="H883" t="n">
        <v>3</v>
      </c>
      <c r="I883" t="inlineStr">
        <is>
          <t>507-3642</t>
        </is>
      </c>
      <c r="J883" t="inlineStr">
        <is>
          <t>ТССЦ Московской обл., 507-3642, приказ Минстроя России №675/пр от 28.02.2017 № 258/пр</t>
        </is>
      </c>
      <c r="K883" t="inlineStr">
        <is>
          <t>Труба напорная из полиэтилена PE 100 питьевая ПЭ100 SDR11, размером 32х3,0 мм (ГОСТ 18599-2001, ГОСТ Р 52134-2003)</t>
        </is>
      </c>
      <c r="L883" t="n">
        <v>1301</v>
      </c>
      <c r="N883" t="n">
        <v>1003</v>
      </c>
      <c r="O883" t="inlineStr">
        <is>
          <t>м</t>
        </is>
      </c>
      <c r="P883" t="inlineStr">
        <is>
          <t>м</t>
        </is>
      </c>
      <c r="Q883" t="n">
        <v>1</v>
      </c>
      <c r="X883" t="n">
        <v>93.8</v>
      </c>
      <c r="Y883" t="n">
        <v>16.29</v>
      </c>
      <c r="Z883" t="n">
        <v>0</v>
      </c>
      <c r="AA883" t="n">
        <v>0</v>
      </c>
      <c r="AB883" t="n">
        <v>0</v>
      </c>
      <c r="AC883" t="n">
        <v>0</v>
      </c>
      <c r="AD883" t="n">
        <v>1</v>
      </c>
      <c r="AE883" t="n">
        <v>0</v>
      </c>
      <c r="AF883" t="inlineStr"/>
      <c r="AG883" t="n">
        <v>93.8</v>
      </c>
      <c r="AH883" t="n">
        <v>2</v>
      </c>
      <c r="AI883" t="n">
        <v>78876267</v>
      </c>
      <c r="AJ883" t="n">
        <v>957</v>
      </c>
      <c r="AK883" t="n">
        <v>0</v>
      </c>
      <c r="AL883" t="n">
        <v>0</v>
      </c>
      <c r="AM883" t="n">
        <v>0</v>
      </c>
      <c r="AN883" t="n">
        <v>0</v>
      </c>
      <c r="AO883" t="n">
        <v>0</v>
      </c>
      <c r="AP883" t="n">
        <v>0</v>
      </c>
      <c r="AQ883" t="n">
        <v>0</v>
      </c>
      <c r="AR883" t="n">
        <v>0</v>
      </c>
    </row>
    <row r="884">
      <c r="A884">
        <f>ROW(Source!A2349)</f>
        <v/>
      </c>
      <c r="B884" t="n">
        <v>78876293</v>
      </c>
      <c r="C884" t="n">
        <v>78876292</v>
      </c>
      <c r="D884" t="n">
        <v>18413627</v>
      </c>
      <c r="E884" t="n">
        <v>1</v>
      </c>
      <c r="F884" t="n">
        <v>1</v>
      </c>
      <c r="G884" t="n">
        <v>1</v>
      </c>
      <c r="H884" t="n">
        <v>1</v>
      </c>
      <c r="I884" t="inlineStr">
        <is>
          <t>1-1042-90</t>
        </is>
      </c>
      <c r="J884" t="inlineStr"/>
      <c r="K884" t="inlineStr">
        <is>
          <t>Рабочий строитель среднего разряда 4,2</t>
        </is>
      </c>
      <c r="L884" t="n">
        <v>1369</v>
      </c>
      <c r="N884" t="n">
        <v>1013</v>
      </c>
      <c r="O884" t="inlineStr">
        <is>
          <t>чел.-ч</t>
        </is>
      </c>
      <c r="P884" t="inlineStr">
        <is>
          <t>чел.-ч</t>
        </is>
      </c>
      <c r="Q884" t="n">
        <v>1</v>
      </c>
      <c r="X884" t="n">
        <v>190.24</v>
      </c>
      <c r="Y884" t="n">
        <v>0</v>
      </c>
      <c r="Z884" t="n">
        <v>0</v>
      </c>
      <c r="AA884" t="n">
        <v>0</v>
      </c>
      <c r="AB884" t="n">
        <v>9.92</v>
      </c>
      <c r="AC884" t="n">
        <v>0</v>
      </c>
      <c r="AD884" t="n">
        <v>1</v>
      </c>
      <c r="AE884" t="n">
        <v>1</v>
      </c>
      <c r="AF884" t="inlineStr"/>
      <c r="AG884" t="n">
        <v>190.24</v>
      </c>
      <c r="AH884" t="n">
        <v>2</v>
      </c>
      <c r="AI884" t="n">
        <v>78876293</v>
      </c>
      <c r="AJ884" t="n">
        <v>959</v>
      </c>
      <c r="AK884" t="n">
        <v>0</v>
      </c>
      <c r="AL884" t="n">
        <v>0</v>
      </c>
      <c r="AM884" t="n">
        <v>0</v>
      </c>
      <c r="AN884" t="n">
        <v>0</v>
      </c>
      <c r="AO884" t="n">
        <v>0</v>
      </c>
      <c r="AP884" t="n">
        <v>0</v>
      </c>
      <c r="AQ884" t="n">
        <v>0</v>
      </c>
      <c r="AR884" t="n">
        <v>0</v>
      </c>
    </row>
    <row r="885">
      <c r="A885">
        <f>ROW(Source!A2349)</f>
        <v/>
      </c>
      <c r="B885" t="n">
        <v>78876294</v>
      </c>
      <c r="C885" t="n">
        <v>78876292</v>
      </c>
      <c r="D885" t="n">
        <v>121548</v>
      </c>
      <c r="E885" t="n">
        <v>1</v>
      </c>
      <c r="F885" t="n">
        <v>1</v>
      </c>
      <c r="G885" t="n">
        <v>1</v>
      </c>
      <c r="H885" t="n">
        <v>1</v>
      </c>
      <c r="I885" t="inlineStr">
        <is>
          <t>2</t>
        </is>
      </c>
      <c r="J885" t="inlineStr"/>
      <c r="K885" t="inlineStr">
        <is>
          <t>Затраты труда машинистов</t>
        </is>
      </c>
      <c r="L885" t="n">
        <v>608254</v>
      </c>
      <c r="N885" t="n">
        <v>1013</v>
      </c>
      <c r="O885" t="inlineStr">
        <is>
          <t>чел.час</t>
        </is>
      </c>
      <c r="P885" t="inlineStr">
        <is>
          <t>чел.час</t>
        </is>
      </c>
      <c r="Q885" t="n">
        <v>1</v>
      </c>
      <c r="X885" t="n">
        <v>13.42</v>
      </c>
      <c r="Y885" t="n">
        <v>0</v>
      </c>
      <c r="Z885" t="n">
        <v>0</v>
      </c>
      <c r="AA885" t="n">
        <v>0</v>
      </c>
      <c r="AB885" t="n">
        <v>0</v>
      </c>
      <c r="AC885" t="n">
        <v>0</v>
      </c>
      <c r="AD885" t="n">
        <v>1</v>
      </c>
      <c r="AE885" t="n">
        <v>2</v>
      </c>
      <c r="AF885" t="inlineStr"/>
      <c r="AG885" t="n">
        <v>13.42</v>
      </c>
      <c r="AH885" t="n">
        <v>2</v>
      </c>
      <c r="AI885" t="n">
        <v>78876294</v>
      </c>
      <c r="AJ885" t="n">
        <v>960</v>
      </c>
      <c r="AK885" t="n">
        <v>0</v>
      </c>
      <c r="AL885" t="n">
        <v>0</v>
      </c>
      <c r="AM885" t="n">
        <v>0</v>
      </c>
      <c r="AN885" t="n">
        <v>0</v>
      </c>
      <c r="AO885" t="n">
        <v>0</v>
      </c>
      <c r="AP885" t="n">
        <v>0</v>
      </c>
      <c r="AQ885" t="n">
        <v>0</v>
      </c>
      <c r="AR885" t="n">
        <v>0</v>
      </c>
    </row>
    <row r="886">
      <c r="A886">
        <f>ROW(Source!A2349)</f>
        <v/>
      </c>
      <c r="B886" t="n">
        <v>78876295</v>
      </c>
      <c r="C886" t="n">
        <v>78876292</v>
      </c>
      <c r="D886" t="n">
        <v>29172268</v>
      </c>
      <c r="E886" t="n">
        <v>1</v>
      </c>
      <c r="F886" t="n">
        <v>1</v>
      </c>
      <c r="G886" t="n">
        <v>1</v>
      </c>
      <c r="H886" t="n">
        <v>2</v>
      </c>
      <c r="I886" t="inlineStr">
        <is>
          <t>020129</t>
        </is>
      </c>
      <c r="J886" t="inlineStr">
        <is>
          <t>ТСЭМ Московской обл., 020129, приказ Минстроя России №675/пр от 28.02.2017 № 264/пр</t>
        </is>
      </c>
      <c r="K886" t="inlineStr">
        <is>
          <t>Краны башенные при работе на других видах строительства 8 т</t>
        </is>
      </c>
      <c r="L886" t="n">
        <v>1368</v>
      </c>
      <c r="N886" t="n">
        <v>1011</v>
      </c>
      <c r="O886" t="inlineStr">
        <is>
          <t>маш.-ч</t>
        </is>
      </c>
      <c r="P886" t="inlineStr">
        <is>
          <t>маш.-ч</t>
        </is>
      </c>
      <c r="Q886" t="n">
        <v>1</v>
      </c>
      <c r="X886" t="n">
        <v>0.05</v>
      </c>
      <c r="Y886" t="n">
        <v>0</v>
      </c>
      <c r="Z886" t="n">
        <v>86.40000000000001</v>
      </c>
      <c r="AA886" t="n">
        <v>13.5</v>
      </c>
      <c r="AB886" t="n">
        <v>0</v>
      </c>
      <c r="AC886" t="n">
        <v>0</v>
      </c>
      <c r="AD886" t="n">
        <v>1</v>
      </c>
      <c r="AE886" t="n">
        <v>0</v>
      </c>
      <c r="AF886" t="inlineStr"/>
      <c r="AG886" t="n">
        <v>0.05</v>
      </c>
      <c r="AH886" t="n">
        <v>2</v>
      </c>
      <c r="AI886" t="n">
        <v>78876295</v>
      </c>
      <c r="AJ886" t="n">
        <v>961</v>
      </c>
      <c r="AK886" t="n">
        <v>0</v>
      </c>
      <c r="AL886" t="n">
        <v>0</v>
      </c>
      <c r="AM886" t="n">
        <v>0</v>
      </c>
      <c r="AN886" t="n">
        <v>0</v>
      </c>
      <c r="AO886" t="n">
        <v>0</v>
      </c>
      <c r="AP886" t="n">
        <v>0</v>
      </c>
      <c r="AQ886" t="n">
        <v>0</v>
      </c>
      <c r="AR886" t="n">
        <v>0</v>
      </c>
    </row>
    <row r="887">
      <c r="A887">
        <f>ROW(Source!A2349)</f>
        <v/>
      </c>
      <c r="B887" t="n">
        <v>78876296</v>
      </c>
      <c r="C887" t="n">
        <v>78876292</v>
      </c>
      <c r="D887" t="n">
        <v>29172379</v>
      </c>
      <c r="E887" t="n">
        <v>1</v>
      </c>
      <c r="F887" t="n">
        <v>1</v>
      </c>
      <c r="G887" t="n">
        <v>1</v>
      </c>
      <c r="H887" t="n">
        <v>2</v>
      </c>
      <c r="I887" t="inlineStr">
        <is>
          <t>021141</t>
        </is>
      </c>
      <c r="J887" t="inlineStr">
        <is>
          <t>ТСЭМ Московской обл., 021141, приказ Минстроя России №675/пр от 28.02.2017 № 264/пр</t>
        </is>
      </c>
      <c r="K887" t="inlineStr">
        <is>
          <t>Краны на автомобильном ходу при работе на других видах строительства 10 т</t>
        </is>
      </c>
      <c r="L887" t="n">
        <v>1368</v>
      </c>
      <c r="N887" t="n">
        <v>1011</v>
      </c>
      <c r="O887" t="inlineStr">
        <is>
          <t>маш.-ч</t>
        </is>
      </c>
      <c r="P887" t="inlineStr">
        <is>
          <t>маш.-ч</t>
        </is>
      </c>
      <c r="Q887" t="n">
        <v>1</v>
      </c>
      <c r="X887" t="n">
        <v>0.03</v>
      </c>
      <c r="Y887" t="n">
        <v>0</v>
      </c>
      <c r="Z887" t="n">
        <v>112</v>
      </c>
      <c r="AA887" t="n">
        <v>13.5</v>
      </c>
      <c r="AB887" t="n">
        <v>0</v>
      </c>
      <c r="AC887" t="n">
        <v>0</v>
      </c>
      <c r="AD887" t="n">
        <v>1</v>
      </c>
      <c r="AE887" t="n">
        <v>0</v>
      </c>
      <c r="AF887" t="inlineStr"/>
      <c r="AG887" t="n">
        <v>0.03</v>
      </c>
      <c r="AH887" t="n">
        <v>2</v>
      </c>
      <c r="AI887" t="n">
        <v>78876296</v>
      </c>
      <c r="AJ887" t="n">
        <v>962</v>
      </c>
      <c r="AK887" t="n">
        <v>0</v>
      </c>
      <c r="AL887" t="n">
        <v>0</v>
      </c>
      <c r="AM887" t="n">
        <v>0</v>
      </c>
      <c r="AN887" t="n">
        <v>0</v>
      </c>
      <c r="AO887" t="n">
        <v>0</v>
      </c>
      <c r="AP887" t="n">
        <v>0</v>
      </c>
      <c r="AQ887" t="n">
        <v>0</v>
      </c>
      <c r="AR887" t="n">
        <v>0</v>
      </c>
    </row>
    <row r="888">
      <c r="A888">
        <f>ROW(Source!A2349)</f>
        <v/>
      </c>
      <c r="B888" t="n">
        <v>78876297</v>
      </c>
      <c r="C888" t="n">
        <v>78876292</v>
      </c>
      <c r="D888" t="n">
        <v>29172951</v>
      </c>
      <c r="E888" t="n">
        <v>1</v>
      </c>
      <c r="F888" t="n">
        <v>1</v>
      </c>
      <c r="G888" t="n">
        <v>1</v>
      </c>
      <c r="H888" t="n">
        <v>2</v>
      </c>
      <c r="I888" t="inlineStr">
        <is>
          <t>081600</t>
        </is>
      </c>
      <c r="J888" t="inlineStr">
        <is>
          <t>ТСЭМ Московской обл., 081600, приказ Минстроя России №675/пр от 28.02.2017 № 264/пр</t>
        </is>
      </c>
      <c r="K888" t="inlineStr">
        <is>
          <t>Агрегаты для сварки полиэтиленовых труб</t>
        </is>
      </c>
      <c r="L888" t="n">
        <v>1368</v>
      </c>
      <c r="N888" t="n">
        <v>1011</v>
      </c>
      <c r="O888" t="inlineStr">
        <is>
          <t>маш.-ч</t>
        </is>
      </c>
      <c r="P888" t="inlineStr">
        <is>
          <t>маш.-ч</t>
        </is>
      </c>
      <c r="Q888" t="n">
        <v>1</v>
      </c>
      <c r="X888" t="n">
        <v>13.34</v>
      </c>
      <c r="Y888" t="n">
        <v>0</v>
      </c>
      <c r="Z888" t="n">
        <v>100.1</v>
      </c>
      <c r="AA888" t="n">
        <v>13.5</v>
      </c>
      <c r="AB888" t="n">
        <v>0</v>
      </c>
      <c r="AC888" t="n">
        <v>0</v>
      </c>
      <c r="AD888" t="n">
        <v>1</v>
      </c>
      <c r="AE888" t="n">
        <v>0</v>
      </c>
      <c r="AF888" t="inlineStr"/>
      <c r="AG888" t="n">
        <v>13.34</v>
      </c>
      <c r="AH888" t="n">
        <v>2</v>
      </c>
      <c r="AI888" t="n">
        <v>78876297</v>
      </c>
      <c r="AJ888" t="n">
        <v>963</v>
      </c>
      <c r="AK888" t="n">
        <v>0</v>
      </c>
      <c r="AL888" t="n">
        <v>0</v>
      </c>
      <c r="AM888" t="n">
        <v>0</v>
      </c>
      <c r="AN888" t="n">
        <v>0</v>
      </c>
      <c r="AO888" t="n">
        <v>0</v>
      </c>
      <c r="AP888" t="n">
        <v>0</v>
      </c>
      <c r="AQ888" t="n">
        <v>0</v>
      </c>
      <c r="AR888" t="n">
        <v>0</v>
      </c>
    </row>
    <row r="889">
      <c r="A889">
        <f>ROW(Source!A2349)</f>
        <v/>
      </c>
      <c r="B889" t="n">
        <v>78876298</v>
      </c>
      <c r="C889" t="n">
        <v>78876292</v>
      </c>
      <c r="D889" t="n">
        <v>29174913</v>
      </c>
      <c r="E889" t="n">
        <v>1</v>
      </c>
      <c r="F889" t="n">
        <v>1</v>
      </c>
      <c r="G889" t="n">
        <v>1</v>
      </c>
      <c r="H889" t="n">
        <v>2</v>
      </c>
      <c r="I889" t="inlineStr">
        <is>
          <t>400001</t>
        </is>
      </c>
      <c r="J889" t="inlineStr">
        <is>
          <t>ТСЭМ Московской обл., 400001, приказ Минстроя России №675/пр от 28.02.2017 № 264/пр</t>
        </is>
      </c>
      <c r="K889" t="inlineStr">
        <is>
          <t>Автомобили бортовые, грузоподъемность до 5 т</t>
        </is>
      </c>
      <c r="L889" t="n">
        <v>1368</v>
      </c>
      <c r="N889" t="n">
        <v>1011</v>
      </c>
      <c r="O889" t="inlineStr">
        <is>
          <t>маш.-ч</t>
        </is>
      </c>
      <c r="P889" t="inlineStr">
        <is>
          <t>маш.-ч</t>
        </is>
      </c>
      <c r="Q889" t="n">
        <v>1</v>
      </c>
      <c r="X889" t="n">
        <v>0.22</v>
      </c>
      <c r="Y889" t="n">
        <v>0</v>
      </c>
      <c r="Z889" t="n">
        <v>87.17</v>
      </c>
      <c r="AA889" t="n">
        <v>11.6</v>
      </c>
      <c r="AB889" t="n">
        <v>0</v>
      </c>
      <c r="AC889" t="n">
        <v>0</v>
      </c>
      <c r="AD889" t="n">
        <v>1</v>
      </c>
      <c r="AE889" t="n">
        <v>0</v>
      </c>
      <c r="AF889" t="inlineStr"/>
      <c r="AG889" t="n">
        <v>0.22</v>
      </c>
      <c r="AH889" t="n">
        <v>2</v>
      </c>
      <c r="AI889" t="n">
        <v>78876298</v>
      </c>
      <c r="AJ889" t="n">
        <v>964</v>
      </c>
      <c r="AK889" t="n">
        <v>0</v>
      </c>
      <c r="AL889" t="n">
        <v>0</v>
      </c>
      <c r="AM889" t="n">
        <v>0</v>
      </c>
      <c r="AN889" t="n">
        <v>0</v>
      </c>
      <c r="AO889" t="n">
        <v>0</v>
      </c>
      <c r="AP889" t="n">
        <v>0</v>
      </c>
      <c r="AQ889" t="n">
        <v>0</v>
      </c>
      <c r="AR889" t="n">
        <v>0</v>
      </c>
    </row>
    <row r="890">
      <c r="A890">
        <f>ROW(Source!A2349)</f>
        <v/>
      </c>
      <c r="B890" t="n">
        <v>78876299</v>
      </c>
      <c r="C890" t="n">
        <v>78876292</v>
      </c>
      <c r="D890" t="n">
        <v>29114425</v>
      </c>
      <c r="E890" t="n">
        <v>1</v>
      </c>
      <c r="F890" t="n">
        <v>1</v>
      </c>
      <c r="G890" t="n">
        <v>1</v>
      </c>
      <c r="H890" t="n">
        <v>3</v>
      </c>
      <c r="I890" t="inlineStr">
        <is>
          <t>101-0137</t>
        </is>
      </c>
      <c r="J890" t="inlineStr">
        <is>
          <t>ТССЦ Московской обл., 101-0137, приказ Минстроя России №675/пр от 28.02.2017 № 254/пр</t>
        </is>
      </c>
      <c r="K890" t="inlineStr">
        <is>
          <t>Дюбели с калиброванной головкой (в обоймах) 3х58,5 мм</t>
        </is>
      </c>
      <c r="L890" t="n">
        <v>1348</v>
      </c>
      <c r="N890" t="n">
        <v>1009</v>
      </c>
      <c r="O890" t="inlineStr">
        <is>
          <t>т</t>
        </is>
      </c>
      <c r="P890" t="inlineStr">
        <is>
          <t>т</t>
        </is>
      </c>
      <c r="Q890" t="n">
        <v>1000</v>
      </c>
      <c r="X890" t="n">
        <v>0.00085</v>
      </c>
      <c r="Y890" t="n">
        <v>22558</v>
      </c>
      <c r="Z890" t="n">
        <v>0</v>
      </c>
      <c r="AA890" t="n">
        <v>0</v>
      </c>
      <c r="AB890" t="n">
        <v>0</v>
      </c>
      <c r="AC890" t="n">
        <v>0</v>
      </c>
      <c r="AD890" t="n">
        <v>1</v>
      </c>
      <c r="AE890" t="n">
        <v>0</v>
      </c>
      <c r="AF890" t="inlineStr"/>
      <c r="AG890" t="n">
        <v>0.00085</v>
      </c>
      <c r="AH890" t="n">
        <v>2</v>
      </c>
      <c r="AI890" t="n">
        <v>78876299</v>
      </c>
      <c r="AJ890" t="n">
        <v>965</v>
      </c>
      <c r="AK890" t="n">
        <v>0</v>
      </c>
      <c r="AL890" t="n">
        <v>0</v>
      </c>
      <c r="AM890" t="n">
        <v>0</v>
      </c>
      <c r="AN890" t="n">
        <v>0</v>
      </c>
      <c r="AO890" t="n">
        <v>0</v>
      </c>
      <c r="AP890" t="n">
        <v>0</v>
      </c>
      <c r="AQ890" t="n">
        <v>0</v>
      </c>
      <c r="AR890" t="n">
        <v>0</v>
      </c>
    </row>
    <row r="891">
      <c r="A891">
        <f>ROW(Source!A2349)</f>
        <v/>
      </c>
      <c r="B891" t="n">
        <v>78876300</v>
      </c>
      <c r="C891" t="n">
        <v>78876292</v>
      </c>
      <c r="D891" t="n">
        <v>29109382</v>
      </c>
      <c r="E891" t="n">
        <v>1</v>
      </c>
      <c r="F891" t="n">
        <v>1</v>
      </c>
      <c r="G891" t="n">
        <v>1</v>
      </c>
      <c r="H891" t="n">
        <v>3</v>
      </c>
      <c r="I891" t="inlineStr">
        <is>
          <t>101-0329</t>
        </is>
      </c>
      <c r="J891" t="inlineStr">
        <is>
          <t>ТССЦ Московской обл., 101-0329, приказ Минстроя России №675/пр от 28.02.2017 № 254/пр</t>
        </is>
      </c>
      <c r="K891" t="inlineStr">
        <is>
          <t>Клей 88-СА</t>
        </is>
      </c>
      <c r="L891" t="n">
        <v>1346</v>
      </c>
      <c r="N891" t="n">
        <v>1009</v>
      </c>
      <c r="O891" t="inlineStr">
        <is>
          <t>кг</t>
        </is>
      </c>
      <c r="P891" t="inlineStr">
        <is>
          <t>кг</t>
        </is>
      </c>
      <c r="Q891" t="n">
        <v>1</v>
      </c>
      <c r="X891" t="n">
        <v>0.25</v>
      </c>
      <c r="Y891" t="n">
        <v>28.93</v>
      </c>
      <c r="Z891" t="n">
        <v>0</v>
      </c>
      <c r="AA891" t="n">
        <v>0</v>
      </c>
      <c r="AB891" t="n">
        <v>0</v>
      </c>
      <c r="AC891" t="n">
        <v>0</v>
      </c>
      <c r="AD891" t="n">
        <v>1</v>
      </c>
      <c r="AE891" t="n">
        <v>0</v>
      </c>
      <c r="AF891" t="inlineStr"/>
      <c r="AG891" t="n">
        <v>0.25</v>
      </c>
      <c r="AH891" t="n">
        <v>2</v>
      </c>
      <c r="AI891" t="n">
        <v>78876300</v>
      </c>
      <c r="AJ891" t="n">
        <v>966</v>
      </c>
      <c r="AK891" t="n">
        <v>0</v>
      </c>
      <c r="AL891" t="n">
        <v>0</v>
      </c>
      <c r="AM891" t="n">
        <v>0</v>
      </c>
      <c r="AN891" t="n">
        <v>0</v>
      </c>
      <c r="AO891" t="n">
        <v>0</v>
      </c>
      <c r="AP891" t="n">
        <v>0</v>
      </c>
      <c r="AQ891" t="n">
        <v>0</v>
      </c>
      <c r="AR891" t="n">
        <v>0</v>
      </c>
    </row>
    <row r="892">
      <c r="A892">
        <f>ROW(Source!A2349)</f>
        <v/>
      </c>
      <c r="B892" t="n">
        <v>78876301</v>
      </c>
      <c r="C892" t="n">
        <v>78876292</v>
      </c>
      <c r="D892" t="n">
        <v>29107972</v>
      </c>
      <c r="E892" t="n">
        <v>1</v>
      </c>
      <c r="F892" t="n">
        <v>1</v>
      </c>
      <c r="G892" t="n">
        <v>1</v>
      </c>
      <c r="H892" t="n">
        <v>3</v>
      </c>
      <c r="I892" t="inlineStr">
        <is>
          <t>101-1680</t>
        </is>
      </c>
      <c r="J892" t="inlineStr">
        <is>
          <t>ТССЦ Московской обл., 101-1680, приказ Минстроя России №675/пр от 28.02.2017 № 254/пр</t>
        </is>
      </c>
      <c r="K892" t="inlineStr">
        <is>
          <t>Патроны для строительно-монтажного пистолета</t>
        </is>
      </c>
      <c r="L892" t="n">
        <v>1356</v>
      </c>
      <c r="N892" t="n">
        <v>1010</v>
      </c>
      <c r="O892" t="inlineStr">
        <is>
          <t>1000 шт.</t>
        </is>
      </c>
      <c r="P892" t="inlineStr">
        <is>
          <t>1000 шт.</t>
        </is>
      </c>
      <c r="Q892" t="n">
        <v>1000</v>
      </c>
      <c r="X892" t="n">
        <v>0.1</v>
      </c>
      <c r="Y892" t="n">
        <v>253.8</v>
      </c>
      <c r="Z892" t="n">
        <v>0</v>
      </c>
      <c r="AA892" t="n">
        <v>0</v>
      </c>
      <c r="AB892" t="n">
        <v>0</v>
      </c>
      <c r="AC892" t="n">
        <v>0</v>
      </c>
      <c r="AD892" t="n">
        <v>1</v>
      </c>
      <c r="AE892" t="n">
        <v>0</v>
      </c>
      <c r="AF892" t="inlineStr"/>
      <c r="AG892" t="n">
        <v>0.1</v>
      </c>
      <c r="AH892" t="n">
        <v>2</v>
      </c>
      <c r="AI892" t="n">
        <v>78876301</v>
      </c>
      <c r="AJ892" t="n">
        <v>967</v>
      </c>
      <c r="AK892" t="n">
        <v>0</v>
      </c>
      <c r="AL892" t="n">
        <v>0</v>
      </c>
      <c r="AM892" t="n">
        <v>0</v>
      </c>
      <c r="AN892" t="n">
        <v>0</v>
      </c>
      <c r="AO892" t="n">
        <v>0</v>
      </c>
      <c r="AP892" t="n">
        <v>0</v>
      </c>
      <c r="AQ892" t="n">
        <v>0</v>
      </c>
      <c r="AR892" t="n">
        <v>0</v>
      </c>
    </row>
    <row r="893">
      <c r="A893">
        <f>ROW(Source!A2349)</f>
        <v/>
      </c>
      <c r="B893" t="n">
        <v>78876302</v>
      </c>
      <c r="C893" t="n">
        <v>78876292</v>
      </c>
      <c r="D893" t="n">
        <v>29112620</v>
      </c>
      <c r="E893" t="n">
        <v>1</v>
      </c>
      <c r="F893" t="n">
        <v>1</v>
      </c>
      <c r="G893" t="n">
        <v>1</v>
      </c>
      <c r="H893" t="n">
        <v>3</v>
      </c>
      <c r="I893" t="inlineStr">
        <is>
          <t>101-1700</t>
        </is>
      </c>
      <c r="J893" t="inlineStr">
        <is>
          <t>ТССЦ Московской обл., 101-1700, приказ Минстроя России №675/пр от 28.02.2017 № 254/пр</t>
        </is>
      </c>
      <c r="K893" t="inlineStr">
        <is>
          <t>Наконечники для полиэтиленовых труб</t>
        </is>
      </c>
      <c r="L893" t="n">
        <v>1346</v>
      </c>
      <c r="N893" t="n">
        <v>1009</v>
      </c>
      <c r="O893" t="inlineStr">
        <is>
          <t>кг</t>
        </is>
      </c>
      <c r="P893" t="inlineStr">
        <is>
          <t>кг</t>
        </is>
      </c>
      <c r="Q893" t="n">
        <v>1</v>
      </c>
      <c r="X893" t="n">
        <v>0.55</v>
      </c>
      <c r="Y893" t="n">
        <v>25.01</v>
      </c>
      <c r="Z893" t="n">
        <v>0</v>
      </c>
      <c r="AA893" t="n">
        <v>0</v>
      </c>
      <c r="AB893" t="n">
        <v>0</v>
      </c>
      <c r="AC893" t="n">
        <v>0</v>
      </c>
      <c r="AD893" t="n">
        <v>1</v>
      </c>
      <c r="AE893" t="n">
        <v>0</v>
      </c>
      <c r="AF893" t="inlineStr"/>
      <c r="AG893" t="n">
        <v>0.55</v>
      </c>
      <c r="AH893" t="n">
        <v>2</v>
      </c>
      <c r="AI893" t="n">
        <v>78876302</v>
      </c>
      <c r="AJ893" t="n">
        <v>968</v>
      </c>
      <c r="AK893" t="n">
        <v>0</v>
      </c>
      <c r="AL893" t="n">
        <v>0</v>
      </c>
      <c r="AM893" t="n">
        <v>0</v>
      </c>
      <c r="AN893" t="n">
        <v>0</v>
      </c>
      <c r="AO893" t="n">
        <v>0</v>
      </c>
      <c r="AP893" t="n">
        <v>0</v>
      </c>
      <c r="AQ893" t="n">
        <v>0</v>
      </c>
      <c r="AR893" t="n">
        <v>0</v>
      </c>
    </row>
    <row r="894">
      <c r="A894">
        <f>ROW(Source!A2349)</f>
        <v/>
      </c>
      <c r="B894" t="n">
        <v>78876303</v>
      </c>
      <c r="C894" t="n">
        <v>78876292</v>
      </c>
      <c r="D894" t="n">
        <v>29118038</v>
      </c>
      <c r="E894" t="n">
        <v>1</v>
      </c>
      <c r="F894" t="n">
        <v>1</v>
      </c>
      <c r="G894" t="n">
        <v>1</v>
      </c>
      <c r="H894" t="n">
        <v>3</v>
      </c>
      <c r="I894" t="inlineStr">
        <is>
          <t>103-9140</t>
        </is>
      </c>
      <c r="J894" t="inlineStr">
        <is>
          <t>ТССЦ Московской обл., 103-9140, приказ Минстроя России №675/пр от 28.02.2017 № 254/пр</t>
        </is>
      </c>
      <c r="K894" t="inlineStr">
        <is>
          <t>Арматура муфтовая</t>
        </is>
      </c>
      <c r="L894" t="n">
        <v>1354</v>
      </c>
      <c r="N894" t="n">
        <v>1010</v>
      </c>
      <c r="O894" t="inlineStr">
        <is>
          <t>шт.</t>
        </is>
      </c>
      <c r="P894" t="inlineStr">
        <is>
          <t>шт.</t>
        </is>
      </c>
      <c r="Q894" t="n">
        <v>1</v>
      </c>
      <c r="X894" t="n">
        <v>0</v>
      </c>
      <c r="Y894" t="n">
        <v>0</v>
      </c>
      <c r="Z894" t="n">
        <v>0</v>
      </c>
      <c r="AA894" t="n">
        <v>0</v>
      </c>
      <c r="AB894" t="n">
        <v>0</v>
      </c>
      <c r="AC894" t="n">
        <v>1</v>
      </c>
      <c r="AD894" t="n">
        <v>0</v>
      </c>
      <c r="AE894" t="n">
        <v>0</v>
      </c>
      <c r="AF894" t="inlineStr"/>
      <c r="AG894" t="n">
        <v>0</v>
      </c>
      <c r="AH894" t="n">
        <v>3</v>
      </c>
      <c r="AI894" t="n">
        <v>-1</v>
      </c>
      <c r="AJ894" t="inlineStr"/>
      <c r="AK894" t="n">
        <v>0</v>
      </c>
      <c r="AL894" t="n">
        <v>0</v>
      </c>
      <c r="AM894" t="n">
        <v>0</v>
      </c>
      <c r="AN894" t="n">
        <v>0</v>
      </c>
      <c r="AO894" t="n">
        <v>0</v>
      </c>
      <c r="AP894" t="n">
        <v>0</v>
      </c>
      <c r="AQ894" t="n">
        <v>0</v>
      </c>
      <c r="AR894" t="n">
        <v>0</v>
      </c>
    </row>
    <row r="895">
      <c r="A895">
        <f>ROW(Source!A2349)</f>
        <v/>
      </c>
      <c r="B895" t="n">
        <v>78876304</v>
      </c>
      <c r="C895" t="n">
        <v>78876292</v>
      </c>
      <c r="D895" t="n">
        <v>29122510</v>
      </c>
      <c r="E895" t="n">
        <v>1</v>
      </c>
      <c r="F895" t="n">
        <v>1</v>
      </c>
      <c r="G895" t="n">
        <v>1</v>
      </c>
      <c r="H895" t="n">
        <v>3</v>
      </c>
      <c r="I895" t="inlineStr">
        <is>
          <t>113-0473</t>
        </is>
      </c>
      <c r="J895" t="inlineStr">
        <is>
          <t>ТССЦ Московской обл., 113-0473, приказ Минстроя России №675/пр от 28.02.2017 № 254/пр</t>
        </is>
      </c>
      <c r="K895" t="inlineStr">
        <is>
          <t>Метиленхлорид</t>
        </is>
      </c>
      <c r="L895" t="n">
        <v>1346</v>
      </c>
      <c r="N895" t="n">
        <v>1009</v>
      </c>
      <c r="O895" t="inlineStr">
        <is>
          <t>кг</t>
        </is>
      </c>
      <c r="P895" t="inlineStr">
        <is>
          <t>кг</t>
        </is>
      </c>
      <c r="Q895" t="n">
        <v>1</v>
      </c>
      <c r="X895" t="n">
        <v>0.25</v>
      </c>
      <c r="Y895" t="n">
        <v>120</v>
      </c>
      <c r="Z895" t="n">
        <v>0</v>
      </c>
      <c r="AA895" t="n">
        <v>0</v>
      </c>
      <c r="AB895" t="n">
        <v>0</v>
      </c>
      <c r="AC895" t="n">
        <v>0</v>
      </c>
      <c r="AD895" t="n">
        <v>1</v>
      </c>
      <c r="AE895" t="n">
        <v>0</v>
      </c>
      <c r="AF895" t="inlineStr"/>
      <c r="AG895" t="n">
        <v>0.25</v>
      </c>
      <c r="AH895" t="n">
        <v>2</v>
      </c>
      <c r="AI895" t="n">
        <v>78876304</v>
      </c>
      <c r="AJ895" t="n">
        <v>969</v>
      </c>
      <c r="AK895" t="n">
        <v>0</v>
      </c>
      <c r="AL895" t="n">
        <v>0</v>
      </c>
      <c r="AM895" t="n">
        <v>0</v>
      </c>
      <c r="AN895" t="n">
        <v>0</v>
      </c>
      <c r="AO895" t="n">
        <v>0</v>
      </c>
      <c r="AP895" t="n">
        <v>0</v>
      </c>
      <c r="AQ895" t="n">
        <v>0</v>
      </c>
      <c r="AR895" t="n">
        <v>0</v>
      </c>
    </row>
    <row r="896">
      <c r="A896">
        <f>ROW(Source!A2349)</f>
        <v/>
      </c>
      <c r="B896" t="n">
        <v>78876305</v>
      </c>
      <c r="C896" t="n">
        <v>78876292</v>
      </c>
      <c r="D896" t="n">
        <v>29139870</v>
      </c>
      <c r="E896" t="n">
        <v>1</v>
      </c>
      <c r="F896" t="n">
        <v>1</v>
      </c>
      <c r="G896" t="n">
        <v>1</v>
      </c>
      <c r="H896" t="n">
        <v>3</v>
      </c>
      <c r="I896" t="inlineStr">
        <is>
          <t>301-9240</t>
        </is>
      </c>
      <c r="J896" t="inlineStr">
        <is>
          <t>ТССЦ Московской обл., 301-9240, приказ Минстроя России №675/пр от 28.02.2017 № 256/пр</t>
        </is>
      </c>
      <c r="K896" t="inlineStr">
        <is>
          <t>Крепления</t>
        </is>
      </c>
      <c r="L896" t="n">
        <v>1346</v>
      </c>
      <c r="N896" t="n">
        <v>1009</v>
      </c>
      <c r="O896" t="inlineStr">
        <is>
          <t>кг</t>
        </is>
      </c>
      <c r="P896" t="inlineStr">
        <is>
          <t>кг</t>
        </is>
      </c>
      <c r="Q896" t="n">
        <v>1</v>
      </c>
      <c r="X896" t="n">
        <v>0</v>
      </c>
      <c r="Y896" t="n">
        <v>0</v>
      </c>
      <c r="Z896" t="n">
        <v>0</v>
      </c>
      <c r="AA896" t="n">
        <v>0</v>
      </c>
      <c r="AB896" t="n">
        <v>0</v>
      </c>
      <c r="AC896" t="n">
        <v>1</v>
      </c>
      <c r="AD896" t="n">
        <v>0</v>
      </c>
      <c r="AE896" t="n">
        <v>0</v>
      </c>
      <c r="AF896" t="inlineStr"/>
      <c r="AG896" t="n">
        <v>0</v>
      </c>
      <c r="AH896" t="n">
        <v>3</v>
      </c>
      <c r="AI896" t="n">
        <v>-1</v>
      </c>
      <c r="AJ896" t="inlineStr"/>
      <c r="AK896" t="n">
        <v>0</v>
      </c>
      <c r="AL896" t="n">
        <v>0</v>
      </c>
      <c r="AM896" t="n">
        <v>0</v>
      </c>
      <c r="AN896" t="n">
        <v>0</v>
      </c>
      <c r="AO896" t="n">
        <v>0</v>
      </c>
      <c r="AP896" t="n">
        <v>0</v>
      </c>
      <c r="AQ896" t="n">
        <v>0</v>
      </c>
      <c r="AR896" t="n">
        <v>0</v>
      </c>
    </row>
    <row r="897">
      <c r="A897">
        <f>ROW(Source!A2349)</f>
        <v/>
      </c>
      <c r="B897" t="n">
        <v>78876306</v>
      </c>
      <c r="C897" t="n">
        <v>78876292</v>
      </c>
      <c r="D897" t="n">
        <v>29143982</v>
      </c>
      <c r="E897" t="n">
        <v>1</v>
      </c>
      <c r="F897" t="n">
        <v>1</v>
      </c>
      <c r="G897" t="n">
        <v>1</v>
      </c>
      <c r="H897" t="n">
        <v>3</v>
      </c>
      <c r="I897" t="inlineStr">
        <is>
          <t>302-9911</t>
        </is>
      </c>
      <c r="J897" t="inlineStr">
        <is>
          <t>ТССЦ Московской обл., 302-9911, приказ Минстроя России №675/пр от 28.02.2017 № 256/пр</t>
        </is>
      </c>
      <c r="K897" t="inlineStr">
        <is>
          <t>Фасонные и соединительные части к полиэтиленовым трубам</t>
        </is>
      </c>
      <c r="L897" t="n">
        <v>1354</v>
      </c>
      <c r="N897" t="n">
        <v>1010</v>
      </c>
      <c r="O897" t="inlineStr">
        <is>
          <t>шт.</t>
        </is>
      </c>
      <c r="P897" t="inlineStr">
        <is>
          <t>шт.</t>
        </is>
      </c>
      <c r="Q897" t="n">
        <v>1</v>
      </c>
      <c r="X897" t="n">
        <v>0</v>
      </c>
      <c r="Y897" t="n">
        <v>0</v>
      </c>
      <c r="Z897" t="n">
        <v>0</v>
      </c>
      <c r="AA897" t="n">
        <v>0</v>
      </c>
      <c r="AB897" t="n">
        <v>0</v>
      </c>
      <c r="AC897" t="n">
        <v>1</v>
      </c>
      <c r="AD897" t="n">
        <v>0</v>
      </c>
      <c r="AE897" t="n">
        <v>0</v>
      </c>
      <c r="AF897" t="inlineStr"/>
      <c r="AG897" t="n">
        <v>0</v>
      </c>
      <c r="AH897" t="n">
        <v>3</v>
      </c>
      <c r="AI897" t="n">
        <v>-1</v>
      </c>
      <c r="AJ897" t="inlineStr"/>
      <c r="AK897" t="n">
        <v>0</v>
      </c>
      <c r="AL897" t="n">
        <v>0</v>
      </c>
      <c r="AM897" t="n">
        <v>0</v>
      </c>
      <c r="AN897" t="n">
        <v>0</v>
      </c>
      <c r="AO897" t="n">
        <v>0</v>
      </c>
      <c r="AP897" t="n">
        <v>0</v>
      </c>
      <c r="AQ897" t="n">
        <v>0</v>
      </c>
      <c r="AR897" t="n">
        <v>0</v>
      </c>
    </row>
    <row r="898">
      <c r="A898">
        <f>ROW(Source!A2349)</f>
        <v/>
      </c>
      <c r="B898" t="n">
        <v>78876307</v>
      </c>
      <c r="C898" t="n">
        <v>78876292</v>
      </c>
      <c r="D898" t="n">
        <v>29149246</v>
      </c>
      <c r="E898" t="n">
        <v>1</v>
      </c>
      <c r="F898" t="n">
        <v>1</v>
      </c>
      <c r="G898" t="n">
        <v>1</v>
      </c>
      <c r="H898" t="n">
        <v>3</v>
      </c>
      <c r="I898" t="inlineStr">
        <is>
          <t>405-1601</t>
        </is>
      </c>
      <c r="J898" t="inlineStr">
        <is>
          <t>ТССЦ Московской обл., 405-1601, приказ Минстроя России №675/пр от 28.02.2017 № 257/пр</t>
        </is>
      </c>
      <c r="K898" t="inlineStr">
        <is>
          <t>Известь строительная негашеная хлорная, марки А</t>
        </is>
      </c>
      <c r="L898" t="n">
        <v>1346</v>
      </c>
      <c r="N898" t="n">
        <v>1009</v>
      </c>
      <c r="O898" t="inlineStr">
        <is>
          <t>кг</t>
        </is>
      </c>
      <c r="P898" t="inlineStr">
        <is>
          <t>кг</t>
        </is>
      </c>
      <c r="Q898" t="n">
        <v>1</v>
      </c>
      <c r="X898" t="n">
        <v>0.0016</v>
      </c>
      <c r="Y898" t="n">
        <v>2.15</v>
      </c>
      <c r="Z898" t="n">
        <v>0</v>
      </c>
      <c r="AA898" t="n">
        <v>0</v>
      </c>
      <c r="AB898" t="n">
        <v>0</v>
      </c>
      <c r="AC898" t="n">
        <v>0</v>
      </c>
      <c r="AD898" t="n">
        <v>1</v>
      </c>
      <c r="AE898" t="n">
        <v>0</v>
      </c>
      <c r="AF898" t="inlineStr"/>
      <c r="AG898" t="n">
        <v>0.0016</v>
      </c>
      <c r="AH898" t="n">
        <v>2</v>
      </c>
      <c r="AI898" t="n">
        <v>78876307</v>
      </c>
      <c r="AJ898" t="n">
        <v>971</v>
      </c>
      <c r="AK898" t="n">
        <v>0</v>
      </c>
      <c r="AL898" t="n">
        <v>0</v>
      </c>
      <c r="AM898" t="n">
        <v>0</v>
      </c>
      <c r="AN898" t="n">
        <v>0</v>
      </c>
      <c r="AO898" t="n">
        <v>0</v>
      </c>
      <c r="AP898" t="n">
        <v>0</v>
      </c>
      <c r="AQ898" t="n">
        <v>0</v>
      </c>
      <c r="AR898" t="n">
        <v>0</v>
      </c>
    </row>
    <row r="899">
      <c r="A899">
        <f>ROW(Source!A2349)</f>
        <v/>
      </c>
      <c r="B899" t="n">
        <v>78876308</v>
      </c>
      <c r="C899" t="n">
        <v>78876292</v>
      </c>
      <c r="D899" t="n">
        <v>29150040</v>
      </c>
      <c r="E899" t="n">
        <v>1</v>
      </c>
      <c r="F899" t="n">
        <v>1</v>
      </c>
      <c r="G899" t="n">
        <v>1</v>
      </c>
      <c r="H899" t="n">
        <v>3</v>
      </c>
      <c r="I899" t="inlineStr">
        <is>
          <t>411-0001</t>
        </is>
      </c>
      <c r="J899" t="inlineStr">
        <is>
          <t>ТССЦ Московской обл., 411-0001, приказ Минстроя России №675/пр от 28.02.2017 № 257/пр</t>
        </is>
      </c>
      <c r="K899" t="inlineStr">
        <is>
          <t>Вода</t>
        </is>
      </c>
      <c r="L899" t="n">
        <v>1339</v>
      </c>
      <c r="N899" t="n">
        <v>1007</v>
      </c>
      <c r="O899" t="inlineStr">
        <is>
          <t>м3</t>
        </is>
      </c>
      <c r="P899" t="inlineStr">
        <is>
          <t>м3</t>
        </is>
      </c>
      <c r="Q899" t="n">
        <v>1</v>
      </c>
      <c r="X899" t="n">
        <v>0.47</v>
      </c>
      <c r="Y899" t="n">
        <v>2.44</v>
      </c>
      <c r="Z899" t="n">
        <v>0</v>
      </c>
      <c r="AA899" t="n">
        <v>0</v>
      </c>
      <c r="AB899" t="n">
        <v>0</v>
      </c>
      <c r="AC899" t="n">
        <v>0</v>
      </c>
      <c r="AD899" t="n">
        <v>1</v>
      </c>
      <c r="AE899" t="n">
        <v>0</v>
      </c>
      <c r="AF899" t="inlineStr"/>
      <c r="AG899" t="n">
        <v>0.47</v>
      </c>
      <c r="AH899" t="n">
        <v>2</v>
      </c>
      <c r="AI899" t="n">
        <v>78876308</v>
      </c>
      <c r="AJ899" t="n">
        <v>972</v>
      </c>
      <c r="AK899" t="n">
        <v>0</v>
      </c>
      <c r="AL899" t="n">
        <v>0</v>
      </c>
      <c r="AM899" t="n">
        <v>0</v>
      </c>
      <c r="AN899" t="n">
        <v>0</v>
      </c>
      <c r="AO899" t="n">
        <v>0</v>
      </c>
      <c r="AP899" t="n">
        <v>0</v>
      </c>
      <c r="AQ899" t="n">
        <v>0</v>
      </c>
      <c r="AR899" t="n">
        <v>0</v>
      </c>
    </row>
    <row r="900">
      <c r="A900">
        <f>ROW(Source!A2349)</f>
        <v/>
      </c>
      <c r="B900" t="n">
        <v>78876309</v>
      </c>
      <c r="C900" t="n">
        <v>78876292</v>
      </c>
      <c r="D900" t="n">
        <v>29158575</v>
      </c>
      <c r="E900" t="n">
        <v>1</v>
      </c>
      <c r="F900" t="n">
        <v>1</v>
      </c>
      <c r="G900" t="n">
        <v>1</v>
      </c>
      <c r="H900" t="n">
        <v>3</v>
      </c>
      <c r="I900" t="inlineStr">
        <is>
          <t>507-2970</t>
        </is>
      </c>
      <c r="J900" t="inlineStr">
        <is>
          <t>ТССЦ Московской обл., 507-2970, приказ Минстроя России №675/пр от 28.02.2017 № 258/пр</t>
        </is>
      </c>
      <c r="K900" t="inlineStr">
        <is>
          <t>Труба ПЭ 80 SDR 11, наружный диаметр 20 мм (ГОСТ 18599-2001)</t>
        </is>
      </c>
      <c r="L900" t="n">
        <v>1302</v>
      </c>
      <c r="N900" t="n">
        <v>1003</v>
      </c>
      <c r="O900" t="inlineStr">
        <is>
          <t>10 м</t>
        </is>
      </c>
      <c r="P900" t="inlineStr">
        <is>
          <t>10 м</t>
        </is>
      </c>
      <c r="Q900" t="n">
        <v>10</v>
      </c>
      <c r="X900" t="n">
        <v>8.99</v>
      </c>
      <c r="Y900" t="n">
        <v>27.45</v>
      </c>
      <c r="Z900" t="n">
        <v>0</v>
      </c>
      <c r="AA900" t="n">
        <v>0</v>
      </c>
      <c r="AB900" t="n">
        <v>0</v>
      </c>
      <c r="AC900" t="n">
        <v>0</v>
      </c>
      <c r="AD900" t="n">
        <v>1</v>
      </c>
      <c r="AE900" t="n">
        <v>0</v>
      </c>
      <c r="AF900" t="inlineStr"/>
      <c r="AG900" t="n">
        <v>8.99</v>
      </c>
      <c r="AH900" t="n">
        <v>2</v>
      </c>
      <c r="AI900" t="n">
        <v>78876309</v>
      </c>
      <c r="AJ900" t="n">
        <v>973</v>
      </c>
      <c r="AK900" t="n">
        <v>0</v>
      </c>
      <c r="AL900" t="n">
        <v>0</v>
      </c>
      <c r="AM900" t="n">
        <v>0</v>
      </c>
      <c r="AN900" t="n">
        <v>0</v>
      </c>
      <c r="AO900" t="n">
        <v>0</v>
      </c>
      <c r="AP900" t="n">
        <v>0</v>
      </c>
      <c r="AQ900" t="n">
        <v>0</v>
      </c>
      <c r="AR900" t="n">
        <v>0</v>
      </c>
    </row>
    <row r="901">
      <c r="A901">
        <f>ROW(Source!A2389)</f>
        <v/>
      </c>
      <c r="B901" t="n">
        <v>78876390</v>
      </c>
      <c r="C901" t="n">
        <v>78876383</v>
      </c>
      <c r="D901" t="n">
        <v>18442827</v>
      </c>
      <c r="E901" t="n">
        <v>1</v>
      </c>
      <c r="F901" t="n">
        <v>1</v>
      </c>
      <c r="G901" t="n">
        <v>1</v>
      </c>
      <c r="H901" t="n">
        <v>1</v>
      </c>
      <c r="I901" t="inlineStr">
        <is>
          <t>1-1053-90</t>
        </is>
      </c>
      <c r="J901" t="inlineStr"/>
      <c r="K901" t="inlineStr">
        <is>
          <t>Рабочий строитель среднего разряда 5,3</t>
        </is>
      </c>
      <c r="L901" t="n">
        <v>1369</v>
      </c>
      <c r="N901" t="n">
        <v>1013</v>
      </c>
      <c r="O901" t="inlineStr">
        <is>
          <t>чел.-ч</t>
        </is>
      </c>
      <c r="P901" t="inlineStr">
        <is>
          <t>чел.-ч</t>
        </is>
      </c>
      <c r="Q901" t="n">
        <v>1</v>
      </c>
      <c r="X901" t="n">
        <v>5.01</v>
      </c>
      <c r="Y901" t="n">
        <v>0</v>
      </c>
      <c r="Z901" t="n">
        <v>0</v>
      </c>
      <c r="AA901" t="n">
        <v>0</v>
      </c>
      <c r="AB901" t="n">
        <v>11.64</v>
      </c>
      <c r="AC901" t="n">
        <v>0</v>
      </c>
      <c r="AD901" t="n">
        <v>1</v>
      </c>
      <c r="AE901" t="n">
        <v>1</v>
      </c>
      <c r="AF901" t="inlineStr">
        <is>
          <t>)*5</t>
        </is>
      </c>
      <c r="AG901" t="n">
        <v>25.05</v>
      </c>
      <c r="AH901" t="n">
        <v>2</v>
      </c>
      <c r="AI901" t="n">
        <v>78876384</v>
      </c>
      <c r="AJ901" t="n">
        <v>974</v>
      </c>
      <c r="AK901" t="n">
        <v>0</v>
      </c>
      <c r="AL901" t="n">
        <v>0</v>
      </c>
      <c r="AM901" t="n">
        <v>0</v>
      </c>
      <c r="AN901" t="n">
        <v>0</v>
      </c>
      <c r="AO901" t="n">
        <v>0</v>
      </c>
      <c r="AP901" t="n">
        <v>0</v>
      </c>
      <c r="AQ901" t="n">
        <v>0</v>
      </c>
      <c r="AR901" t="n">
        <v>0</v>
      </c>
    </row>
    <row r="902">
      <c r="A902">
        <f>ROW(Source!A2389)</f>
        <v/>
      </c>
      <c r="B902" t="n">
        <v>78876391</v>
      </c>
      <c r="C902" t="n">
        <v>78876383</v>
      </c>
      <c r="D902" t="n">
        <v>29172703</v>
      </c>
      <c r="E902" t="n">
        <v>1</v>
      </c>
      <c r="F902" t="n">
        <v>1</v>
      </c>
      <c r="G902" t="n">
        <v>1</v>
      </c>
      <c r="H902" t="n">
        <v>2</v>
      </c>
      <c r="I902" t="inlineStr">
        <is>
          <t>042900</t>
        </is>
      </c>
      <c r="J902" t="inlineStr">
        <is>
          <t>ТСЭМ Московской обл., 042900, приказ Минстроя России №675/пр от 28.02.2017 № 264/пр</t>
        </is>
      </c>
      <c r="K90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902" t="n">
        <v>1368</v>
      </c>
      <c r="N902" t="n">
        <v>1011</v>
      </c>
      <c r="O902" t="inlineStr">
        <is>
          <t>маш.-ч</t>
        </is>
      </c>
      <c r="P902" t="inlineStr">
        <is>
          <t>маш.-ч</t>
        </is>
      </c>
      <c r="Q902" t="n">
        <v>1</v>
      </c>
      <c r="X902" t="n">
        <v>1.5</v>
      </c>
      <c r="Y902" t="n">
        <v>0</v>
      </c>
      <c r="Z902" t="n">
        <v>29.67</v>
      </c>
      <c r="AA902" t="n">
        <v>0</v>
      </c>
      <c r="AB902" t="n">
        <v>0</v>
      </c>
      <c r="AC902" t="n">
        <v>0</v>
      </c>
      <c r="AD902" t="n">
        <v>1</v>
      </c>
      <c r="AE902" t="n">
        <v>0</v>
      </c>
      <c r="AF902" t="inlineStr">
        <is>
          <t>)*5</t>
        </is>
      </c>
      <c r="AG902" t="n">
        <v>7.5</v>
      </c>
      <c r="AH902" t="n">
        <v>2</v>
      </c>
      <c r="AI902" t="n">
        <v>78876385</v>
      </c>
      <c r="AJ902" t="n">
        <v>975</v>
      </c>
      <c r="AK902" t="n">
        <v>0</v>
      </c>
      <c r="AL902" t="n">
        <v>0</v>
      </c>
      <c r="AM902" t="n">
        <v>0</v>
      </c>
      <c r="AN902" t="n">
        <v>0</v>
      </c>
      <c r="AO902" t="n">
        <v>0</v>
      </c>
      <c r="AP902" t="n">
        <v>0</v>
      </c>
      <c r="AQ902" t="n">
        <v>0</v>
      </c>
      <c r="AR902" t="n">
        <v>0</v>
      </c>
    </row>
    <row r="903">
      <c r="A903">
        <f>ROW(Source!A2389)</f>
        <v/>
      </c>
      <c r="B903" t="n">
        <v>78876392</v>
      </c>
      <c r="C903" t="n">
        <v>78876383</v>
      </c>
      <c r="D903" t="n">
        <v>29110398</v>
      </c>
      <c r="E903" t="n">
        <v>1</v>
      </c>
      <c r="F903" t="n">
        <v>1</v>
      </c>
      <c r="G903" t="n">
        <v>1</v>
      </c>
      <c r="H903" t="n">
        <v>3</v>
      </c>
      <c r="I903" t="inlineStr">
        <is>
          <t>101-0388</t>
        </is>
      </c>
      <c r="J903" t="inlineStr">
        <is>
          <t>ТССЦ Московской обл., 101-0388, приказ Минстроя России №675/пр от 28.02.2017 № 254/пр</t>
        </is>
      </c>
      <c r="K903" t="inlineStr">
        <is>
          <t>Краски масляные земляные марки МА-0115 мумия, сурик железный</t>
        </is>
      </c>
      <c r="L903" t="n">
        <v>1348</v>
      </c>
      <c r="N903" t="n">
        <v>1009</v>
      </c>
      <c r="O903" t="inlineStr">
        <is>
          <t>т</t>
        </is>
      </c>
      <c r="P903" t="inlineStr">
        <is>
          <t>т</t>
        </is>
      </c>
      <c r="Q903" t="n">
        <v>1000</v>
      </c>
      <c r="X903" t="n">
        <v>5e-05</v>
      </c>
      <c r="Y903" t="n">
        <v>15118.99</v>
      </c>
      <c r="Z903" t="n">
        <v>0</v>
      </c>
      <c r="AA903" t="n">
        <v>0</v>
      </c>
      <c r="AB903" t="n">
        <v>0</v>
      </c>
      <c r="AC903" t="n">
        <v>0</v>
      </c>
      <c r="AD903" t="n">
        <v>1</v>
      </c>
      <c r="AE903" t="n">
        <v>0</v>
      </c>
      <c r="AF903" t="inlineStr">
        <is>
          <t>)*5</t>
        </is>
      </c>
      <c r="AG903" t="n">
        <v>0.00025</v>
      </c>
      <c r="AH903" t="n">
        <v>2</v>
      </c>
      <c r="AI903" t="n">
        <v>78876386</v>
      </c>
      <c r="AJ903" t="n">
        <v>976</v>
      </c>
      <c r="AK903" t="n">
        <v>0</v>
      </c>
      <c r="AL903" t="n">
        <v>0</v>
      </c>
      <c r="AM903" t="n">
        <v>0</v>
      </c>
      <c r="AN903" t="n">
        <v>0</v>
      </c>
      <c r="AO903" t="n">
        <v>0</v>
      </c>
      <c r="AP903" t="n">
        <v>0</v>
      </c>
      <c r="AQ903" t="n">
        <v>0</v>
      </c>
      <c r="AR903" t="n">
        <v>0</v>
      </c>
    </row>
    <row r="904">
      <c r="A904">
        <f>ROW(Source!A2389)</f>
        <v/>
      </c>
      <c r="B904" t="n">
        <v>78876393</v>
      </c>
      <c r="C904" t="n">
        <v>78876383</v>
      </c>
      <c r="D904" t="n">
        <v>29110573</v>
      </c>
      <c r="E904" t="n">
        <v>1</v>
      </c>
      <c r="F904" t="n">
        <v>1</v>
      </c>
      <c r="G904" t="n">
        <v>1</v>
      </c>
      <c r="H904" t="n">
        <v>3</v>
      </c>
      <c r="I904" t="inlineStr">
        <is>
          <t>101-0628</t>
        </is>
      </c>
      <c r="J904" t="inlineStr">
        <is>
          <t>ТССЦ Московской обл., 101-0628, приказ Минстроя России №675/пр от 28.02.2017 № 254/пр</t>
        </is>
      </c>
      <c r="K904" t="inlineStr">
        <is>
          <t>Олифа комбинированная, марки К-3</t>
        </is>
      </c>
      <c r="L904" t="n">
        <v>1348</v>
      </c>
      <c r="N904" t="n">
        <v>1009</v>
      </c>
      <c r="O904" t="inlineStr">
        <is>
          <t>т</t>
        </is>
      </c>
      <c r="P904" t="inlineStr">
        <is>
          <t>т</t>
        </is>
      </c>
      <c r="Q904" t="n">
        <v>1000</v>
      </c>
      <c r="X904" t="n">
        <v>2e-05</v>
      </c>
      <c r="Y904" t="n">
        <v>16950</v>
      </c>
      <c r="Z904" t="n">
        <v>0</v>
      </c>
      <c r="AA904" t="n">
        <v>0</v>
      </c>
      <c r="AB904" t="n">
        <v>0</v>
      </c>
      <c r="AC904" t="n">
        <v>0</v>
      </c>
      <c r="AD904" t="n">
        <v>1</v>
      </c>
      <c r="AE904" t="n">
        <v>0</v>
      </c>
      <c r="AF904" t="inlineStr">
        <is>
          <t>)*5</t>
        </is>
      </c>
      <c r="AG904" t="n">
        <v>0.0001</v>
      </c>
      <c r="AH904" t="n">
        <v>2</v>
      </c>
      <c r="AI904" t="n">
        <v>78876387</v>
      </c>
      <c r="AJ904" t="n">
        <v>977</v>
      </c>
      <c r="AK904" t="n">
        <v>0</v>
      </c>
      <c r="AL904" t="n">
        <v>0</v>
      </c>
      <c r="AM904" t="n">
        <v>0</v>
      </c>
      <c r="AN904" t="n">
        <v>0</v>
      </c>
      <c r="AO904" t="n">
        <v>0</v>
      </c>
      <c r="AP904" t="n">
        <v>0</v>
      </c>
      <c r="AQ904" t="n">
        <v>0</v>
      </c>
      <c r="AR904" t="n">
        <v>0</v>
      </c>
    </row>
    <row r="905">
      <c r="A905">
        <f>ROW(Source!A2389)</f>
        <v/>
      </c>
      <c r="B905" t="n">
        <v>78876394</v>
      </c>
      <c r="C905" t="n">
        <v>78876383</v>
      </c>
      <c r="D905" t="n">
        <v>29107963</v>
      </c>
      <c r="E905" t="n">
        <v>1</v>
      </c>
      <c r="F905" t="n">
        <v>1</v>
      </c>
      <c r="G905" t="n">
        <v>1</v>
      </c>
      <c r="H905" t="n">
        <v>3</v>
      </c>
      <c r="I905" t="inlineStr">
        <is>
          <t>101-1669</t>
        </is>
      </c>
      <c r="J905" t="inlineStr">
        <is>
          <t>ТССЦ Московской обл., 101-1669, приказ Минстроя России №675/пр от 28.02.2017 № 254/пр</t>
        </is>
      </c>
      <c r="K905" t="inlineStr">
        <is>
          <t>Очес льняной</t>
        </is>
      </c>
      <c r="L905" t="n">
        <v>1346</v>
      </c>
      <c r="N905" t="n">
        <v>1009</v>
      </c>
      <c r="O905" t="inlineStr">
        <is>
          <t>кг</t>
        </is>
      </c>
      <c r="P905" t="inlineStr">
        <is>
          <t>кг</t>
        </is>
      </c>
      <c r="Q905" t="n">
        <v>1</v>
      </c>
      <c r="X905" t="n">
        <v>0.02</v>
      </c>
      <c r="Y905" t="n">
        <v>37.29</v>
      </c>
      <c r="Z905" t="n">
        <v>0</v>
      </c>
      <c r="AA905" t="n">
        <v>0</v>
      </c>
      <c r="AB905" t="n">
        <v>0</v>
      </c>
      <c r="AC905" t="n">
        <v>0</v>
      </c>
      <c r="AD905" t="n">
        <v>1</v>
      </c>
      <c r="AE905" t="n">
        <v>0</v>
      </c>
      <c r="AF905" t="inlineStr">
        <is>
          <t>)*5</t>
        </is>
      </c>
      <c r="AG905" t="n">
        <v>0.1</v>
      </c>
      <c r="AH905" t="n">
        <v>2</v>
      </c>
      <c r="AI905" t="n">
        <v>78876388</v>
      </c>
      <c r="AJ905" t="n">
        <v>978</v>
      </c>
      <c r="AK905" t="n">
        <v>0</v>
      </c>
      <c r="AL905" t="n">
        <v>0</v>
      </c>
      <c r="AM905" t="n">
        <v>0</v>
      </c>
      <c r="AN905" t="n">
        <v>0</v>
      </c>
      <c r="AO905" t="n">
        <v>0</v>
      </c>
      <c r="AP905" t="n">
        <v>0</v>
      </c>
      <c r="AQ905" t="n">
        <v>0</v>
      </c>
      <c r="AR905" t="n">
        <v>0</v>
      </c>
    </row>
    <row r="906">
      <c r="A906">
        <f>ROW(Source!A2389)</f>
        <v/>
      </c>
      <c r="B906" t="n">
        <v>78876395</v>
      </c>
      <c r="C906" t="n">
        <v>78876383</v>
      </c>
      <c r="D906" t="n">
        <v>29150040</v>
      </c>
      <c r="E906" t="n">
        <v>1</v>
      </c>
      <c r="F906" t="n">
        <v>1</v>
      </c>
      <c r="G906" t="n">
        <v>1</v>
      </c>
      <c r="H906" t="n">
        <v>3</v>
      </c>
      <c r="I906" t="inlineStr">
        <is>
          <t>411-0001</t>
        </is>
      </c>
      <c r="J906" t="inlineStr">
        <is>
          <t>ТССЦ Московской обл., 411-0001, приказ Минстроя России №675/пр от 28.02.2017 № 257/пр</t>
        </is>
      </c>
      <c r="K906" t="inlineStr">
        <is>
          <t>Вода</t>
        </is>
      </c>
      <c r="L906" t="n">
        <v>1339</v>
      </c>
      <c r="N906" t="n">
        <v>1007</v>
      </c>
      <c r="O906" t="inlineStr">
        <is>
          <t>м3</t>
        </is>
      </c>
      <c r="P906" t="inlineStr">
        <is>
          <t>м3</t>
        </is>
      </c>
      <c r="Q906" t="n">
        <v>1</v>
      </c>
      <c r="X906" t="n">
        <v>1</v>
      </c>
      <c r="Y906" t="n">
        <v>2.44</v>
      </c>
      <c r="Z906" t="n">
        <v>0</v>
      </c>
      <c r="AA906" t="n">
        <v>0</v>
      </c>
      <c r="AB906" t="n">
        <v>0</v>
      </c>
      <c r="AC906" t="n">
        <v>0</v>
      </c>
      <c r="AD906" t="n">
        <v>1</v>
      </c>
      <c r="AE906" t="n">
        <v>0</v>
      </c>
      <c r="AF906" t="inlineStr">
        <is>
          <t>)*5</t>
        </is>
      </c>
      <c r="AG906" t="n">
        <v>5</v>
      </c>
      <c r="AH906" t="n">
        <v>2</v>
      </c>
      <c r="AI906" t="n">
        <v>78876389</v>
      </c>
      <c r="AJ906" t="n">
        <v>979</v>
      </c>
      <c r="AK906" t="n">
        <v>0</v>
      </c>
      <c r="AL906" t="n">
        <v>0</v>
      </c>
      <c r="AM906" t="n">
        <v>0</v>
      </c>
      <c r="AN906" t="n">
        <v>0</v>
      </c>
      <c r="AO906" t="n">
        <v>0</v>
      </c>
      <c r="AP906" t="n">
        <v>0</v>
      </c>
      <c r="AQ906" t="n">
        <v>0</v>
      </c>
      <c r="AR906" t="n">
        <v>0</v>
      </c>
    </row>
    <row r="907">
      <c r="A907">
        <f>ROW(Source!A2390)</f>
        <v/>
      </c>
      <c r="B907" t="n">
        <v>78876407</v>
      </c>
      <c r="C907" t="n">
        <v>78876396</v>
      </c>
      <c r="D907" t="n">
        <v>18409850</v>
      </c>
      <c r="E907" t="n">
        <v>1</v>
      </c>
      <c r="F907" t="n">
        <v>1</v>
      </c>
      <c r="G907" t="n">
        <v>1</v>
      </c>
      <c r="H907" t="n">
        <v>1</v>
      </c>
      <c r="I907" t="inlineStr">
        <is>
          <t>1-1035-90</t>
        </is>
      </c>
      <c r="J907" t="inlineStr"/>
      <c r="K907" t="inlineStr">
        <is>
          <t>Рабочий строитель среднего разряда 3,5</t>
        </is>
      </c>
      <c r="L907" t="n">
        <v>1369</v>
      </c>
      <c r="N907" t="n">
        <v>1013</v>
      </c>
      <c r="O907" t="inlineStr">
        <is>
          <t>чел.-ч</t>
        </is>
      </c>
      <c r="P907" t="inlineStr">
        <is>
          <t>чел.-ч</t>
        </is>
      </c>
      <c r="Q907" t="n">
        <v>1</v>
      </c>
      <c r="X907" t="n">
        <v>81</v>
      </c>
      <c r="Y907" t="n">
        <v>0</v>
      </c>
      <c r="Z907" t="n">
        <v>0</v>
      </c>
      <c r="AA907" t="n">
        <v>0</v>
      </c>
      <c r="AB907" t="n">
        <v>9.07</v>
      </c>
      <c r="AC907" t="n">
        <v>0</v>
      </c>
      <c r="AD907" t="n">
        <v>1</v>
      </c>
      <c r="AE907" t="n">
        <v>1</v>
      </c>
      <c r="AF907" t="inlineStr"/>
      <c r="AG907" t="n">
        <v>81</v>
      </c>
      <c r="AH907" t="n">
        <v>2</v>
      </c>
      <c r="AI907" t="n">
        <v>78876397</v>
      </c>
      <c r="AJ907" t="n">
        <v>980</v>
      </c>
      <c r="AK907" t="n">
        <v>0</v>
      </c>
      <c r="AL907" t="n">
        <v>0</v>
      </c>
      <c r="AM907" t="n">
        <v>0</v>
      </c>
      <c r="AN907" t="n">
        <v>0</v>
      </c>
      <c r="AO907" t="n">
        <v>0</v>
      </c>
      <c r="AP907" t="n">
        <v>0</v>
      </c>
      <c r="AQ907" t="n">
        <v>0</v>
      </c>
      <c r="AR907" t="n">
        <v>0</v>
      </c>
    </row>
    <row r="908">
      <c r="A908">
        <f>ROW(Source!A2390)</f>
        <v/>
      </c>
      <c r="B908" t="n">
        <v>78876408</v>
      </c>
      <c r="C908" t="n">
        <v>78876396</v>
      </c>
      <c r="D908" t="n">
        <v>29174913</v>
      </c>
      <c r="E908" t="n">
        <v>1</v>
      </c>
      <c r="F908" t="n">
        <v>1</v>
      </c>
      <c r="G908" t="n">
        <v>1</v>
      </c>
      <c r="H908" t="n">
        <v>2</v>
      </c>
      <c r="I908" t="inlineStr">
        <is>
          <t>400001</t>
        </is>
      </c>
      <c r="J908" t="inlineStr">
        <is>
          <t>ТСЭМ Московской обл., 400001, приказ Минстроя России №675/пр от 28.02.2017 № 264/пр</t>
        </is>
      </c>
      <c r="K908" t="inlineStr">
        <is>
          <t>Автомобили бортовые, грузоподъемность до 5 т</t>
        </is>
      </c>
      <c r="L908" t="n">
        <v>1368</v>
      </c>
      <c r="N908" t="n">
        <v>1011</v>
      </c>
      <c r="O908" t="inlineStr">
        <is>
          <t>маш.-ч</t>
        </is>
      </c>
      <c r="P908" t="inlineStr">
        <is>
          <t>маш.-ч</t>
        </is>
      </c>
      <c r="Q908" t="n">
        <v>1</v>
      </c>
      <c r="X908" t="n">
        <v>0.05</v>
      </c>
      <c r="Y908" t="n">
        <v>0</v>
      </c>
      <c r="Z908" t="n">
        <v>87.17</v>
      </c>
      <c r="AA908" t="n">
        <v>11.6</v>
      </c>
      <c r="AB908" t="n">
        <v>0</v>
      </c>
      <c r="AC908" t="n">
        <v>0</v>
      </c>
      <c r="AD908" t="n">
        <v>1</v>
      </c>
      <c r="AE908" t="n">
        <v>0</v>
      </c>
      <c r="AF908" t="inlineStr"/>
      <c r="AG908" t="n">
        <v>0.05</v>
      </c>
      <c r="AH908" t="n">
        <v>2</v>
      </c>
      <c r="AI908" t="n">
        <v>78876398</v>
      </c>
      <c r="AJ908" t="n">
        <v>981</v>
      </c>
      <c r="AK908" t="n">
        <v>0</v>
      </c>
      <c r="AL908" t="n">
        <v>0</v>
      </c>
      <c r="AM908" t="n">
        <v>0</v>
      </c>
      <c r="AN908" t="n">
        <v>0</v>
      </c>
      <c r="AO908" t="n">
        <v>0</v>
      </c>
      <c r="AP908" t="n">
        <v>0</v>
      </c>
      <c r="AQ908" t="n">
        <v>0</v>
      </c>
      <c r="AR908" t="n">
        <v>0</v>
      </c>
    </row>
    <row r="909">
      <c r="A909">
        <f>ROW(Source!A2390)</f>
        <v/>
      </c>
      <c r="B909" t="n">
        <v>78876409</v>
      </c>
      <c r="C909" t="n">
        <v>78876396</v>
      </c>
      <c r="D909" t="n">
        <v>29110398</v>
      </c>
      <c r="E909" t="n">
        <v>1</v>
      </c>
      <c r="F909" t="n">
        <v>1</v>
      </c>
      <c r="G909" t="n">
        <v>1</v>
      </c>
      <c r="H909" t="n">
        <v>3</v>
      </c>
      <c r="I909" t="inlineStr">
        <is>
          <t>101-0388</t>
        </is>
      </c>
      <c r="J909" t="inlineStr">
        <is>
          <t>ТССЦ Московской обл., 101-0388, приказ Минстроя России №675/пр от 28.02.2017 № 254/пр</t>
        </is>
      </c>
      <c r="K909" t="inlineStr">
        <is>
          <t>Краски масляные земляные марки МА-0115 мумия, сурик железный</t>
        </is>
      </c>
      <c r="L909" t="n">
        <v>1348</v>
      </c>
      <c r="N909" t="n">
        <v>1009</v>
      </c>
      <c r="O909" t="inlineStr">
        <is>
          <t>т</t>
        </is>
      </c>
      <c r="P909" t="inlineStr">
        <is>
          <t>т</t>
        </is>
      </c>
      <c r="Q909" t="n">
        <v>1000</v>
      </c>
      <c r="X909" t="n">
        <v>0.0014</v>
      </c>
      <c r="Y909" t="n">
        <v>15118.99</v>
      </c>
      <c r="Z909" t="n">
        <v>0</v>
      </c>
      <c r="AA909" t="n">
        <v>0</v>
      </c>
      <c r="AB909" t="n">
        <v>0</v>
      </c>
      <c r="AC909" t="n">
        <v>0</v>
      </c>
      <c r="AD909" t="n">
        <v>1</v>
      </c>
      <c r="AE909" t="n">
        <v>0</v>
      </c>
      <c r="AF909" t="inlineStr"/>
      <c r="AG909" t="n">
        <v>0.0014</v>
      </c>
      <c r="AH909" t="n">
        <v>2</v>
      </c>
      <c r="AI909" t="n">
        <v>78876399</v>
      </c>
      <c r="AJ909" t="n">
        <v>983</v>
      </c>
      <c r="AK909" t="n">
        <v>0</v>
      </c>
      <c r="AL909" t="n">
        <v>0</v>
      </c>
      <c r="AM909" t="n">
        <v>0</v>
      </c>
      <c r="AN909" t="n">
        <v>0</v>
      </c>
      <c r="AO909" t="n">
        <v>0</v>
      </c>
      <c r="AP909" t="n">
        <v>0</v>
      </c>
      <c r="AQ909" t="n">
        <v>0</v>
      </c>
      <c r="AR909" t="n">
        <v>0</v>
      </c>
    </row>
    <row r="910">
      <c r="A910">
        <f>ROW(Source!A2390)</f>
        <v/>
      </c>
      <c r="B910" t="n">
        <v>78876410</v>
      </c>
      <c r="C910" t="n">
        <v>78876396</v>
      </c>
      <c r="D910" t="n">
        <v>29110573</v>
      </c>
      <c r="E910" t="n">
        <v>1</v>
      </c>
      <c r="F910" t="n">
        <v>1</v>
      </c>
      <c r="G910" t="n">
        <v>1</v>
      </c>
      <c r="H910" t="n">
        <v>3</v>
      </c>
      <c r="I910" t="inlineStr">
        <is>
          <t>101-0628</t>
        </is>
      </c>
      <c r="J910" t="inlineStr">
        <is>
          <t>ТССЦ Московской обл., 101-0628, приказ Минстроя России №675/пр от 28.02.2017 № 254/пр</t>
        </is>
      </c>
      <c r="K910" t="inlineStr">
        <is>
          <t>Олифа комбинированная, марки К-3</t>
        </is>
      </c>
      <c r="L910" t="n">
        <v>1348</v>
      </c>
      <c r="N910" t="n">
        <v>1009</v>
      </c>
      <c r="O910" t="inlineStr">
        <is>
          <t>т</t>
        </is>
      </c>
      <c r="P910" t="inlineStr">
        <is>
          <t>т</t>
        </is>
      </c>
      <c r="Q910" t="n">
        <v>1000</v>
      </c>
      <c r="X910" t="n">
        <v>0.0007</v>
      </c>
      <c r="Y910" t="n">
        <v>16950</v>
      </c>
      <c r="Z910" t="n">
        <v>0</v>
      </c>
      <c r="AA910" t="n">
        <v>0</v>
      </c>
      <c r="AB910" t="n">
        <v>0</v>
      </c>
      <c r="AC910" t="n">
        <v>0</v>
      </c>
      <c r="AD910" t="n">
        <v>1</v>
      </c>
      <c r="AE910" t="n">
        <v>0</v>
      </c>
      <c r="AF910" t="inlineStr"/>
      <c r="AG910" t="n">
        <v>0.0007</v>
      </c>
      <c r="AH910" t="n">
        <v>2</v>
      </c>
      <c r="AI910" t="n">
        <v>78876400</v>
      </c>
      <c r="AJ910" t="n">
        <v>984</v>
      </c>
      <c r="AK910" t="n">
        <v>0</v>
      </c>
      <c r="AL910" t="n">
        <v>0</v>
      </c>
      <c r="AM910" t="n">
        <v>0</v>
      </c>
      <c r="AN910" t="n">
        <v>0</v>
      </c>
      <c r="AO910" t="n">
        <v>0</v>
      </c>
      <c r="AP910" t="n">
        <v>0</v>
      </c>
      <c r="AQ910" t="n">
        <v>0</v>
      </c>
      <c r="AR910" t="n">
        <v>0</v>
      </c>
    </row>
    <row r="911">
      <c r="A911">
        <f>ROW(Source!A2390)</f>
        <v/>
      </c>
      <c r="B911" t="n">
        <v>78876411</v>
      </c>
      <c r="C911" t="n">
        <v>78876396</v>
      </c>
      <c r="D911" t="n">
        <v>29107963</v>
      </c>
      <c r="E911" t="n">
        <v>1</v>
      </c>
      <c r="F911" t="n">
        <v>1</v>
      </c>
      <c r="G911" t="n">
        <v>1</v>
      </c>
      <c r="H911" t="n">
        <v>3</v>
      </c>
      <c r="I911" t="inlineStr">
        <is>
          <t>101-1669</t>
        </is>
      </c>
      <c r="J911" t="inlineStr">
        <is>
          <t>ТССЦ Московской обл., 101-1669, приказ Минстроя России №675/пр от 28.02.2017 № 254/пр</t>
        </is>
      </c>
      <c r="K911" t="inlineStr">
        <is>
          <t>Очес льняной</t>
        </is>
      </c>
      <c r="L911" t="n">
        <v>1346</v>
      </c>
      <c r="N911" t="n">
        <v>1009</v>
      </c>
      <c r="O911" t="inlineStr">
        <is>
          <t>кг</t>
        </is>
      </c>
      <c r="P911" t="inlineStr">
        <is>
          <t>кг</t>
        </is>
      </c>
      <c r="Q911" t="n">
        <v>1</v>
      </c>
      <c r="X911" t="n">
        <v>0.7</v>
      </c>
      <c r="Y911" t="n">
        <v>37.29</v>
      </c>
      <c r="Z911" t="n">
        <v>0</v>
      </c>
      <c r="AA911" t="n">
        <v>0</v>
      </c>
      <c r="AB911" t="n">
        <v>0</v>
      </c>
      <c r="AC911" t="n">
        <v>0</v>
      </c>
      <c r="AD911" t="n">
        <v>1</v>
      </c>
      <c r="AE911" t="n">
        <v>0</v>
      </c>
      <c r="AF911" t="inlineStr"/>
      <c r="AG911" t="n">
        <v>0.7</v>
      </c>
      <c r="AH911" t="n">
        <v>2</v>
      </c>
      <c r="AI911" t="n">
        <v>78876401</v>
      </c>
      <c r="AJ911" t="n">
        <v>985</v>
      </c>
      <c r="AK911" t="n">
        <v>0</v>
      </c>
      <c r="AL911" t="n">
        <v>0</v>
      </c>
      <c r="AM911" t="n">
        <v>0</v>
      </c>
      <c r="AN911" t="n">
        <v>0</v>
      </c>
      <c r="AO911" t="n">
        <v>0</v>
      </c>
      <c r="AP911" t="n">
        <v>0</v>
      </c>
      <c r="AQ911" t="n">
        <v>0</v>
      </c>
      <c r="AR911" t="n">
        <v>0</v>
      </c>
    </row>
    <row r="912">
      <c r="A912">
        <f>ROW(Source!A2390)</f>
        <v/>
      </c>
      <c r="B912" t="n">
        <v>78876412</v>
      </c>
      <c r="C912" t="n">
        <v>78876396</v>
      </c>
      <c r="D912" t="n">
        <v>29142465</v>
      </c>
      <c r="E912" t="n">
        <v>1</v>
      </c>
      <c r="F912" t="n">
        <v>1</v>
      </c>
      <c r="G912" t="n">
        <v>1</v>
      </c>
      <c r="H912" t="n">
        <v>3</v>
      </c>
      <c r="I912" t="inlineStr">
        <is>
          <t>302-1342</t>
        </is>
      </c>
      <c r="J912" t="inlineStr">
        <is>
          <t>ТССЦ Московской обл., 302-1342, приказ Минстроя России №675/пр от 28.02.2017 № 256/пр</t>
        </is>
      </c>
      <c r="K912" t="inlineStr">
        <is>
          <t>Вентили проходные муфтовые 15кч18п для воды давлением 1,6 МПа (16 кгс/см2), диаметром 20 мм</t>
        </is>
      </c>
      <c r="L912" t="n">
        <v>1354</v>
      </c>
      <c r="N912" t="n">
        <v>1010</v>
      </c>
      <c r="O912" t="inlineStr">
        <is>
          <t>шт.</t>
        </is>
      </c>
      <c r="P912" t="inlineStr">
        <is>
          <t>шт.</t>
        </is>
      </c>
      <c r="Q912" t="n">
        <v>1</v>
      </c>
      <c r="X912" t="n">
        <v>100</v>
      </c>
      <c r="Y912" t="n">
        <v>21.81</v>
      </c>
      <c r="Z912" t="n">
        <v>0</v>
      </c>
      <c r="AA912" t="n">
        <v>0</v>
      </c>
      <c r="AB912" t="n">
        <v>0</v>
      </c>
      <c r="AC912" t="n">
        <v>0</v>
      </c>
      <c r="AD912" t="n">
        <v>1</v>
      </c>
      <c r="AE912" t="n">
        <v>0</v>
      </c>
      <c r="AF912" t="inlineStr"/>
      <c r="AG912" t="n">
        <v>100</v>
      </c>
      <c r="AH912" t="n">
        <v>2</v>
      </c>
      <c r="AI912" t="n">
        <v>78876404</v>
      </c>
      <c r="AJ912" t="n">
        <v>988</v>
      </c>
      <c r="AK912" t="n">
        <v>0</v>
      </c>
      <c r="AL912" t="n">
        <v>0</v>
      </c>
      <c r="AM912" t="n">
        <v>0</v>
      </c>
      <c r="AN912" t="n">
        <v>0</v>
      </c>
      <c r="AO912" t="n">
        <v>0</v>
      </c>
      <c r="AP912" t="n">
        <v>0</v>
      </c>
      <c r="AQ912" t="n">
        <v>0</v>
      </c>
      <c r="AR912" t="n">
        <v>0</v>
      </c>
    </row>
    <row r="913">
      <c r="A913">
        <f>ROW(Source!A2390)</f>
        <v/>
      </c>
      <c r="B913" t="n">
        <v>78876413</v>
      </c>
      <c r="C913" t="n">
        <v>78876396</v>
      </c>
      <c r="D913" t="n">
        <v>29164350</v>
      </c>
      <c r="E913" t="n">
        <v>1</v>
      </c>
      <c r="F913" t="n">
        <v>1</v>
      </c>
      <c r="G913" t="n">
        <v>1</v>
      </c>
      <c r="H913" t="n">
        <v>3</v>
      </c>
      <c r="I913" t="inlineStr">
        <is>
          <t>509-9899</t>
        </is>
      </c>
      <c r="J913" t="inlineStr">
        <is>
          <t>ТССЦ Московской обл., 509-9899, приказ Минстроя России №675/пр от 28.02.2017 № 258/пр</t>
        </is>
      </c>
      <c r="K913" t="inlineStr">
        <is>
          <t>Строительный мусор и масса возвратных материалов</t>
        </is>
      </c>
      <c r="L913" t="n">
        <v>1348</v>
      </c>
      <c r="N913" t="n">
        <v>1009</v>
      </c>
      <c r="O913" t="inlineStr">
        <is>
          <t>т</t>
        </is>
      </c>
      <c r="P913" t="inlineStr">
        <is>
          <t>т</t>
        </is>
      </c>
      <c r="Q913" t="n">
        <v>1000</v>
      </c>
      <c r="X913" t="n">
        <v>0.04</v>
      </c>
      <c r="Y913" t="n">
        <v>0</v>
      </c>
      <c r="Z913" t="n">
        <v>0</v>
      </c>
      <c r="AA913" t="n">
        <v>0</v>
      </c>
      <c r="AB913" t="n">
        <v>0</v>
      </c>
      <c r="AC913" t="n">
        <v>0</v>
      </c>
      <c r="AD913" t="n">
        <v>0</v>
      </c>
      <c r="AE913" t="n">
        <v>0</v>
      </c>
      <c r="AF913" t="inlineStr"/>
      <c r="AG913" t="n">
        <v>0.04</v>
      </c>
      <c r="AH913" t="n">
        <v>2</v>
      </c>
      <c r="AI913" t="n">
        <v>78876406</v>
      </c>
      <c r="AJ913" t="n">
        <v>990</v>
      </c>
      <c r="AK913" t="n">
        <v>0</v>
      </c>
      <c r="AL913" t="n">
        <v>0</v>
      </c>
      <c r="AM913" t="n">
        <v>0</v>
      </c>
      <c r="AN913" t="n">
        <v>0</v>
      </c>
      <c r="AO913" t="n">
        <v>0</v>
      </c>
      <c r="AP913" t="n">
        <v>0</v>
      </c>
      <c r="AQ913" t="n">
        <v>0</v>
      </c>
      <c r="AR913" t="n">
        <v>0</v>
      </c>
    </row>
    <row r="914">
      <c r="A914">
        <f>ROW(Source!A2397)</f>
        <v/>
      </c>
      <c r="B914" t="n">
        <v>78876427</v>
      </c>
      <c r="C914" t="n">
        <v>78876423</v>
      </c>
      <c r="D914" t="n">
        <v>18407150</v>
      </c>
      <c r="E914" t="n">
        <v>1</v>
      </c>
      <c r="F914" t="n">
        <v>1</v>
      </c>
      <c r="G914" t="n">
        <v>1</v>
      </c>
      <c r="H914" t="n">
        <v>1</v>
      </c>
      <c r="I914" t="inlineStr">
        <is>
          <t>1-1030-90</t>
        </is>
      </c>
      <c r="J914" t="inlineStr"/>
      <c r="K914" t="inlineStr">
        <is>
          <t>Рабочий строитель среднего разряда 3</t>
        </is>
      </c>
      <c r="L914" t="n">
        <v>1369</v>
      </c>
      <c r="N914" t="n">
        <v>1013</v>
      </c>
      <c r="O914" t="inlineStr">
        <is>
          <t>чел.-ч</t>
        </is>
      </c>
      <c r="P914" t="inlineStr">
        <is>
          <t>чел.-ч</t>
        </is>
      </c>
      <c r="Q914" t="n">
        <v>1</v>
      </c>
      <c r="X914" t="n">
        <v>13.9</v>
      </c>
      <c r="Y914" t="n">
        <v>0</v>
      </c>
      <c r="Z914" t="n">
        <v>0</v>
      </c>
      <c r="AA914" t="n">
        <v>0</v>
      </c>
      <c r="AB914" t="n">
        <v>8.529999999999999</v>
      </c>
      <c r="AC914" t="n">
        <v>0</v>
      </c>
      <c r="AD914" t="n">
        <v>1</v>
      </c>
      <c r="AE914" t="n">
        <v>1</v>
      </c>
      <c r="AF914" t="inlineStr"/>
      <c r="AG914" t="n">
        <v>13.9</v>
      </c>
      <c r="AH914" t="n">
        <v>2</v>
      </c>
      <c r="AI914" t="n">
        <v>78876424</v>
      </c>
      <c r="AJ914" t="n">
        <v>991</v>
      </c>
      <c r="AK914" t="n">
        <v>0</v>
      </c>
      <c r="AL914" t="n">
        <v>0</v>
      </c>
      <c r="AM914" t="n">
        <v>0</v>
      </c>
      <c r="AN914" t="n">
        <v>0</v>
      </c>
      <c r="AO914" t="n">
        <v>0</v>
      </c>
      <c r="AP914" t="n">
        <v>0</v>
      </c>
      <c r="AQ914" t="n">
        <v>0</v>
      </c>
      <c r="AR914" t="n">
        <v>0</v>
      </c>
    </row>
    <row r="915">
      <c r="A915">
        <f>ROW(Source!A2397)</f>
        <v/>
      </c>
      <c r="B915" t="n">
        <v>78876428</v>
      </c>
      <c r="C915" t="n">
        <v>78876423</v>
      </c>
      <c r="D915" t="n">
        <v>29169821</v>
      </c>
      <c r="E915" t="n">
        <v>1</v>
      </c>
      <c r="F915" t="n">
        <v>1</v>
      </c>
      <c r="G915" t="n">
        <v>1</v>
      </c>
      <c r="H915" t="n">
        <v>3</v>
      </c>
      <c r="I915" t="inlineStr">
        <is>
          <t>509-0696</t>
        </is>
      </c>
      <c r="J915" t="inlineStr">
        <is>
          <t>ТССЦ Московской обл., 509-0696, приказ Минстроя России №675/пр от 28.02.2017 № 258/пр</t>
        </is>
      </c>
      <c r="K915" t="inlineStr">
        <is>
          <t>Лампы люминесцентные ртутные низкого давления типа ЛБ, ЛД, ЛДЦ, ЛТВ, ЛБХ 20</t>
        </is>
      </c>
      <c r="L915" t="n">
        <v>1358</v>
      </c>
      <c r="N915" t="n">
        <v>1010</v>
      </c>
      <c r="O915" t="inlineStr">
        <is>
          <t>10 шт.</t>
        </is>
      </c>
      <c r="P915" t="inlineStr">
        <is>
          <t>10 шт.</t>
        </is>
      </c>
      <c r="Q915" t="n">
        <v>10</v>
      </c>
      <c r="X915" t="n">
        <v>10</v>
      </c>
      <c r="Y915" t="n">
        <v>85.2</v>
      </c>
      <c r="Z915" t="n">
        <v>0</v>
      </c>
      <c r="AA915" t="n">
        <v>0</v>
      </c>
      <c r="AB915" t="n">
        <v>0</v>
      </c>
      <c r="AC915" t="n">
        <v>0</v>
      </c>
      <c r="AD915" t="n">
        <v>1</v>
      </c>
      <c r="AE915" t="n">
        <v>0</v>
      </c>
      <c r="AF915" t="inlineStr"/>
      <c r="AG915" t="n">
        <v>10</v>
      </c>
      <c r="AH915" t="n">
        <v>2</v>
      </c>
      <c r="AI915" t="n">
        <v>78876425</v>
      </c>
      <c r="AJ915" t="n">
        <v>992</v>
      </c>
      <c r="AK915" t="n">
        <v>0</v>
      </c>
      <c r="AL915" t="n">
        <v>0</v>
      </c>
      <c r="AM915" t="n">
        <v>0</v>
      </c>
      <c r="AN915" t="n">
        <v>0</v>
      </c>
      <c r="AO915" t="n">
        <v>0</v>
      </c>
      <c r="AP915" t="n">
        <v>0</v>
      </c>
      <c r="AQ915" t="n">
        <v>0</v>
      </c>
      <c r="AR915" t="n">
        <v>0</v>
      </c>
    </row>
    <row r="916">
      <c r="A916">
        <f>ROW(Source!A2399)</f>
        <v/>
      </c>
      <c r="B916" t="n">
        <v>78876455</v>
      </c>
      <c r="C916" t="n">
        <v>78876439</v>
      </c>
      <c r="D916" t="n">
        <v>29361307</v>
      </c>
      <c r="E916" t="n">
        <v>1</v>
      </c>
      <c r="F916" t="n">
        <v>1</v>
      </c>
      <c r="G916" t="n">
        <v>1</v>
      </c>
      <c r="H916" t="n">
        <v>1</v>
      </c>
      <c r="I916" t="inlineStr">
        <is>
          <t>1-2039-90</t>
        </is>
      </c>
      <c r="J916" t="inlineStr"/>
      <c r="K916" t="inlineStr">
        <is>
          <t>Рабочий монтажник среднего разряда 3,9</t>
        </is>
      </c>
      <c r="L916" t="n">
        <v>1369</v>
      </c>
      <c r="N916" t="n">
        <v>1013</v>
      </c>
      <c r="O916" t="inlineStr">
        <is>
          <t>чел.-ч</t>
        </is>
      </c>
      <c r="P916" t="inlineStr">
        <is>
          <t>чел.-ч</t>
        </is>
      </c>
      <c r="Q916" t="n">
        <v>1</v>
      </c>
      <c r="X916" t="n">
        <v>1.56</v>
      </c>
      <c r="Y916" t="n">
        <v>0</v>
      </c>
      <c r="Z916" t="n">
        <v>0</v>
      </c>
      <c r="AA916" t="n">
        <v>0</v>
      </c>
      <c r="AB916" t="n">
        <v>9.51</v>
      </c>
      <c r="AC916" t="n">
        <v>0</v>
      </c>
      <c r="AD916" t="n">
        <v>1</v>
      </c>
      <c r="AE916" t="n">
        <v>1</v>
      </c>
      <c r="AF916" t="inlineStr">
        <is>
          <t>)*0,2</t>
        </is>
      </c>
      <c r="AG916" t="n">
        <v>0.3120000000000001</v>
      </c>
      <c r="AH916" t="n">
        <v>2</v>
      </c>
      <c r="AI916" t="n">
        <v>78876440</v>
      </c>
      <c r="AJ916" t="n">
        <v>994</v>
      </c>
      <c r="AK916" t="n">
        <v>0</v>
      </c>
      <c r="AL916" t="n">
        <v>0</v>
      </c>
      <c r="AM916" t="n">
        <v>0</v>
      </c>
      <c r="AN916" t="n">
        <v>0</v>
      </c>
      <c r="AO916" t="n">
        <v>0</v>
      </c>
      <c r="AP916" t="n">
        <v>0</v>
      </c>
      <c r="AQ916" t="n">
        <v>0</v>
      </c>
      <c r="AR916" t="n">
        <v>0</v>
      </c>
    </row>
    <row r="917">
      <c r="A917">
        <f>ROW(Source!A2399)</f>
        <v/>
      </c>
      <c r="B917" t="n">
        <v>78876456</v>
      </c>
      <c r="C917" t="n">
        <v>78876439</v>
      </c>
      <c r="D917" t="n">
        <v>29172657</v>
      </c>
      <c r="E917" t="n">
        <v>1</v>
      </c>
      <c r="F917" t="n">
        <v>1</v>
      </c>
      <c r="G917" t="n">
        <v>1</v>
      </c>
      <c r="H917" t="n">
        <v>2</v>
      </c>
      <c r="I917" t="inlineStr">
        <is>
          <t>040502</t>
        </is>
      </c>
      <c r="J917" t="inlineStr">
        <is>
          <t>ТСЭМ Московской обл., 040502, приказ Минстроя России №675/пр от 28.02.2017 № 264/пр</t>
        </is>
      </c>
      <c r="K917" t="inlineStr">
        <is>
          <t>Установки для сварки ручной дуговой (постоянного тока)</t>
        </is>
      </c>
      <c r="L917" t="n">
        <v>1368</v>
      </c>
      <c r="N917" t="n">
        <v>1011</v>
      </c>
      <c r="O917" t="inlineStr">
        <is>
          <t>маш.-ч</t>
        </is>
      </c>
      <c r="P917" t="inlineStr">
        <is>
          <t>маш.-ч</t>
        </is>
      </c>
      <c r="Q917" t="n">
        <v>1</v>
      </c>
      <c r="X917" t="n">
        <v>0.13</v>
      </c>
      <c r="Y917" t="n">
        <v>0</v>
      </c>
      <c r="Z917" t="n">
        <v>8.1</v>
      </c>
      <c r="AA917" t="n">
        <v>0</v>
      </c>
      <c r="AB917" t="n">
        <v>0</v>
      </c>
      <c r="AC917" t="n">
        <v>0</v>
      </c>
      <c r="AD917" t="n">
        <v>1</v>
      </c>
      <c r="AE917" t="n">
        <v>0</v>
      </c>
      <c r="AF917" t="inlineStr">
        <is>
          <t>)*0,2</t>
        </is>
      </c>
      <c r="AG917" t="n">
        <v>0.026</v>
      </c>
      <c r="AH917" t="n">
        <v>2</v>
      </c>
      <c r="AI917" t="n">
        <v>78876441</v>
      </c>
      <c r="AJ917" t="n">
        <v>995</v>
      </c>
      <c r="AK917" t="n">
        <v>0</v>
      </c>
      <c r="AL917" t="n">
        <v>0</v>
      </c>
      <c r="AM917" t="n">
        <v>0</v>
      </c>
      <c r="AN917" t="n">
        <v>0</v>
      </c>
      <c r="AO917" t="n">
        <v>0</v>
      </c>
      <c r="AP917" t="n">
        <v>0</v>
      </c>
      <c r="AQ917" t="n">
        <v>0</v>
      </c>
      <c r="AR917" t="n">
        <v>0</v>
      </c>
    </row>
    <row r="918">
      <c r="A918">
        <f>ROW(Source!A2399)</f>
        <v/>
      </c>
      <c r="B918" t="n">
        <v>78876457</v>
      </c>
      <c r="C918" t="n">
        <v>78876439</v>
      </c>
      <c r="D918" t="n">
        <v>29174500</v>
      </c>
      <c r="E918" t="n">
        <v>1</v>
      </c>
      <c r="F918" t="n">
        <v>1</v>
      </c>
      <c r="G918" t="n">
        <v>1</v>
      </c>
      <c r="H918" t="n">
        <v>2</v>
      </c>
      <c r="I918" t="inlineStr">
        <is>
          <t>330206</t>
        </is>
      </c>
      <c r="J918" t="inlineStr">
        <is>
          <t>ТСЭМ Московской обл., 330206, приказ Минстроя России №675/пр от 28.02.2017 № 264/пр</t>
        </is>
      </c>
      <c r="K918" t="inlineStr">
        <is>
          <t>Дрели электрические</t>
        </is>
      </c>
      <c r="L918" t="n">
        <v>1368</v>
      </c>
      <c r="N918" t="n">
        <v>1011</v>
      </c>
      <c r="O918" t="inlineStr">
        <is>
          <t>маш.-ч</t>
        </is>
      </c>
      <c r="P918" t="inlineStr">
        <is>
          <t>маш.-ч</t>
        </is>
      </c>
      <c r="Q918" t="n">
        <v>1</v>
      </c>
      <c r="X918" t="n">
        <v>0.04</v>
      </c>
      <c r="Y918" t="n">
        <v>0</v>
      </c>
      <c r="Z918" t="n">
        <v>1.95</v>
      </c>
      <c r="AA918" t="n">
        <v>0</v>
      </c>
      <c r="AB918" t="n">
        <v>0</v>
      </c>
      <c r="AC918" t="n">
        <v>0</v>
      </c>
      <c r="AD918" t="n">
        <v>1</v>
      </c>
      <c r="AE918" t="n">
        <v>0</v>
      </c>
      <c r="AF918" t="inlineStr">
        <is>
          <t>)*0,2</t>
        </is>
      </c>
      <c r="AG918" t="n">
        <v>0.008</v>
      </c>
      <c r="AH918" t="n">
        <v>2</v>
      </c>
      <c r="AI918" t="n">
        <v>78876442</v>
      </c>
      <c r="AJ918" t="n">
        <v>996</v>
      </c>
      <c r="AK918" t="n">
        <v>0</v>
      </c>
      <c r="AL918" t="n">
        <v>0</v>
      </c>
      <c r="AM918" t="n">
        <v>0</v>
      </c>
      <c r="AN918" t="n">
        <v>0</v>
      </c>
      <c r="AO918" t="n">
        <v>0</v>
      </c>
      <c r="AP918" t="n">
        <v>0</v>
      </c>
      <c r="AQ918" t="n">
        <v>0</v>
      </c>
      <c r="AR918" t="n">
        <v>0</v>
      </c>
    </row>
    <row r="919">
      <c r="A919">
        <f>ROW(Source!A2399)</f>
        <v/>
      </c>
      <c r="B919" t="n">
        <v>78876458</v>
      </c>
      <c r="C919" t="n">
        <v>78876439</v>
      </c>
      <c r="D919" t="n">
        <v>29110546</v>
      </c>
      <c r="E919" t="n">
        <v>1</v>
      </c>
      <c r="F919" t="n">
        <v>1</v>
      </c>
      <c r="G919" t="n">
        <v>1</v>
      </c>
      <c r="H919" t="n">
        <v>3</v>
      </c>
      <c r="I919" t="inlineStr">
        <is>
          <t>101-1665</t>
        </is>
      </c>
      <c r="J919" t="inlineStr">
        <is>
          <t>ТССЦ Московской обл., 101-1665, приказ Минстроя России №675/пр от 28.02.2017 № 254/пр</t>
        </is>
      </c>
      <c r="K919" t="inlineStr">
        <is>
          <t>Лак электроизоляционный 318</t>
        </is>
      </c>
      <c r="L919" t="n">
        <v>1346</v>
      </c>
      <c r="N919" t="n">
        <v>1009</v>
      </c>
      <c r="O919" t="inlineStr">
        <is>
          <t>кг</t>
        </is>
      </c>
      <c r="P919" t="inlineStr">
        <is>
          <t>кг</t>
        </is>
      </c>
      <c r="Q919" t="n">
        <v>1</v>
      </c>
      <c r="X919" t="n">
        <v>0.006</v>
      </c>
      <c r="Y919" t="n">
        <v>35.63</v>
      </c>
      <c r="Z919" t="n">
        <v>0</v>
      </c>
      <c r="AA919" t="n">
        <v>0</v>
      </c>
      <c r="AB919" t="n">
        <v>0</v>
      </c>
      <c r="AC919" t="n">
        <v>0</v>
      </c>
      <c r="AD919" t="n">
        <v>1</v>
      </c>
      <c r="AE919" t="n">
        <v>0</v>
      </c>
      <c r="AF919" t="inlineStr">
        <is>
          <t>)*0,2</t>
        </is>
      </c>
      <c r="AG919" t="n">
        <v>0.0012</v>
      </c>
      <c r="AH919" t="n">
        <v>2</v>
      </c>
      <c r="AI919" t="n">
        <v>78876443</v>
      </c>
      <c r="AJ919" t="n">
        <v>997</v>
      </c>
      <c r="AK919" t="n">
        <v>0</v>
      </c>
      <c r="AL919" t="n">
        <v>0</v>
      </c>
      <c r="AM919" t="n">
        <v>0</v>
      </c>
      <c r="AN919" t="n">
        <v>0</v>
      </c>
      <c r="AO919" t="n">
        <v>0</v>
      </c>
      <c r="AP919" t="n">
        <v>0</v>
      </c>
      <c r="AQ919" t="n">
        <v>0</v>
      </c>
      <c r="AR919" t="n">
        <v>0</v>
      </c>
    </row>
    <row r="920">
      <c r="A920">
        <f>ROW(Source!A2399)</f>
        <v/>
      </c>
      <c r="B920" t="n">
        <v>78876459</v>
      </c>
      <c r="C920" t="n">
        <v>78876439</v>
      </c>
      <c r="D920" t="n">
        <v>29113980</v>
      </c>
      <c r="E920" t="n">
        <v>1</v>
      </c>
      <c r="F920" t="n">
        <v>1</v>
      </c>
      <c r="G920" t="n">
        <v>1</v>
      </c>
      <c r="H920" t="n">
        <v>3</v>
      </c>
      <c r="I920" t="inlineStr">
        <is>
          <t>101-1924</t>
        </is>
      </c>
      <c r="J920" t="inlineStr">
        <is>
          <t>ТССЦ Московской обл., 101-1924, приказ Минстроя России №675/пр от 28.02.2017 № 254/пр</t>
        </is>
      </c>
      <c r="K920" t="inlineStr">
        <is>
          <t>Электроды диаметром 4 мм Э42А</t>
        </is>
      </c>
      <c r="L920" t="n">
        <v>1346</v>
      </c>
      <c r="N920" t="n">
        <v>1009</v>
      </c>
      <c r="O920" t="inlineStr">
        <is>
          <t>кг</t>
        </is>
      </c>
      <c r="P920" t="inlineStr">
        <is>
          <t>кг</t>
        </is>
      </c>
      <c r="Q920" t="n">
        <v>1</v>
      </c>
      <c r="X920" t="n">
        <v>0.07000000000000001</v>
      </c>
      <c r="Y920" t="n">
        <v>14.31</v>
      </c>
      <c r="Z920" t="n">
        <v>0</v>
      </c>
      <c r="AA920" t="n">
        <v>0</v>
      </c>
      <c r="AB920" t="n">
        <v>0</v>
      </c>
      <c r="AC920" t="n">
        <v>0</v>
      </c>
      <c r="AD920" t="n">
        <v>1</v>
      </c>
      <c r="AE920" t="n">
        <v>0</v>
      </c>
      <c r="AF920" t="inlineStr">
        <is>
          <t>)*0,2</t>
        </is>
      </c>
      <c r="AG920" t="n">
        <v>0.014</v>
      </c>
      <c r="AH920" t="n">
        <v>2</v>
      </c>
      <c r="AI920" t="n">
        <v>78876444</v>
      </c>
      <c r="AJ920" t="n">
        <v>998</v>
      </c>
      <c r="AK920" t="n">
        <v>0</v>
      </c>
      <c r="AL920" t="n">
        <v>0</v>
      </c>
      <c r="AM920" t="n">
        <v>0</v>
      </c>
      <c r="AN920" t="n">
        <v>0</v>
      </c>
      <c r="AO920" t="n">
        <v>0</v>
      </c>
      <c r="AP920" t="n">
        <v>0</v>
      </c>
      <c r="AQ920" t="n">
        <v>0</v>
      </c>
      <c r="AR920" t="n">
        <v>0</v>
      </c>
    </row>
    <row r="921">
      <c r="A921">
        <f>ROW(Source!A2399)</f>
        <v/>
      </c>
      <c r="B921" t="n">
        <v>78876460</v>
      </c>
      <c r="C921" t="n">
        <v>78876439</v>
      </c>
      <c r="D921" t="n">
        <v>29108369</v>
      </c>
      <c r="E921" t="n">
        <v>1</v>
      </c>
      <c r="F921" t="n">
        <v>1</v>
      </c>
      <c r="G921" t="n">
        <v>1</v>
      </c>
      <c r="H921" t="n">
        <v>3</v>
      </c>
      <c r="I921" t="inlineStr">
        <is>
          <t>101-1964</t>
        </is>
      </c>
      <c r="J921" t="inlineStr">
        <is>
          <t>ТССЦ Московской обл., 101-1964, приказ Минстроя России №675/пр от 28.02.2017 № 254/пр</t>
        </is>
      </c>
      <c r="K921" t="inlineStr">
        <is>
          <t>Шпагат бумажный</t>
        </is>
      </c>
      <c r="L921" t="n">
        <v>1346</v>
      </c>
      <c r="N921" t="n">
        <v>1009</v>
      </c>
      <c r="O921" t="inlineStr">
        <is>
          <t>кг</t>
        </is>
      </c>
      <c r="P921" t="inlineStr">
        <is>
          <t>кг</t>
        </is>
      </c>
      <c r="Q921" t="n">
        <v>1</v>
      </c>
      <c r="X921" t="n">
        <v>0.001</v>
      </c>
      <c r="Y921" t="n">
        <v>18.9</v>
      </c>
      <c r="Z921" t="n">
        <v>0</v>
      </c>
      <c r="AA921" t="n">
        <v>0</v>
      </c>
      <c r="AB921" t="n">
        <v>0</v>
      </c>
      <c r="AC921" t="n">
        <v>0</v>
      </c>
      <c r="AD921" t="n">
        <v>1</v>
      </c>
      <c r="AE921" t="n">
        <v>0</v>
      </c>
      <c r="AF921" t="inlineStr">
        <is>
          <t>)*0,2</t>
        </is>
      </c>
      <c r="AG921" t="n">
        <v>0.0002</v>
      </c>
      <c r="AH921" t="n">
        <v>2</v>
      </c>
      <c r="AI921" t="n">
        <v>78876445</v>
      </c>
      <c r="AJ921" t="n">
        <v>999</v>
      </c>
      <c r="AK921" t="n">
        <v>0</v>
      </c>
      <c r="AL921" t="n">
        <v>0</v>
      </c>
      <c r="AM921" t="n">
        <v>0</v>
      </c>
      <c r="AN921" t="n">
        <v>0</v>
      </c>
      <c r="AO921" t="n">
        <v>0</v>
      </c>
      <c r="AP921" t="n">
        <v>0</v>
      </c>
      <c r="AQ921" t="n">
        <v>0</v>
      </c>
      <c r="AR921" t="n">
        <v>0</v>
      </c>
    </row>
    <row r="922">
      <c r="A922">
        <f>ROW(Source!A2399)</f>
        <v/>
      </c>
      <c r="B922" t="n">
        <v>78876461</v>
      </c>
      <c r="C922" t="n">
        <v>78876439</v>
      </c>
      <c r="D922" t="n">
        <v>29114246</v>
      </c>
      <c r="E922" t="n">
        <v>1</v>
      </c>
      <c r="F922" t="n">
        <v>1</v>
      </c>
      <c r="G922" t="n">
        <v>1</v>
      </c>
      <c r="H922" t="n">
        <v>3</v>
      </c>
      <c r="I922" t="inlineStr">
        <is>
          <t>101-1977</t>
        </is>
      </c>
      <c r="J922" t="inlineStr">
        <is>
          <t>ТССЦ Московской обл., 101-1977, приказ Минстроя России №675/пр от 28.02.2017 № 254/пр</t>
        </is>
      </c>
      <c r="K922" t="inlineStr">
        <is>
          <t>Болты с гайками и шайбами строительные</t>
        </is>
      </c>
      <c r="L922" t="n">
        <v>1346</v>
      </c>
      <c r="N922" t="n">
        <v>1009</v>
      </c>
      <c r="O922" t="inlineStr">
        <is>
          <t>кг</t>
        </is>
      </c>
      <c r="P922" t="inlineStr">
        <is>
          <t>кг</t>
        </is>
      </c>
      <c r="Q922" t="n">
        <v>1</v>
      </c>
      <c r="X922" t="n">
        <v>0.049</v>
      </c>
      <c r="Y922" t="n">
        <v>9.039999999999999</v>
      </c>
      <c r="Z922" t="n">
        <v>0</v>
      </c>
      <c r="AA922" t="n">
        <v>0</v>
      </c>
      <c r="AB922" t="n">
        <v>0</v>
      </c>
      <c r="AC922" t="n">
        <v>0</v>
      </c>
      <c r="AD922" t="n">
        <v>1</v>
      </c>
      <c r="AE922" t="n">
        <v>0</v>
      </c>
      <c r="AF922" t="inlineStr">
        <is>
          <t>)*0,2</t>
        </is>
      </c>
      <c r="AG922" t="n">
        <v>0.009800000000000001</v>
      </c>
      <c r="AH922" t="n">
        <v>2</v>
      </c>
      <c r="AI922" t="n">
        <v>78876446</v>
      </c>
      <c r="AJ922" t="n">
        <v>1000</v>
      </c>
      <c r="AK922" t="n">
        <v>0</v>
      </c>
      <c r="AL922" t="n">
        <v>0</v>
      </c>
      <c r="AM922" t="n">
        <v>0</v>
      </c>
      <c r="AN922" t="n">
        <v>0</v>
      </c>
      <c r="AO922" t="n">
        <v>0</v>
      </c>
      <c r="AP922" t="n">
        <v>0</v>
      </c>
      <c r="AQ922" t="n">
        <v>0</v>
      </c>
      <c r="AR922" t="n">
        <v>0</v>
      </c>
    </row>
    <row r="923">
      <c r="A923">
        <f>ROW(Source!A2399)</f>
        <v/>
      </c>
      <c r="B923" t="n">
        <v>78876462</v>
      </c>
      <c r="C923" t="n">
        <v>78876439</v>
      </c>
      <c r="D923" t="n">
        <v>29110426</v>
      </c>
      <c r="E923" t="n">
        <v>1</v>
      </c>
      <c r="F923" t="n">
        <v>1</v>
      </c>
      <c r="G923" t="n">
        <v>1</v>
      </c>
      <c r="H923" t="n">
        <v>3</v>
      </c>
      <c r="I923" t="inlineStr">
        <is>
          <t>101-2143</t>
        </is>
      </c>
      <c r="J923" t="inlineStr">
        <is>
          <t>ТССЦ Московской обл., 101-2143, приказ Минстроя России №675/пр от 28.02.2017 № 254/пр</t>
        </is>
      </c>
      <c r="K923" t="inlineStr">
        <is>
          <t>Краска</t>
        </is>
      </c>
      <c r="L923" t="n">
        <v>1346</v>
      </c>
      <c r="N923" t="n">
        <v>1009</v>
      </c>
      <c r="O923" t="inlineStr">
        <is>
          <t>кг</t>
        </is>
      </c>
      <c r="P923" t="inlineStr">
        <is>
          <t>кг</t>
        </is>
      </c>
      <c r="Q923" t="n">
        <v>1</v>
      </c>
      <c r="X923" t="n">
        <v>0.036</v>
      </c>
      <c r="Y923" t="n">
        <v>28.67</v>
      </c>
      <c r="Z923" t="n">
        <v>0</v>
      </c>
      <c r="AA923" t="n">
        <v>0</v>
      </c>
      <c r="AB923" t="n">
        <v>0</v>
      </c>
      <c r="AC923" t="n">
        <v>0</v>
      </c>
      <c r="AD923" t="n">
        <v>1</v>
      </c>
      <c r="AE923" t="n">
        <v>0</v>
      </c>
      <c r="AF923" t="inlineStr">
        <is>
          <t>)*0,2</t>
        </is>
      </c>
      <c r="AG923" t="n">
        <v>0.0072</v>
      </c>
      <c r="AH923" t="n">
        <v>2</v>
      </c>
      <c r="AI923" t="n">
        <v>78876447</v>
      </c>
      <c r="AJ923" t="n">
        <v>1001</v>
      </c>
      <c r="AK923" t="n">
        <v>0</v>
      </c>
      <c r="AL923" t="n">
        <v>0</v>
      </c>
      <c r="AM923" t="n">
        <v>0</v>
      </c>
      <c r="AN923" t="n">
        <v>0</v>
      </c>
      <c r="AO923" t="n">
        <v>0</v>
      </c>
      <c r="AP923" t="n">
        <v>0</v>
      </c>
      <c r="AQ923" t="n">
        <v>0</v>
      </c>
      <c r="AR923" t="n">
        <v>0</v>
      </c>
    </row>
    <row r="924">
      <c r="A924">
        <f>ROW(Source!A2399)</f>
        <v/>
      </c>
      <c r="B924" t="n">
        <v>78876463</v>
      </c>
      <c r="C924" t="n">
        <v>78876439</v>
      </c>
      <c r="D924" t="n">
        <v>29107961</v>
      </c>
      <c r="E924" t="n">
        <v>1</v>
      </c>
      <c r="F924" t="n">
        <v>1</v>
      </c>
      <c r="G924" t="n">
        <v>1</v>
      </c>
      <c r="H924" t="n">
        <v>3</v>
      </c>
      <c r="I924" t="inlineStr">
        <is>
          <t>101-2365</t>
        </is>
      </c>
      <c r="J924" t="inlineStr">
        <is>
          <t>ТССЦ Московской обл., 101-2365, приказ Минстроя России №675/пр от 28.02.2017 № 254/пр</t>
        </is>
      </c>
      <c r="K924" t="inlineStr">
        <is>
          <t>Нитки швейные</t>
        </is>
      </c>
      <c r="L924" t="n">
        <v>1346</v>
      </c>
      <c r="N924" t="n">
        <v>1009</v>
      </c>
      <c r="O924" t="inlineStr">
        <is>
          <t>кг</t>
        </is>
      </c>
      <c r="P924" t="inlineStr">
        <is>
          <t>кг</t>
        </is>
      </c>
      <c r="Q924" t="n">
        <v>1</v>
      </c>
      <c r="X924" t="n">
        <v>0.001</v>
      </c>
      <c r="Y924" t="n">
        <v>133.05</v>
      </c>
      <c r="Z924" t="n">
        <v>0</v>
      </c>
      <c r="AA924" t="n">
        <v>0</v>
      </c>
      <c r="AB924" t="n">
        <v>0</v>
      </c>
      <c r="AC924" t="n">
        <v>0</v>
      </c>
      <c r="AD924" t="n">
        <v>1</v>
      </c>
      <c r="AE924" t="n">
        <v>0</v>
      </c>
      <c r="AF924" t="inlineStr">
        <is>
          <t>)*0,2</t>
        </is>
      </c>
      <c r="AG924" t="n">
        <v>0.0002</v>
      </c>
      <c r="AH924" t="n">
        <v>2</v>
      </c>
      <c r="AI924" t="n">
        <v>78876448</v>
      </c>
      <c r="AJ924" t="n">
        <v>1002</v>
      </c>
      <c r="AK924" t="n">
        <v>0</v>
      </c>
      <c r="AL924" t="n">
        <v>0</v>
      </c>
      <c r="AM924" t="n">
        <v>0</v>
      </c>
      <c r="AN924" t="n">
        <v>0</v>
      </c>
      <c r="AO924" t="n">
        <v>0</v>
      </c>
      <c r="AP924" t="n">
        <v>0</v>
      </c>
      <c r="AQ924" t="n">
        <v>0</v>
      </c>
      <c r="AR924" t="n">
        <v>0</v>
      </c>
    </row>
    <row r="925">
      <c r="A925">
        <f>ROW(Source!A2399)</f>
        <v/>
      </c>
      <c r="B925" t="n">
        <v>78876464</v>
      </c>
      <c r="C925" t="n">
        <v>78876439</v>
      </c>
      <c r="D925" t="n">
        <v>29110838</v>
      </c>
      <c r="E925" t="n">
        <v>1</v>
      </c>
      <c r="F925" t="n">
        <v>1</v>
      </c>
      <c r="G925" t="n">
        <v>1</v>
      </c>
      <c r="H925" t="n">
        <v>3</v>
      </c>
      <c r="I925" t="inlineStr">
        <is>
          <t>101-2499</t>
        </is>
      </c>
      <c r="J925" t="inlineStr">
        <is>
          <t>ТССЦ Московской обл., 101-2499, приказ Минстроя России №675/пр от 28.02.2017 № 254/пр</t>
        </is>
      </c>
      <c r="K925" t="inlineStr">
        <is>
          <t>Лента изоляционная прорезиненная односторонняя ширина 20 мм, толщина 0,25-0,35 мм</t>
        </is>
      </c>
      <c r="L925" t="n">
        <v>1346</v>
      </c>
      <c r="N925" t="n">
        <v>1009</v>
      </c>
      <c r="O925" t="inlineStr">
        <is>
          <t>кг</t>
        </is>
      </c>
      <c r="P925" t="inlineStr">
        <is>
          <t>кг</t>
        </is>
      </c>
      <c r="Q925" t="n">
        <v>1</v>
      </c>
      <c r="X925" t="n">
        <v>0.012</v>
      </c>
      <c r="Y925" t="n">
        <v>30.5</v>
      </c>
      <c r="Z925" t="n">
        <v>0</v>
      </c>
      <c r="AA925" t="n">
        <v>0</v>
      </c>
      <c r="AB925" t="n">
        <v>0</v>
      </c>
      <c r="AC925" t="n">
        <v>0</v>
      </c>
      <c r="AD925" t="n">
        <v>1</v>
      </c>
      <c r="AE925" t="n">
        <v>0</v>
      </c>
      <c r="AF925" t="inlineStr">
        <is>
          <t>)*0,2</t>
        </is>
      </c>
      <c r="AG925" t="n">
        <v>0.0024</v>
      </c>
      <c r="AH925" t="n">
        <v>2</v>
      </c>
      <c r="AI925" t="n">
        <v>78876449</v>
      </c>
      <c r="AJ925" t="n">
        <v>1003</v>
      </c>
      <c r="AK925" t="n">
        <v>0</v>
      </c>
      <c r="AL925" t="n">
        <v>0</v>
      </c>
      <c r="AM925" t="n">
        <v>0</v>
      </c>
      <c r="AN925" t="n">
        <v>0</v>
      </c>
      <c r="AO925" t="n">
        <v>0</v>
      </c>
      <c r="AP925" t="n">
        <v>0</v>
      </c>
      <c r="AQ925" t="n">
        <v>0</v>
      </c>
      <c r="AR925" t="n">
        <v>0</v>
      </c>
    </row>
    <row r="926">
      <c r="A926">
        <f>ROW(Source!A2399)</f>
        <v/>
      </c>
      <c r="B926" t="n">
        <v>78876465</v>
      </c>
      <c r="C926" t="n">
        <v>78876439</v>
      </c>
      <c r="D926" t="n">
        <v>29114470</v>
      </c>
      <c r="E926" t="n">
        <v>1</v>
      </c>
      <c r="F926" t="n">
        <v>1</v>
      </c>
      <c r="G926" t="n">
        <v>1</v>
      </c>
      <c r="H926" t="n">
        <v>3</v>
      </c>
      <c r="I926" t="inlineStr">
        <is>
          <t>101-3914</t>
        </is>
      </c>
      <c r="J926" t="inlineStr">
        <is>
          <t>ТССЦ Московской обл., 101-3914, приказ Минстроя России №675/пр от 28.02.2017 № 254/пр</t>
        </is>
      </c>
      <c r="K926" t="inlineStr">
        <is>
          <t>Дюбели распорные полипропиленовые</t>
        </is>
      </c>
      <c r="L926" t="n">
        <v>1355</v>
      </c>
      <c r="N926" t="n">
        <v>1010</v>
      </c>
      <c r="O926" t="inlineStr">
        <is>
          <t>100 шт.</t>
        </is>
      </c>
      <c r="P926" t="inlineStr">
        <is>
          <t>100 шт.</t>
        </is>
      </c>
      <c r="Q926" t="n">
        <v>100</v>
      </c>
      <c r="X926" t="n">
        <v>0.014</v>
      </c>
      <c r="Y926" t="n">
        <v>86.23999999999999</v>
      </c>
      <c r="Z926" t="n">
        <v>0</v>
      </c>
      <c r="AA926" t="n">
        <v>0</v>
      </c>
      <c r="AB926" t="n">
        <v>0</v>
      </c>
      <c r="AC926" t="n">
        <v>0</v>
      </c>
      <c r="AD926" t="n">
        <v>1</v>
      </c>
      <c r="AE926" t="n">
        <v>0</v>
      </c>
      <c r="AF926" t="inlineStr">
        <is>
          <t>)*0,2</t>
        </is>
      </c>
      <c r="AG926" t="n">
        <v>0.0028</v>
      </c>
      <c r="AH926" t="n">
        <v>2</v>
      </c>
      <c r="AI926" t="n">
        <v>78876450</v>
      </c>
      <c r="AJ926" t="n">
        <v>1004</v>
      </c>
      <c r="AK926" t="n">
        <v>0</v>
      </c>
      <c r="AL926" t="n">
        <v>0</v>
      </c>
      <c r="AM926" t="n">
        <v>0</v>
      </c>
      <c r="AN926" t="n">
        <v>0</v>
      </c>
      <c r="AO926" t="n">
        <v>0</v>
      </c>
      <c r="AP926" t="n">
        <v>0</v>
      </c>
      <c r="AQ926" t="n">
        <v>0</v>
      </c>
      <c r="AR926" t="n">
        <v>0</v>
      </c>
    </row>
    <row r="927">
      <c r="A927">
        <f>ROW(Source!A2399)</f>
        <v/>
      </c>
      <c r="B927" t="n">
        <v>78876466</v>
      </c>
      <c r="C927" t="n">
        <v>78876439</v>
      </c>
      <c r="D927" t="n">
        <v>29129474</v>
      </c>
      <c r="E927" t="n">
        <v>1</v>
      </c>
      <c r="F927" t="n">
        <v>1</v>
      </c>
      <c r="G927" t="n">
        <v>1</v>
      </c>
      <c r="H927" t="n">
        <v>3</v>
      </c>
      <c r="I927" t="inlineStr">
        <is>
          <t>201-0843</t>
        </is>
      </c>
      <c r="J927" t="inlineStr">
        <is>
          <t>ТССЦ Московской обл., 201-0843, приказ Минстроя России №675/пр от 28.02.2017 № 255/пр</t>
        </is>
      </c>
      <c r="K927" t="inlineStr">
        <is>
          <t>Конструкции стальные индивидуальные решетчатые сварные массой до 0,1 т</t>
        </is>
      </c>
      <c r="L927" t="n">
        <v>1348</v>
      </c>
      <c r="N927" t="n">
        <v>1009</v>
      </c>
      <c r="O927" t="inlineStr">
        <is>
          <t>т</t>
        </is>
      </c>
      <c r="P927" t="inlineStr">
        <is>
          <t>т</t>
        </is>
      </c>
      <c r="Q927" t="n">
        <v>1000</v>
      </c>
      <c r="X927" t="n">
        <v>0.001</v>
      </c>
      <c r="Y927" t="n">
        <v>11534.49</v>
      </c>
      <c r="Z927" t="n">
        <v>0</v>
      </c>
      <c r="AA927" t="n">
        <v>0</v>
      </c>
      <c r="AB927" t="n">
        <v>0</v>
      </c>
      <c r="AC927" t="n">
        <v>0</v>
      </c>
      <c r="AD927" t="n">
        <v>1</v>
      </c>
      <c r="AE927" t="n">
        <v>0</v>
      </c>
      <c r="AF927" t="inlineStr">
        <is>
          <t>)*0,2</t>
        </is>
      </c>
      <c r="AG927" t="n">
        <v>0.0002</v>
      </c>
      <c r="AH927" t="n">
        <v>2</v>
      </c>
      <c r="AI927" t="n">
        <v>78876451</v>
      </c>
      <c r="AJ927" t="n">
        <v>1005</v>
      </c>
      <c r="AK927" t="n">
        <v>0</v>
      </c>
      <c r="AL927" t="n">
        <v>0</v>
      </c>
      <c r="AM927" t="n">
        <v>0</v>
      </c>
      <c r="AN927" t="n">
        <v>0</v>
      </c>
      <c r="AO927" t="n">
        <v>0</v>
      </c>
      <c r="AP927" t="n">
        <v>0</v>
      </c>
      <c r="AQ927" t="n">
        <v>0</v>
      </c>
      <c r="AR927" t="n">
        <v>0</v>
      </c>
    </row>
    <row r="928">
      <c r="A928">
        <f>ROW(Source!A2399)</f>
        <v/>
      </c>
      <c r="B928" t="n">
        <v>78876467</v>
      </c>
      <c r="C928" t="n">
        <v>78876439</v>
      </c>
      <c r="D928" t="n">
        <v>29165774</v>
      </c>
      <c r="E928" t="n">
        <v>1</v>
      </c>
      <c r="F928" t="n">
        <v>1</v>
      </c>
      <c r="G928" t="n">
        <v>1</v>
      </c>
      <c r="H928" t="n">
        <v>3</v>
      </c>
      <c r="I928" t="inlineStr">
        <is>
          <t>509-0090</t>
        </is>
      </c>
      <c r="J928" t="inlineStr">
        <is>
          <t>ТССЦ Московской обл., 509-0090, приказ Минстроя России №675/пр от 28.02.2017 № 258/пр</t>
        </is>
      </c>
      <c r="K928" t="inlineStr">
        <is>
          <t>Перемычки гибкие, тип ПГС-50</t>
        </is>
      </c>
      <c r="L928" t="n">
        <v>1358</v>
      </c>
      <c r="N928" t="n">
        <v>1010</v>
      </c>
      <c r="O928" t="inlineStr">
        <is>
          <t>10 шт.</t>
        </is>
      </c>
      <c r="P928" t="inlineStr">
        <is>
          <t>10 шт.</t>
        </is>
      </c>
      <c r="Q928" t="n">
        <v>10</v>
      </c>
      <c r="X928" t="n">
        <v>0.1</v>
      </c>
      <c r="Y928" t="n">
        <v>40.9</v>
      </c>
      <c r="Z928" t="n">
        <v>0</v>
      </c>
      <c r="AA928" t="n">
        <v>0</v>
      </c>
      <c r="AB928" t="n">
        <v>0</v>
      </c>
      <c r="AC928" t="n">
        <v>0</v>
      </c>
      <c r="AD928" t="n">
        <v>1</v>
      </c>
      <c r="AE928" t="n">
        <v>0</v>
      </c>
      <c r="AF928" t="inlineStr">
        <is>
          <t>)*0,2</t>
        </is>
      </c>
      <c r="AG928" t="n">
        <v>0.02</v>
      </c>
      <c r="AH928" t="n">
        <v>2</v>
      </c>
      <c r="AI928" t="n">
        <v>78876452</v>
      </c>
      <c r="AJ928" t="n">
        <v>1006</v>
      </c>
      <c r="AK928" t="n">
        <v>0</v>
      </c>
      <c r="AL928" t="n">
        <v>0</v>
      </c>
      <c r="AM928" t="n">
        <v>0</v>
      </c>
      <c r="AN928" t="n">
        <v>0</v>
      </c>
      <c r="AO928" t="n">
        <v>0</v>
      </c>
      <c r="AP928" t="n">
        <v>0</v>
      </c>
      <c r="AQ928" t="n">
        <v>0</v>
      </c>
      <c r="AR928" t="n">
        <v>0</v>
      </c>
    </row>
    <row r="929">
      <c r="A929">
        <f>ROW(Source!A2399)</f>
        <v/>
      </c>
      <c r="B929" t="n">
        <v>78876468</v>
      </c>
      <c r="C929" t="n">
        <v>78876439</v>
      </c>
      <c r="D929" t="n">
        <v>29171708</v>
      </c>
      <c r="E929" t="n">
        <v>1</v>
      </c>
      <c r="F929" t="n">
        <v>1</v>
      </c>
      <c r="G929" t="n">
        <v>1</v>
      </c>
      <c r="H929" t="n">
        <v>3</v>
      </c>
      <c r="I929" t="inlineStr">
        <is>
          <t>509-1210</t>
        </is>
      </c>
      <c r="J929" t="inlineStr">
        <is>
          <t>ТССЦ Московской обл., 509-1210, приказ Минстроя России №675/пр от 28.02.2017 № 258/пр</t>
        </is>
      </c>
      <c r="K929" t="inlineStr">
        <is>
          <t>Вазелин технический</t>
        </is>
      </c>
      <c r="L929" t="n">
        <v>1346</v>
      </c>
      <c r="N929" t="n">
        <v>1009</v>
      </c>
      <c r="O929" t="inlineStr">
        <is>
          <t>кг</t>
        </is>
      </c>
      <c r="P929" t="inlineStr">
        <is>
          <t>кг</t>
        </is>
      </c>
      <c r="Q929" t="n">
        <v>1</v>
      </c>
      <c r="X929" t="n">
        <v>0.006</v>
      </c>
      <c r="Y929" t="n">
        <v>30.6</v>
      </c>
      <c r="Z929" t="n">
        <v>0</v>
      </c>
      <c r="AA929" t="n">
        <v>0</v>
      </c>
      <c r="AB929" t="n">
        <v>0</v>
      </c>
      <c r="AC929" t="n">
        <v>0</v>
      </c>
      <c r="AD929" t="n">
        <v>1</v>
      </c>
      <c r="AE929" t="n">
        <v>0</v>
      </c>
      <c r="AF929" t="inlineStr">
        <is>
          <t>)*0,2</t>
        </is>
      </c>
      <c r="AG929" t="n">
        <v>0.0012</v>
      </c>
      <c r="AH929" t="n">
        <v>2</v>
      </c>
      <c r="AI929" t="n">
        <v>78876453</v>
      </c>
      <c r="AJ929" t="n">
        <v>1007</v>
      </c>
      <c r="AK929" t="n">
        <v>0</v>
      </c>
      <c r="AL929" t="n">
        <v>0</v>
      </c>
      <c r="AM929" t="n">
        <v>0</v>
      </c>
      <c r="AN929" t="n">
        <v>0</v>
      </c>
      <c r="AO929" t="n">
        <v>0</v>
      </c>
      <c r="AP929" t="n">
        <v>0</v>
      </c>
      <c r="AQ929" t="n">
        <v>0</v>
      </c>
      <c r="AR929" t="n">
        <v>0</v>
      </c>
    </row>
    <row r="930">
      <c r="A930">
        <f>ROW(Source!A2399)</f>
        <v/>
      </c>
      <c r="B930" t="n">
        <v>78876469</v>
      </c>
      <c r="C930" t="n">
        <v>78876439</v>
      </c>
      <c r="D930" t="n">
        <v>29171808</v>
      </c>
      <c r="E930" t="n">
        <v>1</v>
      </c>
      <c r="F930" t="n">
        <v>1</v>
      </c>
      <c r="G930" t="n">
        <v>1</v>
      </c>
      <c r="H930" t="n">
        <v>3</v>
      </c>
      <c r="I930" t="inlineStr">
        <is>
          <t>999-9950</t>
        </is>
      </c>
      <c r="J930" t="inlineStr">
        <is>
          <t>ТССЦ Московской обл., 999-9950, приказ Минстроя России №675/пр от 21.09.2015 г.</t>
        </is>
      </c>
      <c r="K930" t="inlineStr">
        <is>
          <t>Вспомогательные ненормируемые материалы (2% от ОЗП)</t>
        </is>
      </c>
      <c r="L930" t="n">
        <v>1374</v>
      </c>
      <c r="N930" t="n">
        <v>1013</v>
      </c>
      <c r="O930" t="inlineStr">
        <is>
          <t>РУБ</t>
        </is>
      </c>
      <c r="P930" t="inlineStr">
        <is>
          <t>РУБ</t>
        </is>
      </c>
      <c r="Q930" t="n">
        <v>1</v>
      </c>
      <c r="X930" t="n">
        <v>0.3</v>
      </c>
      <c r="Y930" t="n">
        <v>1</v>
      </c>
      <c r="Z930" t="n">
        <v>0</v>
      </c>
      <c r="AA930" t="n">
        <v>0</v>
      </c>
      <c r="AB930" t="n">
        <v>0</v>
      </c>
      <c r="AC930" t="n">
        <v>0</v>
      </c>
      <c r="AD930" t="n">
        <v>1</v>
      </c>
      <c r="AE930" t="n">
        <v>0</v>
      </c>
      <c r="AF930" t="inlineStr">
        <is>
          <t>)*0,2</t>
        </is>
      </c>
      <c r="AG930" t="n">
        <v>0.06</v>
      </c>
      <c r="AH930" t="n">
        <v>2</v>
      </c>
      <c r="AI930" t="n">
        <v>78876454</v>
      </c>
      <c r="AJ930" t="n">
        <v>1008</v>
      </c>
      <c r="AK930" t="n">
        <v>0</v>
      </c>
      <c r="AL930" t="n">
        <v>0</v>
      </c>
      <c r="AM930" t="n">
        <v>0</v>
      </c>
      <c r="AN930" t="n">
        <v>0</v>
      </c>
      <c r="AO930" t="n">
        <v>0</v>
      </c>
      <c r="AP930" t="n">
        <v>0</v>
      </c>
      <c r="AQ930" t="n">
        <v>0</v>
      </c>
      <c r="AR930" t="n">
        <v>0</v>
      </c>
    </row>
    <row r="931">
      <c r="A931">
        <f>ROW(Source!A2400)</f>
        <v/>
      </c>
      <c r="B931" t="n">
        <v>78876488</v>
      </c>
      <c r="C931" t="n">
        <v>78876470</v>
      </c>
      <c r="D931" t="n">
        <v>29361307</v>
      </c>
      <c r="E931" t="n">
        <v>1</v>
      </c>
      <c r="F931" t="n">
        <v>1</v>
      </c>
      <c r="G931" t="n">
        <v>1</v>
      </c>
      <c r="H931" t="n">
        <v>1</v>
      </c>
      <c r="I931" t="inlineStr">
        <is>
          <t>1-2039-90</t>
        </is>
      </c>
      <c r="J931" t="inlineStr"/>
      <c r="K931" t="inlineStr">
        <is>
          <t>Рабочий монтажник среднего разряда 3,9</t>
        </is>
      </c>
      <c r="L931" t="n">
        <v>1369</v>
      </c>
      <c r="N931" t="n">
        <v>1013</v>
      </c>
      <c r="O931" t="inlineStr">
        <is>
          <t>чел.-ч</t>
        </is>
      </c>
      <c r="P931" t="inlineStr">
        <is>
          <t>чел.-ч</t>
        </is>
      </c>
      <c r="Q931" t="n">
        <v>1</v>
      </c>
      <c r="X931" t="n">
        <v>1.56</v>
      </c>
      <c r="Y931" t="n">
        <v>0</v>
      </c>
      <c r="Z931" t="n">
        <v>0</v>
      </c>
      <c r="AA931" t="n">
        <v>0</v>
      </c>
      <c r="AB931" t="n">
        <v>9.51</v>
      </c>
      <c r="AC931" t="n">
        <v>0</v>
      </c>
      <c r="AD931" t="n">
        <v>1</v>
      </c>
      <c r="AE931" t="n">
        <v>1</v>
      </c>
      <c r="AF931" t="inlineStr"/>
      <c r="AG931" t="n">
        <v>1.56</v>
      </c>
      <c r="AH931" t="n">
        <v>2</v>
      </c>
      <c r="AI931" t="n">
        <v>78876471</v>
      </c>
      <c r="AJ931" t="n">
        <v>1009</v>
      </c>
      <c r="AK931" t="n">
        <v>0</v>
      </c>
      <c r="AL931" t="n">
        <v>0</v>
      </c>
      <c r="AM931" t="n">
        <v>0</v>
      </c>
      <c r="AN931" t="n">
        <v>0</v>
      </c>
      <c r="AO931" t="n">
        <v>0</v>
      </c>
      <c r="AP931" t="n">
        <v>0</v>
      </c>
      <c r="AQ931" t="n">
        <v>0</v>
      </c>
      <c r="AR931" t="n">
        <v>0</v>
      </c>
    </row>
    <row r="932">
      <c r="A932">
        <f>ROW(Source!A2400)</f>
        <v/>
      </c>
      <c r="B932" t="n">
        <v>78876489</v>
      </c>
      <c r="C932" t="n">
        <v>78876470</v>
      </c>
      <c r="D932" t="n">
        <v>29172657</v>
      </c>
      <c r="E932" t="n">
        <v>1</v>
      </c>
      <c r="F932" t="n">
        <v>1</v>
      </c>
      <c r="G932" t="n">
        <v>1</v>
      </c>
      <c r="H932" t="n">
        <v>2</v>
      </c>
      <c r="I932" t="inlineStr">
        <is>
          <t>040502</t>
        </is>
      </c>
      <c r="J932" t="inlineStr">
        <is>
          <t>ТСЭМ Московской обл., 040502, приказ Минстроя России №675/пр от 28.02.2017 № 264/пр</t>
        </is>
      </c>
      <c r="K932" t="inlineStr">
        <is>
          <t>Установки для сварки ручной дуговой (постоянного тока)</t>
        </is>
      </c>
      <c r="L932" t="n">
        <v>1368</v>
      </c>
      <c r="N932" t="n">
        <v>1011</v>
      </c>
      <c r="O932" t="inlineStr">
        <is>
          <t>маш.-ч</t>
        </is>
      </c>
      <c r="P932" t="inlineStr">
        <is>
          <t>маш.-ч</t>
        </is>
      </c>
      <c r="Q932" t="n">
        <v>1</v>
      </c>
      <c r="X932" t="n">
        <v>0.13</v>
      </c>
      <c r="Y932" t="n">
        <v>0</v>
      </c>
      <c r="Z932" t="n">
        <v>8.1</v>
      </c>
      <c r="AA932" t="n">
        <v>0</v>
      </c>
      <c r="AB932" t="n">
        <v>0</v>
      </c>
      <c r="AC932" t="n">
        <v>0</v>
      </c>
      <c r="AD932" t="n">
        <v>1</v>
      </c>
      <c r="AE932" t="n">
        <v>0</v>
      </c>
      <c r="AF932" t="inlineStr"/>
      <c r="AG932" t="n">
        <v>0.13</v>
      </c>
      <c r="AH932" t="n">
        <v>2</v>
      </c>
      <c r="AI932" t="n">
        <v>78876472</v>
      </c>
      <c r="AJ932" t="n">
        <v>1010</v>
      </c>
      <c r="AK932" t="n">
        <v>0</v>
      </c>
      <c r="AL932" t="n">
        <v>0</v>
      </c>
      <c r="AM932" t="n">
        <v>0</v>
      </c>
      <c r="AN932" t="n">
        <v>0</v>
      </c>
      <c r="AO932" t="n">
        <v>0</v>
      </c>
      <c r="AP932" t="n">
        <v>0</v>
      </c>
      <c r="AQ932" t="n">
        <v>0</v>
      </c>
      <c r="AR932" t="n">
        <v>0</v>
      </c>
    </row>
    <row r="933">
      <c r="A933">
        <f>ROW(Source!A2400)</f>
        <v/>
      </c>
      <c r="B933" t="n">
        <v>78876490</v>
      </c>
      <c r="C933" t="n">
        <v>78876470</v>
      </c>
      <c r="D933" t="n">
        <v>29174500</v>
      </c>
      <c r="E933" t="n">
        <v>1</v>
      </c>
      <c r="F933" t="n">
        <v>1</v>
      </c>
      <c r="G933" t="n">
        <v>1</v>
      </c>
      <c r="H933" t="n">
        <v>2</v>
      </c>
      <c r="I933" t="inlineStr">
        <is>
          <t>330206</t>
        </is>
      </c>
      <c r="J933" t="inlineStr">
        <is>
          <t>ТСЭМ Московской обл., 330206, приказ Минстроя России №675/пр от 28.02.2017 № 264/пр</t>
        </is>
      </c>
      <c r="K933" t="inlineStr">
        <is>
          <t>Дрели электрические</t>
        </is>
      </c>
      <c r="L933" t="n">
        <v>1368</v>
      </c>
      <c r="N933" t="n">
        <v>1011</v>
      </c>
      <c r="O933" t="inlineStr">
        <is>
          <t>маш.-ч</t>
        </is>
      </c>
      <c r="P933" t="inlineStr">
        <is>
          <t>маш.-ч</t>
        </is>
      </c>
      <c r="Q933" t="n">
        <v>1</v>
      </c>
      <c r="X933" t="n">
        <v>0.04</v>
      </c>
      <c r="Y933" t="n">
        <v>0</v>
      </c>
      <c r="Z933" t="n">
        <v>1.95</v>
      </c>
      <c r="AA933" t="n">
        <v>0</v>
      </c>
      <c r="AB933" t="n">
        <v>0</v>
      </c>
      <c r="AC933" t="n">
        <v>0</v>
      </c>
      <c r="AD933" t="n">
        <v>1</v>
      </c>
      <c r="AE933" t="n">
        <v>0</v>
      </c>
      <c r="AF933" t="inlineStr"/>
      <c r="AG933" t="n">
        <v>0.04</v>
      </c>
      <c r="AH933" t="n">
        <v>2</v>
      </c>
      <c r="AI933" t="n">
        <v>78876473</v>
      </c>
      <c r="AJ933" t="n">
        <v>1011</v>
      </c>
      <c r="AK933" t="n">
        <v>0</v>
      </c>
      <c r="AL933" t="n">
        <v>0</v>
      </c>
      <c r="AM933" t="n">
        <v>0</v>
      </c>
      <c r="AN933" t="n">
        <v>0</v>
      </c>
      <c r="AO933" t="n">
        <v>0</v>
      </c>
      <c r="AP933" t="n">
        <v>0</v>
      </c>
      <c r="AQ933" t="n">
        <v>0</v>
      </c>
      <c r="AR933" t="n">
        <v>0</v>
      </c>
    </row>
    <row r="934">
      <c r="A934">
        <f>ROW(Source!A2400)</f>
        <v/>
      </c>
      <c r="B934" t="n">
        <v>78876491</v>
      </c>
      <c r="C934" t="n">
        <v>78876470</v>
      </c>
      <c r="D934" t="n">
        <v>29110546</v>
      </c>
      <c r="E934" t="n">
        <v>1</v>
      </c>
      <c r="F934" t="n">
        <v>1</v>
      </c>
      <c r="G934" t="n">
        <v>1</v>
      </c>
      <c r="H934" t="n">
        <v>3</v>
      </c>
      <c r="I934" t="inlineStr">
        <is>
          <t>101-1665</t>
        </is>
      </c>
      <c r="J934" t="inlineStr">
        <is>
          <t>ТССЦ Московской обл., 101-1665, приказ Минстроя России №675/пр от 28.02.2017 № 254/пр</t>
        </is>
      </c>
      <c r="K934" t="inlineStr">
        <is>
          <t>Лак электроизоляционный 318</t>
        </is>
      </c>
      <c r="L934" t="n">
        <v>1346</v>
      </c>
      <c r="N934" t="n">
        <v>1009</v>
      </c>
      <c r="O934" t="inlineStr">
        <is>
          <t>кг</t>
        </is>
      </c>
      <c r="P934" t="inlineStr">
        <is>
          <t>кг</t>
        </is>
      </c>
      <c r="Q934" t="n">
        <v>1</v>
      </c>
      <c r="X934" t="n">
        <v>0.006</v>
      </c>
      <c r="Y934" t="n">
        <v>35.63</v>
      </c>
      <c r="Z934" t="n">
        <v>0</v>
      </c>
      <c r="AA934" t="n">
        <v>0</v>
      </c>
      <c r="AB934" t="n">
        <v>0</v>
      </c>
      <c r="AC934" t="n">
        <v>0</v>
      </c>
      <c r="AD934" t="n">
        <v>1</v>
      </c>
      <c r="AE934" t="n">
        <v>0</v>
      </c>
      <c r="AF934" t="inlineStr"/>
      <c r="AG934" t="n">
        <v>0.006</v>
      </c>
      <c r="AH934" t="n">
        <v>2</v>
      </c>
      <c r="AI934" t="n">
        <v>78876474</v>
      </c>
      <c r="AJ934" t="n">
        <v>1012</v>
      </c>
      <c r="AK934" t="n">
        <v>0</v>
      </c>
      <c r="AL934" t="n">
        <v>0</v>
      </c>
      <c r="AM934" t="n">
        <v>0</v>
      </c>
      <c r="AN934" t="n">
        <v>0</v>
      </c>
      <c r="AO934" t="n">
        <v>0</v>
      </c>
      <c r="AP934" t="n">
        <v>0</v>
      </c>
      <c r="AQ934" t="n">
        <v>0</v>
      </c>
      <c r="AR934" t="n">
        <v>0</v>
      </c>
    </row>
    <row r="935">
      <c r="A935">
        <f>ROW(Source!A2400)</f>
        <v/>
      </c>
      <c r="B935" t="n">
        <v>78876492</v>
      </c>
      <c r="C935" t="n">
        <v>78876470</v>
      </c>
      <c r="D935" t="n">
        <v>29113980</v>
      </c>
      <c r="E935" t="n">
        <v>1</v>
      </c>
      <c r="F935" t="n">
        <v>1</v>
      </c>
      <c r="G935" t="n">
        <v>1</v>
      </c>
      <c r="H935" t="n">
        <v>3</v>
      </c>
      <c r="I935" t="inlineStr">
        <is>
          <t>101-1924</t>
        </is>
      </c>
      <c r="J935" t="inlineStr">
        <is>
          <t>ТССЦ Московской обл., 101-1924, приказ Минстроя России №675/пр от 28.02.2017 № 254/пр</t>
        </is>
      </c>
      <c r="K935" t="inlineStr">
        <is>
          <t>Электроды диаметром 4 мм Э42А</t>
        </is>
      </c>
      <c r="L935" t="n">
        <v>1346</v>
      </c>
      <c r="N935" t="n">
        <v>1009</v>
      </c>
      <c r="O935" t="inlineStr">
        <is>
          <t>кг</t>
        </is>
      </c>
      <c r="P935" t="inlineStr">
        <is>
          <t>кг</t>
        </is>
      </c>
      <c r="Q935" t="n">
        <v>1</v>
      </c>
      <c r="X935" t="n">
        <v>0.07000000000000001</v>
      </c>
      <c r="Y935" t="n">
        <v>14.31</v>
      </c>
      <c r="Z935" t="n">
        <v>0</v>
      </c>
      <c r="AA935" t="n">
        <v>0</v>
      </c>
      <c r="AB935" t="n">
        <v>0</v>
      </c>
      <c r="AC935" t="n">
        <v>0</v>
      </c>
      <c r="AD935" t="n">
        <v>1</v>
      </c>
      <c r="AE935" t="n">
        <v>0</v>
      </c>
      <c r="AF935" t="inlineStr"/>
      <c r="AG935" t="n">
        <v>0.07000000000000001</v>
      </c>
      <c r="AH935" t="n">
        <v>2</v>
      </c>
      <c r="AI935" t="n">
        <v>78876475</v>
      </c>
      <c r="AJ935" t="n">
        <v>1013</v>
      </c>
      <c r="AK935" t="n">
        <v>0</v>
      </c>
      <c r="AL935" t="n">
        <v>0</v>
      </c>
      <c r="AM935" t="n">
        <v>0</v>
      </c>
      <c r="AN935" t="n">
        <v>0</v>
      </c>
      <c r="AO935" t="n">
        <v>0</v>
      </c>
      <c r="AP935" t="n">
        <v>0</v>
      </c>
      <c r="AQ935" t="n">
        <v>0</v>
      </c>
      <c r="AR935" t="n">
        <v>0</v>
      </c>
    </row>
    <row r="936">
      <c r="A936">
        <f>ROW(Source!A2400)</f>
        <v/>
      </c>
      <c r="B936" t="n">
        <v>78876493</v>
      </c>
      <c r="C936" t="n">
        <v>78876470</v>
      </c>
      <c r="D936" t="n">
        <v>29108369</v>
      </c>
      <c r="E936" t="n">
        <v>1</v>
      </c>
      <c r="F936" t="n">
        <v>1</v>
      </c>
      <c r="G936" t="n">
        <v>1</v>
      </c>
      <c r="H936" t="n">
        <v>3</v>
      </c>
      <c r="I936" t="inlineStr">
        <is>
          <t>101-1964</t>
        </is>
      </c>
      <c r="J936" t="inlineStr">
        <is>
          <t>ТССЦ Московской обл., 101-1964, приказ Минстроя России №675/пр от 28.02.2017 № 254/пр</t>
        </is>
      </c>
      <c r="K936" t="inlineStr">
        <is>
          <t>Шпагат бумажный</t>
        </is>
      </c>
      <c r="L936" t="n">
        <v>1346</v>
      </c>
      <c r="N936" t="n">
        <v>1009</v>
      </c>
      <c r="O936" t="inlineStr">
        <is>
          <t>кг</t>
        </is>
      </c>
      <c r="P936" t="inlineStr">
        <is>
          <t>кг</t>
        </is>
      </c>
      <c r="Q936" t="n">
        <v>1</v>
      </c>
      <c r="X936" t="n">
        <v>0.001</v>
      </c>
      <c r="Y936" t="n">
        <v>18.9</v>
      </c>
      <c r="Z936" t="n">
        <v>0</v>
      </c>
      <c r="AA936" t="n">
        <v>0</v>
      </c>
      <c r="AB936" t="n">
        <v>0</v>
      </c>
      <c r="AC936" t="n">
        <v>0</v>
      </c>
      <c r="AD936" t="n">
        <v>1</v>
      </c>
      <c r="AE936" t="n">
        <v>0</v>
      </c>
      <c r="AF936" t="inlineStr"/>
      <c r="AG936" t="n">
        <v>0.001</v>
      </c>
      <c r="AH936" t="n">
        <v>2</v>
      </c>
      <c r="AI936" t="n">
        <v>78876476</v>
      </c>
      <c r="AJ936" t="n">
        <v>1014</v>
      </c>
      <c r="AK936" t="n">
        <v>0</v>
      </c>
      <c r="AL936" t="n">
        <v>0</v>
      </c>
      <c r="AM936" t="n">
        <v>0</v>
      </c>
      <c r="AN936" t="n">
        <v>0</v>
      </c>
      <c r="AO936" t="n">
        <v>0</v>
      </c>
      <c r="AP936" t="n">
        <v>0</v>
      </c>
      <c r="AQ936" t="n">
        <v>0</v>
      </c>
      <c r="AR936" t="n">
        <v>0</v>
      </c>
    </row>
    <row r="937">
      <c r="A937">
        <f>ROW(Source!A2400)</f>
        <v/>
      </c>
      <c r="B937" t="n">
        <v>78876494</v>
      </c>
      <c r="C937" t="n">
        <v>78876470</v>
      </c>
      <c r="D937" t="n">
        <v>29114246</v>
      </c>
      <c r="E937" t="n">
        <v>1</v>
      </c>
      <c r="F937" t="n">
        <v>1</v>
      </c>
      <c r="G937" t="n">
        <v>1</v>
      </c>
      <c r="H937" t="n">
        <v>3</v>
      </c>
      <c r="I937" t="inlineStr">
        <is>
          <t>101-1977</t>
        </is>
      </c>
      <c r="J937" t="inlineStr">
        <is>
          <t>ТССЦ Московской обл., 101-1977, приказ Минстроя России №675/пр от 28.02.2017 № 254/пр</t>
        </is>
      </c>
      <c r="K937" t="inlineStr">
        <is>
          <t>Болты с гайками и шайбами строительные</t>
        </is>
      </c>
      <c r="L937" t="n">
        <v>1346</v>
      </c>
      <c r="N937" t="n">
        <v>1009</v>
      </c>
      <c r="O937" t="inlineStr">
        <is>
          <t>кг</t>
        </is>
      </c>
      <c r="P937" t="inlineStr">
        <is>
          <t>кг</t>
        </is>
      </c>
      <c r="Q937" t="n">
        <v>1</v>
      </c>
      <c r="X937" t="n">
        <v>0.049</v>
      </c>
      <c r="Y937" t="n">
        <v>9.039999999999999</v>
      </c>
      <c r="Z937" t="n">
        <v>0</v>
      </c>
      <c r="AA937" t="n">
        <v>0</v>
      </c>
      <c r="AB937" t="n">
        <v>0</v>
      </c>
      <c r="AC937" t="n">
        <v>0</v>
      </c>
      <c r="AD937" t="n">
        <v>1</v>
      </c>
      <c r="AE937" t="n">
        <v>0</v>
      </c>
      <c r="AF937" t="inlineStr"/>
      <c r="AG937" t="n">
        <v>0.049</v>
      </c>
      <c r="AH937" t="n">
        <v>2</v>
      </c>
      <c r="AI937" t="n">
        <v>78876477</v>
      </c>
      <c r="AJ937" t="n">
        <v>1015</v>
      </c>
      <c r="AK937" t="n">
        <v>0</v>
      </c>
      <c r="AL937" t="n">
        <v>0</v>
      </c>
      <c r="AM937" t="n">
        <v>0</v>
      </c>
      <c r="AN937" t="n">
        <v>0</v>
      </c>
      <c r="AO937" t="n">
        <v>0</v>
      </c>
      <c r="AP937" t="n">
        <v>0</v>
      </c>
      <c r="AQ937" t="n">
        <v>0</v>
      </c>
      <c r="AR937" t="n">
        <v>0</v>
      </c>
    </row>
    <row r="938">
      <c r="A938">
        <f>ROW(Source!A2400)</f>
        <v/>
      </c>
      <c r="B938" t="n">
        <v>78876495</v>
      </c>
      <c r="C938" t="n">
        <v>78876470</v>
      </c>
      <c r="D938" t="n">
        <v>29110426</v>
      </c>
      <c r="E938" t="n">
        <v>1</v>
      </c>
      <c r="F938" t="n">
        <v>1</v>
      </c>
      <c r="G938" t="n">
        <v>1</v>
      </c>
      <c r="H938" t="n">
        <v>3</v>
      </c>
      <c r="I938" t="inlineStr">
        <is>
          <t>101-2143</t>
        </is>
      </c>
      <c r="J938" t="inlineStr">
        <is>
          <t>ТССЦ Московской обл., 101-2143, приказ Минстроя России №675/пр от 28.02.2017 № 254/пр</t>
        </is>
      </c>
      <c r="K938" t="inlineStr">
        <is>
          <t>Краска</t>
        </is>
      </c>
      <c r="L938" t="n">
        <v>1346</v>
      </c>
      <c r="N938" t="n">
        <v>1009</v>
      </c>
      <c r="O938" t="inlineStr">
        <is>
          <t>кг</t>
        </is>
      </c>
      <c r="P938" t="inlineStr">
        <is>
          <t>кг</t>
        </is>
      </c>
      <c r="Q938" t="n">
        <v>1</v>
      </c>
      <c r="X938" t="n">
        <v>0.036</v>
      </c>
      <c r="Y938" t="n">
        <v>28.67</v>
      </c>
      <c r="Z938" t="n">
        <v>0</v>
      </c>
      <c r="AA938" t="n">
        <v>0</v>
      </c>
      <c r="AB938" t="n">
        <v>0</v>
      </c>
      <c r="AC938" t="n">
        <v>0</v>
      </c>
      <c r="AD938" t="n">
        <v>1</v>
      </c>
      <c r="AE938" t="n">
        <v>0</v>
      </c>
      <c r="AF938" t="inlineStr"/>
      <c r="AG938" t="n">
        <v>0.036</v>
      </c>
      <c r="AH938" t="n">
        <v>2</v>
      </c>
      <c r="AI938" t="n">
        <v>78876478</v>
      </c>
      <c r="AJ938" t="n">
        <v>1016</v>
      </c>
      <c r="AK938" t="n">
        <v>0</v>
      </c>
      <c r="AL938" t="n">
        <v>0</v>
      </c>
      <c r="AM938" t="n">
        <v>0</v>
      </c>
      <c r="AN938" t="n">
        <v>0</v>
      </c>
      <c r="AO938" t="n">
        <v>0</v>
      </c>
      <c r="AP938" t="n">
        <v>0</v>
      </c>
      <c r="AQ938" t="n">
        <v>0</v>
      </c>
      <c r="AR938" t="n">
        <v>0</v>
      </c>
    </row>
    <row r="939">
      <c r="A939">
        <f>ROW(Source!A2400)</f>
        <v/>
      </c>
      <c r="B939" t="n">
        <v>78876496</v>
      </c>
      <c r="C939" t="n">
        <v>78876470</v>
      </c>
      <c r="D939" t="n">
        <v>29107961</v>
      </c>
      <c r="E939" t="n">
        <v>1</v>
      </c>
      <c r="F939" t="n">
        <v>1</v>
      </c>
      <c r="G939" t="n">
        <v>1</v>
      </c>
      <c r="H939" t="n">
        <v>3</v>
      </c>
      <c r="I939" t="inlineStr">
        <is>
          <t>101-2365</t>
        </is>
      </c>
      <c r="J939" t="inlineStr">
        <is>
          <t>ТССЦ Московской обл., 101-2365, приказ Минстроя России №675/пр от 28.02.2017 № 254/пр</t>
        </is>
      </c>
      <c r="K939" t="inlineStr">
        <is>
          <t>Нитки швейные</t>
        </is>
      </c>
      <c r="L939" t="n">
        <v>1346</v>
      </c>
      <c r="N939" t="n">
        <v>1009</v>
      </c>
      <c r="O939" t="inlineStr">
        <is>
          <t>кг</t>
        </is>
      </c>
      <c r="P939" t="inlineStr">
        <is>
          <t>кг</t>
        </is>
      </c>
      <c r="Q939" t="n">
        <v>1</v>
      </c>
      <c r="X939" t="n">
        <v>0.001</v>
      </c>
      <c r="Y939" t="n">
        <v>133.05</v>
      </c>
      <c r="Z939" t="n">
        <v>0</v>
      </c>
      <c r="AA939" t="n">
        <v>0</v>
      </c>
      <c r="AB939" t="n">
        <v>0</v>
      </c>
      <c r="AC939" t="n">
        <v>0</v>
      </c>
      <c r="AD939" t="n">
        <v>1</v>
      </c>
      <c r="AE939" t="n">
        <v>0</v>
      </c>
      <c r="AF939" t="inlineStr"/>
      <c r="AG939" t="n">
        <v>0.001</v>
      </c>
      <c r="AH939" t="n">
        <v>2</v>
      </c>
      <c r="AI939" t="n">
        <v>78876479</v>
      </c>
      <c r="AJ939" t="n">
        <v>1017</v>
      </c>
      <c r="AK939" t="n">
        <v>0</v>
      </c>
      <c r="AL939" t="n">
        <v>0</v>
      </c>
      <c r="AM939" t="n">
        <v>0</v>
      </c>
      <c r="AN939" t="n">
        <v>0</v>
      </c>
      <c r="AO939" t="n">
        <v>0</v>
      </c>
      <c r="AP939" t="n">
        <v>0</v>
      </c>
      <c r="AQ939" t="n">
        <v>0</v>
      </c>
      <c r="AR939" t="n">
        <v>0</v>
      </c>
    </row>
    <row r="940">
      <c r="A940">
        <f>ROW(Source!A2400)</f>
        <v/>
      </c>
      <c r="B940" t="n">
        <v>78876497</v>
      </c>
      <c r="C940" t="n">
        <v>78876470</v>
      </c>
      <c r="D940" t="n">
        <v>29110838</v>
      </c>
      <c r="E940" t="n">
        <v>1</v>
      </c>
      <c r="F940" t="n">
        <v>1</v>
      </c>
      <c r="G940" t="n">
        <v>1</v>
      </c>
      <c r="H940" t="n">
        <v>3</v>
      </c>
      <c r="I940" t="inlineStr">
        <is>
          <t>101-2499</t>
        </is>
      </c>
      <c r="J940" t="inlineStr">
        <is>
          <t>ТССЦ Московской обл., 101-2499, приказ Минстроя России №675/пр от 28.02.2017 № 254/пр</t>
        </is>
      </c>
      <c r="K940" t="inlineStr">
        <is>
          <t>Лента изоляционная прорезиненная односторонняя ширина 20 мм, толщина 0,25-0,35 мм</t>
        </is>
      </c>
      <c r="L940" t="n">
        <v>1346</v>
      </c>
      <c r="N940" t="n">
        <v>1009</v>
      </c>
      <c r="O940" t="inlineStr">
        <is>
          <t>кг</t>
        </is>
      </c>
      <c r="P940" t="inlineStr">
        <is>
          <t>кг</t>
        </is>
      </c>
      <c r="Q940" t="n">
        <v>1</v>
      </c>
      <c r="X940" t="n">
        <v>0.012</v>
      </c>
      <c r="Y940" t="n">
        <v>30.5</v>
      </c>
      <c r="Z940" t="n">
        <v>0</v>
      </c>
      <c r="AA940" t="n">
        <v>0</v>
      </c>
      <c r="AB940" t="n">
        <v>0</v>
      </c>
      <c r="AC940" t="n">
        <v>0</v>
      </c>
      <c r="AD940" t="n">
        <v>1</v>
      </c>
      <c r="AE940" t="n">
        <v>0</v>
      </c>
      <c r="AF940" t="inlineStr"/>
      <c r="AG940" t="n">
        <v>0.012</v>
      </c>
      <c r="AH940" t="n">
        <v>2</v>
      </c>
      <c r="AI940" t="n">
        <v>78876480</v>
      </c>
      <c r="AJ940" t="n">
        <v>1018</v>
      </c>
      <c r="AK940" t="n">
        <v>0</v>
      </c>
      <c r="AL940" t="n">
        <v>0</v>
      </c>
      <c r="AM940" t="n">
        <v>0</v>
      </c>
      <c r="AN940" t="n">
        <v>0</v>
      </c>
      <c r="AO940" t="n">
        <v>0</v>
      </c>
      <c r="AP940" t="n">
        <v>0</v>
      </c>
      <c r="AQ940" t="n">
        <v>0</v>
      </c>
      <c r="AR940" t="n">
        <v>0</v>
      </c>
    </row>
    <row r="941">
      <c r="A941">
        <f>ROW(Source!A2400)</f>
        <v/>
      </c>
      <c r="B941" t="n">
        <v>78876498</v>
      </c>
      <c r="C941" t="n">
        <v>78876470</v>
      </c>
      <c r="D941" t="n">
        <v>29114470</v>
      </c>
      <c r="E941" t="n">
        <v>1</v>
      </c>
      <c r="F941" t="n">
        <v>1</v>
      </c>
      <c r="G941" t="n">
        <v>1</v>
      </c>
      <c r="H941" t="n">
        <v>3</v>
      </c>
      <c r="I941" t="inlineStr">
        <is>
          <t>101-3914</t>
        </is>
      </c>
      <c r="J941" t="inlineStr">
        <is>
          <t>ТССЦ Московской обл., 101-3914, приказ Минстроя России №675/пр от 28.02.2017 № 254/пр</t>
        </is>
      </c>
      <c r="K941" t="inlineStr">
        <is>
          <t>Дюбели распорные полипропиленовые</t>
        </is>
      </c>
      <c r="L941" t="n">
        <v>1355</v>
      </c>
      <c r="N941" t="n">
        <v>1010</v>
      </c>
      <c r="O941" t="inlineStr">
        <is>
          <t>100 шт.</t>
        </is>
      </c>
      <c r="P941" t="inlineStr">
        <is>
          <t>100 шт.</t>
        </is>
      </c>
      <c r="Q941" t="n">
        <v>100</v>
      </c>
      <c r="X941" t="n">
        <v>0.014</v>
      </c>
      <c r="Y941" t="n">
        <v>86.23999999999999</v>
      </c>
      <c r="Z941" t="n">
        <v>0</v>
      </c>
      <c r="AA941" t="n">
        <v>0</v>
      </c>
      <c r="AB941" t="n">
        <v>0</v>
      </c>
      <c r="AC941" t="n">
        <v>0</v>
      </c>
      <c r="AD941" t="n">
        <v>1</v>
      </c>
      <c r="AE941" t="n">
        <v>0</v>
      </c>
      <c r="AF941" t="inlineStr"/>
      <c r="AG941" t="n">
        <v>0.014</v>
      </c>
      <c r="AH941" t="n">
        <v>2</v>
      </c>
      <c r="AI941" t="n">
        <v>78876481</v>
      </c>
      <c r="AJ941" t="n">
        <v>1019</v>
      </c>
      <c r="AK941" t="n">
        <v>0</v>
      </c>
      <c r="AL941" t="n">
        <v>0</v>
      </c>
      <c r="AM941" t="n">
        <v>0</v>
      </c>
      <c r="AN941" t="n">
        <v>0</v>
      </c>
      <c r="AO941" t="n">
        <v>0</v>
      </c>
      <c r="AP941" t="n">
        <v>0</v>
      </c>
      <c r="AQ941" t="n">
        <v>0</v>
      </c>
      <c r="AR941" t="n">
        <v>0</v>
      </c>
    </row>
    <row r="942">
      <c r="A942">
        <f>ROW(Source!A2400)</f>
        <v/>
      </c>
      <c r="B942" t="n">
        <v>78876499</v>
      </c>
      <c r="C942" t="n">
        <v>78876470</v>
      </c>
      <c r="D942" t="n">
        <v>29129474</v>
      </c>
      <c r="E942" t="n">
        <v>1</v>
      </c>
      <c r="F942" t="n">
        <v>1</v>
      </c>
      <c r="G942" t="n">
        <v>1</v>
      </c>
      <c r="H942" t="n">
        <v>3</v>
      </c>
      <c r="I942" t="inlineStr">
        <is>
          <t>201-0843</t>
        </is>
      </c>
      <c r="J942" t="inlineStr">
        <is>
          <t>ТССЦ Московской обл., 201-0843, приказ Минстроя России №675/пр от 28.02.2017 № 255/пр</t>
        </is>
      </c>
      <c r="K942" t="inlineStr">
        <is>
          <t>Конструкции стальные индивидуальные решетчатые сварные массой до 0,1 т</t>
        </is>
      </c>
      <c r="L942" t="n">
        <v>1348</v>
      </c>
      <c r="N942" t="n">
        <v>1009</v>
      </c>
      <c r="O942" t="inlineStr">
        <is>
          <t>т</t>
        </is>
      </c>
      <c r="P942" t="inlineStr">
        <is>
          <t>т</t>
        </is>
      </c>
      <c r="Q942" t="n">
        <v>1000</v>
      </c>
      <c r="X942" t="n">
        <v>0.001</v>
      </c>
      <c r="Y942" t="n">
        <v>11534.49</v>
      </c>
      <c r="Z942" t="n">
        <v>0</v>
      </c>
      <c r="AA942" t="n">
        <v>0</v>
      </c>
      <c r="AB942" t="n">
        <v>0</v>
      </c>
      <c r="AC942" t="n">
        <v>0</v>
      </c>
      <c r="AD942" t="n">
        <v>1</v>
      </c>
      <c r="AE942" t="n">
        <v>0</v>
      </c>
      <c r="AF942" t="inlineStr"/>
      <c r="AG942" t="n">
        <v>0.001</v>
      </c>
      <c r="AH942" t="n">
        <v>2</v>
      </c>
      <c r="AI942" t="n">
        <v>78876482</v>
      </c>
      <c r="AJ942" t="n">
        <v>1020</v>
      </c>
      <c r="AK942" t="n">
        <v>0</v>
      </c>
      <c r="AL942" t="n">
        <v>0</v>
      </c>
      <c r="AM942" t="n">
        <v>0</v>
      </c>
      <c r="AN942" t="n">
        <v>0</v>
      </c>
      <c r="AO942" t="n">
        <v>0</v>
      </c>
      <c r="AP942" t="n">
        <v>0</v>
      </c>
      <c r="AQ942" t="n">
        <v>0</v>
      </c>
      <c r="AR942" t="n">
        <v>0</v>
      </c>
    </row>
    <row r="943">
      <c r="A943">
        <f>ROW(Source!A2400)</f>
        <v/>
      </c>
      <c r="B943" t="n">
        <v>78876500</v>
      </c>
      <c r="C943" t="n">
        <v>78876470</v>
      </c>
      <c r="D943" t="n">
        <v>29165774</v>
      </c>
      <c r="E943" t="n">
        <v>1</v>
      </c>
      <c r="F943" t="n">
        <v>1</v>
      </c>
      <c r="G943" t="n">
        <v>1</v>
      </c>
      <c r="H943" t="n">
        <v>3</v>
      </c>
      <c r="I943" t="inlineStr">
        <is>
          <t>509-0090</t>
        </is>
      </c>
      <c r="J943" t="inlineStr">
        <is>
          <t>ТССЦ Московской обл., 509-0090, приказ Минстроя России №675/пр от 28.02.2017 № 258/пр</t>
        </is>
      </c>
      <c r="K943" t="inlineStr">
        <is>
          <t>Перемычки гибкие, тип ПГС-50</t>
        </is>
      </c>
      <c r="L943" t="n">
        <v>1358</v>
      </c>
      <c r="N943" t="n">
        <v>1010</v>
      </c>
      <c r="O943" t="inlineStr">
        <is>
          <t>10 шт.</t>
        </is>
      </c>
      <c r="P943" t="inlineStr">
        <is>
          <t>10 шт.</t>
        </is>
      </c>
      <c r="Q943" t="n">
        <v>10</v>
      </c>
      <c r="X943" t="n">
        <v>0.1</v>
      </c>
      <c r="Y943" t="n">
        <v>40.9</v>
      </c>
      <c r="Z943" t="n">
        <v>0</v>
      </c>
      <c r="AA943" t="n">
        <v>0</v>
      </c>
      <c r="AB943" t="n">
        <v>0</v>
      </c>
      <c r="AC943" t="n">
        <v>0</v>
      </c>
      <c r="AD943" t="n">
        <v>1</v>
      </c>
      <c r="AE943" t="n">
        <v>0</v>
      </c>
      <c r="AF943" t="inlineStr"/>
      <c r="AG943" t="n">
        <v>0.1</v>
      </c>
      <c r="AH943" t="n">
        <v>2</v>
      </c>
      <c r="AI943" t="n">
        <v>78876483</v>
      </c>
      <c r="AJ943" t="n">
        <v>1021</v>
      </c>
      <c r="AK943" t="n">
        <v>0</v>
      </c>
      <c r="AL943" t="n">
        <v>0</v>
      </c>
      <c r="AM943" t="n">
        <v>0</v>
      </c>
      <c r="AN943" t="n">
        <v>0</v>
      </c>
      <c r="AO943" t="n">
        <v>0</v>
      </c>
      <c r="AP943" t="n">
        <v>0</v>
      </c>
      <c r="AQ943" t="n">
        <v>0</v>
      </c>
      <c r="AR943" t="n">
        <v>0</v>
      </c>
    </row>
    <row r="944">
      <c r="A944">
        <f>ROW(Source!A2400)</f>
        <v/>
      </c>
      <c r="B944" t="n">
        <v>78876501</v>
      </c>
      <c r="C944" t="n">
        <v>78876470</v>
      </c>
      <c r="D944" t="n">
        <v>29171708</v>
      </c>
      <c r="E944" t="n">
        <v>1</v>
      </c>
      <c r="F944" t="n">
        <v>1</v>
      </c>
      <c r="G944" t="n">
        <v>1</v>
      </c>
      <c r="H944" t="n">
        <v>3</v>
      </c>
      <c r="I944" t="inlineStr">
        <is>
          <t>509-1210</t>
        </is>
      </c>
      <c r="J944" t="inlineStr">
        <is>
          <t>ТССЦ Московской обл., 509-1210, приказ Минстроя России №675/пр от 28.02.2017 № 258/пр</t>
        </is>
      </c>
      <c r="K944" t="inlineStr">
        <is>
          <t>Вазелин технический</t>
        </is>
      </c>
      <c r="L944" t="n">
        <v>1346</v>
      </c>
      <c r="N944" t="n">
        <v>1009</v>
      </c>
      <c r="O944" t="inlineStr">
        <is>
          <t>кг</t>
        </is>
      </c>
      <c r="P944" t="inlineStr">
        <is>
          <t>кг</t>
        </is>
      </c>
      <c r="Q944" t="n">
        <v>1</v>
      </c>
      <c r="X944" t="n">
        <v>0.006</v>
      </c>
      <c r="Y944" t="n">
        <v>30.6</v>
      </c>
      <c r="Z944" t="n">
        <v>0</v>
      </c>
      <c r="AA944" t="n">
        <v>0</v>
      </c>
      <c r="AB944" t="n">
        <v>0</v>
      </c>
      <c r="AC944" t="n">
        <v>0</v>
      </c>
      <c r="AD944" t="n">
        <v>1</v>
      </c>
      <c r="AE944" t="n">
        <v>0</v>
      </c>
      <c r="AF944" t="inlineStr"/>
      <c r="AG944" t="n">
        <v>0.006</v>
      </c>
      <c r="AH944" t="n">
        <v>2</v>
      </c>
      <c r="AI944" t="n">
        <v>78876484</v>
      </c>
      <c r="AJ944" t="n">
        <v>1022</v>
      </c>
      <c r="AK944" t="n">
        <v>0</v>
      </c>
      <c r="AL944" t="n">
        <v>0</v>
      </c>
      <c r="AM944" t="n">
        <v>0</v>
      </c>
      <c r="AN944" t="n">
        <v>0</v>
      </c>
      <c r="AO944" t="n">
        <v>0</v>
      </c>
      <c r="AP944" t="n">
        <v>0</v>
      </c>
      <c r="AQ944" t="n">
        <v>0</v>
      </c>
      <c r="AR944" t="n">
        <v>0</v>
      </c>
    </row>
    <row r="945">
      <c r="A945">
        <f>ROW(Source!A2400)</f>
        <v/>
      </c>
      <c r="B945" t="n">
        <v>78876502</v>
      </c>
      <c r="C945" t="n">
        <v>78876470</v>
      </c>
      <c r="D945" t="n">
        <v>29171808</v>
      </c>
      <c r="E945" t="n">
        <v>1</v>
      </c>
      <c r="F945" t="n">
        <v>1</v>
      </c>
      <c r="G945" t="n">
        <v>1</v>
      </c>
      <c r="H945" t="n">
        <v>3</v>
      </c>
      <c r="I945" t="inlineStr">
        <is>
          <t>999-9950</t>
        </is>
      </c>
      <c r="J945" t="inlineStr">
        <is>
          <t>ТССЦ Московской обл., 999-9950, приказ Минстроя России №675/пр от 21.09.2015 г.</t>
        </is>
      </c>
      <c r="K945" t="inlineStr">
        <is>
          <t>Вспомогательные ненормируемые материалы (2% от ОЗП)</t>
        </is>
      </c>
      <c r="L945" t="n">
        <v>1374</v>
      </c>
      <c r="N945" t="n">
        <v>1013</v>
      </c>
      <c r="O945" t="inlineStr">
        <is>
          <t>РУБ</t>
        </is>
      </c>
      <c r="P945" t="inlineStr">
        <is>
          <t>РУБ</t>
        </is>
      </c>
      <c r="Q945" t="n">
        <v>1</v>
      </c>
      <c r="X945" t="n">
        <v>0.3</v>
      </c>
      <c r="Y945" t="n">
        <v>1</v>
      </c>
      <c r="Z945" t="n">
        <v>0</v>
      </c>
      <c r="AA945" t="n">
        <v>0</v>
      </c>
      <c r="AB945" t="n">
        <v>0</v>
      </c>
      <c r="AC945" t="n">
        <v>0</v>
      </c>
      <c r="AD945" t="n">
        <v>1</v>
      </c>
      <c r="AE945" t="n">
        <v>0</v>
      </c>
      <c r="AF945" t="inlineStr"/>
      <c r="AG945" t="n">
        <v>0.3</v>
      </c>
      <c r="AH945" t="n">
        <v>2</v>
      </c>
      <c r="AI945" t="n">
        <v>78876487</v>
      </c>
      <c r="AJ945" t="n">
        <v>1024</v>
      </c>
      <c r="AK945" t="n">
        <v>0</v>
      </c>
      <c r="AL945" t="n">
        <v>0</v>
      </c>
      <c r="AM945" t="n">
        <v>0</v>
      </c>
      <c r="AN945" t="n">
        <v>0</v>
      </c>
      <c r="AO945" t="n">
        <v>0</v>
      </c>
      <c r="AP945" t="n">
        <v>0</v>
      </c>
      <c r="AQ945" t="n">
        <v>0</v>
      </c>
      <c r="AR945" t="n">
        <v>0</v>
      </c>
    </row>
    <row r="946">
      <c r="A946">
        <f>ROW(Source!A2440)</f>
        <v/>
      </c>
      <c r="B946" t="n">
        <v>78876585</v>
      </c>
      <c r="C946" t="n">
        <v>78876580</v>
      </c>
      <c r="D946" t="n">
        <v>18410631</v>
      </c>
      <c r="E946" t="n">
        <v>1</v>
      </c>
      <c r="F946" t="n">
        <v>1</v>
      </c>
      <c r="G946" t="n">
        <v>1</v>
      </c>
      <c r="H946" t="n">
        <v>1</v>
      </c>
      <c r="I946" t="inlineStr">
        <is>
          <t>1-1029-90</t>
        </is>
      </c>
      <c r="J946" t="inlineStr"/>
      <c r="K946" t="inlineStr">
        <is>
          <t>Рабочий строитель среднего разряда 2,9</t>
        </is>
      </c>
      <c r="L946" t="n">
        <v>1369</v>
      </c>
      <c r="N946" t="n">
        <v>1013</v>
      </c>
      <c r="O946" t="inlineStr">
        <is>
          <t>чел.-ч</t>
        </is>
      </c>
      <c r="P946" t="inlineStr">
        <is>
          <t>чел.-ч</t>
        </is>
      </c>
      <c r="Q946" t="n">
        <v>1</v>
      </c>
      <c r="X946" t="n">
        <v>85.3</v>
      </c>
      <c r="Y946" t="n">
        <v>0</v>
      </c>
      <c r="Z946" t="n">
        <v>0</v>
      </c>
      <c r="AA946" t="n">
        <v>0</v>
      </c>
      <c r="AB946" t="n">
        <v>8.460000000000001</v>
      </c>
      <c r="AC946" t="n">
        <v>0</v>
      </c>
      <c r="AD946" t="n">
        <v>1</v>
      </c>
      <c r="AE946" t="n">
        <v>1</v>
      </c>
      <c r="AF946" t="inlineStr"/>
      <c r="AG946" t="n">
        <v>85.3</v>
      </c>
      <c r="AH946" t="n">
        <v>2</v>
      </c>
      <c r="AI946" t="n">
        <v>78876581</v>
      </c>
      <c r="AJ946" t="n">
        <v>1025</v>
      </c>
      <c r="AK946" t="n">
        <v>0</v>
      </c>
      <c r="AL946" t="n">
        <v>0</v>
      </c>
      <c r="AM946" t="n">
        <v>0</v>
      </c>
      <c r="AN946" t="n">
        <v>0</v>
      </c>
      <c r="AO946" t="n">
        <v>0</v>
      </c>
      <c r="AP946" t="n">
        <v>0</v>
      </c>
      <c r="AQ946" t="n">
        <v>0</v>
      </c>
      <c r="AR946" t="n">
        <v>0</v>
      </c>
    </row>
    <row r="947">
      <c r="A947">
        <f>ROW(Source!A2440)</f>
        <v/>
      </c>
      <c r="B947" t="n">
        <v>78876586</v>
      </c>
      <c r="C947" t="n">
        <v>78876580</v>
      </c>
      <c r="D947" t="n">
        <v>121548</v>
      </c>
      <c r="E947" t="n">
        <v>1</v>
      </c>
      <c r="F947" t="n">
        <v>1</v>
      </c>
      <c r="G947" t="n">
        <v>1</v>
      </c>
      <c r="H947" t="n">
        <v>1</v>
      </c>
      <c r="I947" t="inlineStr">
        <is>
          <t>2</t>
        </is>
      </c>
      <c r="J947" t="inlineStr"/>
      <c r="K947" t="inlineStr">
        <is>
          <t>Затраты труда машинистов</t>
        </is>
      </c>
      <c r="L947" t="n">
        <v>608254</v>
      </c>
      <c r="N947" t="n">
        <v>1013</v>
      </c>
      <c r="O947" t="inlineStr">
        <is>
          <t>чел.час</t>
        </is>
      </c>
      <c r="P947" t="inlineStr">
        <is>
          <t>чел.час</t>
        </is>
      </c>
      <c r="Q947" t="n">
        <v>1</v>
      </c>
      <c r="X947" t="n">
        <v>0.32</v>
      </c>
      <c r="Y947" t="n">
        <v>0</v>
      </c>
      <c r="Z947" t="n">
        <v>0</v>
      </c>
      <c r="AA947" t="n">
        <v>0</v>
      </c>
      <c r="AB947" t="n">
        <v>0</v>
      </c>
      <c r="AC947" t="n">
        <v>0</v>
      </c>
      <c r="AD947" t="n">
        <v>1</v>
      </c>
      <c r="AE947" t="n">
        <v>2</v>
      </c>
      <c r="AF947" t="inlineStr"/>
      <c r="AG947" t="n">
        <v>0.32</v>
      </c>
      <c r="AH947" t="n">
        <v>2</v>
      </c>
      <c r="AI947" t="n">
        <v>78876582</v>
      </c>
      <c r="AJ947" t="n">
        <v>1026</v>
      </c>
      <c r="AK947" t="n">
        <v>0</v>
      </c>
      <c r="AL947" t="n">
        <v>0</v>
      </c>
      <c r="AM947" t="n">
        <v>0</v>
      </c>
      <c r="AN947" t="n">
        <v>0</v>
      </c>
      <c r="AO947" t="n">
        <v>0</v>
      </c>
      <c r="AP947" t="n">
        <v>0</v>
      </c>
      <c r="AQ947" t="n">
        <v>0</v>
      </c>
      <c r="AR947" t="n">
        <v>0</v>
      </c>
    </row>
    <row r="948">
      <c r="A948">
        <f>ROW(Source!A2440)</f>
        <v/>
      </c>
      <c r="B948" t="n">
        <v>78876587</v>
      </c>
      <c r="C948" t="n">
        <v>78876580</v>
      </c>
      <c r="D948" t="n">
        <v>29172556</v>
      </c>
      <c r="E948" t="n">
        <v>1</v>
      </c>
      <c r="F948" t="n">
        <v>1</v>
      </c>
      <c r="G948" t="n">
        <v>1</v>
      </c>
      <c r="H948" t="n">
        <v>2</v>
      </c>
      <c r="I948" t="inlineStr">
        <is>
          <t>030954</t>
        </is>
      </c>
      <c r="J948" t="inlineStr">
        <is>
          <t>ТСЭМ Московской обл., 030954, приказ Минстроя России №675/пр от 28.02.2017 № 264/пр</t>
        </is>
      </c>
      <c r="K948" t="inlineStr">
        <is>
          <t>Подъемники грузоподъемностью до 500 кг одномачтовые, высота подъема 45 м</t>
        </is>
      </c>
      <c r="L948" t="n">
        <v>1368</v>
      </c>
      <c r="N948" t="n">
        <v>1011</v>
      </c>
      <c r="O948" t="inlineStr">
        <is>
          <t>маш.-ч</t>
        </is>
      </c>
      <c r="P948" t="inlineStr">
        <is>
          <t>маш.-ч</t>
        </is>
      </c>
      <c r="Q948" t="n">
        <v>1</v>
      </c>
      <c r="X948" t="n">
        <v>0.32</v>
      </c>
      <c r="Y948" t="n">
        <v>0</v>
      </c>
      <c r="Z948" t="n">
        <v>31.26</v>
      </c>
      <c r="AA948" t="n">
        <v>13.5</v>
      </c>
      <c r="AB948" t="n">
        <v>0</v>
      </c>
      <c r="AC948" t="n">
        <v>0</v>
      </c>
      <c r="AD948" t="n">
        <v>1</v>
      </c>
      <c r="AE948" t="n">
        <v>0</v>
      </c>
      <c r="AF948" t="inlineStr"/>
      <c r="AG948" t="n">
        <v>0.32</v>
      </c>
      <c r="AH948" t="n">
        <v>2</v>
      </c>
      <c r="AI948" t="n">
        <v>78876583</v>
      </c>
      <c r="AJ948" t="n">
        <v>1027</v>
      </c>
      <c r="AK948" t="n">
        <v>0</v>
      </c>
      <c r="AL948" t="n">
        <v>0</v>
      </c>
      <c r="AM948" t="n">
        <v>0</v>
      </c>
      <c r="AN948" t="n">
        <v>0</v>
      </c>
      <c r="AO948" t="n">
        <v>0</v>
      </c>
      <c r="AP948" t="n">
        <v>0</v>
      </c>
      <c r="AQ948" t="n">
        <v>0</v>
      </c>
      <c r="AR948" t="n">
        <v>0</v>
      </c>
    </row>
    <row r="949">
      <c r="A949">
        <f>ROW(Source!A2440)</f>
        <v/>
      </c>
      <c r="B949" t="n">
        <v>78876588</v>
      </c>
      <c r="C949" t="n">
        <v>78876580</v>
      </c>
      <c r="D949" t="n">
        <v>29164350</v>
      </c>
      <c r="E949" t="n">
        <v>1</v>
      </c>
      <c r="F949" t="n">
        <v>1</v>
      </c>
      <c r="G949" t="n">
        <v>1</v>
      </c>
      <c r="H949" t="n">
        <v>3</v>
      </c>
      <c r="I949" t="inlineStr">
        <is>
          <t>509-9899</t>
        </is>
      </c>
      <c r="J949" t="inlineStr">
        <is>
          <t>ТССЦ Московской обл., 509-9899, приказ Минстроя России №675/пр от 28.02.2017 № 258/пр</t>
        </is>
      </c>
      <c r="K949" t="inlineStr">
        <is>
          <t>Строительный мусор и масса возвратных материалов</t>
        </is>
      </c>
      <c r="L949" t="n">
        <v>1348</v>
      </c>
      <c r="N949" t="n">
        <v>1009</v>
      </c>
      <c r="O949" t="inlineStr">
        <is>
          <t>т</t>
        </is>
      </c>
      <c r="P949" t="inlineStr">
        <is>
          <t>т</t>
        </is>
      </c>
      <c r="Q949" t="n">
        <v>1000</v>
      </c>
      <c r="X949" t="n">
        <v>1.34</v>
      </c>
      <c r="Y949" t="n">
        <v>0</v>
      </c>
      <c r="Z949" t="n">
        <v>0</v>
      </c>
      <c r="AA949" t="n">
        <v>0</v>
      </c>
      <c r="AB949" t="n">
        <v>0</v>
      </c>
      <c r="AC949" t="n">
        <v>0</v>
      </c>
      <c r="AD949" t="n">
        <v>0</v>
      </c>
      <c r="AE949" t="n">
        <v>0</v>
      </c>
      <c r="AF949" t="inlineStr"/>
      <c r="AG949" t="n">
        <v>1.34</v>
      </c>
      <c r="AH949" t="n">
        <v>2</v>
      </c>
      <c r="AI949" t="n">
        <v>78876584</v>
      </c>
      <c r="AJ949" t="n">
        <v>1028</v>
      </c>
      <c r="AK949" t="n">
        <v>0</v>
      </c>
      <c r="AL949" t="n">
        <v>0</v>
      </c>
      <c r="AM949" t="n">
        <v>0</v>
      </c>
      <c r="AN949" t="n">
        <v>0</v>
      </c>
      <c r="AO949" t="n">
        <v>0</v>
      </c>
      <c r="AP949" t="n">
        <v>0</v>
      </c>
      <c r="AQ949" t="n">
        <v>0</v>
      </c>
      <c r="AR949" t="n">
        <v>0</v>
      </c>
    </row>
    <row r="950">
      <c r="A950">
        <f>ROW(Source!A2442)</f>
        <v/>
      </c>
      <c r="B950" t="n">
        <v>78876603</v>
      </c>
      <c r="C950" t="n">
        <v>78876590</v>
      </c>
      <c r="D950" t="n">
        <v>18411117</v>
      </c>
      <c r="E950" t="n">
        <v>1</v>
      </c>
      <c r="F950" t="n">
        <v>1</v>
      </c>
      <c r="G950" t="n">
        <v>1</v>
      </c>
      <c r="H950" t="n">
        <v>1</v>
      </c>
      <c r="I950" t="inlineStr">
        <is>
          <t>1-1040-90</t>
        </is>
      </c>
      <c r="J950" t="inlineStr"/>
      <c r="K950" t="inlineStr">
        <is>
          <t>Рабочий строитель среднего разряда 4</t>
        </is>
      </c>
      <c r="L950" t="n">
        <v>1369</v>
      </c>
      <c r="N950" t="n">
        <v>1013</v>
      </c>
      <c r="O950" t="inlineStr">
        <is>
          <t>чел.-ч</t>
        </is>
      </c>
      <c r="P950" t="inlineStr">
        <is>
          <t>чел.-ч</t>
        </is>
      </c>
      <c r="Q950" t="n">
        <v>1</v>
      </c>
      <c r="X950" t="n">
        <v>26.28</v>
      </c>
      <c r="Y950" t="n">
        <v>0</v>
      </c>
      <c r="Z950" t="n">
        <v>0</v>
      </c>
      <c r="AA950" t="n">
        <v>0</v>
      </c>
      <c r="AB950" t="n">
        <v>9.619999999999999</v>
      </c>
      <c r="AC950" t="n">
        <v>0</v>
      </c>
      <c r="AD950" t="n">
        <v>1</v>
      </c>
      <c r="AE950" t="n">
        <v>1</v>
      </c>
      <c r="AF950" t="inlineStr"/>
      <c r="AG950" t="n">
        <v>26.28</v>
      </c>
      <c r="AH950" t="n">
        <v>2</v>
      </c>
      <c r="AI950" t="n">
        <v>78876591</v>
      </c>
      <c r="AJ950" t="n">
        <v>1029</v>
      </c>
      <c r="AK950" t="n">
        <v>0</v>
      </c>
      <c r="AL950" t="n">
        <v>0</v>
      </c>
      <c r="AM950" t="n">
        <v>0</v>
      </c>
      <c r="AN950" t="n">
        <v>0</v>
      </c>
      <c r="AO950" t="n">
        <v>0</v>
      </c>
      <c r="AP950" t="n">
        <v>0</v>
      </c>
      <c r="AQ950" t="n">
        <v>0</v>
      </c>
      <c r="AR950" t="n">
        <v>0</v>
      </c>
    </row>
    <row r="951">
      <c r="A951">
        <f>ROW(Source!A2442)</f>
        <v/>
      </c>
      <c r="B951" t="n">
        <v>78876604</v>
      </c>
      <c r="C951" t="n">
        <v>78876590</v>
      </c>
      <c r="D951" t="n">
        <v>121548</v>
      </c>
      <c r="E951" t="n">
        <v>1</v>
      </c>
      <c r="F951" t="n">
        <v>1</v>
      </c>
      <c r="G951" t="n">
        <v>1</v>
      </c>
      <c r="H951" t="n">
        <v>1</v>
      </c>
      <c r="I951" t="inlineStr">
        <is>
          <t>2</t>
        </is>
      </c>
      <c r="J951" t="inlineStr"/>
      <c r="K951" t="inlineStr">
        <is>
          <t>Затраты труда машинистов</t>
        </is>
      </c>
      <c r="L951" t="n">
        <v>608254</v>
      </c>
      <c r="N951" t="n">
        <v>1013</v>
      </c>
      <c r="O951" t="inlineStr">
        <is>
          <t>чел.час</t>
        </is>
      </c>
      <c r="P951" t="inlineStr">
        <is>
          <t>чел.час</t>
        </is>
      </c>
      <c r="Q951" t="n">
        <v>1</v>
      </c>
      <c r="X951" t="n">
        <v>0.11</v>
      </c>
      <c r="Y951" t="n">
        <v>0</v>
      </c>
      <c r="Z951" t="n">
        <v>0</v>
      </c>
      <c r="AA951" t="n">
        <v>0</v>
      </c>
      <c r="AB951" t="n">
        <v>0</v>
      </c>
      <c r="AC951" t="n">
        <v>0</v>
      </c>
      <c r="AD951" t="n">
        <v>1</v>
      </c>
      <c r="AE951" t="n">
        <v>2</v>
      </c>
      <c r="AF951" t="inlineStr"/>
      <c r="AG951" t="n">
        <v>0.11</v>
      </c>
      <c r="AH951" t="n">
        <v>2</v>
      </c>
      <c r="AI951" t="n">
        <v>78876592</v>
      </c>
      <c r="AJ951" t="n">
        <v>1030</v>
      </c>
      <c r="AK951" t="n">
        <v>0</v>
      </c>
      <c r="AL951" t="n">
        <v>0</v>
      </c>
      <c r="AM951" t="n">
        <v>0</v>
      </c>
      <c r="AN951" t="n">
        <v>0</v>
      </c>
      <c r="AO951" t="n">
        <v>0</v>
      </c>
      <c r="AP951" t="n">
        <v>0</v>
      </c>
      <c r="AQ951" t="n">
        <v>0</v>
      </c>
      <c r="AR951" t="n">
        <v>0</v>
      </c>
    </row>
    <row r="952">
      <c r="A952">
        <f>ROW(Source!A2442)</f>
        <v/>
      </c>
      <c r="B952" t="n">
        <v>78876605</v>
      </c>
      <c r="C952" t="n">
        <v>78876590</v>
      </c>
      <c r="D952" t="n">
        <v>29172268</v>
      </c>
      <c r="E952" t="n">
        <v>1</v>
      </c>
      <c r="F952" t="n">
        <v>1</v>
      </c>
      <c r="G952" t="n">
        <v>1</v>
      </c>
      <c r="H952" t="n">
        <v>2</v>
      </c>
      <c r="I952" t="inlineStr">
        <is>
          <t>020129</t>
        </is>
      </c>
      <c r="J952" t="inlineStr">
        <is>
          <t>ТСЭМ Московской обл., 020129, приказ Минстроя России №675/пр от 28.02.2017 № 264/пр</t>
        </is>
      </c>
      <c r="K952" t="inlineStr">
        <is>
          <t>Краны башенные при работе на других видах строительства 8 т</t>
        </is>
      </c>
      <c r="L952" t="n">
        <v>1368</v>
      </c>
      <c r="N952" t="n">
        <v>1011</v>
      </c>
      <c r="O952" t="inlineStr">
        <is>
          <t>маш.-ч</t>
        </is>
      </c>
      <c r="P952" t="inlineStr">
        <is>
          <t>маш.-ч</t>
        </is>
      </c>
      <c r="Q952" t="n">
        <v>1</v>
      </c>
      <c r="X952" t="n">
        <v>0.07000000000000001</v>
      </c>
      <c r="Y952" t="n">
        <v>0</v>
      </c>
      <c r="Z952" t="n">
        <v>86.40000000000001</v>
      </c>
      <c r="AA952" t="n">
        <v>13.5</v>
      </c>
      <c r="AB952" t="n">
        <v>0</v>
      </c>
      <c r="AC952" t="n">
        <v>0</v>
      </c>
      <c r="AD952" t="n">
        <v>1</v>
      </c>
      <c r="AE952" t="n">
        <v>0</v>
      </c>
      <c r="AF952" t="inlineStr"/>
      <c r="AG952" t="n">
        <v>0.07000000000000001</v>
      </c>
      <c r="AH952" t="n">
        <v>2</v>
      </c>
      <c r="AI952" t="n">
        <v>78876593</v>
      </c>
      <c r="AJ952" t="n">
        <v>1031</v>
      </c>
      <c r="AK952" t="n">
        <v>0</v>
      </c>
      <c r="AL952" t="n">
        <v>0</v>
      </c>
      <c r="AM952" t="n">
        <v>0</v>
      </c>
      <c r="AN952" t="n">
        <v>0</v>
      </c>
      <c r="AO952" t="n">
        <v>0</v>
      </c>
      <c r="AP952" t="n">
        <v>0</v>
      </c>
      <c r="AQ952" t="n">
        <v>0</v>
      </c>
      <c r="AR952" t="n">
        <v>0</v>
      </c>
    </row>
    <row r="953">
      <c r="A953">
        <f>ROW(Source!A2442)</f>
        <v/>
      </c>
      <c r="B953" t="n">
        <v>78876606</v>
      </c>
      <c r="C953" t="n">
        <v>78876590</v>
      </c>
      <c r="D953" t="n">
        <v>29172379</v>
      </c>
      <c r="E953" t="n">
        <v>1</v>
      </c>
      <c r="F953" t="n">
        <v>1</v>
      </c>
      <c r="G953" t="n">
        <v>1</v>
      </c>
      <c r="H953" t="n">
        <v>2</v>
      </c>
      <c r="I953" t="inlineStr">
        <is>
          <t>021141</t>
        </is>
      </c>
      <c r="J953" t="inlineStr">
        <is>
          <t>ТСЭМ Московской обл., 021141, приказ Минстроя России №675/пр от 28.02.2017 № 264/пр</t>
        </is>
      </c>
      <c r="K953" t="inlineStr">
        <is>
          <t>Краны на автомобильном ходу при работе на других видах строительства 10 т</t>
        </is>
      </c>
      <c r="L953" t="n">
        <v>1368</v>
      </c>
      <c r="N953" t="n">
        <v>1011</v>
      </c>
      <c r="O953" t="inlineStr">
        <is>
          <t>маш.-ч</t>
        </is>
      </c>
      <c r="P953" t="inlineStr">
        <is>
          <t>маш.-ч</t>
        </is>
      </c>
      <c r="Q953" t="n">
        <v>1</v>
      </c>
      <c r="X953" t="n">
        <v>0.04</v>
      </c>
      <c r="Y953" t="n">
        <v>0</v>
      </c>
      <c r="Z953" t="n">
        <v>112</v>
      </c>
      <c r="AA953" t="n">
        <v>13.5</v>
      </c>
      <c r="AB953" t="n">
        <v>0</v>
      </c>
      <c r="AC953" t="n">
        <v>0</v>
      </c>
      <c r="AD953" t="n">
        <v>1</v>
      </c>
      <c r="AE953" t="n">
        <v>0</v>
      </c>
      <c r="AF953" t="inlineStr"/>
      <c r="AG953" t="n">
        <v>0.04</v>
      </c>
      <c r="AH953" t="n">
        <v>2</v>
      </c>
      <c r="AI953" t="n">
        <v>78876594</v>
      </c>
      <c r="AJ953" t="n">
        <v>1032</v>
      </c>
      <c r="AK953" t="n">
        <v>0</v>
      </c>
      <c r="AL953" t="n">
        <v>0</v>
      </c>
      <c r="AM953" t="n">
        <v>0</v>
      </c>
      <c r="AN953" t="n">
        <v>0</v>
      </c>
      <c r="AO953" t="n">
        <v>0</v>
      </c>
      <c r="AP953" t="n">
        <v>0</v>
      </c>
      <c r="AQ953" t="n">
        <v>0</v>
      </c>
      <c r="AR953" t="n">
        <v>0</v>
      </c>
    </row>
    <row r="954">
      <c r="A954">
        <f>ROW(Source!A2442)</f>
        <v/>
      </c>
      <c r="B954" t="n">
        <v>78876607</v>
      </c>
      <c r="C954" t="n">
        <v>78876590</v>
      </c>
      <c r="D954" t="n">
        <v>29174500</v>
      </c>
      <c r="E954" t="n">
        <v>1</v>
      </c>
      <c r="F954" t="n">
        <v>1</v>
      </c>
      <c r="G954" t="n">
        <v>1</v>
      </c>
      <c r="H954" t="n">
        <v>2</v>
      </c>
      <c r="I954" t="inlineStr">
        <is>
          <t>330206</t>
        </is>
      </c>
      <c r="J954" t="inlineStr">
        <is>
          <t>ТСЭМ Московской обл., 330206, приказ Минстроя России №675/пр от 28.02.2017 № 264/пр</t>
        </is>
      </c>
      <c r="K954" t="inlineStr">
        <is>
          <t>Дрели электрические</t>
        </is>
      </c>
      <c r="L954" t="n">
        <v>1368</v>
      </c>
      <c r="N954" t="n">
        <v>1011</v>
      </c>
      <c r="O954" t="inlineStr">
        <is>
          <t>маш.-ч</t>
        </is>
      </c>
      <c r="P954" t="inlineStr">
        <is>
          <t>маш.-ч</t>
        </is>
      </c>
      <c r="Q954" t="n">
        <v>1</v>
      </c>
      <c r="X954" t="n">
        <v>0.89</v>
      </c>
      <c r="Y954" t="n">
        <v>0</v>
      </c>
      <c r="Z954" t="n">
        <v>1.95</v>
      </c>
      <c r="AA954" t="n">
        <v>0</v>
      </c>
      <c r="AB954" t="n">
        <v>0</v>
      </c>
      <c r="AC954" t="n">
        <v>0</v>
      </c>
      <c r="AD954" t="n">
        <v>1</v>
      </c>
      <c r="AE954" t="n">
        <v>0</v>
      </c>
      <c r="AF954" t="inlineStr"/>
      <c r="AG954" t="n">
        <v>0.89</v>
      </c>
      <c r="AH954" t="n">
        <v>2</v>
      </c>
      <c r="AI954" t="n">
        <v>78876595</v>
      </c>
      <c r="AJ954" t="n">
        <v>1033</v>
      </c>
      <c r="AK954" t="n">
        <v>0</v>
      </c>
      <c r="AL954" t="n">
        <v>0</v>
      </c>
      <c r="AM954" t="n">
        <v>0</v>
      </c>
      <c r="AN954" t="n">
        <v>0</v>
      </c>
      <c r="AO954" t="n">
        <v>0</v>
      </c>
      <c r="AP954" t="n">
        <v>0</v>
      </c>
      <c r="AQ954" t="n">
        <v>0</v>
      </c>
      <c r="AR954" t="n">
        <v>0</v>
      </c>
    </row>
    <row r="955">
      <c r="A955">
        <f>ROW(Source!A2442)</f>
        <v/>
      </c>
      <c r="B955" t="n">
        <v>78876608</v>
      </c>
      <c r="C955" t="n">
        <v>78876590</v>
      </c>
      <c r="D955" t="n">
        <v>29174913</v>
      </c>
      <c r="E955" t="n">
        <v>1</v>
      </c>
      <c r="F955" t="n">
        <v>1</v>
      </c>
      <c r="G955" t="n">
        <v>1</v>
      </c>
      <c r="H955" t="n">
        <v>2</v>
      </c>
      <c r="I955" t="inlineStr">
        <is>
          <t>400001</t>
        </is>
      </c>
      <c r="J955" t="inlineStr">
        <is>
          <t>ТСЭМ Московской обл., 400001, приказ Минстроя России №675/пр от 28.02.2017 № 264/пр</t>
        </is>
      </c>
      <c r="K955" t="inlineStr">
        <is>
          <t>Автомобили бортовые, грузоподъемность до 5 т</t>
        </is>
      </c>
      <c r="L955" t="n">
        <v>1368</v>
      </c>
      <c r="N955" t="n">
        <v>1011</v>
      </c>
      <c r="O955" t="inlineStr">
        <is>
          <t>маш.-ч</t>
        </is>
      </c>
      <c r="P955" t="inlineStr">
        <is>
          <t>маш.-ч</t>
        </is>
      </c>
      <c r="Q955" t="n">
        <v>1</v>
      </c>
      <c r="X955" t="n">
        <v>0.46</v>
      </c>
      <c r="Y955" t="n">
        <v>0</v>
      </c>
      <c r="Z955" t="n">
        <v>87.17</v>
      </c>
      <c r="AA955" t="n">
        <v>11.6</v>
      </c>
      <c r="AB955" t="n">
        <v>0</v>
      </c>
      <c r="AC955" t="n">
        <v>0</v>
      </c>
      <c r="AD955" t="n">
        <v>1</v>
      </c>
      <c r="AE955" t="n">
        <v>0</v>
      </c>
      <c r="AF955" t="inlineStr"/>
      <c r="AG955" t="n">
        <v>0.46</v>
      </c>
      <c r="AH955" t="n">
        <v>2</v>
      </c>
      <c r="AI955" t="n">
        <v>78876596</v>
      </c>
      <c r="AJ955" t="n">
        <v>1034</v>
      </c>
      <c r="AK955" t="n">
        <v>0</v>
      </c>
      <c r="AL955" t="n">
        <v>0</v>
      </c>
      <c r="AM955" t="n">
        <v>0</v>
      </c>
      <c r="AN955" t="n">
        <v>0</v>
      </c>
      <c r="AO955" t="n">
        <v>0</v>
      </c>
      <c r="AP955" t="n">
        <v>0</v>
      </c>
      <c r="AQ955" t="n">
        <v>0</v>
      </c>
      <c r="AR955" t="n">
        <v>0</v>
      </c>
    </row>
    <row r="956">
      <c r="A956">
        <f>ROW(Source!A2442)</f>
        <v/>
      </c>
      <c r="B956" t="n">
        <v>78876609</v>
      </c>
      <c r="C956" t="n">
        <v>78876590</v>
      </c>
      <c r="D956" t="n">
        <v>29114479</v>
      </c>
      <c r="E956" t="n">
        <v>1</v>
      </c>
      <c r="F956" t="n">
        <v>1</v>
      </c>
      <c r="G956" t="n">
        <v>1</v>
      </c>
      <c r="H956" t="n">
        <v>3</v>
      </c>
      <c r="I956" t="inlineStr">
        <is>
          <t>101-4222</t>
        </is>
      </c>
      <c r="J956" t="inlineStr">
        <is>
          <t>ТССЦ Московской обл., 101-4222, приказ Минстроя России №675/пр от 28.02.2017 № 254/пр</t>
        </is>
      </c>
      <c r="K956" t="inlineStr">
        <is>
          <t>Дюбели пластмассовые с шурупами 10х60 мм</t>
        </is>
      </c>
      <c r="L956" t="n">
        <v>1355</v>
      </c>
      <c r="N956" t="n">
        <v>1010</v>
      </c>
      <c r="O956" t="inlineStr">
        <is>
          <t>100 шт.</t>
        </is>
      </c>
      <c r="P956" t="inlineStr">
        <is>
          <t>100 шт.</t>
        </is>
      </c>
      <c r="Q956" t="n">
        <v>100</v>
      </c>
      <c r="X956" t="n">
        <v>0.68</v>
      </c>
      <c r="Y956" t="n">
        <v>45.9</v>
      </c>
      <c r="Z956" t="n">
        <v>0</v>
      </c>
      <c r="AA956" t="n">
        <v>0</v>
      </c>
      <c r="AB956" t="n">
        <v>0</v>
      </c>
      <c r="AC956" t="n">
        <v>0</v>
      </c>
      <c r="AD956" t="n">
        <v>1</v>
      </c>
      <c r="AE956" t="n">
        <v>0</v>
      </c>
      <c r="AF956" t="inlineStr"/>
      <c r="AG956" t="n">
        <v>0.68</v>
      </c>
      <c r="AH956" t="n">
        <v>2</v>
      </c>
      <c r="AI956" t="n">
        <v>78876597</v>
      </c>
      <c r="AJ956" t="n">
        <v>1035</v>
      </c>
      <c r="AK956" t="n">
        <v>0</v>
      </c>
      <c r="AL956" t="n">
        <v>0</v>
      </c>
      <c r="AM956" t="n">
        <v>0</v>
      </c>
      <c r="AN956" t="n">
        <v>0</v>
      </c>
      <c r="AO956" t="n">
        <v>0</v>
      </c>
      <c r="AP956" t="n">
        <v>0</v>
      </c>
      <c r="AQ956" t="n">
        <v>0</v>
      </c>
      <c r="AR956" t="n">
        <v>0</v>
      </c>
    </row>
    <row r="957">
      <c r="A957">
        <f>ROW(Source!A2442)</f>
        <v/>
      </c>
      <c r="B957" t="n">
        <v>78876610</v>
      </c>
      <c r="C957" t="n">
        <v>78876590</v>
      </c>
      <c r="D957" t="n">
        <v>29109378</v>
      </c>
      <c r="E957" t="n">
        <v>1</v>
      </c>
      <c r="F957" t="n">
        <v>1</v>
      </c>
      <c r="G957" t="n">
        <v>1</v>
      </c>
      <c r="H957" t="n">
        <v>3</v>
      </c>
      <c r="I957" t="inlineStr">
        <is>
          <t>101-4894</t>
        </is>
      </c>
      <c r="J957" t="inlineStr">
        <is>
          <t>ТССЦ Московской обл., 101-4894, приказ Минстроя России №675/пр от 28.02.2017 № 254/пр</t>
        </is>
      </c>
      <c r="K957" t="inlineStr">
        <is>
          <t>Клей марки "Griffon HT-120" Adelant</t>
        </is>
      </c>
      <c r="L957" t="n">
        <v>1296</v>
      </c>
      <c r="N957" t="n">
        <v>1002</v>
      </c>
      <c r="O957" t="inlineStr">
        <is>
          <t>л</t>
        </is>
      </c>
      <c r="P957" t="inlineStr">
        <is>
          <t>л</t>
        </is>
      </c>
      <c r="Q957" t="n">
        <v>1</v>
      </c>
      <c r="X957" t="n">
        <v>0.464</v>
      </c>
      <c r="Y957" t="n">
        <v>364.68</v>
      </c>
      <c r="Z957" t="n">
        <v>0</v>
      </c>
      <c r="AA957" t="n">
        <v>0</v>
      </c>
      <c r="AB957" t="n">
        <v>0</v>
      </c>
      <c r="AC957" t="n">
        <v>0</v>
      </c>
      <c r="AD957" t="n">
        <v>1</v>
      </c>
      <c r="AE957" t="n">
        <v>0</v>
      </c>
      <c r="AF957" t="inlineStr"/>
      <c r="AG957" t="n">
        <v>0.464</v>
      </c>
      <c r="AH957" t="n">
        <v>2</v>
      </c>
      <c r="AI957" t="n">
        <v>78876598</v>
      </c>
      <c r="AJ957" t="n">
        <v>1036</v>
      </c>
      <c r="AK957" t="n">
        <v>0</v>
      </c>
      <c r="AL957" t="n">
        <v>0</v>
      </c>
      <c r="AM957" t="n">
        <v>0</v>
      </c>
      <c r="AN957" t="n">
        <v>0</v>
      </c>
      <c r="AO957" t="n">
        <v>0</v>
      </c>
      <c r="AP957" t="n">
        <v>0</v>
      </c>
      <c r="AQ957" t="n">
        <v>0</v>
      </c>
      <c r="AR957" t="n">
        <v>0</v>
      </c>
    </row>
    <row r="958">
      <c r="A958">
        <f>ROW(Source!A2442)</f>
        <v/>
      </c>
      <c r="B958" t="n">
        <v>78876611</v>
      </c>
      <c r="C958" t="n">
        <v>78876590</v>
      </c>
      <c r="D958" t="n">
        <v>29117174</v>
      </c>
      <c r="E958" t="n">
        <v>1</v>
      </c>
      <c r="F958" t="n">
        <v>1</v>
      </c>
      <c r="G958" t="n">
        <v>1</v>
      </c>
      <c r="H958" t="n">
        <v>3</v>
      </c>
      <c r="I958" t="inlineStr">
        <is>
          <t>103-1104</t>
        </is>
      </c>
      <c r="J958" t="inlineStr">
        <is>
          <t>ТССЦ Московской обл., 103-1104, приказ Минстроя России №675/пр от 28.02.2017 № 254/пр</t>
        </is>
      </c>
      <c r="K958" t="inlineStr">
        <is>
          <t>Трубы ХПВХ, марка "FlowGuardGold type ll Adelant PVC-C" диаметром 110 мм, толщина стенки 8,2 мм, рабочим давлением 16 атм.</t>
        </is>
      </c>
      <c r="L958" t="n">
        <v>1301</v>
      </c>
      <c r="N958" t="n">
        <v>1003</v>
      </c>
      <c r="O958" t="inlineStr">
        <is>
          <t>м</t>
        </is>
      </c>
      <c r="P958" t="inlineStr">
        <is>
          <t>м</t>
        </is>
      </c>
      <c r="Q958" t="n">
        <v>1</v>
      </c>
      <c r="X958" t="n">
        <v>98.14</v>
      </c>
      <c r="Y958" t="n">
        <v>713.15</v>
      </c>
      <c r="Z958" t="n">
        <v>0</v>
      </c>
      <c r="AA958" t="n">
        <v>0</v>
      </c>
      <c r="AB958" t="n">
        <v>0</v>
      </c>
      <c r="AC958" t="n">
        <v>0</v>
      </c>
      <c r="AD958" t="n">
        <v>1</v>
      </c>
      <c r="AE958" t="n">
        <v>0</v>
      </c>
      <c r="AF958" t="inlineStr"/>
      <c r="AG958" t="n">
        <v>98.14</v>
      </c>
      <c r="AH958" t="n">
        <v>2</v>
      </c>
      <c r="AI958" t="n">
        <v>78876599</v>
      </c>
      <c r="AJ958" t="n">
        <v>1037</v>
      </c>
      <c r="AK958" t="n">
        <v>0</v>
      </c>
      <c r="AL958" t="n">
        <v>0</v>
      </c>
      <c r="AM958" t="n">
        <v>0</v>
      </c>
      <c r="AN958" t="n">
        <v>0</v>
      </c>
      <c r="AO958" t="n">
        <v>0</v>
      </c>
      <c r="AP958" t="n">
        <v>0</v>
      </c>
      <c r="AQ958" t="n">
        <v>0</v>
      </c>
      <c r="AR958" t="n">
        <v>0</v>
      </c>
    </row>
    <row r="959">
      <c r="A959">
        <f>ROW(Source!A2442)</f>
        <v/>
      </c>
      <c r="B959" t="n">
        <v>78876612</v>
      </c>
      <c r="C959" t="n">
        <v>78876590</v>
      </c>
      <c r="D959" t="n">
        <v>29117042</v>
      </c>
      <c r="E959" t="n">
        <v>1</v>
      </c>
      <c r="F959" t="n">
        <v>1</v>
      </c>
      <c r="G959" t="n">
        <v>1</v>
      </c>
      <c r="H959" t="n">
        <v>3</v>
      </c>
      <c r="I959" t="inlineStr">
        <is>
          <t>103-9071</t>
        </is>
      </c>
      <c r="J959" t="inlineStr">
        <is>
          <t>ТССЦ Московской обл., 103-9071, приказ Минстроя России №675/пр от 28.02.2017 № 254/пр</t>
        </is>
      </c>
      <c r="K959" t="inlineStr">
        <is>
          <t>Фасонные и соеденительные части к трубам ХПВХ</t>
        </is>
      </c>
      <c r="L959" t="n">
        <v>1354</v>
      </c>
      <c r="N959" t="n">
        <v>1010</v>
      </c>
      <c r="O959" t="inlineStr">
        <is>
          <t>шт.</t>
        </is>
      </c>
      <c r="P959" t="inlineStr">
        <is>
          <t>шт.</t>
        </is>
      </c>
      <c r="Q959" t="n">
        <v>1</v>
      </c>
      <c r="X959" t="n">
        <v>0</v>
      </c>
      <c r="Y959" t="n">
        <v>0</v>
      </c>
      <c r="Z959" t="n">
        <v>0</v>
      </c>
      <c r="AA959" t="n">
        <v>0</v>
      </c>
      <c r="AB959" t="n">
        <v>0</v>
      </c>
      <c r="AC959" t="n">
        <v>1</v>
      </c>
      <c r="AD959" t="n">
        <v>0</v>
      </c>
      <c r="AE959" t="n">
        <v>0</v>
      </c>
      <c r="AF959" t="inlineStr"/>
      <c r="AG959" t="n">
        <v>0</v>
      </c>
      <c r="AH959" t="n">
        <v>3</v>
      </c>
      <c r="AI959" t="n">
        <v>-1</v>
      </c>
      <c r="AJ959" t="inlineStr"/>
      <c r="AK959" t="n">
        <v>0</v>
      </c>
      <c r="AL959" t="n">
        <v>0</v>
      </c>
      <c r="AM959" t="n">
        <v>0</v>
      </c>
      <c r="AN959" t="n">
        <v>0</v>
      </c>
      <c r="AO959" t="n">
        <v>0</v>
      </c>
      <c r="AP959" t="n">
        <v>0</v>
      </c>
      <c r="AQ959" t="n">
        <v>0</v>
      </c>
      <c r="AR959" t="n">
        <v>0</v>
      </c>
    </row>
    <row r="960">
      <c r="A960">
        <f>ROW(Source!A2442)</f>
        <v/>
      </c>
      <c r="B960" t="n">
        <v>78876613</v>
      </c>
      <c r="C960" t="n">
        <v>78876590</v>
      </c>
      <c r="D960" t="n">
        <v>29129065</v>
      </c>
      <c r="E960" t="n">
        <v>1</v>
      </c>
      <c r="F960" t="n">
        <v>1</v>
      </c>
      <c r="G960" t="n">
        <v>1</v>
      </c>
      <c r="H960" t="n">
        <v>3</v>
      </c>
      <c r="I960" t="inlineStr">
        <is>
          <t>201-9026</t>
        </is>
      </c>
      <c r="J960" t="inlineStr">
        <is>
          <t>ТССЦ Московской обл., 201-9026, приказ Минстроя России №675/пр от 28.02.2017 № 255/пр</t>
        </is>
      </c>
      <c r="K960" t="inlineStr">
        <is>
          <t>Опоры скользящие</t>
        </is>
      </c>
      <c r="L960" t="n">
        <v>1348</v>
      </c>
      <c r="N960" t="n">
        <v>1009</v>
      </c>
      <c r="O960" t="inlineStr">
        <is>
          <t>т</t>
        </is>
      </c>
      <c r="P960" t="inlineStr">
        <is>
          <t>т</t>
        </is>
      </c>
      <c r="Q960" t="n">
        <v>1000</v>
      </c>
      <c r="X960" t="n">
        <v>0</v>
      </c>
      <c r="Y960" t="n">
        <v>0</v>
      </c>
      <c r="Z960" t="n">
        <v>0</v>
      </c>
      <c r="AA960" t="n">
        <v>0</v>
      </c>
      <c r="AB960" t="n">
        <v>0</v>
      </c>
      <c r="AC960" t="n">
        <v>1</v>
      </c>
      <c r="AD960" t="n">
        <v>0</v>
      </c>
      <c r="AE960" t="n">
        <v>0</v>
      </c>
      <c r="AF960" t="inlineStr"/>
      <c r="AG960" t="n">
        <v>0</v>
      </c>
      <c r="AH960" t="n">
        <v>3</v>
      </c>
      <c r="AI960" t="n">
        <v>-1</v>
      </c>
      <c r="AJ960" t="inlineStr"/>
      <c r="AK960" t="n">
        <v>0</v>
      </c>
      <c r="AL960" t="n">
        <v>0</v>
      </c>
      <c r="AM960" t="n">
        <v>0</v>
      </c>
      <c r="AN960" t="n">
        <v>0</v>
      </c>
      <c r="AO960" t="n">
        <v>0</v>
      </c>
      <c r="AP960" t="n">
        <v>0</v>
      </c>
      <c r="AQ960" t="n">
        <v>0</v>
      </c>
      <c r="AR960" t="n">
        <v>0</v>
      </c>
    </row>
    <row r="961">
      <c r="A961">
        <f>ROW(Source!A2442)</f>
        <v/>
      </c>
      <c r="B961" t="n">
        <v>78876614</v>
      </c>
      <c r="C961" t="n">
        <v>78876590</v>
      </c>
      <c r="D961" t="n">
        <v>29129057</v>
      </c>
      <c r="E961" t="n">
        <v>1</v>
      </c>
      <c r="F961" t="n">
        <v>1</v>
      </c>
      <c r="G961" t="n">
        <v>1</v>
      </c>
      <c r="H961" t="n">
        <v>3</v>
      </c>
      <c r="I961" t="inlineStr">
        <is>
          <t>201-9027</t>
        </is>
      </c>
      <c r="J961" t="inlineStr">
        <is>
          <t>ТССЦ Московской обл., 201-9027, приказ Минстроя России №675/пр от 28.02.2017 № 255/пр</t>
        </is>
      </c>
      <c r="K961" t="inlineStr">
        <is>
          <t>Опоры неподвижные</t>
        </is>
      </c>
      <c r="L961" t="n">
        <v>1348</v>
      </c>
      <c r="N961" t="n">
        <v>1009</v>
      </c>
      <c r="O961" t="inlineStr">
        <is>
          <t>т</t>
        </is>
      </c>
      <c r="P961" t="inlineStr">
        <is>
          <t>т</t>
        </is>
      </c>
      <c r="Q961" t="n">
        <v>1000</v>
      </c>
      <c r="X961" t="n">
        <v>0</v>
      </c>
      <c r="Y961" t="n">
        <v>0</v>
      </c>
      <c r="Z961" t="n">
        <v>0</v>
      </c>
      <c r="AA961" t="n">
        <v>0</v>
      </c>
      <c r="AB961" t="n">
        <v>0</v>
      </c>
      <c r="AC961" t="n">
        <v>1</v>
      </c>
      <c r="AD961" t="n">
        <v>0</v>
      </c>
      <c r="AE961" t="n">
        <v>0</v>
      </c>
      <c r="AF961" t="inlineStr"/>
      <c r="AG961" t="n">
        <v>0</v>
      </c>
      <c r="AH961" t="n">
        <v>3</v>
      </c>
      <c r="AI961" t="n">
        <v>-1</v>
      </c>
      <c r="AJ961" t="inlineStr"/>
      <c r="AK961" t="n">
        <v>0</v>
      </c>
      <c r="AL961" t="n">
        <v>0</v>
      </c>
      <c r="AM961" t="n">
        <v>0</v>
      </c>
      <c r="AN961" t="n">
        <v>0</v>
      </c>
      <c r="AO961" t="n">
        <v>0</v>
      </c>
      <c r="AP961" t="n">
        <v>0</v>
      </c>
      <c r="AQ961" t="n">
        <v>0</v>
      </c>
      <c r="AR961" t="n">
        <v>0</v>
      </c>
    </row>
    <row r="962">
      <c r="A962">
        <f>ROW(Source!A2442)</f>
        <v/>
      </c>
      <c r="B962" t="n">
        <v>78876615</v>
      </c>
      <c r="C962" t="n">
        <v>78876590</v>
      </c>
      <c r="D962" t="n">
        <v>29144270</v>
      </c>
      <c r="E962" t="n">
        <v>1</v>
      </c>
      <c r="F962" t="n">
        <v>1</v>
      </c>
      <c r="G962" t="n">
        <v>1</v>
      </c>
      <c r="H962" t="n">
        <v>3</v>
      </c>
      <c r="I962" t="inlineStr">
        <is>
          <t>302-9009</t>
        </is>
      </c>
      <c r="J962" t="inlineStr">
        <is>
          <t>ТССЦ Московской обл., 302-9009, приказ Минстроя России №675/пр от 28.02.2017 № 256/пр</t>
        </is>
      </c>
      <c r="K962" t="inlineStr">
        <is>
          <t>Арматура трубопроводная фланцевая</t>
        </is>
      </c>
      <c r="L962" t="n">
        <v>1354</v>
      </c>
      <c r="N962" t="n">
        <v>1010</v>
      </c>
      <c r="O962" t="inlineStr">
        <is>
          <t>шт.</t>
        </is>
      </c>
      <c r="P962" t="inlineStr">
        <is>
          <t>шт.</t>
        </is>
      </c>
      <c r="Q962" t="n">
        <v>1</v>
      </c>
      <c r="X962" t="n">
        <v>0</v>
      </c>
      <c r="Y962" t="n">
        <v>0</v>
      </c>
      <c r="Z962" t="n">
        <v>0</v>
      </c>
      <c r="AA962" t="n">
        <v>0</v>
      </c>
      <c r="AB962" t="n">
        <v>0</v>
      </c>
      <c r="AC962" t="n">
        <v>1</v>
      </c>
      <c r="AD962" t="n">
        <v>0</v>
      </c>
      <c r="AE962" t="n">
        <v>0</v>
      </c>
      <c r="AF962" t="inlineStr"/>
      <c r="AG962" t="n">
        <v>0</v>
      </c>
      <c r="AH962" t="n">
        <v>3</v>
      </c>
      <c r="AI962" t="n">
        <v>-1</v>
      </c>
      <c r="AJ962" t="inlineStr"/>
      <c r="AK962" t="n">
        <v>0</v>
      </c>
      <c r="AL962" t="n">
        <v>0</v>
      </c>
      <c r="AM962" t="n">
        <v>0</v>
      </c>
      <c r="AN962" t="n">
        <v>0</v>
      </c>
      <c r="AO962" t="n">
        <v>0</v>
      </c>
      <c r="AP962" t="n">
        <v>0</v>
      </c>
      <c r="AQ962" t="n">
        <v>0</v>
      </c>
      <c r="AR962" t="n">
        <v>0</v>
      </c>
    </row>
    <row r="963">
      <c r="A963">
        <f>ROW(Source!A2442)</f>
        <v/>
      </c>
      <c r="B963" t="n">
        <v>78876616</v>
      </c>
      <c r="C963" t="n">
        <v>78876590</v>
      </c>
      <c r="D963" t="n">
        <v>29160544</v>
      </c>
      <c r="E963" t="n">
        <v>1</v>
      </c>
      <c r="F963" t="n">
        <v>1</v>
      </c>
      <c r="G963" t="n">
        <v>1</v>
      </c>
      <c r="H963" t="n">
        <v>3</v>
      </c>
      <c r="I963" t="inlineStr">
        <is>
          <t>507-9507</t>
        </is>
      </c>
      <c r="J963" t="inlineStr">
        <is>
          <t>ТССЦ Московской обл., 507-9507, приказ Минстроя России №675/пр от 28.02.2017 № 258/пр</t>
        </is>
      </c>
      <c r="K963" t="inlineStr">
        <is>
          <t>Фланцы стальные</t>
        </is>
      </c>
      <c r="L963" t="n">
        <v>1354</v>
      </c>
      <c r="N963" t="n">
        <v>1010</v>
      </c>
      <c r="O963" t="inlineStr">
        <is>
          <t>шт.</t>
        </is>
      </c>
      <c r="P963" t="inlineStr">
        <is>
          <t>шт.</t>
        </is>
      </c>
      <c r="Q963" t="n">
        <v>1</v>
      </c>
      <c r="X963" t="n">
        <v>0</v>
      </c>
      <c r="Y963" t="n">
        <v>0</v>
      </c>
      <c r="Z963" t="n">
        <v>0</v>
      </c>
      <c r="AA963" t="n">
        <v>0</v>
      </c>
      <c r="AB963" t="n">
        <v>0</v>
      </c>
      <c r="AC963" t="n">
        <v>1</v>
      </c>
      <c r="AD963" t="n">
        <v>0</v>
      </c>
      <c r="AE963" t="n">
        <v>0</v>
      </c>
      <c r="AF963" t="inlineStr"/>
      <c r="AG963" t="n">
        <v>0</v>
      </c>
      <c r="AH963" t="n">
        <v>3</v>
      </c>
      <c r="AI963" t="n">
        <v>-1</v>
      </c>
      <c r="AJ963" t="inlineStr"/>
      <c r="AK963" t="n">
        <v>0</v>
      </c>
      <c r="AL963" t="n">
        <v>0</v>
      </c>
      <c r="AM963" t="n">
        <v>0</v>
      </c>
      <c r="AN963" t="n">
        <v>0</v>
      </c>
      <c r="AO963" t="n">
        <v>0</v>
      </c>
      <c r="AP963" t="n">
        <v>0</v>
      </c>
      <c r="AQ963" t="n">
        <v>0</v>
      </c>
      <c r="AR963" t="n">
        <v>0</v>
      </c>
    </row>
    <row r="964">
      <c r="A964">
        <f>ROW(Source!A2445)</f>
        <v/>
      </c>
      <c r="B964" t="n">
        <v>78876627</v>
      </c>
      <c r="C964" t="n">
        <v>78876620</v>
      </c>
      <c r="D964" t="n">
        <v>18408291</v>
      </c>
      <c r="E964" t="n">
        <v>1</v>
      </c>
      <c r="F964" t="n">
        <v>1</v>
      </c>
      <c r="G964" t="n">
        <v>1</v>
      </c>
      <c r="H964" t="n">
        <v>1</v>
      </c>
      <c r="I964" t="inlineStr">
        <is>
          <t>1-1025-90</t>
        </is>
      </c>
      <c r="J964" t="inlineStr"/>
      <c r="K964" t="inlineStr">
        <is>
          <t>Рабочий строитель среднего разряда 2,5</t>
        </is>
      </c>
      <c r="L964" t="n">
        <v>1369</v>
      </c>
      <c r="N964" t="n">
        <v>1013</v>
      </c>
      <c r="O964" t="inlineStr">
        <is>
          <t>чел.-ч</t>
        </is>
      </c>
      <c r="P964" t="inlineStr">
        <is>
          <t>чел.-ч</t>
        </is>
      </c>
      <c r="Q964" t="n">
        <v>1</v>
      </c>
      <c r="X964" t="n">
        <v>32.2</v>
      </c>
      <c r="Y964" t="n">
        <v>0</v>
      </c>
      <c r="Z964" t="n">
        <v>0</v>
      </c>
      <c r="AA964" t="n">
        <v>0</v>
      </c>
      <c r="AB964" t="n">
        <v>8.17</v>
      </c>
      <c r="AC964" t="n">
        <v>0</v>
      </c>
      <c r="AD964" t="n">
        <v>1</v>
      </c>
      <c r="AE964" t="n">
        <v>1</v>
      </c>
      <c r="AF964" t="inlineStr"/>
      <c r="AG964" t="n">
        <v>32.2</v>
      </c>
      <c r="AH964" t="n">
        <v>2</v>
      </c>
      <c r="AI964" t="n">
        <v>78876621</v>
      </c>
      <c r="AJ964" t="n">
        <v>1040</v>
      </c>
      <c r="AK964" t="n">
        <v>0</v>
      </c>
      <c r="AL964" t="n">
        <v>0</v>
      </c>
      <c r="AM964" t="n">
        <v>0</v>
      </c>
      <c r="AN964" t="n">
        <v>0</v>
      </c>
      <c r="AO964" t="n">
        <v>0</v>
      </c>
      <c r="AP964" t="n">
        <v>0</v>
      </c>
      <c r="AQ964" t="n">
        <v>0</v>
      </c>
      <c r="AR964" t="n">
        <v>0</v>
      </c>
    </row>
    <row r="965">
      <c r="A965">
        <f>ROW(Source!A2445)</f>
        <v/>
      </c>
      <c r="B965" t="n">
        <v>78876628</v>
      </c>
      <c r="C965" t="n">
        <v>78876620</v>
      </c>
      <c r="D965" t="n">
        <v>29174913</v>
      </c>
      <c r="E965" t="n">
        <v>1</v>
      </c>
      <c r="F965" t="n">
        <v>1</v>
      </c>
      <c r="G965" t="n">
        <v>1</v>
      </c>
      <c r="H965" t="n">
        <v>2</v>
      </c>
      <c r="I965" t="inlineStr">
        <is>
          <t>400001</t>
        </is>
      </c>
      <c r="J965" t="inlineStr">
        <is>
          <t>ТСЭМ Московской обл., 400001, приказ Минстроя России №675/пр от 28.02.2017 № 264/пр</t>
        </is>
      </c>
      <c r="K965" t="inlineStr">
        <is>
          <t>Автомобили бортовые, грузоподъемность до 5 т</t>
        </is>
      </c>
      <c r="L965" t="n">
        <v>1368</v>
      </c>
      <c r="N965" t="n">
        <v>1011</v>
      </c>
      <c r="O965" t="inlineStr">
        <is>
          <t>маш.-ч</t>
        </is>
      </c>
      <c r="P965" t="inlineStr">
        <is>
          <t>маш.-ч</t>
        </is>
      </c>
      <c r="Q965" t="n">
        <v>1</v>
      </c>
      <c r="X965" t="n">
        <v>0.01</v>
      </c>
      <c r="Y965" t="n">
        <v>0</v>
      </c>
      <c r="Z965" t="n">
        <v>87.17</v>
      </c>
      <c r="AA965" t="n">
        <v>11.6</v>
      </c>
      <c r="AB965" t="n">
        <v>0</v>
      </c>
      <c r="AC965" t="n">
        <v>0</v>
      </c>
      <c r="AD965" t="n">
        <v>1</v>
      </c>
      <c r="AE965" t="n">
        <v>0</v>
      </c>
      <c r="AF965" t="inlineStr"/>
      <c r="AG965" t="n">
        <v>0.01</v>
      </c>
      <c r="AH965" t="n">
        <v>2</v>
      </c>
      <c r="AI965" t="n">
        <v>78876622</v>
      </c>
      <c r="AJ965" t="n">
        <v>1041</v>
      </c>
      <c r="AK965" t="n">
        <v>0</v>
      </c>
      <c r="AL965" t="n">
        <v>0</v>
      </c>
      <c r="AM965" t="n">
        <v>0</v>
      </c>
      <c r="AN965" t="n">
        <v>0</v>
      </c>
      <c r="AO965" t="n">
        <v>0</v>
      </c>
      <c r="AP965" t="n">
        <v>0</v>
      </c>
      <c r="AQ965" t="n">
        <v>0</v>
      </c>
      <c r="AR965" t="n">
        <v>0</v>
      </c>
    </row>
    <row r="966">
      <c r="A966">
        <f>ROW(Source!A2445)</f>
        <v/>
      </c>
      <c r="B966" t="n">
        <v>78876629</v>
      </c>
      <c r="C966" t="n">
        <v>78876620</v>
      </c>
      <c r="D966" t="n">
        <v>29110139</v>
      </c>
      <c r="E966" t="n">
        <v>1</v>
      </c>
      <c r="F966" t="n">
        <v>1</v>
      </c>
      <c r="G966" t="n">
        <v>1</v>
      </c>
      <c r="H966" t="n">
        <v>3</v>
      </c>
      <c r="I966" t="inlineStr">
        <is>
          <t>101-1703</t>
        </is>
      </c>
      <c r="J966" t="inlineStr">
        <is>
          <t>ТССЦ Московской обл., 101-1703, приказ Минстроя России №675/пр от 28.02.2017 № 254/пр</t>
        </is>
      </c>
      <c r="K966" t="inlineStr">
        <is>
          <t>Прокладки резиновые (пластина техническая прессованная)</t>
        </is>
      </c>
      <c r="L966" t="n">
        <v>1346</v>
      </c>
      <c r="N966" t="n">
        <v>1009</v>
      </c>
      <c r="O966" t="inlineStr">
        <is>
          <t>кг</t>
        </is>
      </c>
      <c r="P966" t="inlineStr">
        <is>
          <t>кг</t>
        </is>
      </c>
      <c r="Q966" t="n">
        <v>1</v>
      </c>
      <c r="X966" t="n">
        <v>2</v>
      </c>
      <c r="Y966" t="n">
        <v>23.09</v>
      </c>
      <c r="Z966" t="n">
        <v>0</v>
      </c>
      <c r="AA966" t="n">
        <v>0</v>
      </c>
      <c r="AB966" t="n">
        <v>0</v>
      </c>
      <c r="AC966" t="n">
        <v>0</v>
      </c>
      <c r="AD966" t="n">
        <v>1</v>
      </c>
      <c r="AE966" t="n">
        <v>0</v>
      </c>
      <c r="AF966" t="inlineStr"/>
      <c r="AG966" t="n">
        <v>2</v>
      </c>
      <c r="AH966" t="n">
        <v>2</v>
      </c>
      <c r="AI966" t="n">
        <v>78876623</v>
      </c>
      <c r="AJ966" t="n">
        <v>1042</v>
      </c>
      <c r="AK966" t="n">
        <v>0</v>
      </c>
      <c r="AL966" t="n">
        <v>0</v>
      </c>
      <c r="AM966" t="n">
        <v>0</v>
      </c>
      <c r="AN966" t="n">
        <v>0</v>
      </c>
      <c r="AO966" t="n">
        <v>0</v>
      </c>
      <c r="AP966" t="n">
        <v>0</v>
      </c>
      <c r="AQ966" t="n">
        <v>0</v>
      </c>
      <c r="AR966" t="n">
        <v>0</v>
      </c>
    </row>
    <row r="967">
      <c r="A967">
        <f>ROW(Source!A2445)</f>
        <v/>
      </c>
      <c r="B967" t="n">
        <v>78876630</v>
      </c>
      <c r="C967" t="n">
        <v>78876620</v>
      </c>
      <c r="D967" t="n">
        <v>29114240</v>
      </c>
      <c r="E967" t="n">
        <v>1</v>
      </c>
      <c r="F967" t="n">
        <v>1</v>
      </c>
      <c r="G967" t="n">
        <v>1</v>
      </c>
      <c r="H967" t="n">
        <v>3</v>
      </c>
      <c r="I967" t="inlineStr">
        <is>
          <t>101-2576</t>
        </is>
      </c>
      <c r="J967" t="inlineStr">
        <is>
          <t>ТССЦ Московской обл., 101-2576, приказ Минстроя России №675/пр от 28.02.2017 № 254/пр</t>
        </is>
      </c>
      <c r="K967" t="inlineStr">
        <is>
          <t>Болты с гайками и шайбами для санитарно-технических работ диаметром 16 мм</t>
        </is>
      </c>
      <c r="L967" t="n">
        <v>1348</v>
      </c>
      <c r="N967" t="n">
        <v>1009</v>
      </c>
      <c r="O967" t="inlineStr">
        <is>
          <t>т</t>
        </is>
      </c>
      <c r="P967" t="inlineStr">
        <is>
          <t>т</t>
        </is>
      </c>
      <c r="Q967" t="n">
        <v>1000</v>
      </c>
      <c r="X967" t="n">
        <v>0.005</v>
      </c>
      <c r="Y967" t="n">
        <v>14830</v>
      </c>
      <c r="Z967" t="n">
        <v>0</v>
      </c>
      <c r="AA967" t="n">
        <v>0</v>
      </c>
      <c r="AB967" t="n">
        <v>0</v>
      </c>
      <c r="AC967" t="n">
        <v>0</v>
      </c>
      <c r="AD967" t="n">
        <v>1</v>
      </c>
      <c r="AE967" t="n">
        <v>0</v>
      </c>
      <c r="AF967" t="inlineStr"/>
      <c r="AG967" t="n">
        <v>0.005</v>
      </c>
      <c r="AH967" t="n">
        <v>2</v>
      </c>
      <c r="AI967" t="n">
        <v>78876624</v>
      </c>
      <c r="AJ967" t="n">
        <v>1043</v>
      </c>
      <c r="AK967" t="n">
        <v>0</v>
      </c>
      <c r="AL967" t="n">
        <v>0</v>
      </c>
      <c r="AM967" t="n">
        <v>0</v>
      </c>
      <c r="AN967" t="n">
        <v>0</v>
      </c>
      <c r="AO967" t="n">
        <v>0</v>
      </c>
      <c r="AP967" t="n">
        <v>0</v>
      </c>
      <c r="AQ967" t="n">
        <v>0</v>
      </c>
      <c r="AR967" t="n">
        <v>0</v>
      </c>
    </row>
    <row r="968">
      <c r="A968">
        <f>ROW(Source!A2445)</f>
        <v/>
      </c>
      <c r="B968" t="n">
        <v>78876631</v>
      </c>
      <c r="C968" t="n">
        <v>78876620</v>
      </c>
      <c r="D968" t="n">
        <v>29150040</v>
      </c>
      <c r="E968" t="n">
        <v>1</v>
      </c>
      <c r="F968" t="n">
        <v>1</v>
      </c>
      <c r="G968" t="n">
        <v>1</v>
      </c>
      <c r="H968" t="n">
        <v>3</v>
      </c>
      <c r="I968" t="inlineStr">
        <is>
          <t>411-0001</t>
        </is>
      </c>
      <c r="J968" t="inlineStr">
        <is>
          <t>ТССЦ Московской обл., 411-0001, приказ Минстроя России №675/пр от 28.02.2017 № 257/пр</t>
        </is>
      </c>
      <c r="K968" t="inlineStr">
        <is>
          <t>Вода</t>
        </is>
      </c>
      <c r="L968" t="n">
        <v>1339</v>
      </c>
      <c r="N968" t="n">
        <v>1007</v>
      </c>
      <c r="O968" t="inlineStr">
        <is>
          <t>м3</t>
        </is>
      </c>
      <c r="P968" t="inlineStr">
        <is>
          <t>м3</t>
        </is>
      </c>
      <c r="Q968" t="n">
        <v>1</v>
      </c>
      <c r="X968" t="n">
        <v>7.8</v>
      </c>
      <c r="Y968" t="n">
        <v>2.44</v>
      </c>
      <c r="Z968" t="n">
        <v>0</v>
      </c>
      <c r="AA968" t="n">
        <v>0</v>
      </c>
      <c r="AB968" t="n">
        <v>0</v>
      </c>
      <c r="AC968" t="n">
        <v>0</v>
      </c>
      <c r="AD968" t="n">
        <v>1</v>
      </c>
      <c r="AE968" t="n">
        <v>0</v>
      </c>
      <c r="AF968" t="inlineStr"/>
      <c r="AG968" t="n">
        <v>7.8</v>
      </c>
      <c r="AH968" t="n">
        <v>2</v>
      </c>
      <c r="AI968" t="n">
        <v>78876625</v>
      </c>
      <c r="AJ968" t="n">
        <v>1044</v>
      </c>
      <c r="AK968" t="n">
        <v>0</v>
      </c>
      <c r="AL968" t="n">
        <v>0</v>
      </c>
      <c r="AM968" t="n">
        <v>0</v>
      </c>
      <c r="AN968" t="n">
        <v>0</v>
      </c>
      <c r="AO968" t="n">
        <v>0</v>
      </c>
      <c r="AP968" t="n">
        <v>0</v>
      </c>
      <c r="AQ968" t="n">
        <v>0</v>
      </c>
      <c r="AR968" t="n">
        <v>0</v>
      </c>
    </row>
    <row r="969">
      <c r="A969">
        <f>ROW(Source!A2446)</f>
        <v/>
      </c>
      <c r="B969" t="n">
        <v>78876638</v>
      </c>
      <c r="C969" t="n">
        <v>78876634</v>
      </c>
      <c r="D969" t="n">
        <v>18407150</v>
      </c>
      <c r="E969" t="n">
        <v>1</v>
      </c>
      <c r="F969" t="n">
        <v>1</v>
      </c>
      <c r="G969" t="n">
        <v>1</v>
      </c>
      <c r="H969" t="n">
        <v>1</v>
      </c>
      <c r="I969" t="inlineStr">
        <is>
          <t>1-1030-90</t>
        </is>
      </c>
      <c r="J969" t="inlineStr"/>
      <c r="K969" t="inlineStr">
        <is>
          <t>Рабочий строитель среднего разряда 3</t>
        </is>
      </c>
      <c r="L969" t="n">
        <v>1369</v>
      </c>
      <c r="N969" t="n">
        <v>1013</v>
      </c>
      <c r="O969" t="inlineStr">
        <is>
          <t>чел.-ч</t>
        </is>
      </c>
      <c r="P969" t="inlineStr">
        <is>
          <t>чел.-ч</t>
        </is>
      </c>
      <c r="Q969" t="n">
        <v>1</v>
      </c>
      <c r="X969" t="n">
        <v>13.9</v>
      </c>
      <c r="Y969" t="n">
        <v>0</v>
      </c>
      <c r="Z969" t="n">
        <v>0</v>
      </c>
      <c r="AA969" t="n">
        <v>0</v>
      </c>
      <c r="AB969" t="n">
        <v>8.529999999999999</v>
      </c>
      <c r="AC969" t="n">
        <v>0</v>
      </c>
      <c r="AD969" t="n">
        <v>1</v>
      </c>
      <c r="AE969" t="n">
        <v>1</v>
      </c>
      <c r="AF969" t="inlineStr"/>
      <c r="AG969" t="n">
        <v>13.9</v>
      </c>
      <c r="AH969" t="n">
        <v>2</v>
      </c>
      <c r="AI969" t="n">
        <v>78876635</v>
      </c>
      <c r="AJ969" t="n">
        <v>1045</v>
      </c>
      <c r="AK969" t="n">
        <v>0</v>
      </c>
      <c r="AL969" t="n">
        <v>0</v>
      </c>
      <c r="AM969" t="n">
        <v>0</v>
      </c>
      <c r="AN969" t="n">
        <v>0</v>
      </c>
      <c r="AO969" t="n">
        <v>0</v>
      </c>
      <c r="AP969" t="n">
        <v>0</v>
      </c>
      <c r="AQ969" t="n">
        <v>0</v>
      </c>
      <c r="AR969" t="n">
        <v>0</v>
      </c>
    </row>
    <row r="970">
      <c r="A970">
        <f>ROW(Source!A2446)</f>
        <v/>
      </c>
      <c r="B970" t="n">
        <v>78876639</v>
      </c>
      <c r="C970" t="n">
        <v>78876634</v>
      </c>
      <c r="D970" t="n">
        <v>29169821</v>
      </c>
      <c r="E970" t="n">
        <v>1</v>
      </c>
      <c r="F970" t="n">
        <v>1</v>
      </c>
      <c r="G970" t="n">
        <v>1</v>
      </c>
      <c r="H970" t="n">
        <v>3</v>
      </c>
      <c r="I970" t="inlineStr">
        <is>
          <t>509-0696</t>
        </is>
      </c>
      <c r="J970" t="inlineStr">
        <is>
          <t>ТССЦ Московской обл., 509-0696, приказ Минстроя России №675/пр от 28.02.2017 № 258/пр</t>
        </is>
      </c>
      <c r="K970" t="inlineStr">
        <is>
          <t>Лампы люминесцентные ртутные низкого давления типа ЛБ, ЛД, ЛДЦ, ЛТВ, ЛБХ 20</t>
        </is>
      </c>
      <c r="L970" t="n">
        <v>1358</v>
      </c>
      <c r="N970" t="n">
        <v>1010</v>
      </c>
      <c r="O970" t="inlineStr">
        <is>
          <t>10 шт.</t>
        </is>
      </c>
      <c r="P970" t="inlineStr">
        <is>
          <t>10 шт.</t>
        </is>
      </c>
      <c r="Q970" t="n">
        <v>10</v>
      </c>
      <c r="X970" t="n">
        <v>10</v>
      </c>
      <c r="Y970" t="n">
        <v>85.2</v>
      </c>
      <c r="Z970" t="n">
        <v>0</v>
      </c>
      <c r="AA970" t="n">
        <v>0</v>
      </c>
      <c r="AB970" t="n">
        <v>0</v>
      </c>
      <c r="AC970" t="n">
        <v>0</v>
      </c>
      <c r="AD970" t="n">
        <v>1</v>
      </c>
      <c r="AE970" t="n">
        <v>0</v>
      </c>
      <c r="AF970" t="inlineStr"/>
      <c r="AG970" t="n">
        <v>10</v>
      </c>
      <c r="AH970" t="n">
        <v>2</v>
      </c>
      <c r="AI970" t="n">
        <v>78876636</v>
      </c>
      <c r="AJ970" t="n">
        <v>1046</v>
      </c>
      <c r="AK970" t="n">
        <v>0</v>
      </c>
      <c r="AL970" t="n">
        <v>0</v>
      </c>
      <c r="AM970" t="n">
        <v>0</v>
      </c>
      <c r="AN970" t="n">
        <v>0</v>
      </c>
      <c r="AO970" t="n">
        <v>0</v>
      </c>
      <c r="AP970" t="n">
        <v>0</v>
      </c>
      <c r="AQ970" t="n">
        <v>0</v>
      </c>
      <c r="AR970" t="n">
        <v>0</v>
      </c>
    </row>
    <row r="971">
      <c r="A971">
        <f>ROW(Source!A2448)</f>
        <v/>
      </c>
      <c r="B971" t="n">
        <v>78876648</v>
      </c>
      <c r="C971" t="n">
        <v>78876641</v>
      </c>
      <c r="D971" t="n">
        <v>18442827</v>
      </c>
      <c r="E971" t="n">
        <v>1</v>
      </c>
      <c r="F971" t="n">
        <v>1</v>
      </c>
      <c r="G971" t="n">
        <v>1</v>
      </c>
      <c r="H971" t="n">
        <v>1</v>
      </c>
      <c r="I971" t="inlineStr">
        <is>
          <t>1-1053-90</t>
        </is>
      </c>
      <c r="J971" t="inlineStr"/>
      <c r="K971" t="inlineStr">
        <is>
          <t>Рабочий строитель среднего разряда 5,3</t>
        </is>
      </c>
      <c r="L971" t="n">
        <v>1369</v>
      </c>
      <c r="N971" t="n">
        <v>1013</v>
      </c>
      <c r="O971" t="inlineStr">
        <is>
          <t>чел.-ч</t>
        </is>
      </c>
      <c r="P971" t="inlineStr">
        <is>
          <t>чел.-ч</t>
        </is>
      </c>
      <c r="Q971" t="n">
        <v>1</v>
      </c>
      <c r="X971" t="n">
        <v>5.01</v>
      </c>
      <c r="Y971" t="n">
        <v>0</v>
      </c>
      <c r="Z971" t="n">
        <v>0</v>
      </c>
      <c r="AA971" t="n">
        <v>0</v>
      </c>
      <c r="AB971" t="n">
        <v>11.64</v>
      </c>
      <c r="AC971" t="n">
        <v>0</v>
      </c>
      <c r="AD971" t="n">
        <v>1</v>
      </c>
      <c r="AE971" t="n">
        <v>1</v>
      </c>
      <c r="AF971" t="inlineStr">
        <is>
          <t>)*5</t>
        </is>
      </c>
      <c r="AG971" t="n">
        <v>25.05</v>
      </c>
      <c r="AH971" t="n">
        <v>2</v>
      </c>
      <c r="AI971" t="n">
        <v>78876642</v>
      </c>
      <c r="AJ971" t="n">
        <v>1048</v>
      </c>
      <c r="AK971" t="n">
        <v>0</v>
      </c>
      <c r="AL971" t="n">
        <v>0</v>
      </c>
      <c r="AM971" t="n">
        <v>0</v>
      </c>
      <c r="AN971" t="n">
        <v>0</v>
      </c>
      <c r="AO971" t="n">
        <v>0</v>
      </c>
      <c r="AP971" t="n">
        <v>0</v>
      </c>
      <c r="AQ971" t="n">
        <v>0</v>
      </c>
      <c r="AR971" t="n">
        <v>0</v>
      </c>
    </row>
    <row r="972">
      <c r="A972">
        <f>ROW(Source!A2448)</f>
        <v/>
      </c>
      <c r="B972" t="n">
        <v>78876649</v>
      </c>
      <c r="C972" t="n">
        <v>78876641</v>
      </c>
      <c r="D972" t="n">
        <v>29172703</v>
      </c>
      <c r="E972" t="n">
        <v>1</v>
      </c>
      <c r="F972" t="n">
        <v>1</v>
      </c>
      <c r="G972" t="n">
        <v>1</v>
      </c>
      <c r="H972" t="n">
        <v>2</v>
      </c>
      <c r="I972" t="inlineStr">
        <is>
          <t>042900</t>
        </is>
      </c>
      <c r="J972" t="inlineStr">
        <is>
          <t>ТСЭМ Московской обл., 042900, приказ Минстроя России №675/пр от 28.02.2017 № 264/пр</t>
        </is>
      </c>
      <c r="K97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972" t="n">
        <v>1368</v>
      </c>
      <c r="N972" t="n">
        <v>1011</v>
      </c>
      <c r="O972" t="inlineStr">
        <is>
          <t>маш.-ч</t>
        </is>
      </c>
      <c r="P972" t="inlineStr">
        <is>
          <t>маш.-ч</t>
        </is>
      </c>
      <c r="Q972" t="n">
        <v>1</v>
      </c>
      <c r="X972" t="n">
        <v>1.5</v>
      </c>
      <c r="Y972" t="n">
        <v>0</v>
      </c>
      <c r="Z972" t="n">
        <v>29.67</v>
      </c>
      <c r="AA972" t="n">
        <v>0</v>
      </c>
      <c r="AB972" t="n">
        <v>0</v>
      </c>
      <c r="AC972" t="n">
        <v>0</v>
      </c>
      <c r="AD972" t="n">
        <v>1</v>
      </c>
      <c r="AE972" t="n">
        <v>0</v>
      </c>
      <c r="AF972" t="inlineStr">
        <is>
          <t>)*5</t>
        </is>
      </c>
      <c r="AG972" t="n">
        <v>7.5</v>
      </c>
      <c r="AH972" t="n">
        <v>2</v>
      </c>
      <c r="AI972" t="n">
        <v>78876643</v>
      </c>
      <c r="AJ972" t="n">
        <v>1049</v>
      </c>
      <c r="AK972" t="n">
        <v>0</v>
      </c>
      <c r="AL972" t="n">
        <v>0</v>
      </c>
      <c r="AM972" t="n">
        <v>0</v>
      </c>
      <c r="AN972" t="n">
        <v>0</v>
      </c>
      <c r="AO972" t="n">
        <v>0</v>
      </c>
      <c r="AP972" t="n">
        <v>0</v>
      </c>
      <c r="AQ972" t="n">
        <v>0</v>
      </c>
      <c r="AR972" t="n">
        <v>0</v>
      </c>
    </row>
    <row r="973">
      <c r="A973">
        <f>ROW(Source!A2448)</f>
        <v/>
      </c>
      <c r="B973" t="n">
        <v>78876650</v>
      </c>
      <c r="C973" t="n">
        <v>78876641</v>
      </c>
      <c r="D973" t="n">
        <v>29110398</v>
      </c>
      <c r="E973" t="n">
        <v>1</v>
      </c>
      <c r="F973" t="n">
        <v>1</v>
      </c>
      <c r="G973" t="n">
        <v>1</v>
      </c>
      <c r="H973" t="n">
        <v>3</v>
      </c>
      <c r="I973" t="inlineStr">
        <is>
          <t>101-0388</t>
        </is>
      </c>
      <c r="J973" t="inlineStr">
        <is>
          <t>ТССЦ Московской обл., 101-0388, приказ Минстроя России №675/пр от 28.02.2017 № 254/пр</t>
        </is>
      </c>
      <c r="K973" t="inlineStr">
        <is>
          <t>Краски масляные земляные марки МА-0115 мумия, сурик железный</t>
        </is>
      </c>
      <c r="L973" t="n">
        <v>1348</v>
      </c>
      <c r="N973" t="n">
        <v>1009</v>
      </c>
      <c r="O973" t="inlineStr">
        <is>
          <t>т</t>
        </is>
      </c>
      <c r="P973" t="inlineStr">
        <is>
          <t>т</t>
        </is>
      </c>
      <c r="Q973" t="n">
        <v>1000</v>
      </c>
      <c r="X973" t="n">
        <v>5e-05</v>
      </c>
      <c r="Y973" t="n">
        <v>15118.99</v>
      </c>
      <c r="Z973" t="n">
        <v>0</v>
      </c>
      <c r="AA973" t="n">
        <v>0</v>
      </c>
      <c r="AB973" t="n">
        <v>0</v>
      </c>
      <c r="AC973" t="n">
        <v>0</v>
      </c>
      <c r="AD973" t="n">
        <v>1</v>
      </c>
      <c r="AE973" t="n">
        <v>0</v>
      </c>
      <c r="AF973" t="inlineStr">
        <is>
          <t>)*5</t>
        </is>
      </c>
      <c r="AG973" t="n">
        <v>0.00025</v>
      </c>
      <c r="AH973" t="n">
        <v>2</v>
      </c>
      <c r="AI973" t="n">
        <v>78876644</v>
      </c>
      <c r="AJ973" t="n">
        <v>1050</v>
      </c>
      <c r="AK973" t="n">
        <v>0</v>
      </c>
      <c r="AL973" t="n">
        <v>0</v>
      </c>
      <c r="AM973" t="n">
        <v>0</v>
      </c>
      <c r="AN973" t="n">
        <v>0</v>
      </c>
      <c r="AO973" t="n">
        <v>0</v>
      </c>
      <c r="AP973" t="n">
        <v>0</v>
      </c>
      <c r="AQ973" t="n">
        <v>0</v>
      </c>
      <c r="AR973" t="n">
        <v>0</v>
      </c>
    </row>
    <row r="974">
      <c r="A974">
        <f>ROW(Source!A2448)</f>
        <v/>
      </c>
      <c r="B974" t="n">
        <v>78876651</v>
      </c>
      <c r="C974" t="n">
        <v>78876641</v>
      </c>
      <c r="D974" t="n">
        <v>29110573</v>
      </c>
      <c r="E974" t="n">
        <v>1</v>
      </c>
      <c r="F974" t="n">
        <v>1</v>
      </c>
      <c r="G974" t="n">
        <v>1</v>
      </c>
      <c r="H974" t="n">
        <v>3</v>
      </c>
      <c r="I974" t="inlineStr">
        <is>
          <t>101-0628</t>
        </is>
      </c>
      <c r="J974" t="inlineStr">
        <is>
          <t>ТССЦ Московской обл., 101-0628, приказ Минстроя России №675/пр от 28.02.2017 № 254/пр</t>
        </is>
      </c>
      <c r="K974" t="inlineStr">
        <is>
          <t>Олифа комбинированная, марки К-3</t>
        </is>
      </c>
      <c r="L974" t="n">
        <v>1348</v>
      </c>
      <c r="N974" t="n">
        <v>1009</v>
      </c>
      <c r="O974" t="inlineStr">
        <is>
          <t>т</t>
        </is>
      </c>
      <c r="P974" t="inlineStr">
        <is>
          <t>т</t>
        </is>
      </c>
      <c r="Q974" t="n">
        <v>1000</v>
      </c>
      <c r="X974" t="n">
        <v>2e-05</v>
      </c>
      <c r="Y974" t="n">
        <v>16950</v>
      </c>
      <c r="Z974" t="n">
        <v>0</v>
      </c>
      <c r="AA974" t="n">
        <v>0</v>
      </c>
      <c r="AB974" t="n">
        <v>0</v>
      </c>
      <c r="AC974" t="n">
        <v>0</v>
      </c>
      <c r="AD974" t="n">
        <v>1</v>
      </c>
      <c r="AE974" t="n">
        <v>0</v>
      </c>
      <c r="AF974" t="inlineStr">
        <is>
          <t>)*5</t>
        </is>
      </c>
      <c r="AG974" t="n">
        <v>0.0001</v>
      </c>
      <c r="AH974" t="n">
        <v>2</v>
      </c>
      <c r="AI974" t="n">
        <v>78876645</v>
      </c>
      <c r="AJ974" t="n">
        <v>1051</v>
      </c>
      <c r="AK974" t="n">
        <v>0</v>
      </c>
      <c r="AL974" t="n">
        <v>0</v>
      </c>
      <c r="AM974" t="n">
        <v>0</v>
      </c>
      <c r="AN974" t="n">
        <v>0</v>
      </c>
      <c r="AO974" t="n">
        <v>0</v>
      </c>
      <c r="AP974" t="n">
        <v>0</v>
      </c>
      <c r="AQ974" t="n">
        <v>0</v>
      </c>
      <c r="AR974" t="n">
        <v>0</v>
      </c>
    </row>
    <row r="975">
      <c r="A975">
        <f>ROW(Source!A2448)</f>
        <v/>
      </c>
      <c r="B975" t="n">
        <v>78876652</v>
      </c>
      <c r="C975" t="n">
        <v>78876641</v>
      </c>
      <c r="D975" t="n">
        <v>29107963</v>
      </c>
      <c r="E975" t="n">
        <v>1</v>
      </c>
      <c r="F975" t="n">
        <v>1</v>
      </c>
      <c r="G975" t="n">
        <v>1</v>
      </c>
      <c r="H975" t="n">
        <v>3</v>
      </c>
      <c r="I975" t="inlineStr">
        <is>
          <t>101-1669</t>
        </is>
      </c>
      <c r="J975" t="inlineStr">
        <is>
          <t>ТССЦ Московской обл., 101-1669, приказ Минстроя России №675/пр от 28.02.2017 № 254/пр</t>
        </is>
      </c>
      <c r="K975" t="inlineStr">
        <is>
          <t>Очес льняной</t>
        </is>
      </c>
      <c r="L975" t="n">
        <v>1346</v>
      </c>
      <c r="N975" t="n">
        <v>1009</v>
      </c>
      <c r="O975" t="inlineStr">
        <is>
          <t>кг</t>
        </is>
      </c>
      <c r="P975" t="inlineStr">
        <is>
          <t>кг</t>
        </is>
      </c>
      <c r="Q975" t="n">
        <v>1</v>
      </c>
      <c r="X975" t="n">
        <v>0.02</v>
      </c>
      <c r="Y975" t="n">
        <v>37.29</v>
      </c>
      <c r="Z975" t="n">
        <v>0</v>
      </c>
      <c r="AA975" t="n">
        <v>0</v>
      </c>
      <c r="AB975" t="n">
        <v>0</v>
      </c>
      <c r="AC975" t="n">
        <v>0</v>
      </c>
      <c r="AD975" t="n">
        <v>1</v>
      </c>
      <c r="AE975" t="n">
        <v>0</v>
      </c>
      <c r="AF975" t="inlineStr">
        <is>
          <t>)*5</t>
        </is>
      </c>
      <c r="AG975" t="n">
        <v>0.1</v>
      </c>
      <c r="AH975" t="n">
        <v>2</v>
      </c>
      <c r="AI975" t="n">
        <v>78876646</v>
      </c>
      <c r="AJ975" t="n">
        <v>1052</v>
      </c>
      <c r="AK975" t="n">
        <v>0</v>
      </c>
      <c r="AL975" t="n">
        <v>0</v>
      </c>
      <c r="AM975" t="n">
        <v>0</v>
      </c>
      <c r="AN975" t="n">
        <v>0</v>
      </c>
      <c r="AO975" t="n">
        <v>0</v>
      </c>
      <c r="AP975" t="n">
        <v>0</v>
      </c>
      <c r="AQ975" t="n">
        <v>0</v>
      </c>
      <c r="AR975" t="n">
        <v>0</v>
      </c>
    </row>
    <row r="976">
      <c r="A976">
        <f>ROW(Source!A2448)</f>
        <v/>
      </c>
      <c r="B976" t="n">
        <v>78876653</v>
      </c>
      <c r="C976" t="n">
        <v>78876641</v>
      </c>
      <c r="D976" t="n">
        <v>29150040</v>
      </c>
      <c r="E976" t="n">
        <v>1</v>
      </c>
      <c r="F976" t="n">
        <v>1</v>
      </c>
      <c r="G976" t="n">
        <v>1</v>
      </c>
      <c r="H976" t="n">
        <v>3</v>
      </c>
      <c r="I976" t="inlineStr">
        <is>
          <t>411-0001</t>
        </is>
      </c>
      <c r="J976" t="inlineStr">
        <is>
          <t>ТССЦ Московской обл., 411-0001, приказ Минстроя России №675/пр от 28.02.2017 № 257/пр</t>
        </is>
      </c>
      <c r="K976" t="inlineStr">
        <is>
          <t>Вода</t>
        </is>
      </c>
      <c r="L976" t="n">
        <v>1339</v>
      </c>
      <c r="N976" t="n">
        <v>1007</v>
      </c>
      <c r="O976" t="inlineStr">
        <is>
          <t>м3</t>
        </is>
      </c>
      <c r="P976" t="inlineStr">
        <is>
          <t>м3</t>
        </is>
      </c>
      <c r="Q976" t="n">
        <v>1</v>
      </c>
      <c r="X976" t="n">
        <v>1</v>
      </c>
      <c r="Y976" t="n">
        <v>2.44</v>
      </c>
      <c r="Z976" t="n">
        <v>0</v>
      </c>
      <c r="AA976" t="n">
        <v>0</v>
      </c>
      <c r="AB976" t="n">
        <v>0</v>
      </c>
      <c r="AC976" t="n">
        <v>0</v>
      </c>
      <c r="AD976" t="n">
        <v>1</v>
      </c>
      <c r="AE976" t="n">
        <v>0</v>
      </c>
      <c r="AF976" t="inlineStr">
        <is>
          <t>)*5</t>
        </is>
      </c>
      <c r="AG976" t="n">
        <v>5</v>
      </c>
      <c r="AH976" t="n">
        <v>2</v>
      </c>
      <c r="AI976" t="n">
        <v>78876647</v>
      </c>
      <c r="AJ976" t="n">
        <v>1053</v>
      </c>
      <c r="AK976" t="n">
        <v>0</v>
      </c>
      <c r="AL976" t="n">
        <v>0</v>
      </c>
      <c r="AM976" t="n">
        <v>0</v>
      </c>
      <c r="AN976" t="n">
        <v>0</v>
      </c>
      <c r="AO976" t="n">
        <v>0</v>
      </c>
      <c r="AP976" t="n">
        <v>0</v>
      </c>
      <c r="AQ976" t="n">
        <v>0</v>
      </c>
      <c r="AR976" t="n">
        <v>0</v>
      </c>
    </row>
    <row r="977">
      <c r="A977">
        <f>ROW(Source!A2449)</f>
        <v/>
      </c>
      <c r="B977" t="n">
        <v>78876666</v>
      </c>
      <c r="C977" t="n">
        <v>78876654</v>
      </c>
      <c r="D977" t="n">
        <v>18409850</v>
      </c>
      <c r="E977" t="n">
        <v>1</v>
      </c>
      <c r="F977" t="n">
        <v>1</v>
      </c>
      <c r="G977" t="n">
        <v>1</v>
      </c>
      <c r="H977" t="n">
        <v>1</v>
      </c>
      <c r="I977" t="inlineStr">
        <is>
          <t>1-1035-90</t>
        </is>
      </c>
      <c r="J977" t="inlineStr"/>
      <c r="K977" t="inlineStr">
        <is>
          <t>Рабочий строитель среднего разряда 3,5</t>
        </is>
      </c>
      <c r="L977" t="n">
        <v>1369</v>
      </c>
      <c r="N977" t="n">
        <v>1013</v>
      </c>
      <c r="O977" t="inlineStr">
        <is>
          <t>чел.-ч</t>
        </is>
      </c>
      <c r="P977" t="inlineStr">
        <is>
          <t>чел.-ч</t>
        </is>
      </c>
      <c r="Q977" t="n">
        <v>1</v>
      </c>
      <c r="X977" t="n">
        <v>81</v>
      </c>
      <c r="Y977" t="n">
        <v>0</v>
      </c>
      <c r="Z977" t="n">
        <v>0</v>
      </c>
      <c r="AA977" t="n">
        <v>0</v>
      </c>
      <c r="AB977" t="n">
        <v>9.07</v>
      </c>
      <c r="AC977" t="n">
        <v>0</v>
      </c>
      <c r="AD977" t="n">
        <v>1</v>
      </c>
      <c r="AE977" t="n">
        <v>1</v>
      </c>
      <c r="AF977" t="inlineStr"/>
      <c r="AG977" t="n">
        <v>81</v>
      </c>
      <c r="AH977" t="n">
        <v>2</v>
      </c>
      <c r="AI977" t="n">
        <v>78876655</v>
      </c>
      <c r="AJ977" t="n">
        <v>1054</v>
      </c>
      <c r="AK977" t="n">
        <v>0</v>
      </c>
      <c r="AL977" t="n">
        <v>0</v>
      </c>
      <c r="AM977" t="n">
        <v>0</v>
      </c>
      <c r="AN977" t="n">
        <v>0</v>
      </c>
      <c r="AO977" t="n">
        <v>0</v>
      </c>
      <c r="AP977" t="n">
        <v>0</v>
      </c>
      <c r="AQ977" t="n">
        <v>0</v>
      </c>
      <c r="AR977" t="n">
        <v>0</v>
      </c>
    </row>
    <row r="978">
      <c r="A978">
        <f>ROW(Source!A2449)</f>
        <v/>
      </c>
      <c r="B978" t="n">
        <v>78876667</v>
      </c>
      <c r="C978" t="n">
        <v>78876654</v>
      </c>
      <c r="D978" t="n">
        <v>29174913</v>
      </c>
      <c r="E978" t="n">
        <v>1</v>
      </c>
      <c r="F978" t="n">
        <v>1</v>
      </c>
      <c r="G978" t="n">
        <v>1</v>
      </c>
      <c r="H978" t="n">
        <v>2</v>
      </c>
      <c r="I978" t="inlineStr">
        <is>
          <t>400001</t>
        </is>
      </c>
      <c r="J978" t="inlineStr">
        <is>
          <t>ТСЭМ Московской обл., 400001, приказ Минстроя России №675/пр от 28.02.2017 № 264/пр</t>
        </is>
      </c>
      <c r="K978" t="inlineStr">
        <is>
          <t>Автомобили бортовые, грузоподъемность до 5 т</t>
        </is>
      </c>
      <c r="L978" t="n">
        <v>1368</v>
      </c>
      <c r="N978" t="n">
        <v>1011</v>
      </c>
      <c r="O978" t="inlineStr">
        <is>
          <t>маш.-ч</t>
        </is>
      </c>
      <c r="P978" t="inlineStr">
        <is>
          <t>маш.-ч</t>
        </is>
      </c>
      <c r="Q978" t="n">
        <v>1</v>
      </c>
      <c r="X978" t="n">
        <v>0.05</v>
      </c>
      <c r="Y978" t="n">
        <v>0</v>
      </c>
      <c r="Z978" t="n">
        <v>87.17</v>
      </c>
      <c r="AA978" t="n">
        <v>11.6</v>
      </c>
      <c r="AB978" t="n">
        <v>0</v>
      </c>
      <c r="AC978" t="n">
        <v>0</v>
      </c>
      <c r="AD978" t="n">
        <v>1</v>
      </c>
      <c r="AE978" t="n">
        <v>0</v>
      </c>
      <c r="AF978" t="inlineStr"/>
      <c r="AG978" t="n">
        <v>0.05</v>
      </c>
      <c r="AH978" t="n">
        <v>2</v>
      </c>
      <c r="AI978" t="n">
        <v>78876656</v>
      </c>
      <c r="AJ978" t="n">
        <v>1055</v>
      </c>
      <c r="AK978" t="n">
        <v>0</v>
      </c>
      <c r="AL978" t="n">
        <v>0</v>
      </c>
      <c r="AM978" t="n">
        <v>0</v>
      </c>
      <c r="AN978" t="n">
        <v>0</v>
      </c>
      <c r="AO978" t="n">
        <v>0</v>
      </c>
      <c r="AP978" t="n">
        <v>0</v>
      </c>
      <c r="AQ978" t="n">
        <v>0</v>
      </c>
      <c r="AR978" t="n">
        <v>0</v>
      </c>
    </row>
    <row r="979">
      <c r="A979">
        <f>ROW(Source!A2449)</f>
        <v/>
      </c>
      <c r="B979" t="n">
        <v>78876668</v>
      </c>
      <c r="C979" t="n">
        <v>78876654</v>
      </c>
      <c r="D979" t="n">
        <v>29110398</v>
      </c>
      <c r="E979" t="n">
        <v>1</v>
      </c>
      <c r="F979" t="n">
        <v>1</v>
      </c>
      <c r="G979" t="n">
        <v>1</v>
      </c>
      <c r="H979" t="n">
        <v>3</v>
      </c>
      <c r="I979" t="inlineStr">
        <is>
          <t>101-0388</t>
        </is>
      </c>
      <c r="J979" t="inlineStr">
        <is>
          <t>ТССЦ Московской обл., 101-0388, приказ Минстроя России №675/пр от 28.02.2017 № 254/пр</t>
        </is>
      </c>
      <c r="K979" t="inlineStr">
        <is>
          <t>Краски масляные земляные марки МА-0115 мумия, сурик железный</t>
        </is>
      </c>
      <c r="L979" t="n">
        <v>1348</v>
      </c>
      <c r="N979" t="n">
        <v>1009</v>
      </c>
      <c r="O979" t="inlineStr">
        <is>
          <t>т</t>
        </is>
      </c>
      <c r="P979" t="inlineStr">
        <is>
          <t>т</t>
        </is>
      </c>
      <c r="Q979" t="n">
        <v>1000</v>
      </c>
      <c r="X979" t="n">
        <v>0.0014</v>
      </c>
      <c r="Y979" t="n">
        <v>15118.99</v>
      </c>
      <c r="Z979" t="n">
        <v>0</v>
      </c>
      <c r="AA979" t="n">
        <v>0</v>
      </c>
      <c r="AB979" t="n">
        <v>0</v>
      </c>
      <c r="AC979" t="n">
        <v>0</v>
      </c>
      <c r="AD979" t="n">
        <v>1</v>
      </c>
      <c r="AE979" t="n">
        <v>0</v>
      </c>
      <c r="AF979" t="inlineStr"/>
      <c r="AG979" t="n">
        <v>0.0014</v>
      </c>
      <c r="AH979" t="n">
        <v>2</v>
      </c>
      <c r="AI979" t="n">
        <v>78876658</v>
      </c>
      <c r="AJ979" t="n">
        <v>1056</v>
      </c>
      <c r="AK979" t="n">
        <v>0</v>
      </c>
      <c r="AL979" t="n">
        <v>0</v>
      </c>
      <c r="AM979" t="n">
        <v>0</v>
      </c>
      <c r="AN979" t="n">
        <v>0</v>
      </c>
      <c r="AO979" t="n">
        <v>0</v>
      </c>
      <c r="AP979" t="n">
        <v>0</v>
      </c>
      <c r="AQ979" t="n">
        <v>0</v>
      </c>
      <c r="AR979" t="n">
        <v>0</v>
      </c>
    </row>
    <row r="980">
      <c r="A980">
        <f>ROW(Source!A2449)</f>
        <v/>
      </c>
      <c r="B980" t="n">
        <v>78876669</v>
      </c>
      <c r="C980" t="n">
        <v>78876654</v>
      </c>
      <c r="D980" t="n">
        <v>29110573</v>
      </c>
      <c r="E980" t="n">
        <v>1</v>
      </c>
      <c r="F980" t="n">
        <v>1</v>
      </c>
      <c r="G980" t="n">
        <v>1</v>
      </c>
      <c r="H980" t="n">
        <v>3</v>
      </c>
      <c r="I980" t="inlineStr">
        <is>
          <t>101-0628</t>
        </is>
      </c>
      <c r="J980" t="inlineStr">
        <is>
          <t>ТССЦ Московской обл., 101-0628, приказ Минстроя России №675/пр от 28.02.2017 № 254/пр</t>
        </is>
      </c>
      <c r="K980" t="inlineStr">
        <is>
          <t>Олифа комбинированная, марки К-3</t>
        </is>
      </c>
      <c r="L980" t="n">
        <v>1348</v>
      </c>
      <c r="N980" t="n">
        <v>1009</v>
      </c>
      <c r="O980" t="inlineStr">
        <is>
          <t>т</t>
        </is>
      </c>
      <c r="P980" t="inlineStr">
        <is>
          <t>т</t>
        </is>
      </c>
      <c r="Q980" t="n">
        <v>1000</v>
      </c>
      <c r="X980" t="n">
        <v>0.0007</v>
      </c>
      <c r="Y980" t="n">
        <v>16950</v>
      </c>
      <c r="Z980" t="n">
        <v>0</v>
      </c>
      <c r="AA980" t="n">
        <v>0</v>
      </c>
      <c r="AB980" t="n">
        <v>0</v>
      </c>
      <c r="AC980" t="n">
        <v>0</v>
      </c>
      <c r="AD980" t="n">
        <v>1</v>
      </c>
      <c r="AE980" t="n">
        <v>0</v>
      </c>
      <c r="AF980" t="inlineStr"/>
      <c r="AG980" t="n">
        <v>0.0007</v>
      </c>
      <c r="AH980" t="n">
        <v>2</v>
      </c>
      <c r="AI980" t="n">
        <v>78876659</v>
      </c>
      <c r="AJ980" t="n">
        <v>1057</v>
      </c>
      <c r="AK980" t="n">
        <v>0</v>
      </c>
      <c r="AL980" t="n">
        <v>0</v>
      </c>
      <c r="AM980" t="n">
        <v>0</v>
      </c>
      <c r="AN980" t="n">
        <v>0</v>
      </c>
      <c r="AO980" t="n">
        <v>0</v>
      </c>
      <c r="AP980" t="n">
        <v>0</v>
      </c>
      <c r="AQ980" t="n">
        <v>0</v>
      </c>
      <c r="AR980" t="n">
        <v>0</v>
      </c>
    </row>
    <row r="981">
      <c r="A981">
        <f>ROW(Source!A2449)</f>
        <v/>
      </c>
      <c r="B981" t="n">
        <v>78876670</v>
      </c>
      <c r="C981" t="n">
        <v>78876654</v>
      </c>
      <c r="D981" t="n">
        <v>29107963</v>
      </c>
      <c r="E981" t="n">
        <v>1</v>
      </c>
      <c r="F981" t="n">
        <v>1</v>
      </c>
      <c r="G981" t="n">
        <v>1</v>
      </c>
      <c r="H981" t="n">
        <v>3</v>
      </c>
      <c r="I981" t="inlineStr">
        <is>
          <t>101-1669</t>
        </is>
      </c>
      <c r="J981" t="inlineStr">
        <is>
          <t>ТССЦ Московской обл., 101-1669, приказ Минстроя России №675/пр от 28.02.2017 № 254/пр</t>
        </is>
      </c>
      <c r="K981" t="inlineStr">
        <is>
          <t>Очес льняной</t>
        </is>
      </c>
      <c r="L981" t="n">
        <v>1346</v>
      </c>
      <c r="N981" t="n">
        <v>1009</v>
      </c>
      <c r="O981" t="inlineStr">
        <is>
          <t>кг</t>
        </is>
      </c>
      <c r="P981" t="inlineStr">
        <is>
          <t>кг</t>
        </is>
      </c>
      <c r="Q981" t="n">
        <v>1</v>
      </c>
      <c r="X981" t="n">
        <v>0.7</v>
      </c>
      <c r="Y981" t="n">
        <v>37.29</v>
      </c>
      <c r="Z981" t="n">
        <v>0</v>
      </c>
      <c r="AA981" t="n">
        <v>0</v>
      </c>
      <c r="AB981" t="n">
        <v>0</v>
      </c>
      <c r="AC981" t="n">
        <v>0</v>
      </c>
      <c r="AD981" t="n">
        <v>1</v>
      </c>
      <c r="AE981" t="n">
        <v>0</v>
      </c>
      <c r="AF981" t="inlineStr"/>
      <c r="AG981" t="n">
        <v>0.7</v>
      </c>
      <c r="AH981" t="n">
        <v>2</v>
      </c>
      <c r="AI981" t="n">
        <v>78876660</v>
      </c>
      <c r="AJ981" t="n">
        <v>1058</v>
      </c>
      <c r="AK981" t="n">
        <v>0</v>
      </c>
      <c r="AL981" t="n">
        <v>0</v>
      </c>
      <c r="AM981" t="n">
        <v>0</v>
      </c>
      <c r="AN981" t="n">
        <v>0</v>
      </c>
      <c r="AO981" t="n">
        <v>0</v>
      </c>
      <c r="AP981" t="n">
        <v>0</v>
      </c>
      <c r="AQ981" t="n">
        <v>0</v>
      </c>
      <c r="AR981" t="n">
        <v>0</v>
      </c>
    </row>
    <row r="982">
      <c r="A982">
        <f>ROW(Source!A2449)</f>
        <v/>
      </c>
      <c r="B982" t="n">
        <v>78876671</v>
      </c>
      <c r="C982" t="n">
        <v>78876654</v>
      </c>
      <c r="D982" t="n">
        <v>29142465</v>
      </c>
      <c r="E982" t="n">
        <v>1</v>
      </c>
      <c r="F982" t="n">
        <v>1</v>
      </c>
      <c r="G982" t="n">
        <v>1</v>
      </c>
      <c r="H982" t="n">
        <v>3</v>
      </c>
      <c r="I982" t="inlineStr">
        <is>
          <t>302-1342</t>
        </is>
      </c>
      <c r="J982" t="inlineStr">
        <is>
          <t>ТССЦ Московской обл., 302-1342, приказ Минстроя России №675/пр от 28.02.2017 № 256/пр</t>
        </is>
      </c>
      <c r="K982" t="inlineStr">
        <is>
          <t>Вентили проходные муфтовые 15кч18п для воды давлением 1,6 МПа (16 кгс/см2), диаметром 20 мм</t>
        </is>
      </c>
      <c r="L982" t="n">
        <v>1354</v>
      </c>
      <c r="N982" t="n">
        <v>1010</v>
      </c>
      <c r="O982" t="inlineStr">
        <is>
          <t>шт.</t>
        </is>
      </c>
      <c r="P982" t="inlineStr">
        <is>
          <t>шт.</t>
        </is>
      </c>
      <c r="Q982" t="n">
        <v>1</v>
      </c>
      <c r="X982" t="n">
        <v>100</v>
      </c>
      <c r="Y982" t="n">
        <v>21.81</v>
      </c>
      <c r="Z982" t="n">
        <v>0</v>
      </c>
      <c r="AA982" t="n">
        <v>0</v>
      </c>
      <c r="AB982" t="n">
        <v>0</v>
      </c>
      <c r="AC982" t="n">
        <v>0</v>
      </c>
      <c r="AD982" t="n">
        <v>1</v>
      </c>
      <c r="AE982" t="n">
        <v>0</v>
      </c>
      <c r="AF982" t="inlineStr"/>
      <c r="AG982" t="n">
        <v>100</v>
      </c>
      <c r="AH982" t="n">
        <v>2</v>
      </c>
      <c r="AI982" t="n">
        <v>78876663</v>
      </c>
      <c r="AJ982" t="n">
        <v>1061</v>
      </c>
      <c r="AK982" t="n">
        <v>0</v>
      </c>
      <c r="AL982" t="n">
        <v>0</v>
      </c>
      <c r="AM982" t="n">
        <v>0</v>
      </c>
      <c r="AN982" t="n">
        <v>0</v>
      </c>
      <c r="AO982" t="n">
        <v>0</v>
      </c>
      <c r="AP982" t="n">
        <v>0</v>
      </c>
      <c r="AQ982" t="n">
        <v>0</v>
      </c>
      <c r="AR982" t="n">
        <v>0</v>
      </c>
    </row>
    <row r="983">
      <c r="A983">
        <f>ROW(Source!A2449)</f>
        <v/>
      </c>
      <c r="B983" t="n">
        <v>78876672</v>
      </c>
      <c r="C983" t="n">
        <v>78876654</v>
      </c>
      <c r="D983" t="n">
        <v>29164350</v>
      </c>
      <c r="E983" t="n">
        <v>1</v>
      </c>
      <c r="F983" t="n">
        <v>1</v>
      </c>
      <c r="G983" t="n">
        <v>1</v>
      </c>
      <c r="H983" t="n">
        <v>3</v>
      </c>
      <c r="I983" t="inlineStr">
        <is>
          <t>509-9899</t>
        </is>
      </c>
      <c r="J983" t="inlineStr">
        <is>
          <t>ТССЦ Московской обл., 509-9899, приказ Минстроя России №675/пр от 28.02.2017 № 258/пр</t>
        </is>
      </c>
      <c r="K983" t="inlineStr">
        <is>
          <t>Строительный мусор и масса возвратных материалов</t>
        </is>
      </c>
      <c r="L983" t="n">
        <v>1348</v>
      </c>
      <c r="N983" t="n">
        <v>1009</v>
      </c>
      <c r="O983" t="inlineStr">
        <is>
          <t>т</t>
        </is>
      </c>
      <c r="P983" t="inlineStr">
        <is>
          <t>т</t>
        </is>
      </c>
      <c r="Q983" t="n">
        <v>1000</v>
      </c>
      <c r="X983" t="n">
        <v>0.04</v>
      </c>
      <c r="Y983" t="n">
        <v>0</v>
      </c>
      <c r="Z983" t="n">
        <v>0</v>
      </c>
      <c r="AA983" t="n">
        <v>0</v>
      </c>
      <c r="AB983" t="n">
        <v>0</v>
      </c>
      <c r="AC983" t="n">
        <v>0</v>
      </c>
      <c r="AD983" t="n">
        <v>0</v>
      </c>
      <c r="AE983" t="n">
        <v>0</v>
      </c>
      <c r="AF983" t="inlineStr"/>
      <c r="AG983" t="n">
        <v>0.04</v>
      </c>
      <c r="AH983" t="n">
        <v>2</v>
      </c>
      <c r="AI983" t="n">
        <v>78876665</v>
      </c>
      <c r="AJ983" t="n">
        <v>1062</v>
      </c>
      <c r="AK983" t="n">
        <v>0</v>
      </c>
      <c r="AL983" t="n">
        <v>0</v>
      </c>
      <c r="AM983" t="n">
        <v>0</v>
      </c>
      <c r="AN983" t="n">
        <v>0</v>
      </c>
      <c r="AO983" t="n">
        <v>0</v>
      </c>
      <c r="AP983" t="n">
        <v>0</v>
      </c>
      <c r="AQ983" t="n">
        <v>0</v>
      </c>
      <c r="AR983" t="n">
        <v>0</v>
      </c>
    </row>
    <row r="984">
      <c r="A984">
        <f>ROW(Source!A2492)</f>
        <v/>
      </c>
      <c r="B984" t="n">
        <v>78876748</v>
      </c>
      <c r="C984" t="n">
        <v>78876742</v>
      </c>
      <c r="D984" t="n">
        <v>18408291</v>
      </c>
      <c r="E984" t="n">
        <v>1</v>
      </c>
      <c r="F984" t="n">
        <v>1</v>
      </c>
      <c r="G984" t="n">
        <v>1</v>
      </c>
      <c r="H984" t="n">
        <v>1</v>
      </c>
      <c r="I984" t="inlineStr">
        <is>
          <t>1-1025-90</t>
        </is>
      </c>
      <c r="J984" t="inlineStr"/>
      <c r="K984" t="inlineStr">
        <is>
          <t>Рабочий строитель среднего разряда 2,5</t>
        </is>
      </c>
      <c r="L984" t="n">
        <v>1369</v>
      </c>
      <c r="N984" t="n">
        <v>1013</v>
      </c>
      <c r="O984" t="inlineStr">
        <is>
          <t>чел.-ч</t>
        </is>
      </c>
      <c r="P984" t="inlineStr">
        <is>
          <t>чел.-ч</t>
        </is>
      </c>
      <c r="Q984" t="n">
        <v>1</v>
      </c>
      <c r="X984" t="n">
        <v>32.2</v>
      </c>
      <c r="Y984" t="n">
        <v>0</v>
      </c>
      <c r="Z984" t="n">
        <v>0</v>
      </c>
      <c r="AA984" t="n">
        <v>0</v>
      </c>
      <c r="AB984" t="n">
        <v>8.17</v>
      </c>
      <c r="AC984" t="n">
        <v>0</v>
      </c>
      <c r="AD984" t="n">
        <v>1</v>
      </c>
      <c r="AE984" t="n">
        <v>1</v>
      </c>
      <c r="AF984" t="inlineStr"/>
      <c r="AG984" t="n">
        <v>32.2</v>
      </c>
      <c r="AH984" t="n">
        <v>2</v>
      </c>
      <c r="AI984" t="n">
        <v>78876743</v>
      </c>
      <c r="AJ984" t="n">
        <v>1063</v>
      </c>
      <c r="AK984" t="n">
        <v>0</v>
      </c>
      <c r="AL984" t="n">
        <v>0</v>
      </c>
      <c r="AM984" t="n">
        <v>0</v>
      </c>
      <c r="AN984" t="n">
        <v>0</v>
      </c>
      <c r="AO984" t="n">
        <v>0</v>
      </c>
      <c r="AP984" t="n">
        <v>0</v>
      </c>
      <c r="AQ984" t="n">
        <v>0</v>
      </c>
      <c r="AR984" t="n">
        <v>0</v>
      </c>
    </row>
    <row r="985">
      <c r="A985">
        <f>ROW(Source!A2492)</f>
        <v/>
      </c>
      <c r="B985" t="n">
        <v>78876749</v>
      </c>
      <c r="C985" t="n">
        <v>78876742</v>
      </c>
      <c r="D985" t="n">
        <v>29174913</v>
      </c>
      <c r="E985" t="n">
        <v>1</v>
      </c>
      <c r="F985" t="n">
        <v>1</v>
      </c>
      <c r="G985" t="n">
        <v>1</v>
      </c>
      <c r="H985" t="n">
        <v>2</v>
      </c>
      <c r="I985" t="inlineStr">
        <is>
          <t>400001</t>
        </is>
      </c>
      <c r="J985" t="inlineStr">
        <is>
          <t>ТСЭМ Московской обл., 400001, приказ Минстроя России №675/пр от 28.02.2017 № 264/пр</t>
        </is>
      </c>
      <c r="K985" t="inlineStr">
        <is>
          <t>Автомобили бортовые, грузоподъемность до 5 т</t>
        </is>
      </c>
      <c r="L985" t="n">
        <v>1368</v>
      </c>
      <c r="N985" t="n">
        <v>1011</v>
      </c>
      <c r="O985" t="inlineStr">
        <is>
          <t>маш.-ч</t>
        </is>
      </c>
      <c r="P985" t="inlineStr">
        <is>
          <t>маш.-ч</t>
        </is>
      </c>
      <c r="Q985" t="n">
        <v>1</v>
      </c>
      <c r="X985" t="n">
        <v>0.01</v>
      </c>
      <c r="Y985" t="n">
        <v>0</v>
      </c>
      <c r="Z985" t="n">
        <v>87.17</v>
      </c>
      <c r="AA985" t="n">
        <v>11.6</v>
      </c>
      <c r="AB985" t="n">
        <v>0</v>
      </c>
      <c r="AC985" t="n">
        <v>0</v>
      </c>
      <c r="AD985" t="n">
        <v>1</v>
      </c>
      <c r="AE985" t="n">
        <v>0</v>
      </c>
      <c r="AF985" t="inlineStr"/>
      <c r="AG985" t="n">
        <v>0.01</v>
      </c>
      <c r="AH985" t="n">
        <v>2</v>
      </c>
      <c r="AI985" t="n">
        <v>78876744</v>
      </c>
      <c r="AJ985" t="n">
        <v>1064</v>
      </c>
      <c r="AK985" t="n">
        <v>0</v>
      </c>
      <c r="AL985" t="n">
        <v>0</v>
      </c>
      <c r="AM985" t="n">
        <v>0</v>
      </c>
      <c r="AN985" t="n">
        <v>0</v>
      </c>
      <c r="AO985" t="n">
        <v>0</v>
      </c>
      <c r="AP985" t="n">
        <v>0</v>
      </c>
      <c r="AQ985" t="n">
        <v>0</v>
      </c>
      <c r="AR985" t="n">
        <v>0</v>
      </c>
    </row>
    <row r="986">
      <c r="A986">
        <f>ROW(Source!A2492)</f>
        <v/>
      </c>
      <c r="B986" t="n">
        <v>78876750</v>
      </c>
      <c r="C986" t="n">
        <v>78876742</v>
      </c>
      <c r="D986" t="n">
        <v>29110139</v>
      </c>
      <c r="E986" t="n">
        <v>1</v>
      </c>
      <c r="F986" t="n">
        <v>1</v>
      </c>
      <c r="G986" t="n">
        <v>1</v>
      </c>
      <c r="H986" t="n">
        <v>3</v>
      </c>
      <c r="I986" t="inlineStr">
        <is>
          <t>101-1703</t>
        </is>
      </c>
      <c r="J986" t="inlineStr">
        <is>
          <t>ТССЦ Московской обл., 101-1703, приказ Минстроя России №675/пр от 28.02.2017 № 254/пр</t>
        </is>
      </c>
      <c r="K986" t="inlineStr">
        <is>
          <t>Прокладки резиновые (пластина техническая прессованная)</t>
        </is>
      </c>
      <c r="L986" t="n">
        <v>1346</v>
      </c>
      <c r="N986" t="n">
        <v>1009</v>
      </c>
      <c r="O986" t="inlineStr">
        <is>
          <t>кг</t>
        </is>
      </c>
      <c r="P986" t="inlineStr">
        <is>
          <t>кг</t>
        </is>
      </c>
      <c r="Q986" t="n">
        <v>1</v>
      </c>
      <c r="X986" t="n">
        <v>2</v>
      </c>
      <c r="Y986" t="n">
        <v>23.09</v>
      </c>
      <c r="Z986" t="n">
        <v>0</v>
      </c>
      <c r="AA986" t="n">
        <v>0</v>
      </c>
      <c r="AB986" t="n">
        <v>0</v>
      </c>
      <c r="AC986" t="n">
        <v>0</v>
      </c>
      <c r="AD986" t="n">
        <v>1</v>
      </c>
      <c r="AE986" t="n">
        <v>0</v>
      </c>
      <c r="AF986" t="inlineStr"/>
      <c r="AG986" t="n">
        <v>2</v>
      </c>
      <c r="AH986" t="n">
        <v>2</v>
      </c>
      <c r="AI986" t="n">
        <v>78876745</v>
      </c>
      <c r="AJ986" t="n">
        <v>1065</v>
      </c>
      <c r="AK986" t="n">
        <v>0</v>
      </c>
      <c r="AL986" t="n">
        <v>0</v>
      </c>
      <c r="AM986" t="n">
        <v>0</v>
      </c>
      <c r="AN986" t="n">
        <v>0</v>
      </c>
      <c r="AO986" t="n">
        <v>0</v>
      </c>
      <c r="AP986" t="n">
        <v>0</v>
      </c>
      <c r="AQ986" t="n">
        <v>0</v>
      </c>
      <c r="AR986" t="n">
        <v>0</v>
      </c>
    </row>
    <row r="987">
      <c r="A987">
        <f>ROW(Source!A2492)</f>
        <v/>
      </c>
      <c r="B987" t="n">
        <v>78876751</v>
      </c>
      <c r="C987" t="n">
        <v>78876742</v>
      </c>
      <c r="D987" t="n">
        <v>29114240</v>
      </c>
      <c r="E987" t="n">
        <v>1</v>
      </c>
      <c r="F987" t="n">
        <v>1</v>
      </c>
      <c r="G987" t="n">
        <v>1</v>
      </c>
      <c r="H987" t="n">
        <v>3</v>
      </c>
      <c r="I987" t="inlineStr">
        <is>
          <t>101-2576</t>
        </is>
      </c>
      <c r="J987" t="inlineStr">
        <is>
          <t>ТССЦ Московской обл., 101-2576, приказ Минстроя России №675/пр от 28.02.2017 № 254/пр</t>
        </is>
      </c>
      <c r="K987" t="inlineStr">
        <is>
          <t>Болты с гайками и шайбами для санитарно-технических работ диаметром 16 мм</t>
        </is>
      </c>
      <c r="L987" t="n">
        <v>1348</v>
      </c>
      <c r="N987" t="n">
        <v>1009</v>
      </c>
      <c r="O987" t="inlineStr">
        <is>
          <t>т</t>
        </is>
      </c>
      <c r="P987" t="inlineStr">
        <is>
          <t>т</t>
        </is>
      </c>
      <c r="Q987" t="n">
        <v>1000</v>
      </c>
      <c r="X987" t="n">
        <v>0.005</v>
      </c>
      <c r="Y987" t="n">
        <v>14830</v>
      </c>
      <c r="Z987" t="n">
        <v>0</v>
      </c>
      <c r="AA987" t="n">
        <v>0</v>
      </c>
      <c r="AB987" t="n">
        <v>0</v>
      </c>
      <c r="AC987" t="n">
        <v>0</v>
      </c>
      <c r="AD987" t="n">
        <v>1</v>
      </c>
      <c r="AE987" t="n">
        <v>0</v>
      </c>
      <c r="AF987" t="inlineStr"/>
      <c r="AG987" t="n">
        <v>0.005</v>
      </c>
      <c r="AH987" t="n">
        <v>2</v>
      </c>
      <c r="AI987" t="n">
        <v>78876746</v>
      </c>
      <c r="AJ987" t="n">
        <v>1066</v>
      </c>
      <c r="AK987" t="n">
        <v>0</v>
      </c>
      <c r="AL987" t="n">
        <v>0</v>
      </c>
      <c r="AM987" t="n">
        <v>0</v>
      </c>
      <c r="AN987" t="n">
        <v>0</v>
      </c>
      <c r="AO987" t="n">
        <v>0</v>
      </c>
      <c r="AP987" t="n">
        <v>0</v>
      </c>
      <c r="AQ987" t="n">
        <v>0</v>
      </c>
      <c r="AR987" t="n">
        <v>0</v>
      </c>
    </row>
    <row r="988">
      <c r="A988">
        <f>ROW(Source!A2492)</f>
        <v/>
      </c>
      <c r="B988" t="n">
        <v>78876752</v>
      </c>
      <c r="C988" t="n">
        <v>78876742</v>
      </c>
      <c r="D988" t="n">
        <v>29150040</v>
      </c>
      <c r="E988" t="n">
        <v>1</v>
      </c>
      <c r="F988" t="n">
        <v>1</v>
      </c>
      <c r="G988" t="n">
        <v>1</v>
      </c>
      <c r="H988" t="n">
        <v>3</v>
      </c>
      <c r="I988" t="inlineStr">
        <is>
          <t>411-0001</t>
        </is>
      </c>
      <c r="J988" t="inlineStr">
        <is>
          <t>ТССЦ Московской обл., 411-0001, приказ Минстроя России №675/пр от 28.02.2017 № 257/пр</t>
        </is>
      </c>
      <c r="K988" t="inlineStr">
        <is>
          <t>Вода</t>
        </is>
      </c>
      <c r="L988" t="n">
        <v>1339</v>
      </c>
      <c r="N988" t="n">
        <v>1007</v>
      </c>
      <c r="O988" t="inlineStr">
        <is>
          <t>м3</t>
        </is>
      </c>
      <c r="P988" t="inlineStr">
        <is>
          <t>м3</t>
        </is>
      </c>
      <c r="Q988" t="n">
        <v>1</v>
      </c>
      <c r="X988" t="n">
        <v>7.8</v>
      </c>
      <c r="Y988" t="n">
        <v>2.44</v>
      </c>
      <c r="Z988" t="n">
        <v>0</v>
      </c>
      <c r="AA988" t="n">
        <v>0</v>
      </c>
      <c r="AB988" t="n">
        <v>0</v>
      </c>
      <c r="AC988" t="n">
        <v>0</v>
      </c>
      <c r="AD988" t="n">
        <v>1</v>
      </c>
      <c r="AE988" t="n">
        <v>0</v>
      </c>
      <c r="AF988" t="inlineStr"/>
      <c r="AG988" t="n">
        <v>7.8</v>
      </c>
      <c r="AH988" t="n">
        <v>2</v>
      </c>
      <c r="AI988" t="n">
        <v>78876747</v>
      </c>
      <c r="AJ988" t="n">
        <v>1067</v>
      </c>
      <c r="AK988" t="n">
        <v>0</v>
      </c>
      <c r="AL988" t="n">
        <v>0</v>
      </c>
      <c r="AM988" t="n">
        <v>0</v>
      </c>
      <c r="AN988" t="n">
        <v>0</v>
      </c>
      <c r="AO988" t="n">
        <v>0</v>
      </c>
      <c r="AP988" t="n">
        <v>0</v>
      </c>
      <c r="AQ988" t="n">
        <v>0</v>
      </c>
      <c r="AR988" t="n">
        <v>0</v>
      </c>
    </row>
    <row r="989">
      <c r="A989">
        <f>ROW(Source!A2493)</f>
        <v/>
      </c>
      <c r="B989" t="n">
        <v>78876757</v>
      </c>
      <c r="C989" t="n">
        <v>78876753</v>
      </c>
      <c r="D989" t="n">
        <v>18407150</v>
      </c>
      <c r="E989" t="n">
        <v>1</v>
      </c>
      <c r="F989" t="n">
        <v>1</v>
      </c>
      <c r="G989" t="n">
        <v>1</v>
      </c>
      <c r="H989" t="n">
        <v>1</v>
      </c>
      <c r="I989" t="inlineStr">
        <is>
          <t>1-1030-90</t>
        </is>
      </c>
      <c r="J989" t="inlineStr"/>
      <c r="K989" t="inlineStr">
        <is>
          <t>Рабочий строитель среднего разряда 3</t>
        </is>
      </c>
      <c r="L989" t="n">
        <v>1369</v>
      </c>
      <c r="N989" t="n">
        <v>1013</v>
      </c>
      <c r="O989" t="inlineStr">
        <is>
          <t>чел.-ч</t>
        </is>
      </c>
      <c r="P989" t="inlineStr">
        <is>
          <t>чел.-ч</t>
        </is>
      </c>
      <c r="Q989" t="n">
        <v>1</v>
      </c>
      <c r="X989" t="n">
        <v>13.9</v>
      </c>
      <c r="Y989" t="n">
        <v>0</v>
      </c>
      <c r="Z989" t="n">
        <v>0</v>
      </c>
      <c r="AA989" t="n">
        <v>0</v>
      </c>
      <c r="AB989" t="n">
        <v>8.529999999999999</v>
      </c>
      <c r="AC989" t="n">
        <v>0</v>
      </c>
      <c r="AD989" t="n">
        <v>1</v>
      </c>
      <c r="AE989" t="n">
        <v>1</v>
      </c>
      <c r="AF989" t="inlineStr"/>
      <c r="AG989" t="n">
        <v>13.9</v>
      </c>
      <c r="AH989" t="n">
        <v>2</v>
      </c>
      <c r="AI989" t="n">
        <v>78876754</v>
      </c>
      <c r="AJ989" t="n">
        <v>1068</v>
      </c>
      <c r="AK989" t="n">
        <v>0</v>
      </c>
      <c r="AL989" t="n">
        <v>0</v>
      </c>
      <c r="AM989" t="n">
        <v>0</v>
      </c>
      <c r="AN989" t="n">
        <v>0</v>
      </c>
      <c r="AO989" t="n">
        <v>0</v>
      </c>
      <c r="AP989" t="n">
        <v>0</v>
      </c>
      <c r="AQ989" t="n">
        <v>0</v>
      </c>
      <c r="AR989" t="n">
        <v>0</v>
      </c>
    </row>
    <row r="990">
      <c r="A990">
        <f>ROW(Source!A2493)</f>
        <v/>
      </c>
      <c r="B990" t="n">
        <v>78876758</v>
      </c>
      <c r="C990" t="n">
        <v>78876753</v>
      </c>
      <c r="D990" t="n">
        <v>29169821</v>
      </c>
      <c r="E990" t="n">
        <v>1</v>
      </c>
      <c r="F990" t="n">
        <v>1</v>
      </c>
      <c r="G990" t="n">
        <v>1</v>
      </c>
      <c r="H990" t="n">
        <v>3</v>
      </c>
      <c r="I990" t="inlineStr">
        <is>
          <t>509-0696</t>
        </is>
      </c>
      <c r="J990" t="inlineStr">
        <is>
          <t>ТССЦ Московской обл., 509-0696, приказ Минстроя России №675/пр от 28.02.2017 № 258/пр</t>
        </is>
      </c>
      <c r="K990" t="inlineStr">
        <is>
          <t>Лампы люминесцентные ртутные низкого давления типа ЛБ, ЛД, ЛДЦ, ЛТВ, ЛБХ 20</t>
        </is>
      </c>
      <c r="L990" t="n">
        <v>1358</v>
      </c>
      <c r="N990" t="n">
        <v>1010</v>
      </c>
      <c r="O990" t="inlineStr">
        <is>
          <t>10 шт.</t>
        </is>
      </c>
      <c r="P990" t="inlineStr">
        <is>
          <t>10 шт.</t>
        </is>
      </c>
      <c r="Q990" t="n">
        <v>10</v>
      </c>
      <c r="X990" t="n">
        <v>10</v>
      </c>
      <c r="Y990" t="n">
        <v>85.2</v>
      </c>
      <c r="Z990" t="n">
        <v>0</v>
      </c>
      <c r="AA990" t="n">
        <v>0</v>
      </c>
      <c r="AB990" t="n">
        <v>0</v>
      </c>
      <c r="AC990" t="n">
        <v>0</v>
      </c>
      <c r="AD990" t="n">
        <v>1</v>
      </c>
      <c r="AE990" t="n">
        <v>0</v>
      </c>
      <c r="AF990" t="inlineStr"/>
      <c r="AG990" t="n">
        <v>10</v>
      </c>
      <c r="AH990" t="n">
        <v>2</v>
      </c>
      <c r="AI990" t="n">
        <v>78876755</v>
      </c>
      <c r="AJ990" t="n">
        <v>1069</v>
      </c>
      <c r="AK990" t="n">
        <v>0</v>
      </c>
      <c r="AL990" t="n">
        <v>0</v>
      </c>
      <c r="AM990" t="n">
        <v>0</v>
      </c>
      <c r="AN990" t="n">
        <v>0</v>
      </c>
      <c r="AO990" t="n">
        <v>0</v>
      </c>
      <c r="AP990" t="n">
        <v>0</v>
      </c>
      <c r="AQ990" t="n">
        <v>0</v>
      </c>
      <c r="AR990" t="n">
        <v>0</v>
      </c>
    </row>
    <row r="991">
      <c r="A991">
        <f>ROW(Source!A2495)</f>
        <v/>
      </c>
      <c r="B991" t="n">
        <v>78876767</v>
      </c>
      <c r="C991" t="n">
        <v>78876760</v>
      </c>
      <c r="D991" t="n">
        <v>18442827</v>
      </c>
      <c r="E991" t="n">
        <v>1</v>
      </c>
      <c r="F991" t="n">
        <v>1</v>
      </c>
      <c r="G991" t="n">
        <v>1</v>
      </c>
      <c r="H991" t="n">
        <v>1</v>
      </c>
      <c r="I991" t="inlineStr">
        <is>
          <t>1-1053-90</t>
        </is>
      </c>
      <c r="J991" t="inlineStr"/>
      <c r="K991" t="inlineStr">
        <is>
          <t>Рабочий строитель среднего разряда 5,3</t>
        </is>
      </c>
      <c r="L991" t="n">
        <v>1369</v>
      </c>
      <c r="N991" t="n">
        <v>1013</v>
      </c>
      <c r="O991" t="inlineStr">
        <is>
          <t>чел.-ч</t>
        </is>
      </c>
      <c r="P991" t="inlineStr">
        <is>
          <t>чел.-ч</t>
        </is>
      </c>
      <c r="Q991" t="n">
        <v>1</v>
      </c>
      <c r="X991" t="n">
        <v>5.01</v>
      </c>
      <c r="Y991" t="n">
        <v>0</v>
      </c>
      <c r="Z991" t="n">
        <v>0</v>
      </c>
      <c r="AA991" t="n">
        <v>0</v>
      </c>
      <c r="AB991" t="n">
        <v>11.64</v>
      </c>
      <c r="AC991" t="n">
        <v>0</v>
      </c>
      <c r="AD991" t="n">
        <v>1</v>
      </c>
      <c r="AE991" t="n">
        <v>1</v>
      </c>
      <c r="AF991" t="inlineStr">
        <is>
          <t>)*5</t>
        </is>
      </c>
      <c r="AG991" t="n">
        <v>25.05</v>
      </c>
      <c r="AH991" t="n">
        <v>2</v>
      </c>
      <c r="AI991" t="n">
        <v>78876761</v>
      </c>
      <c r="AJ991" t="n">
        <v>1071</v>
      </c>
      <c r="AK991" t="n">
        <v>0</v>
      </c>
      <c r="AL991" t="n">
        <v>0</v>
      </c>
      <c r="AM991" t="n">
        <v>0</v>
      </c>
      <c r="AN991" t="n">
        <v>0</v>
      </c>
      <c r="AO991" t="n">
        <v>0</v>
      </c>
      <c r="AP991" t="n">
        <v>0</v>
      </c>
      <c r="AQ991" t="n">
        <v>0</v>
      </c>
      <c r="AR991" t="n">
        <v>0</v>
      </c>
    </row>
    <row r="992">
      <c r="A992">
        <f>ROW(Source!A2495)</f>
        <v/>
      </c>
      <c r="B992" t="n">
        <v>78876768</v>
      </c>
      <c r="C992" t="n">
        <v>78876760</v>
      </c>
      <c r="D992" t="n">
        <v>29172703</v>
      </c>
      <c r="E992" t="n">
        <v>1</v>
      </c>
      <c r="F992" t="n">
        <v>1</v>
      </c>
      <c r="G992" t="n">
        <v>1</v>
      </c>
      <c r="H992" t="n">
        <v>2</v>
      </c>
      <c r="I992" t="inlineStr">
        <is>
          <t>042900</t>
        </is>
      </c>
      <c r="J992" t="inlineStr">
        <is>
          <t>ТСЭМ Московской обл., 042900, приказ Минстроя России №675/пр от 28.02.2017 № 264/пр</t>
        </is>
      </c>
      <c r="K992" t="inlineStr">
        <is>
          <t>Установки для гидравлических испытаний трубопроводов, давление нагнетания низкое 0,1 МПа (1 кгс/см2), высокое 10 МПа (100 кгс/см2)</t>
        </is>
      </c>
      <c r="L992" t="n">
        <v>1368</v>
      </c>
      <c r="N992" t="n">
        <v>1011</v>
      </c>
      <c r="O992" t="inlineStr">
        <is>
          <t>маш.-ч</t>
        </is>
      </c>
      <c r="P992" t="inlineStr">
        <is>
          <t>маш.-ч</t>
        </is>
      </c>
      <c r="Q992" t="n">
        <v>1</v>
      </c>
      <c r="X992" t="n">
        <v>1.5</v>
      </c>
      <c r="Y992" t="n">
        <v>0</v>
      </c>
      <c r="Z992" t="n">
        <v>29.67</v>
      </c>
      <c r="AA992" t="n">
        <v>0</v>
      </c>
      <c r="AB992" t="n">
        <v>0</v>
      </c>
      <c r="AC992" t="n">
        <v>0</v>
      </c>
      <c r="AD992" t="n">
        <v>1</v>
      </c>
      <c r="AE992" t="n">
        <v>0</v>
      </c>
      <c r="AF992" t="inlineStr">
        <is>
          <t>)*5</t>
        </is>
      </c>
      <c r="AG992" t="n">
        <v>7.5</v>
      </c>
      <c r="AH992" t="n">
        <v>2</v>
      </c>
      <c r="AI992" t="n">
        <v>78876762</v>
      </c>
      <c r="AJ992" t="n">
        <v>1072</v>
      </c>
      <c r="AK992" t="n">
        <v>0</v>
      </c>
      <c r="AL992" t="n">
        <v>0</v>
      </c>
      <c r="AM992" t="n">
        <v>0</v>
      </c>
      <c r="AN992" t="n">
        <v>0</v>
      </c>
      <c r="AO992" t="n">
        <v>0</v>
      </c>
      <c r="AP992" t="n">
        <v>0</v>
      </c>
      <c r="AQ992" t="n">
        <v>0</v>
      </c>
      <c r="AR992" t="n">
        <v>0</v>
      </c>
    </row>
    <row r="993">
      <c r="A993">
        <f>ROW(Source!A2495)</f>
        <v/>
      </c>
      <c r="B993" t="n">
        <v>78876769</v>
      </c>
      <c r="C993" t="n">
        <v>78876760</v>
      </c>
      <c r="D993" t="n">
        <v>29110398</v>
      </c>
      <c r="E993" t="n">
        <v>1</v>
      </c>
      <c r="F993" t="n">
        <v>1</v>
      </c>
      <c r="G993" t="n">
        <v>1</v>
      </c>
      <c r="H993" t="n">
        <v>3</v>
      </c>
      <c r="I993" t="inlineStr">
        <is>
          <t>101-0388</t>
        </is>
      </c>
      <c r="J993" t="inlineStr">
        <is>
          <t>ТССЦ Московской обл., 101-0388, приказ Минстроя России №675/пр от 28.02.2017 № 254/пр</t>
        </is>
      </c>
      <c r="K993" t="inlineStr">
        <is>
          <t>Краски масляные земляные марки МА-0115 мумия, сурик железный</t>
        </is>
      </c>
      <c r="L993" t="n">
        <v>1348</v>
      </c>
      <c r="N993" t="n">
        <v>1009</v>
      </c>
      <c r="O993" t="inlineStr">
        <is>
          <t>т</t>
        </is>
      </c>
      <c r="P993" t="inlineStr">
        <is>
          <t>т</t>
        </is>
      </c>
      <c r="Q993" t="n">
        <v>1000</v>
      </c>
      <c r="X993" t="n">
        <v>5e-05</v>
      </c>
      <c r="Y993" t="n">
        <v>15118.99</v>
      </c>
      <c r="Z993" t="n">
        <v>0</v>
      </c>
      <c r="AA993" t="n">
        <v>0</v>
      </c>
      <c r="AB993" t="n">
        <v>0</v>
      </c>
      <c r="AC993" t="n">
        <v>0</v>
      </c>
      <c r="AD993" t="n">
        <v>1</v>
      </c>
      <c r="AE993" t="n">
        <v>0</v>
      </c>
      <c r="AF993" t="inlineStr">
        <is>
          <t>)*5</t>
        </is>
      </c>
      <c r="AG993" t="n">
        <v>0.00025</v>
      </c>
      <c r="AH993" t="n">
        <v>2</v>
      </c>
      <c r="AI993" t="n">
        <v>78876763</v>
      </c>
      <c r="AJ993" t="n">
        <v>1073</v>
      </c>
      <c r="AK993" t="n">
        <v>0</v>
      </c>
      <c r="AL993" t="n">
        <v>0</v>
      </c>
      <c r="AM993" t="n">
        <v>0</v>
      </c>
      <c r="AN993" t="n">
        <v>0</v>
      </c>
      <c r="AO993" t="n">
        <v>0</v>
      </c>
      <c r="AP993" t="n">
        <v>0</v>
      </c>
      <c r="AQ993" t="n">
        <v>0</v>
      </c>
      <c r="AR993" t="n">
        <v>0</v>
      </c>
    </row>
    <row r="994">
      <c r="A994">
        <f>ROW(Source!A2495)</f>
        <v/>
      </c>
      <c r="B994" t="n">
        <v>78876770</v>
      </c>
      <c r="C994" t="n">
        <v>78876760</v>
      </c>
      <c r="D994" t="n">
        <v>29110573</v>
      </c>
      <c r="E994" t="n">
        <v>1</v>
      </c>
      <c r="F994" t="n">
        <v>1</v>
      </c>
      <c r="G994" t="n">
        <v>1</v>
      </c>
      <c r="H994" t="n">
        <v>3</v>
      </c>
      <c r="I994" t="inlineStr">
        <is>
          <t>101-0628</t>
        </is>
      </c>
      <c r="J994" t="inlineStr">
        <is>
          <t>ТССЦ Московской обл., 101-0628, приказ Минстроя России №675/пр от 28.02.2017 № 254/пр</t>
        </is>
      </c>
      <c r="K994" t="inlineStr">
        <is>
          <t>Олифа комбинированная, марки К-3</t>
        </is>
      </c>
      <c r="L994" t="n">
        <v>1348</v>
      </c>
      <c r="N994" t="n">
        <v>1009</v>
      </c>
      <c r="O994" t="inlineStr">
        <is>
          <t>т</t>
        </is>
      </c>
      <c r="P994" t="inlineStr">
        <is>
          <t>т</t>
        </is>
      </c>
      <c r="Q994" t="n">
        <v>1000</v>
      </c>
      <c r="X994" t="n">
        <v>2e-05</v>
      </c>
      <c r="Y994" t="n">
        <v>16950</v>
      </c>
      <c r="Z994" t="n">
        <v>0</v>
      </c>
      <c r="AA994" t="n">
        <v>0</v>
      </c>
      <c r="AB994" t="n">
        <v>0</v>
      </c>
      <c r="AC994" t="n">
        <v>0</v>
      </c>
      <c r="AD994" t="n">
        <v>1</v>
      </c>
      <c r="AE994" t="n">
        <v>0</v>
      </c>
      <c r="AF994" t="inlineStr">
        <is>
          <t>)*5</t>
        </is>
      </c>
      <c r="AG994" t="n">
        <v>0.0001</v>
      </c>
      <c r="AH994" t="n">
        <v>2</v>
      </c>
      <c r="AI994" t="n">
        <v>78876764</v>
      </c>
      <c r="AJ994" t="n">
        <v>1074</v>
      </c>
      <c r="AK994" t="n">
        <v>0</v>
      </c>
      <c r="AL994" t="n">
        <v>0</v>
      </c>
      <c r="AM994" t="n">
        <v>0</v>
      </c>
      <c r="AN994" t="n">
        <v>0</v>
      </c>
      <c r="AO994" t="n">
        <v>0</v>
      </c>
      <c r="AP994" t="n">
        <v>0</v>
      </c>
      <c r="AQ994" t="n">
        <v>0</v>
      </c>
      <c r="AR994" t="n">
        <v>0</v>
      </c>
    </row>
    <row r="995">
      <c r="A995">
        <f>ROW(Source!A2495)</f>
        <v/>
      </c>
      <c r="B995" t="n">
        <v>78876771</v>
      </c>
      <c r="C995" t="n">
        <v>78876760</v>
      </c>
      <c r="D995" t="n">
        <v>29107963</v>
      </c>
      <c r="E995" t="n">
        <v>1</v>
      </c>
      <c r="F995" t="n">
        <v>1</v>
      </c>
      <c r="G995" t="n">
        <v>1</v>
      </c>
      <c r="H995" t="n">
        <v>3</v>
      </c>
      <c r="I995" t="inlineStr">
        <is>
          <t>101-1669</t>
        </is>
      </c>
      <c r="J995" t="inlineStr">
        <is>
          <t>ТССЦ Московской обл., 101-1669, приказ Минстроя России №675/пр от 28.02.2017 № 254/пр</t>
        </is>
      </c>
      <c r="K995" t="inlineStr">
        <is>
          <t>Очес льняной</t>
        </is>
      </c>
      <c r="L995" t="n">
        <v>1346</v>
      </c>
      <c r="N995" t="n">
        <v>1009</v>
      </c>
      <c r="O995" t="inlineStr">
        <is>
          <t>кг</t>
        </is>
      </c>
      <c r="P995" t="inlineStr">
        <is>
          <t>кг</t>
        </is>
      </c>
      <c r="Q995" t="n">
        <v>1</v>
      </c>
      <c r="X995" t="n">
        <v>0.02</v>
      </c>
      <c r="Y995" t="n">
        <v>37.29</v>
      </c>
      <c r="Z995" t="n">
        <v>0</v>
      </c>
      <c r="AA995" t="n">
        <v>0</v>
      </c>
      <c r="AB995" t="n">
        <v>0</v>
      </c>
      <c r="AC995" t="n">
        <v>0</v>
      </c>
      <c r="AD995" t="n">
        <v>1</v>
      </c>
      <c r="AE995" t="n">
        <v>0</v>
      </c>
      <c r="AF995" t="inlineStr">
        <is>
          <t>)*5</t>
        </is>
      </c>
      <c r="AG995" t="n">
        <v>0.1</v>
      </c>
      <c r="AH995" t="n">
        <v>2</v>
      </c>
      <c r="AI995" t="n">
        <v>78876765</v>
      </c>
      <c r="AJ995" t="n">
        <v>1075</v>
      </c>
      <c r="AK995" t="n">
        <v>0</v>
      </c>
      <c r="AL995" t="n">
        <v>0</v>
      </c>
      <c r="AM995" t="n">
        <v>0</v>
      </c>
      <c r="AN995" t="n">
        <v>0</v>
      </c>
      <c r="AO995" t="n">
        <v>0</v>
      </c>
      <c r="AP995" t="n">
        <v>0</v>
      </c>
      <c r="AQ995" t="n">
        <v>0</v>
      </c>
      <c r="AR995" t="n">
        <v>0</v>
      </c>
    </row>
    <row r="996">
      <c r="A996">
        <f>ROW(Source!A2495)</f>
        <v/>
      </c>
      <c r="B996" t="n">
        <v>78876772</v>
      </c>
      <c r="C996" t="n">
        <v>78876760</v>
      </c>
      <c r="D996" t="n">
        <v>29150040</v>
      </c>
      <c r="E996" t="n">
        <v>1</v>
      </c>
      <c r="F996" t="n">
        <v>1</v>
      </c>
      <c r="G996" t="n">
        <v>1</v>
      </c>
      <c r="H996" t="n">
        <v>3</v>
      </c>
      <c r="I996" t="inlineStr">
        <is>
          <t>411-0001</t>
        </is>
      </c>
      <c r="J996" t="inlineStr">
        <is>
          <t>ТССЦ Московской обл., 411-0001, приказ Минстроя России №675/пр от 28.02.2017 № 257/пр</t>
        </is>
      </c>
      <c r="K996" t="inlineStr">
        <is>
          <t>Вода</t>
        </is>
      </c>
      <c r="L996" t="n">
        <v>1339</v>
      </c>
      <c r="N996" t="n">
        <v>1007</v>
      </c>
      <c r="O996" t="inlineStr">
        <is>
          <t>м3</t>
        </is>
      </c>
      <c r="P996" t="inlineStr">
        <is>
          <t>м3</t>
        </is>
      </c>
      <c r="Q996" t="n">
        <v>1</v>
      </c>
      <c r="X996" t="n">
        <v>1</v>
      </c>
      <c r="Y996" t="n">
        <v>2.44</v>
      </c>
      <c r="Z996" t="n">
        <v>0</v>
      </c>
      <c r="AA996" t="n">
        <v>0</v>
      </c>
      <c r="AB996" t="n">
        <v>0</v>
      </c>
      <c r="AC996" t="n">
        <v>0</v>
      </c>
      <c r="AD996" t="n">
        <v>1</v>
      </c>
      <c r="AE996" t="n">
        <v>0</v>
      </c>
      <c r="AF996" t="inlineStr">
        <is>
          <t>)*5</t>
        </is>
      </c>
      <c r="AG996" t="n">
        <v>5</v>
      </c>
      <c r="AH996" t="n">
        <v>2</v>
      </c>
      <c r="AI996" t="n">
        <v>78876766</v>
      </c>
      <c r="AJ996" t="n">
        <v>1076</v>
      </c>
      <c r="AK996" t="n">
        <v>0</v>
      </c>
      <c r="AL996" t="n">
        <v>0</v>
      </c>
      <c r="AM996" t="n">
        <v>0</v>
      </c>
      <c r="AN996" t="n">
        <v>0</v>
      </c>
      <c r="AO996" t="n">
        <v>0</v>
      </c>
      <c r="AP996" t="n">
        <v>0</v>
      </c>
      <c r="AQ996" t="n">
        <v>0</v>
      </c>
      <c r="AR996" t="n">
        <v>0</v>
      </c>
    </row>
    <row r="997">
      <c r="A997">
        <f>ROW(Source!A2496)</f>
        <v/>
      </c>
      <c r="B997" t="n">
        <v>78876783</v>
      </c>
      <c r="C997" t="n">
        <v>78876773</v>
      </c>
      <c r="D997" t="n">
        <v>18409850</v>
      </c>
      <c r="E997" t="n">
        <v>1</v>
      </c>
      <c r="F997" t="n">
        <v>1</v>
      </c>
      <c r="G997" t="n">
        <v>1</v>
      </c>
      <c r="H997" t="n">
        <v>1</v>
      </c>
      <c r="I997" t="inlineStr">
        <is>
          <t>1-1035-90</t>
        </is>
      </c>
      <c r="J997" t="inlineStr"/>
      <c r="K997" t="inlineStr">
        <is>
          <t>Рабочий строитель среднего разряда 3,5</t>
        </is>
      </c>
      <c r="L997" t="n">
        <v>1369</v>
      </c>
      <c r="N997" t="n">
        <v>1013</v>
      </c>
      <c r="O997" t="inlineStr">
        <is>
          <t>чел.-ч</t>
        </is>
      </c>
      <c r="P997" t="inlineStr">
        <is>
          <t>чел.-ч</t>
        </is>
      </c>
      <c r="Q997" t="n">
        <v>1</v>
      </c>
      <c r="X997" t="n">
        <v>81</v>
      </c>
      <c r="Y997" t="n">
        <v>0</v>
      </c>
      <c r="Z997" t="n">
        <v>0</v>
      </c>
      <c r="AA997" t="n">
        <v>0</v>
      </c>
      <c r="AB997" t="n">
        <v>9.07</v>
      </c>
      <c r="AC997" t="n">
        <v>0</v>
      </c>
      <c r="AD997" t="n">
        <v>1</v>
      </c>
      <c r="AE997" t="n">
        <v>1</v>
      </c>
      <c r="AF997" t="inlineStr"/>
      <c r="AG997" t="n">
        <v>81</v>
      </c>
      <c r="AH997" t="n">
        <v>2</v>
      </c>
      <c r="AI997" t="n">
        <v>78876774</v>
      </c>
      <c r="AJ997" t="n">
        <v>1077</v>
      </c>
      <c r="AK997" t="n">
        <v>0</v>
      </c>
      <c r="AL997" t="n">
        <v>0</v>
      </c>
      <c r="AM997" t="n">
        <v>0</v>
      </c>
      <c r="AN997" t="n">
        <v>0</v>
      </c>
      <c r="AO997" t="n">
        <v>0</v>
      </c>
      <c r="AP997" t="n">
        <v>0</v>
      </c>
      <c r="AQ997" t="n">
        <v>0</v>
      </c>
      <c r="AR997" t="n">
        <v>0</v>
      </c>
    </row>
    <row r="998">
      <c r="A998">
        <f>ROW(Source!A2496)</f>
        <v/>
      </c>
      <c r="B998" t="n">
        <v>78876784</v>
      </c>
      <c r="C998" t="n">
        <v>78876773</v>
      </c>
      <c r="D998" t="n">
        <v>29174913</v>
      </c>
      <c r="E998" t="n">
        <v>1</v>
      </c>
      <c r="F998" t="n">
        <v>1</v>
      </c>
      <c r="G998" t="n">
        <v>1</v>
      </c>
      <c r="H998" t="n">
        <v>2</v>
      </c>
      <c r="I998" t="inlineStr">
        <is>
          <t>400001</t>
        </is>
      </c>
      <c r="J998" t="inlineStr">
        <is>
          <t>ТСЭМ Московской обл., 400001, приказ Минстроя России №675/пр от 28.02.2017 № 264/пр</t>
        </is>
      </c>
      <c r="K998" t="inlineStr">
        <is>
          <t>Автомобили бортовые, грузоподъемность до 5 т</t>
        </is>
      </c>
      <c r="L998" t="n">
        <v>1368</v>
      </c>
      <c r="N998" t="n">
        <v>1011</v>
      </c>
      <c r="O998" t="inlineStr">
        <is>
          <t>маш.-ч</t>
        </is>
      </c>
      <c r="P998" t="inlineStr">
        <is>
          <t>маш.-ч</t>
        </is>
      </c>
      <c r="Q998" t="n">
        <v>1</v>
      </c>
      <c r="X998" t="n">
        <v>0.05</v>
      </c>
      <c r="Y998" t="n">
        <v>0</v>
      </c>
      <c r="Z998" t="n">
        <v>87.17</v>
      </c>
      <c r="AA998" t="n">
        <v>11.6</v>
      </c>
      <c r="AB998" t="n">
        <v>0</v>
      </c>
      <c r="AC998" t="n">
        <v>0</v>
      </c>
      <c r="AD998" t="n">
        <v>1</v>
      </c>
      <c r="AE998" t="n">
        <v>0</v>
      </c>
      <c r="AF998" t="inlineStr"/>
      <c r="AG998" t="n">
        <v>0.05</v>
      </c>
      <c r="AH998" t="n">
        <v>2</v>
      </c>
      <c r="AI998" t="n">
        <v>78876775</v>
      </c>
      <c r="AJ998" t="n">
        <v>1078</v>
      </c>
      <c r="AK998" t="n">
        <v>0</v>
      </c>
      <c r="AL998" t="n">
        <v>0</v>
      </c>
      <c r="AM998" t="n">
        <v>0</v>
      </c>
      <c r="AN998" t="n">
        <v>0</v>
      </c>
      <c r="AO998" t="n">
        <v>0</v>
      </c>
      <c r="AP998" t="n">
        <v>0</v>
      </c>
      <c r="AQ998" t="n">
        <v>0</v>
      </c>
      <c r="AR998" t="n">
        <v>0</v>
      </c>
    </row>
    <row r="999">
      <c r="A999">
        <f>ROW(Source!A2496)</f>
        <v/>
      </c>
      <c r="B999" t="n">
        <v>78876785</v>
      </c>
      <c r="C999" t="n">
        <v>78876773</v>
      </c>
      <c r="D999" t="n">
        <v>29110398</v>
      </c>
      <c r="E999" t="n">
        <v>1</v>
      </c>
      <c r="F999" t="n">
        <v>1</v>
      </c>
      <c r="G999" t="n">
        <v>1</v>
      </c>
      <c r="H999" t="n">
        <v>3</v>
      </c>
      <c r="I999" t="inlineStr">
        <is>
          <t>101-0388</t>
        </is>
      </c>
      <c r="J999" t="inlineStr">
        <is>
          <t>ТССЦ Московской обл., 101-0388, приказ Минстроя России №675/пр от 28.02.2017 № 254/пр</t>
        </is>
      </c>
      <c r="K999" t="inlineStr">
        <is>
          <t>Краски масляные земляные марки МА-0115 мумия, сурик железный</t>
        </is>
      </c>
      <c r="L999" t="n">
        <v>1348</v>
      </c>
      <c r="N999" t="n">
        <v>1009</v>
      </c>
      <c r="O999" t="inlineStr">
        <is>
          <t>т</t>
        </is>
      </c>
      <c r="P999" t="inlineStr">
        <is>
          <t>т</t>
        </is>
      </c>
      <c r="Q999" t="n">
        <v>1000</v>
      </c>
      <c r="X999" t="n">
        <v>0.0014</v>
      </c>
      <c r="Y999" t="n">
        <v>15118.99</v>
      </c>
      <c r="Z999" t="n">
        <v>0</v>
      </c>
      <c r="AA999" t="n">
        <v>0</v>
      </c>
      <c r="AB999" t="n">
        <v>0</v>
      </c>
      <c r="AC999" t="n">
        <v>0</v>
      </c>
      <c r="AD999" t="n">
        <v>1</v>
      </c>
      <c r="AE999" t="n">
        <v>0</v>
      </c>
      <c r="AF999" t="inlineStr"/>
      <c r="AG999" t="n">
        <v>0.0014</v>
      </c>
      <c r="AH999" t="n">
        <v>2</v>
      </c>
      <c r="AI999" t="n">
        <v>78876776</v>
      </c>
      <c r="AJ999" t="n">
        <v>1079</v>
      </c>
      <c r="AK999" t="n">
        <v>0</v>
      </c>
      <c r="AL999" t="n">
        <v>0</v>
      </c>
      <c r="AM999" t="n">
        <v>0</v>
      </c>
      <c r="AN999" t="n">
        <v>0</v>
      </c>
      <c r="AO999" t="n">
        <v>0</v>
      </c>
      <c r="AP999" t="n">
        <v>0</v>
      </c>
      <c r="AQ999" t="n">
        <v>0</v>
      </c>
      <c r="AR999" t="n">
        <v>0</v>
      </c>
    </row>
    <row r="1000">
      <c r="A1000">
        <f>ROW(Source!A2496)</f>
        <v/>
      </c>
      <c r="B1000" t="n">
        <v>78876786</v>
      </c>
      <c r="C1000" t="n">
        <v>78876773</v>
      </c>
      <c r="D1000" t="n">
        <v>29110573</v>
      </c>
      <c r="E1000" t="n">
        <v>1</v>
      </c>
      <c r="F1000" t="n">
        <v>1</v>
      </c>
      <c r="G1000" t="n">
        <v>1</v>
      </c>
      <c r="H1000" t="n">
        <v>3</v>
      </c>
      <c r="I1000" t="inlineStr">
        <is>
          <t>101-0628</t>
        </is>
      </c>
      <c r="J1000" t="inlineStr">
        <is>
          <t>ТССЦ Московской обл., 101-0628, приказ Минстроя России №675/пр от 28.02.2017 № 254/пр</t>
        </is>
      </c>
      <c r="K1000" t="inlineStr">
        <is>
          <t>Олифа комбинированная, марки К-3</t>
        </is>
      </c>
      <c r="L1000" t="n">
        <v>1348</v>
      </c>
      <c r="N1000" t="n">
        <v>1009</v>
      </c>
      <c r="O1000" t="inlineStr">
        <is>
          <t>т</t>
        </is>
      </c>
      <c r="P1000" t="inlineStr">
        <is>
          <t>т</t>
        </is>
      </c>
      <c r="Q1000" t="n">
        <v>1000</v>
      </c>
      <c r="X1000" t="n">
        <v>0.0007</v>
      </c>
      <c r="Y1000" t="n">
        <v>16950</v>
      </c>
      <c r="Z1000" t="n">
        <v>0</v>
      </c>
      <c r="AA1000" t="n">
        <v>0</v>
      </c>
      <c r="AB1000" t="n">
        <v>0</v>
      </c>
      <c r="AC1000" t="n">
        <v>0</v>
      </c>
      <c r="AD1000" t="n">
        <v>1</v>
      </c>
      <c r="AE1000" t="n">
        <v>0</v>
      </c>
      <c r="AF1000" t="inlineStr"/>
      <c r="AG1000" t="n">
        <v>0.0007</v>
      </c>
      <c r="AH1000" t="n">
        <v>2</v>
      </c>
      <c r="AI1000" t="n">
        <v>78876777</v>
      </c>
      <c r="AJ1000" t="n">
        <v>1080</v>
      </c>
      <c r="AK1000" t="n">
        <v>0</v>
      </c>
      <c r="AL1000" t="n">
        <v>0</v>
      </c>
      <c r="AM1000" t="n">
        <v>0</v>
      </c>
      <c r="AN1000" t="n">
        <v>0</v>
      </c>
      <c r="AO1000" t="n">
        <v>0</v>
      </c>
      <c r="AP1000" t="n">
        <v>0</v>
      </c>
      <c r="AQ1000" t="n">
        <v>0</v>
      </c>
      <c r="AR1000" t="n">
        <v>0</v>
      </c>
    </row>
    <row r="1001">
      <c r="A1001">
        <f>ROW(Source!A2496)</f>
        <v/>
      </c>
      <c r="B1001" t="n">
        <v>78876787</v>
      </c>
      <c r="C1001" t="n">
        <v>78876773</v>
      </c>
      <c r="D1001" t="n">
        <v>29107963</v>
      </c>
      <c r="E1001" t="n">
        <v>1</v>
      </c>
      <c r="F1001" t="n">
        <v>1</v>
      </c>
      <c r="G1001" t="n">
        <v>1</v>
      </c>
      <c r="H1001" t="n">
        <v>3</v>
      </c>
      <c r="I1001" t="inlineStr">
        <is>
          <t>101-1669</t>
        </is>
      </c>
      <c r="J1001" t="inlineStr">
        <is>
          <t>ТССЦ Московской обл., 101-1669, приказ Минстроя России №675/пр от 28.02.2017 № 254/пр</t>
        </is>
      </c>
      <c r="K1001" t="inlineStr">
        <is>
          <t>Очес льняной</t>
        </is>
      </c>
      <c r="L1001" t="n">
        <v>1346</v>
      </c>
      <c r="N1001" t="n">
        <v>1009</v>
      </c>
      <c r="O1001" t="inlineStr">
        <is>
          <t>кг</t>
        </is>
      </c>
      <c r="P1001" t="inlineStr">
        <is>
          <t>кг</t>
        </is>
      </c>
      <c r="Q1001" t="n">
        <v>1</v>
      </c>
      <c r="X1001" t="n">
        <v>0.7</v>
      </c>
      <c r="Y1001" t="n">
        <v>37.29</v>
      </c>
      <c r="Z1001" t="n">
        <v>0</v>
      </c>
      <c r="AA1001" t="n">
        <v>0</v>
      </c>
      <c r="AB1001" t="n">
        <v>0</v>
      </c>
      <c r="AC1001" t="n">
        <v>0</v>
      </c>
      <c r="AD1001" t="n">
        <v>1</v>
      </c>
      <c r="AE1001" t="n">
        <v>0</v>
      </c>
      <c r="AF1001" t="inlineStr"/>
      <c r="AG1001" t="n">
        <v>0.7</v>
      </c>
      <c r="AH1001" t="n">
        <v>2</v>
      </c>
      <c r="AI1001" t="n">
        <v>78876778</v>
      </c>
      <c r="AJ1001" t="n">
        <v>1081</v>
      </c>
      <c r="AK1001" t="n">
        <v>0</v>
      </c>
      <c r="AL1001" t="n">
        <v>0</v>
      </c>
      <c r="AM1001" t="n">
        <v>0</v>
      </c>
      <c r="AN1001" t="n">
        <v>0</v>
      </c>
      <c r="AO1001" t="n">
        <v>0</v>
      </c>
      <c r="AP1001" t="n">
        <v>0</v>
      </c>
      <c r="AQ1001" t="n">
        <v>0</v>
      </c>
      <c r="AR1001" t="n">
        <v>0</v>
      </c>
    </row>
    <row r="1002">
      <c r="A1002">
        <f>ROW(Source!A2496)</f>
        <v/>
      </c>
      <c r="B1002" t="n">
        <v>78876788</v>
      </c>
      <c r="C1002" t="n">
        <v>78876773</v>
      </c>
      <c r="D1002" t="n">
        <v>29142465</v>
      </c>
      <c r="E1002" t="n">
        <v>1</v>
      </c>
      <c r="F1002" t="n">
        <v>1</v>
      </c>
      <c r="G1002" t="n">
        <v>1</v>
      </c>
      <c r="H1002" t="n">
        <v>3</v>
      </c>
      <c r="I1002" t="inlineStr">
        <is>
          <t>302-1342</t>
        </is>
      </c>
      <c r="J1002" t="inlineStr">
        <is>
          <t>ТССЦ Московской обл., 302-1342, приказ Минстроя России №675/пр от 28.02.2017 № 256/пр</t>
        </is>
      </c>
      <c r="K1002" t="inlineStr">
        <is>
          <t>Вентили проходные муфтовые 15кч18п для воды давлением 1,6 МПа (16 кгс/см2), диаметром 20 мм</t>
        </is>
      </c>
      <c r="L1002" t="n">
        <v>1354</v>
      </c>
      <c r="N1002" t="n">
        <v>1010</v>
      </c>
      <c r="O1002" t="inlineStr">
        <is>
          <t>шт.</t>
        </is>
      </c>
      <c r="P1002" t="inlineStr">
        <is>
          <t>шт.</t>
        </is>
      </c>
      <c r="Q1002" t="n">
        <v>1</v>
      </c>
      <c r="X1002" t="n">
        <v>100</v>
      </c>
      <c r="Y1002" t="n">
        <v>21.81</v>
      </c>
      <c r="Z1002" t="n">
        <v>0</v>
      </c>
      <c r="AA1002" t="n">
        <v>0</v>
      </c>
      <c r="AB1002" t="n">
        <v>0</v>
      </c>
      <c r="AC1002" t="n">
        <v>0</v>
      </c>
      <c r="AD1002" t="n">
        <v>1</v>
      </c>
      <c r="AE1002" t="n">
        <v>0</v>
      </c>
      <c r="AF1002" t="inlineStr"/>
      <c r="AG1002" t="n">
        <v>100</v>
      </c>
      <c r="AH1002" t="n">
        <v>2</v>
      </c>
      <c r="AI1002" t="n">
        <v>78876781</v>
      </c>
      <c r="AJ1002" t="n">
        <v>1084</v>
      </c>
      <c r="AK1002" t="n">
        <v>0</v>
      </c>
      <c r="AL1002" t="n">
        <v>0</v>
      </c>
      <c r="AM1002" t="n">
        <v>0</v>
      </c>
      <c r="AN1002" t="n">
        <v>0</v>
      </c>
      <c r="AO1002" t="n">
        <v>0</v>
      </c>
      <c r="AP1002" t="n">
        <v>0</v>
      </c>
      <c r="AQ1002" t="n">
        <v>0</v>
      </c>
      <c r="AR1002" t="n">
        <v>0</v>
      </c>
    </row>
    <row r="1003">
      <c r="A1003">
        <f>ROW(Source!A2496)</f>
        <v/>
      </c>
      <c r="B1003" t="n">
        <v>78876789</v>
      </c>
      <c r="C1003" t="n">
        <v>78876773</v>
      </c>
      <c r="D1003" t="n">
        <v>29164350</v>
      </c>
      <c r="E1003" t="n">
        <v>1</v>
      </c>
      <c r="F1003" t="n">
        <v>1</v>
      </c>
      <c r="G1003" t="n">
        <v>1</v>
      </c>
      <c r="H1003" t="n">
        <v>3</v>
      </c>
      <c r="I1003" t="inlineStr">
        <is>
          <t>509-9899</t>
        </is>
      </c>
      <c r="J1003" t="inlineStr">
        <is>
          <t>ТССЦ Московской обл., 509-9899, приказ Минстроя России №675/пр от 28.02.2017 № 258/пр</t>
        </is>
      </c>
      <c r="K1003" t="inlineStr">
        <is>
          <t>Строительный мусор и масса возвратных материалов</t>
        </is>
      </c>
      <c r="L1003" t="n">
        <v>1348</v>
      </c>
      <c r="N1003" t="n">
        <v>1009</v>
      </c>
      <c r="O1003" t="inlineStr">
        <is>
          <t>т</t>
        </is>
      </c>
      <c r="P1003" t="inlineStr">
        <is>
          <t>т</t>
        </is>
      </c>
      <c r="Q1003" t="n">
        <v>1000</v>
      </c>
      <c r="X1003" t="n">
        <v>0.04</v>
      </c>
      <c r="Y1003" t="n">
        <v>0</v>
      </c>
      <c r="Z1003" t="n">
        <v>0</v>
      </c>
      <c r="AA1003" t="n">
        <v>0</v>
      </c>
      <c r="AB1003" t="n">
        <v>0</v>
      </c>
      <c r="AC1003" t="n">
        <v>0</v>
      </c>
      <c r="AD1003" t="n">
        <v>0</v>
      </c>
      <c r="AE1003" t="n">
        <v>0</v>
      </c>
      <c r="AF1003" t="inlineStr"/>
      <c r="AG1003" t="n">
        <v>0.04</v>
      </c>
      <c r="AH1003" t="n">
        <v>2</v>
      </c>
      <c r="AI1003" t="n">
        <v>78876782</v>
      </c>
      <c r="AJ1003" t="n">
        <v>1085</v>
      </c>
      <c r="AK1003" t="n">
        <v>0</v>
      </c>
      <c r="AL1003" t="n">
        <v>0</v>
      </c>
      <c r="AM1003" t="n">
        <v>0</v>
      </c>
      <c r="AN1003" t="n">
        <v>0</v>
      </c>
      <c r="AO1003" t="n">
        <v>0</v>
      </c>
      <c r="AP1003" t="n">
        <v>0</v>
      </c>
      <c r="AQ1003" t="n">
        <v>0</v>
      </c>
      <c r="AR1003" t="n">
        <v>0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 Compatible / Openpyxl 3.1.5</Application>
  <AppVersion>3.1</AppVersion>
</Properties>
</file>

<file path=docProps/core.xml><?xml version="1.0" encoding="utf-8"?>
<cp:coreProperties xmlns:cp="http://schemas.openxmlformats.org/package/2006/metadata/core-properties">
  <dc:creator xmlns:dc="http://purl.org/dc/elements/1.1/">Online2PDF.com</dc:creator>
  <dcterms:created xmlns:dcterms="http://purl.org/dc/terms/" xmlns:xsi="http://www.w3.org/2001/XMLSchema-instance" xsi:type="dcterms:W3CDTF">2026-03-04T08:18:28Z</dcterms:created>
  <dcterms:modified xmlns:dcterms="http://purl.org/dc/terms/" xmlns:xsi="http://www.w3.org/2001/XMLSchema-instance" xsi:type="dcterms:W3CDTF">2026-04-27T05:52:53Z</dcterms:modified>
  <cp:lastModifiedBy>user</cp:lastModifiedBy>
  <cp:lastPrinted>2026-03-05T14:23:14Z</cp:lastPrinted>
</cp:coreProperties>
</file>